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K:\Trans\Grant Applications\2021 Grants\RAISE\Carver County 212\BCA\"/>
    </mc:Choice>
  </mc:AlternateContent>
  <xr:revisionPtr revIDLastSave="0" documentId="13_ncr:1_{66ACFDDD-6C1B-43D5-A644-08CE886E57AC}" xr6:coauthVersionLast="47" xr6:coauthVersionMax="47" xr10:uidLastSave="{00000000-0000-0000-0000-000000000000}"/>
  <bookViews>
    <workbookView xWindow="-120" yWindow="-120" windowWidth="29040" windowHeight="15990" tabRatio="897" activeTab="6" xr2:uid="{00000000-000D-0000-FFFF-FFFF00000000}"/>
  </bookViews>
  <sheets>
    <sheet name="Assumptions" sheetId="51" r:id="rId1"/>
    <sheet name="BCA Summary" sheetId="12" r:id="rId2"/>
    <sheet name="Annualized Operations" sheetId="47" r:id="rId3"/>
    <sheet name="Travel Time Cost Savings" sheetId="46" r:id="rId4"/>
    <sheet name="Operating Cost Savings" sheetId="55" r:id="rId5"/>
    <sheet name="Safety Benefits" sheetId="52" r:id="rId6"/>
    <sheet name="Air Quality" sheetId="17" r:id="rId7"/>
    <sheet name="Capital Costs" sheetId="8" r:id="rId8"/>
    <sheet name="Operation and Maintenance" sheetId="48" r:id="rId9"/>
    <sheet name="RCV Calculator" sheetId="10" r:id="rId10"/>
    <sheet name="212-Project Corridor" sheetId="56" r:id="rId11"/>
    <sheet name="Sheet1" sheetId="69" r:id="rId12"/>
    <sheet name="TH7" sheetId="57" r:id="rId13"/>
    <sheet name="212 W of NYA" sheetId="58" r:id="rId14"/>
    <sheet name="CR22" sheetId="59" r:id="rId15"/>
    <sheet name="212 E of Carver-2L" sheetId="60" r:id="rId16"/>
    <sheet name="CR50" sheetId="61" r:id="rId17"/>
    <sheet name="Shoreline" sheetId="62" r:id="rId18"/>
    <sheet name="TH110" sheetId="63" r:id="rId19"/>
    <sheet name="CR92" sheetId="64" r:id="rId20"/>
    <sheet name="158th St" sheetId="65" r:id="rId21"/>
    <sheet name="CR 33" sheetId="66" r:id="rId22"/>
    <sheet name="TH 5" sheetId="67" r:id="rId23"/>
    <sheet name="212 E of Carver-3L" sheetId="68" r:id="rId24"/>
  </sheets>
  <externalReferences>
    <externalReference r:id="rId25"/>
    <externalReference r:id="rId26"/>
    <externalReference r:id="rId27"/>
  </externalReferences>
  <definedNames>
    <definedName name="_xlnm._FilterDatabase" localSheetId="10" hidden="1">'212-Project Corridor'!$A$1:$DA$97</definedName>
    <definedName name="_xlnm._FilterDatabase" localSheetId="16" hidden="1">'CR50'!$A$1:$CY$20</definedName>
    <definedName name="_xlnm._FilterDatabase" localSheetId="19" hidden="1">'CR92'!$A$1:$CY$39</definedName>
    <definedName name="_xlnm._FilterDatabase" localSheetId="22" hidden="1">'TH 5'!$A$1:$CY$295</definedName>
    <definedName name="_xlnm._FilterDatabase" localSheetId="18" hidden="1">'TH110'!$A$1:$CY$146</definedName>
    <definedName name="_xlnm._FilterDatabase" localSheetId="12" hidden="1">'TH7'!$A$1:$CY$779</definedName>
    <definedName name="BCAnalysisPeriod" localSheetId="4">[1]Assumptions!#REF!</definedName>
    <definedName name="BCAnalysisPeriod" localSheetId="8">[1]Assumptions!#REF!</definedName>
    <definedName name="BCAnalysisPeriod">[1]Assumptions!#REF!</definedName>
    <definedName name="_xlnm.Print_Area" localSheetId="6">'Air Quality'!$A$3:$AF$50</definedName>
    <definedName name="_xlnm.Print_Area" localSheetId="2">'Annualized Operations'!$A$8:$L$33</definedName>
    <definedName name="_xlnm.Print_Area" localSheetId="0">Assumptions!$A$1:$D$19</definedName>
    <definedName name="_xlnm.Print_Area" localSheetId="1">'BCA Summary'!$A$1:$L$87</definedName>
    <definedName name="_xlnm.Print_Area" localSheetId="7">'Capital Costs'!$A$2:$S$52</definedName>
    <definedName name="_xlnm.Print_Area" localSheetId="4">'Operating Cost Savings'!$A$2:$L$38</definedName>
    <definedName name="_xlnm.Print_Area" localSheetId="8">'Operation and Maintenance'!$A$2:$M$53</definedName>
    <definedName name="_xlnm.Print_Area" localSheetId="5">'Safety Benefits'!$A$1:$R$98</definedName>
    <definedName name="_xlnm.Print_Area" localSheetId="3">'Travel Time Cost Savings'!$A$2:$R$44</definedName>
    <definedName name="TruckCost" localSheetId="4">[1]Assumptions!#REF!</definedName>
    <definedName name="TruckCost" localSheetId="8">[1]Assumptions!#REF!</definedName>
    <definedName name="TruckCost">[1]Assumptions!#REF!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25" i="52" l="1"/>
  <c r="O125" i="52"/>
  <c r="N125" i="52"/>
  <c r="M125" i="52"/>
  <c r="L125" i="52"/>
  <c r="P124" i="52"/>
  <c r="O124" i="52"/>
  <c r="N124" i="52"/>
  <c r="M124" i="52"/>
  <c r="L124" i="52"/>
  <c r="P123" i="52"/>
  <c r="O123" i="52"/>
  <c r="N123" i="52"/>
  <c r="M123" i="52"/>
  <c r="L123" i="52"/>
  <c r="P122" i="52"/>
  <c r="O122" i="52"/>
  <c r="N122" i="52"/>
  <c r="M122" i="52"/>
  <c r="L122" i="52"/>
  <c r="P121" i="52"/>
  <c r="O121" i="52"/>
  <c r="N121" i="52"/>
  <c r="M121" i="52"/>
  <c r="L121" i="52"/>
  <c r="P120" i="52"/>
  <c r="O120" i="52"/>
  <c r="N120" i="52"/>
  <c r="M120" i="52"/>
  <c r="L120" i="52"/>
  <c r="P119" i="52"/>
  <c r="O119" i="52"/>
  <c r="N119" i="52"/>
  <c r="M119" i="52"/>
  <c r="L119" i="52"/>
  <c r="P118" i="52"/>
  <c r="O118" i="52"/>
  <c r="N118" i="52"/>
  <c r="M118" i="52"/>
  <c r="L118" i="52"/>
  <c r="P117" i="52"/>
  <c r="O117" i="52"/>
  <c r="N117" i="52"/>
  <c r="M117" i="52"/>
  <c r="L117" i="52"/>
  <c r="P116" i="52"/>
  <c r="O116" i="52"/>
  <c r="N116" i="52"/>
  <c r="M116" i="52"/>
  <c r="L116" i="52"/>
  <c r="P115" i="52"/>
  <c r="O115" i="52"/>
  <c r="N115" i="52"/>
  <c r="M115" i="52"/>
  <c r="L115" i="52"/>
  <c r="P114" i="52"/>
  <c r="O114" i="52"/>
  <c r="N114" i="52"/>
  <c r="M114" i="52"/>
  <c r="L114" i="52"/>
  <c r="P113" i="52"/>
  <c r="O113" i="52"/>
  <c r="N113" i="52"/>
  <c r="M113" i="52"/>
  <c r="L113" i="52"/>
  <c r="P112" i="52"/>
  <c r="O112" i="52"/>
  <c r="N112" i="52"/>
  <c r="M112" i="52"/>
  <c r="L112" i="52"/>
  <c r="P111" i="52"/>
  <c r="O111" i="52"/>
  <c r="N111" i="52"/>
  <c r="M111" i="52"/>
  <c r="L111" i="52"/>
  <c r="P110" i="52"/>
  <c r="O110" i="52"/>
  <c r="N110" i="52"/>
  <c r="M110" i="52"/>
  <c r="L110" i="52"/>
  <c r="P109" i="52"/>
  <c r="O109" i="52"/>
  <c r="N109" i="52"/>
  <c r="M109" i="52"/>
  <c r="L109" i="52"/>
  <c r="P108" i="52"/>
  <c r="O108" i="52"/>
  <c r="N108" i="52"/>
  <c r="M108" i="52"/>
  <c r="L108" i="52"/>
  <c r="P107" i="52"/>
  <c r="O107" i="52"/>
  <c r="N107" i="52"/>
  <c r="M107" i="52"/>
  <c r="L107" i="52"/>
  <c r="P106" i="52"/>
  <c r="O106" i="52"/>
  <c r="N106" i="52"/>
  <c r="M106" i="52"/>
  <c r="L106" i="52"/>
  <c r="P105" i="52"/>
  <c r="O105" i="52"/>
  <c r="N105" i="52"/>
  <c r="M105" i="52"/>
  <c r="L105" i="52"/>
  <c r="P104" i="52"/>
  <c r="O104" i="52"/>
  <c r="N104" i="52"/>
  <c r="M104" i="52"/>
  <c r="L104" i="52"/>
  <c r="P103" i="52"/>
  <c r="O103" i="52"/>
  <c r="N103" i="52"/>
  <c r="M103" i="52"/>
  <c r="L103" i="52"/>
  <c r="L128" i="52" s="1"/>
  <c r="L129" i="52"/>
  <c r="M129" i="52"/>
  <c r="N129" i="52"/>
  <c r="O129" i="52"/>
  <c r="P129" i="52"/>
  <c r="L130" i="52"/>
  <c r="M130" i="52"/>
  <c r="N130" i="52"/>
  <c r="O130" i="52"/>
  <c r="P130" i="52"/>
  <c r="L131" i="52"/>
  <c r="M131" i="52"/>
  <c r="N131" i="52"/>
  <c r="O131" i="52"/>
  <c r="P131" i="52"/>
  <c r="L132" i="52"/>
  <c r="M132" i="52"/>
  <c r="N132" i="52"/>
  <c r="O132" i="52"/>
  <c r="P132" i="52"/>
  <c r="L133" i="52"/>
  <c r="M133" i="52"/>
  <c r="N133" i="52"/>
  <c r="O133" i="52"/>
  <c r="P133" i="52"/>
  <c r="L134" i="52"/>
  <c r="M134" i="52"/>
  <c r="N134" i="52"/>
  <c r="O134" i="52"/>
  <c r="P134" i="52"/>
  <c r="L135" i="52"/>
  <c r="M135" i="52"/>
  <c r="N135" i="52"/>
  <c r="O135" i="52"/>
  <c r="P135" i="52"/>
  <c r="L136" i="52"/>
  <c r="M136" i="52"/>
  <c r="N136" i="52"/>
  <c r="O136" i="52"/>
  <c r="P136" i="52"/>
  <c r="L137" i="52"/>
  <c r="M137" i="52"/>
  <c r="N137" i="52"/>
  <c r="O137" i="52"/>
  <c r="P137" i="52"/>
  <c r="L138" i="52"/>
  <c r="M138" i="52"/>
  <c r="N138" i="52"/>
  <c r="O138" i="52"/>
  <c r="P138" i="52"/>
  <c r="L139" i="52"/>
  <c r="M139" i="52"/>
  <c r="N139" i="52"/>
  <c r="O139" i="52"/>
  <c r="P139" i="52"/>
  <c r="L140" i="52"/>
  <c r="M140" i="52"/>
  <c r="N140" i="52"/>
  <c r="O140" i="52"/>
  <c r="P140" i="52"/>
  <c r="L141" i="52"/>
  <c r="M141" i="52"/>
  <c r="N141" i="52"/>
  <c r="O141" i="52"/>
  <c r="P141" i="52"/>
  <c r="L142" i="52"/>
  <c r="M142" i="52"/>
  <c r="N142" i="52"/>
  <c r="O142" i="52"/>
  <c r="P142" i="52"/>
  <c r="L143" i="52"/>
  <c r="M143" i="52"/>
  <c r="N143" i="52"/>
  <c r="O143" i="52"/>
  <c r="P143" i="52"/>
  <c r="L144" i="52"/>
  <c r="M144" i="52"/>
  <c r="N144" i="52"/>
  <c r="O144" i="52"/>
  <c r="P144" i="52"/>
  <c r="L145" i="52"/>
  <c r="M145" i="52"/>
  <c r="N145" i="52"/>
  <c r="O145" i="52"/>
  <c r="P145" i="52"/>
  <c r="L146" i="52"/>
  <c r="M146" i="52"/>
  <c r="N146" i="52"/>
  <c r="O146" i="52"/>
  <c r="P146" i="52"/>
  <c r="L147" i="52"/>
  <c r="M147" i="52"/>
  <c r="N147" i="52"/>
  <c r="O147" i="52"/>
  <c r="P147" i="52"/>
  <c r="L148" i="52"/>
  <c r="M148" i="52"/>
  <c r="N148" i="52"/>
  <c r="O148" i="52"/>
  <c r="P148" i="52"/>
  <c r="L149" i="52"/>
  <c r="M149" i="52"/>
  <c r="N149" i="52"/>
  <c r="O149" i="52"/>
  <c r="P149" i="52"/>
  <c r="L150" i="52"/>
  <c r="M150" i="52"/>
  <c r="N150" i="52"/>
  <c r="O150" i="52"/>
  <c r="P150" i="52"/>
  <c r="M128" i="52"/>
  <c r="N128" i="52"/>
  <c r="O128" i="52"/>
  <c r="P128" i="52"/>
  <c r="D47" i="46"/>
  <c r="C47" i="46"/>
  <c r="M73" i="52" l="1"/>
  <c r="L67" i="52" a="1"/>
  <c r="L67" i="52" s="1"/>
  <c r="L68" i="52" a="1"/>
  <c r="L68" i="52" s="1"/>
  <c r="M68" i="52" s="1"/>
  <c r="L65" i="52" a="1"/>
  <c r="L65" i="52" s="1"/>
  <c r="M65" i="52" s="1"/>
  <c r="N69" i="52"/>
  <c r="L69" i="52" a="1"/>
  <c r="L69" i="52" s="1"/>
  <c r="M69" i="52" s="1"/>
  <c r="N68" i="52"/>
  <c r="N66" i="52"/>
  <c r="L66" i="52" a="1"/>
  <c r="L66" i="52" s="1"/>
  <c r="M66" i="52" s="1"/>
  <c r="N65" i="52"/>
  <c r="N67" i="52"/>
  <c r="N64" i="52"/>
  <c r="M64" i="52"/>
  <c r="L64" i="52" a="1"/>
  <c r="L64" i="52" s="1"/>
  <c r="L52" i="52" a="1"/>
  <c r="L52" i="52" s="1"/>
  <c r="A104" i="56"/>
  <c r="A105" i="56"/>
  <c r="A106" i="56"/>
  <c r="A107" i="56"/>
  <c r="A108" i="56"/>
  <c r="A109" i="56"/>
  <c r="A110" i="56"/>
  <c r="A111" i="56"/>
  <c r="A112" i="56"/>
  <c r="A113" i="56"/>
  <c r="A114" i="56"/>
  <c r="A115" i="56"/>
  <c r="A116" i="56"/>
  <c r="A117" i="56"/>
  <c r="A118" i="56"/>
  <c r="A119" i="56"/>
  <c r="A120" i="56"/>
  <c r="A121" i="56"/>
  <c r="A122" i="56"/>
  <c r="A123" i="56"/>
  <c r="A124" i="56"/>
  <c r="A125" i="56"/>
  <c r="A126" i="56"/>
  <c r="A127" i="56"/>
  <c r="A128" i="56"/>
  <c r="A129" i="56"/>
  <c r="A130" i="56"/>
  <c r="A131" i="56"/>
  <c r="A132" i="56"/>
  <c r="A133" i="56"/>
  <c r="A134" i="56"/>
  <c r="A135" i="56"/>
  <c r="A136" i="56"/>
  <c r="A137" i="56"/>
  <c r="A138" i="56"/>
  <c r="A139" i="56"/>
  <c r="A140" i="56"/>
  <c r="A141" i="56"/>
  <c r="A142" i="56"/>
  <c r="A143" i="56"/>
  <c r="A102" i="56"/>
  <c r="A103" i="56"/>
  <c r="A101" i="56"/>
  <c r="W25" i="52"/>
  <c r="G6" i="47"/>
  <c r="F6" i="47"/>
  <c r="G5" i="47"/>
  <c r="F5" i="47"/>
  <c r="M67" i="52" l="1"/>
  <c r="L73" i="52"/>
  <c r="D6" i="47"/>
  <c r="C6" i="47"/>
  <c r="D5" i="47"/>
  <c r="C5" i="47"/>
  <c r="W16" i="52" l="1"/>
  <c r="W21" i="52"/>
  <c r="H35" i="8"/>
  <c r="M14" i="8"/>
  <c r="M15" i="8"/>
  <c r="M16" i="8"/>
  <c r="M17" i="8"/>
  <c r="M18" i="8"/>
  <c r="M13" i="8"/>
  <c r="AM27" i="52" l="1"/>
  <c r="AS27" i="52" s="1"/>
  <c r="AL27" i="52"/>
  <c r="AR27" i="52" s="1"/>
  <c r="AK27" i="52"/>
  <c r="AQ27" i="52" s="1"/>
  <c r="AJ27" i="52"/>
  <c r="AP27" i="52" s="1"/>
  <c r="AI27" i="52"/>
  <c r="AO27" i="52" s="1"/>
  <c r="AM26" i="52"/>
  <c r="AS26" i="52" s="1"/>
  <c r="AL26" i="52"/>
  <c r="AR26" i="52" s="1"/>
  <c r="AK26" i="52"/>
  <c r="AQ26" i="52" s="1"/>
  <c r="AJ26" i="52"/>
  <c r="AP26" i="52" s="1"/>
  <c r="AI26" i="52"/>
  <c r="AO26" i="52" s="1"/>
  <c r="AM25" i="52"/>
  <c r="AS25" i="52" s="1"/>
  <c r="AL25" i="52"/>
  <c r="AR25" i="52" s="1"/>
  <c r="AK25" i="52"/>
  <c r="AQ25" i="52" s="1"/>
  <c r="AJ25" i="52"/>
  <c r="AP25" i="52" s="1"/>
  <c r="AI25" i="52"/>
  <c r="AO25" i="52" s="1"/>
  <c r="AM24" i="52"/>
  <c r="AS24" i="52" s="1"/>
  <c r="AL24" i="52"/>
  <c r="AR24" i="52" s="1"/>
  <c r="AK24" i="52"/>
  <c r="AQ24" i="52" s="1"/>
  <c r="AJ24" i="52"/>
  <c r="AP24" i="52" s="1"/>
  <c r="AI24" i="52"/>
  <c r="AO24" i="52" s="1"/>
  <c r="AM23" i="52"/>
  <c r="AS23" i="52" s="1"/>
  <c r="AL23" i="52"/>
  <c r="AR23" i="52" s="1"/>
  <c r="AK23" i="52"/>
  <c r="AQ23" i="52" s="1"/>
  <c r="AJ23" i="52"/>
  <c r="AP23" i="52" s="1"/>
  <c r="AI23" i="52"/>
  <c r="AO23" i="52" s="1"/>
  <c r="AM22" i="52"/>
  <c r="AS22" i="52" s="1"/>
  <c r="AL22" i="52"/>
  <c r="AR22" i="52" s="1"/>
  <c r="AK22" i="52"/>
  <c r="AQ22" i="52" s="1"/>
  <c r="AJ22" i="52"/>
  <c r="AP22" i="52" s="1"/>
  <c r="AI22" i="52"/>
  <c r="AO22" i="52" s="1"/>
  <c r="AM21" i="52"/>
  <c r="AS21" i="52" s="1"/>
  <c r="AL21" i="52"/>
  <c r="AR21" i="52" s="1"/>
  <c r="AK21" i="52"/>
  <c r="AQ21" i="52" s="1"/>
  <c r="AJ21" i="52"/>
  <c r="AP21" i="52" s="1"/>
  <c r="AI21" i="52"/>
  <c r="AO21" i="52" s="1"/>
  <c r="AM20" i="52"/>
  <c r="AS20" i="52" s="1"/>
  <c r="AL20" i="52"/>
  <c r="AR20" i="52" s="1"/>
  <c r="AK20" i="52"/>
  <c r="AQ20" i="52" s="1"/>
  <c r="AJ20" i="52"/>
  <c r="AP20" i="52" s="1"/>
  <c r="AI20" i="52"/>
  <c r="AO20" i="52" s="1"/>
  <c r="AM19" i="52"/>
  <c r="AS19" i="52" s="1"/>
  <c r="AL19" i="52"/>
  <c r="AR19" i="52" s="1"/>
  <c r="AK19" i="52"/>
  <c r="AQ19" i="52" s="1"/>
  <c r="AJ19" i="52"/>
  <c r="AP19" i="52" s="1"/>
  <c r="AI19" i="52"/>
  <c r="AO19" i="52" s="1"/>
  <c r="AM18" i="52"/>
  <c r="AS18" i="52" s="1"/>
  <c r="AL18" i="52"/>
  <c r="AR18" i="52" s="1"/>
  <c r="AK18" i="52"/>
  <c r="AQ18" i="52" s="1"/>
  <c r="AJ18" i="52"/>
  <c r="AP18" i="52" s="1"/>
  <c r="AI18" i="52"/>
  <c r="AO18" i="52" s="1"/>
  <c r="AM17" i="52"/>
  <c r="AS17" i="52" s="1"/>
  <c r="AL17" i="52"/>
  <c r="AR17" i="52" s="1"/>
  <c r="AK17" i="52"/>
  <c r="AQ17" i="52" s="1"/>
  <c r="AJ17" i="52"/>
  <c r="AP17" i="52" s="1"/>
  <c r="AI17" i="52"/>
  <c r="AO17" i="52" s="1"/>
  <c r="AM16" i="52"/>
  <c r="AS16" i="52" s="1"/>
  <c r="AL16" i="52"/>
  <c r="AR16" i="52" s="1"/>
  <c r="AK16" i="52"/>
  <c r="AQ16" i="52" s="1"/>
  <c r="AJ16" i="52"/>
  <c r="AP16" i="52" s="1"/>
  <c r="AI16" i="52"/>
  <c r="AO16" i="52" l="1"/>
  <c r="L79" i="52"/>
  <c r="N79" i="52"/>
  <c r="P79" i="52"/>
  <c r="M80" i="52"/>
  <c r="O80" i="52"/>
  <c r="L81" i="52"/>
  <c r="N81" i="52"/>
  <c r="P81" i="52"/>
  <c r="M82" i="52"/>
  <c r="O82" i="52"/>
  <c r="L83" i="52"/>
  <c r="N83" i="52"/>
  <c r="P83" i="52"/>
  <c r="M84" i="52"/>
  <c r="O84" i="52"/>
  <c r="L85" i="52"/>
  <c r="N85" i="52"/>
  <c r="P85" i="52"/>
  <c r="M86" i="52"/>
  <c r="O86" i="52"/>
  <c r="L87" i="52"/>
  <c r="N87" i="52"/>
  <c r="P87" i="52"/>
  <c r="M88" i="52"/>
  <c r="O88" i="52"/>
  <c r="L89" i="52"/>
  <c r="N89" i="52"/>
  <c r="P89" i="52"/>
  <c r="M90" i="52"/>
  <c r="O90" i="52"/>
  <c r="M79" i="52"/>
  <c r="O79" i="52"/>
  <c r="L80" i="52"/>
  <c r="N80" i="52"/>
  <c r="P80" i="52"/>
  <c r="M81" i="52"/>
  <c r="O81" i="52"/>
  <c r="L82" i="52"/>
  <c r="N82" i="52"/>
  <c r="P82" i="52"/>
  <c r="M83" i="52"/>
  <c r="O83" i="52"/>
  <c r="L84" i="52"/>
  <c r="N84" i="52"/>
  <c r="P84" i="52"/>
  <c r="M85" i="52"/>
  <c r="O85" i="52"/>
  <c r="L86" i="52"/>
  <c r="N86" i="52"/>
  <c r="P86" i="52"/>
  <c r="M87" i="52"/>
  <c r="O87" i="52"/>
  <c r="L88" i="52"/>
  <c r="N88" i="52"/>
  <c r="P88" i="52"/>
  <c r="M89" i="52"/>
  <c r="O89" i="52"/>
  <c r="L90" i="52"/>
  <c r="N90" i="52"/>
  <c r="P90" i="52"/>
  <c r="P45" i="52"/>
  <c r="O45" i="52"/>
  <c r="N45" i="52"/>
  <c r="M45" i="52"/>
  <c r="L45" i="52"/>
  <c r="B6" i="52"/>
  <c r="B7" i="52" s="1"/>
  <c r="C1" i="52"/>
  <c r="D1" i="52" s="1"/>
  <c r="E1" i="52" s="1"/>
  <c r="F1" i="52" s="1"/>
  <c r="G1" i="52" s="1"/>
  <c r="H1" i="52" s="1"/>
  <c r="AT16" i="52" l="1"/>
  <c r="AT21" i="52"/>
  <c r="AT18" i="52"/>
  <c r="AT22" i="52"/>
  <c r="AT26" i="52"/>
  <c r="AT19" i="52"/>
  <c r="AT23" i="52"/>
  <c r="AT27" i="52"/>
  <c r="AT20" i="52"/>
  <c r="AT24" i="52"/>
  <c r="AT17" i="52"/>
  <c r="AT25" i="52"/>
  <c r="N53" i="52"/>
  <c r="N59" i="52"/>
  <c r="N61" i="52"/>
  <c r="N63" i="52"/>
  <c r="N55" i="52"/>
  <c r="N57" i="52"/>
  <c r="N52" i="52"/>
  <c r="N54" i="52"/>
  <c r="N56" i="52"/>
  <c r="N58" i="52"/>
  <c r="N60" i="52"/>
  <c r="N62" i="52"/>
  <c r="B8" i="52"/>
  <c r="L54" i="52" a="1"/>
  <c r="L54" i="52" s="1"/>
  <c r="M54" i="52" s="1"/>
  <c r="L56" i="52" a="1"/>
  <c r="L56" i="52" s="1"/>
  <c r="M56" i="52" s="1"/>
  <c r="L53" i="52" a="1"/>
  <c r="L53" i="52" s="1"/>
  <c r="M53" i="52" s="1"/>
  <c r="L55" i="52" a="1"/>
  <c r="L55" i="52" s="1"/>
  <c r="M55" i="52" s="1"/>
  <c r="L57" i="52" a="1"/>
  <c r="L57" i="52" s="1"/>
  <c r="M57" i="52" s="1"/>
  <c r="L58" i="52" a="1"/>
  <c r="L58" i="52" s="1"/>
  <c r="L59" i="52" a="1"/>
  <c r="L59" i="52" s="1"/>
  <c r="M59" i="52" s="1"/>
  <c r="L60" i="52" a="1"/>
  <c r="L60" i="52" s="1"/>
  <c r="M60" i="52" s="1"/>
  <c r="L61" i="52" a="1"/>
  <c r="L61" i="52" s="1"/>
  <c r="M61" i="52" s="1"/>
  <c r="L62" i="52" a="1"/>
  <c r="L62" i="52" s="1"/>
  <c r="M62" i="52" s="1"/>
  <c r="L63" i="52" a="1"/>
  <c r="L63" i="52" s="1"/>
  <c r="M63" i="52" s="1"/>
  <c r="AT28" i="52" l="1"/>
  <c r="L96" i="52"/>
  <c r="M58" i="52"/>
  <c r="M52" i="52"/>
  <c r="B9" i="52"/>
  <c r="C8" i="52" l="1"/>
  <c r="B10" i="52"/>
  <c r="C9" i="52"/>
  <c r="C6" i="52" l="1"/>
  <c r="C7" i="52"/>
  <c r="D7" i="52" s="1"/>
  <c r="D6" i="52"/>
  <c r="C10" i="52"/>
  <c r="D10" i="52" s="1"/>
  <c r="D9" i="52"/>
  <c r="D8" i="52"/>
  <c r="B11" i="52"/>
  <c r="B12" i="52" l="1"/>
  <c r="C11" i="52"/>
  <c r="D11" i="52" l="1"/>
  <c r="B13" i="52"/>
  <c r="C12" i="52"/>
  <c r="D12" i="52" l="1"/>
  <c r="B14" i="52"/>
  <c r="C13" i="52"/>
  <c r="D13" i="52" l="1"/>
  <c r="B15" i="52"/>
  <c r="C14" i="52"/>
  <c r="D14" i="52" l="1"/>
  <c r="B16" i="52"/>
  <c r="C15" i="52"/>
  <c r="D15" i="52" l="1"/>
  <c r="B17" i="52"/>
  <c r="C16" i="52"/>
  <c r="D16" i="52" l="1"/>
  <c r="B18" i="52"/>
  <c r="C17" i="52"/>
  <c r="D17" i="52" l="1"/>
  <c r="B19" i="52"/>
  <c r="C18" i="52"/>
  <c r="D18" i="52" l="1"/>
  <c r="B20" i="52"/>
  <c r="C19" i="52"/>
  <c r="D19" i="52" l="1"/>
  <c r="B21" i="52"/>
  <c r="C20" i="52"/>
  <c r="D20" i="52" l="1"/>
  <c r="B22" i="52"/>
  <c r="C21" i="52"/>
  <c r="D21" i="52" l="1"/>
  <c r="B23" i="52"/>
  <c r="C22" i="52"/>
  <c r="D22" i="52" l="1"/>
  <c r="B24" i="52"/>
  <c r="C23" i="52"/>
  <c r="D23" i="52" l="1"/>
  <c r="B25" i="52"/>
  <c r="C24" i="52"/>
  <c r="D24" i="52" l="1"/>
  <c r="C25" i="52"/>
  <c r="D25" i="52" l="1"/>
  <c r="D26" i="52" s="1"/>
  <c r="D1" i="17" l="1"/>
  <c r="E1" i="17"/>
  <c r="F1" i="17" s="1"/>
  <c r="G1" i="17" s="1"/>
  <c r="H1" i="17" s="1"/>
  <c r="I1" i="17" s="1"/>
  <c r="J1" i="17" s="1"/>
  <c r="K1" i="17" s="1"/>
  <c r="L1" i="17" s="1"/>
  <c r="M1" i="17" s="1"/>
  <c r="N1" i="17" s="1"/>
  <c r="O1" i="17" s="1"/>
  <c r="P1" i="17" s="1"/>
  <c r="C1" i="17"/>
  <c r="AE27" i="17" l="1"/>
  <c r="V9" i="17" s="1"/>
  <c r="AD27" i="17"/>
  <c r="AC27" i="17"/>
  <c r="AB27" i="17"/>
  <c r="AE26" i="17"/>
  <c r="AD26" i="17"/>
  <c r="AC26" i="17"/>
  <c r="AB26" i="17"/>
  <c r="U9" i="17"/>
  <c r="T9" i="17"/>
  <c r="S9" i="17"/>
  <c r="V8" i="17"/>
  <c r="U8" i="17"/>
  <c r="T8" i="17"/>
  <c r="S8" i="17"/>
  <c r="B7" i="17"/>
  <c r="B8" i="17" s="1"/>
  <c r="B9" i="17" l="1"/>
  <c r="B10" i="17" s="1"/>
  <c r="B11" i="17" s="1"/>
  <c r="B12" i="17" s="1"/>
  <c r="B13" i="17" s="1"/>
  <c r="B14" i="17" s="1"/>
  <c r="B15" i="17" s="1"/>
  <c r="B16" i="17" s="1"/>
  <c r="B17" i="17" s="1"/>
  <c r="B18" i="17" s="1"/>
  <c r="B19" i="17" s="1"/>
  <c r="B20" i="17" s="1"/>
  <c r="B21" i="17" s="1"/>
  <c r="B22" i="17" s="1"/>
  <c r="B23" i="17" s="1"/>
  <c r="B24" i="17" s="1"/>
  <c r="B25" i="17" s="1"/>
  <c r="B26" i="17" s="1"/>
  <c r="B27" i="17" l="1"/>
  <c r="B28" i="17" l="1"/>
  <c r="B29" i="17" l="1"/>
  <c r="E9" i="48" l="1"/>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42" i="48"/>
  <c r="E43" i="48"/>
  <c r="E44" i="48"/>
  <c r="E45" i="48"/>
  <c r="C9" i="48"/>
  <c r="C10" i="48"/>
  <c r="C11" i="48"/>
  <c r="C12" i="48"/>
  <c r="C13" i="48"/>
  <c r="C14" i="48"/>
  <c r="C15" i="48"/>
  <c r="C16" i="48"/>
  <c r="C17" i="48"/>
  <c r="C18" i="48"/>
  <c r="C19" i="48"/>
  <c r="C20" i="48"/>
  <c r="C21" i="48"/>
  <c r="C22" i="48"/>
  <c r="C23" i="48"/>
  <c r="C24" i="48"/>
  <c r="C25" i="48"/>
  <c r="C26" i="48"/>
  <c r="C27" i="48"/>
  <c r="C28" i="48"/>
  <c r="C29" i="48"/>
  <c r="C30" i="48"/>
  <c r="C31" i="48"/>
  <c r="C32" i="48"/>
  <c r="C33" i="48"/>
  <c r="C34" i="48"/>
  <c r="C35" i="48"/>
  <c r="C36" i="48"/>
  <c r="C37" i="48"/>
  <c r="C38" i="48"/>
  <c r="C39" i="48"/>
  <c r="C40" i="48"/>
  <c r="C41" i="48"/>
  <c r="C42" i="48"/>
  <c r="C43" i="48"/>
  <c r="C44" i="48"/>
  <c r="C45" i="48"/>
  <c r="E8" i="48"/>
  <c r="C8" i="48"/>
  <c r="I6" i="8"/>
  <c r="I5" i="8"/>
  <c r="J14" i="8" l="1"/>
  <c r="J15" i="8"/>
  <c r="J28" i="8" s="1"/>
  <c r="J16" i="8"/>
  <c r="J17" i="8"/>
  <c r="J30" i="8" s="1"/>
  <c r="J18" i="8"/>
  <c r="J27" i="8"/>
  <c r="J29" i="8"/>
  <c r="J31" i="8"/>
  <c r="M19" i="8" l="1"/>
  <c r="J13" i="8"/>
  <c r="J26" i="8" s="1"/>
  <c r="K6" i="47" l="1"/>
  <c r="K5" i="47"/>
  <c r="O6" i="47"/>
  <c r="O97" i="52"/>
  <c r="O5" i="47"/>
  <c r="O96" i="52"/>
  <c r="H5" i="47" l="1"/>
  <c r="H6" i="47"/>
  <c r="L97" i="52"/>
  <c r="K7" i="47"/>
  <c r="U5" i="47"/>
  <c r="Z5" i="47"/>
  <c r="U6" i="47"/>
  <c r="Z6" i="47"/>
  <c r="K9" i="48" l="1"/>
  <c r="K8" i="48"/>
  <c r="C1" i="48"/>
  <c r="D1" i="48" s="1"/>
  <c r="E1" i="48" s="1"/>
  <c r="F1" i="48" s="1"/>
  <c r="G1" i="48" s="1"/>
  <c r="H1" i="48" l="1"/>
  <c r="C1" i="47"/>
  <c r="D1" i="47" s="1"/>
  <c r="E1" i="47" s="1"/>
  <c r="F1" i="47" s="1"/>
  <c r="G1" i="47" s="1"/>
  <c r="H1" i="47" s="1"/>
  <c r="I1" i="47" s="1"/>
  <c r="J1" i="47" s="1"/>
  <c r="C1" i="8" l="1"/>
  <c r="K12" i="55" l="1"/>
  <c r="K11" i="55" l="1"/>
  <c r="K15" i="55" s="1"/>
  <c r="C1" i="55"/>
  <c r="C1" i="46"/>
  <c r="D1" i="46" l="1"/>
  <c r="E1" i="46" s="1"/>
  <c r="F1" i="46" s="1"/>
  <c r="G1" i="46" s="1"/>
  <c r="H1" i="46" s="1"/>
  <c r="I1" i="46" s="1"/>
  <c r="J1" i="46" s="1"/>
  <c r="K1" i="46" s="1"/>
  <c r="L1" i="46" s="1"/>
  <c r="M1" i="46" s="1"/>
  <c r="N1" i="46" s="1"/>
  <c r="D1" i="55"/>
  <c r="E1" i="55" s="1"/>
  <c r="F1" i="55" s="1"/>
  <c r="G1" i="55" s="1"/>
  <c r="B8" i="8"/>
  <c r="C8" i="8" s="1"/>
  <c r="D8" i="8" l="1"/>
  <c r="B51" i="12"/>
  <c r="C51" i="12" s="1"/>
  <c r="B7" i="12" l="1"/>
  <c r="C10" i="51"/>
  <c r="B7" i="55" s="1"/>
  <c r="G7" i="12" l="1"/>
  <c r="F7" i="12"/>
  <c r="D1" i="8"/>
  <c r="E1" i="8" s="1"/>
  <c r="B8" i="55"/>
  <c r="F1" i="8" l="1"/>
  <c r="B9" i="55"/>
  <c r="B10" i="55" l="1"/>
  <c r="B9" i="8"/>
  <c r="C9" i="8" s="1"/>
  <c r="D9" i="8" l="1"/>
  <c r="B11" i="55"/>
  <c r="B10" i="8"/>
  <c r="C10" i="8" s="1"/>
  <c r="D10" i="8" l="1"/>
  <c r="B12" i="55"/>
  <c r="B11" i="8"/>
  <c r="B13" i="55" l="1"/>
  <c r="B12" i="8"/>
  <c r="B14" i="55" l="1"/>
  <c r="B13" i="8"/>
  <c r="B15" i="55" l="1"/>
  <c r="B14" i="8"/>
  <c r="B16" i="55" l="1"/>
  <c r="B15" i="8"/>
  <c r="C15" i="8" s="1"/>
  <c r="D15" i="8" l="1"/>
  <c r="B16" i="8"/>
  <c r="C16" i="8" s="1"/>
  <c r="B17" i="55"/>
  <c r="D16" i="8" l="1"/>
  <c r="B17" i="8"/>
  <c r="C17" i="8" s="1"/>
  <c r="B18" i="55"/>
  <c r="B18" i="8"/>
  <c r="C18" i="8" s="1"/>
  <c r="D18" i="8" l="1"/>
  <c r="D17" i="8"/>
  <c r="B19" i="55"/>
  <c r="B19" i="8"/>
  <c r="C19" i="8" s="1"/>
  <c r="D19" i="8" l="1"/>
  <c r="B20" i="55"/>
  <c r="B20" i="8"/>
  <c r="C20" i="8" s="1"/>
  <c r="D20" i="8" l="1"/>
  <c r="B21" i="55"/>
  <c r="B21" i="8"/>
  <c r="C21" i="8" s="1"/>
  <c r="D21" i="8" l="1"/>
  <c r="B22" i="55"/>
  <c r="B22" i="8"/>
  <c r="C22" i="8" s="1"/>
  <c r="D22" i="8" l="1"/>
  <c r="B23" i="55"/>
  <c r="B23" i="8"/>
  <c r="C23" i="8" s="1"/>
  <c r="D23" i="8" l="1"/>
  <c r="B24" i="55"/>
  <c r="B24" i="8"/>
  <c r="C24" i="8" s="1"/>
  <c r="D24" i="8" l="1"/>
  <c r="B25" i="55"/>
  <c r="B25" i="8"/>
  <c r="C25" i="8" s="1"/>
  <c r="D25" i="8" l="1"/>
  <c r="B26" i="8"/>
  <c r="C26" i="8" s="1"/>
  <c r="B26" i="55"/>
  <c r="D26" i="8" l="1"/>
  <c r="B27" i="8"/>
  <c r="C27" i="8" s="1"/>
  <c r="D27" i="8" l="1"/>
  <c r="B28" i="8"/>
  <c r="C28" i="8" s="1"/>
  <c r="D28" i="8" l="1"/>
  <c r="B29" i="8"/>
  <c r="C29" i="8" s="1"/>
  <c r="D29" i="8" l="1"/>
  <c r="B30" i="8"/>
  <c r="C30" i="8" s="1"/>
  <c r="D30" i="8" l="1"/>
  <c r="B31" i="8"/>
  <c r="C31" i="8" s="1"/>
  <c r="D31" i="8" l="1"/>
  <c r="B32" i="8"/>
  <c r="C32" i="8" s="1"/>
  <c r="D32" i="8" l="1"/>
  <c r="B33" i="8"/>
  <c r="C33" i="8" s="1"/>
  <c r="D33" i="8" l="1"/>
  <c r="B34" i="8"/>
  <c r="C34" i="8" s="1"/>
  <c r="D34" i="8" l="1"/>
  <c r="B35" i="8"/>
  <c r="C35" i="8" s="1"/>
  <c r="D35" i="8" l="1"/>
  <c r="J32" i="8" l="1"/>
  <c r="J19" i="8"/>
  <c r="C14" i="8" s="1"/>
  <c r="C11" i="8" l="1"/>
  <c r="C12" i="8"/>
  <c r="C13" i="8"/>
  <c r="D14" i="8"/>
  <c r="D13" i="8"/>
  <c r="D12" i="8" l="1"/>
  <c r="D11" i="8"/>
  <c r="D36" i="8" s="1"/>
  <c r="E79" i="12" s="1"/>
  <c r="B52" i="12" l="1"/>
  <c r="C52" i="12" s="1"/>
  <c r="B53" i="12" l="1"/>
  <c r="C53" i="12" s="1"/>
  <c r="B54" i="12" l="1"/>
  <c r="C54" i="12" s="1"/>
  <c r="B55" i="12" l="1"/>
  <c r="C55" i="12" s="1"/>
  <c r="B7" i="46"/>
  <c r="B13" i="47"/>
  <c r="J13" i="47" l="1"/>
  <c r="I13" i="47"/>
  <c r="H7" i="46" s="1"/>
  <c r="I7" i="46"/>
  <c r="B8" i="46"/>
  <c r="B56" i="12"/>
  <c r="C56" i="12" s="1"/>
  <c r="C11" i="51"/>
  <c r="K13" i="47" l="1"/>
  <c r="J7" i="46"/>
  <c r="F8" i="48"/>
  <c r="D8" i="48"/>
  <c r="E8" i="8"/>
  <c r="F8" i="8" s="1"/>
  <c r="I7" i="12" s="1"/>
  <c r="E9" i="8"/>
  <c r="F9" i="8" s="1"/>
  <c r="E10" i="8"/>
  <c r="F10" i="8" s="1"/>
  <c r="E11" i="8"/>
  <c r="F11" i="8" s="1"/>
  <c r="E12" i="8"/>
  <c r="F12" i="8" s="1"/>
  <c r="E13" i="8"/>
  <c r="F13" i="8" s="1"/>
  <c r="E14" i="8"/>
  <c r="F14" i="8" s="1"/>
  <c r="E15" i="8"/>
  <c r="F15" i="8" s="1"/>
  <c r="E16" i="8"/>
  <c r="F16" i="8" s="1"/>
  <c r="E18" i="8"/>
  <c r="F18" i="8" s="1"/>
  <c r="E17" i="8"/>
  <c r="F17" i="8" s="1"/>
  <c r="E19" i="8"/>
  <c r="F19" i="8" s="1"/>
  <c r="E20" i="8"/>
  <c r="F20" i="8" s="1"/>
  <c r="E21" i="8"/>
  <c r="F21" i="8" s="1"/>
  <c r="E22" i="8"/>
  <c r="F22" i="8" s="1"/>
  <c r="E23" i="8"/>
  <c r="F23" i="8" s="1"/>
  <c r="E24" i="8"/>
  <c r="F24" i="8" s="1"/>
  <c r="E25" i="8"/>
  <c r="F25" i="8" s="1"/>
  <c r="E26" i="8"/>
  <c r="F26" i="8" s="1"/>
  <c r="E27" i="8"/>
  <c r="F27" i="8" s="1"/>
  <c r="E28" i="8"/>
  <c r="F28" i="8" s="1"/>
  <c r="E29" i="8"/>
  <c r="F29" i="8" s="1"/>
  <c r="E30" i="8"/>
  <c r="F30" i="8" s="1"/>
  <c r="E31" i="8"/>
  <c r="F31" i="8" s="1"/>
  <c r="E32" i="8"/>
  <c r="F32" i="8" s="1"/>
  <c r="E33" i="8"/>
  <c r="F33" i="8" s="1"/>
  <c r="E35" i="8"/>
  <c r="F35" i="8" s="1"/>
  <c r="E34" i="8"/>
  <c r="F34" i="8" s="1"/>
  <c r="B9" i="46"/>
  <c r="B57" i="12"/>
  <c r="C57" i="12" s="1"/>
  <c r="F36" i="8" l="1"/>
  <c r="G8" i="48"/>
  <c r="B58" i="12"/>
  <c r="C58" i="12" s="1"/>
  <c r="B10" i="46"/>
  <c r="H8" i="48" l="1"/>
  <c r="B59" i="12"/>
  <c r="C59" i="12" s="1"/>
  <c r="B11" i="46"/>
  <c r="D59" i="12" l="1"/>
  <c r="B60" i="12"/>
  <c r="C60" i="12" s="1"/>
  <c r="B12" i="46"/>
  <c r="D60" i="12" l="1"/>
  <c r="B61" i="12"/>
  <c r="C61" i="12" s="1"/>
  <c r="B13" i="46"/>
  <c r="D61" i="12" l="1"/>
  <c r="B62" i="12"/>
  <c r="C62" i="12" s="1"/>
  <c r="B14" i="46"/>
  <c r="D62" i="12" l="1"/>
  <c r="B63" i="12"/>
  <c r="C63" i="12" s="1"/>
  <c r="B15" i="46"/>
  <c r="B64" i="12" l="1"/>
  <c r="C64" i="12" s="1"/>
  <c r="D63" i="12"/>
  <c r="B16" i="46"/>
  <c r="D64" i="12" l="1"/>
  <c r="B65" i="12"/>
  <c r="C65" i="12" s="1"/>
  <c r="B17" i="46"/>
  <c r="B8" i="12"/>
  <c r="G8" i="12" l="1"/>
  <c r="F8" i="12"/>
  <c r="D8" i="12"/>
  <c r="I8" i="12"/>
  <c r="D65" i="12"/>
  <c r="B66" i="12"/>
  <c r="C66" i="12" s="1"/>
  <c r="B18" i="46"/>
  <c r="B9" i="12"/>
  <c r="G9" i="12" l="1"/>
  <c r="F9" i="12"/>
  <c r="D9" i="12"/>
  <c r="I9" i="12"/>
  <c r="B67" i="12"/>
  <c r="C67" i="12" s="1"/>
  <c r="D66" i="12"/>
  <c r="B10" i="12"/>
  <c r="B19" i="46"/>
  <c r="B9" i="48"/>
  <c r="G10" i="12" l="1"/>
  <c r="F10" i="12"/>
  <c r="D10" i="12"/>
  <c r="I10" i="12"/>
  <c r="F9" i="48"/>
  <c r="D9" i="48"/>
  <c r="B68" i="12"/>
  <c r="C68" i="12" s="1"/>
  <c r="D67" i="12"/>
  <c r="B11" i="12"/>
  <c r="B20" i="46"/>
  <c r="B10" i="48"/>
  <c r="G11" i="12" l="1"/>
  <c r="F11" i="12"/>
  <c r="D11" i="12"/>
  <c r="I11" i="12"/>
  <c r="G9" i="48"/>
  <c r="H9" i="12" s="1"/>
  <c r="D10" i="48"/>
  <c r="F10" i="48"/>
  <c r="D68" i="12"/>
  <c r="B69" i="12"/>
  <c r="C69" i="12" s="1"/>
  <c r="B12" i="12"/>
  <c r="B21" i="46"/>
  <c r="B11" i="48"/>
  <c r="G12" i="12" l="1"/>
  <c r="F12" i="12"/>
  <c r="D12" i="12"/>
  <c r="I12" i="12"/>
  <c r="H9" i="48"/>
  <c r="G10" i="48"/>
  <c r="H10" i="12" s="1"/>
  <c r="D11" i="48"/>
  <c r="F11" i="48"/>
  <c r="B13" i="12"/>
  <c r="D69" i="12"/>
  <c r="B70" i="12"/>
  <c r="C70" i="12" s="1"/>
  <c r="B22" i="46"/>
  <c r="B14" i="12"/>
  <c r="I14" i="12" s="1"/>
  <c r="B12" i="48"/>
  <c r="G13" i="12" l="1"/>
  <c r="F13" i="12"/>
  <c r="D13" i="12"/>
  <c r="I13" i="12"/>
  <c r="F12" i="48"/>
  <c r="D12" i="48"/>
  <c r="G11" i="48"/>
  <c r="H10" i="48"/>
  <c r="D70" i="12"/>
  <c r="B71" i="12"/>
  <c r="C71" i="12" s="1"/>
  <c r="B23" i="46"/>
  <c r="B13" i="48"/>
  <c r="B15" i="12"/>
  <c r="I15" i="12" s="1"/>
  <c r="H11" i="48" l="1"/>
  <c r="H11" i="12"/>
  <c r="G12" i="48"/>
  <c r="F13" i="48"/>
  <c r="D13" i="48"/>
  <c r="D71" i="12"/>
  <c r="B72" i="12"/>
  <c r="C72" i="12" s="1"/>
  <c r="B24" i="46"/>
  <c r="B14" i="48"/>
  <c r="B16" i="12"/>
  <c r="I16" i="12" s="1"/>
  <c r="Q11" i="46"/>
  <c r="Q19" i="46" s="1"/>
  <c r="H12" i="48" l="1"/>
  <c r="H12" i="12"/>
  <c r="D14" i="48"/>
  <c r="F14" i="48"/>
  <c r="G13" i="48"/>
  <c r="D72" i="12"/>
  <c r="B73" i="12"/>
  <c r="C73" i="12" s="1"/>
  <c r="B25" i="46"/>
  <c r="B15" i="48"/>
  <c r="B17" i="12"/>
  <c r="I17" i="12" s="1"/>
  <c r="G14" i="48" l="1"/>
  <c r="H14" i="48" s="1"/>
  <c r="D15" i="48"/>
  <c r="F15" i="48"/>
  <c r="H13" i="48"/>
  <c r="B74" i="12"/>
  <c r="C74" i="12" s="1"/>
  <c r="B26" i="46"/>
  <c r="B16" i="48"/>
  <c r="B18" i="12"/>
  <c r="I18" i="12" s="1"/>
  <c r="F16" i="48" l="1"/>
  <c r="D16" i="48"/>
  <c r="G15" i="48"/>
  <c r="B75" i="12"/>
  <c r="C75" i="12" s="1"/>
  <c r="B17" i="48"/>
  <c r="B19" i="12"/>
  <c r="I19" i="12" s="1"/>
  <c r="F17" i="48" l="1"/>
  <c r="D17" i="48"/>
  <c r="G16" i="48"/>
  <c r="H16" i="48" s="1"/>
  <c r="H15" i="48"/>
  <c r="B76" i="12"/>
  <c r="C76" i="12" s="1"/>
  <c r="B18" i="48"/>
  <c r="B20" i="12"/>
  <c r="I20" i="12" s="1"/>
  <c r="G17" i="48" l="1"/>
  <c r="H17" i="48" s="1"/>
  <c r="D18" i="48"/>
  <c r="F18" i="48"/>
  <c r="B77" i="12"/>
  <c r="C77" i="12" s="1"/>
  <c r="B19" i="48"/>
  <c r="B21" i="12"/>
  <c r="I21" i="12" s="1"/>
  <c r="D19" i="48" l="1"/>
  <c r="F19" i="48"/>
  <c r="G18" i="48"/>
  <c r="H18" i="48" s="1"/>
  <c r="B20" i="48"/>
  <c r="B22" i="12"/>
  <c r="I22" i="12" s="1"/>
  <c r="G19" i="48" l="1"/>
  <c r="H19" i="48" s="1"/>
  <c r="F20" i="48"/>
  <c r="D20" i="48"/>
  <c r="B21" i="48"/>
  <c r="B23" i="12"/>
  <c r="I23" i="12" s="1"/>
  <c r="F21" i="48" l="1"/>
  <c r="D21" i="48"/>
  <c r="G20" i="48"/>
  <c r="H20" i="48" s="1"/>
  <c r="B22" i="48"/>
  <c r="B24" i="12"/>
  <c r="I24" i="12" s="1"/>
  <c r="D22" i="48" l="1"/>
  <c r="F22" i="48"/>
  <c r="G21" i="48"/>
  <c r="H21" i="48" s="1"/>
  <c r="B23" i="48"/>
  <c r="B25" i="12"/>
  <c r="I25" i="12" s="1"/>
  <c r="G22" i="48" l="1"/>
  <c r="H22" i="48" s="1"/>
  <c r="D23" i="48"/>
  <c r="F23" i="48"/>
  <c r="B24" i="48"/>
  <c r="B26" i="12"/>
  <c r="I26" i="12" s="1"/>
  <c r="F24" i="48" l="1"/>
  <c r="D24" i="48"/>
  <c r="G23" i="48"/>
  <c r="H23" i="48" s="1"/>
  <c r="B25" i="48"/>
  <c r="B27" i="12"/>
  <c r="I27" i="12" s="1"/>
  <c r="B14" i="47"/>
  <c r="G24" i="48" l="1"/>
  <c r="H24" i="48" s="1"/>
  <c r="F25" i="48"/>
  <c r="D25" i="48"/>
  <c r="I14" i="47"/>
  <c r="H8" i="46" s="1"/>
  <c r="J14" i="47"/>
  <c r="B26" i="48"/>
  <c r="B28" i="12"/>
  <c r="I28" i="12" s="1"/>
  <c r="B78" i="12"/>
  <c r="C78" i="12" s="1"/>
  <c r="B15" i="47"/>
  <c r="I8" i="46" l="1"/>
  <c r="J8" i="46" s="1"/>
  <c r="K14" i="47"/>
  <c r="D26" i="48"/>
  <c r="F26" i="48"/>
  <c r="G25" i="48"/>
  <c r="H25" i="48" s="1"/>
  <c r="I15" i="47"/>
  <c r="H9" i="46" s="1"/>
  <c r="J15" i="47"/>
  <c r="B27" i="48"/>
  <c r="B29" i="12"/>
  <c r="I29" i="12" s="1"/>
  <c r="B16" i="47"/>
  <c r="I9" i="46" l="1"/>
  <c r="J9" i="46" s="1"/>
  <c r="K15" i="47"/>
  <c r="G26" i="48"/>
  <c r="H26" i="48" s="1"/>
  <c r="D27" i="48"/>
  <c r="F27" i="48"/>
  <c r="I16" i="47"/>
  <c r="H10" i="46" s="1"/>
  <c r="J16" i="47"/>
  <c r="K16" i="47" s="1"/>
  <c r="B28" i="48"/>
  <c r="B30" i="12"/>
  <c r="I30" i="12" s="1"/>
  <c r="B17" i="47"/>
  <c r="I10" i="46" l="1"/>
  <c r="J10" i="46" s="1"/>
  <c r="F28" i="48"/>
  <c r="D28" i="48"/>
  <c r="G27" i="48"/>
  <c r="H27" i="48" s="1"/>
  <c r="I17" i="47"/>
  <c r="H11" i="46" s="1"/>
  <c r="J17" i="47"/>
  <c r="I11" i="46" s="1"/>
  <c r="B29" i="48"/>
  <c r="B31" i="12"/>
  <c r="I31" i="12" s="1"/>
  <c r="B18" i="47"/>
  <c r="K17" i="47" l="1"/>
  <c r="J11" i="46"/>
  <c r="F29" i="48"/>
  <c r="D29" i="48"/>
  <c r="G28" i="48"/>
  <c r="H28" i="48" s="1"/>
  <c r="I18" i="47"/>
  <c r="J18" i="47"/>
  <c r="H12" i="46"/>
  <c r="B32" i="12"/>
  <c r="B30" i="48"/>
  <c r="B19" i="47"/>
  <c r="B33" i="12" l="1"/>
  <c r="I32" i="12"/>
  <c r="I12" i="46"/>
  <c r="J12" i="46" s="1"/>
  <c r="K18" i="47"/>
  <c r="G29" i="48"/>
  <c r="H29" i="48" s="1"/>
  <c r="D30" i="48"/>
  <c r="F30" i="48"/>
  <c r="I19" i="47"/>
  <c r="J19" i="47"/>
  <c r="B31" i="48"/>
  <c r="B34" i="12"/>
  <c r="B20" i="47"/>
  <c r="K19" i="47" l="1"/>
  <c r="D34" i="12"/>
  <c r="I34" i="12"/>
  <c r="D31" i="48"/>
  <c r="F31" i="48"/>
  <c r="G30" i="48"/>
  <c r="H30" i="48" s="1"/>
  <c r="I20" i="47"/>
  <c r="J20" i="47"/>
  <c r="B32" i="48"/>
  <c r="B35" i="12"/>
  <c r="B21" i="47"/>
  <c r="K20" i="47" l="1"/>
  <c r="I35" i="12"/>
  <c r="D35" i="12"/>
  <c r="F32" i="48"/>
  <c r="D32" i="48"/>
  <c r="G31" i="48"/>
  <c r="H31" i="48" s="1"/>
  <c r="I21" i="47"/>
  <c r="J21" i="47"/>
  <c r="B33" i="48"/>
  <c r="B36" i="12"/>
  <c r="B22" i="47"/>
  <c r="I36" i="12" l="1"/>
  <c r="D36" i="12"/>
  <c r="K21" i="47"/>
  <c r="G32" i="48"/>
  <c r="F33" i="48"/>
  <c r="D33" i="48"/>
  <c r="I22" i="47"/>
  <c r="J22" i="47"/>
  <c r="B34" i="48"/>
  <c r="B37" i="12"/>
  <c r="B23" i="47"/>
  <c r="K22" i="47" l="1"/>
  <c r="I37" i="12"/>
  <c r="D37" i="12"/>
  <c r="F34" i="48"/>
  <c r="D34" i="48"/>
  <c r="G33" i="48"/>
  <c r="H33" i="48" s="1"/>
  <c r="H32" i="48"/>
  <c r="H46" i="48" s="1"/>
  <c r="G46" i="48"/>
  <c r="I23" i="47"/>
  <c r="J23" i="47"/>
  <c r="B35" i="48"/>
  <c r="B38" i="12"/>
  <c r="B24" i="47"/>
  <c r="G38" i="12" l="1"/>
  <c r="F38" i="12"/>
  <c r="I38" i="12"/>
  <c r="D38" i="12"/>
  <c r="K23" i="47"/>
  <c r="D35" i="48"/>
  <c r="F35" i="48"/>
  <c r="G34" i="48"/>
  <c r="H34" i="48" s="1"/>
  <c r="I24" i="47"/>
  <c r="J24" i="47"/>
  <c r="B36" i="48"/>
  <c r="B39" i="12"/>
  <c r="B25" i="47"/>
  <c r="K24" i="47" l="1"/>
  <c r="G39" i="12"/>
  <c r="F39" i="12"/>
  <c r="I39" i="12"/>
  <c r="D39" i="12"/>
  <c r="G35" i="48"/>
  <c r="H35" i="48" s="1"/>
  <c r="F36" i="48"/>
  <c r="D36" i="48"/>
  <c r="I25" i="47"/>
  <c r="J25" i="47"/>
  <c r="B37" i="48"/>
  <c r="B40" i="12"/>
  <c r="B26" i="47"/>
  <c r="G40" i="12" l="1"/>
  <c r="F40" i="12"/>
  <c r="I40" i="12"/>
  <c r="D40" i="12"/>
  <c r="K25" i="47"/>
  <c r="G36" i="48"/>
  <c r="H36" i="48" s="1"/>
  <c r="F37" i="48"/>
  <c r="D37" i="48"/>
  <c r="I26" i="47"/>
  <c r="J26" i="47"/>
  <c r="B38" i="48"/>
  <c r="B41" i="12"/>
  <c r="B27" i="47"/>
  <c r="K26" i="47" l="1"/>
  <c r="G41" i="12"/>
  <c r="F41" i="12"/>
  <c r="I41" i="12"/>
  <c r="D41" i="12"/>
  <c r="F38" i="48"/>
  <c r="D38" i="48"/>
  <c r="G37" i="48"/>
  <c r="I27" i="47"/>
  <c r="J27" i="47"/>
  <c r="B39" i="48"/>
  <c r="B42" i="12"/>
  <c r="B28" i="47"/>
  <c r="G42" i="12" l="1"/>
  <c r="F42" i="12"/>
  <c r="I42" i="12"/>
  <c r="D42" i="12"/>
  <c r="K27" i="47"/>
  <c r="G38" i="48"/>
  <c r="H38" i="48" s="1"/>
  <c r="D39" i="48"/>
  <c r="F39" i="48"/>
  <c r="H37" i="48"/>
  <c r="I28" i="47"/>
  <c r="J28" i="47"/>
  <c r="B40" i="48"/>
  <c r="B29" i="47"/>
  <c r="K28" i="47" l="1"/>
  <c r="F40" i="48"/>
  <c r="D40" i="48"/>
  <c r="G39" i="48"/>
  <c r="I29" i="47"/>
  <c r="J29" i="47"/>
  <c r="B41" i="48"/>
  <c r="B30" i="47"/>
  <c r="K29" i="47" l="1"/>
  <c r="G40" i="48"/>
  <c r="H40" i="48" s="1"/>
  <c r="F41" i="48"/>
  <c r="D41" i="48"/>
  <c r="H39" i="48"/>
  <c r="I30" i="47"/>
  <c r="J30" i="47"/>
  <c r="B42" i="48"/>
  <c r="B31" i="47"/>
  <c r="K30" i="47" l="1"/>
  <c r="G41" i="48"/>
  <c r="H41" i="48" s="1"/>
  <c r="F42" i="48"/>
  <c r="D42" i="48"/>
  <c r="I31" i="47"/>
  <c r="J31" i="47"/>
  <c r="B43" i="48"/>
  <c r="B32" i="47"/>
  <c r="F28" i="17" l="1"/>
  <c r="F29" i="17"/>
  <c r="F27" i="17"/>
  <c r="F26" i="17"/>
  <c r="K31" i="47"/>
  <c r="D43" i="48"/>
  <c r="F43" i="48"/>
  <c r="G42" i="48"/>
  <c r="H42" i="48" s="1"/>
  <c r="I32" i="47"/>
  <c r="J32" i="47"/>
  <c r="B44" i="48"/>
  <c r="C26" i="17" l="1"/>
  <c r="D26" i="17" s="1"/>
  <c r="H26" i="17"/>
  <c r="K26" i="17" s="1"/>
  <c r="G26" i="17"/>
  <c r="J26" i="17" s="1"/>
  <c r="I26" i="17"/>
  <c r="L26" i="17" s="1"/>
  <c r="I29" i="17"/>
  <c r="L29" i="17" s="1"/>
  <c r="H29" i="17"/>
  <c r="K29" i="17" s="1"/>
  <c r="C29" i="17"/>
  <c r="D29" i="17" s="1"/>
  <c r="G29" i="17"/>
  <c r="J29" i="17" s="1"/>
  <c r="G27" i="17"/>
  <c r="J27" i="17" s="1"/>
  <c r="I27" i="17"/>
  <c r="L27" i="17" s="1"/>
  <c r="H27" i="17"/>
  <c r="K27" i="17" s="1"/>
  <c r="C27" i="17"/>
  <c r="D27" i="17" s="1"/>
  <c r="H28" i="17"/>
  <c r="K28" i="17" s="1"/>
  <c r="C28" i="17"/>
  <c r="D28" i="17" s="1"/>
  <c r="G28" i="17"/>
  <c r="J28" i="17" s="1"/>
  <c r="I28" i="17"/>
  <c r="L28" i="17" s="1"/>
  <c r="K32" i="47"/>
  <c r="G43" i="48"/>
  <c r="H43" i="48" s="1"/>
  <c r="F44" i="48"/>
  <c r="D44" i="48"/>
  <c r="H26" i="46"/>
  <c r="H19" i="46"/>
  <c r="I24" i="46"/>
  <c r="H17" i="46"/>
  <c r="H23" i="46"/>
  <c r="I20" i="46"/>
  <c r="I25" i="46"/>
  <c r="I18" i="46"/>
  <c r="I16" i="46"/>
  <c r="H16" i="46"/>
  <c r="I14" i="46"/>
  <c r="H25" i="46"/>
  <c r="I23" i="46"/>
  <c r="H21" i="46"/>
  <c r="H14" i="46"/>
  <c r="J14" i="46" s="1"/>
  <c r="I19" i="46"/>
  <c r="I13" i="46"/>
  <c r="H24" i="46"/>
  <c r="I22" i="46"/>
  <c r="H18" i="46"/>
  <c r="I15" i="46"/>
  <c r="I26" i="46"/>
  <c r="H20" i="46"/>
  <c r="H13" i="46"/>
  <c r="H22" i="46"/>
  <c r="J22" i="46" s="1"/>
  <c r="I21" i="46"/>
  <c r="H15" i="46"/>
  <c r="I17" i="46"/>
  <c r="B45" i="48"/>
  <c r="D53" i="12"/>
  <c r="J18" i="46" l="1"/>
  <c r="J15" i="46"/>
  <c r="J24" i="46"/>
  <c r="E28" i="17"/>
  <c r="G36" i="12" s="1"/>
  <c r="E27" i="17"/>
  <c r="G35" i="12" s="1"/>
  <c r="E29" i="17"/>
  <c r="G37" i="12" s="1"/>
  <c r="E26" i="17"/>
  <c r="G34" i="12" s="1"/>
  <c r="J13" i="46"/>
  <c r="J25" i="46"/>
  <c r="M29" i="17"/>
  <c r="J20" i="46"/>
  <c r="M28" i="17"/>
  <c r="N28" i="17" s="1"/>
  <c r="M27" i="17"/>
  <c r="N27" i="17" s="1"/>
  <c r="M26" i="17"/>
  <c r="N26" i="17" s="1"/>
  <c r="J16" i="46"/>
  <c r="F45" i="48"/>
  <c r="D45" i="48"/>
  <c r="G44" i="48"/>
  <c r="H44" i="48" s="1"/>
  <c r="J21" i="46"/>
  <c r="J26" i="46"/>
  <c r="J23" i="46"/>
  <c r="J17" i="46"/>
  <c r="J19" i="46"/>
  <c r="C35" i="12"/>
  <c r="D54" i="12"/>
  <c r="D52" i="12"/>
  <c r="D51" i="12"/>
  <c r="F37" i="12" l="1"/>
  <c r="N29" i="17"/>
  <c r="P29" i="17" s="1"/>
  <c r="O29" i="17"/>
  <c r="F35" i="12"/>
  <c r="O27" i="17"/>
  <c r="P27" i="17"/>
  <c r="F34" i="12"/>
  <c r="O26" i="17"/>
  <c r="P26" i="17"/>
  <c r="F36" i="12"/>
  <c r="P28" i="17"/>
  <c r="O28" i="17"/>
  <c r="G45" i="48"/>
  <c r="H45" i="48" s="1"/>
  <c r="H47" i="48" s="1"/>
  <c r="C36" i="12"/>
  <c r="C42" i="12"/>
  <c r="C38" i="12"/>
  <c r="C39" i="12"/>
  <c r="C41" i="12"/>
  <c r="C40" i="12"/>
  <c r="C37" i="12"/>
  <c r="D55" i="12"/>
  <c r="D5" i="10"/>
  <c r="D4" i="10"/>
  <c r="D3" i="10"/>
  <c r="H8" i="12" l="1"/>
  <c r="I33" i="12"/>
  <c r="G47" i="48"/>
  <c r="H42" i="12"/>
  <c r="H18" i="12"/>
  <c r="H37" i="12"/>
  <c r="H41" i="12"/>
  <c r="H30" i="12"/>
  <c r="H16" i="12"/>
  <c r="H31" i="12"/>
  <c r="H33" i="12"/>
  <c r="H22" i="12"/>
  <c r="H24" i="12"/>
  <c r="H28" i="12"/>
  <c r="H39" i="12"/>
  <c r="H29" i="12"/>
  <c r="H15" i="12"/>
  <c r="H17" i="12"/>
  <c r="H35" i="12"/>
  <c r="H20" i="12"/>
  <c r="H40" i="12"/>
  <c r="H7" i="12"/>
  <c r="H14" i="12"/>
  <c r="H27" i="12"/>
  <c r="H13" i="12"/>
  <c r="H36" i="12"/>
  <c r="H34" i="12"/>
  <c r="H19" i="12"/>
  <c r="H21" i="12"/>
  <c r="H23" i="12"/>
  <c r="H25" i="12"/>
  <c r="H32" i="12"/>
  <c r="H26" i="12"/>
  <c r="H38" i="12"/>
  <c r="D56" i="12"/>
  <c r="D57" i="12"/>
  <c r="G6" i="10"/>
  <c r="D58" i="12" l="1"/>
  <c r="D73" i="12" l="1"/>
  <c r="D76" i="12"/>
  <c r="D77" i="12"/>
  <c r="D78" i="12"/>
  <c r="D75" i="12"/>
  <c r="D74" i="12"/>
  <c r="D79" i="12" l="1"/>
  <c r="C85" i="12" s="1"/>
  <c r="C92" i="12" s="1"/>
  <c r="C98" i="12" s="1"/>
  <c r="C7" i="12" l="1"/>
  <c r="C8" i="12"/>
  <c r="C11" i="12"/>
  <c r="C9" i="12"/>
  <c r="C10" i="12"/>
  <c r="C13" i="12"/>
  <c r="C12" i="12"/>
  <c r="J7" i="47" l="1"/>
  <c r="N6" i="47"/>
  <c r="E6" i="47"/>
  <c r="G13" i="47"/>
  <c r="G14" i="47"/>
  <c r="G15" i="47"/>
  <c r="G16" i="47"/>
  <c r="G17" i="47"/>
  <c r="G18" i="47"/>
  <c r="G19" i="47"/>
  <c r="G20" i="47"/>
  <c r="G21" i="47"/>
  <c r="G22" i="47"/>
  <c r="G23" i="47"/>
  <c r="G24" i="47"/>
  <c r="G25" i="47"/>
  <c r="G26" i="47"/>
  <c r="G27" i="47"/>
  <c r="G28" i="47"/>
  <c r="G29" i="47"/>
  <c r="G30" i="47"/>
  <c r="G31" i="47"/>
  <c r="G32" i="47"/>
  <c r="G7" i="47"/>
  <c r="I7" i="47"/>
  <c r="D7" i="47"/>
  <c r="D23" i="46" l="1"/>
  <c r="D21" i="46"/>
  <c r="D19" i="46"/>
  <c r="D17" i="46"/>
  <c r="D15" i="46"/>
  <c r="D13" i="46"/>
  <c r="D11" i="46"/>
  <c r="D9" i="46"/>
  <c r="D7" i="46"/>
  <c r="D25" i="46"/>
  <c r="D26" i="46"/>
  <c r="D24" i="46"/>
  <c r="D22" i="46"/>
  <c r="D20" i="46"/>
  <c r="D18" i="46"/>
  <c r="D16" i="46"/>
  <c r="D14" i="46"/>
  <c r="D12" i="46"/>
  <c r="D10" i="46"/>
  <c r="D8" i="46"/>
  <c r="N5" i="47"/>
  <c r="E5" i="47"/>
  <c r="E7" i="47" s="1"/>
  <c r="C13" i="47"/>
  <c r="C7" i="55" s="1"/>
  <c r="C14" i="47"/>
  <c r="C8" i="55" s="1"/>
  <c r="C15" i="47"/>
  <c r="C9" i="55" s="1"/>
  <c r="C16" i="47"/>
  <c r="C10" i="55" s="1"/>
  <c r="C17" i="47"/>
  <c r="C11" i="55" s="1"/>
  <c r="C18" i="47"/>
  <c r="C12" i="55" s="1"/>
  <c r="C19" i="47"/>
  <c r="C13" i="55" s="1"/>
  <c r="C20" i="47"/>
  <c r="C14" i="55" s="1"/>
  <c r="C21" i="47"/>
  <c r="C15" i="55" s="1"/>
  <c r="C22" i="47"/>
  <c r="C16" i="55" s="1"/>
  <c r="C23" i="47"/>
  <c r="C17" i="55" s="1"/>
  <c r="C24" i="47"/>
  <c r="C18" i="55" s="1"/>
  <c r="C25" i="47"/>
  <c r="C19" i="55" s="1"/>
  <c r="C26" i="47"/>
  <c r="C20" i="55" s="1"/>
  <c r="C27" i="47"/>
  <c r="C21" i="55" s="1"/>
  <c r="C28" i="47"/>
  <c r="C22" i="55" s="1"/>
  <c r="C29" i="47"/>
  <c r="C23" i="55" s="1"/>
  <c r="C30" i="47"/>
  <c r="C24" i="55" s="1"/>
  <c r="C31" i="47"/>
  <c r="C25" i="55" s="1"/>
  <c r="C32" i="47"/>
  <c r="C26" i="55" s="1"/>
  <c r="H7" i="47"/>
  <c r="F13" i="47"/>
  <c r="C7" i="46" s="1"/>
  <c r="F14" i="47"/>
  <c r="C8" i="46" s="1"/>
  <c r="F15" i="47"/>
  <c r="C9" i="46" s="1"/>
  <c r="E9" i="46" s="1"/>
  <c r="F16" i="47"/>
  <c r="C10" i="46" s="1"/>
  <c r="E10" i="46" s="1"/>
  <c r="F17" i="47"/>
  <c r="C11" i="46" s="1"/>
  <c r="E11" i="46" s="1"/>
  <c r="F18" i="47"/>
  <c r="C12" i="46" s="1"/>
  <c r="F19" i="47"/>
  <c r="C13" i="46" s="1"/>
  <c r="E13" i="46" s="1"/>
  <c r="F20" i="47"/>
  <c r="C14" i="46" s="1"/>
  <c r="E14" i="46" s="1"/>
  <c r="F21" i="47"/>
  <c r="C15" i="46" s="1"/>
  <c r="E15" i="46" s="1"/>
  <c r="F22" i="47"/>
  <c r="C16" i="46" s="1"/>
  <c r="E16" i="46" s="1"/>
  <c r="F23" i="47"/>
  <c r="C17" i="46" s="1"/>
  <c r="E17" i="46" s="1"/>
  <c r="F24" i="47"/>
  <c r="C18" i="46" s="1"/>
  <c r="E18" i="46" s="1"/>
  <c r="F25" i="47"/>
  <c r="C19" i="46" s="1"/>
  <c r="E19" i="46" s="1"/>
  <c r="F26" i="47"/>
  <c r="C20" i="46" s="1"/>
  <c r="E20" i="46" s="1"/>
  <c r="F27" i="47"/>
  <c r="C21" i="46" s="1"/>
  <c r="E21" i="46" s="1"/>
  <c r="F28" i="47"/>
  <c r="C22" i="46" s="1"/>
  <c r="E22" i="46" s="1"/>
  <c r="F29" i="47"/>
  <c r="C23" i="46" s="1"/>
  <c r="E23" i="46" s="1"/>
  <c r="F30" i="47"/>
  <c r="C24" i="46" s="1"/>
  <c r="E24" i="46" s="1"/>
  <c r="F31" i="47"/>
  <c r="C25" i="46" s="1"/>
  <c r="E25" i="46" s="1"/>
  <c r="F32" i="47"/>
  <c r="C26" i="46" s="1"/>
  <c r="E26" i="46" s="1"/>
  <c r="D13" i="47"/>
  <c r="D7" i="55" s="1"/>
  <c r="D14" i="47"/>
  <c r="D8" i="55" s="1"/>
  <c r="D15" i="47"/>
  <c r="D9" i="55" s="1"/>
  <c r="D16" i="47"/>
  <c r="D10" i="55" s="1"/>
  <c r="D17" i="47"/>
  <c r="D11" i="55" s="1"/>
  <c r="D18" i="47"/>
  <c r="D12" i="55" s="1"/>
  <c r="D19" i="47"/>
  <c r="D13" i="55" s="1"/>
  <c r="D20" i="47"/>
  <c r="D14" i="55" s="1"/>
  <c r="D21" i="47"/>
  <c r="D15" i="55" s="1"/>
  <c r="D22" i="47"/>
  <c r="D16" i="55" s="1"/>
  <c r="D23" i="47"/>
  <c r="D17" i="55" s="1"/>
  <c r="D24" i="47"/>
  <c r="D18" i="55" s="1"/>
  <c r="D25" i="47"/>
  <c r="D19" i="55" s="1"/>
  <c r="D26" i="47"/>
  <c r="D20" i="55" s="1"/>
  <c r="D27" i="47"/>
  <c r="D21" i="55" s="1"/>
  <c r="D28" i="47"/>
  <c r="D22" i="55" s="1"/>
  <c r="D29" i="47"/>
  <c r="D23" i="55" s="1"/>
  <c r="D30" i="47"/>
  <c r="D24" i="55" s="1"/>
  <c r="D31" i="47"/>
  <c r="D25" i="55" s="1"/>
  <c r="D32" i="47"/>
  <c r="D26" i="55" s="1"/>
  <c r="C7" i="47"/>
  <c r="F7" i="47"/>
  <c r="E7" i="46" l="1"/>
  <c r="E12" i="46"/>
  <c r="F12" i="46" s="1"/>
  <c r="E8" i="46"/>
  <c r="F8" i="46" s="1"/>
  <c r="H14" i="47"/>
  <c r="H16" i="47"/>
  <c r="H18" i="47"/>
  <c r="H20" i="47"/>
  <c r="H22" i="47"/>
  <c r="H24" i="47"/>
  <c r="H26" i="47"/>
  <c r="H28" i="47"/>
  <c r="H30" i="47"/>
  <c r="H32" i="47"/>
  <c r="H31" i="47"/>
  <c r="H13" i="47"/>
  <c r="H15" i="47"/>
  <c r="H17" i="47"/>
  <c r="H19" i="47"/>
  <c r="H21" i="47"/>
  <c r="H23" i="47"/>
  <c r="H25" i="47"/>
  <c r="H27" i="47"/>
  <c r="H29" i="47"/>
  <c r="F11" i="46"/>
  <c r="E18" i="55"/>
  <c r="F18" i="55" s="1"/>
  <c r="D25" i="12" s="1"/>
  <c r="E17" i="55"/>
  <c r="F17" i="55" s="1"/>
  <c r="D24" i="12" s="1"/>
  <c r="E25" i="47"/>
  <c r="F18" i="17" s="1"/>
  <c r="E16" i="47"/>
  <c r="F9" i="17" s="1"/>
  <c r="F19" i="46"/>
  <c r="E19" i="47"/>
  <c r="F12" i="17" s="1"/>
  <c r="E26" i="55"/>
  <c r="F26" i="55" s="1"/>
  <c r="D33" i="12" s="1"/>
  <c r="E25" i="55"/>
  <c r="F25" i="55" s="1"/>
  <c r="D32" i="12" s="1"/>
  <c r="E24" i="47"/>
  <c r="F17" i="17" s="1"/>
  <c r="E31" i="47"/>
  <c r="F24" i="17" s="1"/>
  <c r="E23" i="47"/>
  <c r="F16" i="17" s="1"/>
  <c r="E15" i="47"/>
  <c r="F8" i="17" s="1"/>
  <c r="F26" i="46"/>
  <c r="E22" i="55"/>
  <c r="F22" i="55" s="1"/>
  <c r="D29" i="12" s="1"/>
  <c r="E14" i="55"/>
  <c r="F14" i="55" s="1"/>
  <c r="D21" i="12" s="1"/>
  <c r="E27" i="47"/>
  <c r="F20" i="17" s="1"/>
  <c r="E26" i="47"/>
  <c r="F19" i="17" s="1"/>
  <c r="F13" i="46"/>
  <c r="E22" i="47"/>
  <c r="F15" i="17" s="1"/>
  <c r="E14" i="47"/>
  <c r="F7" i="17" s="1"/>
  <c r="F25" i="46"/>
  <c r="F17" i="46"/>
  <c r="F9" i="46"/>
  <c r="F18" i="46"/>
  <c r="E21" i="55"/>
  <c r="F21" i="55" s="1"/>
  <c r="D28" i="12" s="1"/>
  <c r="E13" i="55"/>
  <c r="F13" i="55" s="1"/>
  <c r="D20" i="12" s="1"/>
  <c r="E10" i="55"/>
  <c r="F10" i="55" s="1"/>
  <c r="D17" i="12" s="1"/>
  <c r="E18" i="47"/>
  <c r="F11" i="17" s="1"/>
  <c r="E24" i="55"/>
  <c r="F24" i="55" s="1"/>
  <c r="D31" i="12" s="1"/>
  <c r="E32" i="47"/>
  <c r="F25" i="17" s="1"/>
  <c r="E29" i="47"/>
  <c r="F22" i="17" s="1"/>
  <c r="E21" i="47"/>
  <c r="F14" i="17" s="1"/>
  <c r="E13" i="47"/>
  <c r="F6" i="17" s="1"/>
  <c r="F24" i="46"/>
  <c r="F16" i="46"/>
  <c r="E20" i="55"/>
  <c r="F20" i="55" s="1"/>
  <c r="D27" i="12" s="1"/>
  <c r="E12" i="55"/>
  <c r="F12" i="55" s="1"/>
  <c r="D19" i="12" s="1"/>
  <c r="F22" i="46"/>
  <c r="F21" i="46"/>
  <c r="E9" i="55"/>
  <c r="F9" i="55" s="1"/>
  <c r="D16" i="12" s="1"/>
  <c r="E17" i="47"/>
  <c r="F10" i="17" s="1"/>
  <c r="E16" i="55"/>
  <c r="F16" i="55" s="1"/>
  <c r="D23" i="12" s="1"/>
  <c r="E30" i="47"/>
  <c r="F23" i="17" s="1"/>
  <c r="E28" i="47"/>
  <c r="F21" i="17" s="1"/>
  <c r="E20" i="47"/>
  <c r="F13" i="17" s="1"/>
  <c r="K23" i="46"/>
  <c r="F23" i="46"/>
  <c r="F15" i="46"/>
  <c r="K7" i="46"/>
  <c r="F7" i="46"/>
  <c r="C14" i="17" l="1"/>
  <c r="D14" i="17" s="1"/>
  <c r="I14" i="17"/>
  <c r="L14" i="17" s="1"/>
  <c r="H14" i="17"/>
  <c r="K14" i="17" s="1"/>
  <c r="G14" i="17"/>
  <c r="J14" i="17" s="1"/>
  <c r="I11" i="17"/>
  <c r="L11" i="17" s="1"/>
  <c r="C11" i="17"/>
  <c r="D11" i="17" s="1"/>
  <c r="G11" i="17"/>
  <c r="J11" i="17" s="1"/>
  <c r="H11" i="17"/>
  <c r="K11" i="17" s="1"/>
  <c r="C20" i="17"/>
  <c r="D20" i="17" s="1"/>
  <c r="I20" i="17"/>
  <c r="L20" i="17" s="1"/>
  <c r="H20" i="17"/>
  <c r="K20" i="17" s="1"/>
  <c r="G20" i="17"/>
  <c r="J20" i="17" s="1"/>
  <c r="I8" i="17"/>
  <c r="L8" i="17" s="1"/>
  <c r="G8" i="17"/>
  <c r="J8" i="17" s="1"/>
  <c r="H8" i="17"/>
  <c r="K8" i="17" s="1"/>
  <c r="C8" i="17"/>
  <c r="D8" i="17" s="1"/>
  <c r="C24" i="17"/>
  <c r="D24" i="17" s="1"/>
  <c r="I24" i="17"/>
  <c r="L24" i="17" s="1"/>
  <c r="H24" i="17"/>
  <c r="K24" i="17" s="1"/>
  <c r="G24" i="17"/>
  <c r="J24" i="17" s="1"/>
  <c r="C12" i="17"/>
  <c r="D12" i="17" s="1"/>
  <c r="I12" i="17"/>
  <c r="L12" i="17" s="1"/>
  <c r="H12" i="17"/>
  <c r="K12" i="17" s="1"/>
  <c r="G12" i="17"/>
  <c r="J12" i="17" s="1"/>
  <c r="G9" i="17"/>
  <c r="J9" i="17" s="1"/>
  <c r="C9" i="17"/>
  <c r="D9" i="17" s="1"/>
  <c r="H9" i="17"/>
  <c r="K9" i="17" s="1"/>
  <c r="I9" i="17"/>
  <c r="L9" i="17" s="1"/>
  <c r="I21" i="17"/>
  <c r="L21" i="17" s="1"/>
  <c r="C21" i="17"/>
  <c r="D21" i="17" s="1"/>
  <c r="G21" i="17"/>
  <c r="J21" i="17" s="1"/>
  <c r="H21" i="17"/>
  <c r="K21" i="17" s="1"/>
  <c r="I25" i="17"/>
  <c r="L25" i="17" s="1"/>
  <c r="C25" i="17"/>
  <c r="D25" i="17" s="1"/>
  <c r="G25" i="17"/>
  <c r="J25" i="17" s="1"/>
  <c r="H25" i="17"/>
  <c r="K25" i="17" s="1"/>
  <c r="I7" i="17"/>
  <c r="L7" i="17" s="1"/>
  <c r="C7" i="17"/>
  <c r="D7" i="17" s="1"/>
  <c r="G7" i="17"/>
  <c r="J7" i="17" s="1"/>
  <c r="H7" i="17"/>
  <c r="K7" i="17" s="1"/>
  <c r="I13" i="17"/>
  <c r="L13" i="17" s="1"/>
  <c r="C13" i="17"/>
  <c r="D13" i="17" s="1"/>
  <c r="G13" i="17"/>
  <c r="J13" i="17" s="1"/>
  <c r="H13" i="17"/>
  <c r="K13" i="17" s="1"/>
  <c r="I23" i="17"/>
  <c r="L23" i="17" s="1"/>
  <c r="C23" i="17"/>
  <c r="D23" i="17" s="1"/>
  <c r="G23" i="17"/>
  <c r="J23" i="17" s="1"/>
  <c r="H23" i="17"/>
  <c r="K23" i="17" s="1"/>
  <c r="G10" i="17"/>
  <c r="J10" i="17" s="1"/>
  <c r="I10" i="17"/>
  <c r="L10" i="17" s="1"/>
  <c r="C10" i="17"/>
  <c r="D10" i="17" s="1"/>
  <c r="H10" i="17"/>
  <c r="K10" i="17" s="1"/>
  <c r="H6" i="17"/>
  <c r="K6" i="17" s="1"/>
  <c r="G6" i="17"/>
  <c r="J6" i="17" s="1"/>
  <c r="I6" i="17"/>
  <c r="L6" i="17" s="1"/>
  <c r="C6" i="17"/>
  <c r="D6" i="17" s="1"/>
  <c r="E6" i="17" s="1"/>
  <c r="C22" i="17"/>
  <c r="D22" i="17" s="1"/>
  <c r="I22" i="17"/>
  <c r="L22" i="17" s="1"/>
  <c r="H22" i="17"/>
  <c r="K22" i="17" s="1"/>
  <c r="G22" i="17"/>
  <c r="J22" i="17" s="1"/>
  <c r="I15" i="17"/>
  <c r="L15" i="17" s="1"/>
  <c r="C15" i="17"/>
  <c r="D15" i="17" s="1"/>
  <c r="G15" i="17"/>
  <c r="J15" i="17" s="1"/>
  <c r="H15" i="17"/>
  <c r="K15" i="17" s="1"/>
  <c r="I19" i="17"/>
  <c r="L19" i="17" s="1"/>
  <c r="C19" i="17"/>
  <c r="D19" i="17" s="1"/>
  <c r="G19" i="17"/>
  <c r="J19" i="17" s="1"/>
  <c r="H19" i="17"/>
  <c r="K19" i="17" s="1"/>
  <c r="C16" i="17"/>
  <c r="D16" i="17" s="1"/>
  <c r="I16" i="17"/>
  <c r="L16" i="17" s="1"/>
  <c r="H16" i="17"/>
  <c r="K16" i="17" s="1"/>
  <c r="G16" i="17"/>
  <c r="J16" i="17" s="1"/>
  <c r="I17" i="17"/>
  <c r="L17" i="17" s="1"/>
  <c r="C17" i="17"/>
  <c r="D17" i="17" s="1"/>
  <c r="G17" i="17"/>
  <c r="J17" i="17" s="1"/>
  <c r="H17" i="17"/>
  <c r="K17" i="17" s="1"/>
  <c r="C18" i="17"/>
  <c r="D18" i="17" s="1"/>
  <c r="I18" i="17"/>
  <c r="L18" i="17" s="1"/>
  <c r="G18" i="17"/>
  <c r="J18" i="17" s="1"/>
  <c r="H18" i="17"/>
  <c r="K18" i="17" s="1"/>
  <c r="M7" i="46"/>
  <c r="C14" i="12" s="1"/>
  <c r="M23" i="46"/>
  <c r="N23" i="46" s="1"/>
  <c r="K17" i="46"/>
  <c r="M17" i="46" s="1"/>
  <c r="N17" i="46" s="1"/>
  <c r="K21" i="46"/>
  <c r="M21" i="46" s="1"/>
  <c r="N21" i="46" s="1"/>
  <c r="K26" i="46"/>
  <c r="M26" i="46" s="1"/>
  <c r="K9" i="46"/>
  <c r="M9" i="46" s="1"/>
  <c r="N9" i="46" s="1"/>
  <c r="K15" i="46"/>
  <c r="M15" i="46" s="1"/>
  <c r="N15" i="46" s="1"/>
  <c r="K8" i="46"/>
  <c r="M8" i="46" s="1"/>
  <c r="C15" i="12" s="1"/>
  <c r="K16" i="46"/>
  <c r="L16" i="46" s="1"/>
  <c r="K22" i="46"/>
  <c r="M22" i="46" s="1"/>
  <c r="K24" i="46"/>
  <c r="K11" i="46"/>
  <c r="M11" i="46" s="1"/>
  <c r="N11" i="46" s="1"/>
  <c r="K13" i="46"/>
  <c r="L13" i="46" s="1"/>
  <c r="K19" i="46"/>
  <c r="M19" i="46" s="1"/>
  <c r="N19" i="46" s="1"/>
  <c r="K25" i="46"/>
  <c r="L25" i="46" s="1"/>
  <c r="K10" i="46"/>
  <c r="L10" i="46" s="1"/>
  <c r="K14" i="46"/>
  <c r="L14" i="46" s="1"/>
  <c r="F14" i="46"/>
  <c r="F10" i="46"/>
  <c r="G10" i="46" s="1"/>
  <c r="F20" i="46"/>
  <c r="G20" i="46" s="1"/>
  <c r="K12" i="46"/>
  <c r="M12" i="46" s="1"/>
  <c r="N12" i="46" s="1"/>
  <c r="K18" i="46"/>
  <c r="M18" i="46" s="1"/>
  <c r="K20" i="46"/>
  <c r="L20" i="46" s="1"/>
  <c r="G17" i="46"/>
  <c r="G7" i="46"/>
  <c r="G8" i="46"/>
  <c r="G10" i="55"/>
  <c r="G13" i="55"/>
  <c r="G25" i="46"/>
  <c r="G22" i="46"/>
  <c r="G14" i="55"/>
  <c r="G26" i="46"/>
  <c r="G21" i="55"/>
  <c r="G26" i="55"/>
  <c r="G15" i="46"/>
  <c r="G16" i="46"/>
  <c r="G24" i="55"/>
  <c r="G18" i="46"/>
  <c r="G22" i="55"/>
  <c r="G11" i="46"/>
  <c r="G12" i="46"/>
  <c r="G17" i="55"/>
  <c r="G23" i="46"/>
  <c r="G9" i="55"/>
  <c r="G12" i="55"/>
  <c r="G19" i="46"/>
  <c r="G16" i="55"/>
  <c r="G24" i="46"/>
  <c r="G9" i="46"/>
  <c r="G25" i="55"/>
  <c r="G18" i="55"/>
  <c r="G21" i="46"/>
  <c r="G20" i="55"/>
  <c r="G13" i="46"/>
  <c r="L26" i="46"/>
  <c r="L9" i="46"/>
  <c r="L12" i="46"/>
  <c r="E23" i="55"/>
  <c r="F23" i="55" s="1"/>
  <c r="D30" i="12" s="1"/>
  <c r="L17" i="46"/>
  <c r="E7" i="55"/>
  <c r="F7" i="55" s="1"/>
  <c r="L7" i="46"/>
  <c r="L23" i="46"/>
  <c r="L24" i="46"/>
  <c r="E11" i="55"/>
  <c r="F11" i="55" s="1"/>
  <c r="D18" i="12" s="1"/>
  <c r="E19" i="55"/>
  <c r="F19" i="55" s="1"/>
  <c r="D26" i="12" s="1"/>
  <c r="E8" i="55"/>
  <c r="F8" i="55" s="1"/>
  <c r="D15" i="12" s="1"/>
  <c r="E15" i="55"/>
  <c r="F15" i="55" s="1"/>
  <c r="D22" i="12" s="1"/>
  <c r="L15" i="46" l="1"/>
  <c r="E17" i="17"/>
  <c r="G25" i="12" s="1"/>
  <c r="E19" i="17"/>
  <c r="G27" i="12" s="1"/>
  <c r="E15" i="17"/>
  <c r="G23" i="12" s="1"/>
  <c r="E23" i="17"/>
  <c r="G31" i="12" s="1"/>
  <c r="E13" i="17"/>
  <c r="G21" i="12" s="1"/>
  <c r="E7" i="17"/>
  <c r="G15" i="12" s="1"/>
  <c r="E25" i="17"/>
  <c r="G33" i="12" s="1"/>
  <c r="E21" i="17"/>
  <c r="G29" i="12" s="1"/>
  <c r="E9" i="17"/>
  <c r="G17" i="12" s="1"/>
  <c r="E8" i="17"/>
  <c r="G16" i="12" s="1"/>
  <c r="E11" i="17"/>
  <c r="G19" i="12" s="1"/>
  <c r="E18" i="17"/>
  <c r="G26" i="12" s="1"/>
  <c r="E16" i="17"/>
  <c r="G24" i="12" s="1"/>
  <c r="E22" i="17"/>
  <c r="G30" i="12" s="1"/>
  <c r="E10" i="17"/>
  <c r="G18" i="12" s="1"/>
  <c r="E12" i="17"/>
  <c r="G20" i="12" s="1"/>
  <c r="E24" i="17"/>
  <c r="G32" i="12" s="1"/>
  <c r="E20" i="17"/>
  <c r="G28" i="12" s="1"/>
  <c r="E14" i="17"/>
  <c r="G22" i="12" s="1"/>
  <c r="L8" i="46"/>
  <c r="L21" i="46"/>
  <c r="L18" i="46"/>
  <c r="L11" i="46"/>
  <c r="L19" i="46"/>
  <c r="L22" i="46"/>
  <c r="M16" i="17"/>
  <c r="M22" i="17"/>
  <c r="N22" i="17" s="1"/>
  <c r="M6" i="17"/>
  <c r="M12" i="17"/>
  <c r="N12" i="17" s="1"/>
  <c r="M24" i="17"/>
  <c r="M8" i="17"/>
  <c r="N8" i="17" s="1"/>
  <c r="P8" i="17" s="1"/>
  <c r="M20" i="17"/>
  <c r="N20" i="17" s="1"/>
  <c r="P22" i="17"/>
  <c r="G14" i="12"/>
  <c r="E30" i="17"/>
  <c r="F14" i="12"/>
  <c r="F20" i="12"/>
  <c r="F28" i="12"/>
  <c r="P20" i="17"/>
  <c r="O20" i="17"/>
  <c r="M14" i="17"/>
  <c r="N14" i="17" s="1"/>
  <c r="M18" i="17"/>
  <c r="N18" i="17" s="1"/>
  <c r="M17" i="17"/>
  <c r="N17" i="17" s="1"/>
  <c r="M19" i="17"/>
  <c r="N19" i="17" s="1"/>
  <c r="M15" i="17"/>
  <c r="N15" i="17" s="1"/>
  <c r="M10" i="17"/>
  <c r="N10" i="17" s="1"/>
  <c r="M23" i="17"/>
  <c r="N23" i="17" s="1"/>
  <c r="M13" i="17"/>
  <c r="N13" i="17" s="1"/>
  <c r="M7" i="17"/>
  <c r="N7" i="17" s="1"/>
  <c r="M25" i="17"/>
  <c r="N25" i="17" s="1"/>
  <c r="M21" i="17"/>
  <c r="N21" i="17" s="1"/>
  <c r="M9" i="17"/>
  <c r="N9" i="17" s="1"/>
  <c r="M11" i="17"/>
  <c r="N11" i="17" s="1"/>
  <c r="F27" i="55"/>
  <c r="D14" i="12"/>
  <c r="C34" i="12"/>
  <c r="N26" i="46"/>
  <c r="C26" i="12"/>
  <c r="N18" i="46"/>
  <c r="C30" i="12"/>
  <c r="N22" i="46"/>
  <c r="C16" i="12"/>
  <c r="N8" i="46"/>
  <c r="N7" i="46"/>
  <c r="C25" i="12"/>
  <c r="C19" i="12"/>
  <c r="C29" i="12"/>
  <c r="M10" i="46"/>
  <c r="M25" i="46"/>
  <c r="M24" i="46"/>
  <c r="N24" i="46" s="1"/>
  <c r="M20" i="46"/>
  <c r="G14" i="46"/>
  <c r="M14" i="46"/>
  <c r="M16" i="46"/>
  <c r="M13" i="46"/>
  <c r="C18" i="12"/>
  <c r="E9" i="12"/>
  <c r="J9" i="12" s="1"/>
  <c r="K9" i="12" s="1"/>
  <c r="E41" i="12"/>
  <c r="J41" i="12" s="1"/>
  <c r="K41" i="12" s="1"/>
  <c r="E8" i="12"/>
  <c r="J8" i="12" s="1"/>
  <c r="K8" i="12" s="1"/>
  <c r="E37" i="12"/>
  <c r="J37" i="12" s="1"/>
  <c r="K37" i="12" s="1"/>
  <c r="E38" i="12"/>
  <c r="J38" i="12" s="1"/>
  <c r="K38" i="12" s="1"/>
  <c r="E7" i="12"/>
  <c r="E10" i="12"/>
  <c r="J10" i="12" s="1"/>
  <c r="K10" i="12" s="1"/>
  <c r="E11" i="12"/>
  <c r="J11" i="12" s="1"/>
  <c r="K11" i="12" s="1"/>
  <c r="E12" i="12"/>
  <c r="J12" i="12" s="1"/>
  <c r="K12" i="12" s="1"/>
  <c r="E39" i="12"/>
  <c r="J39" i="12" s="1"/>
  <c r="K39" i="12" s="1"/>
  <c r="E13" i="12"/>
  <c r="J13" i="12" s="1"/>
  <c r="K13" i="12" s="1"/>
  <c r="E35" i="12"/>
  <c r="J35" i="12" s="1"/>
  <c r="K35" i="12" s="1"/>
  <c r="E34" i="12"/>
  <c r="E42" i="12"/>
  <c r="J42" i="12" s="1"/>
  <c r="K42" i="12" s="1"/>
  <c r="E40" i="12"/>
  <c r="J40" i="12" s="1"/>
  <c r="K40" i="12" s="1"/>
  <c r="E36" i="12"/>
  <c r="J36" i="12" s="1"/>
  <c r="K36" i="12" s="1"/>
  <c r="G19" i="55"/>
  <c r="G7" i="55"/>
  <c r="G11" i="55"/>
  <c r="G27" i="46"/>
  <c r="G15" i="55"/>
  <c r="G8" i="55"/>
  <c r="G23" i="55"/>
  <c r="L27" i="46"/>
  <c r="P12" i="17" l="1"/>
  <c r="O22" i="17"/>
  <c r="O8" i="17"/>
  <c r="F16" i="12"/>
  <c r="O12" i="17"/>
  <c r="F30" i="12"/>
  <c r="F32" i="12"/>
  <c r="N24" i="17"/>
  <c r="P24" i="17" s="1"/>
  <c r="O6" i="17"/>
  <c r="N6" i="17"/>
  <c r="P6" i="17" s="1"/>
  <c r="F24" i="12"/>
  <c r="N16" i="17"/>
  <c r="P16" i="17" s="1"/>
  <c r="O24" i="17"/>
  <c r="O16" i="17"/>
  <c r="J34" i="12"/>
  <c r="K34" i="12" s="1"/>
  <c r="F17" i="12"/>
  <c r="O9" i="17"/>
  <c r="P9" i="17"/>
  <c r="P25" i="17"/>
  <c r="F33" i="12"/>
  <c r="O25" i="17"/>
  <c r="F21" i="12"/>
  <c r="O13" i="17"/>
  <c r="P13" i="17"/>
  <c r="F18" i="12"/>
  <c r="O10" i="17"/>
  <c r="P10" i="17"/>
  <c r="F27" i="12"/>
  <c r="O19" i="17"/>
  <c r="P19" i="17"/>
  <c r="P18" i="17"/>
  <c r="F26" i="12"/>
  <c r="O18" i="17"/>
  <c r="F22" i="12"/>
  <c r="O14" i="17"/>
  <c r="P14" i="17"/>
  <c r="F19" i="12"/>
  <c r="P11" i="17"/>
  <c r="O11" i="17"/>
  <c r="P21" i="17"/>
  <c r="F29" i="12"/>
  <c r="O21" i="17"/>
  <c r="P7" i="17"/>
  <c r="F15" i="12"/>
  <c r="O7" i="17"/>
  <c r="F31" i="12"/>
  <c r="O23" i="17"/>
  <c r="P23" i="17"/>
  <c r="F23" i="12"/>
  <c r="O15" i="17"/>
  <c r="P15" i="17"/>
  <c r="F25" i="12"/>
  <c r="O17" i="17"/>
  <c r="P17" i="17"/>
  <c r="C24" i="12"/>
  <c r="N16" i="46"/>
  <c r="C17" i="12"/>
  <c r="N10" i="46"/>
  <c r="M27" i="46"/>
  <c r="C21" i="12"/>
  <c r="N13" i="46"/>
  <c r="C22" i="12"/>
  <c r="N14" i="46"/>
  <c r="C28" i="12"/>
  <c r="N20" i="46"/>
  <c r="C33" i="12"/>
  <c r="N25" i="46"/>
  <c r="C32" i="12"/>
  <c r="C31" i="12"/>
  <c r="C27" i="12"/>
  <c r="C23" i="12"/>
  <c r="C20" i="12"/>
  <c r="G27" i="55"/>
  <c r="D7" i="12" s="1"/>
  <c r="J7" i="12" s="1"/>
  <c r="K7" i="12" s="1"/>
  <c r="N30" i="17" l="1"/>
  <c r="O30" i="17"/>
  <c r="P30" i="17"/>
  <c r="N27" i="46"/>
  <c r="E7" i="52" l="1"/>
  <c r="E6" i="52"/>
  <c r="E8" i="52"/>
  <c r="E9" i="52"/>
  <c r="E10" i="52"/>
  <c r="E11" i="52"/>
  <c r="E12" i="52"/>
  <c r="E13" i="52"/>
  <c r="E14" i="52"/>
  <c r="E15" i="52"/>
  <c r="E16" i="52"/>
  <c r="E17" i="52"/>
  <c r="E18" i="52"/>
  <c r="E19" i="52"/>
  <c r="E20" i="52"/>
  <c r="E21" i="52"/>
  <c r="E22" i="52"/>
  <c r="E23" i="52"/>
  <c r="E24" i="52"/>
  <c r="E25" i="52"/>
  <c r="F24" i="52" l="1"/>
  <c r="G24" i="52"/>
  <c r="F22" i="52"/>
  <c r="G22" i="52"/>
  <c r="F20" i="52"/>
  <c r="G20" i="52"/>
  <c r="F18" i="52"/>
  <c r="G18" i="52"/>
  <c r="F16" i="52"/>
  <c r="G16" i="52"/>
  <c r="F14" i="52"/>
  <c r="G14" i="52"/>
  <c r="F12" i="52"/>
  <c r="G12" i="52"/>
  <c r="F10" i="52"/>
  <c r="G10" i="52"/>
  <c r="F8" i="52"/>
  <c r="G8" i="52"/>
  <c r="F7" i="52"/>
  <c r="G7" i="52"/>
  <c r="F25" i="52"/>
  <c r="G25" i="52"/>
  <c r="F23" i="52"/>
  <c r="G23" i="52"/>
  <c r="F21" i="52"/>
  <c r="G21" i="52"/>
  <c r="F19" i="52"/>
  <c r="G19" i="52"/>
  <c r="F17" i="52"/>
  <c r="G17" i="52"/>
  <c r="F15" i="52"/>
  <c r="G15" i="52"/>
  <c r="F13" i="52"/>
  <c r="G13" i="52"/>
  <c r="F11" i="52"/>
  <c r="G11" i="52"/>
  <c r="F9" i="52"/>
  <c r="G9" i="52"/>
  <c r="F6" i="52"/>
  <c r="F26" i="52" s="1"/>
  <c r="G6" i="52"/>
  <c r="H6" i="52" l="1"/>
  <c r="E14" i="12"/>
  <c r="J14" i="12" s="1"/>
  <c r="K14" i="12" s="1"/>
  <c r="H9" i="52"/>
  <c r="E17" i="12"/>
  <c r="J17" i="12" s="1"/>
  <c r="K17" i="12" s="1"/>
  <c r="H11" i="52"/>
  <c r="E19" i="12"/>
  <c r="J19" i="12" s="1"/>
  <c r="K19" i="12" s="1"/>
  <c r="H13" i="52"/>
  <c r="E21" i="12"/>
  <c r="J21" i="12" s="1"/>
  <c r="K21" i="12" s="1"/>
  <c r="H15" i="52"/>
  <c r="E23" i="12"/>
  <c r="J23" i="12" s="1"/>
  <c r="K23" i="12" s="1"/>
  <c r="H17" i="52"/>
  <c r="E25" i="12"/>
  <c r="J25" i="12" s="1"/>
  <c r="K25" i="12" s="1"/>
  <c r="H19" i="52"/>
  <c r="E27" i="12"/>
  <c r="J27" i="12" s="1"/>
  <c r="K27" i="12" s="1"/>
  <c r="H21" i="52"/>
  <c r="E29" i="12"/>
  <c r="J29" i="12" s="1"/>
  <c r="K29" i="12" s="1"/>
  <c r="H23" i="52"/>
  <c r="E31" i="12"/>
  <c r="J31" i="12" s="1"/>
  <c r="K31" i="12" s="1"/>
  <c r="H25" i="52"/>
  <c r="E33" i="12"/>
  <c r="J33" i="12" s="1"/>
  <c r="K33" i="12" s="1"/>
  <c r="H7" i="52"/>
  <c r="E15" i="12"/>
  <c r="J15" i="12" s="1"/>
  <c r="K15" i="12" s="1"/>
  <c r="H8" i="52"/>
  <c r="E16" i="12"/>
  <c r="J16" i="12" s="1"/>
  <c r="K16" i="12" s="1"/>
  <c r="H10" i="52"/>
  <c r="E18" i="12"/>
  <c r="J18" i="12" s="1"/>
  <c r="K18" i="12" s="1"/>
  <c r="H12" i="52"/>
  <c r="E20" i="12"/>
  <c r="J20" i="12" s="1"/>
  <c r="K20" i="12" s="1"/>
  <c r="H14" i="52"/>
  <c r="E22" i="12"/>
  <c r="J22" i="12" s="1"/>
  <c r="K22" i="12" s="1"/>
  <c r="H16" i="52"/>
  <c r="E24" i="12"/>
  <c r="J24" i="12" s="1"/>
  <c r="K24" i="12" s="1"/>
  <c r="H18" i="52"/>
  <c r="E26" i="12"/>
  <c r="J26" i="12" s="1"/>
  <c r="K26" i="12" s="1"/>
  <c r="H20" i="52"/>
  <c r="E28" i="12"/>
  <c r="J28" i="12" s="1"/>
  <c r="K28" i="12" s="1"/>
  <c r="H22" i="52"/>
  <c r="E30" i="12"/>
  <c r="J30" i="12" s="1"/>
  <c r="K30" i="12" s="1"/>
  <c r="H24" i="52"/>
  <c r="E32" i="12"/>
  <c r="J32" i="12" s="1"/>
  <c r="K32" i="12" s="1"/>
  <c r="K43" i="12" l="1"/>
  <c r="C84" i="12" s="1"/>
  <c r="H26" i="52"/>
  <c r="L43" i="12" l="1"/>
  <c r="C86" i="12"/>
  <c r="C91" i="12"/>
  <c r="C87" i="12"/>
  <c r="C97" i="12" l="1"/>
  <c r="C94" i="12"/>
  <c r="C100" i="12" s="1"/>
  <c r="C93" i="12"/>
  <c r="C99" i="1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<sst xmlns="http://schemas.openxmlformats.org/spreadsheetml/2006/main" count="35224" uniqueCount="5242">
  <si>
    <t>Analysis Year</t>
  </si>
  <si>
    <t>7% Discount</t>
  </si>
  <si>
    <t>Total Benefit</t>
  </si>
  <si>
    <t>NOTES:</t>
  </si>
  <si>
    <t>Total Cost</t>
  </si>
  <si>
    <t xml:space="preserve">Cost Category </t>
  </si>
  <si>
    <t>Life (years)</t>
  </si>
  <si>
    <t>RCV = A*(B-C)/B</t>
  </si>
  <si>
    <t>A = (1+r)^n</t>
  </si>
  <si>
    <t>=</t>
  </si>
  <si>
    <t>r = discount rate</t>
  </si>
  <si>
    <t>B = ((1+r)^L-1)/(r(1+r)^L)</t>
  </si>
  <si>
    <t>n = number of years in the analysis period</t>
  </si>
  <si>
    <t>C = ((1+r)^n-1)/(r(1+r)^n)</t>
  </si>
  <si>
    <t>L = expected lifespan of the asset</t>
  </si>
  <si>
    <t>r</t>
  </si>
  <si>
    <t>n</t>
  </si>
  <si>
    <t>L</t>
  </si>
  <si>
    <t>RCV</t>
  </si>
  <si>
    <t>BENEFITS</t>
  </si>
  <si>
    <t>COSTS</t>
  </si>
  <si>
    <t>Capital Costs</t>
  </si>
  <si>
    <t>Benefits</t>
  </si>
  <si>
    <t>Costs</t>
  </si>
  <si>
    <t>B/C Ratio</t>
  </si>
  <si>
    <t>ENVIRONMENTAL SUSTAINABILITY - AIR QUALITY</t>
  </si>
  <si>
    <t>SUMMARY</t>
  </si>
  <si>
    <t>n/a</t>
  </si>
  <si>
    <t>RCV Factor (7%)</t>
  </si>
  <si>
    <t>RCV  (7%)</t>
  </si>
  <si>
    <t>Remaining Capital Value</t>
  </si>
  <si>
    <t>2)</t>
  </si>
  <si>
    <t>1)</t>
  </si>
  <si>
    <t>Inputs</t>
  </si>
  <si>
    <t xml:space="preserve">Capital Cost </t>
  </si>
  <si>
    <t>Total Remaining Capital Value</t>
  </si>
  <si>
    <t>Right-of-Way</t>
  </si>
  <si>
    <t>Major Structures</t>
  </si>
  <si>
    <t>Grading and Drainage</t>
  </si>
  <si>
    <t>Sub Base and Base</t>
  </si>
  <si>
    <t>Surface</t>
  </si>
  <si>
    <t>Miscellaneous (Sunk)</t>
  </si>
  <si>
    <t>No Build</t>
  </si>
  <si>
    <t>Build</t>
  </si>
  <si>
    <t>Recommended Value</t>
  </si>
  <si>
    <t>Total</t>
  </si>
  <si>
    <t>Years of Construction</t>
  </si>
  <si>
    <r>
      <t xml:space="preserve">Table 1 - Years of Construction </t>
    </r>
    <r>
      <rPr>
        <b/>
        <vertAlign val="superscript"/>
        <sz val="11"/>
        <color theme="1"/>
        <rFont val="Calibri"/>
        <family val="2"/>
        <scheme val="minor"/>
      </rPr>
      <t>1</t>
    </r>
  </si>
  <si>
    <t>Construction Year</t>
  </si>
  <si>
    <t>Table 2 - Construction Costs</t>
  </si>
  <si>
    <t>Crash Cost Savings</t>
  </si>
  <si>
    <t>K</t>
  </si>
  <si>
    <t>A</t>
  </si>
  <si>
    <t>B</t>
  </si>
  <si>
    <t>C</t>
  </si>
  <si>
    <t>7% Discount Rate</t>
  </si>
  <si>
    <t>Economic Competitiveness</t>
  </si>
  <si>
    <t>Safety</t>
  </si>
  <si>
    <t>Environmental Sustainability</t>
  </si>
  <si>
    <t>Auto Vehicle Operating Cost</t>
  </si>
  <si>
    <t>Truck Vehicle Operating Cost</t>
  </si>
  <si>
    <t>Auto Percentage</t>
  </si>
  <si>
    <t>Truck Percentage</t>
  </si>
  <si>
    <t>Table 3 - Per-mile Operating Cost</t>
  </si>
  <si>
    <t>Aggregate Vehicle Operating Cost</t>
  </si>
  <si>
    <t>Truck Travel Time Cost</t>
  </si>
  <si>
    <t>Aggregate Travel Time Cost</t>
  </si>
  <si>
    <t>Auto Vehicle Occupancy</t>
  </si>
  <si>
    <t>Truck Vehicle Occupancy</t>
  </si>
  <si>
    <t>Table 4 - Per-mile Travel Time Cost</t>
  </si>
  <si>
    <t>Difference</t>
  </si>
  <si>
    <t>Annual Growth</t>
  </si>
  <si>
    <t>Annualized Operations</t>
  </si>
  <si>
    <t>Differential</t>
  </si>
  <si>
    <t>Travel Time Savings</t>
  </si>
  <si>
    <t>Operations Savings</t>
  </si>
  <si>
    <t>Travel Time Cost Savings</t>
  </si>
  <si>
    <t>ECONOMIC COMPETITIVENESS - USER BENEFIT CALCULATION OF REGIONAL TRAVEL TIME CHANGE</t>
  </si>
  <si>
    <t>Annual Total Network VHT</t>
  </si>
  <si>
    <t>Travel Demand Model Analysis Year</t>
  </si>
  <si>
    <t>STATE OF GOOD REPAIR - OPERATION AND MAINTENANCE COSTS</t>
  </si>
  <si>
    <t>State of Good Repair</t>
  </si>
  <si>
    <t>Operation and Maintenance Costs</t>
  </si>
  <si>
    <t>PDO</t>
  </si>
  <si>
    <t>No Build Daily VMT</t>
  </si>
  <si>
    <t>Table 1 - Analysis Timeframe Assumptions</t>
  </si>
  <si>
    <t>Years of Benefit-Cost Analysis Period</t>
  </si>
  <si>
    <t>Benefit-Cost Final Year of Benefit</t>
  </si>
  <si>
    <t>Crash Severity</t>
  </si>
  <si>
    <t>Improvement</t>
  </si>
  <si>
    <t>Days in Traffic Analysis Year</t>
  </si>
  <si>
    <t>Replace direct left turn with right turn/ U-turn</t>
  </si>
  <si>
    <t xml:space="preserve">http://www.cmfclearinghouse.org/detail.cfm?facid=459 </t>
  </si>
  <si>
    <t>Location</t>
  </si>
  <si>
    <t>Year</t>
  </si>
  <si>
    <t>http://www.cmfclearinghouse.org/detail.cfm?facid=9821</t>
  </si>
  <si>
    <r>
      <t>Constant Dollar RCV in (7%)</t>
    </r>
    <r>
      <rPr>
        <vertAlign val="superscript"/>
        <sz val="9"/>
        <color theme="1"/>
        <rFont val="Calibri"/>
        <family val="2"/>
        <scheme val="minor"/>
      </rPr>
      <t>2</t>
    </r>
  </si>
  <si>
    <r>
      <t>Present Value RCV in (7%)</t>
    </r>
    <r>
      <rPr>
        <vertAlign val="superscript"/>
        <sz val="9"/>
        <color theme="1"/>
        <rFont val="Calibri"/>
        <family val="2"/>
        <scheme val="minor"/>
      </rPr>
      <t>2</t>
    </r>
  </si>
  <si>
    <t>Total Net Cost</t>
  </si>
  <si>
    <t>Activity</t>
  </si>
  <si>
    <t>Medium (4”) bituminous mill &amp; overlay</t>
  </si>
  <si>
    <t>Thin (2”) bituminous mill &amp; overlay</t>
  </si>
  <si>
    <t>Unbonded concrete overlay</t>
  </si>
  <si>
    <t>Annual Total Network VMT</t>
  </si>
  <si>
    <t>SubTotal</t>
  </si>
  <si>
    <t>http://www.cmfclearinghouse.org/detail.cfm?facid=7571</t>
  </si>
  <si>
    <t xml:space="preserve">http://www.cmfclearinghouse.org/detail.cfm?facid=7570 </t>
  </si>
  <si>
    <t>Conversion from 2-lane to 4-lane</t>
  </si>
  <si>
    <t>Grade separation</t>
  </si>
  <si>
    <r>
      <t xml:space="preserve">Table 3 - Remaining Capital Value Factors </t>
    </r>
    <r>
      <rPr>
        <b/>
        <vertAlign val="superscript"/>
        <sz val="11"/>
        <color theme="1"/>
        <rFont val="Calibri"/>
        <family val="2"/>
        <scheme val="minor"/>
      </rPr>
      <t>2</t>
    </r>
  </si>
  <si>
    <t>Cost (per lane-mile)</t>
  </si>
  <si>
    <t>http://www.cmfclearinghouse.org/detail.cfm?facid=357</t>
  </si>
  <si>
    <t>Costs Outside Analysis Period</t>
  </si>
  <si>
    <t>Remaining Capital Value (7%)</t>
  </si>
  <si>
    <t>NPV</t>
  </si>
  <si>
    <t>ECONOMIC COMPETITIVENESS - OPERATIONAL BENEFITS</t>
  </si>
  <si>
    <t>SAFETY - CRASH COST SAVINGS</t>
  </si>
  <si>
    <t>CAPITAL COST AND RESIDUAL PROJECT VALUE</t>
  </si>
  <si>
    <t>All-Purpose Travel Time Cost</t>
  </si>
  <si>
    <t>Table 2 - No Build Rehab and Maintenance Schedule</t>
  </si>
  <si>
    <t>Table 3 - Build Rehab and Maintenance Schedule</t>
  </si>
  <si>
    <t>Right-In right-out</t>
  </si>
  <si>
    <t>Sources:</t>
  </si>
  <si>
    <t>Existing Crash Cost</t>
  </si>
  <si>
    <t>Residual capital value (RCV) was calculated for those capital purchases with lifetimes extending beyond the study period. Values were calculated using the following formula and were included as a benefit:
RCV = A*(B-C)/B
where:
A = (1+r)^n
B = ((1+r)^L-1)/(r(1+r)^L)
C = ((1+r)^n-1)/(r(1+r)^n)
and: n = analysis period, r = discount rate, L = service life</t>
  </si>
  <si>
    <t>Table 1 - Construction Information</t>
  </si>
  <si>
    <t>Total Crash Cost Savings</t>
  </si>
  <si>
    <t>RCI (J-turns)</t>
  </si>
  <si>
    <t>Table 2 - TH 212 Daily VMT Summary</t>
  </si>
  <si>
    <t>Table 8 - Total TH 212 Crash Cost Savings by Project Segment</t>
  </si>
  <si>
    <t>Savings</t>
  </si>
  <si>
    <t>Beginning of Construction</t>
  </si>
  <si>
    <t>Duration of Construction</t>
  </si>
  <si>
    <t>Benefit-Cost First Year of Benefit</t>
  </si>
  <si>
    <t>Forecast Traffic Year</t>
  </si>
  <si>
    <t>Year(s)</t>
  </si>
  <si>
    <t>Total Project</t>
  </si>
  <si>
    <t xml:space="preserve">Crashes at intersections that are undergoing spot geometric improvements were disaggregated from the TH 212 corridor crash dataset. This was to ensure that each crash received the appropriate crash modification factor (CMFs) based on improvements at each location and to avoid double counting crashes as being intersection and section-related. </t>
  </si>
  <si>
    <t>3)</t>
  </si>
  <si>
    <t>4)</t>
  </si>
  <si>
    <t>5)</t>
  </si>
  <si>
    <t>Benefits (millions)</t>
  </si>
  <si>
    <t>Costs (millions)</t>
  </si>
  <si>
    <t>Net Present Value (millions)</t>
  </si>
  <si>
    <t>Base Year</t>
  </si>
  <si>
    <t>VHT</t>
  </si>
  <si>
    <t>VMT</t>
  </si>
  <si>
    <t>https://www.dot.state.mn.us/roadwork/rci/docs/trafficsafetyatrcistudy.pdf</t>
  </si>
  <si>
    <t xml:space="preserve">TH 212 year 2040 crashes for the No Build Alternative were estimated based on VMT growth on TH 212. Similar assumptions used to estimate existing year Build Alternative crashes by severity were applied to produce year 2040 estimates. </t>
  </si>
  <si>
    <t>The BCA referenced MnDOT before and after crash evaluations to apply crash reductions from similar, in-state RCI designs. Overall crash reductions for RCIs were obtained from A Study of the Traffic Safety at Reduced Conflict Intersections in Minnesota , Minnesota Department of Transportation, Office of Traffic, Safety and Technology. Other crash reductions for the TH 212 improvements were determined by referencing Crash Modification Factors Clearinghouse. CMFs were obtained for each crash severity level and are sourced in Table 5.</t>
  </si>
  <si>
    <r>
      <t xml:space="preserve">Table 5 - Crash Modification Factor (CMF) Summary </t>
    </r>
    <r>
      <rPr>
        <b/>
        <vertAlign val="superscript"/>
        <sz val="11"/>
        <color theme="1"/>
        <rFont val="Calibri"/>
        <family val="2"/>
        <scheme val="minor"/>
      </rPr>
      <t>2</t>
    </r>
  </si>
  <si>
    <r>
      <t xml:space="preserve">Table 6 - TH 212 Crash Cost Savings By Location </t>
    </r>
    <r>
      <rPr>
        <b/>
        <vertAlign val="superscript"/>
        <sz val="11"/>
        <color theme="1"/>
        <rFont val="Calibri"/>
        <family val="2"/>
        <scheme val="minor"/>
      </rPr>
      <t>3</t>
    </r>
  </si>
  <si>
    <r>
      <t xml:space="preserve">Table 10 - Regional Crash Costs (Excluding TH 212 project extents) </t>
    </r>
    <r>
      <rPr>
        <b/>
        <vertAlign val="superscript"/>
        <sz val="11"/>
        <color theme="1"/>
        <rFont val="Calibri"/>
        <family val="2"/>
        <scheme val="minor"/>
      </rPr>
      <t>4</t>
    </r>
  </si>
  <si>
    <r>
      <t xml:space="preserve">Table 1 - Crash Costs by Severity </t>
    </r>
    <r>
      <rPr>
        <b/>
        <vertAlign val="superscript"/>
        <sz val="11"/>
        <color theme="1"/>
        <rFont val="Calibri"/>
        <family val="2"/>
        <scheme val="minor"/>
      </rPr>
      <t>5</t>
    </r>
  </si>
  <si>
    <r>
      <t xml:space="preserve">Major Rehab </t>
    </r>
    <r>
      <rPr>
        <vertAlign val="superscript"/>
        <sz val="9"/>
        <color theme="1"/>
        <rFont val="Calibri"/>
        <family val="2"/>
        <scheme val="minor"/>
      </rPr>
      <t>(2)</t>
    </r>
  </si>
  <si>
    <r>
      <t xml:space="preserve">Annual Operation and Maintenance Cost </t>
    </r>
    <r>
      <rPr>
        <vertAlign val="superscript"/>
        <sz val="9"/>
        <color theme="1"/>
        <rFont val="Calibri"/>
        <family val="2"/>
        <scheme val="minor"/>
      </rPr>
      <t>(1)</t>
    </r>
  </si>
  <si>
    <r>
      <t>No Build Annual VHT</t>
    </r>
    <r>
      <rPr>
        <vertAlign val="superscript"/>
        <sz val="9"/>
        <color theme="1"/>
        <rFont val="Calibri"/>
        <family val="2"/>
        <scheme val="minor"/>
      </rPr>
      <t>1</t>
    </r>
  </si>
  <si>
    <r>
      <t>Table 1 - Per-hour Travel Time Cost by Mode</t>
    </r>
    <r>
      <rPr>
        <b/>
        <vertAlign val="superscript"/>
        <sz val="11"/>
        <color theme="1"/>
        <rFont val="Calibri"/>
        <family val="2"/>
        <scheme val="minor"/>
      </rPr>
      <t>2</t>
    </r>
  </si>
  <si>
    <r>
      <t>Table 3 - Vehicle Occupancy</t>
    </r>
    <r>
      <rPr>
        <b/>
        <vertAlign val="superscript"/>
        <sz val="11"/>
        <color theme="1"/>
        <rFont val="Calibri"/>
        <family val="2"/>
        <scheme val="minor"/>
      </rPr>
      <t>2</t>
    </r>
  </si>
  <si>
    <t>The truck percentage used in the analysis was 13.4 percent and was based on year 2016 vehicle classification counts performed by MnDOT.</t>
  </si>
  <si>
    <r>
      <t>Table 2 - Fleet Composition</t>
    </r>
    <r>
      <rPr>
        <b/>
        <vertAlign val="superscript"/>
        <sz val="11"/>
        <color theme="1"/>
        <rFont val="Calibri"/>
        <family val="2"/>
        <scheme val="minor"/>
      </rPr>
      <t>3</t>
    </r>
  </si>
  <si>
    <r>
      <t>No Build Annual VMT</t>
    </r>
    <r>
      <rPr>
        <vertAlign val="superscript"/>
        <sz val="9"/>
        <color theme="1"/>
        <rFont val="Calibri"/>
        <family val="2"/>
        <scheme val="minor"/>
      </rPr>
      <t>1</t>
    </r>
  </si>
  <si>
    <r>
      <t>Build - West Gap Annual VMT</t>
    </r>
    <r>
      <rPr>
        <vertAlign val="superscript"/>
        <sz val="9"/>
        <color theme="1"/>
        <rFont val="Calibri"/>
        <family val="2"/>
        <scheme val="minor"/>
      </rPr>
      <t>1</t>
    </r>
  </si>
  <si>
    <r>
      <t>Table 1 - Per-mile Operating Cost by Mode</t>
    </r>
    <r>
      <rPr>
        <b/>
        <vertAlign val="superscript"/>
        <sz val="11"/>
        <color theme="1"/>
        <rFont val="Calibri"/>
        <family val="2"/>
        <scheme val="minor"/>
      </rPr>
      <t>2</t>
    </r>
  </si>
  <si>
    <t>Microsimulation - Nodal</t>
  </si>
  <si>
    <t>Travel Demand Model - Regional</t>
  </si>
  <si>
    <t>Avg Speeds</t>
  </si>
  <si>
    <t>Subtotal</t>
  </si>
  <si>
    <t>Capital Costs (2019$)</t>
  </si>
  <si>
    <t>CO2 Savings Estimations</t>
  </si>
  <si>
    <t>Total (Carbon + Other Emissions)</t>
  </si>
  <si>
    <r>
      <t xml:space="preserve">Yearly Emissions Savings Without Carbon in Current Dollars ($) </t>
    </r>
    <r>
      <rPr>
        <vertAlign val="superscript"/>
        <sz val="9"/>
        <color theme="1"/>
        <rFont val="Calibri"/>
        <family val="2"/>
        <scheme val="minor"/>
      </rPr>
      <t>2</t>
    </r>
  </si>
  <si>
    <t>3% Discount</t>
  </si>
  <si>
    <r>
      <t>Change in NOx 
(metric tons)</t>
    </r>
    <r>
      <rPr>
        <vertAlign val="superscript"/>
        <sz val="9"/>
        <color theme="1"/>
        <rFont val="Calibri"/>
        <family val="2"/>
        <scheme val="minor"/>
      </rPr>
      <t>1</t>
    </r>
  </si>
  <si>
    <r>
      <t>Change in SO2
(metric tons)</t>
    </r>
    <r>
      <rPr>
        <vertAlign val="superscript"/>
        <sz val="9"/>
        <color theme="1"/>
        <rFont val="Calibri"/>
        <family val="2"/>
        <scheme val="minor"/>
      </rPr>
      <t>1</t>
    </r>
  </si>
  <si>
    <r>
      <t>Change in PM
(metric tons)</t>
    </r>
    <r>
      <rPr>
        <vertAlign val="superscript"/>
        <sz val="9"/>
        <color theme="1"/>
        <rFont val="Calibri"/>
        <family val="2"/>
        <scheme val="minor"/>
      </rPr>
      <t>1</t>
    </r>
  </si>
  <si>
    <r>
      <t>Change in VOC ($)</t>
    </r>
    <r>
      <rPr>
        <vertAlign val="superscript"/>
        <sz val="9"/>
        <color theme="1"/>
        <rFont val="Calibri"/>
        <family val="2"/>
        <scheme val="minor"/>
      </rPr>
      <t>(2)</t>
    </r>
  </si>
  <si>
    <r>
      <t>Change in NOx 
($)</t>
    </r>
    <r>
      <rPr>
        <vertAlign val="superscript"/>
        <sz val="9"/>
        <color theme="1"/>
        <rFont val="Calibri"/>
        <family val="2"/>
        <scheme val="minor"/>
      </rPr>
      <t>(2)</t>
    </r>
  </si>
  <si>
    <r>
      <t>Change in PM
($)</t>
    </r>
    <r>
      <rPr>
        <vertAlign val="superscript"/>
        <sz val="9"/>
        <color theme="1"/>
        <rFont val="Calibri"/>
        <family val="2"/>
        <scheme val="minor"/>
      </rPr>
      <t>(2)</t>
    </r>
  </si>
  <si>
    <r>
      <t xml:space="preserve">Yearly Emissions Savings in Current Dollars ($) </t>
    </r>
    <r>
      <rPr>
        <vertAlign val="superscript"/>
        <sz val="9"/>
        <color theme="1"/>
        <rFont val="Calibri"/>
        <family val="2"/>
        <scheme val="minor"/>
      </rPr>
      <t>(2)</t>
    </r>
  </si>
  <si>
    <t xml:space="preserve"> 7%Discounted</t>
  </si>
  <si>
    <r>
      <t xml:space="preserve">Table 1 - Pollution Emission by Mode (g/VMT) </t>
    </r>
    <r>
      <rPr>
        <b/>
        <vertAlign val="superscript"/>
        <sz val="11"/>
        <color theme="1"/>
        <rFont val="Calibri"/>
        <family val="2"/>
        <scheme val="minor"/>
      </rPr>
      <t>(1)</t>
    </r>
  </si>
  <si>
    <t>SO2</t>
  </si>
  <si>
    <t>CO2</t>
  </si>
  <si>
    <r>
      <t xml:space="preserve">Table 2 - Damage Costs for Emissions per metric ton </t>
    </r>
    <r>
      <rPr>
        <b/>
        <vertAlign val="superscript"/>
        <sz val="11"/>
        <color theme="1"/>
        <rFont val="Calibri"/>
        <family val="2"/>
        <scheme val="minor"/>
      </rPr>
      <t>(2)</t>
    </r>
  </si>
  <si>
    <t>NOX</t>
  </si>
  <si>
    <t>PM2.5</t>
  </si>
  <si>
    <t>Average emission rates per vehicle type were obtained from the Environmental Protection Agency’s Motor Vehicle Emission Simulator (MOVES) version 3. The change in VMT between No Build and Build conditions was obtained from the microsimulation model and applied to emission rates by vehicle type. Similar adjustments to estimate daily VMT from the peak hour analyses discussed in the Operation Benefits section were applied in the Air Quality analysis.</t>
  </si>
  <si>
    <t>Emission costs were obtained from Benefit-Cost Analysis Guidance for Discretionary Grant Programs - February 2021.</t>
  </si>
  <si>
    <t>Build Project Length</t>
  </si>
  <si>
    <t>Other Emissions Cost Savings</t>
  </si>
  <si>
    <t>MOVES Model Output (grams per VMT)</t>
  </si>
  <si>
    <t>Mode</t>
  </si>
  <si>
    <t>Source Type</t>
  </si>
  <si>
    <t>HPMS Description</t>
  </si>
  <si>
    <t>Auto/Truck</t>
  </si>
  <si>
    <t>Automobile</t>
  </si>
  <si>
    <t>Motorcycle</t>
  </si>
  <si>
    <t>Auto</t>
  </si>
  <si>
    <t>Trucks</t>
  </si>
  <si>
    <t>Light-Duty Vehicle</t>
  </si>
  <si>
    <t>Buses</t>
  </si>
  <si>
    <t>Truck</t>
  </si>
  <si>
    <t>Single-Unit Truck</t>
  </si>
  <si>
    <t>Combination Truck</t>
  </si>
  <si>
    <r>
      <t>Air quality (no CO</t>
    </r>
    <r>
      <rPr>
        <vertAlign val="subscript"/>
        <sz val="9"/>
        <color theme="1"/>
        <rFont val="Calibri"/>
        <family val="2"/>
        <scheme val="minor"/>
      </rPr>
      <t>2</t>
    </r>
    <r>
      <rPr>
        <sz val="9"/>
        <color theme="1"/>
        <rFont val="Calibri"/>
        <family val="2"/>
        <scheme val="minor"/>
      </rPr>
      <t>)</t>
    </r>
  </si>
  <si>
    <r>
      <t>CO</t>
    </r>
    <r>
      <rPr>
        <vertAlign val="subscript"/>
        <sz val="9"/>
        <color theme="1"/>
        <rFont val="Calibri"/>
        <family val="2"/>
        <scheme val="minor"/>
      </rPr>
      <t>2</t>
    </r>
    <r>
      <rPr>
        <sz val="9"/>
        <color theme="1"/>
        <rFont val="Calibri"/>
        <family val="2"/>
        <scheme val="minor"/>
      </rPr>
      <t xml:space="preserve"> Discounted at 3%</t>
    </r>
  </si>
  <si>
    <t>S</t>
  </si>
  <si>
    <t>RIRO</t>
  </si>
  <si>
    <t>Grade Separation</t>
  </si>
  <si>
    <t>RCI</t>
  </si>
  <si>
    <t>Closed access</t>
  </si>
  <si>
    <t>Replace direct left turn</t>
  </si>
  <si>
    <t>2L-4L</t>
  </si>
  <si>
    <t>TH 212 Project Corridor</t>
  </si>
  <si>
    <t>TH 212 Proejct Area</t>
  </si>
  <si>
    <t>Table 4 - Existing Three-Year Crashes by Severity from from year 2018-2020</t>
  </si>
  <si>
    <t>TH7</t>
  </si>
  <si>
    <t>212 W of NYA</t>
  </si>
  <si>
    <t>CR22</t>
  </si>
  <si>
    <t>212 E of Carver-2Lane</t>
  </si>
  <si>
    <t>212 E of Carver-3Lane</t>
  </si>
  <si>
    <t>CR50</t>
  </si>
  <si>
    <t>Shoreline</t>
  </si>
  <si>
    <t>158th St</t>
  </si>
  <si>
    <t>CR 33</t>
  </si>
  <si>
    <t>TH 5</t>
  </si>
  <si>
    <t>k</t>
  </si>
  <si>
    <t>a</t>
  </si>
  <si>
    <t>b</t>
  </si>
  <si>
    <t>c</t>
  </si>
  <si>
    <t>pdo</t>
  </si>
  <si>
    <t>Length of segment (miles)</t>
  </si>
  <si>
    <t>Latest AADT</t>
  </si>
  <si>
    <t>Year of AADT</t>
  </si>
  <si>
    <t>Between Glencoe and TH 7</t>
  </si>
  <si>
    <t>Between Carver and Mitchell Rd</t>
  </si>
  <si>
    <t>Between TH 12 and CR 110</t>
  </si>
  <si>
    <t>Between CR 92 and Shoreline Dr</t>
  </si>
  <si>
    <t>Between TH7 and CR 110</t>
  </si>
  <si>
    <t>Between New Germany and TH 212</t>
  </si>
  <si>
    <t xml:space="preserve">Between TH 212 and Waconia </t>
  </si>
  <si>
    <t>4 - CSAH 51</t>
  </si>
  <si>
    <t>6 - CR 153</t>
  </si>
  <si>
    <t>8 - Carver County government building</t>
  </si>
  <si>
    <t>11 - CSAH 36</t>
  </si>
  <si>
    <t>Key Diversion Corridor Crash Savings</t>
  </si>
  <si>
    <t>Non-intersection US 212 Crashes</t>
  </si>
  <si>
    <t>Regional VMT</t>
  </si>
  <si>
    <t>Crash locations shown in figures below</t>
  </si>
  <si>
    <t>Corridor</t>
  </si>
  <si>
    <t>Avg. Daily Volume Delta</t>
  </si>
  <si>
    <t>Corridor Extents</t>
  </si>
  <si>
    <t>Crashes (2014-2020)</t>
  </si>
  <si>
    <t>Existing Crash Rates by Severity (crashes per 100MVMT)</t>
  </si>
  <si>
    <t>Delta Crashes Per Year</t>
  </si>
  <si>
    <t>Crash Savings</t>
  </si>
  <si>
    <r>
      <t>Build Annual VHT</t>
    </r>
    <r>
      <rPr>
        <vertAlign val="superscript"/>
        <sz val="9"/>
        <color theme="1"/>
        <rFont val="Calibri"/>
        <family val="2"/>
        <scheme val="minor"/>
      </rPr>
      <t>1</t>
    </r>
  </si>
  <si>
    <t xml:space="preserve">Regional year 2014 and 2040 VMT and VHT from the Carver County Regional Travel Demand Model were summarized for the No Build and Build Alternative. The regional model captured trip impacts related to increased free-flow speed and capacity on US 212 and network trip diversion. 
Microsimulation analysis was also conducted to evaluate the change in operations at the proposed CSAH 51 interchange. Macroscopic models are not suitable for analyzing changes in operations at the nodal level, so microsimulation was relied on to perform a more granular analysis. Synchro/SimTraffic models were developed for morning and afternoon peak hours to evaluate total user travel time under each operating condition. Year 2019 and year 2040 volumes were developed for both the No Build and Build Alternatives based on travel pattern shifts from the regional travel demand model. The change in intersection/interchange entering volumes between alternatives should be reflected in the regional modeling analysis, eliminating the risk of double counting user costs associated with trips. Total network VHT was summarized for each year under both alternatives and added to regional VHT from the travel demand model.
Benefits for the years between 2014 and 2040 were interpolated based on model results using an annual growth rate. VMT and VHT for years beyond year 2040 were extrapolated using the same annual growth rate. Savings due to reduction of VMT and VHT were calculated using costs per mile and per hour that account for vehicle occupancy and different vehicle types. </t>
  </si>
  <si>
    <t>User travel time benefits were valued in accordance with the Benefit-Cost Analysis Guidance for Discretionary Grant Programs - February 2021. The recommended values for travel time were provided in year 2019 dollars.</t>
  </si>
  <si>
    <t xml:space="preserve">Regional year 2014 and 2040 VMT and VHT from the Carver County Regional Travel Demand Model were summarized for the No Build and Build Alternative. The regional model captured trip impacts related to increased free-flow speed and capacity on US 212 and network trip diversion. </t>
  </si>
  <si>
    <t>Vehicle operational costs  were valued in accordance with the Benefit-Cost Analysis Guidance for Discretionary Grant Programs - February 2021. The recommended values for travel time were provided in year 2019 dollars.</t>
  </si>
  <si>
    <r>
      <t>Table 9 - Regional 212 Existing Crash Rates by Severity 2014-2020</t>
    </r>
    <r>
      <rPr>
        <b/>
        <vertAlign val="superscript"/>
        <sz val="11"/>
        <color theme="1"/>
        <rFont val="Calibri"/>
        <family val="2"/>
        <scheme val="minor"/>
      </rPr>
      <t>4</t>
    </r>
  </si>
  <si>
    <t>Crashes were monetized using the values and procedures described in the Benefit-Cost Analysis Guidance for Discretionary Grant Programs - February 2021.</t>
  </si>
  <si>
    <t xml:space="preserve">Annual VMT is expected to be impacted by capacity expansion along US 212. The change in VMT between No Build and Build conditions was obtained from the regional travel demand model and applied to emission rates by vehicle type. </t>
  </si>
  <si>
    <r>
      <t>Change in Annual Network VMT</t>
    </r>
    <r>
      <rPr>
        <vertAlign val="superscript"/>
        <sz val="9"/>
        <color theme="1"/>
        <rFont val="Calibri"/>
        <family val="2"/>
        <scheme val="minor"/>
      </rPr>
      <t>3</t>
    </r>
  </si>
  <si>
    <r>
      <t>Change in C02 (metric tons)</t>
    </r>
    <r>
      <rPr>
        <vertAlign val="superscript"/>
        <sz val="9"/>
        <color theme="1"/>
        <rFont val="Calibri"/>
        <family val="2"/>
        <scheme val="minor"/>
      </rPr>
      <t>1</t>
    </r>
  </si>
  <si>
    <t>This analysis assumed that construction would take place from year 2024 to 2025. Initial capital cost were brought back to 2019 dollars to determine present value.</t>
  </si>
  <si>
    <t>The change in VMT on other roadways is likely to produce a change in crashes on routes where trips are diverting to/from due to the change in vehicle exposure. Thus, a change in VMT on key diversion corridors was calculated using output from the regional model (raw crash data for each corridor are shown in individual tabs in this workbook). The change in VMT was applied to existing crash rates  by severity on each corridor to determine an expected change in crashes by severity on key diversion routes. The overall regional growth between years 2014 and 2040 was applied to existing annual crashes by severity to obtain forecast year 2040 crashes by severity for the No Build and Build Alternatives.</t>
  </si>
  <si>
    <t>ref no.</t>
  </si>
  <si>
    <t>INCIDENTID</t>
  </si>
  <si>
    <t>RTESYSCODE</t>
  </si>
  <si>
    <t>RTENUMBER</t>
  </si>
  <si>
    <t>MEASURE</t>
  </si>
  <si>
    <t>COUNTY_SPATIAL</t>
  </si>
  <si>
    <t>CITY_NAME</t>
  </si>
  <si>
    <t>TOWNSHIP_NAME</t>
  </si>
  <si>
    <t>MNDOT_DISTRICT_SPATIAL</t>
  </si>
  <si>
    <t>STATE_PATROL_DIST_SPATIAL</t>
  </si>
  <si>
    <t>TRIBAL_GOVERNMENT_SPATIAL</t>
  </si>
  <si>
    <t>LOCALID</t>
  </si>
  <si>
    <t>ACCIDENT_NUMBER</t>
  </si>
  <si>
    <t>CRASH_MONTH</t>
  </si>
  <si>
    <t>CRASH_DAY</t>
  </si>
  <si>
    <t>CRASH_YEAR</t>
  </si>
  <si>
    <t>CRASH_DAYOFWEEK</t>
  </si>
  <si>
    <t>CRASH_HOUR</t>
  </si>
  <si>
    <t>DIVIDEDRDWYDIR</t>
  </si>
  <si>
    <t>CRASHSEVERITY</t>
  </si>
  <si>
    <t>NUMBERKILLED</t>
  </si>
  <si>
    <t>NUMBEROFVEHICLES</t>
  </si>
  <si>
    <t>MANNEROFCOLLISION</t>
  </si>
  <si>
    <t>FIRSTHARMFULEVENT</t>
  </si>
  <si>
    <t>RELATIONTOINTERSECTION</t>
  </si>
  <si>
    <t>LIGHTCONDITION</t>
  </si>
  <si>
    <t>WEATHERPRIMARY</t>
  </si>
  <si>
    <t>WEATHERSECONDARY</t>
  </si>
  <si>
    <t>RDWYSURFACE</t>
  </si>
  <si>
    <t>WORKZONETYPE</t>
  </si>
  <si>
    <t>ROADWAY_NAME</t>
  </si>
  <si>
    <t>INTERSECTION_NAME</t>
  </si>
  <si>
    <t>ROUTE_ID</t>
  </si>
  <si>
    <t>BASIC_TYPE</t>
  </si>
  <si>
    <t>UNITTYPEU1</t>
  </si>
  <si>
    <t>VEHICLETYPEU1</t>
  </si>
  <si>
    <t>DIRECTIONU1</t>
  </si>
  <si>
    <t>PRECRASHMANEUVERU1</t>
  </si>
  <si>
    <t>AGEU1</t>
  </si>
  <si>
    <t>SEXU1</t>
  </si>
  <si>
    <t>PHYSICALCONDITIONU1</t>
  </si>
  <si>
    <t>CONTRIBFACTOR1U1</t>
  </si>
  <si>
    <t>CONTRIBFACTOR2U1</t>
  </si>
  <si>
    <t>NONMOTORISTMANEUVERU1</t>
  </si>
  <si>
    <t>NONMOTORISTLOCATIONU1</t>
  </si>
  <si>
    <t>RDWYDESIGNU1</t>
  </si>
  <si>
    <t>TRAFFICCONTROLDEVICEU1</t>
  </si>
  <si>
    <t>SPEEDLIMITU1</t>
  </si>
  <si>
    <t>ALIGNMENTU1</t>
  </si>
  <si>
    <t>GRADEU1</t>
  </si>
  <si>
    <t>UNITTYPEU2</t>
  </si>
  <si>
    <t>VEHICLETYPEU2</t>
  </si>
  <si>
    <t>DIRECTIONU2</t>
  </si>
  <si>
    <t>PRECRASHMANEUVERU2</t>
  </si>
  <si>
    <t>AGEU2</t>
  </si>
  <si>
    <t>SEXU2</t>
  </si>
  <si>
    <t>PHYSICALCONDITIONU2</t>
  </si>
  <si>
    <t>CONTRIBFACTOR1U2</t>
  </si>
  <si>
    <t>CONTRIBFACTOR2U2</t>
  </si>
  <si>
    <t>NONMOTORISTMANEUVERU2</t>
  </si>
  <si>
    <t>NONMOTORISTLOCATIONU2</t>
  </si>
  <si>
    <t>RDWYDESIGNU2</t>
  </si>
  <si>
    <t>TRAFFICCONTROLDEVICEU2</t>
  </si>
  <si>
    <t>SPEEDLIMITU2</t>
  </si>
  <si>
    <t>ALIGNMENTU2</t>
  </si>
  <si>
    <t>GRADEU2</t>
  </si>
  <si>
    <t>UNITTYPEU3</t>
  </si>
  <si>
    <t>VEHICLETYPEU3</t>
  </si>
  <si>
    <t>DIRECTIONU3</t>
  </si>
  <si>
    <t>PRECRASHMANEUVERU3</t>
  </si>
  <si>
    <t>AGEU3</t>
  </si>
  <si>
    <t>SEXU3</t>
  </si>
  <si>
    <t>PHYSICALCONDITIONU3</t>
  </si>
  <si>
    <t>CONTRIBFACTOR1U3</t>
  </si>
  <si>
    <t>CONTRIBFACTOR2U3</t>
  </si>
  <si>
    <t>NONMOTORISTMANEUVERU3</t>
  </si>
  <si>
    <t>NONMOTORISTLOCATIONU3</t>
  </si>
  <si>
    <t>RDWYDESIGNU3</t>
  </si>
  <si>
    <t>TRAFFICCONTROLDEVICEU3</t>
  </si>
  <si>
    <t>SPEEDLIMITU3</t>
  </si>
  <si>
    <t>ALIGNMENTU3</t>
  </si>
  <si>
    <t>GRADEU3</t>
  </si>
  <si>
    <t>UNITTYPEU4</t>
  </si>
  <si>
    <t>VEHICLETYPEU4</t>
  </si>
  <si>
    <t>DIRECTIONU4</t>
  </si>
  <si>
    <t>PRECRASHMANEUVERU4</t>
  </si>
  <si>
    <t>AGEU4</t>
  </si>
  <si>
    <t>SEXU4</t>
  </si>
  <si>
    <t>PHYSICALCONDITIONU4</t>
  </si>
  <si>
    <t>CONTRIBFACTOR1U4</t>
  </si>
  <si>
    <t>CONTRIBFACTOR2U4</t>
  </si>
  <si>
    <t>NONMOTORISTMANEUVERU4</t>
  </si>
  <si>
    <t>NONMOTORISTLOCATIONU4</t>
  </si>
  <si>
    <t>RDWYDESIGNU4</t>
  </si>
  <si>
    <t>TRAFFICCONTROLDEVICEU4</t>
  </si>
  <si>
    <t>SPEEDLIMITU4</t>
  </si>
  <si>
    <t>ALIGNMENTU4</t>
  </si>
  <si>
    <t>GRADEU4</t>
  </si>
  <si>
    <t>UTMX</t>
  </si>
  <si>
    <t>UTMY</t>
  </si>
  <si>
    <t>LATITUDE</t>
  </si>
  <si>
    <t>LONGITUDE</t>
  </si>
  <si>
    <t>STATUS</t>
  </si>
  <si>
    <t>NARRATIVE</t>
  </si>
  <si>
    <t>Benton</t>
  </si>
  <si>
    <t>M</t>
  </si>
  <si>
    <t>Wed</t>
  </si>
  <si>
    <t>W</t>
  </si>
  <si>
    <t>USTH 212</t>
  </si>
  <si>
    <t>0200000000000212-I</t>
  </si>
  <si>
    <t>Accepted</t>
  </si>
  <si>
    <t>Driver was driving westbound on HWY 212 when a deer ran northbound across the lanes and the driver struck the deer. The damage to the front/front passenger side of the vehicle caused the vehicle to not be legally drivable. The owner had a private tow in route to get the vehicle.</t>
  </si>
  <si>
    <t>Mon</t>
  </si>
  <si>
    <t>-CRASH OCCURRED ON HWY 212 NEAR SALEM AVE
-AT THE TIME OF THE CRASH, BLIZZARD CONDITIONS EXISTED WITH VISIBILITY VERY LIMITED DUE TO BLOWING SNOW
-V1 WAS EB ON HWY 212 WHEN A TREE FELL AND STRUCK HIS CAB</t>
  </si>
  <si>
    <t>Fri</t>
  </si>
  <si>
    <t>F</t>
  </si>
  <si>
    <t>Driver of vehicle 1 was pulling a trailer with plywood in the trailer. Plywood was not secured in the trailer. Plywood flew out of the trailer hitting vehicle 2 causing damage to the hood and windshield of the car. Driver and passenger of vehicle 2 had glass fly at them from the windshield breaking.</t>
  </si>
  <si>
    <t>Sat</t>
  </si>
  <si>
    <t>Driver of vehicle 1 was west on Hwy 212 and observed a vehicle in the ditch. Vehicle  2 was stopped in front of the vehicle in the ditch. Vehicle 2 was off on the shoulder when driver of vehicle 1 was slowing and hit ice on the roadway causing him to start losing traction and hit vehicle 2 stopped on the shoulder to check on driver of the vehicle in the ditch.</t>
  </si>
  <si>
    <t>Driver of vehicle one was heading west bound on Hwy 212 and pulled to shoulder/driveway to make a U-turn to go back east bound on roadway. Driver of vehicle one said he believed the roadway to be clear of traffic approaching from either direction after checking. Driver one said when he proceeded to make the U-turn he was struck on the rear driver side by a vehicle approaching from the east going west bound. Driver of vehicle two said driver of vehicle one was making a U-turn to go back east bound and driver two struck vehicle one while vehicle one was making the U-turn.</t>
  </si>
  <si>
    <t>Sun</t>
  </si>
  <si>
    <t>Unit 1 was eastbound on Hwy 212, about 1/3 mile west of Co Rd 51, when it hit an icy patch on the roadway.  The Unit 1 driver lost control and it entered the right-side ditch.  Unit 1 then ran over an address sign and drove into the side of a driveway, which caused significant, disabling damages to its front end.  The driver was able to return the SUV to the shoulder.</t>
  </si>
  <si>
    <t>Tue</t>
  </si>
  <si>
    <t>Vehicle lost control on wet roadway and went into south ditch.</t>
  </si>
  <si>
    <t>E</t>
  </si>
  <si>
    <t>Vehicle#1 was EB on Hwy 212 1/2 mile west of County Road 51. Vehicle#2 was directly behind vehicle #1. Vehicle number #1 began slowing in traffic. Vehicle #2 could not slow in time and struck Vehicle #1. Vehicle #1 sustained minor damage to the rear. Vehicle #2 had minor damage to the front. No injuries. 
It was snowing and raining at the time of the crash and the road surface was wet. Both driver's worked at Screamtown and reported the incident one half hour after it happened while they were at work. No citations issued.</t>
  </si>
  <si>
    <t>Vehicle #1 was westbound on HWY 212 west of County Road 51. The road was snow packed at the time. Vehicle #1 lost control and ran off the right hand side of the road. Vehicle #1 then struck a power pole. No injuries. Xcel Energy notified of damaged pole.</t>
  </si>
  <si>
    <t>HWY 212</t>
  </si>
  <si>
    <t>County Road 51</t>
  </si>
  <si>
    <t>Driver of Unit 1 was traveling Westbound on HWY 212. Driver admitted to dozing off while driving which caused the vehicle to go across the eastbound lanes of traffic and into the ditch. After the vehicle entered the ditch the driver stated he sideswiped a road sign on the right hand side of the vehicle. Driver stated he then continued through a field to try and re-enter the roadway but then stopped. An independent witness who was following Unit 1 stated the vehicle drifted off the road appearing as if the driver had "fallen asleep." There was moderate damage to the right side of the vehicle. The vehicle was removed from the ditch and towed from the scene by Smith Towing.</t>
  </si>
  <si>
    <t>Unit 1 was traveling west bound on Hwy 212 west of Co Rd 51 in Carver County.  Unit 1 began to slide and crossed the center line.  Unit 1 turned 180 degrees and exited the roadway on the south side of Hwy 212.  Unit 1 entered the south ditch and collided with a mailbox/post at the address of 13255 Hwy 212.  Unit 1 came to rest in the south ditch facing eastbound.
Driver stated she was traveling Hwy speed and began to swerve due to icy/windy conditions.</t>
  </si>
  <si>
    <t>Hwy 212</t>
  </si>
  <si>
    <t>Unit 1 was traveling east bound on hwy 212.  Unit 1 went off the road and into the ditch on the south side of the road.  There was no damage to the vehcile.  The driver did say she had hit her head and began to get a headache.  The driver refused to be me seen by medical staff on scene.
Vehicle was pulled out of the ditch.  Vehicle was driven away from the scene.</t>
  </si>
  <si>
    <t>CSAH 51</t>
  </si>
  <si>
    <t>Driver of #1 said he was eastbound on USTH 212 when a vehicle in front of him stopped to wait for west bound traffic before turning left into a driveway.  When #1 stopped behind the turning vehicle, #2 rearended #1. 
Driver of #2 said she was eastbound on USTH 212 when #1 stopped in front of her.  #2 could not stop in time and rearended #1
The witness confirmed that a vehicle in front of #1 stopped to wait for westbound traffic before turning left.  #2 rearended #1.</t>
  </si>
  <si>
    <t>212 HWY</t>
  </si>
  <si>
    <t>51 CR</t>
  </si>
  <si>
    <t>VEH 1 AND 2 WERE STOPPED SO THAT VEH 1 COULD MAKE LEFT TURN INTO THE DRIVEWAY.  BOTH DRIVERS REPORTED SEEING THAT VEH3 WAS NOT GOING TO STOP SO THEY STARTED TO ACCELERATE AWAY.
VEH 3 (PICKUP FROM WI) REAR ENDED THE TOYOTA PUSHING IT INTO THE OTHER PICKUP.
ALL REFUSED MEDICS
COLONY PLAZA FOR VEH2 AND 3</t>
  </si>
  <si>
    <t>Unit #1 was travelling WB on Hwy. 212 west of Co Rd. 51. Unit #2 was travelling EB on Hwy. 212 west of Co Rd. 51.
Unit #1 and Unit #2 came into contact as they passed each other, causing damage to unit #1 left side view mirror. Both units continued and did not stop.
Driver unit #1 stated she did not cross centerline and was not speeding. Driver unit #1 said she only heard the contact with unit #1 side mirror and looked to see if unit #2 was stopping.  Driver unit #1 said not vehicles pulled to shoulder, so she continued WB.</t>
  </si>
  <si>
    <t>Vehicle EB 212 just west of Co Rd 51. Roads glare ice with blowing snow. Witness 100 yards behind vehicle said the vehicle lost control on the road and spun out into the ditch. Witness estimated highway speed of 50mph. Vehicle spun out and came to rest facing WB in the north ditch, taking out a HWY 212 road sign.
Driver complained of chest pains. Leonarda in the rear passenger seat did not speak English, but complained of back pain to Hilda. Both transported to Ridgeview by Ridgeview. Jose was uninjured.</t>
  </si>
  <si>
    <t>v2 was stopped on 212eb making a left turn onto a side street.  v1 was a semi truck fully loaded. v1 was on 212eb as well traveling the posted speed limit.  d1 said he saw v2 stopped too late and swerved to not rear end him and went into the right ditch.  v1's trailer made contact with v2 right rear bumper.
no injuries, v1 was towed.</t>
  </si>
  <si>
    <t>Norwood Young America</t>
  </si>
  <si>
    <t>The witnesses reported that the Chevy HHR stopped at the stop sign at northbound CR 51 at 212 and pulled out in front of the semi truck that was traveling west on 212 and was struck in the passenger side door.  
After the impact the Chevy HHR struck a light pole.
The driver of the HHR was killed.
No injuries reported from the driver of the Semi.
Smith Oil towing for the HHR
Jerry's Transmission Towing for the Semi.</t>
  </si>
  <si>
    <t>Unit 1 was eastbound on Hwy 212 and Unit 2 was directly behind it, with both vehicles approaching Co Rd 51.  Both drivers, and a witness, said a tractor/trailer pulled out and turned left from northbound Co Rd 51 to westbound Hwy 212.  The drivers said the truck did not yield the right of way to them.  The Unit 1 driver said she was forced to slam on the brakes to avoid hitting the side of the truck.  The Unit 2 driver said he had little time to react, slammed his brakes on, and the front of Unit 2 struck the rear of Unit 1.</t>
  </si>
  <si>
    <t>US 212</t>
  </si>
  <si>
    <t>#1 driver stated he was travelling 60 mph with the cruise on(55 mph zone).  #1 driver stated #2 vehicle pulled out in front of him and he collided with them.  After collision, #1 vehicle slid into a light pole left driver's side and came to rest in the ditch.
#2 driver stated she was north to south on County Rd 51, had stopped for stop sign and proceeded when she thought it was clear.  #2 vehicle was struck at a right angle in intersection.
Pass. veh. #2 stated a semi truck had just gone west on hwy 212 and #2 driver thought it was clear and headed across the intersection.  Passenger veh. #2 saw vehicle coming and yelled for #2 driver to step on it.</t>
  </si>
  <si>
    <t>-DV1 ATTEMPTING TO CROSS USTH 212 TO GO S/B CR 51
-DV2 W/B 212
-DV1 SAID HE DID NOT SEE V2
-DV2 SAID SHE WAS TRAVELING ABOUT 55 MPH AND HAD V2`S HEADLIGHTS ON
-V1 STRIKES RT REAR OF V2
-DV2 WAS GOING TO TAKE PV2 TO HOSPITAL TO GET CHECKED OUT
-DV1 CITED FOR FAIL TO YIELD RIGHT OF WAY AND FAIL TO DRIVE WITH DUE CARE</t>
  </si>
  <si>
    <t>Thu</t>
  </si>
  <si>
    <t>The driver of unit 1 was headed westbound on Highway 212 near County Road 51. The driver stated he had to swerve to avoid another vehicle and he lost control. The driver stated he left the roadway and drove into the ditch. The driver came to a stop in the ditch at the intersection of 212 and 51. The driver needed a tow to get out of the ditch. Smith Oil responded and towed the vehicle out of the ditch. The driver was able to drive the vehicle home. The vehicle had front end damage from going into the ditch. The driver was not injured.</t>
  </si>
  <si>
    <t>V1 WAS TRAVELING ON 212EB, D1 WAS HAVING A MEDICAL ISSUE (DIABETIC) AND LOST CONTROL OF HIS VEHICLE.  D1 CROSSED OVER THE CENTER LINE INTO ONCOMING TRAFFIC AND COLLIDED WITH V2 WHICH WAS 212WB.  V1 HIT THE FRONT OF V2 FIRST THEN SPUN AROUND AND HIT THE TRAILER PART OF V2.
V1 THEN SPUN OFF INTO THE DITCH ON THE NORTH SIDE OF 212. (SEE PICTURES).
D1 WAS TAKEN TO THE HOSPITAL FOR INJURIES NOT THOUGHT TO BE SERIOUS.
V1 WAS TOWED BY SMITH OIL.
THERE WAS NOTHING D2 OF THE SEMI TRUCK COULD DO TO AVOID THIS COLLLISION.</t>
  </si>
  <si>
    <t>Hwy.212</t>
  </si>
  <si>
    <t>Vehicle travelling west bond, last control on icy road a rolled into left ditch.
Driver had minor injury (bloody nose).  No other injuries.
Driver/RO did not provide proof of insurance and was mailed citation.
Damage to passanger side and roof of vehicle.
No known witnesses.
ICR was incorrect on cit. due to computer error. Maki sent letter advising of correct ICR.</t>
  </si>
  <si>
    <t>CRASH LOCATION WB 212 / CR 51.  
DRIVER UNIT 1 STATED WB 212.  DRIVER UNIT 1 STATED OBSERVED UNIT 2 APPROACHING FROM REAR AT HIGH RATE OF SPEED.  DRIVER UNIT 1 STATED SHE WAS MAINTAINING HER LANE AND WAS REAR ENDED BY UNIT 2.  
DRIVER UNIT 2 WB 212 DIRECTLY BEHIND UNIT 1.  DRIVER UNIT 2 STATED DID NOT KNOW HOW CRASH OCCURRED AND SUDDENLY HIT UNIT 1 FROM THE REAR.  DRIVER UNIT 2 CITED FOR NO MINNESOTA DRIVERS LICENSE, NO INSURANCE ON MOTOR VEHICLE AND UNDER 21 DRINK AND DRIVE.</t>
  </si>
  <si>
    <t>Co Rd 51</t>
  </si>
  <si>
    <t>Unit 1 eastbound Hwy 212 approximately a quarter mile east of Co Rd 51. A deer entered the roadway from the south (right side). Unit 1 struck the deer in the eastbound lane. Unit 1 suffered damage to the front of the vehicle. No injuries reported by the occupants of the vehicle. White copy issued to the driver. Vehicle was driven away from the scene.</t>
  </si>
  <si>
    <t>The vehicle was traveling westbound on USTH 212 near CR 51.  The driver stated that he thought it was a four lane highway, so he changed lanes to the left.  When he realized he was in the oncoming lanes, he quickly corrected back to the right.  He overcorrected and the vehicle began to fishtail.  The driver lost control of the vehicle and it rolled over when it hit the edge of the shoulder.  There were no reported injuries.  The vehicle was towed from the scene.</t>
  </si>
  <si>
    <t>Driver of vehicle 1 was traveling eastbound on Hwy 212 just passed County Road 51. Driver lost control of vehicle on slippery road conditions and went into the ditch. Once in the ditch, the vehicle rolled over onto its roof.</t>
  </si>
  <si>
    <t>Highway 212</t>
  </si>
  <si>
    <t>Unit 1 was Eastbound when they slowed down to turn into driveway. Unit 2 was Eastbound behind Unit 1. Unit 2 rear ended Unit 1. Unit 1 skidded into the South ditch, the front end of Unit 1 caught the ditch and overturned the vehicle.
Driver 2 had pain in jaw and left side of head. Driver 2 transported to Ridgeview. Veh #1 had minor front end damage. Veh #2 was towed to Colony. Driver 1 cited for Fail to Drive with Due Care.</t>
  </si>
  <si>
    <t>Co Rd 153</t>
  </si>
  <si>
    <t>Unit #1 was traveling West on Highway 212 when it lost control.  Unit #1 went across the opposing lane and rolled-over into it's top in the ditch on the South Side.
The driver of unit #1 was contacted and said they were not injured.
There were no citations issued in this case.</t>
  </si>
  <si>
    <t>CO RD 51</t>
  </si>
  <si>
    <t>Vehicle #1 was going westbound on Hwy 212 approaching the intersection of Co Rd 51.
Vehicle #1 struck a deer. 
Vehicle #1 sustained moderate damage.
No injuries.</t>
  </si>
  <si>
    <t>HWY 212 WAS DOWN TO ONE LANE DUE TO ROAD WORK.  THERE WERE CONSTRUCTION WORKERS CONTROLLING TRAFFIC WITH STOP SIGNS.  V2 WAS STOPPED WITH EAST BOUND TRAFFIC WHILE THE WEST BOUND TRAFFIC WAS USING THE LANE.  D1 WAS DISTRACTED B/C THEY WERE TALKING TO P1 AND D1 DID NOT NOTICE THAT TRAFFIC WAS STOPPED UNTIL IT WAS TOO LATE. THE FRONT OF V1 STRUCK THE LEFT-REAR OF V2. V1 THEN SWERVED INTO ONCOMING TRAFFIC CAUSING TWO OF THE WITNESSES, WHO WERE DRIVING WEST BOUND, TO HAVE TO SWERVE INTO THE NORTH DITCH TO AVOID COLLIDING HEAD-ON WITH V1.
THE WITNESSES STATED THAT V1 WAS COMING UP ON THE STOPPED TRAFFIC AT A HIGH RATE OF SPEED AND THAT THEY KNEW IT WOULD NOT BE ABLE TO STOP IN TIME.
THE FIRST LISTED WITNESS HAD BACK PAIN FROM BEING RUN OFF THE ROAD TO AVOID V1. P1 WAS TRANSPORTED TO THE HOSPITAL. D1 WAS CITED FOR FAILURE TO DRIVE WITH DUE CARE.
UPDATED 08/31/13: D3, WHO WAS ORIGINALLY LISTED AS WITNESS 1, CALLED TO REPORT THAT THEY HAD DAMAGE TO THEIR VEHICLE (NOW LISTED AS V3) AS A RESULT OF SWERVING INTO THE DITCH TO AVOID V1.</t>
  </si>
  <si>
    <t>212, 1/2 MILE EAST OF CR-53.  WEST BOUND TRAFFIC HAD SLOWED FOR A TRACTOR PULLING A RATHER LARGE PIECE OF EQUIPMENT.  THIS CAUSED WEST BOUND TRAFFIC TO BACK UP.  V/1 AND V/2 WERE WEST ON 212, WITH V/2 AHEAD OF V/1.  V/2 HAD SLOWED FOR THE TRAFFIC BACK UP.  TOPPING THE SLIGHT HILL, AND NOT REALIZING THAT THE TRAFFIC WAS BACKED UP, V/1 HIT V/2.  THIS HIT CAUSED V/2 TO VEER INTO THE EAST BOUND LANE SIDEWAYS.  WITH NO ADVANCED WARNING, V/3 RAN INTO THE SIDE OF V/2.</t>
  </si>
  <si>
    <t>UNIT 1 WAS WESTBOUND ON HWY 212, ABOUT 1/2 MILE WEST OF CO RD 153 ON SNOW/SLUSH COVERED ROAD, WHEN IT LOST CONTROL, CROSSED OVER THE EASTBOUND LANE, ENTERED THE SOUTH SIDE DITCH, AND ROLLED ON TO ITS SIDE.  NO OTHER VEHICLES INVOLVED.</t>
  </si>
  <si>
    <t>V2 WAS EAST BOUND 212
V1 WAS PULLING OUT OF A DRIVEWAY ONTO 212.
V1 PULLED OUT ONTO 212 IN FRONT OF V2, V2 UNABLE TO AVOID STRIKING V1.
DVR V1 TRANSPORTED TO RIDGEVIEW WITH INJURIES
BOTH VEHICLES TOWED BY SMITH OIL TOWING</t>
  </si>
  <si>
    <t>153 CR</t>
  </si>
  <si>
    <t>D1 stated he had his cruise control set at 50 mph. D1 stated he felt a bump and saw the car behind him had hit him. 
D2 stated she was feeling ill that morning. D2 stated she left school early because she was throwing up and had a migraine. D2 stated she did not see V1 and that she heard a bump, and realized she hit V1.</t>
  </si>
  <si>
    <t>Accepted - NonReportable</t>
  </si>
  <si>
    <t>212 WEST, WEST OF CR-153.  V/1, A PICK-UP PULLING A TRAILER, WEST BOUND USTH 212.  V/1 DRIVER TOLD ME THAT HE LOOKED DOWN FOR A SECOND, AND WHEN HE LOOKED UP, HE NOTICED A VEHICLE MAKING A LEFT TURN INTO A DRIVEWAY.  NOT ABLE TO STOP IN TIME, V/1 VEERED TO THE RIGHT IN AN ATTEMPT TO MISS THE TURNING VEHICLE.V/1 HIT V/2.  V/2 WAS PUSHED INTO THE E/B LANE, HITTING V/3.  AT THE CRASH SCENE, I OBSERVED THE LEFT SIGNAL STILL BLINKING ON V/2.</t>
  </si>
  <si>
    <t>-The driver of Unit 1 stated she was EB HWY 212, when a vehcile that was tailgaiting her, started to pass and turned back into the EB lane to avoid a collision with WB traffic.
-Unit 1 then entered the ditch after the collision while Unit 2 traveled EB HWY 212.
-Unit 2 was described as a smaller truck (possible Chey S-10),green in color, extended cab, and green in color.  No driver description or license plate was observed or obtained.  No evidence from Unit 2 was located at the scene.</t>
  </si>
  <si>
    <t>11360 Highway 212</t>
  </si>
  <si>
    <t>Unit 1 was East on Highway 212 when he lost control of the vehicle. Unit 1 ran off the left side of the road and the vehicle overturned. Unit 1 lost control due to driving too fast for the weather conditions. There was no injuries and vehicle was towed to Colony Plaza. Citation issued for fail to drive with due care and no Minnesota DL.</t>
  </si>
  <si>
    <t>ACCORDING TO STATEMENTS FROM DRIVERS BOTH UNITS WERE WB ON HWY 212 UNIT 1 REAREENDED UNIT 2 ON SNOW COVERED ROADS</t>
  </si>
  <si>
    <t>Vehicle 2/Driver 2 was slowing for a vehicle in front of him that was turning from EB 212 to NB County Road 153. Vehicle 1/Driver 1 was speaking with the passengers in his vehicle, and was not looking at roadway and rear ended V2. D1 admitted fault in accident.
Front airbags were deployed in V1. it should be noted that I did not smell the common scent of deployed airbags, which is normally very prominent when deployed.
D1 stated that the vehicle had previously been in an front end accident. 
There was very minor damage to both vehicles, and the airbag deployment may have been due to previous damage weakening the crush points/sensors.</t>
  </si>
  <si>
    <t>VEH 1 AND VEH 2 WERE TRAVELING EASTBOUND IN THE 212E LANE.   TRAFFIC WAS SLOWING DUE TO A VEHICLE WAITING TO MAKE A LEFT TURN FROM 212E ONTO NB CR 153.  
DVR 2 STATED HE HAD JUST SLOWED TO A STOP, APPROXIMATELY 8 VEHICLES BEHIND THE TURNING VEHICLE.  DVR 2 STATED HE OBSERVED VEH 1 APPROACHING FROM BEHIND AND KNEW HE WAS GOING TO GET HIT.   DVR 2 STATED HE SWERVE TO THE RIGHT TO TRY TO GET OUT OF VEH 1`S PATH.  
VEH 1 REAR-ENDED VEH 2.  DVR 2 REPORTED MINOR INJURIES AND WAS CHECKED BY RIDGEVIEW AMBULANCE SERVICE, RUN #4991.  
DVR 1 WAS CITED FOR FAIL TO USE DUE CARE, OVER 80000 GROSS VEHICLE WEIGHT (+2000 POUNDS), OVER 34000 TANDEM AXLE WEIGHT (+1350), AND OVER 4 AXLE TABLE WEIGHT (+2050). CITATION #WG02769, WG02770.</t>
  </si>
  <si>
    <t>Unit one was west bound on Hwy 212.  Unit one was observed passing and speeding prior to crash.    Unit two had pulled off of Co Rd 153 and was east bound getting up to Hwy speed on Hwy 212.  Unit one drifted into the east bound lane and struck unit two.  Driver of unit one had injured her left leg and was transported by Ridgeview to Glencoe HSP.  Driver of unit two was not injured.  Unit two was pulling cattle trailer and both axels were broken at the driver side.  Unknown if unit two trailer was towed.  Driver to unit one cited for fail to drive with due care after admitting to falling asleep at the wheel.</t>
  </si>
  <si>
    <t>UNIT 1 AND UNIT 2 WERE TRAVELING WB ON HWY 212 EAST OF CR 153. WB TRAFFIC WAS STOPPED BY A DOT TRAFFIC CONTROL PERSON.
THE DRIVER OF UNIT 2 STATED SHE WAS STOPPED BEFORE THE TRAFFIC CONTROL PERSON FOR A FEW MINUTES. THE DRIVER OF UNIT 2 STATED UNIT 1 WAS STOPPED BEHIND HER, BUT MOVED FORWARD AND CRASHED INTO UNIT 2.
THE DRIVER OF UNIT 2 STATED THE DRIVER OF UNIT 1 STATED HER FOOT SLIPPED OFF BRAKE.
UNIT 1 EXCHANGED INFORMATION WITH UNIT 2 AND LEFT THE SCENE PRIOR TO STATE PATROL ARRIVING.</t>
  </si>
  <si>
    <t>Unit 1 was eastbound on Hwy 212, about 1/4 mile east of Co. Rd. 153, when a deer ran out from the road ditch and on to the roadway.  The Unit 1 driver said there was no time to react and the front of Unit 1 struck the deer, causing moderate damages.</t>
  </si>
  <si>
    <t>veh was wb on 212 just after hwy 284. struck deer on drives side. towed by smith, no injuries, no citation.</t>
  </si>
  <si>
    <t>CR 153</t>
  </si>
  <si>
    <t>Unit 1 was traveling EB on HWY 212. After CR 153, Unit 1 lost control and over corrected a mistake causing the vehicle to travel into the ditch. No injuries.</t>
  </si>
  <si>
    <t>-DV1 WB USTH 212
-DV2 EB USTH 212
-V1 CROSSES THE CENTERLINE AND STRIKES LEFT REAR OF V2
-DV2 SAID HE SAW V1 COMING AT HIM AND HE MOVED AS FAR TO THE RIGHT AS POSSIBLE TO AVOID THE CRASH
-FIRST DV1 TOLD ME HE DOZED OFF THEN HE SAID THE FRONT LEFT TIRE BLEW AND THAT CAUSED HIM TO LOSE CONTROL
-THE FRONT LEFT TIRE WAS FLAT BUT I BELIEVE IT WAS CAUSED BY THE CRASH
-I LOCATED THE POINT OF IMPACT 5 FEET OVER THE CENTERLINE IN THE EB LANE OF 212
-I SPOKE TO THE FATHER OF DV1 AND HE SAID DV1 HAS BEEN &amp;quote;BURNING THE CANDLE AT BOTH ENDS&amp;quote; WORKING 2 JOBS AND SCHOOL
-I BELIEVE DV1 FELL ASLEEP AND THAT CAUSE HIM TO CROSS THE CENTERLINE
-DV1 CITED FOR DRIVING OVER THE CENTERLINE</t>
  </si>
  <si>
    <t>Unit #1 was travelling WB on Hwy. 212. Unit #1 lost control on icy road and spun into ditch. Unit #1 collided with power pole causing damage to right front area of vehicle.
Driver unit #1 not injured and no ambulance requested by Driver #1.</t>
  </si>
  <si>
    <t>Cologne</t>
  </si>
  <si>
    <t>USTH 212 @ MP137</t>
  </si>
  <si>
    <t>V1/ east on USTH 212.  Up ahead is a driveway to Carver Public Works.  Per witness Foley traffic ahead may have backed up as a car was attempting to turn there.  V1 locked rear tire and swerved right to avoid slower or stopped traffic, running off the road to the right.  Once in the ditch the motorcycle laid down and then tripped and rolled to final rest in cattails.  Yanisch did not remember what happened but was alert and conscience.  The license plate displayed on the motorcycle was RULE62 not 99328MG.  It appears Yanisch put an old plate from different motorcycle on his new motorcycle with the new tabs on it, yet he did have this motorcycle currently registered.</t>
  </si>
  <si>
    <t>USTH 212 WEST OF COLOGNE  Unit 1, a Carver County squad, was traveling west bound 212 when the deputy received a call for service in Cologne. Unit 1 driver pulled over into the turn lane at 11369 Highway 212 and activated the lights to do a U turn to head east bound 212. Traffic traveling east bound began to slow down and pull over to the shoulder. As Unit 1 was completing the U turn, a truck headed east bound hit ice and my squad began to skid on ice. The truck collided with the back end of the squad car, and the truck went into the ditch south highway 212.
The driver of Unit 2 advised he had tried to stop when I activated my lights but skidded on ice. Unit 2 driver advised he tried to swerve to miss my squad and ended up in the ditch after striking my squad.
The driver of Unit 2 advised he was having some back pain and was transported by Ridgeview ambulance to Ridgeview Medical Center.</t>
  </si>
  <si>
    <t>Unit 1 was travelling E/B on Hwy 212 near the intersection of Co Rd 36 W. the driver of unit 1 stated a deer jumped into the roadway. Unit  struck the deer causing moderate damage to the front end of the vehicle. The vehicle was towed from the scene. No injuries, No citations.</t>
  </si>
  <si>
    <t>the driver and witness reported that he went off the road to the right because the driver fell asleep.
The honda went down a deep ditch causing the front bumper cover to become detached.
The vehicle was unable to drive out of the ditch.
Colony Plaza towing
No injuries reported</t>
  </si>
  <si>
    <t>Unit 1 was traveling westbound Highway 212 when a deer ran in front of the vehicle. Unit 2 was east bound Highway 212. After unit 1 struck the deer into went into the other lane and unit 2 struck the deer.</t>
  </si>
  <si>
    <t>Unit # 1 was westbound US Hwy. 212 about 1/4 west of CSAH 36 (West). Road condition was icy. Driver stated his rear tires lost traction and the vehicle slid off roadway to the right. Vehicle overturned onto right side in the ditch.</t>
  </si>
  <si>
    <t>Hwy 284</t>
  </si>
  <si>
    <t>Driver of veh. 1 said he was following roadway west bound when the area came to a merge from 2 lanes into one lane, veh. 2 was attempting to merge and driver of veh. 1  stated he had to go over to the shoulder to aviod getting hit by veh 2.  Driver of veh. 2 stated he was following a semi west bound and that veh. 1 ran into his vehicle where the lane merges from two lanes to one.</t>
  </si>
  <si>
    <t>WB USTH 212 / JWO CR36 W</t>
  </si>
  <si>
    <t>Unit one was west highway 212 in the left lane.  Unit two was west highway 212 in right lane.  Signs posted on right and left side of highway roadway divided highway ends and  left lane ends merge right.  Driver one stated he saw unit two in his mirror and driver one was slowing his vehicle.  Scuff mark on roadway indicates that contact was made between unit one and unit two well into the 2 lane undivided portion of the roadway.  Unit one made contact with unit two and pushed unit two into unit three traveling east on highway 212.</t>
  </si>
  <si>
    <t>Located Vehicle #1 in the ditch on the south side of Hwy 212 just west of Co Rd 36. Vehicle #1 ran off the road, struck a metal sign post and the driver left the scene. I attempted to contact owner by phone and all numbers have been disconnected. Unknown who the driver is. The vehicle sustained moderate damage. The post was yellow tagged.at this time it is unknown who the driver or how occupants were in the vehicle.</t>
  </si>
  <si>
    <t>us 212</t>
  </si>
  <si>
    <t>county road 36 w</t>
  </si>
  <si>
    <t>#1 driver stated he was travelling at posted eastbound us 212.  A deer came from the south ditch and crossed in front of vehicle.  #1 driver struck the deer.</t>
  </si>
  <si>
    <t>0200000000000212-D</t>
  </si>
  <si>
    <t>On 10/30/2018 at 1847 hours V/1 was traveling westbound Highway 212 West of CoRd 36 (to the west) when a deer emerged from the north side of the road and ran in front of V/1. V/1 Struck the deer causing moderate damage to the front and passenger side of the vehicle. Passenger side Air bags did deploy during the incident, however, no injuries were reported. Upon arrival, a private tow was on the way for the vehicle. 
The driver of V/1 advised he did not even see the deer because it all happened so fast. The driver reported only hearing / feeling the strike and pulling over to assess the damages. A deer was not located on scene, however, hair and bodily tissue consistent with that of a deer were located on the vehicle. 
Driver was given and ICR for the event and transported home.</t>
  </si>
  <si>
    <t>ON 10/30/2018, I responded to a call of a hit and run involving two vehicles on westbound Hwy 212 in Cologne, MN.  I spoke with the driver of Unit 1 who stated he was in the right lane of Hwy 212 as it merged from two lanes to one.  While maintaining his lane, the driver of Unit 2 failed to merge correctly, side swiping Unit 1.  Unit 1 pulled onto the side of the highway to exchange information while Unit 2 continued westbound on Hwy 212. While speaking with the driver of Unit 1, I received information from my dispatch that an officer from Glencoe Police Department had stopped a vehicle matching the description of Unit 2.  I took pictures of the damage to Unit 1 and drove to the scene of the traffic stop in Glencoe, MN.  I matched the vehicle stopped to Unit 2 of the accident via registration number and matching damage.  I spoke with the driver of Unit 2 who stated that he had known he was involved in an accident in Cologne but did not stop because he believed "it was not that bad".  In addition, the driver of Unit 2 did not have any proof of insurance for the vehicle.  I cited the driver of Unit 2 with 169.09.2 Driver Fails to Stop for Collision and 169.791.2(a) Driver Must Carry Proof of Insurance.</t>
  </si>
  <si>
    <t>County Road 36</t>
  </si>
  <si>
    <t>Driver of unit #1 was heading eastbound on Hwy 212.  Driver stated train was going down the tracks and scared up a deer.  The deer ran into the right-side of vehicle, breaking front windshield and passenger side window.  The vehicle sustained moderate body damage.
No injuries to report.
Colony Plaza towed vehicle.</t>
  </si>
  <si>
    <t>Driver of vehicle two following roadway when driver of vehicle one attempted to merge right. Vehicle one in an attempt to merge right per the sign hit vehicle two which was already in the right lane.</t>
  </si>
  <si>
    <t>Driver of vehicle one was going west on Hwy 212 and vehicle two was also west on Hwy 212. The area goes from 2 lanes into one. Vehicle one was in the left lane and vehicle two was in the right lane. Sign posted on right side of road indicates merge right. Operator of vehicle one indicated she did not see the sign indicating merge right and vehicle two was alongside her vehicle. Vehicle one sideswiped vehicle two causing damage to vehicle two on the left side.</t>
  </si>
  <si>
    <t>Unit 1 was traveling westbound on Hwy 212 west of Co Rd 36. A deer entered the roadway. Unit 1 struck the deer with the front driver-side headlight and grill assembly. Unit 1 drove onto the shoulder of the roadway.</t>
  </si>
  <si>
    <t>Unit 1 was eastbound on HWY 212 and had just made transition from undivided two way roadway to divided 4-lane when the driver said he was moving to the right lane and encountered snow/slush and lost control.  Unit 1 slid sideways into the right side ditch and struck a road sign, causing the left rear wheel to break off.  The car was towed from the scene.</t>
  </si>
  <si>
    <t>RAMP4</t>
  </si>
  <si>
    <t>On 03/04/2019 at 2000 hours, deputies responded to a vehicle rollover eastbound on Highway 212 and County Road 36 to the west. Upon arrival, deputies located a vehicle on its roof in the south side ditch. All parties had already exited the vehicle and were sitting in the vehicle of a passerby. I spoke with the driver who stated they were traveling eastbound and lost control due to the snow on the road and went into the ditch. The driver stated he started to slide on the snow and caught the edge of the shoulder, which pulled the vehicle into the ditch. Once the vehicle went into the ditch, it rolled once onto the roof of the vehicle. All three occupants were uninjured and able to exit the vehicle. The parents of all three occupants were notified and arrived to pick up the occupants. The vehicle was towed by Colony Plaza to their lot.</t>
  </si>
  <si>
    <t>county road 36 west</t>
  </si>
  <si>
    <t>#1 driver stated she was in the left turn lane on us 212.  #1 driver stated she was turning onto county road 36 and thought she had enough time to cross and was struck.  #2 driver stated he was travelling at posted 55 mph us 212 and saw a vehicle cross in front of him.  #2 driver stated he tried to stop and avoid crash.  Driver #2 was pulling a car trailer loaded with a car.  two cars collided in intersection.  
w1 east of crash stated he looked in mirror and could not believe the car crossed in front of 55 mph traffic</t>
  </si>
  <si>
    <t>County Road 36 East</t>
  </si>
  <si>
    <t>Unit 1 was E/B on Hwy 212 and began to slide on ice covered road surface.  Unit 1 departed roadway, turned sideways and slid into grass median striking a MN DOT Sign.  No injuries.  Veh towed from scene, sign yellow tagged.</t>
  </si>
  <si>
    <t>Dahlgren</t>
  </si>
  <si>
    <t>Co Rd 36</t>
  </si>
  <si>
    <t>Unit 1 was westbound Hwy 212 near Co Rd 36. Unit 1 was in the left lane about to exit from the four lane into the two lane when the vehicle struck a small hay bale in the middle of the left lane. Unit 1 continued to drive to the Carver County Public Works parking lot due to the engine over heating. Unit 1 had damge to the front underside of vehicle (possibly radiator) and the bottom of bumper with fog light is broken. Vehicle was towed. No injuries reported by the driver. Unit 1 drug the hay bale to the parking lot.</t>
  </si>
  <si>
    <t>36 (E)</t>
  </si>
  <si>
    <t>Weather conditions were light snow with icy roads. Plows were out at the time. 
Driver of veh1 driving too fast for road conditions W/B on USTH 212. She lost control and spun in a circle ending up facing east. She was hit head-on by veh2 also W/B.
Driver of veh2 also driving to fast for road conditions. She saw veh1 spin out but she couldn't stop before hitting veh1 head-on.
Both vehicles could have been driven? Veh1 towed because driver road with her mother (Passenger)in ambulance to hospital.
Veh2 drove away. Passenger in veh1 had pre-existing medical problems and the jarring around just caused more pain. She was back boarded.
Each driver equally at fault for driving to fast for the conditions and following to close to react to spin out ahead. No charges pending.</t>
  </si>
  <si>
    <t>Unit 1 was eastbound on Hwy 212 and spun out of control on the bridge over Co Rd 36.  Per the Unit 1 driver, the vehicle came to rest in the left eastbound lane, facing north.  Unit 2, also eastbound on Hwy 212, approached and struck the left side of Unit 1 before it had a chance to move out of its stopped position.  Both vehicles received major damages and were towed from the scene.</t>
  </si>
  <si>
    <t>Unit 2 westbound Hwy 212. Unit 2 slid on ice packed roadway going into median on left side. Unit 2 stuck in the snow. Unit 1 westbound Hwy 212. Unit 1 slid on ice heading towards median on left side of roadway. Unit 1 continued sliding hitting Unit 2 with the back left corner of vehicle. Unit 2 was struck on the back right corner. Unit 1 struck Unit 2 then slid off the roadway on the right side of Hwy 212. No injuries reported. Colony Plaza provided pull-outs for both vehicles. Information exchanged and white copies issued.</t>
  </si>
  <si>
    <t>Unit 2 westbound Hwy 212 followed by Unit 1. Unit 2 left overpass and began to slide. Unit 1 attempted to slow down. Unit 1 struck Unit 2 in the right front door. Both units ran off the road on right side going down a steep ditch. No injuries reported by either driver. Unit 1 suffered moderate damage to left front corner while Unit 2 suffered damage to right front door. Unit 2 drove away from scene. Unit 1 towed by Colony Plaza. Information exchanged prior to squad arrival. White copies issued to drivers.</t>
  </si>
  <si>
    <t>Co Rd 36 N</t>
  </si>
  <si>
    <t>Unit 1 was traveling eastbound in the eastbound lane of Hwy 212 at 60 to 65 mph. As Unit 1 proceeded eastbound the driver lost control and spun out counterclockwise. As Unit 1 spun counterclockwise it made contact with snow in the median and rolled over at least one time. Unit 1 came to rest overturned in the median facing south. The driver sustained no injuries. Unit 1 was towed from seen with damage in multiple locations rendering it undriveable.</t>
  </si>
  <si>
    <t>Unit 1 was traveling east bound on Hwy 212.  Unit 1 began skidding off the road into the median.  The vehicle went into the median an rolled over app one time and landed on it's tires.
Single vehicle crash.
Driver was transported to Ridgeview in Waconia.</t>
  </si>
  <si>
    <t>Co. Rd. 36</t>
  </si>
  <si>
    <t>Unit 1 was traveling westbound on Hwy 212, 500 feet west of Co. Rd. 36.  
A deer ran across Hwy 212 from the south.  Unit 1 collided with the deer as it was crossing the roadway.
Unit 1 sustained front right damage and had to be towed away from the scene.  The driver of unit 1 did not have any apparent injuries.</t>
  </si>
  <si>
    <t>County Road 36 West</t>
  </si>
  <si>
    <t>Unit 1 was E/B on Hwy 212 and entered the grade and curve near the off lane to Cty Rd 36 to the west on the west side of Cologne.  The road surface was frost covered and unit 1 spun out, slid off the road and struck a MNDOT directional sign.  Unit 1 sustained moderate damage to the left rear wheel area and was able to be driven out of the ditch without a tow.</t>
  </si>
  <si>
    <t>VEH 1 STRUCK DEER AS IT CROSSED ROAD.</t>
  </si>
  <si>
    <t>Units 1 and 2 were both westbound on Hwy 212 from Hwy 284 with Unit 1 in the left lane and Unit 2 in the right of the 4-lane roadway.  Both drivers advised Unit 1 attempted to move to the right lane while Unit 2 was adjacent to it.  The right side of Unit 1 struck the left side of Unit 2.  the Unit 1 driver advised he did not realize Unit 2 was in the lane next to him prior to moving over.</t>
  </si>
  <si>
    <t>Co Rd. 36</t>
  </si>
  <si>
    <t>Unit 1 was westbound on Hwy 212 east of County Rd. 36.  The weather was sleeting and the roads were snowy,slushy and icy.  Unit 1 lost conrtol of his vehicle.  Unit 1 spun around went off the road to the left backwards, flipped onto the passenger side and came to a stop in the ditch.  Unit 1 was not injured.  A tow truck tipped unit 1 onto its wheels and he drove away.</t>
  </si>
  <si>
    <t>hwy 212</t>
  </si>
  <si>
    <t>co rd 36</t>
  </si>
  <si>
    <t>Unit 1 was in the outside lane and unit 2 was in the inside lane.  Unit 1 stated he lost control of the vehicle, the back end slid out and he drove under the trailer of the semi truck.  Unit 1 stated the rear tires struck the front drivers side of his vehicle.  Unit 1 then slid into the southbound ditch.  Unit 2 pulled to the right about a .10 of the mile up the road.  no parties were injured. unit 1 was towed from teh scene.</t>
  </si>
  <si>
    <t>0400006594550051-I</t>
  </si>
  <si>
    <t>Vehicle 1 was south bound when vehicle 2 appeared to pull onto roadway from a parallel parked position.  Vehicle 2's vision was obscured by an un-involved vehicle parked behind them. From damage on vehicle 2, it appeared vehicle 1 struck the rear, driver's side bumper and scraped up the side of vehicle 2, ultimately pinning it against vehicle 3 (parked vehicle).  The front, passenger's side quarter panel of vehicle 1 was against the front, driver's side quarter panel of vehicle 2.  Vehicle 2's front, passenger's side bumper was resting against vehicle 3's rear, driver's side bumper.</t>
  </si>
  <si>
    <t>Unit 1 was a County snow plow truck and was backing up in the southbound lane of Co Rd 51 while applying salt at the intersection with Hwy 212.  Unit 2 had pulled on to southbound Co Rd 51 from Hwy 212 and had stopped in the roadway when its driver saw Unit 1 backing towards him.  The Unit 1 driver said he did not see Unit 2 behind his truck and the end of the wing plow struck the front bumper of Unit 2, causing very minor damages to it..  Unit 1 was not damaged.</t>
  </si>
  <si>
    <t>Unit 1 was northbound on Co Rd 51 and was stopped at the stop sign at Hwy 212, waiting for Hwy 212 traffic to clear before proceeding north.  Unit 2 was southbound on Co Rd 51 and was waiting for Hwy 212 traffic to clear before proceeding to turn left on to eastbound Hwy 212.  Both drivers acknowledged seeing each other stopped at their respective stop signs.  The Unit 1 driver stated he proceeded to cross Hwy 212 and that Unit 2 moved ahead and turned left into the side of his vehicle.  The Unit 2 driver confirmed this.</t>
  </si>
  <si>
    <t>Vehicle 1 was facing NB on County Road 51 (Two lane county road).  Vehicle 2 was EB on Highway 212 (1 lane WB, 3 lanes EB (right and left turn lanes and one EB lane).  Vehicle 1 stopped for stop sign, moved forward slightly, then pulled out in front of vehicle 2.  Driver 2 locked up brakes (leaving approximately 30-40 feet of skid with back tires (Unloaded) and attempted to avoid collision.  Semi struck vehicle 1 in driver's side rear causing all airbags to deploy on driver side/front.  Both driver and passenger of vehicle 1 were transported via Ridgeview ambulance to Ridgeview Medical in Waconia.</t>
  </si>
  <si>
    <t>N</t>
  </si>
  <si>
    <t>Vehicle #1 was stopped at the stop sign on County Road 51 facing north. Vehicle #1 was attempting to make left hand turn to go west on Hwy 212. Vehicle #2 was eastbound on Hwy 212. Vehicle #1 pulled onto Hwy 212 and Vehicle #2 struck Vehicle #1. Vehicle #2 had the right away. Moderate damage. No injuries. Driver of Vehicle #1 was issued a citation for fail to yield.</t>
  </si>
  <si>
    <t>0700006594550153-I</t>
  </si>
  <si>
    <t>BOTH VEHICLES TRAVELING W/B ON HWY 212 APPROACHING CR 153. V2 SLOWING TO MAKE A LEFT TURN ONTO S/B CR 153. V1 DID NOT SLOW AND REAR ENDED V2. SEVERE FRONT END DAMAGE TO V1, MODERATE REAR END DAMAGE TO V1.
D1 STATED THAT SHE SAW THE BRAKE LIGHTS ON V2, BUT DID NOT SEE THE TURN SIGNAL. SHE TRIED TO SWERVE TO AVOID COLLISION, BUT REAR ENDED V2.
D2 STATED SHE HAD HER LEFT SIGNAL ON AND WAS SLOWING TO MAKE HER LEFT TURN. D2 STATED SHE WAS ALMOST STOPPED WHEN SHE WAS REAR ENDED BY V1.
V2S TURN SIGNALS WERE CHECKED BY LAW ENFORCEMENT AND WERE WORKING PROPERLY. 
D1, D2 AND P1 TRANSPORTED TO RIDGEVIEW HOSPITAL VIA RIDGEVIEW AMBULANCE.
V1 TOWED BY PRIVATE TOW
V2 TOWED BY AAA TOW 
D1 CITED FOR &amp;quote;DUTY TO DRIVE WITH DUE CARE.&amp;quote; CITATION #881501491113.</t>
  </si>
  <si>
    <t>CR-153</t>
  </si>
  <si>
    <t>P1/V1 was flowing behind P2/V2 driving westbound on Highway 212 approaching County Road 153. P2 advised he was slowing down due to workers working in the ditch area. P2 advised he observed they were some of his employees, and then activated his turn signal and started to slow down for the approaching turn. P2 then advised he was struck from the rear by V1. P2 advised he then turned off of Highway 212 as not to block the road. P1 advised she was following behind V2 and noticed that he was braking to slow down. P1 advised she started to brake and then reached for a drink that was in the center counsel area of her vehicle. P1 advised she did not observe V2 activate the turn signal prior to her reaching for the drink. P1 advised when she looked back up, she noticed that V2's turn signal was on and that he was at a complete stop. P1 attempted to turn out of the way to avoid a crash but was unable to stop in time. P1 advised that she was 14 weeks pregnant and had minor chest pain. I started Ridgeview EMS to the scene to evaluate P1. I then returned to P2 who advised he had very minor back pain but was alright. A short time later P1 was taken to 212 Medical Center via Ridgeview Ambulance to be further scene by medical staff. Ridgeview's run #6719. P2 was able to drive V2 away from the scene. V1 was towed due to the damage sustained from the crash. V1 was towed by Smith Oil back to their shops in NYA.</t>
  </si>
  <si>
    <t>Hutchinson</t>
  </si>
  <si>
    <t>Hwy 7</t>
  </si>
  <si>
    <t>Hwy 15</t>
  </si>
  <si>
    <t>0300000000000007-I</t>
  </si>
  <si>
    <t>Unit's 2 and 3 were on Hwy 15 traveling east at the intersection of Hwy 7.  They were both stopped for the red light.  Unit 1 was also traveling east on Hwy 7 approaching the intersection.  Driver of unit 1 said he attempted to hit his brakes but he said they were not responding.  Unit 1 struck unit 2, which then struck unit 3.  Unit 1 recieved significant damage, while unit's 2 and 3 recieved moderate damage.</t>
  </si>
  <si>
    <t>7 HWY</t>
  </si>
  <si>
    <t>Unit 1 was westbound Hwy 7 approaching Hwy 15 and preparing to turn left.
Unit 2 was eastbound Hwy 7 approaching Hwy 15 and going to continue eastbound.
Unit 2 went through intersection as Unit 1 made left hand turn right in front of Unit 2. 
Unit 2 hit Unit 1 on the passenger side and Unit 1 flipped onto its left side.</t>
  </si>
  <si>
    <t>Highway 7</t>
  </si>
  <si>
    <t>Highway 15</t>
  </si>
  <si>
    <t>Driver 1 was West bound on Highway 7 at highway 15.  She was in the lane to make a left turn from Hwy 7 onto Highway 15 S.  She stated that she had a green arrow.  She stated that she was behind 2 or 3 other vehicles that made left hand turns before it was her turn.  Driver 2 was East bound on Highway 7.  He stated that he had a green light to continue through the intersection.  He stated that the light turned from green to yellow as he was entering the intersection.  Unit 1 struck him at this time.  
Driver 1 was cited for Failure to yeild during a left turn.  She complained of left wrist pain but did not want medical treatment.  Driver 2 was not injured.  Vehicle 1 was towed to Modern Towing. 
Photographs were taken both vehicle had front end damage.</t>
  </si>
  <si>
    <t>Ms. Potter was heading eastbound on 4th Ave NW.  Mr. Krohn was on 4th Ave NE and making a left turn onto Main St N.  Ms. Potter stated the light was a stale green, no arrow while she was traveling eastbound.  Ms. Potter stated that two vehicles had made a left turn onto Main St N from 4th Ave NE, but they made the turn before she was at the intersection.  Mr. Krohn stated that he was making a left turn off of 4th Ave NE onto Main St N.  Mr. Krohn stated he was unsure if he had a green arrow or not.  Mr. Krohn only remember a green light.  Ms. Krohn only remembers the light being green, but was not paying much attention.
Mr. Krohn was cited for Failure to Yield.</t>
  </si>
  <si>
    <t>Hwy 7 W</t>
  </si>
  <si>
    <t>Hwy 15 N</t>
  </si>
  <si>
    <t>Mielke told me that he was traveling south on Hwy 15 N. Mielke said that he was coming down the hill towards the intersection and the light was yellow. Mielke said that he was going approximately 10 mph. Mielke said that the light turned Red and he began to brake and then began to slide. Mielke said that he attempted to slow the vehicle but was unable to stop so he began to turn to try to gain control of the vehicle and avoid entering the intersection and crashing with another vehicle. Mielke said that he slid sideways into a road sign and then knocked the sign over.</t>
  </si>
  <si>
    <t>-Unit # 1 was traveling south on Highway 15 and slowing on the downslope of a hill and started sliding into the intersection of Highway 7.  Driver of Unit # 1 proceeded through the Semaphore which was yellow and tried to get through the intersection striking Unit # 2 that tried to avoid the collision by going east.  Unit # 1 then also struck Unit # 3 after striking Unit # 2.  
-Driver of Unit # 1 was issued a citation for semaphore.  
-The roads were snow covered at the time of the crash.</t>
  </si>
  <si>
    <t>Unit 1 was traveling east on Hwy 7.  Unit 2 was westbound on Hwy 7.  Both unit were approaching Hwy 15.  Driver of unit 1 stated she was turning left (north) on Hwy 15, as she believed she still had a green arrow.  Driver of unit 2 stated his light was green and he continued west through the intersection.  The front end of unit 1 struck the front end of unit 2.  Both vehicles were totalled.  Both drivers were taken to the emergency room to be evaluated.  Driver of unit 2 suffered a fracture in his leg.  Driver of unit 1 was issued a citation for failing to yield.</t>
  </si>
  <si>
    <t>Main St N (Hwy 15)</t>
  </si>
  <si>
    <t>Veh 1 and veh 2 were both w/b on Hwy 7 from Hwy 15 and were in the right lane.  Veh 2 stopped for vehicles in front that had stopped for a dog in the roadway.  Veh 1 then collided with the rear of veh 2.
Driver of veh 1 stated that she attempted to stop in time but was unable to do so.  
Both vehicles sustained moderate damage as a result of the crash.
There were no injuries.</t>
  </si>
  <si>
    <t>Highway 7 W</t>
  </si>
  <si>
    <t>Main Street N</t>
  </si>
  <si>
    <t>Officers were already on scene at this intersection tending to another motor vehicle accident.  Driver of Unit 1 was westbound and made a left turn to travel southbound.  Driver of Unit 1 stated that he thought he had a green arrow, but admitted that he was distracted by the officers and was looking at them and not the road.  Driver of Unit 2 stated that the semaphore turned green and he proceeded through the intersection and struck Unit 1.  Driver of Unit 2 stated that he did not see Unit 1 until the crash was unavoidable.  The front of Unit 2 collided with the right rear of Unit 1.  Both units sustained moderate damage.  No injuries.  Driver of Unit 1 was issued a citation for failure to drive with due care.  Driver of Unit 1 should have seen that he did not have a green arrow and was required to yield to eastbound traffic.</t>
  </si>
  <si>
    <t>Unit 1 was traveling north on Hwy 15.  Unit 2 was traveling west on Hwy 7, going through the intersection of Hwy 15.  Driver of unit 2 said she had a green light and started into the intersection after waiting for a vehicle that she felt had ran the red light.  Driver of unit 1 said she was following a truck that went through the intersection.  She did not know if her light was red or green.  Unit 1 went through the red light and struck the driver's side of unit 2, cause moderate damage to both vehicles.  Driver of unit 1 was issued a citation for failing to obey semaphore.</t>
  </si>
  <si>
    <t>4TH AVE NW</t>
  </si>
  <si>
    <t>MAIN ST N</t>
  </si>
  <si>
    <t>0300000000000007-D</t>
  </si>
  <si>
    <t>Vehicle 1 was traveling eastbound on MN HWY 7/4th Ave. NW and turning northbound onto MN HWY 15/Main St. in Hutchinson, MN from the left turn lane.  Vehicle 1 had a green light but did not have a green turn arrow.  Thus, vehicle 1 did not have the right away from other traffic traveling straight.  Vehicle 2 was traveling Westbound on MN HWY 7/4th Ave. NW at the intersection of MN HWY 7/4th Ave. NW and MN HWY 15/Main St. in Hutchinson, MN.  Vehicle 2 had to apply braking and evasive maneuver in an attempt to prevent collision with vehicle 1 which turned northbound in front of vehicle 2.  Vehicle 2 struck vehicle 1 in the front right quarter panel causing minor damage to Vehicle 2's front bumper assembly and vehicle 1's front right quarter panel.</t>
  </si>
  <si>
    <t>4TH AVE NE</t>
  </si>
  <si>
    <t>Unit 2 was westbound on Highway 7, stopped at the red semaphore at the intersection of Highway 7 and Highway 15. Unit 1 was also westbound and was behind Unit 2. Unit 1 struck the rear end of Unit 2. Unit 1 said he was looking down at the radio controls when he struck Unit 2. Unit 1's driving status is revoked and he admitted to driving. Citation issued to Unit 1 for duty to drive with due care, driving after revocation, and no proof of insurance.</t>
  </si>
  <si>
    <t>V1 was EB on MNTH 7 at MNTH 15.  He was going to turn north on MNTH 15.  He said there was a camper and another truck in front of him that went north.  He followed thinking he had a green light.  V2 was WB on MNTH 7 and had a green light.  V1 had a green light, but must yield to WB traffic.  He failed to yield.  They collided in the WB lane of MNTH 7.  Both vehicles were towed by  Cars on Patrol Shop due to the damage.  D1 cited for Fail to Yield.</t>
  </si>
  <si>
    <t>HWY 7  E</t>
  </si>
  <si>
    <t>Witness 1 stated he was n/b at the intersection of Hwy 7 and Main St. Witness 1 was in the left turn lane waiting to turn left and go w/b on Hwy 7. The semaphore turned green for Witness 1 to turn. Witness 1 observed a pickup truck (Unit 1) traveling e/b on Hwy 7 that was not slowing down for the red semaphore. Witness 1 waited to turn. Witness 1 observed Unit 1 continue straight through the red semaphore, drive over the median and collide with a traffic sign. Witness 1 saw sparks at Unit 1 drove over the median and sign. 
Unit 1 was e/b on Hwy 7 approaching the intersection on Hwy 7 and Main St. Unit 1 driver stated he fell asleep behind the wheel sometime before the Hwy 7/Main St intersection. Unit 1 driver woke up as he drove over the median. Unit 1 came to a stop at the NE corner of Hwy 7 and Main St. Unit 1 passenger exited the vehicle and moved the street sign out of the lane of traffic.
As I approached the intersection of Hwy 7/Main St, I saw a blue pickup pulling a trailer with a ATV(Unit 1)driving e/b in the w/b lane. A semi truck was driving w/b in the w/b lane approaching Unit 1. I activated my emergency lights and stopped Unit 1 on Prospect St and Hwy 7. Unit 1 driver stated he had fallen asleep while driving drove over the median and hit a street sign. Unit 1 driver was not sure what color the semaphore was when he went through the intersection. Unit 1 had heavy front end damage. The front drivers side bumper was rubbing on the inside of the drivers side tire. Unit 1 driver and his father pulled the bumper free from the tire prior to my photos. Unit 1 driver was cited.</t>
  </si>
  <si>
    <t>Unit 2 was stopped at a red light facing w/b at the intersection of Hwy 7 and Main St. Unit 1 was w/b on Hwy 7 approaching the intersection. Unit 1 applied the brakes to stop at the intersection. Due to the snow covered roads, Unit 1 began to slide in the direction of Unit 2. Unit 1 attempted to avoid the collision by driving onto the side walk but had to steer away from the boulevard to avoid a collision with a fire hydrant. Unit 1 collided into the rear of Unit 2.</t>
  </si>
  <si>
    <t>Both Units 1 and 2 were driving west on MN Highway 7 (4th Ave) and were approaching the beginning of the turn lanes for the intersection with MN HWY 15 (Main St.)  Unit 1 was in the left lane while Unit 2 was in the right lane.
Unit 1 tried to merge right (eventually over to the turn lane) but Unit 2 was already in this lane.  Unit 1 front right corner struck the left side of Unit 2 in multiple locations.
Unit 1 continued driving, turning north onto County Rd 15, after the accident.  Unit 2 followed Unit 1 to get a license plate from Unit 1.  Unit 2 also honked horn at Unit 1 to signal them to stop but Unit 1 continued driving.  Unit 2 stopped following and drove to the Hutchinson Police Station to report the incident.
With the license plate and description of the vehicle, I was able to locate and discuss the situation with the driver of Unit 1.  She admitted to driving the vehicle and that her car "brushed" up against the other car.  She said the other car was still driving too so she didn't pull over.  She inspected her car when she returned home but did not see the damage.  She was looking at the wrong part of her vehicle so she didn't think it was necessary to report the incident. She also commented that she just didn't know what to do.
I photographed the damage to both vehicles.
The driver of Unit 1 was cited for failing to drive in a single lane (169.18.7(a))</t>
  </si>
  <si>
    <t>Mr. Swarmer stated that he was stopped at the red light at the intersection of main and 4th avenue.  Mr. Swarmer stated that he observed Ms. Tomlinson in his rear view mirror looking down.  
Ms. Tomlinson stated that her foot slipped off of the brake and she hit him while he was stopped for the red light.</t>
  </si>
  <si>
    <t>Driver of Unit 1 was facing South on Highway 15 waiting for the green light to turn East onto Highway 22/7.  Once the green light was indicated, she began her left turn.  Halfway through the turn, driver of Unit 1 reached up to pull her driver visor down to block the sun.  At this point, she turns too sharply on the wheel and Unit 1 jumps on the median striking the 1st sign.  The sign sheared off and strikes the windshield and the front fender falls off.  Driver of Unit 1 corrects the wheel and strikes the 2nd sign partially.  One leg of the 2nd sign is broken but the sign is still standing.  Driver of Unit 1 pulls into a the parking lot for the Hutchinson Utilities plant and waits for the police to arrive. 
Vehicle was disabled due to damage done and was left in the parking lot.  Owners of Unit 1 said they would have it towed by the evening.</t>
  </si>
  <si>
    <t>Unit 1 was driving west on Highway 7 West at the intersection of Highway 7 West and Prospect St NE. There was a sign located in the median  near the same intersection.
Unit 1 said she momentarily fell asleep at the wheel. Unit 1 drove onto the median hitting a sign in the median. Unit 1 woke up and turned the vehicle back into the west bound lane of Highway 7 West. The sign was completely removed from the median. 
Unit 1 was up all night with her nephew, and she showed no signs of impairment. Photographs were taken from the scene. Unit One's vehicle was towed by Cars on Patrol. Unit 1 was cited for failure to maintain a single lane and released. 
End of Report.</t>
  </si>
  <si>
    <t>Illinois St NW</t>
  </si>
  <si>
    <t>Veh 1 was WB on Hwy 7 W near the intersection of Illinois St NW.  Veh 1 crossed opposite lane of traffic, went off of roadway and down into ditch.  Veh 1 continued WB in ditch and struck sign and posts located in ditch.  Sign and posts were damaged beyond repair.  Driver of veh 1 then left the scene of crash and was located at his residence.
Driver was arrested for DWI, with test results pending.  There were no injuries.
Charges for DWI and Leaving Scene of Property Damage Crash are pending.</t>
  </si>
  <si>
    <t>California St.</t>
  </si>
  <si>
    <t>Unit 2 was attempting a right hand turn from California St. onto Highway 7 West. Unit 2 had been stopped at the stop sign and signalling for a right hand turn. Unit 1 did not see that Unit 2 was signalling and did not realize he was making a right hand turn. Unit 2 moved up along side Unit 2 and also attempted a right hand turn. Vehicles sideswiped as they both attempted the turn. No injuries. Photographs taken.</t>
  </si>
  <si>
    <t>Delaware St NW</t>
  </si>
  <si>
    <t>Unit 1 was traveling eastbound on Hwy 7 coming into the Hutchinson city limits. Unit 2 was traveling westbound on Hwy 7 leaving the Hutchinson city limits. The witness was traveling westbound on Hwy 7 behind Unit 2. 
Unit 1 stated he was "looking at trees" and crossed over the centerline. Unit 2 stated he observed Unit 1 cross over the centerline but was unable to redirect his vehicle.
Unit 1's driver side mirror made contact with Unit 2's left side of the vehicle. Unit 1's mirror was the only thing damaged on Unit 1. Unit 2 sustained moderate damage as Unit 1's mirror scratched and dented the driver side doors.
Unit 2 stated Unit 1 did not stop immediately. Unit 2 stated Unit 1 did stop on the side of the road once Unit 2 was able to turn around. The witness also turned around and waited for police.
Unit 1 was issued citation #430205216904 for over centerline. Citation was sent via certified mail.
No injuries were reported at the time of the incident.</t>
  </si>
  <si>
    <t>194 4th Ave NE</t>
  </si>
  <si>
    <t>HWY 7 E</t>
  </si>
  <si>
    <t>Vehicle 2 was heading west on Hwy 7E approaching the intersection of HWY7 E and Bluff St NE.  Vehicle 1 was directly behind Vehicle 2.  Vehicle 2 then signaled to make a left turn heading south onto Bluff St. Vehicle 1 then tried to slow down to make a left turn onto Bluff St.  Vehicle 1 was following too closely and could not stop due to weather conditions and struck Vehicle 2.  Vehicle 2 suffered damage to the rear bumper and trunk.  Vehicle 1 suffered damage to the front bumper and front hood.  No citations were issued.</t>
  </si>
  <si>
    <t>11-0114</t>
  </si>
  <si>
    <t>177 4th Ave NW</t>
  </si>
  <si>
    <t>Water St NW</t>
  </si>
  <si>
    <t>Unit 1 was travelling westbound on 4th Ave NW (Highway 7 W) near Water St NW when the driver lost consciousness behind the wheel.  Unit 1 then struck a large snowbank along the north sidewalk of the highway.  Unit 1's passenger side wheels rode atop the snowbank before the vehicle finally overturned, coming to rest on its driver's side.  Driver of Unit 1 was initially unconscious but regained consciousness upon my arrival.  Driver of Unit 1 was able to crawl out of the rear hatchback of the vehicle.  Driver of Unit 1 stated that he was not harmed, but that he remembered nothing from the crash.  Driver of Unit 1 was taken by Hutchinson Ambulance to the Hutchinson Area Healthcare Emergency Room.  No citations issued.</t>
  </si>
  <si>
    <t>11-1545</t>
  </si>
  <si>
    <t>Highway 7 East</t>
  </si>
  <si>
    <t>Bluff St. SE</t>
  </si>
  <si>
    <t>Veh#1 and Veh#2 were both E/B on Hwy 7E, west of the Bluff St. intersection.  Driver#1 said he did not look and merged Veh#1 from the outside lane towards the inside lane.  Veh#2 was travelling adjacent to Veh#1 and during the lane change Veh#1 struck the right front of Veh#2.
Driver#1 was issued citation #051710 for Improper/Unsafe Lane Change, MSA 169.18(7).</t>
  </si>
  <si>
    <t>11-0423</t>
  </si>
  <si>
    <t>Highway 7 E</t>
  </si>
  <si>
    <t>Bluff St NE</t>
  </si>
  <si>
    <t>Unit 1 was travelling westbound on Highway 7 E when it went through the red light at the semaphore and was struck by Unit 2 as Unit 2 was travelling southbound on Bluff St NE with a green light.  Unit 2 sustained moderate damage to its front left and Unit 1 sustained moderate damage to its right center.  Driver of Unit 1 stated that the sunlight had obscured his view of the semaphore.  Also, there was some minor snowpack obscuring the lights of the semaphore.  The lights of the semaphore were obscured at the time, however they were still visible.  Driver of Unit 1 admitted that he was not paying close enough attention to the road and that this is what caused him to go through the red light.  Driver of Unit 1 was issued citation #430211000171 for failure to obey traffic control device.  No injuries.</t>
  </si>
  <si>
    <t>Unit #1 was traveling WB on HWY 7. Unit #1 stated that he started to turn right in the turn lane but decided to go straight instead. While turning back onto HWY 7 unit #1 struck unit #2 from behind. Driver #1 stated, "It was my fault. I wasn't paying attention." 
Unit #2 was stopped at a red light in the right hand lane traveling WB on HWY 7. Unit #2 was struck from behind by unit #1.
Citation #430212900019 was mailed to Driver #1 for failure to drive with due care (169.14s1)</t>
  </si>
  <si>
    <t>HWY 7</t>
  </si>
  <si>
    <t>BLUFF ST.</t>
  </si>
  <si>
    <t>-VEHICLE 1 TRAVELING S ON BLUFF ST
-VEHICLE 1 TURNS E ONTO WHY 7 FROM BLUFF ST
-DRIVER STATED SHE SAW A DOG ON SIDE OF ROAD AND DID NOT WANT TO HIT IT.
-DRIVER STATED BECAUSE SHE WAS WATCHING THE DOG, SHE MADE THE TURN TOO WIDE AND HIT A ROAD SIGN ON SIDE OF ROAD.
-NO DIAGRAM DUE TO SOFTWARE MALFUNCTION</t>
  </si>
  <si>
    <t>Adams St NE</t>
  </si>
  <si>
    <t>4th Ave NE</t>
  </si>
  <si>
    <t>Driver #1 was s/b on Adams St just south of 4th Ave NE. A deer ran out e/b across road and into the passenger side of veh#1. The deer continued to run e/b. Scratches and dents to side of veh#1.</t>
  </si>
  <si>
    <t>Mr. Post was stopped on Adams St SE and was going to turn right on to Highway 7 East.  Mr. Post started to go but stopped, since the semaphore was red for NB/SB traffic and green for EB/WB traffic.  Ms. Erickson saw Mr. Post pull forward from the stop light, but Ms. Erickson did not see him stop.  Ms. Erickson was heading NB on Adams St SE and was going to cross over Highway 7 and continue NB on Bluff St NE.  Ms. Erickson stated she did not see him stop and that she rear-ended him.</t>
  </si>
  <si>
    <t>Hwy 7 E</t>
  </si>
  <si>
    <t>Ms. Shanahan was eastbound on Hwy 7, stated she had a green light.  Ms. Shanahan stated that as she was going through the intersection, a vehicle was northbound on Adams/Bluff St and did not stop for the light.  Ms.Shanahan stated that she swerved to avoiding hitting the vehicle.  Ms. Shananhan stated that the other vehicle brushed her passenger side, rear quarter panel.
Mr. Smith stated that he was northbound on Adams/Bluff St and that he had a green light.  Mr. Smith stated as he was entering the intersection, an eastbound vehicle on Hwy 7 went through a redlight and brushed his front left bumbper.  
Neither driver was cited, due to a lack of witnesses to verify which direction of travel had the green light.</t>
  </si>
  <si>
    <t>Both Vehicles were east bound on Highway 7.  Unit 2 was stopping at the light at Bluff Street.  Driver 1 stated that he saw the vehicle stopping and was stopping too.  He stated that his foot slipped off of the brake pedel.  He stated that it tried to recover but was not able to.  He struck the rear of vehicle 2.  Vehicle 2 had damage to the very bottom of the rear bumper.  Vehicle 1 had some damage to the front end but the driver reported that this was existing damage.  
No injuries.  No citations.</t>
  </si>
  <si>
    <t>Bluff St</t>
  </si>
  <si>
    <t>Ishihara said that she was traveling southbound on Bluff St attempting to make a left hand turn onto Hwy 7 E. Ishihara said that she didn't see the vehicle coming North on Bluff St. Ishihara said that the vehicle was white and it must have been difficult for her to see it. Ishihara said that she made the turn and struck Dummer. Dummer said that she was traveling north on Bluff St when Ishihara pulled in front of her causing the collision. Both drivers said that the light was green when they were in the intersection.</t>
  </si>
  <si>
    <t>Both Units were west bound on Highway 7 E at Bluff Street.  Unit 2 was stopped on Highway 7 at the light.  Driver 1 saw that Unit 2 was stopped.  He stated that he applied his brakes and the abs feature on the vehicle kicked in.  Driver 1 stated that he has a back injury and was not able to apply the brakes through the abs feature because it cause him pain.  He was not able to stop the car and struck the back of Unit 2.  Minor damage to Unit 2. It has a large metal bumper that was slightly pulled away from the frame.  Unit 1 had a cut in the left front fender where the bumper of Unit 2 went into it.  Driver 1 cited for driving without due care.</t>
  </si>
  <si>
    <t>MNTH 7 East</t>
  </si>
  <si>
    <t>Veh#2 was e/b on Highway 7E approaching Bluff St. SE.  Veh#1 was e/b on Highway 7E travelling behind veh#2.  Veh#2 stopped for the semaphore at the intersection of Highway 7E and Bluff. St. SE.  Driver#1 said he thought veh#2 was going to proceed through the yellow light but instead stopped.  Driver#1 said he could not stop in time and subsequently struck the rear of veh#2.</t>
  </si>
  <si>
    <t>Units 2 and 3 were in the turn lane on Highway 7 E. waiting to go North on Bluff Street.  Unit 1 was coming from the East.  Drivers 2 and 3 and the Witness stated that the light turned green for the east and west traffic.  They did no receive a green arrow, just a green light.  Driver 2 stated that he was waiting for some of the west bound traffic to clear before proceding North bound.  Unit 1 was in the turn lane to go South on to Bluff Street.  The vehicle accelerated and came straight across the intersection and struck Unit 2 head on.  Unit 2 was pushed back into Unit 3 and then slid sideways into the neigbhoring lane of east bound traffic.  Unit 1 came to a stop about 100 feet west of the crash. Driver 2 was not able to exit his vehicle due to the damage and injury.  
Driver 3 stated that the Unit 1 appeared that she was going to make a left turn but then excellerated and struck unit 2.  He believes that if she had not struck Unit 2 she would have landed in the businesses just south of the intersection. 
Driver 2 was transported to the Hospital via ambulance and treated for broken ribs and a heavily bruised and swollen knee.
Driver 1 was arrest for DWI.  She admitted to taking Morphine prior to driving.  Driver 1 stated that she trying to change lanes to go straight.  Her foot might have slipped on to the gas.</t>
  </si>
  <si>
    <t>Both vehicles were traveling east on Hwy 7 near the intersection of Bluff St NE in the City of Hutchinson. Vehicle #2 struck Vehicle #1 in the rear. Driver #1 explained the accident as vehicle #2 slowed and his vehicle â€œsurgedâ€ just before impact. Driver #2 said his vehicle may have slowed while he shifted gears, but believed driver #1 was following to close. No injuries no citations.</t>
  </si>
  <si>
    <t>22 HWY</t>
  </si>
  <si>
    <t>DRIVER 1 WAS EAST BOUND AND TURNING SOUTH. HE FAILED TO MAINTAIN  CONTROL OF HIS VEHICLE ON THE SLIPPERY ROADWAY AND COLLIDED WITH  UNITS 2 AND 3.
DRIVER 1 WAS ISSUED CITATION # 881502010183 FOR FAILURE TO DRIVE WITH DUE CARE.</t>
  </si>
  <si>
    <t>71 (LACE AVE.)</t>
  </si>
  <si>
    <t>DRIVER WAS WESTBOUND WHEN NORTHBOUND DEER RAN INTO SIDE OF VEHICLE. HE PULLED OVER TO SHOULDER AND STOPPED. DAMAGE FROM THIS CRASH UNDETERMINED, AS WHILE STOPPED ON THE SHOULDER HE WAS  STRUCK BY A MOTOR VEHICLE IN TRANSPORT (ICR# 15202161) THAT  CAUSED EXTENSIVE DAMAGE.</t>
  </si>
  <si>
    <t>A DEER HAD RUN INTO UNIT 1 (ICR# 15202160), AND HE STOPPED ON THE WESTBOUND SHOULDER. UNIT #2 SAYS SHE WAS FOLLOWING A BUICK WHO THEN HIT THE DEER, WHICH SHE THEN RAN OVER. #2 UNABLE TO STEER RAN OFF THE ROAD (RIGHT) SIDESWIPING UNIT 1. SHE THEN VEERED BACK LEFT ALL THE WAY ACROSS THE HIGHWAY COMING TO REST MOSTLY ON THE EASTBOUND SHOULDER.</t>
  </si>
  <si>
    <t>PARK AVE NE</t>
  </si>
  <si>
    <t>BLUFF ST NE</t>
  </si>
  <si>
    <t>Unit 1 and Unit 2 were westbound on 4th Ave NE near the intersection of Adams St. Unit 2 was stopped at the red semaphore and Unit 1 was directly behind him. Unit 1 said that he was going less than 5 miles an hour and was attempting to come to a complete stop when his ABS braking system activated and he could not come to a come to a complete stop before lightly tapping Unit 2. Very minimal damage to both Unit 1 and Unit 2. No injuries.</t>
  </si>
  <si>
    <t>ADAMS ST NE</t>
  </si>
  <si>
    <t>Unit 1 eastbound on Highway 7 E at 40 to 45 mph.  Unit 2 northbound from Adams St NE onto Bluff St NE at Highway 7 E, traveling about 30 mph, approaching intersection with green light.  Unit 2 notices unit 1 approaching intersection and not slowing.  Unit 1 observes unit 2 entering intersection, then notices traffic light for eastbound traffic had changed to red.  Both units attempt to stop to avoid collision.  Unit 1 front right corner strikes unit 2 front left corner.  Moderate damage to both vehicles, unit 2 disabled due to leaking coolant.  Unit 1 occupied by belted driver, no passengers, no injuries.  Unit 2 occupied by belted driver, rear-facing child restraint rear passenger, no injuries.  Unit 2 towed by COPS due to leaking coolant.  Unit 1 driver cited for fail to stop for traffic signal.</t>
  </si>
  <si>
    <t>On August 8, 2018 at approximately 1831 hours, I was traveling eastbound on Minnesota Highway 7 E.  As I approached the intersection of Highway 7 and Bluff Street NE I observed two vehicles pulled over at on the northeast side of the intersection facing westbound.  I positioned my vehicle behind the two vehicles and activated my rear directional lights.  
   I made contact with Driver 1 and Driver 2.  Both drivers stated Driver 1 was in the south lane of the westbound traffic.  Driver 2 was in the north lane of the westbound traffic.  Driver 1 attempted to change lanes at which point Vehicle 1 Collided with Vehicle 2.  
   Driver 1 had one passenger, her daughter, in the vehicle.  The daughter was properly seated in the rear passenger seat of the vehicle with a booster seat and lap shoulder belt on my arrival.  
   Driver 1 wrote and signed a note to Driver 2 stating she did not see him when she went to change lanes.  Driver 2 stated he would stop at the Hutchinson Police Department and provide a copy of the note. As of the writing of this report Driver 2 has not provided a copy of the note.   
   Driver 1 did not have proof of insurance with her.  Driver 1 stated she has recently gotten the vehicle from her mother and there is no proof of insurance in the vehicle.  Driver 1 was unable to contact her mother.  
   I provided both drivers with exchange of insurance information.  
   I cited Driver 1 for Driver Must Carry Proof of Insurance when Operating Vehicle, Minnesota State Statute 169.791.2(a).</t>
  </si>
  <si>
    <t>Bluff Street NE</t>
  </si>
  <si>
    <t>Unit 1 was traveling west on Hwy 7 approaching Bluff St NE.  Driver of unit 1 stated the light turned yellow and he attempted to slow down.  Due to the very snowy conditions, he was unable to stop.  Just as unit 1 was sliding through the intersection, unit 2 got the green light to travel north on Bluff St across Hwy 7.  Unit 2's front end struck the driver's side door of unit 1.  Unit 1's vehicle sustained major damage and unit 2's damage was moderate.  Driver of unit 1 was mailed a citation for fail to drive with due care.  Driver of unit 1 was taken to the hospital via ambulance with rib/shoulder pain.</t>
  </si>
  <si>
    <t>Driver of Unit 1 was driving Westbound on HWY 7. Witness 1 stated he was directly behind Unit 1 as they approached the intersection of HWY 7 E and Bluff St NE. Witness 1 said they had a red light coming up to the intersection and he was coming to a complete stop at the traffic control signal. Witness 1 said, Unit 1 did not slow down and ran the red light at the intersection of HWY 7 E and Bluff St NE. 
As Unit 1 ran the red light it struck Unit 2, which was entering the intersection of Bluff St NE and HWY 7 E, headed Southbound on Bluff St NE towards Adams St NE. After Unit 1 struck Unit 2, it was redirected to the Eastbound lane on HWY 7 and then struck Unit 3 head on, which was stalled due to the red light, in the left turn lane and facing Eastbound.
Unit 2 said he was crossing the intersection of Bluff St NE and HWY 7 E onto Adams St NE because he had a green light. Unit 2 said he was stuck by Unit 1 and his truck ended up facing Westbound. Unit 2 did not request medical attention. Unit 2's front left wheel was disabled and was towed by cars on patrol due to being disabled. 
Unit 3 said he was stalled in the left turn lane, facing Eastbound, at a red light when he was saw Unit 1 run the red light and strike Unit 2. Unit 3 said he was struck by Unit 1 after Unit 1 bounced off of Unit 2. Unit 3 did not request medical attention. Unit 3 suffered a flat tire due to the accident. Unit 3 pulled over into a parking lot and changed his own wheel. 
Unit 1 said he was traveling Westbound on HWY 7. Unit 1 said he thought he had the green light when crossing the intersection of HWY 7 E and Bluff St NE. Unit 1 said he did not remember what happened after he hit Unit 2. The driver and the passengers of Unit 1 did not want medical attention but were still seen and cleared by Alina due to the impact of the air bags and accident. Unit 1 suffered front end damage to the vehicle and was towed by Cars On Patrol due to being disabled. 
The driver of Unit 1 was given a citation, two vehicles were towed, and no serious injuries were suffered as a result of the accident. 
Photos of the incident were taken using Axon Capture and uploaded onto evidence.com.
My interactions were also captured on my body worn camera and uploaded onto evidence.com.</t>
  </si>
  <si>
    <t>ADAMS STREET</t>
  </si>
  <si>
    <t>Unit 1- Saturn Vue was traveling west on Hwy 7 approaching the stop lights at Adams St. 
Unit 2- State Snow Plow was also west bound on Hwy 7 ahead of Unit 1 and was stopped at the stop light at Adams St.
Unit 1 applied brakes and started sliding toward Unit 2. Driver of Unit 1 turned to the right to go to the side of Unit 2 and was able to  make it to the right side. As Unit 1 was about to stop it slid back to the left and hit the side blade of the plow.</t>
  </si>
  <si>
    <t>Driver #2 stated she was waiting for the light to turn green. Once it turned green she began to move forward and then was struck from behind. 
Driver #1 stated she was attempting to apply the brakes. She stated she was pumping them but they were not working. She then struck vehicle #2. 
There were no skid marks on the roadway. The traffic control devices were working properly. 
Vehicle #1 was towed from the scene. Both front airbags were deployed. 
Driver #1 denied medical attention. Driver #2 was checked up by the ambulance but was not transported.</t>
  </si>
  <si>
    <t>12-0058</t>
  </si>
  <si>
    <t>Gauger Street NE</t>
  </si>
  <si>
    <t>Unit one was traveling E/B on Hwy 7. The driver of unit one observed the light turn from green to yellow before he was through the intersection of Hwy 7/ Adams St. Driver one admitted to speeding up from 40 mph to 45 mph to get through the intersection. When unit one approached his turn off to Gauger Street, he overshot the turn, hit a patch of ice, and hit the stop sign/ street sign. The driver of unit one was issued a citation for failure to drive with due care. The City of Hutchinson Street Department was notified of the damaged sign.</t>
  </si>
  <si>
    <t>15-2025</t>
  </si>
  <si>
    <t>SCHOOLD RD</t>
  </si>
  <si>
    <t>-BOTH UNIT ONE AND UNIT TWO GOING W/B ON HWY 7.  UNIT ONE WAS IN THE NORTH W/B LANE AND UNIT TWO WAS IN THE SOUTH W/B LANE.
-DRIVER OF UNIT ONE STATED THAT HE WANTED TO TURN SOUTH ON SCHOOL RD SO HE TRIED TO GET INTO THE TURNING LANE.  BOTH DRIVER AND PASSENGER THOUGHT THERE WAS ENOUGH ROOM TO GAIN ACCESS TO THE TURN LANE. DRIVER KNEW IT WAS VERY CLOSE.  DRIVER OF UNIT ONE STATED THAT THERE WAS A CAR INFRONT OF HIM SO HE COULD NOT SPEED UP AND THERE WAS A CAR BEHIND HIM SO HE COULD NOT SLOW DOWN.  DRIVER OF UNIT ONE STATED THAT HE TRIED TO GET INTO THE TURN LANE AND STRUCK THE RIGHT FRONT OF UNIT TWO.
-DRIVER OF UNIT TWO STATED THAT SHE WAS GOING TO GET INTO THE TURN LANE TO GO SOUTH.  JUST BEFORE THE TURN LANE UNIT ONE QUICKLY CHANGED LANES AND STRUCK HER RIGHT FRONT OF THE VEHICLE.
-BOTH PARTIES DROVE TO SUPER AMERICA AND AWAITED LAW ENFORCEMENT.</t>
  </si>
  <si>
    <t>11-0752</t>
  </si>
  <si>
    <t>School Rd NW</t>
  </si>
  <si>
    <t>Veh 1 and veh 2 were both travelling west on Hwy 7.  Both vehicles were in the right lane and both stated that they intended to make right turn on School Rd to travel north.  
Veh 1 travelled on the right side of veh 2 to approach the intersection.  Veh 2 then made a right turn coliding with the front right corner of veh 1.  Veh 1 sustained moderate damage to the front right quarter panel, bumper and headlight.  Veh 2 sustained light damage to the rear right portion of the veh.
Driver of veh 1 stated that he did not see veh 2 with the right blinker on, but was not sure.  He realized that there was not a right turn lane at that intersection.
Driver of veh 2 stated taht he signaled his turn and did not see veh 1 along the right side of his veh when he turned.  
There were no citations issued and there were no injuries.</t>
  </si>
  <si>
    <t>11-1871</t>
  </si>
  <si>
    <t>Les Kouba Parkway</t>
  </si>
  <si>
    <t>Veh # 2 was driving east on Hwy 7 approaching the intersection of California St. and Les Kouba Pkwy. Veh # 1 was driving south on Califorinia St. Veh # 1 did not yield to eastbound traffic on Hwy 7. Veh # 2 applied brakes and was unable to avoid making contact with vehicle # 1's left side towards the front. Veh. # 2 recieved damage on the front left side. Driver of Veh # 1 stated he never saw the car coming from the west.
Citation #430211000604 was issued to the driver of veh # 1 for Failure to Yield 169.06.5.A.1</t>
  </si>
  <si>
    <t>School Road SW</t>
  </si>
  <si>
    <t>Unit 1 was travelling eastbound on Highway 7 W, approaching the intersection with School Road SW.  The driver of Unit 1 stated that he had a long board in the bed of his pickup truck that was sticking out the passenger side of the bed.  The driver of Unit 1 stated that he remembers seeing the semaphore showing him a green light, looking at his mirrors to ensure that the board in his bed would not strike a car that was in the lane next to him, and then looking back towards the semaphore and noticing that the light was red.  The driver of Unit 1 stated that he was travelling "way too fast" and he was not able to stop before he collided with Unit 2.  The front of Unit 1 then collided with the passenger side of Unit 2.  Unit 2 had been travelling southbound on School Road.  Unit 2 spun around and tipped over onto its side, coming to rest in the middle of the intersection.  Both Unit 1 and Unit 2 sustained severe damage.  The drivers of Unit 1 and Unit 2 were transported to the Hutchinson Area Healthcare Emergency Room by Hutchinson Ambulance.  Witness 1 stated that she was in the southternmost lane of Highway 7 W, stopped at the semaphore facing east, when she observed Unit 1 quickly proceed eastbound through the intersection and collide with Unit 2.  Witness 1 stated that Unit 1 went through the red light and that is what caused the collision.  Witness 2 stated that he was stopped on Highway 7 W, facing west, waiting for a green light to turn southbound on School Road SW, when he observed Unit 1 proceed through the red light and collide with Unit 2.  Witness 3 stated that he was inside the Burger King restaurant and observed Unit 2 stopped on School Road NW, facing south.  Witness 3 stated that he observed Unit 2 proceed through the intersection.  Witness 3 stated he then saw Unit 1 collide with Unit 2.  Witness 3 stated that he did not see what color lights the semaphore was displaying at the time.  The driver of Unit 1 was issued citation 430211000698 for inattentive driving.</t>
  </si>
  <si>
    <t>Unit 1 was eastbound on Highway 7 near the intersection of High Street. Unit 1 was driving to Glencoe from North Dakota. Unit 1 said that she "dozed off" while she was driving and woke up when she struck Unit 1 in the rear end. Unit 1 said that her vehicle then spun and the vehicle landed facing westbound. Unit 1's airbags deployed and she said she had a bruise on her chest but denied any further medical attention. Unit 2 said he was also eastbound on Highway 7, was slowing, and had his right turn signal activated to complete a right turn southbound on High Street when his vehicle was struck by Unit 1. Unit 2 complained of neck and back pain and was transported by Allina to Hutchinson Health. The force from Unit 1 striking Unit 2 pushed Unit 2's vehicle into the grassy area near that intersection. Photographs were taken by Officer MacMullan and uploaded to Axon. Unit 1's vehicle was towed to Cars on Patrol Towing. Unit 1 was issued a citation for failure to drive with due care and Unit 2 was issued a citation for driving after revocation by Officer MacMullan.</t>
  </si>
  <si>
    <t>Unit 1 was westbound on Highway 7 near the intersection of High Street when a deer ran across highway 7 northbound and hit the rear drivers side quarter panel causing the deer's death and damage to the rear drivers side.</t>
  </si>
  <si>
    <t>Units 1 and 2 were following the witness vehicle e/b on Hwy 7 from the Adams and Hwy 7 intersection. Unit 2 was directly behind the witness vehicle. The witness vehicle made a right turn into the driveway of iron jungle. The witness vehicle driver stated he could not drive on the shoulder of the road to make the right turn due to the high snow banks. Unit 2 braked for the witness vehicle. Unit 1 attempted to brake for unit 2, but slid into the rear of unit 2 due to the snow covered roads. Unit 2 driver stated the witness vehicle did not use his blinker. Witness vehicle driver stated he was driving appropriately and used his blinker. Witness driver stated he saw the collision occur in his rearview mirror. 
After the collision Units 1 and 2 exchanged information and left the scene. Unit 2's husband later contacted the police department and reported the crash. All photo's and statements were gathered not at crash scene.</t>
  </si>
  <si>
    <t>(J. Villarreal #2218)
08-07-2019 at 0950 hours I arrived on scene near Remex on High St &amp; 4th Ave for a three vehicle accident. 
Unit 1 - 2009 CHEVROLET IMPALA 1LT 591XME.
Unit 2 - 2018 FORD ESCAPE BND160.
Unit 3 - Hit and Run Vehicle.
The driver of Unit 1 said Unit 3 did not go into the turning lane when it was signaling a left hand turn. Unit 1 had to make a abrupt stop. As a result Unit 2 hit the back of Unit 1 causing Unit 1 to rear end Unit 3.
The driver of Unit 1 said the driver of Unit 3 left her information but he could not remember her last name. The driver of Unit 3 was gone on my arrival.  
Unit 2 was towed by Cars On Patrol and Unit 1 was able to drive away. 
No injuries, no citations, one vehicle towed. 
Photographs were taken using Axon Capture and were uploaded to Evidence.com.
I contacted the female believed to be driving Unit 3, based off the information given on scene by the driver of Unit 1. The person I spoke with claimed not to be involved in the traffic accident. It is possible the driver of Unit 1 did not give me the correct vehicle information for Unit 3.  
End of Report.</t>
  </si>
  <si>
    <t>Unit 1 was traveling e/b on Hwy 7. A deer ran in front of the vehicle. The deer collided with the vehicle in front of 320 Hwy 7 E.</t>
  </si>
  <si>
    <t>A driving complaint was called into Communications for erratic drive who struck a mailbox on Highway 7 E in the westbound lane.
The vehicle was located and the driver denied hitting the mailbox. The driver was ultimately arrested for DWI. Please see Incident Report for detail.
The vehicle had minor damage an did not need to be towed and no airbags were deployed.</t>
  </si>
  <si>
    <t>V1 AND V2 WERE EB ON MNTH 7.  V1 WAS IN THE LEFT LANE, V2 WAS IN THE RIGHT.  THE RIGHT LANE ENDS AND V1 MERGED TO THE LEFT.  THE LEFT REAR OF V2 STRUCK THE FRONT RIGHT OF THE CAR.  MINOR DAMAGE TO BOTH.  D1 SAID HE DIDNT SEE A CAR.  HE CONTINUED ON EB ON MNTH 7.  LESTER PRARIE OFFICER STOPPED HIM, YET IT TOOK A FEW MILES FOR HIM TO STOP.  HE SAID HE DIDNT SEE HIM.  D2 SAID THE VAN SHIFTED WHEN IT HIT HIS CAR.  NO INJURIES.</t>
  </si>
  <si>
    <t>Unit 1 was reversing east in a parking lot with a retaining wall directly behind him. Driver did not see the retaining wall, and the driver struck the retaining wall with the back left quarter panel. There was no damage to the retaining wall, but Unit 1 had minor damage. Photographs were taken at the scene.</t>
  </si>
  <si>
    <t>On 11/08/2019 at approximately 1757 hours, I responded to the area of 317 Highway 7 E for a report of a vehicle colliding with a deer.  On my arrival I made contact with driver 1.  
Driver 1 stated he was traveling west bound on Highway 7 when a deer entered the roadway from the north side.  Driver 1 stated he was unable to stop to avoid the collision.  Driver 1 stated the collision occurred on the east side of the sign for Mediacom. 
Unit 1 was functional and driver 1 drove away from the scene.  I searched the immediate area of the collision for the deer.  I was note able to located the deer or any signs of injury to the deer.  
No citation was issued as there was no evidence to a traffic violation.  
I obtained pictures of the damage to Unit 1 and have uploaded them to evidence.com.</t>
  </si>
  <si>
    <t>Unit 1 was driving east on Highway 7 East crossing the intersection of Highway 7 East and Bluff St NE. Highway 7 East is four-lane highway near the intersection. However, the outer most eastbound lane ends forcing any vehicles in that lane to merge to the inner most eastbound lane. Unit 1 was in the outer most eastbound lane.
When Unit 1 attempted to merge over to the correct lane, he was "boxed in" by other vehicles. Unit 1 had a vehicle directly behind him and had multiple vehicles in the innermost eastbound, which did not allow him to merge over. Unit 1 did not want to suddenly activate his brakes because he was concerned he would lose control of his vehicle due to road conditions, or the vehicle behind him would hit him. Unit 1 did not want to accelerate either because he was once again concerned about the conditions of the road. Unit 1 attempted to correctly and slowly merge onto the eastbound shoulder to avoid any accidents, but his vehicle lost control on the icy shoulder covered by snow. Unit 1 went over the curb, and struck a business building near the NE corner. After making contact with the building, Unit One's entire passenger side scrapped against the building, damaging his side mirror, and the impact shattered the front passenger window. The went slightly past the building and came to a stop. One of Unit One's tires also went flat as well. The building had obvious damage as well. The owner of the building went inside, and he noticed the wall inside was pushed in as well. 
Cars on Patrol towed the vehicle to their lot. The owner of the building was notified. Photographs were taken at the scene. I did not give Unit 1 a citation because I believe he made all the correct decisions to avoid an accident with another vehicle, but because of the road conditions, Unit 1 lost control of his vehicle. 
End of Report</t>
  </si>
  <si>
    <t>High St</t>
  </si>
  <si>
    <t>Driver #1 was traveling EB on HWY 7. A deer ran across the road and was struck by vehicle #1. There was front end damage to that vehicle and it was towed from the roadway. 
Airbags did not deploy. Driver #1 did not need medical attention.</t>
  </si>
  <si>
    <t>Montana Ave NW</t>
  </si>
  <si>
    <t>Driver #1 was at the stop sign on the North side of Montana Ave facing HWY 7. Driver #1 was waiting for traffic to clear. Driver #1 saw a truck heading WB on HWY 7 and it was turning onto Montana Ave. Driver #1 believed the road was clear and began to proceed through the intersection. Driver #1 did not see vehicle #2 and the two vehicles collided. Vehicle #1's front bumper stuck vehicle #2's passenger side rear tire. 
Driver #1 said that vehicle #2 was blocked by the truck.
Driver #2 said that she was traveling WB on HWY 7. She said that she was struck by vehicle #1. She said that she never saw vehicle #1 because it was blocked by the truck. 
The truck was in the right WB lane and vehicle #2 was in the left WB lane.
The weather was blowing snow and windy. The road conditions were fair, there was frozen ice on the roadways and small drifts of snow in areas. The roads were clear but ice and snow patches were left due to the wind.</t>
  </si>
  <si>
    <t>Montana Street</t>
  </si>
  <si>
    <t>Unit 1 was traveling westbound on Hwy 7 when it crossed over multiple lanes of traffic and struck unit 2 along the drivers side. Unit 2 turned around and followed unit 1 until the vehicle came to a stop about one city block down the highway in the middle turn lane of the four lane highway.  
DWI charges are pending toxicology results for unit 1 driver.</t>
  </si>
  <si>
    <t>Kowie Street</t>
  </si>
  <si>
    <t>Vehicle 1 was reported by driver's 2 and 3 to have stopped ubruptly in roadway for crossing ducks.  As driver 2 abruptly stopped for vehicle 1, driver 3 was unable to stop in time and ran into the back of vehicle 2.
Driver and Vehicle 1 left the area, described as red passenger car.  
No citations issued.</t>
  </si>
  <si>
    <t>12-0102</t>
  </si>
  <si>
    <t>East Highland Park Dr NE</t>
  </si>
  <si>
    <t>Unit 1 was traveling west on Hwy 7. Unit 1 stated an unknown vehicle in front slammed on the brakes.  Unit 1 applied the brakes and veered off to the right. Unit 1 then started to skid sideways due to the road conditions. Unit 1 front driver panel collided with a stop sign. The sign was on the ground next to Unit 1 upon arrival.
The street department was notified of the incident.</t>
  </si>
  <si>
    <t>Michigan St NE</t>
  </si>
  <si>
    <t>Driver #1 was waiting in traffic. Driver #1 began to back up to turn into Casey's Parking lot. Vehicle #2 was pulling into Casey's coming SB on Michigan. Vehicle #1 struck vehicle #2. 
There was a semi truck in front of Vehicle #1 waiting to turn onto HWy 7.
Photographs were taken</t>
  </si>
  <si>
    <t>Michigan St SE</t>
  </si>
  <si>
    <t>Driver of veh. #1 was taking a right turn from Hwy 7 E onto Michigan St. SE when he hit a patch of spilled diesel fuel that was on the right shoulder.  Driver of veh. #1 stated that when he hit the spilled fuel his motorcycle slid out from under him and then lurched back to the left.  Driver of veh. #1 stated that he believed he might have dislocated his toe and was able to pop it back into place and declined any medical treatment.  Driver was able to drive from the scene.</t>
  </si>
  <si>
    <t>Michigan Avenue NE</t>
  </si>
  <si>
    <t>Unit 1 was travelling eastbound on Highway 7 E and attempted to turn right onto Michigan Avenue NE.  Unit 1 skidded out of control at the intersection and its front collided with the left center of Unit 2.  Unit 2 was stopped at the stop sign waiting for traffic to pass before proceeding.  Unit 1 sustained light damage and Unit 2 sustained moderate damage.  No injuries.  No citations.  Road conditions were very slippery and snow-packed at the time of the crash.</t>
  </si>
  <si>
    <t>Unit 1 was traveling e/b on Hwy 7 E. Unit 2 was exiting the parking lot of 528 Hwy 7 E, to go westbound on Hwy 7. Unit 2 stated,she looked both ways and observed a vehicle approaching from the west. 
Unit 2 believed she had enough time to cross the lane and completed the turn and travel westbound. Mid turn, Unit 2 looked westbound, saw headlights out the drivers side window, and was immediately met by the air bags. Unit does not recall what occurred next due to the airbags and her glasses being dislodged during the collision.
Unit 1 stated he was traveling westbound on Hwy 7. Unit 1 stated he received a text message from his girlfriend and noticed the phone notification as it was sitting on the passenger seat of his vehicle. Unit 1 said the crash then occurred.
Witness 1 stated she was traveling eastbound on Hwy 7 at the time of the incident. Witness 1 stated it looked like unit 1 was going to turn. When Officers asked if the black car (Honda Civic) hit the red car (Chevrolet Impala), Witness 1 stated ya. Witness 1 stated Unit 1 told her that he was on his phone at the time of the incident. Witness 1 stated unit 1 was traveling faster than 40 MPH on the roadway. 40 MPH is the speed limit at the location of the incident.</t>
  </si>
  <si>
    <t>Unit 1 was facing w/b on Hwy 7 E in the turn lane waiting to make a left turn into the Speedway E parking lot. Unit 2 was e/b on Hwy 7. Unit 1 driver stated she did not see unit 2 and began the left hand turn to go s/b into the Speedway E parking lot. Unit 2 driver stated, Unit 1 turn in front of him. Unit 2 driver stated he swerved into the oncoming traffic lane in an attempt to avoid a collision. Unit 2 collided into the rear passengers side of unit 1. Unit 1 driver was cited for failure to yield right of away while making a left turn.</t>
  </si>
  <si>
    <t>Unit 1 was stopped at a gas pump. Unit 1 driver realized the gas pump was out of order. Unit 1 began reversing. Unit 1 was watching a different vehicle drive while she was backing up. Unit 1 did not see unit 2 stopping behind unit 1 vehicle. The rear of unit 1 collided into the front passengers side of unit 2.</t>
  </si>
  <si>
    <t>V1 was WB on MNTH 7.  V1 entered the center turn lane to turn left into a gas station.  D1 said she saw V2 coming east, but thought it was further away.  D1 failed to yield the right of way to V2.  V2 had to brake hard and left 48" of skid marks.  before the front of V2 collided with the right front of V1.  D1 was taken to Hutchinson Health by ambulance.  She was treated and released.</t>
  </si>
  <si>
    <t>Garden RD NE</t>
  </si>
  <si>
    <t>Unit #1 was traveling westbound on HWY 7. Unit #2 was traveling westbound on HWY 7 and turned into the center left and right turn lane. Unit #1 went to turn in front of Unit #2 to get into the left and right turn lane and stuck Unit #2. Driver of Unit #1 stated that she thought Unit #2 was going to turn. Driver of Unit #2 stated she was looking for the right business to turn into. Damage to Unit #1 is located on rear drivers side. Damage to Unit #2 is located on front passenger side. No injuries reported. Driver of Unit #1 was issued a citation.</t>
  </si>
  <si>
    <t>Shady Ridge Rd NW</t>
  </si>
  <si>
    <t>Veh#1 was s/b on Shady Ridge Rd. NW approaching the intersection of Hwy 7W.  Veh#2 was stopped on Shady Ridge Rd. NW at the Hwy 7 W intersection.  Veh#1 struck the rear of Veh#2.
Driver#1 was issued a citation for Driverâ€™s License Instruction Permit violation and Expired vehicle registration.</t>
  </si>
  <si>
    <t>VEH 1 WAS WESTBOUND HWY 7 ON SLIPPERY ROAD. TRAFFIC BEGAN TO SLOW SO SO DID HE.  VEH 2 ALSO WEST BOUND SKIDDED BUT REAR ENDED VEH 1.   WITNESS =  TAMARA PARROTT (GAYLORD, MN) 612-751-8110</t>
  </si>
  <si>
    <t>Unit 1- Ford F-150 was traveling east on Hwy 7 approaching Hwy 22 East intersection.
Unit 2- Harley Davidson was traveling east on Hwy 7  behind Unit 1.
Unit 1 slowed due to semi that was to the right of her in turning lane and had moved towards her lane to make wide turn onto Hwy 22. 
As Unit 1 slowed it was rear ended by Unit 2.</t>
  </si>
  <si>
    <t>Unit 1- Chrysler 300 was westbound on Hwy 7 approaching the driveway of 16808 Simonson Lumber.
Unit 2- BMW X3 was westbound ahead of Unit 1 preparing to turn right into the driveway of 16808 Simonson Lumber.
As Unit 2 was slowing in preparation to turn into Simonson Lumber it was rear ended by Unit 1.</t>
  </si>
  <si>
    <t>Driver was northbound on MNTH 22. He recalls checking his blood sugar before leaving home to have breakfast in town. Driver had a medical incident, ran stop sign at MNTH 7, left the roadway, hit road signs, vaulted and came down hard in ditch. Vehicle continued north, made a u turn, came back south, turned right and ran into a fence where it came to rest.
The drive was behind the wheel with the vehicle still running and in gear when Officers arrived on scene. Driver's blood sugar was 26 at scene.
Driver is diabetic. Physical evaluation requested to make sure proper treatment is in place. Driver is also a CDL holder.</t>
  </si>
  <si>
    <t>11-281</t>
  </si>
  <si>
    <t>MN HWY 7</t>
  </si>
  <si>
    <t>MN HWY 22</t>
  </si>
  <si>
    <t>* NO DIAGRAM, VEHICLES WERE MOVED PRIOR TO MY ARRIVAL.
*VEH 1 WAS E/B ON HWY 7, VEH 2 WAS STOPPED AT THE STOP SIGN TO HWY 7, GETTING READY TO MAKE A LEFT HAND TURN ONTO HWY 7.  VEH 2 THEN STARTED TO PULL OUT TO MAKE THE TURN WHEN SHE STATED HER TIRES STARTED TO SPIN AND WAS NOT ABLE TO GET TRACTION.  VEH 2 PROCEEDED OUT INTO THE INTERSECTION. VEH 1 THEN TURNED TO THE RIGHT AND STRUCK VEH 2 IN THE LEFT REAR QUARTER PANEL CAUSING MINOR DAMAGE.</t>
  </si>
  <si>
    <t>2011-2611</t>
  </si>
  <si>
    <t>Hwy7</t>
  </si>
  <si>
    <t>Hwy 22</t>
  </si>
  <si>
    <t>Unit #1 was traveling West on hwy7. Unit #1 was going to turn onto Hwy22. Unit #1 slid at intersection on ice and lost control of vehicle. Unit #1 crossed through intersection and into ditch.</t>
  </si>
  <si>
    <t>SKIES PARTLY CLOUDY AND ROADS WERE WET, BUT NOT RAINING WHEN I ARRIVED.
BOTH DRIVERS SAID IT WAS SPRINKLING AT THE TIME OF THE CRASH.
V1 WAS STOPPED AT THE STOP SIGN ON MNTH 22 &amp; MNTH 7 WANTING TO TURN LEFT ONTO HWY 7.
V2 WAS TRAVELING EAST ON MNTH 7.  V1 FAILED TO SEE V2 AND PULLED OUT IN FRONT OF HER CAUSING THE VEHICLES TO CRASH.</t>
  </si>
  <si>
    <t>15-11085</t>
  </si>
  <si>
    <t>-Driver was westbound on Hwy 7 when she slid on the ice.
-driver stuck the stop sign for south bound Hwy 22 with the side of her car knocking it into the ditch
-driver came to a stop partially in the ditch</t>
  </si>
  <si>
    <t>UNIT 1 WAS WB HWY 7 GOING TO TURN SB ONTO HWY 22 - UNIT 1 WAITED FOR ANOTHER VEHICLE TO PASS BEFORE THEY WENT TO TURN SB HWY 22- UNIT 1 THEN WENT TO TURN SB HWY 22 FAILING TO YIELD TO UNIT 2 WHO WAS EB HWY 7 - UNIT 1 CRASHED INTO THE DRIVER SIDE OF UNIT 2.</t>
  </si>
  <si>
    <t>UNIT 1 WAS AT STOP SIGN ON HWY 22 WAITING TO TURN WB ONTO HWY 7 - ANOTHER VEH WAS TURNING SB HWY 22 BLOCKING UNIT 1'S VIEW- UNIT 1 PROCEEDED TO PULL OUT ONTO HWY 7 TO TURN WB HWY 7 FAILING TO YIELD TO UNIT 2 - UNIT 2 CRASHED INTO THE REAR DRIVER SIDE OF UNIT 1</t>
  </si>
  <si>
    <t>MNTH 7</t>
  </si>
  <si>
    <t>UNIT 1 TRAVELING EASTBOUND ON MNTH 7 NEAR GARDEN ROAD
UNIT 2 TURNING LEFT TO GO WEST ONTO MNTH 7 FROM TREASURE SHED
UNIT 1 NOTICED UNIT 2 PULL OUT BUT WAS UNABLE TO NOT COLIDE DECIDED HITTING THE FRONT WOULD BE BETTER THAN THE DRIVERS DOOR.
UNIT 1 STRUCK UNIT 2 IN THE DRIVERS SIDE FRONT 
UNIT 1 DEFLECTED AND WENT INTO NORTH/LEFT DITCH
UNIT 2 WAS MOVED EAST APPROX 50 FEET
UNIT 2 SUFFERED TOTALING DAMAGE TO DRIVERS SIDE FRONT
UNIT 1 SUFFERED TOTALING DAMAGE TO FRONT
DRIVER OF UNIT 1 SIGNED OFF, NOT TRANSPORTED
DRIVER OF UNIT 2 SUFFERED FRACTURED HIP AND OTHER POSSIBLE SERIOUS INJURIES FLOWN TO HCMC
PASSENGER OF UNIT 2 TRANSPORTED TO HUTCHINSON HOSPITAL WHERE HE WAS LATER RELEASED</t>
  </si>
  <si>
    <t>22 (EAST JUNCTION)</t>
  </si>
  <si>
    <t>UNIT #1 EAST BOUND TRAVELING TOO FAST FOR THE SLUSHY/ICY  CONDITIONS LOST CONTROL, CROSSED CENTER LINE AND COLLIDED WITH  WEST BOUND UNIT #2.</t>
  </si>
  <si>
    <t>UNIT 1 WAS WB HWY 7 - DRIVER STATED HE WAS GOING 64-65 THOUGHT HE STARTED TO LOOSE CONTROL ON ICE - LEFT ROADWAY ON THE NORTH SIDE CATCHING SNOWBANK AND ROLLING VEH 1-2 TIMES COMING TO REST ON ALL 4 TIRES - DRIVER HAD SB ON AND WAS ABLE TO EXIT THE DRIVER SIDE- NO AIRBAGS DEPLOYED- SUSPECTED MINOR INJ- ROAD/LANE OF TRAVEL WAS DRY BUT SHOULDERS HAD ICE ON THEM</t>
  </si>
  <si>
    <t>UNIT 2 WAS FACING EAST BOUND HWY 7 STOPPED IN ROADWAY WAITING TO MAKE LEFT TURN TO GO NORTH BOUND ON OMEGA AVE. UNIT 1 WAS ALSO EAST BOUND HWY 7, ONCE HE SAW UNIT 2 HE WASN'T SURE IF UNIT 1 WAS STOPPED DUE TO HE COULDN'T SEE BREAK LIGHTS OR TURN SIGNAL. ONCE UNIT 1 REALIZED UNIT 2 WAS STOPPED  IT WAS TOO LATE AS HE TIRED TO BREAK AND GET OUT OF THE WAY. UNIT 1 CRASHED INTO THE REAR OF UNIT 2. JUST PRIOR TO THE TIME OF THE CRASH A BRIEF RAIN SHOWER HAD GONE THROUGH AND SUN WAS SETTING IN THE WEST. ROAD MIST WAS PRESENT BUT NOT ENOUGH FOR WINDSHIELD WIPERS PER UNIT 1 AS HE SAID HE DIDN'T HAVE THEM ON. WITH THE TIME OF DAY, PRIOR RAIN, AND GLARE FROM ROADWAY MAY HAVE CONTRIBUTED TO CRASH, BUT UNIT 1 HAD A BYPASS LANE TO USE TO LEGALLY PASS UNIT 2 IF HE HAD BEEN PAYING ATTN TO THE CIRCUMSTANCES.  BOTH UNITS CAME TO REST IN THE EAST BOUND LANE OF HWY 7.</t>
  </si>
  <si>
    <t>Unit 1- Chevrolet Tahoe was traveling east on Hwy 7 approaching Omega Ave.
Unit 2- Ford F-350 was stopped in eastbound lane of Hwy 7, waiting to turn left/north onto Omega Ave.
As Unit 2 was waiting to turn left, Unit 1 rear ended the grain wagon that was being pulled by Unit 2.</t>
  </si>
  <si>
    <t>OMEGA AVE</t>
  </si>
  <si>
    <t>UNIT 1 TRAVELING WEST BOUND ON MNTH 7
UNIT 2 TRAVELING EAST BOUND ON MNTH 7 LOOKING TO TURN ONTO OMEGA AVE'
UNIT 2 SAW STREET SIGN FOR OMEGA AVE AND DECIDED TO TURN LAST MINUTE
UNIT 2 TURNED IN FRONT OF UNIT 1- ANGLED HEAD ON COLLISION
UNIT 1 TOTALING DAMAGE TO FRONT
UNIT 2 TOTALING DAMAGE TO FRONT
BOTH VEHICLES TOWED BY AND TOO CARS ON PATROL
DRIVER OF UNIT 2 ISSUED CITATION FOR FAIL TO YIELD RIGHT OF WAY (MAKING LEFT TURN) AND PROVISIONAL VIOLATION (MORE THAN 1 OCCUPANT UNDER AGE OF 20-1ST 6 MONTHS) CITATION NUMBER 881803170395</t>
  </si>
  <si>
    <t>UNIT 1 WAS WB HWY 7 ON HIS WAY TO WORK WHEN HE HAD A MEDICAL EMERGENCY AND RAN OFF THE ROADWAY TO THE RIGHT- ONCE UNIT 1 LEFT THE ROADWAY DRIVERS FRONT END STRUCK THE FROZEN GROUND AND CONTINUED INTO A FIELD AND CAME TO REST ON ALL 4 TIRES- DRIVER WAS VERY CONFUSED ON WHAT HAPPENED AND WHAT WAS GOING ON - HE HAD NO PHYSICAL INJ'S BUT WAS TRANSPORTED TO THE HOSPITAL BY GROUND AMBULANCE- NO SIGNS OF ANY IMPAIRMENT.</t>
  </si>
  <si>
    <t>Unit 1- Jeep Wrangler was traveling east on Highway 7 approaching Omega Ave.
Unit 2- Ford F-350 was ahead of Unit 1 traveling east on Highway 7 preparing to turn left (North) onto Omega Ave.
While Unit 2 was waiting for oncoming traffic to clear, Unit 1 rear ended Unit 2.</t>
  </si>
  <si>
    <t>OMEGA AVENUE</t>
  </si>
  <si>
    <t>ROADWAY ICE COVERED AND SLIPPERY. &amp;quote;DRIVER&amp;quote; OF UNIT #2 WAS ON FOOT, HAVING CHECKED ON DRIVER OF VEHICLE THAT HAD RUN OFF ROAD (VOR). DRIVER OF UNIT #1 BRAKING FOR DRIVER / UNIT #2 LOST CONTROL ON SLIPPERY ROADWAY, RAN INTO UNIT #2.
&amp;quote;DRIVER&amp;quote; OF UNIT #2:
FREDERICK BLAIR SHUFELT  09/25/1941
MN D/L#: P 966 141 313 524
18816 MAJOR AVENUE
HUTCHINSON, MN 55350
HE IS ALSO LESEE OF UNIT #2.</t>
  </si>
  <si>
    <t>OMEGA AVE *(T-175)</t>
  </si>
  <si>
    <t>UNIT #2 WAS STOPPED EAST BOUND IN THE EAST BOUND LANE WAITING TO  TURN LEFT (NORTH) ONTO OMEGA AVENUE. UNIT #3, ALSO EAST BOUND,  DID NOT USE THE BY-PASS LANE PROVIDED, RAN INTO THE REAR OF UNIT  #2.
THE FORCE OF THIS COLLISION PUSHED UNIT #2 ACROSS THE CENTER  LINE AND INTO THE WEST BOUND LANE WHERE A HEAD-ON COLLISION  OCCURRED BETWEEN UNITS #2 AND #1.
UNIT #2 THEN VIOLENTLY ROTATED, AND THE UNRESTRAINED PASSENGER,  HORMANN, WAS EJECTED FROM THE VEHICLE.
THIS CRASH IS BEING RECONSTRUCTED. ANY CHARGES TO BE ISSUED WILL  BE BY MEANS OF FORMAL COMPLAINT.
UNIT #2 WAS FORMERLY TITLED IN WI, AND WAS DRIVING ON A VALID MN 21-DAY DEALER`S PERMIT.</t>
  </si>
  <si>
    <t>Driver lost control of he vehicle on a slippery spot. The vehicle rotated, crossed the centerline and ran off the road left side. The front bumper was damaged by being forced backwards against the snow in the ditch.</t>
  </si>
  <si>
    <t>U1 was WB on MNTH when she pulled to the shoulder/ side road to make a U-turn. U1 made U-Turn in front of U2. U2 took shoulder to try and avoid collision and U1 turned into U2. U1 hit it's front right side to the back left side of the trailer of U2. U2 was pulling a trailer with SD registration 94482 and was loaded with sheep.</t>
  </si>
  <si>
    <t>SNOW, SEVERE CROSSWIND.
DRIVER OF UNIT 1 ADMITS THAT HE LOST CONTROL ON SLIPPERY ROADWAY AND CROSSED THE CENTERLINE.
DRIVER OF UNIT 1 CITED FOR FAILURE TO DRIVE WITH DUE CARE.</t>
  </si>
  <si>
    <t>V1 was WB on MNTH 7.  He was turning left onto a Frontage Road.  He turned in front of V2, who was EB on MNTH 7.  D2 tried to avoid the collision, but they her front right struck his right rear.  D1 stated he was not injured, but was checked out by Alliana Amb.  D1 stated he had a stroke a month ago and was working on his Blood Pressure, which was high when checked out.  He didn't have a ride to the hospital, so he went by the ambulance.  He will be cited for Fail To Yield the Right of way.  W1 stated he was WB behind V1 and saw him turn in front of V2.</t>
  </si>
  <si>
    <t>- Dry Rds. / Clear
-Veh.1 W/B Hwy 7 &amp; 22.  Went off Rd. to the R. and into ditch, laid bike on its side.
-D.1 stated met a semi and was slowing down because of the draft the semi caused, went to the shoulder and into the ditch. He had a helmet on.  D.1 called the next day to advise there was no insurance on the bike.
-D.1 taken to Hutch ER by Hutch Ambul. Treated &amp; Released.
-Veh.1 towed by Cars on Patrol.
-Witness Alexis Marie Martinson DOB 12-16-1980. was behind bike W/B saw the veh slow down and go to the shoulder and into the ditch. Called 911 and gave 1st aid.
-D.1 cited for: ( No insurance) 889000058367</t>
  </si>
  <si>
    <t>OMEGA AVE (T 175)</t>
  </si>
  <si>
    <t>CRASH OCCURRED AROUND 2100 HOURS ON 12/31/2011, WAS NOT REPORTED  UNTIL FOUND 01/01/2012. VEHICLE WAS EASTBOUND ON MNTH 7, DRIVER  LOST CONTROL ON CURVE, SLIPPERY ROADWAY RAN OFF ROAD RIGHT SIDE,  RAN OVER/CAME TO REST ON RIGHT OF WAY SIGN.
VEHICLE MODEL IS &amp;quote;ASTRA&amp;quote;.</t>
  </si>
  <si>
    <t>Unit 2 was stopped behind unknown vehicle waiting to make left turn into business driveway. Driver 1 distracted by looking for items inside vehicle, ran into rear of Unit 2.
Driver 1 cited for failure to drive with due care.</t>
  </si>
  <si>
    <t>DRIVER STRUCK HAY BALE IN THE MIDDLE OF THE TRAFFIC LANE.
IT IS UNKNOWN WHERE THE HAY BALE CAME FROM.</t>
  </si>
  <si>
    <t>Hassan Valley</t>
  </si>
  <si>
    <t>MN Hwy 7</t>
  </si>
  <si>
    <t>Nickel Ave</t>
  </si>
  <si>
    <t>Unit 1 was traveling west on MN Hwy 7 when a deer exited the south ditch and into the driver's door and into the windshield of the truck. Driver was checked out by Allina Ambulance and was medically cleared at the scene. Damage was to the driver's door, hood, windshield and maybe the "A" pillar. Vehicle was towed by COP Shop and Towing to Glencoe. Driver was wearing his seatbelt. His corrective lens are not required while driving.</t>
  </si>
  <si>
    <t>15895 DRIVE WAY</t>
  </si>
  <si>
    <t>-Cloudy / Dry rd.
-D.1 stated both veh`s were W/B HWY 7. She was behind veh2. Veh 2 slowed because a veh. ahead of it was making a L. turn into a drive way.  D.1 stated she hit the back of veh2.
-D.2 gave info to D.1 and took off before I arrived.
- No injuries
- No tows</t>
  </si>
  <si>
    <t>DRIVER 1 REALIZED HE WAS LOST AND NEEDED TO MAKE A U-TURN. HIS INTENTION WAS TO USE THE WESTBOUND SHOULDER AND THE DRIVEWAY OF 15895/15893 TO EXECUTE THIS MANEUVER. HE PULLED ONTO THE  SHOULDER, SIGNALED, AND BEGAN MAKING HIS TURN IN FRONT OF  ONCOMING UNIT #2.
DRIVER #1 ISSUED CITATION # 889000427033 FOR UNSAFE CHANGE OF COURSE.
UNIT #2 WAS PULLING A 2010 CARGO TRAILER, MN LICENSE ABZY550.</t>
  </si>
  <si>
    <t>14-001551</t>
  </si>
  <si>
    <t>Nickle Ave</t>
  </si>
  <si>
    <t>-vehicle traveling E on Hwy 7
-driver lost control of vehicle
-vehicle went into S ditch &amp; flipped onto passenger side</t>
  </si>
  <si>
    <t>Nickel Avenue</t>
  </si>
  <si>
    <t>V1 WAS EB ON HWY 7. V1 ATTEMPTED TO MAKE RIGHT TURN ONTO NICKEL AVE. V1 CONTINUED STRAIGHT THROUGH CORNER AND STUCK HIGHWAY 7/NICKEL AVE MARKER SIGN. V1 CONTINUED APPROX 50 YARDS INTO DITCH.</t>
  </si>
  <si>
    <t>NICKEL AVE</t>
  </si>
  <si>
    <t>Unit 1 was traveling East on Hwy 7 just passing by Nickel Ave.
Unit 2 was also traveling East on Hwy 7 mostly on shoulder of Hwy and already past Nickel Ave.
Driver of Unit 1 saw flashing lights up ahead but could not make  out what they were for. Driver of Unit 1 continued driving and  side swiped a John Deere Tractor that had a piece of farm  machinery attached to the back.</t>
  </si>
  <si>
    <t>14848 MNTH 7</t>
  </si>
  <si>
    <t>Unit 1- Ford Windstar was traveling east on Hwy 7.
Unit 2- Pontiac Grand AM was stopped on Hwy 7 in the eastbound lane waiting for oncoming traffic to turn north.
Unit 1 failed to slow or stop for Unit 2 and rear ended Unit 2. 
All six mentioned witnesses stated that Unit 2 was stopped on Highway with signal light on to turn north and Unit 1 ran into the back on Unit 2. All six witnesses were in same vehicle and were westbound coming towards crash when it happened.</t>
  </si>
  <si>
    <t>UNITS 1,2, AND 3 WERE ALL IN A LINE WEST BOUND HWY 7 - UNIT 3 WAS LEADING THE LINE AND HAD A UNKNOWN VEH PULL OUT IN FRONT OF THEM FROM A BUSINESS CAUSING UNIT 3 TO HIT HER BREAKS - UNIT 2 SAW UNIT 3 HIT BREAKS DUE TO SAID VEH PULL OUT IN FRONT OF THEM MAKING UNIT 2 HIT HIS BREAKS TO AVOID UNIT 3 - UNIT 1 FOLLOWING IN THE REAR WAS NOT PAYING ATTENTION AND TALKING WITH PASSENGER DIDNT SEE UNITS 2 &amp; 3 HIT BREAKS UNTIL IT WAS TO LATE CAUSING UNIT 1 TO CRASH INTO THE BACK END OF UNIT 2 - UNIT 2 AFTER BEING HIT TRIED TO THEN AVOID HITTING UNIT 3 BUT WAS UNABLE TO AND CLIPPED UNIT 3 IN THE REAR BUMPER.</t>
  </si>
  <si>
    <t>MEMORY CIRCLE</t>
  </si>
  <si>
    <t>V1 was EB on MNTH 7 turning right into the address of 14848 MNTH 7, Hutchinson MN.  There was a car behind V1 that had slowed since V1 was turning.  V2 was also EB on MNTH 7 and came up behind V1 and the car in the middle.  He didnt see that V1 was turning or that was the reason for the slow down.  D2 hit the brakes and went around the car in the middle on the left as V1 was turning into the private drive.  V2 collided with V1 in the driver`s side door.  D1 had some blood on his wrist from what he thought was glass.  He declined medical treatment.  V1 was towed by Modern Towing.  V2 was driveable.  No damage to the middle car, but the driver is the witness.  D2 was cited for Fail to Use Due Care.</t>
  </si>
  <si>
    <t>V1 was WB on MNTH 7.  V2 was EB on MNTH 7.  V1 went into the EB lane and the left front hit the left side of V2, causing it to spin, then rollover onto the passengers side.</t>
  </si>
  <si>
    <t>BOTH VEHICLE WERE EAST BOUND. UNKNOWN VEHICLE IN FRONT OF #2 WAS STOPPED, WAITING TO TURN LEFT INTO BUSINESS DRIVEWAY. #2 STOPPED BEHIND UNKNOWN VEHICLE. #1 SAID SHE DID NOT SEE #2' S LIGHTS UNTIL IT WAS TOO LATE; SHE THEN BRAKED, SWERVED RIGHT, RAN OFF ROAD RIGHT AFTER IMPACT.
#1 ADMITS SHE HAD RECEIVED A TEXT AND WAS MANIPULATING AN ELECTRONIC DEVICE.
#1 ISSUED CITATION FOR CARELESS DRIVING.</t>
  </si>
  <si>
    <t>Unit 1 was appeared to have been traveling westbound on Hwy 7, and ran off the road near Memory Circle, striking the Memory Circle street sign, resulting in the mirror being taken off, and damage to the passenger side door handle. Unit 1 then drove south across Hwy 7 and into the driveway at 14899 Hwy 7, striking Unit 2 which was parked, head on. 
The owner of Unit 2 stated he heard but did not see Unit 1 strike Unit 2. Owner of Unit 2 stated Unit 1 then pulled over by a barn on the property, sat for a minute, then proceeded back up in front of Unit 2. Owner of Unit 2 stated Driver of Unit 1 exited his vehicle. Owner of Unit 2 stated he yelled at the driver of Unit 1 to get his attention, but the driver got back in his car and drove off, heading east on Hwy 7. 
I observed minor damage to the front end of Unit 2, with damage estimate being $250.00. I observed the grill and debris from Unit 1 on at the scene. I observed damage to the Memory Circle street sign, and found the passenger sign mirror to Unit 1 near the sign. Other damage to Unit 1 was located when the driver and vehicle were later located, on related call for service. 
I photographed the scene.
Driver of Unit 1 was taken to Hutchinson Hospital for apparent unrelated injury. Driver of Unit 1 appeared intoxicated, and a search warrant blood draw was conducted.
-Deputy Sukalski #1220</t>
  </si>
  <si>
    <t>Driver states that the driver of a red eastbound pickup truck was on his cell phone and swerved into her lane. She took evasive action, running off the road, left side. She ran over the Crow River Winery`s mailbox as her vehicle came to rest.</t>
  </si>
  <si>
    <t>MEMORY CIR</t>
  </si>
  <si>
    <t>Unit 1 Honda Accord was west bound on Hwy 7 approaching Memory Circle.
Unit 2 Chevy Silverado was west bound on Hwy 7 ahead of Unit 1  preparing to turn left into private driveway across from Memory  Circle.
Driver of Unit 1 was tired and dozed off as Unit 2 was stopped  waiting for oncoming traffic to make his left hand turn.
Unit 1 rear ended Unit 2 at or near Hwy speed.
Witness to crash states she never seen brake lights come on from Unit 1.</t>
  </si>
  <si>
    <t>T-433 (MEMORY CIRCLE)</t>
  </si>
  <si>
    <t>DRIVER STATES THAT SHE COULD NOT SLOW DOWN TO TURN BECAUSE CAR BEHIND HER WAS TAILGATING. VEHICLE TRAVELING WAY TOO FAST TO NEGOTIATE THE TURN SHE ATTEMPTED.  DRIVER SAID SHE DID NOT KNOW THERE WAS ANOTHER DRIVEWAY WITH A BYPASS LANE JUST AHEAD.
DRIVER RAN OFF ROAD LEFT SIDE, HIT DECORATIVE COLUMN / SWINGING  GATE POLE.
CAUSE OF CRASH IS DRIVER`S POOR JUDGMENT. THERE WERE SEVERAL   MORE REASONABLE OPTIONS AVAILABLE TO AVOID COLLISION WITH  THE  PHANTOM TAILGATER.</t>
  </si>
  <si>
    <t>MAJOR AVE</t>
  </si>
  <si>
    <t>VEHICLE #1 WAS TRAVELING EAST ON HWY 7.  DRIVER OF VEHICLE #1 APPLIED BRAKES.  VEHICLE #1 TRAVELED INTO NORTH DITCH AND STRUCK MAILBOX AND POST. NO INJURIES.</t>
  </si>
  <si>
    <t>MAJOR AV (N)</t>
  </si>
  <si>
    <t>V1 WAS TRAVELING WEST ON MNTH 7. V2 WAS ALSO TRAVELING WEST ON MNTH 7. ANOTHER WEST BOUND VEH ON MNTH 7 LOST CONTROL CAUSING SEVERAL CARS TO SLOW DOWN. V2 MANAGED TO STOPPED, BUT V1 WAS UNABLE TO STOP IN TIME AND COLLIDED INTO THE REAR OF V2.
NO INJURIES.
BOTH VEH`S DRIVEN AWAY</t>
  </si>
  <si>
    <t>V1 WAS WB ON MNTH 7 WHEN IT SLID ON ICE, CROSSED THE CENTER LINE AND THE LEFT FRONT OF V1 STRUCK THE LEFT REAR OF V2, WHICH WAS GOING EAST.  V1 IN DITCH ON SOUTH SIDE.  V2 IN DITCH ON NORTH SIDE.</t>
  </si>
  <si>
    <t>UNIT 1 TRAVELING WESTBOUND ON MNTH 7 NEAR MAJOR AVE
DEER CAME OUT FROM NORTH DITCH
UNIT 1 STRUCK DEER IN THE LEFT FRONT
DEER THEN LANDED ON SOUTH FOG LINE
UNIT 1 SUFFERED MODERATE DAMAGE TO LEFT FRONT.</t>
  </si>
  <si>
    <t>V1 was WB on MNTH 7 west of Major Ave.  She lost control and went into the ditch on the south side of the road.  She struck some trees on private property.  No one around when I arrived the first time.  Driver didn`t call law enforcement to report the crash.  I went to the address on the license.   No one would answer.  I located a number for who I thought the driver was.  She sounded intoxicated.  When I asked for her correct adress (not current on DL) she hung up on me twice, then wouldnt answer the phone again.  V1 was towed by Modern towing.  open bottle of beer in center console, car smelled of alcohol.  Contacted driver next day.  She admitted to drinking.  Cited for Careless Driving and wrong address on DL.  The owner notified the tree owner today.</t>
  </si>
  <si>
    <t>TRAFFIC WAS BACKED UP GOING EAST ON MNTH 7 AT MAJOR AVE DUE TO A FARMER PULLING A HAY WAGON.  V2 HAD TO SLAM ON THE BRAKES FOR THE VEHICLE IN FRONT OF HER.  V1 REARENDED V2.  SEVERE DAMAGE TO FRONT OF V2, MODERATE DAMAGE TO REAR OF V2.  V2 DRIVEABLE, V1 TOWED BY MODERN TOWING.  MINOR LEG INJURY TO D1.  NO APPARENT INJURIES TO D2.  D1 TRANSPORTED TO HUTCHINSON MEDICAL CENTER.  NO AIRBAGS, BOTH BELTED</t>
  </si>
  <si>
    <t>4 (MAJOR AVE.)</t>
  </si>
  <si>
    <t>DRIVER STATES VEHICLE IN FRONT OF HIM STOPPED ABRUPTLY CAUSING  HIM TO BRAKE HARD, IN TURN CAUSING TRAILER TO JACK KNIFE. DRIVER  NOT ACCUSTOMED TO WINTER DRIVING.
PULLING 53` 1998 WABASH TRAILER, TOKEN TRAILER PLATE Y97214, VIN  1JJV532W3W4L475067.
DBA GREEN BAY LLC, 1675 AMERICAN WAY, UNIT C, CEDAR HILLS, TX  76104</t>
  </si>
  <si>
    <t>VEHICLE #1 WEST BOUND ON MNTH 7. DRIVER STARTED TO FEEL ILL, HIT  MAILBOX AT 13657 HWY 7, RAN OFF ROAD RIGHT SIDE, WENT DOWN DITCH  BANK AND THEN TRAVELED NORTH WESTERLY THROUGH CUT ALFALFA FIELD. VEHICLE CONTINUED AT SPEED HITTING STEEP EMBANKMENT AND VAULTED ONE DRIVE WAY. CAME DOWN NEAR NEXT DRIVEWAY, BOTH FOR 13704 HWY  7. #1 CRASHED INTO THE ATTACHED GARAGE AT THAT RESIDENCE AND THEN UNIT #2 PARKED INSIDE PUSHING IT INTO THE HOUSE. UNIT #3 WAS  ALSO PARKED IN THE GARAGE AND DAMAGED. THE HOUSE WAS EXTENSIVELY  DAMAGED.
DRIVER #1 DOES NOT HAVE RECOLLECTION BETWEEN RUNNING OFF ROAD AND COMING TO REST IN GARAGE. STATES NO PRIOR INCIDENTS OF THIS  NATURE. MEDICAL EVALUATION REQUESTED TO DETERMINE IF DRIVER #1  SHOULD CONTINUE DRIVING OR REQUIRE LIMITATIONS OR RESTRICTIONS.
UNIT # 3 VEHICLE MODEL IS &amp;quote;FUN FOR 2&amp;quote;.
COMPLETE ALLINA HUTCHINSON RUN # IS 060612-0242.</t>
  </si>
  <si>
    <t>V1 WAS WB HWY 7 FOLLOWED BY V2 - V2 WAS DRIVING NORMAL HWY SPEEDS AROUND 55-60 MPH WHEN AT THE LAST SECOND NOTICED V1 IN FRONT OF THEM AND TRIED TO VEER OUT OF THE WAY BUT WAS UNABLE TO AND CRASHED INTO THE REAR/TRAILER THAT WAS BEING PULLED BY V1 - V1 ADMIT TO NOT HOOKING UP HIS TRAILER LIGHTS AND THE LOAD THAT HE WAS HAULING ON THE TRAILER ALSO BLOCKED THE VEHICLE TAIL LIGHTS SO V1 HAD NO VISIBLE LIGHTS TO THE REAR OF HIS VEH AND ALSO WAS TRAVELING WELL UNDER THE POSTED SPEED LIMIT OF 60 AS HE WAS GOING 40 MPH - VEH 2 WAS NOT ABLE TO SEE V1 DUE TO THESE CIRCUMSTANCES AND THERE WAS NO LIGHTING IN AREA OF CRASH</t>
  </si>
  <si>
    <t>Unit 1- Dodge Ram was traveling west on Hwy 7.
Unit 1 started to spin on slippery roadway and driver was unable to gain control.
Unit 1 spun out  into ditch and hit sign.
Crash occurred just to the east of 13494 HWY 7.</t>
  </si>
  <si>
    <t>Cloudy / Dry roads
Joseph S/B leaving driveway of address 13494 Hwy 7 crossing Hwy 7 to another driveway on the south side of Hwy 7.
Kyle E/B Hwy 7
Joseph hit L.R. of Kyle veh.
Both vehicles pulled into driveway across the Hwy when i had arrived.
No tows
No injuries</t>
  </si>
  <si>
    <t>Unit 1, Pontiac Vibe was traveling westbound on Hwy 7 on the inside lane.
Unit 2, Ford Ranger was traveling westbound on Hwy 7 on the outside lane.
Unit 1 attempted to pass Unit 2 with passing lanes coming to an end. Unit 1 started to spin and crossed in front of Unit 2 hitting the front left side of the bumper. 
Unit 1 slid into ditch on north side of hwy 7. 
Unit 2 came to a controlled stop on shoulder behind Unit 1.</t>
  </si>
  <si>
    <t>UNIT 1 TRAVELING EAST ON MNTH 7 BEHIND UNIT 2.
UNIT 2 SLOWED IN TRAFFIC BECAUSE HE DIDNT KNOW WHERE THE STOP WAS AT. UNIT 2 TURNED FOUR WAY FLASHERS ON AND DROVE SLOWLY IN THE LEFT EASTBOUND LANE.
UNIT 1 DIDNT SEE SEMI SLOWED IN TRAFFIC.
UNIT 1 STRUCK UNIT 2 IN THE REAR OF THE SEMI`S TRAILER.
UNIT 1 TOTALED
UNIT 2`S TRAILER SUFFERED SEVERE DAMAGE.
UNIT 2`S TRAILER PLATE WI (647856)
DRIVER OF UNIT 1 DECEASED ON SCENE.
BODY TAKEN TO MEDICAL EXAMINER`S IN ANOKA.</t>
  </si>
  <si>
    <t>Unit 1 traveling westbound on MNTH 7 west of  Lace AVE
Unit 1 lost control and slid across east bound lanes
Unit 1 became straight and backed into south ditch striking other side of ditch/creek
Unit 1 suffered minor damage to rear undercarriage.
Driver of Unit 1 transported to Hutchinson Hospital by Hutchinson Ambulance
Driver had pain in her neck.</t>
  </si>
  <si>
    <t>2015-8860</t>
  </si>
  <si>
    <t>Lace Av</t>
  </si>
  <si>
    <t>Vehicle #1 was EB on Hwy 7 just West of Lace Av when a deer supposedly ran out in front of the vehicle.  Driver locked up the breaks and skidded into the ditch after missing the deer on the wet roads.  Vehicle then traveled in the drainage ditch until they exited out of the drainage ditch as the ditched turned.  Vehicle then made a swooping right hand turn and ended up back in the ditch receiving extensive damage to the front and undercarriage.  no injuries or cites.</t>
  </si>
  <si>
    <t>CLEAR / DRY ROADS
BRYCE WAS S/B ON MAJOR AVE AT STOP SIGN, GOING TO MAKE A L. TURN ONTO MNTH 7.  STATED HE DIDN'T SEE THE VEH GOING WB.
BOTH VEHS TOWED
BRYCE MAILED CITED FOR : FAIL TO YIELD  CITE # ( 881905870152)</t>
  </si>
  <si>
    <t>12-02345</t>
  </si>
  <si>
    <t>LACE AVE (CR 71)</t>
  </si>
  <si>
    <t>D1 E/B MNTH 7, LOST CONTROL ON ICY SNOW COVERED ROAD, ENTERED NORTH DITCH AND STRUCK TRAFFIC ADVISEMENT SIGN. 
OWNER OF VEHICLE STATED SHE LOST CONTROL AND ENTERED DITCH TWO MILES PRIOR TO THIS EVENT AND D1 CONTINUED ON DRIVING FROM THERE.
FRONT DRIVE TIRES WERE COMPLETELY BALD AND LOOKED LIKE RACING TIRES.</t>
  </si>
  <si>
    <t>Hale</t>
  </si>
  <si>
    <t>Clear / Dry roads
Norem was EB on Hwy 7 making a left turn onto Kale Ave.  Korf was also EB on Hwy 7 he did not see the bypass lane and rear ended Norem veh.
Witness Melissa MCCalley phone # 507-647-9738 was right behind Korf veh and saw the crash.
Korf signed off with Ambul.
Norem was taken to Hutch ER by private veh.
Both vehs towed by Harlens.
Korf cited for: Drive w/o Due Care
Norem cited for :  Driving after Suspension.</t>
  </si>
  <si>
    <t>LACE   AVE</t>
  </si>
  <si>
    <t>- Cloudy  / patchy slushy roads &amp; patchy blowing snow.
- Veh.1 W/B ahead of veh. 2.
-D.1 stated he thought he got hit from behind, going about 50.
-D2 stated he was in R. lane, veh. 1 moved to L. lane and started to slide. D.2 stated he headed for the ditch, but caught the R.R. of veh. 1 on his way into the ditch, thought he was going about 60.
- No injuries
-Veh.1 towed by Harlens</t>
  </si>
  <si>
    <t>(WEATHER CONDITIONS DAYLIGHT, BLOWING SNOW, WINDY, 10 DEG, SNOW/ICE COVERED ROADS)-V1 WAS WB HWY 7 - DRIVER OF V1 NOTICED HIS VEHICLE START TO LOOSE CONTROL ON THE ICE/SNOW ON THE ROADWAY - TRIED TO CONTROL VEHICLE BUT LOST CONTROL CROSSING CENTER LINE AND GOING INTO THE EB LANE OF HWY 7 - V2 WAS EB HWY 7 SAW V1 LOOSING CONTROL AND CROSSING INTO HIS LANE - DRIVER OF V2 TRIED TO GET OUT OF THE WAY BY MOVING AS FAR TO THE RIGHT SHOULDER OF THE HIGHWAY BUT WASN'T ABLE TO GET OUT OF THE WAY WHEN V1 CRASHED HEAD ON INTO V2- V2 WENT INTO SOUTH DITCH AND ROLLED HIS TRUCK AND CAME TO REST ON ITS WHEELS IN A FIELD - V1 SPUN OUT AND CAME TO REST ON NORTH SHOULDER OF HWY 7.</t>
  </si>
  <si>
    <t>-UNIT ONE TRAVELING WESTBOUND ON HWY 7.
-DRIVER OF UNIT ONE STATED HE HIT A SLIPPERY PATCH OF ICE AND LOST CONTROL.
-DRIVER OF UNIT ONE STATED HE TOOK THE DITCH TO AVOID ONCOMING VEHICLES.
-UNIT ONE SLID INTO THE METAL POLE, MARKING THE CULVERT.
-UNIT ONES REAR DRIVER SIDE TIRE DID GO INTO THE SMALL CULVERT AND SHEERED OFF.</t>
  </si>
  <si>
    <t>Rich Valley</t>
  </si>
  <si>
    <t>Unit 1- Ford Escape was traveling west on Hwy 7.
Unit 2- Unknowing truck was traveling east on Hwy 7.
Unit 2 swerved over centerline and side swiped Unit 1.
Unit 2 kept traveling east after striking Unit 1.
Unit 1 pulled to shoulder because of damage.</t>
  </si>
  <si>
    <t>Riceville</t>
  </si>
  <si>
    <t>DRIVER STATES DRIVING 60 MPH ON CRUISE CONTROL. STATES CAR WAS   PULLING TO RIGHT. 911 CALLER REPORTED THAT CAR WAS OVER  CENTER  LINE PRIOR TO RUNNING OFF ROAD. DRIVER ADMITS WAS MESSING  WITH  CD PRIOR TO RUNNING OFF ROAD.
RAN OFF ROAD RIGHT SIDE, ENTERED DITCH, VAULTED APPROACH, HIT   RIGHT OF WAY SIGN, ENTERED CEMETERY HIT LARGE HEADSTONE BREAKING   IT IN HALF. OWNERSHIP OF HEADSTONE YET TO BE DETERMINED.
DRIVER SEEMED SLOW IN COMPREHENSION, DEMONSTRATED POOR   CONCENTRATION AND BALANCE. STATES ON 5 DIFFERENT MEDICATIONS.   EVALUATION REQUESTED TO DETERMINE MENTAL COMPETENCE / CORRECT   MEDICATIONS TO OPERATE MOTOR VEHICLE SAFELY.
NAME ON HEADSTONE WAS &amp;quote;LAWRENCE&amp;quote;, CEMETERY HAS NO RECORD OF  LIVING RELATIVES. REPAIR ESTIMATE IS $600.00.</t>
  </si>
  <si>
    <t>UNIT 1 WAS EAST BOUND HWY 7 - DRIVER SAW 2 VEH'S IN FRONT OF HER HIT THE BREAKS WHICH IN TURN SHE HIT HER BREAKS AND LOST CONTROL - DRIVER STATED SHE DID A 2-3 360'S ON THE ICE COVERED ROAD AND WENT INTO DITCH HITTING THE SNOWBANK IN DITCH AT APPROX 30-40 MPH- NO AIRBAGS DEPLOYED - SEAT BELTS WORN- PASSER BY PULLED VEH OUT OF DITCH UNKNOWN WHO THEY WERE- (OWNER OF THE VEH ADVISED ME THAT SOMETHING WAS DAMAGED MECHANICALLY IN THE VEH UNKNOWN WHAT - AND NO PHYSICAL EXTERIOR DAMAGE - I NEVER SAW VEH AS THE VEH WAS GONE FROM THE SCENE AND I SPOKE WITH INDIVIDUALS IN PERSON AT HOSPITAL - DR SAID NO INJURIES WITH EITHER PARTY).</t>
  </si>
  <si>
    <t>Vehicle 1 was stopped in the roadway waiting to make a left turn.  Driver of vehicle 2 stated there was a vehicle between him and vehicle 1 that swerved around vehicle 1.  Driver of vehicle 2 attempted to swerve but fish tailed striking vehicle 1 and then going into the south ditch striking a sign.</t>
  </si>
  <si>
    <t>KALE AVE</t>
  </si>
  <si>
    <t>V1 AND V2 WERE WB ON MNTH 7 AT KALE AVE.  V2 WAS TRAVELING APPROXIMATLEY 25MPH DUE TO BAD ROAD CONDITIONS.  V1 CAME UP BEHIND V2 AT APPROXIMATELY 60MPH AND COULDN`T STOP.  V1 REARENDED V2.  D1 FLED THE SCENE IN V1.  PASSENGER IN V2 COMPLAINED OF NECK PAIN.  HE WENT TO HUTCHINSON HEALTH BY AMBULANCE.  HE WAS TREATED AND RELEASED.  D2 NOT INJURED.  D1 WAS AT HIS APARTMENT IN SILVER LAKE.  HE ADMITTED TO THE CRASH AND FLEEING THE SCENE.  HE WAS ARRESTED FOR 2ND DEGREE DWI AND HIT AND RUN.  HARLAN`S AUTO TOWED THE BOTH VEHICLES.</t>
  </si>
  <si>
    <t>Nissan Rogue traveling east on Hwy 7 approaching Kale Ave north.  
Driver of Nissan saw deer on roadway and swerved to the left to try and avoid it but was unable to.
Nissan hit deer head on.
Nissan crossed center line and then into ditch in north side of Hwy,
Nissan traveled in down slope of ditch for short distance before hitting stop sign on Kale Ave.
Nissan came to a stop on Kale Ave.</t>
  </si>
  <si>
    <t>Dodge Caravan was traveling west on Highway 7 at Kale Ave East.
Deer attempted to cross highway from north to south in front of Dodge and was hit but the front right bumper.</t>
  </si>
  <si>
    <t>Unit 1, Dodge Caravan was traveling west on Hwy 7.
As Unit 1 was going through S-curve vehicle started to spin and slide into opposite lane of traffic.
Driver was unable to gain control and slid into ditch sideways.
As Unit 1 slid into ditch passenger side wheels caught in snow and vehicle rolled onto its side.</t>
  </si>
  <si>
    <t>- Blowing snow / patchy ice and snow pack.
- Veh.1 E/B Hwy 7 lost control and hit Veh 2 &amp; Veh 3 parked on E/B Hwy 7 shoulder.  Veh. 2 was stuck. Veh 3 driver Ryan was out of the veh at the time of the crash.
- No injuries
- Veh 1 &amp; 2 towed by Genes from Silver Lake.</t>
  </si>
  <si>
    <t>Vehicle was traveling E/B on MN Hwy 7 west of 190th St negotiating a curve to the left.  Roadway was iced over.  Vehicle slid off roadway,  into south ditch.  Traveled through the ditch S/B striking grove of trees and overturning onto the driver side.</t>
  </si>
  <si>
    <t>Silver Lake</t>
  </si>
  <si>
    <t>U1 was EB on MNTH 7 when the driver was negotiating a curve to the left. The driver said he was going about 50 MPH when he felt the tires sliding out from beneath the truck. the driver then tried to correct to the right and over corrected putting the semi and trailer into the ditch. The semi was pulling an enclosed trailer with Indiana plate P98345.</t>
  </si>
  <si>
    <t>LACE AVE</t>
  </si>
  <si>
    <t>Chevy Blazer was east bound Hwy 7 traveling on the outside lane of the passing lanes.
As passing lanes were coming to an end driver merged into the  inside lane and lost control.
Chevy slid across west bound lanes of traffic and into ditch.
When the Chevy`s wheels caught the snow as it entered the ditch  the Chevy rolled onto its passenger side and then onto its roof.
Chevy came to rest on its roof facing west in the west bound  ditch.
Driver stated she was going to go to hospital on her own to be checked out. States she has some pain and thinks it from seatbelt.</t>
  </si>
  <si>
    <t>D2 stated he was EB on MNTH 7 going around a curve near MP 149.  He said there was a newer silver pickup (possibly GMC, but not sure) pulling an ATV on a small trailer.  The pickup (V1) crossed the centerline and the left side of the trailer struck his door. The D2 pulled over immediately.  He said D2 applied the brakes, then kept going WB on MNTH 7.  Follow up to locate V1 was not successful.  V2 had damage to the driver's side door.  It peeled back the outer portion of the door.   I took photos.  He was able to driver the car to nearby gas station.  The tired was bulging.</t>
  </si>
  <si>
    <t>190TH STREET (T-53)</t>
  </si>
  <si>
    <t>UNIT #1 EAST BOUND LOST CONTROL ON SLIPPERY ROADWAY, CROSSED  CENTER LINE. COLLISION OCCURRED IN WEST BOUND LANE.</t>
  </si>
  <si>
    <t>Kale Avenue</t>
  </si>
  <si>
    <t>-driver was westbound on Hwy 7 and lost control on slippery roads and slid into ditch.  Ditch was full of snow and did damage front, side, and box of vehicle.
-driver was not injured and no other vehicles were involved.</t>
  </si>
  <si>
    <t>On 12/04/17 at approximately 2200 hours a 2003 white Pontiac Vibe with the MN license plate of 296KRC was traveling westbound on Highway 7 and a 2010 white Ford Econoline cargo van with the MN license plate YBC2114 was traveling eastbound on Highway 7. Both drivers advised they were traveling at approximately 30 miles per hour at the time of the crash with their seatbelts on. Pontiac hit a patch of ice and felt the front tires slide towards the center lane. The driver stated the wind pushed his vehicle over the center line. The weather service was reporting wind gusts of up to 45 miles per hour that night. The Pontiac crossed over the center lane and sideswiped the cargo van as it was traveling eastbound. The driver of the cargo van stated he swerved towards the south ditch in an attempt to avoid collision with the Pontiac. The vehicles collided in a sideswipe fashion. The cargo van ended up with the south ditch and the Pontiac came to rest in the middle of the roadway, in both the westbound and eastbound lanes. No injuries resulted from this crash.</t>
  </si>
  <si>
    <t>190TH</t>
  </si>
  <si>
    <t>V1 was WB on MNTH 7.  V2 was EB.  V1 was following  a MNDOT snowplow.  The winds were approximately 40mph blowing snow and making it white-out conditions.  When the snowplow passed V2, D1 and D2 both said they couldn`t see and lost track of where they were at on the roadway.  They collided head on near the middle of the highway.  Both vehicles had severe damage and were towed by Genes Towing.  Niether driver was transported.  D1 complained of chest pain from seatbelt and/or airbag.  I transported both drivers to Hutchinson.</t>
  </si>
  <si>
    <t>14-00372</t>
  </si>
  <si>
    <t>State Highway</t>
  </si>
  <si>
    <t>190th Street</t>
  </si>
  <si>
    <t>Vehicle was traveling west bound on State Highway 7.  Driver said she slid off the road, entered the north side ditch, and her vehicle rolled, landing on its roof.  Driver said she was driving approximately 45 mph.  Driver only occupant and wearing her seatbelt.  Highway 7 was very slippery at this time.</t>
  </si>
  <si>
    <t>On 12/4/2017 at approximately  2202 hours McLeod County Communications advised of a crash on Highway 7 west of Silver Lake. Upon my arrival I observed a Sterling 350 MNDOT plow and a 2003 White Pontiac Vibe in the middle of the road blocking traffic. The Pontiac had been involved in a motor vehicle crash with another vehicle on scene and as a result had stalled in the roadway. The Pontiac care to rest perpendicular in the roadway, occupying both lanes of travel. The westbound MNDOT plow came upon the Pontiac after the driver of the Pontiac got out to speak with the driver of the previously mentioned crash. The driver of the plow saw the Pontiac in the roadway and applied the brakes. Due to icy roadways and poor visibility the plow was not able to make a complete stop prior to striking the Pontiac. The plow blade struck the passenger side of the Pontiac. The plow then turned left and ended up parallel to the Pontiac in the roadway. Airbags had been deployed in Pontiac due to the previous crash. The driver of the Pontiac was not in the vehicle at the time. No injuries resulted from this crash. All insurance information is attached to this incident.</t>
  </si>
  <si>
    <t>UNIT 1 WAS WB HWY 7 - ROADS WERE ICE COVERED WITH A SEVERE CROSS WIND CAUSING BLOWING SNOW AND LARGE DRIFTS - DRIVERS VAN STARTED TO SLIDE ON THE ICE DUE TO CROSS WINDS CAUSING HIM TO HIT SNOW DRIFT PULLING HIM INTO NORTH DITCH OVERTURNING IN THE DEEP SNOW.</t>
  </si>
  <si>
    <t>KALE AVENUE (T195)</t>
  </si>
  <si>
    <t>CROSS-WIND CAUGHT EMPTY SEMI-TRAILER, UNIT JACK-KNIFED, RAN OFF  ROAD LEFT SIDE.
PULLING A 2014 UTIL SEMI TRAILER, MN LICENSE 2881STM, VIN  1UYVS2535EM953514
DBA J.R. SHUGAL</t>
  </si>
  <si>
    <t>14-001553</t>
  </si>
  <si>
    <t>190th St</t>
  </si>
  <si>
    <t>-vehicle traveling W on Hwy 7
-driver lost control of vehicle
-vehicle slid into N ditch &amp; flipped onto driver side</t>
  </si>
  <si>
    <t>Chevrolet Silverado was  eastbound on Highway 7 approaching Silver Lake.
Two deer came out of ditch on north side of highway. First deer made it across but second deer leaped up and struck the windshield of the Chevrolet.</t>
  </si>
  <si>
    <t>MAIN ST</t>
  </si>
  <si>
    <t>Unit 1 Audi was traveling East on Hwy 7 approaching Silver Lake.
Unit 2 Subaru was ahead of Unit 1 also traveling East on Hwy 7. 
Vehicles ahead of Unit 2 started to slow and come to a stop for unknown reason so Unit 2 slowed.
Unit 1 noticed Unit 2 slow and tried to stop but slid into the back of Unit 2 because of icy Hwy.</t>
  </si>
  <si>
    <t>#2 SLOWING FOR VEHICLE IN FRONT OF HIM MAKING LEFT TURN INTO DRIVEWAY OF 10991 HWY 7. #1 RAN INTO REAR OF #2.
#1 PULLING A 1975 MUVA FLATBED TRAILER, MN LICENSE 6071STA. VIN:3238. 3 FORKLIFTS ON TRAILER.
#1 CITED FOR FOLLOWING TOO CLOSELY.
#2 CITED FRO DRIVING AFTER REVOCATION.</t>
  </si>
  <si>
    <t>unit 1 traveling westbound on Highway 7 west of silver lake.
unit 2 traveling eastbound on Highway 7 west of silver lake
unit 1 began accelerating out of the 45 MPH zone into the 60 MPH zone
unit 1 began swerving and lost control
unit 1 went into the eastbound lane striking unit 2 directly in the front
unit 1 then flipped end over and landed on the roof
unit 2 veered off and came to final rest in the east ditch.
unit 1 suffered totaling damage
unit 2 suffered totaling damage
driver of unit 1 and unit 2 taken to Hutchinson Hospital
driver of unit 1 then flown to HCMC suffering from numerous fractures and possible life threatening injuries</t>
  </si>
  <si>
    <t>Unit 1 traveling west on Hwy 7. Deer came out of ditch fromt he north side of Hwy. 
Driver unable to avoid deer and hit it head on.
Deer ended up in south side ditch dead.
Driver was able to stop vehicle on shoulder.
Small cuts to driver from broken glass.
Severe damage to front end of vehicle and windshield broke.</t>
  </si>
  <si>
    <t>V1 WAS TRAVELING WEST ON MNTH 7. V1 WAS TRAVELING TO FAST FOR ROAD CONDITIONS, WENT INTO THE DITCH AND STRUCK A SPEED LIMIT SIGN, ADDRESS SIGN AND MAIL BOX.</t>
  </si>
  <si>
    <t>RAINING / WET ROADS / PATCHY WIND
VEH.1 YATES WAS SB ON 200TH ST MAKING A LEFT TURN ONTO HWY 7.   HE WAS PULLING A TRL WITH A SKID STEER ON IT. YATES SAID HE DIDN'T SEE VEH 2 WHEN HE PULLED OUT ONTO HWY 7.
VEH 2 HERTZOG WAS WB ON HWY 7. HE STATED THAT VEH. 1 PULLED OUT IN FRONT OF HIM AND HE HIT THE TRL AND WENT INTO THE NW DITCH AT THAT INTERSECTION AND HIS VEH WAS UP AGAINST A POWER POLE.
HERTZOG SIGNED OFF AT THE SCENE WITH MEDICAL.
YATES NO INJURIES
HERTZOG VEH TOWED BY HARLENS
YATES WAS ABLE TO DRIVE HIS VEH AND TRL FROM THE SCENE.
YATES CITED FOR: FAIL TO YIELD ( 88190587575 )</t>
  </si>
  <si>
    <t>16 CR</t>
  </si>
  <si>
    <t>Unit 1 turned south onto CR. 16 and turned around to croass over Hwy 7 and head north on CR. 16.
Unit 2 was west bound on Hwy 7.
Unit 1 pulled out into intersection and ran into the front left fender and tire of Unit 2.</t>
  </si>
  <si>
    <t>SILVER AVE</t>
  </si>
  <si>
    <t>DRIVER WAS WB ON MNTH 7 AND APPEARED TO HAVE A SEIZURE.  THE VEHICLE WENT LEFT INTO THE SOUTH DITCH, ON THE EDGE OF SILVER AVE, AND INTO A YARD.  HE RAN OVE SOME TREES AND SHRUBS IN THE YARD.  DRIVER WAS UNCONCIOUS AND BREATHING WHEN I ARRIVED.  HE DID WAKE UP.  HE WAS TRANSPORTED TO GLENCOE  HOSPITAL BY SILVER LAKE AMBULANCE.  MARIJUANA PIPE BEHIND THE SEAT.  DRIVER ADMITTED TO SMOKING SOME LAST NIGHT.  THE DAMAGE TO THE YARD WAS TO TREES, SHRUBS AND A FENCE.  OWNER OF PROPET IS JOYCE AND ROGER MALLAK OF 232 SILVER AVE, SILVER LAKE MN.</t>
  </si>
  <si>
    <t>200th Street</t>
  </si>
  <si>
    <t>State Highway 7</t>
  </si>
  <si>
    <t>Unit 2 was stopped at the stop sign st 200th St waiting for traffic to clear to cross HW 7.  Unit 1 was driving WB on HW 7 and slowed to 20-30 MPH to turn R onto 200th St.  The road surface was completely covered in packed ice and snow and Unit 1 lost traction and slid into the driver's side of Unit 2.  Both drivers reported no injuries, lap and shoulder belt use and no airbag deployment.  Bothe vehicles sustained moderate damage, but were drivable.</t>
  </si>
  <si>
    <t>WALTER WESTBOUND IN CADILAC.  KLIMA PULLS OUT OF DRIVEWAY OF LOCAL BUSINESS NORTHBOUND TO GO WEST AHEAD OF WALTER.  KLIMA DOES NOT NOTICE WALTER`S CADDY COMING.  WALTER SKIDS BUT T-BONES KLIMA`S VAN.  NO INJ.</t>
  </si>
  <si>
    <t>CLOUDY / DRY RDS.
RICHARD WAS S/B ON CO. RD. 16 CROSSING HWY 7. HE TOLD ME HE DIDN'T SEE THE VEH COMING W/B ON HWY 7.
DUSTIN WAS W/B ON HWY 7.  HE STATED THE CAR PULLED OUT IN FRT OF HIM AND THEY HIT.
ALL 3 PEOPLE IN RICHARD'S VEH WERE TAKEN TO THE HUTCHINSON ER BY AMBUL.
DUSTIN WAS ALSO TAKEN TO THE HUTCHINSON ER BY AMBUL.
HARLENS TOWED BOTH VEHS.
WITNESS PURCELL TOLD ME HE WAS W/B ON HWY 7 BY THE RIGHT TURN SIGN TO GO NORTH ON CO.RD. 16 WHEN HE SEEN THE CAR PULL OUT ONTO THE HWY AND SEEN THE CRASH.
RICHARD WAS MAILED A CITE FOR: FAIL TO YIELD</t>
  </si>
  <si>
    <t>Vehicle 1 was entering roadway from the Dollar General parking lot and was going to turn eastbound on Hwy 7.
Vehicle 2 was traveling westbound on Hwy 7.
Driver of vehicle 1 stated she didn't see vehicle 2 until it was to late.  Driver of vehicle 2 slammed on his brakes and went into the center turn lane but was still struck by vehicle 1.
Driver of vehicle 1 indicated it was her fault.</t>
  </si>
  <si>
    <t>Unit 1 Ford Taurus was traveling East on Hwy 7 entering the city of Silver Lake.
Unit 2 International Truck was also traveling East on Hwy 7 just ahead of Unit 1.
Unit 2 approached the reduced speed zone going through Silver Lake and driver started to slow his vehicle.
Driver of Unit 1 was distracted with items in his vehicle and was not aware of the reduced speed zone or the slowing vehicle ahead of him and rearended the trailer being pulled by Unit 2. 
Unit 2 was pulling a homemade trailer used for transporting spools of wire. Damage to trailer appeared minor. Left rear tail lights was broke off along with license plate.</t>
  </si>
  <si>
    <t>Unit 2 was making a right turn.
Driver 1 states sun had been in her eyes, and must have looked away to the right and did not see Unit 2 until she ran into it.
Driver 1 cited for failure to use due care.</t>
  </si>
  <si>
    <t>Lake Avenue N</t>
  </si>
  <si>
    <t>* V-1 IN LEFT TURN LANE WAITING TO TURN LEFT (SOUTH) ON LAKE AVE FROM WESTBOUND HWY 7.
* V-2 AT STOPSIGN WAITING TO TURN LEFT (WEST) FROM NORTHBOUND LAKE AVE.
* V-1 STARTED TO TURN ON TO LAKE AVE FROM HWY 7.
* V-2 STARTED TO TURN ON HWY 7 FROM LAKE AVE.
* V-2 STRUCK V-1 ON DRIVER'S SIDE.
* V-2 MOVED OFF OF HWY 7 NO TO BLOCK HWY 7 BEFORE LAW ENFORCEMENT ARRIVAL.
* V-2 DRIVER STATED HE DIDNT SEE V-1 DUE TO THE SUN.
* V-1 AND V-2 TRAVELING BETWEEN 5 AND 10 MILES PER HOUR.
* V-1 AND V-2 DRIVERS WEARING SEATBELTS.
* AMBULANCE WAS PAGED TO HAVE DRIVERS SIGN OFF.</t>
  </si>
  <si>
    <t>SUMMIT AVE NW</t>
  </si>
  <si>
    <t>V1 STOPPED AT STOP SIGN OF SUMMIT AV &amp; MNTH 7.
V2 WAS TRAVELING EAST ON MNTH 7.
V1 DIDN`T SEE V2 AND PULLED IN FRONT OF V2, CAUSING THEM TO COLLIDE.
BOTH VEH`S TOWED.</t>
  </si>
  <si>
    <t>2 CR</t>
  </si>
  <si>
    <t>Unit 1 was westbound Hwy 7 approaching Cr. 2.
Unit 2 was also westbound Hwy 7 behind Unit 1.
Unit 1 pulled over into right turn lane and made U-turn in front of Unit 2.
Unit 2 was unable to avoid hitting Unit 1 and hit the driver side of Unit 1.</t>
  </si>
  <si>
    <t>Single vehicle crash reported by MnDOT snowplow driver to MnDOT/State Patrol dispatch.
I arrived to find a 2002 Ford Explorer in the south ditch of MNTH 7 east of Grove Avenue. The marks in the ditch from the vehicle showed it was eastbound on MNTH 7 and entered the south ditch, struck a telephone box, and continued over a driveway approach for 209 Hwy 7 E before becoming stuck in snow on the east side of the driveway. 
The driver of the Ford, Rickmyer, stated she was eastbound on MNTH 7 and there was a snowplow on the eastbound shoulder of the highway plowing. She stated the vehicle in front of her passed the snowplow and continued on. She stated she passed the snowplow and lost control of her vehicle. 
At the location where Rickmyer passed the snowplow she had to use the center turn lane to pass the snowplow. The center turn lane was snow/ice covered from the 3 inch snowfall the previous day and evening. The main driving lane was down to the pavement.
Minor damage to the front driver's side corner from the crash and minor damage to the telephone box (#3849) which belonged to CenturyLink.
The vehicle was winched from the ditch by Kevin's.</t>
  </si>
  <si>
    <t>-McLeod S.O got a call approx. 0820 about a veh. that hit a sign.
-Address sign 9924 Hwy 7 was knocked down. Veh across Rd. had  2 flat tires on damage to L.R. door, grass / mud on veh as well.
-RCO found a phone # for R.O. and they called me just before 10 am.
-D1 stated coming home from work coming into Silver Lake hit some ice and went into the ditch, didn`t think she hit anything, called her son who came out and he too didnt see any damage. But know that there is damage they want a report.
-veh. 1 parked in private lot, they will get it towed later
-No injuries
-D.1 cited for: ( fail to notify owner of property damage crash)</t>
  </si>
  <si>
    <t>UNIT 1 WAS PULLING A CAR TRAILER - GOT EAST OF SILVER LAKE ON HWY 7 HEARD A BOOM LOOKED BACK AND SAW HIS TRAILER DETACHED AND GO INTO SOUTH DITCH AND HIT A STREET SIGN THEN GO BACK INTO ROADWAY CROSSING THE HIGHWAY DOWN INTO NORTH DITCH OF HWY 7 COMING TO REST ON ITS TIRES - NO OTHER PROPERTY OR CARS WERE DAMAGED.</t>
  </si>
  <si>
    <t>Unit 1- Chevrolet Tahoe was eastbound on Hwy 7 approaching Cr.92.
Unit 2- Toyota Sienna was westbound on Hwy 7 approaching Silver Lake.
Unit 1 crossed over center line and sideswiped the left rear of Unit 2.
After the collision, Unit 1 went to the right and into the ditch on the south side of Hwy 7.
Unit 1 traveled in the ditch hitting a electrical post.
Unit 1 hit the embankment to Cr. 92 and vaulted over Cr. 92 landing on the east side hitting right of way sign.
Unit 1 rolled after landing and came to rest in a bean field facing north.</t>
  </si>
  <si>
    <t>UNIT 2 BEHIND AN EASTBOUND SEMI THAT WAS WAITING TO TURN NORTH ONTO CSAH 2. UNIT 1 SOUTHBOUND ON CSAH 2 STOPPED AT THE THE STOP SIGN, DID NOT SEE UNIT 2 AND STARTED TO CROSS MNTH 7. UNIT 2'S FRONT BUMPER CAUGHT ON UNIT 1'S TRAILER HITCH, TEARING THE BUMPER OFF. BOTH UNITS STOPPED, BUT INSUFFICIENT INFORMATION WAS EXCHANGED.
DRIVER 1 CITED FOR FAIL TO YIELD RIGHT OF WAY FROM A STOP SIGN / THROUGH HIGHWAY.</t>
  </si>
  <si>
    <t>U1 was SB on McLeod County Road 2 when it went through a stop sign. U2 was WB on MNTH 7 when the driver observed U1 go through the stop sign. U2 tried to swerve to the left to avoid the collision but the vehicles collided in the intersection at a right angle. The collision U1 to spin on MNTH 7 where it came to final rest facing NB in the EB lanes. After the collision, U2 rolled and came to final rest facing SB in the Southwest ditch. Witnesses stated U1 was SB on CR 2 when it blew through the stop sign without ever hitting the brakes when it collided with U2. It was foggy out at the time of the crash.</t>
  </si>
  <si>
    <t>V2 was traveling WB on MNTH 7 when it slowed to turn left onto Hamlet Ave. V1 was behind V2 traveling WB when it failed to use the by pass lane and collided with V2, sending V2 into the south ditch. Driver of V1 was cited for Careless Driving 169.13.2 and warned for CFR-brakes out of adjustment 49CFR393.47(E).
V1 was pulling a 1997 East end dump semi trailer, MN license 1635STK. The trailer was empty at the time of the crash.</t>
  </si>
  <si>
    <t>HAMLET AVE</t>
  </si>
  <si>
    <t>- Cloudy / dry roads, no snow in this area.
-D.1 was going W/B Hwy 7 admitted crossing the center line and sideswiping veh.2. Said he was listening in raido.
-Checked D.1 cell phone last text around 1830 hrs. Last call 1939 hrs.
-D.2 stated saw veh.1 come over center line at her.
-Veh.2  had 4 kids in it as well.
Adrian Sanchez 03-05-2001  2nd left
Victor Ruelas 02-15-2006  2nd right
Daniel Ruelas 01-26-2003  3rd right
Eduardo Ruelas 02-15-2006  3rd left
-No injuries.
-No tows
-D.1 cited for: Careless Driving (889000172653)</t>
  </si>
  <si>
    <t>DRIVER STATES HE SWERVED FOR DEER, THEN OVER CORRECTED. CROSSED CENTER, RAN OFF ROAD LEFT, ENTERED DITCH, OVERTURNED, CAME TO REST ON WHEELS.</t>
  </si>
  <si>
    <t>GRAIN AVE</t>
  </si>
  <si>
    <t>-Dry Rds. / Clear
-Veh. 2 had stopped on Hwy 7, there had been a crash ahead of him and hay bales all over the Hwy.
-Veh.1 ran into the back of Veh.2.
-No injuries.
-Veh.2 was towed by Jerry`s, owners request.</t>
  </si>
  <si>
    <t>COUNTY RD 2</t>
  </si>
  <si>
    <t>V1 WAS WB ON MNTH 7 NEAR GRAIN AVE.  IT CAME UP FAST BEHIND V2.  V1 STRUCK THE LEFT REAR QUARTERPANEL AND CONTINUED ON.  IT TURNED ON CO 92 INTO SILVER LAKE AND SPED THROUGH TOWN ON MAIN ST.  IT BLEW THROUGH A STOP SIGN.  THE VEHICLE WAS UNABLE TO BE LOCATED.  IT WAS A BLUE SUV.</t>
  </si>
  <si>
    <t>8454  DRIVEWAY</t>
  </si>
  <si>
    <t>-Dry Rds. / Clear.
-Veh.2 making L. turn into driveway, pulling hay rack , loaded with hay.  Had flashing amber light &amp; slow moving veh. sign on back of hay rack.
-Veh.1 ran into back of veh.2 trl.
-D.1 stated had slowed down to about 55 because of the darkness. Saw flashing light, thought it was a construction sign of some kind. didn`t see trl. with hay until last second.
-Veh.1 towed by Genes
-Both people in Veh.1 taken to Ridgview ER in Waconia, by Silver Lk. Ambul.
-Treated &amp; Released 
-D.2 No injuries.
-D.1 cited for: Drive w/o due care                 ( 899000058368)</t>
  </si>
  <si>
    <t>Unit 1- Volkswagen Jetta was traveling west on Hwy 7 approaching Fox Ave.
Unit 2- GMC Sierra with farm wagon was traveling west on Hwy 7 ahead of Unit 1.
Unit 2 was traveling slow with farm wagon full or round bails. Wagon also had slow moving sign with additional reflectors.
Driver of Unit 1 dropped his electronic e-cig (Vape) and looked down to pick it up and when he looked back up the wagon was right there and he could not stop or avoid it.</t>
  </si>
  <si>
    <t>GARDEN AVE</t>
  </si>
  <si>
    <t>CHRYSLER WAS TRAVELING WEST ON HWY 7.
HWY SNOW COVERED.
CHRYSLER STARTED TO SKID AND ROTATE. DRIVER UNABLE TO GAIN  CONTROL OF VEHICLE.
CHRYSLER CROSSED OVER CENTER LINE AND INTO OPPOSITE LANE OF  TRAFFIC BEFORE GOING INTO DITCH AND HITTING NO PASSING SIGN.
VEHICLE WAS STUCK IN SNOW IN DITCH.</t>
  </si>
  <si>
    <t>UNIT 1 TRAVELING EAST BOUND
DRIVER OF UNIT 1 ADMITTED FALLING ASLEEP. WENT ACROSS WEST BOUND LANES INTO NORTH DITCH. 
UNIT 1 SUFFERED MODERATE DAMAGE TO THE FRONT END FROM STRIKING SWAMP/DITCH EDGE
DRIVER OF UNIT 1 CITED WITH DUTY TO DRIVE WITH DUE CARE.</t>
  </si>
  <si>
    <t>UNIT 1 AND 2 WERE BOTH TRAVELING WEST BOUND HWY 7 - UNIT 2 WAS IN LEFT LANE OF DOUBLE LANE AND UNIT 1 WAS IN THE RIGHT LANE BUT BEHIND UNIT 2 - UNIT 2 SAW THAT THE DOUBLE LANES WERE GOING TO BE ENDING AND TURNED ON HIS RIGHT TURN SIGNAL APPROX 1/4 MILE BEFORE MERGE TO SINGLE LANE - UNIT 2 LOOKED OVER AND COULD SEE UNIT 1 APPEAR TO BE WEAVING WITHIN HER LANE AND APPEARED TO BE TRYING TO OVERTAKE UNIT 2 - UNIT 2 SAW THIS AND BEGAN TO SLOW DOWN AS MUCH AS HE COULD AND SAW EAST BOUND TRAFFIC SO HE COULDN'T MOVE OVER ANY FURTHER LEFT TO ALLOW UNIT 1 TO PASS - UNIT 1 CONTINUED TO TRY AND OVERTAKE UNIT 2 IN THE BOTTLE NECK OF THE MERGE AND ENDED UP SIDESWIPING UNIT 2 - BOTH UNITS ENDED UP ON NORTH SHOULDER OF HWY 7 WITH UNIT 1 NOW IN FRONT OF UNIT 2 - BOTH UNITS HAD MINOR DAMAGE - PAINT TRANSFER/SCUFFS AND UNIT 1 HAD SIDE MIRROR DAMAGE.</t>
  </si>
  <si>
    <t>FALCON AVE</t>
  </si>
  <si>
    <t>V/1 WAS NORTH ON CSAH 15,  MAKING TURN TO GO WEST ON MNTH 7.  V/2 WAS EAST ON MNTH 7.  V/1 DRIVER TOLD ME THAT HE DID NOT SEE THE EAST BOUND VEHICLE, PULLED OUT INTO THE LANE, AND WAS HIT BY V/2.  V/2 DRIVER COULD NOT AVOID THE CRASH.  LOOKING AT V/1, I NOTICED THAT THE WINDOWS WERE STILL FROST/DEW COVERED.</t>
  </si>
  <si>
    <t>Unit one was in the far left hand turn lane on Main St N, facing north. When the vehicle proceeded through the intersection, the driver stated he was not paying attention and clipped the sign placed in the divider of Hwy 7 E. SP 201 assisted with the accident and placed a yellow tag #86793 on the sign that was knocked down. Sp 201 also notified state in order to have it fixed. The driver of unit one was cited for innatentive driving.</t>
  </si>
  <si>
    <t>Wirt</t>
  </si>
  <si>
    <t>DRIVER LOST CONTROL ON SLIPPERY ROAD, RAN OFF ROAD RIGHT SIDE, HIT MAILBOX, OVERTURNED AND CAME TO REST AS SHOWN.
MAILBOX @ 6840 HWY 7- REBECCA HELBERG
VEHICLE WAS UPRIGHTED BY HARLAN`S</t>
  </si>
  <si>
    <t>Winsted</t>
  </si>
  <si>
    <t>Unit 1- Toyota Prius west  bound on Hwy 7 entering passing lanes.
Unit 2- Chevrolet Suburban west bound Hwy 7 behind Unit 1.
As Unit 1 entered passing lane driver went into left lane to go around vehicle that was ahead of it.
As Unit 1 was entering onto left lane Unit 2 ran into the left rear of Unit 1.</t>
  </si>
  <si>
    <t>V1 was EB on mnth 7.  the road was glare ice.  She slowed a little and lost control went into the south ditch and rolled the SUV.  No injuries.  V1 was towed by Harlans.</t>
  </si>
  <si>
    <t>UNIT 2 AND UNIT 3 WERE STOPPED IN THE TRAFFIC LANE ON HWY 7 WB WAITING IN LINE OF CARS FOR PACE CAR TO BRING THEM PAST THE CONSTRUCTION. UNIT 1 WAS WB HWY 7 AND WAS APPROACHING LINE OF CARS HE LOOKED DOWN TO USE CAR RADIO AND LOOKED UP SAW LINE OF CARS CLOSER THAN HE EXPECTED WENT TO VEER TO MISS UNIT 2 WHEN HE STRUCK UNIT 2 IN THE REAR PASSENGER SIDE BUMPER AND SIDESWIPED UNIT 2 WITH DRIVER SIDE OF UNIT 1. PARTS OF UNIT 1 AND 2 HIT UNIT 3 AS HE WAS ALSO STOPPED IN THE ROADWAY WAITING IN LINE OF CARS. UNIT 1 CONTINUED INTO THE NORTH DITCH OF HWY 7 WHERE HE CAME TO REST. UNIT 1 HAD GOTTEN A MINOR BLOODY NOSE, UNIT 2 AND 3 HAD NO INJURIES.</t>
  </si>
  <si>
    <t>CLOUDY / DRY ROADS, HAD JUST STARTED RAINING, UNSURE IF IT WAS RAINING HERE AT THE TIME OF THE CRASH
KRIENKE WAS IN BOBCAT ON SHOULDER GOING E/B ON HWY 7 MAKING A L. TURN INTO HIS DRIVEWAY. DIDN'T SEE THE EB VEH AND TURNED INTO IT.
IBRAHIM VEH TOWED BY HARLENS
KRIENKE WAS CITED FOR: UNSAFE CHANGE OF COURSE.</t>
  </si>
  <si>
    <t>I, Trooper Garrison Elsenpeter was conducting a traffic stop on Highway (Hwy) 7 westbound. As I was pulling up to the rear of the vehicle I saw unit 1 driving eastbound on the shoulder, fully out of the lane of traffic and unit 2 driving eastbound in their correct lane. As I came to a stop, I heard a bang over my left shoulder that can be heard over my squad camera during the traffic stop. At that time, unit 2 was passed my squad and was currently passing unit 1. Both units continued driving. Unit 1 turned north crossing Hwy. 7 into the driveway and unit 2 continued eastbound. At the end of my traffic stop a gentleman advised me that both units struck one another. 
Unit 1 was traveling eastbound pulling a farm trailer on the shoulder of the Hwy 7. Unit 1 was displaying hazard lights during the operation and turn signal when it was stopped. Unit 2 was traveling eastbound behind unit 1. Upon driving by the emergency vehicle, unit 2 was slowing down to drive past. As unit 2 passed and then started to pass by unit 1, the front driver side tire of unit 1 and the front passenger side trailer of unit 2 struck one another. Unit 2 continued eastbound and stopped at McLeod and Carver County line. The driver of unit 2 witnessed smoke coming from the trailer and noticed the damage shortly after.
Damage of unit 1 consisted of a quarter piece of tread mark torn off. 
Damage of unit 2 consisted of a bent panel, a bent horizontal rod along rear tire causing tire damage, rear ramp bent up, and rear passenger tail light bent out causing broken welds. 
Unit 2 has a bobtail insurance plan, a secondary liability insurance coverage  through Corporate 4 Insurance Agency Inc. Policy number is 08007216. Point of contact is Trini Viscarra at (952)893-9218.</t>
  </si>
  <si>
    <t>Unit 2 is 2017 Kubota UTV, not registered, farm use only. Unit 2 was operated by unlicensed 14 year old. Unit 2 was being used as transportation at the time of the crash, not for farm use.
Unit 2 southbound in driveway of 5694/5696 HWY 7, was going to cross HWY 7 and go east to grandmother's residence on HWY 7. Driver of Unit 2 did not see Unit 1 approaching, and started across the highway. Both witnesses say Unit 2 did not slow for or stop at the highway before starting to cross it.
Unit 2 ran into the side of Unit 1, which than ran into the ditch, right side.
This matter to be referred to the County Attorney due to the age of the driver of Unit 2.</t>
  </si>
  <si>
    <t>12-000957</t>
  </si>
  <si>
    <t>EAGLE AVENUE</t>
  </si>
  <si>
    <t>V1 WAS TRAVELING WB ON HWY 7 IN HIS LANE W/ TRAILER, 2005 HEIL TANKER, LIC IA TC2644.  V2 WAS TRAVELING WB HWY 7 ON SHOULDER.  V2 WAS A JOHN DEERE FARM TRACTOR W/ TRAILER. 
V1 STATED HE WAS IN HIS LANE OF TRAF WHEN HE FELT A "BUMP." THEN REALIZED MADE CONTACT W/ FARM TRACTOR.  STOPPED AND PULLED OVER NEAR 5694 HWY 7.  CONTACT OCCURED 200 YRDS EAST OF THAT LOC.  V1 SAID THERE WAS ONCOMING TRAF AND COULD NOT MOVE OVER TO ALLOW MORE ROOM FOR TRACTOR.  
V2 STATED THE SEMI TRACTOR STRUCK HIS VEH AS HE DROVE BY.  SAID HE DID NOT KNOW IF HE ENTERED LANE OF TRAF OR NOT.  STATED HE WAS DRIVING ON SHOULDER.</t>
  </si>
  <si>
    <t>DAIRY AVE</t>
  </si>
  <si>
    <t>V1, WB on MNth 7 1/4 mile west of Dairy Ave.  V1 crossed the center line and struck EB V2 in the front left wheel area, causing V2 to spin across WB lane and into the north ditch.  V1 then struck EB V3 head on in the EB traffic lane.  
D1 was killed.  D2 was uninjured.  D3 was has broken foot and bruised face.
V1 was totalled.  V2 had moderate damage.  V3 was totalled.
All three were towed by Jerry`s Transmission in Lester Prarie
D1 tested .218 for alcohol and positive for THC</t>
  </si>
  <si>
    <t>Ford Ranger was eastbound on Highway 7 approaching Dairy Avenue.
Highway was slippery from recent sleet / rain.
Ford spun out and slid into ditch on south side of highway.
As Ford slid into ditch the wheels caught in the snow causing it to roll.
The Ford rolled and ended up on its wheels in the base of the ditch.</t>
  </si>
  <si>
    <t>UNIT 1 WAS EB HWY 7 TOWING AN ICE HOUSE/TRAILER - THE ICE HOUSE STARTED TO KICK OUT DUE TO THE ICE COVERED ROADS, SNOW, AND CROSS WINDS - DRIVER TRIED TO CORRECT IT BUT OVER CORRECTED - HE WENT TO THE SOUTH SHOULDER OF HWY 7  CAUSING THE ICE HOUSE TO HIT THE SNOW BANK CAUSING THE ICE HOUSE TO FLIP ON ITS SIDE HITTING A MAILBOX- UNIT 1(TRUCK) NEVER ROLLED IT ENDED UP ON THE SHOULDER OF HWY 7 STILL ATTACHED TO ICE HOUSE.</t>
  </si>
  <si>
    <t>All for units were eastbound on MNTH 7 following an unidentified red sedan that turned NB on Diary Avenue and did not remain on scene after the crash. Driver of Unit 1 stated there was a farm vehicle in the right turn lane turning SB on Diary Avenue. There was also WB traffic approaching at the time of the crash. The unidentified red sedan turned on left turn signal and slowed rapidly without warning. The red sedan then quickly turned NB on Diary Avenue and did not stay on scene after causing crash. 
The driver of Unit 2 also saw the unidentified vehicle. Unit 1 avoided hitting the red sedan. Unit 2 rear ended Unit 1. Unit 3 was able to stop prior to hitting Unit 2. Unit 3 was rear ended of Unit 4. There were no injuries as a result of the crash. Drivers of Unit 3 and 4 did not see the vehicle which caused the crash. They saw traffic slowing quickly and knew they were not going to be able to stop in time.</t>
  </si>
  <si>
    <t>HIGHWAY 7</t>
  </si>
  <si>
    <t>DAIRY AVENUE</t>
  </si>
  <si>
    <t>-DRIVER WAS TRAVELING WESTBOUND ON HWY 7
-DRIVER STATED SHE FELL ASLEEP BUT WOKE UP AND SAW ANOTHER VEHICLE INFRONT OF HER AND SWERVED INTO DITCH
-DRIVER STRUCK CULVERT
-DRIVER HAD MINOR SCRATCHES AND BRUISES</t>
  </si>
  <si>
    <t>20011 Dairy Ave</t>
  </si>
  <si>
    <t>Unit 1 was travelling South on Dairy Ave at approximately 55-60 mph. Driver went off road to the right and went head on into a tree on the property of 20011 Dairy Ave.</t>
  </si>
  <si>
    <t>DRIVER 1 THOUGHT THAT WITNESS WAS COMING AT HIM IN HIS LANE, TOOK EVASIVE ACTION, SAID THE ROAD WAS SLIPPERY RIGHT THERE, LAUNCHED FROM DRIVEWAY, OVERTURNED AND CAME TO REST ON WHEELS.
WITNESS PROVIDED DASH-CAM VIDEO SHOWING THAT VEHICLE 1 HAD NOT  EVEN STARTED HIS EVASIVE MANEUVER UNTIL HE WAS IN HIS DRIVEWAY.</t>
  </si>
  <si>
    <t>UNIT 1 TRAVELING EAST BOUND ON HIGHWAY 7
UNIT 2 TRAVELING EASTBOUND ON HIGHWAY 7 IN FRONT OF UNIT 1
UNIT 2 HAD AMBER LIGHTS TO THE REAR AND ROTATING ON TOP OF TRACTOR
UNIT 1 ADMITTED LOOKING AT PHONE THEN LOOKED UP AT LAST SECOND
UNIT 1 STRUCK THE CHISEL PLOW ON THE REAR OF UNIT 2
UNIT 1 SUFFERED DISABLING DAMAGE
UNIT 2 BROKE PIECES OF CHISEL PLOW OFF
DRIVER OF UNIT 1 TRANSPORTED TO WACONIA HOSPITAL BY RIDGEVIEW AMBULANCE
DRIVER OF UNIT 1 CITED FOR TEXTING WHILE DRIVING</t>
  </si>
  <si>
    <t>V1 WAS WB HWY 7 - DRIVER APPEARED TO HAVE LOST CONTROL DUE TO SKID MARKS VISIBLE ON ROADWAY- DRIVER RAN OFF ROADWAY TO THE RIGHT HITTING THE NORTH DITCH AND ROLLING THE VEHICLE - THE VEHICLE LANDED ON ALL 4 WHEELS UPRIGHT HITTING SOME PINE TREES - THE VEHICLE HAD EXTENSIVE DAMAGED ALL OVER- THE DRIVER HAD FLED THE SCENE PRIOR TO LAW ENFORCEMENT ARRIVAL - DRIVER WAS LATER TRACKED DOWN THE FOLLOWING DAY AND ADMITTED TO DRIVING AND CRASHING THE VEHICLE - DRIVER STATED HE HAD SWERVED TO MISS AN ANIMAL IN THE ROADWAY...</t>
  </si>
  <si>
    <t>#2 APPLIED BRAKES FOR A BLACK CREATURE OR OBJECT THAT WENT ACROSS HWY 7 IN FRONT OF HIS VEHICLE. 
#1 SAW BRAKE LIGHTS, BUT WAS FOLLOWING TOO CLOSELY AND REAR-ENDED #2.
#1 CITED FOR FOLLOW TOO CLOSELY.</t>
  </si>
  <si>
    <t>11-02597</t>
  </si>
  <si>
    <t>CABLE AVE</t>
  </si>
  <si>
    <t>V1 MAKING LEFT TURN TO GO SOUTH ON CABLE AVE. V2 PASSED V1 ON LEFT DURING TURN AND HIT V1 ON LEFT FRONT OF V1. V2 CONTINUED INTO DITCH. 
D1 STATED SHE HAD SIGNAL LIGHT ACTIVATED AND HAD SLOWED DOWN TO TURN ON CABLE AVE. SHE STATED SHE WAS GOING TO LESTER PRAIRIE AND HAD MISSED HER TURN SO HER GPS TOLD HER TO TURN ON CABLE AVE.
D2 ADVISED SHE SAW D1 SLOWING IN TRAFFIC AND DID NOT BELIEVE SHE COULD STOP IN TIME SO SHE PASSED V1 ON THE LEFT.
V1 TOWED FROM SCENE AND DRIVER TRANSPORTED TO HOSPITAL. V2 REMOVED FROM DITCH AND DRIVEN FROM SCENE.</t>
  </si>
  <si>
    <t>Vehicle #1 was wb on Hwy 7 and signaled to make a right hand turn slowing down to 55 mph.  As vehicle approached the intersection and was moving over to make the turn the driver realized that this was not the road he wanted to turn on. The driver then turned off his signal and proceeded wb moving back over.  Vehicle #2 was stopped at the intersection of Cable Av and Hwy 7 when he observed that vehicle #1 signaled to turn right, so he checked east bound traffic and proceeded to cross Hwy 7.  As he crossed the collision occurred in the east bound lane as vehicle #1 attempted to move left to avoid the crash.  The witness stated that he observed that vehicle #1 was slowing and had proceeded to move over to turn right.  He stated that he was not sure if vehicle was completely in the turn lane but it had moved to the right to make the right hand turn.  He then observed that vehicle #1 continued straight and collided with vehicle #2 as vehicle #2 proceeded across the intersection sb.  Vehicle #2 then went into the south side ditch of Hwy 7, passed in between 2 poles and onto Cable Av.  No apparent injuries and a report will be sent to the McLeod County Attorney's Office for review of any charges.</t>
  </si>
  <si>
    <t>CRASH OCCURRED DURING HEAVY DOWN POUR. DRIVER STATES HER VEHICLE HYDRO-PLANED, SHE LOST CONTROL, RAN OFF ROAD LEFT, HIT STREET SIGN, CAME TO REST AGAINST POWER POLE.</t>
  </si>
  <si>
    <t>Ford Escape was traveling west on Hwy 7 approaching Cable Ave.
Just before Cable Ave a large deer came out of the ditch from the south side of the Hwy and crossed in front of the Ford Escape.  The driver slowed but was unable to avoid hitting the deer. The  Ford Escape hit the deer with the front end hard enough to disable the vehicle.</t>
  </si>
  <si>
    <t>PTRB SEMI EAST BOUND HWY 7. SEMI COMING TO STOP ON HWY BECAUSE OF SCHOOL BUS STOPPED AHEAD DROPPING OFF KIDS.  PONTIAC GRAND PRIX ALSO EAST BOUND HWY 7. PONTIAC COMING UP BEHIND SEMI THAT WAS STOPPED ON HWY. PONTIAC DID NOT SLOW ENOUGH AND WAS UNABLE TO COME TO A COMPLETE STOP AND REAR ENDED THE SEMI TRAILER.
TRAILER INFO: PLATE- 552071   TRAILER MAKE-2006 DOONAN TRAILER CORP COLOR- BLACK</t>
  </si>
  <si>
    <t>Cable Ave</t>
  </si>
  <si>
    <t>The driver of Unit 1 was traveling westbound on Hwy 7 approaching Cable Ave when he lost control of his vehicle on the icy roads. Vehicle entered the south/left ditch and first struck a post marking a concrete culvert. The vehicle continued in the snow packing ditch and struck a tree on the roadside. Driver was coming from work and I didn't observe any signs of impairment. Driver complained of some head and left ankle pain. Ridgeview Ambulance transferred the driver to Hutchinson Hospital. Gene's Towing of Silver Lake towed the vehicle.</t>
  </si>
  <si>
    <t>63 (CABLE AVENUE)</t>
  </si>
  <si>
    <t>Driver #1 became disoriented in snow cloud from plow truck ahead of #2, crossed centerline.
#1was issued Citation # 889000159274 for Fail to maintain to the right.
#2 was issued Citation # 889000159273 for no insurance.</t>
  </si>
  <si>
    <t>CABLE AVENUE</t>
  </si>
  <si>
    <t>VEHICLE TRAVELING WEST ON MNTH 7 PULLING TANDEM AXLE UNREGISTERED TRAILER (SMALL FARM TRAILER EXEMPT PER 168.012 S2a) WITH 2 BOVINES  INSIDE.
THE ANIMALS BECAME RAMBUNCTIOUS, THE TRAILER BEGAN SWAYING. THE  DRIVER TRIED TO COMPENSATE FOR THE MOVEMENT AND MAINTAIN CONTROL  OF THE VEHICLE. HE OVER CORRECTED AND RAN OFF THE ROAD RIGHT  SIDE. THE TRAILER BECAME DISCONNECTED FROM THE PICKUP, CONTINUED  WEST UNTIL IT ALSO RAN OFF THE ROAD RIGHT SIDE. THE PICKUP  OVERTURNED AND CAME TO REST ON ITS ROOF, THE TRAILER CAME TO REST ON ITS WHEELS.
DRIVER AND PASSENGER DECLINED TRANSPORT BY AMBULANCE, BOTH BEASTS WERE INJURED BUT WILL MOST LIKELY SURVIVE.
TRAILER WAS NOT EQUIPPED WITH BRAKES NOR BREAK-AWAY BRAKES. NO  SAFETY CHAINS WERE FOUND EITHER.</t>
  </si>
  <si>
    <t>CLEAR / DRY RDS.
Veh1 EB Hwy 7 crossed center line and hit Veh2 semi and tanker trl going WB on Hwy 7.
D.1 told me he works construction and fell asleep.
D.2 told me he was WB on Hwy 7 and veh1 came across the center line at him and hit the trl he was pulling. D2 had video from the cab of the semi that he sent to our office.
Veh1 towed by Jerry's 
Veh2 Trailer was taken to Jerry's
D.1 taken by Ambul. to HCMC
D.1 later talked to me over the phone, told me he did not have insurance on the vehicle he was driving in the crash.
D1 mailed cite for: Careless driving and No insurance (owner)  cite# ( 882005870793)</t>
  </si>
  <si>
    <t>DARK / SLEET, SNOW MIX.  WET ROADS.
VEH1 E/B ON HWY 7.  DEER RAN OUT IN FRONT OF VEH.
BOTH DRV &amp; FRT PASS. TRANSPORTED TO HUTCH ER BY RIDGEVIEW AMBUL.
VEH TOWED BY KARS ON PATROL.</t>
  </si>
  <si>
    <t>U1 was SB on Babcock Ave. Driver stated it was foggy and he did not notice stop sign. He tried to slam on his brakes but when he realized he could not stop he hit the gas and tried to get through the intersection. U2 was EB on MNTH 7. Driver stated it was foggy and could not see the truck run the stop sign until it was too late and could not avoid the collision. U2 struck the left side of the trailer of U1. Both vehicles then entered the SE ditch. U1 pulling trailer with MN registration 3444CYT.</t>
  </si>
  <si>
    <t>- V-2 JEEP COMING FROM BABCOCK AVE. AT STOP SIGN FACING SB TURNING ON HWY 7 EB. 
-V-2 THOUGHT WAS 4 WAY STOP. 
-V-1 HEADED WB ON HWY 7 NOTICED JEEP AND TRIED TO AVOID IT. SLAMMED ON BRAKES AND STEERED RIGHT. RAN INTO TRAILER (MN LIC PLATE 4090CTT )BEING PULLED BY JEEP.
- DRIVER OF V-2 CITED FOR FAIL TO YIELD RIGHT OF WAY ENTRANCE TO HIGHWAY.</t>
  </si>
  <si>
    <t>Unit 1 was southbound on Babcock Ave. W2 and W3 directly behind Unit 1, stated it had been weaving "all over the road". W1 was behind W 2/3. Driver 1 admits to looking down at text (phone) on passenger seat prior to crash. She also states that she stopped at stop sign. All 3 witnesses' state that she did not stop.
Unit 2 was westbound on MNTH 7, and states that Unit 1 did not stop.
Driver 1 Cited for No Driver's License and fail to stop at stop sign / through highway.
Owner of Unit 1 Cited for no motor vehicle insurance.</t>
  </si>
  <si>
    <t>V1 was NB on Babcock Ave.  He stopped at the stop signs on MNTH 7.  Babcock Ave has stop signs on both sides of the intersection.  There is also flashing lights that indicate when cross traffic is approaching.  D1 said he saw a vehicle coming west on MNTH 7.  D1 said he thought he had enough room to get across.  He also admitted he doesn't know if he saw V2 or if it was a different vehicle he was looking at.  D1 pulled across MNTH 7 and was struck in the middle of the box by V2.  V2 said he was WB and the truck pulled out in front of him.  When V2 collided with V1, it pushed V1 into V3.  V3 was stopped at the stop sign facing south waiting to turn left.  V3 had damage to the left front of the vehicle.  D2 was the only one injured.  He has left arm pain, chest pain, and neck pain.  He was treated and released.  
D1 was cited for Fail to Yield at Stop Sign (MSS 169.20.1)</t>
  </si>
  <si>
    <t>Unit 1- Nissan Sentra was stopped at stop sign on Cr. 1 waiting to cross over Hwy 7. 
Unit 2- Ford Expedition was traveling west on Hwy 7.
According to both drivers and all witnesses there was another vehicle on Hwy 7 traveling west that was in the turn lane to turn north onto Cr. 1. Driver of Unit 1 stated he didn't see the other vehicle because it was blocked by the tuning vehicle. 
Unit 1 pulled out into intersection thinking it was clear.
Unit 2 hit front of Unit 1 and went into ditch on north side of Hwy 7.
Unit 1 spun in a circle (clockwise) and came to rest in westbound traffic lane.
Driver's window on Nissan was broke and was taped up making it hard to see through.</t>
  </si>
  <si>
    <t>BABCOCK AVE</t>
  </si>
  <si>
    <t>V1 (Chev) was SB on Babcock Ave approaching MNTH 7.  Witnesses say he pulled out onto MNTH 7 to contiue south on Babcock Ave.  There was a semi wb in the right turn lane to go north.  There was another CMV stopped in the center left turn lane to turn north.  As V1 pulled into the middle of the intersection V2 (Honda) was wb on MNTH 7 and collided with V1 in the front driver side door.  V1 overturned on the middle of the lanes.  V3 (Dodge) was eb on MNTH 7 and struck V1 again in the front.  V1 went off onto the sb shoulder and landed on the wheels.  D1 was ejected because he was not belted and landed beside the vehicle.  V2 ended on the south ditch as well.  V3 pulled off onto the EB shoulder after the intersection.  D1 was transported by Air Care to HCMC.  V2 occupants went by ambulance to Ridgeview (Waconia).  D3 went to Hutch Hospital by Amb.  D2 has a broken toe.  D3 complained of soreness.  No other injuries.  Harlan&amp;quote;s towed all three vehicles.  V1 and V2 appeared totaled.   V3 had severe front damage.   D1, Zitzloff will be charged with Fail to Yield Through Hwy; Stop sign (M.S.S 169.20.3a)</t>
  </si>
  <si>
    <t>V/1 WAS EAST ON MNTH7, NEAR BABCOCK.  V/1 DRIVER TOLD ME THAT HE  WATCHED THE SOUTH BOUND VEHICLE PULL SOUTH ON BABCOCK TO CROSS.   UNABLE TO AVOID V/2, V/1 WAS HIT BROADSIDE. V/1 THEN LEFT THE ROADWAY AND OVERTURNED.  V/2, SOUTH ON  BABCOCK, DRIVER TOLD ME THAT SHE DID NOT SEE THE EAST BOUND  VEHICLE.  V/2 PULLED INTO THE INTERSECTION, AND HIT V/1  BROADSIDE.  V/2 DIRECTION HAS A STOP SIGN.  AS I WAS TALKING TO  V/2 DRIVER, SHE PASSED OUT.  HER FATHER SAID THAT SHE HAS HAD BLACKED OUT SEVERAL TIMES FOR NO REASON, AND THEY ARE ATTEMPTING TO  DISCOVER WHY.</t>
  </si>
  <si>
    <t>V1 WAS FACING SOUTH AND STOPPED AT STOP SIGN.
V2 WAS TRAVELING WEST.
A SEMI TRUCK/TRAILER WAS IN RIGHT TURN LANE, V1 THEN ATTEMPTED TO CROSS HWY 7 BUT DIDN`T SEE V2.
WITNESS SAYS THE SAME THING</t>
  </si>
  <si>
    <t>Unit 1 Chevy truck with trailer was south bound Babcock Ave coming up to Hwy 7.
Unit 2 Buick passenger car was east bound Hwy 7 approaching Babcock Ave. 
Hwy 7 is controlled by stop signs for north and south bound traffic.
As Unit 1 came up to the stop sign and applied brakes Unit 1 started to slide and slid into the intersection.
Unit 2 was entering the intersection as Unit 1 slid into the intersection and driver of Unit 2 was unable to avoid contact with Unit 1 and hit the truck on the front passenger side.
Both Unit 1 and Unit 2 ended up in the ditch on the south side of Hwy 7 and to the east of Babcock Ave. As the vehicles entered the ditch they hit the stop sign for north bound traffic of Babcock Ave.</t>
  </si>
  <si>
    <t>MN State Hwy 7</t>
  </si>
  <si>
    <t>Babcock Ave (CR 1)</t>
  </si>
  <si>
    <t>Unit 1 was traveling south on Babcock Ave and failed to yield to Unit 2, which was traveling west on Hwy 7. Unit 1 failed to stop at the crash scene and proceded south on County Road 1. Witness to the crash followed Unit 1 until law enforcement stopped the vehicle. Driver was arrested for 4th degree DUI,failure to yield and leaving the scene of a personnal injury accident. Both vehicle were towed. Minor injuries were involved.</t>
  </si>
  <si>
    <t>UNIT 1 TRAVELING NORTHBOUND ON BABCOCK AVE BEHIND UNIT 2 
UNIT 2 STOPPED FOR STOP SIGN AT MNTH 7
UNIT 1 STRUCK UNIT 2 IN THE REAR
UNIT 1 SUFFERED SEVERE DAMAGE TO FRONT
UNIT 2 SUFFERED MODERATE DAMAGE TO REAR
DRIVER OF UNIT 1 ARRESTED FOR DRIVING UNDER THE INFLUENCE OF ALCOHOL. CHARGED WITH 4TH DEGREE DWI.
BLOOD TEST WAS TAKEN
CITATION NUMBER 889000401915</t>
  </si>
  <si>
    <t>COUNTY RD 1</t>
  </si>
  <si>
    <t>Unit 1 (2003 Toyt Highlander) was heading North on CR 1. 
Unit 2 (2014 Chev Equinox) was heading West on Hwy 7, appoaching CR 1.
Unit 1 stopped at stop sign at hwy 7 to cross over. Unit 1 pulled out in front of unit 2. 
Unit 2 hit center of passenger side of unit 1.
Unit 1 slid sideways across intersection and rolled one time into the ditch.
Unit 2 came to rest near the impact area.</t>
  </si>
  <si>
    <t>MCLEOD COUNTY ROAD 1</t>
  </si>
  <si>
    <t>UNIT 1 TRAVELING WEST ON MNTH 7
UNIT 2 TRAVELING SOUTH ON BABCOCK AVE/ CR 1
UNIT 2 STOPPED AT STOP SIGN AND THEN PROCEEDED SOUTH ON BABCOCK AVE IN FRONT OF UNIT 1.
UNIT 1 HAD THE RIGHT OF WAY AND STRUCK UNIT 2 IN THE LEFT FRONT
UNIT 1 SUFFERED TOTALED DAMAGE TO RIGHT FRONT
UNIT 2 SUFFERED TOTALED DAMAGE TO LEFT FRONT
DRIVER OF UNIT 2 ADMITTED TO FIRST RESPONDERS THAT SHE WAS SMOKING MARIJUANA.
A SEARCH WARRANT WAS OBTAINED FOR A BLOOD DRAW DUE TO THE CRIMINAL VEHICULAR OPERATION.</t>
  </si>
  <si>
    <t>Babcock Ave</t>
  </si>
  <si>
    <t>V1 was SB on Babcock Ave ay HWY 7, stopped at the stop sign waiting for an opportunity to turn left to EB HWY 7.  V2 was stopped behind V1, waiting to continue SB on Babcock Ave.  Driver of V2 said he was temporarily blinded by the rising sun and thought V1 had proceeded through the intersection.  Driver of V2 was unpleasantly surprised to learn that V1 was still stopped at the stop sign; which he learned when he struck the rear of V1 with his vehicle.  Moderate damage to rear of V1, light damage to front of V2.  Drivers were the only occupants.  No injuries, no airbag deployment.  Both drivers reported using seatbelts.  Both vehicles safely drivable from the scene.</t>
  </si>
  <si>
    <t>V1 was SB on Babcock Ave.  D1 stopped at the stop sign.  She said she didn't see V2 which was WB on MNTH 7.  She pulled out in front of V2. V2 tried to veer to the left to avoid V1.  The front of V1 collided with the pass side of V2. V2  spun and sopped on the south side of the road.  V1 stopped on the south side of the intersection.  The pass in V2 was checked out by the EMS and signed off.  V1 was towed.  V2 was driven from the scene.  D1 was cited for Fail to Yield the right of way at stop sign.  The flashing "traffic approaching" signs were in working order when I arrived.</t>
  </si>
  <si>
    <t>UNIT 1 WAS EB HWY 7 AND WAS GOING TO TURN NB ONTO BABCOCK AVE - UNIT 1 DIDNT SEE UNIT 2 WHO WAS WB HWY 7 - UNIT 1 FAILED TO YIELD AS THEY TURNED NB IN FRONT OF UNIT 2 - UNIT 2 WASNT ABLE TO STOP WHEN THEY CRASHED INTO THE SIDE OF UNIT 1 - UNIT 1 SPUN AROUND AND ROLLED BACKWARDS INTO UNIT 3 WHO WAS STOPPED AT BABCOCK AND HWY 7 WAITING TO CROSS HWY 7 - SOMETHING FROM THE CRASH HAD BEEN TOSSED INTO THE WINDSHIELD OF UNIT 4 AS THEY WERE ALSO STOPPED AT BABCOCK AND HWY 7 WAITING TO TURN WB HWY 7.</t>
  </si>
  <si>
    <t>#1 MAY OR MAY NOT HAVE STOPPED AT THE STOP SIGN BEFORE PROCEEDING INTO INTERSECTION WHERE IT COLLIDED WITH #2.
CHARGE OF FAIL TO YIELD RIGHT OF WAY- STOP SIGN THROUGH HIGHWAY WILL BE SOUGHT BY COMPLAINT.
DRIVER #1 HAS EARLY ONSET ALZHEIMER'S/DEMENTIA AND MEMORY ISSUES. ALSO TAKES MEDICATION TO CONTROL SEIZURES. MEDICAL EXAM REQUESTED TO ENSURE HE IS STILL PHYSICALLY/MENTALLY ABLE TO OPERATE A MOTOR VEHICLE SAFELY.</t>
  </si>
  <si>
    <t>UNIT 1 WAS NB ON BABCOCK AVE APPROACHED HWY 7 CAME TO STOP AT STOP SIGN - UNIT 1 THEN ENTERED HWY 7 FAILING TO YIELD TO UNIT 2 - UNIT 2 WAS EB HWY 7 - UNIT 1 CRASHED INTO THE PASSENGER SIDE OF UNIT 2</t>
  </si>
  <si>
    <t>Vehicle 1 was in the left turn lane of west bound 7 at Babcock, waiting to turn south onto Babcock Avenue. The was another vehicle opposite her, waiting to make a left turn north onto Babcock. Driver 1 became confused by oncoming headlights, was unsure if she was in correct lane, became anxious and executed turn in front of westbound Vehicle 2, who tried but was unable to avoid the crash.
Driver 1 cited for failure to yield right of way, left turn.</t>
  </si>
  <si>
    <t>Unit 1- Hyundai Sonata was traveling north on Babcock Avenue. 
Unit 2- Volvo Semi with trailer was traveling west on MNTH 7.
Unit 1 stopped at stop sign and proceeded into intersection where Unit 2 was traveling.
Unit 2 was on a through highway.
Unit 2 attempted to avoid Unit 1 by braking to steering to the right but was unable to and hit Unit 1 on the passenger side.
Unit 1 and Unit 2 went into the ditch on the northwest side of the intersection and hit a utility pole.
After breaking off the utility pole both units came to rest.
The Hyundai was sold on 8/07/2018, signed title in glove compartment from prior owner.</t>
  </si>
  <si>
    <t>Unit 1- Oldsmobile Alero was southbound on Babcock Ave. 
Unit 2- Toyota Rav4 was westbound on Hwy 7.
Unit 1 stopped for stop sign and then pulled out into intersection to cross over Hwy 7.
As Unit 1 was crossing over Hwy 7 it was hit on the driver side by Unit 2.
Hwy 7 is a through Hwy.</t>
  </si>
  <si>
    <t>UNIT 1 AND UNIT 2 WERE BOTH WEST BOUND HWY 7 - UNIT 2 SAW DEER COME UP ONTO THE HIGHWAY AND DRIVER WENT TO AVOID THEM BY SWERVING AND HIT HIS BREAKS - UNIT 1 WAS UNABLE TO AVOID UNIT 2 AND CRASHED INTO THE REAR OF UNIT2 - UNIT 2 ENDED UP IN THE NORTH DITCH OF HWY 7 ON ALL 4 TIRES AND UNIT 1 CAME TO REST IN THE WEST BOUND LANE OF HWY 7.</t>
  </si>
  <si>
    <t>V1 was westbound on MN Highway 7 at a normal rate of speed while V2 was also westbound following. Both drivers reported that a westbound truck turned onto Highway 7 from somewhere on the north side of the roadway. The drivers were unsure exactly where the truck had turned out from. The truck was not identified and did not stop as a result of the incident. The driver of V1 reported that while the unidentified truck began to accelerate, part of its tailgate came free from the truck and landed in the middle of the westbound lane. The driver of V1 applied his brakes and was able to come to a complete stop in the roadway just shy of running over the debris. The driver of V2 also applied his brakes when he saw V1 stopped in the roadway. The driver of V2 advised that he stopped a couple feet short of V1's bumper. The driver of V1 then put his vehicle in reverse in an attempt to back up and go around the debris in the roadway. The driver of V1 advised that he looked in his side mirrors but did not see V2 due to the closeness of the two vehicles. The driver of V1 backed into V2. V2 was stopped at the time with the brakes applied. The driver's pulled their vehicles to the shoulder of the roadway and cleared the debris from the roadway. I was not able to identify the third party truck that was involved in this incident.</t>
  </si>
  <si>
    <t>FORD RANGER WAS EASTBOUND ON HWY 7 FROM BABCOCK AVE.
HIGHWAY WAS ICY FROM RECENT SLEET / RAIN.
FORD SPUN OUT AND SLID INTO OPPOSITE LANE. 
FORD SLIDE INTO DITCH ON NORTH SIDE OF HIGHWAY. 
FORD HIT HEAD ON WITH DITCH EMBANKMENT. 
FORD ENDED UP IN DITCH FACING WEST.</t>
  </si>
  <si>
    <t>2364 HWY 7</t>
  </si>
  <si>
    <t>UNIT #2 WAS STOPPED IN TRAFFIC, WAITING TO MAKE LEFT TURN INTO RITE-WAY.  
UNIT #1 APPROACHING FROM BEHIND TRIED TO STOP, REPORTS HIS VEHICLE FISH-TAILING. TRIED TO GO RIGHT, BUT IT WAS SNOW COVERED, THEN WENT BY ON LEFT, IN OPPOSING TRAFFIC LANE.
THE MAIN LINE WAS DRY, THE BY-PASS LANE HAD SNOW, COMPACTED SNOW.
UNIT #1 HAS 21- DAY DEALER PERMIT. VIN: 5XYUDLB5FG236727
DRIVER #1 WAS ISSUED CITATION # 889000401307 FOR FAILURE TO DRIVE WITH DUE CARE.</t>
  </si>
  <si>
    <t>Vehicle #1 was wb on MN Hwy 7 at approximately 50-55 mph when the driver stated that a white SUV had made a U-turn in front of her and she swerved to avoid a collision.  Vehicle #1 then started to fish tailing on the snow /ice covered section of the hwy and spun off the right side of the road.  Once the vehicle entered the north side ditch the vehicle rolled approximately one - two times.  The driver had minor injuries and signed off with Ridgeview Ambulance.  No cites were issued and the white suv was not on scene of the crash.</t>
  </si>
  <si>
    <t>Unit 1- Ford Five Hundred was eastbound on Highway 7 approaching the driveway of Rite Way Manufacturing 2364 Hwy 7. 
Unit 2- International Semi was stopped on Highway 7 at the driveway of Rite Way waiting for oncoming traffic to turn left into driveway. 
Unit 1 attempted to use bypass lane on the right side of Unit 2 but lost control on icy surface to spun backwards into the rear of Unit 2. 
Unit 2 pulled into the driveway and stopped.
Unit 1 was able to drive to the westbound shoulder.</t>
  </si>
  <si>
    <t>#2 SLOWING / STOPPED IN EASTBOUND LANE, WAITING TO TURN LEFT IN TO 2364 HWY 7. #1 UNFAMILIAR WITH CAR HE WAS DRIVING, WAS LOOKING DOWN TO ADJUST CRUISE CONTROL, REAR-ENDED #1.
CHARGES ON #1 ARE PENDING, WILL BE BY SUMMONS.</t>
  </si>
  <si>
    <t>1 (BABCOCK AVENUE)</t>
  </si>
  <si>
    <t>EASTBOUND VEH (XNY349) STOPPED IN TRAFFIC WAITING TO MAKE LEFT  TURN INTO 2266 HWY 7.
UNIT #2 SLOWING/STOPPING BEHIND THAT VEHICLE, DID NOT USE BY-PASS  LANE.
UNIT #1 NOT EXPECTING TO SEE CARS STOPPED FRONT OF HER IN  TRAFFIC. WHEN SHE REALIZED SHE TRIED TO SWERVE LEFT, THEN BACK  RIGHT HITTING UNIT #2, THEN RAN DOWN INTO DITCH, CAME BACK UP  ONTO ROAD.</t>
  </si>
  <si>
    <t>UNIT 1 WAS EB ON MNTH 7. DRIVER OF UNIT 1 STATED HE SAW A LINE OF VEHICLES STOPPED ON THE EB SHOULDER OF HWY 7. BEFORE HE ARRIVED AT THEIR LOCATION THE LINE OF VEHICLE PULLED OUT AND TRAVELED EASTBOUND. THE DRIVER STATED HE SAW ONE VEHICLE MAKE A LEFT TURN INTO AN ADDRESS (2266 HWY 7) AND THEN WENT TO PASS THE OTHER EB VEHICLES, SAYING HE DIDN'T SEE A TURN SIGNAL FROM ANY OTHER VEHICLES. WHILE UNIT 1 WAS PASSING THE LINE OF CARS, UNIT 2 WENT TO MAKE LEFT HAND TURN INTO ABOVE ADDRESS. THE FRONT DRIVERS SIDE QUARTER PANEL IMPACTED THE REAR PASSENGER SIDE OF UNIT 1.
UNIT 2 WAS A MCLEOD COUNTY SHERIFF'S OFFICE SQUAD CAR. AT THE TIME OF THE CRASH MCLEOD COUNTY WAS ASSISTING THE FBI WITH A SEARCH WARRANT AT THE ABOVE ADDRESS. THE LINE OF CARS CONSISTED OF SEVEN VEHICLES, TWO FROM THE MCLEOD COUNTY SHERIFF'S OFFICE AND FIVE FROM THE FBI. ALL SEVEN VEHICLES IN THE LINE WERE TURNING INTO THE ABOVE ADDRESS. UNIT 2 WAS THE THIRD VEHICLE IN THE LINE. DIRECTLY BEHIND UNIT 2 WAS A DETECTIVE WITH THE MCLEOD COUNTY SHERIFF'S OFFICE. UNIT 2 WAS THE ONLY MARKED SQUAD CAR IN THE LINE. THE DRIVER OF UNIT 2 STATED SHE HAD HER BLINKER ACTIVATED AT THE TIME OF THE CRASH. THE MCLEOD COUNTY DETECTIVE CONFIRMED THE BLINKER WAS ACTIVATED AND STATED HE HAD HIS ON AS WELL. THE OTHER THREE VEHICLES BEHIND THE DETECTIVE WERE FBI AGENTS. 
THE DRIVER FROM UNIT 1 WAS ISSUED A CITATION FOR UNSAFE PASSING, AS HE HAD ALREADY PASSED FOUR VEHICLES IN THE LINE AT THE TIME OF THE CRASH. THERE WERE NO INJURIES AS A RESULT OF THIS CRASH, AND BOTH VEHICLES WERE DRIVEN FROM THE CRASH SCENE.</t>
  </si>
  <si>
    <t>DRIVER CONTENDS THAT DISCHARGE AUGER WAS LOWERED AFTER DELIVERY. REMOTE CONTROL WAS NOT TURNED OFF, AND MAY HAVE BEEN BUMPED, EXTENDING THE AUGER. DRIVER WAS NOT AWARE OF THE EXTENDED AUGER OR THAT HE HAD HIT ANYTHING UNTIL A MOTORIST SIGNALED HIM TO PULL OVER AND THEN TOLD HIM. DRIVER ESTIMATES A TOTAL HEIGHT OF AROUND 20 FEET.
VEHICLE WESTBOUND ON HIGHWAY 7 WITH AUGER EXTENDED. AUGER SNAGGED LIVE OVERHEAD POWER LINE, SNAPPING IT. LIVE WIRE IN DITCH NORTH SIDE OF HIGHWAY AND ACROSS EAST BOUND LANE. X-CEL ENERGY IS THE OWNER OF THE LINE.</t>
  </si>
  <si>
    <t>O17201833</t>
  </si>
  <si>
    <t>V1 had stopped on CSAH 9 at MNTH 7 heading NB and then pulled out in front of V2. V2 was WB on MNTH 7 when he collided with V1. V1 then went off the road and hit the stop sign on the north side of MNTH 7. V1 came to rest in the ditch.
Driver of V1 was cited for Failure to yield right of way, stop sign through highway.
Report by SP632</t>
  </si>
  <si>
    <t>9 CR</t>
  </si>
  <si>
    <t>- Cloudy / Dry Rds.
-Veh1. N/B Co. Rd. 9 crossing Hwy 7 pulled out in frt. of Veh.2 going E/B Hwy 7
-Veh.2 driver &amp; passenger taken to Ridgeview ER by Ridgeview Ambul.  Minor injuries.
-Veh.1 driver no injuries, signed off at scene.
D.1 stated didn`t see the van.
-D.2 stated going about 60 when van pulled out in frt of her, she hit the brakes.
-Both vehs towed by Jerry`s.
-D1 cited for: Fail to Yield (889000158876)</t>
  </si>
  <si>
    <t>Vehicle #1 was traveling eastbound on Hwy 7.
 Driver stated that she had her cruise control set at 55 mph. She said that she lost control on a patch of ice. 
Vehicle #1 struck a ridge of packed snow on the south shoulder of Hwy 7 then entered the ditch.
Harlan`s Garage towed the vehicle from scene.</t>
  </si>
  <si>
    <t>V1 and V2 had turned east from County Rd 9 onto MNTH 7.  V2 was first and V1 was right behind.  V2 signaled to turn left into a driveway on the north side of MNTH 7.  V1 ran into the trailer that V2 was pulling.  This caused the tongue of the trailer to come loose and hit the rear of V2.  The trailer that V2 was towing also sustained damage.  It appeared the frame was bent.  The trailer (plate number 7244CTE) was a utility trailer.  The VIN on the trailer is 4YMUL12228G015922.
D2, Weidman, was cited for Fail to Drive with Due Care.  I mailed the citation, and he was notified of it via e-mail.</t>
  </si>
  <si>
    <t>Unit #1 was travelling westbound on Highway 7, slid off roadway due to ice, struck mailbox, and came to a rest in the north ditch causing minor damage.  No injuries.</t>
  </si>
  <si>
    <t>Vehicle #2 was traveling eastbound on MN Highway 7 at a normal rate of speed. Vehicle #1 was also traveling eastbound on MN Highway 7 directly behind vehicle #2. Cochran observed brake lights ahead and started to slow down. Raguse stated he also observed brake lights ahead and started to apply his foot to the brake lightly. Cochran stated that he believed a vehicle ahead was attempting to make a left hand turn and several cards had slowed and stopped behind it. Cochran also stated that he had to apply the brakes very hard in order to avoid colliding with the vehicle in front of him. Raguse stated that he did not realize how fast everyone was slowing down/stopping. Raguse advised that by the time he did realize cars were stopped it was too late to come to a complete stop. Raguse stated he swerved to the left (south ditch) but was not able to avoid a collision.
I observed damage to the front bumper, hood, driver's side quarter panel and front driver's side tire of vehicle #1. I observed damage to the rear bumper, rear panel and rear passenger side quarter panel of vehicle #2. I observed tire marks in the roadway that matched up with the tire marks leading into the ditch towards vehicle #1. I observed broken headlights and plastic paneling in the roadway. Airbags did not appear to have been activated in either vehicle. Both drivers stated that they were wearing their seatbelts at the time of the incident and neither of them complained of injuries at the time of the incident. No citation was given. I took pictures of both vehicles involved and have added them to the McLeod County Sheriff's Office Incident. I gave both driver's a copy of the accident exchange form. Vehicle #1 required a tow. Raguse advised that he had Triple A and contacted them. Raguse advised that the tow was over an hour away and that he would be fine waiting by himself. Vehicle #1 was well off the roadway and was not a hazard.</t>
  </si>
  <si>
    <t>V2 WAS EB ON MNTH 7 APPROXIMATELY 1/4 EAST OF MCLEOD CO RD 9, WHERE HE JUST CAME FROM.  HE SAID THERE WAS A GROUP OF 3 VEHICLES TRAVELING WEST.  THE MIDDLE VEHICLE CROSSED THE CENTERLINE AND SIDESWIPED HIS VEHICLE, BREAKING THE DRIVERS SIDE MIRROR OFF AND CAUSING OTHER SCRATCHES AND DENTS.  D2 PULLED OVER AND STOPPED.  V1 DID NOT STOP OR REPORT THE INCIDENT.</t>
  </si>
  <si>
    <t>VEH# 2 WAS WESTBOUND ON MNTH7 WHEN A VEHICLE IN FRONT OF HER SLOWED QUICKLY SO SHE BRAKED HARD TO AVOID HITTING IT AND WAS STRUCK IN THE REAR END BY VEH.# 1.</t>
  </si>
  <si>
    <t>Unit 1- GMC Envoy was traveling east on MNTH 7 when vehicle started to rotate on icy roads.
Unit 2- Toyota Camry was traveling west on MNTH 7.
Unit 1 crossed over center line into westbound lane of traffic.
Unit 2 moved to the right but was unable to avoid contact with Unit 1.
Collision took place on north side of roadway.</t>
  </si>
  <si>
    <t>ZERO AVE</t>
  </si>
  <si>
    <t>UNIT 1 TRAVELING WEST ON MNTTH 7.
UNIT 1 HIT ICE PACKED SNOW AND LOST CONTROL
UNIT 1 WENT INTO RIGHT/NORTH DITCH.
UNIT 1 ROLLED ONTO SIDE.
PASSENGER WAS PULLED OUT OF VEHICLE BY WINSTED FIRE THROUGH THE BACK HATCH.</t>
  </si>
  <si>
    <t>Unit 1- Lexus was coming out of 1552 Hwy 7 to turn left (easT) onto Hwy 7. 
Unit 2- Ford was east bound on Hwy 7 approaching 1552 hwy 7.
Unit 1 pulled out in front of Unit 2. Unit 2 was unable to stop and rear ended Unit 1.</t>
  </si>
  <si>
    <t>Unit 1 - Jaguar PC traveling west on Hwy 7.
Hwy`s very icy. Unit 1 started to slide on ice and driver was  unable to gain control.
Unit 1 slid across center line and into eastbound lane of  traffic.
Unit 1 than slid sideways into ditch on south side of Hwy. When  tires of Unit 1 caught in snow Unit 1 rolled onto it`s roof.</t>
  </si>
  <si>
    <t>Both vehs W/B Hwy 7
Gary pulling a boat, cover from inside the boat came off and hit Kelly's veh in the windshield that was behind Gary at the time.
No injuries
No tows
Lester Prairie PD 603 gathered the information from the crash for me to write</t>
  </si>
  <si>
    <t>V1 WAS EB ON MNTH 7.  THE ROADS WERE ICY.  HE LOST CONTROL, SPUN OUT ACROSS THE CENTER LINE INTO THE NORTH DITCH AND SIDEWAYS INTO A POWER POLE.  THE SNOWY DITCH SLOWED HIM DOWN BEFORE CONTACTING THE POLE.  NO DAMAGE TO THE POWER POLE.  V1 WAS NOT INJURED.  IT WAS A 2 LANE ROAD WITH A DOWNHILL GRADE.  LOST CONTROL ON DOWNHILL WHERE HE APPLIED THE BRAKES TO SLOW DOWN.  JERRYS TRANSMISSION FOR THE TOW.</t>
  </si>
  <si>
    <t>UNIT 1 TRAVELING BEHIND UNIT 2
UNIT 2 BEGAN SLOWING TO MAKE A LEFT TURN ONTO ZEBRA AVENUE TO GO NORTH
UNIT 1 ADMITTED LOOKING DOWN AT RADIO
UNIT 1 DID'NT SEE UNIT 2 TURNING
UNIT 1 STRUCK UNIT 2'S RIGHT REAR END
UNIT 1 SUFFERED MODERATE DAMAGE TO THE DRIVERS ENTIRE SIDE
UNIT 2 SUFFERED MODERATE DAMAGE TO PASSENGERS REAR CORNER
DRIVER OF UNIT 1 WAS ISSUED CITATION FOR DUTY TO DRIVE WITH DUE CARE
BOTH DRIVERS GIVEN INFO SHEET, REPORT FORM, AND MY CARD FOR QUESTIONS</t>
  </si>
  <si>
    <t>Hollywood</t>
  </si>
  <si>
    <t>ZEBRA AVE</t>
  </si>
  <si>
    <t>Unit 1 Chevy was west bound on Hwy 7. 
Driver fell asleep Chevy  crossed over east bound lane of traffic and started to go into  ditch when driver woke up and over corrected. 
Chevy then crossed  back over the east bound lane of traffic while rotating  clockwise. 
Chevy entered the west bound lane facing the wrong way and was impacted by Unit 2 Ford that was also west bound.</t>
  </si>
  <si>
    <t>#7</t>
  </si>
  <si>
    <t>Buck Lake Road</t>
  </si>
  <si>
    <t>Unit one was travelling west on MN HWY #7.  Just west of Buck Lake Road, Unit 1 proceeded off of the right side of road.  Unit 1 struck the end of a guardrail, causing damage to the guardrail and destroying a sign.  Unit 1 continued approximately 20 yard, ending in a position behind the guardrail on the north side of HWY #7.  Driver of Unit 1 was subsequently arrested on suspicion of DWI.  Driver Unit refused all chemical testing, and was jailed.</t>
  </si>
  <si>
    <t>UNIT 1 WAS EB HWY 7 W OF YANCY AVE. DEER RAN OUT OF A FIELD FROM THE NORTH TO THE SOUTH INTO HWY 7 AND UNIT 1 COLLIDED WITH THE DEER CAUSING SEVERE DISABLING DAMAGE TO THE FRONT OF UNIT 1.
AIRBAGS DEPLOYED AND LAP/SHOULDER BELT WERE USED. NO APPARENT INJURY TO DRIVER. DEER DOA UPON ARRIVAL.
NO SIGNS OF IMPAIRMENT DETECTED FROM DRIVER. 
UNIT 1 WAS TOWED TO R&amp;V TOWING DUE TO DAMAGE.</t>
  </si>
  <si>
    <t>The vehicles were traveling on MNTH 7 near Yancy Avenue.  The semi was traveling eastbound and the trailer began to fishtail on the snowy surface.  The semi driver attempted to correct the skid and turned perpendicular in the lanes, and he traveled over the center line.  When the semi came across the center line, he hit the Ford that was traveling westbound in the driver's side.  The crash resulted in property damage to both vehicles, and they were both towed from the scene.  The Ford driver sustained injuries and was transported to the hospital.</t>
  </si>
  <si>
    <t>Yale</t>
  </si>
  <si>
    <t>Vehicle was eastbound on MNTH 7 in the area af Yale Ave when a deer entered the roadway. The vehicle hit the deer with the front right corner.</t>
  </si>
  <si>
    <t>VEHICLE TRAVELING W/B ON HWY 7 NEAR YALE ST. VEHICLE WENT OFF ROAD ON RIGHT SIDE AND HIT EMBANKMENT. DAMAGE TO FRONT PASSENGER SIDE BUMPER. DRIVER TRANSPORTED TO HOSPITAL AT HER REQUEST FOR NON CRASH RELATED MEDICAL CONDITION. 
NO TOWS</t>
  </si>
  <si>
    <t>POLK AVE</t>
  </si>
  <si>
    <t>V/1 WAS EAST ON MNTH 7, IN THE RIGHT LANE.  V/2 WAS TRAVELING  WEST ON MNTH 7 AS WELL.  A STALLED VEHICLE, WHICH WAS STOPPED IN  THE LANE, HAD BEEN DRIVEN BY EILEEN WOLF, WAS STATIONARY IN THE  RIGHT LANE.  FOR SOME REASON, HER VEHICLE STALLED, BUT SHE DID  NOT MOVE IT TO THE RIGHT SHOULDER.  V/1 DRIVER CAME UPON THE  VEHICLE, AND TOOK A LAST SECOND EVASIVE MANEUVER, MOVING LEFT,  CAUSING HIS VEHICLE TO SPIN OUT.  V/1 SPUN OUT, CROSSING THE WEST BOUND LANE, AND WAS EVENTUALLY HIT BY V/2, WHO`S DRIVER ATTEMPTED TO AVOID THE CRASH.  STALLED VEHICLE INSURANCE IS AMERICAN  FAMILY</t>
  </si>
  <si>
    <t>Unit 1 was traveling westbound on Highway 7 approaching Yale Avenue. Unit 1 was pulling a full size fish house. The conditions included blowing snow with twenty mile per hour wind gusts. The roadway at the time had numerous patches of glare ice. While Unit 1 was traveling westbound, the fish house started to swing around due to the wind. Driver 1 stated that based on the road conditions, he knew that he would be unable to correct. Unit 1 was forced to drive off the roadway into the north ditch of Highway 7. Once Unit 1 hit the ditch, the wheels caught on the snow and Unit 1 rolled onto the the driver side of the vehicle. The trailer (Fish House) did not roll. Unit 1 sustained moderate damage and was towed by William's Towing. The trailer was able to be pulled away from the scene via a private party.</t>
  </si>
  <si>
    <t>Vehicle was west on Hwy 7 and hit a patch of ice on the roadway. Driver of vehicle tried to control vehicle and keep it on the road but was unable too. Vehicle crossed over into oncoming traffic lane and hit the south side ditch causing vehicle to roll coming to rest in the ditch.</t>
  </si>
  <si>
    <t>Unit 2 was travelling WB on MN HWY 7 following Unit 1 when a bale of hay came off the trailer Unit 1 was pulling. Bale of hay cased minor damage to front passenger fender of Unit 2.</t>
  </si>
  <si>
    <t>CRASH LOCATION WB MNTH 7 / CR 33.
DRIVER UNIT 1 STATED WB MNTH 7.  DRIVER UNIT 1 STATED MUST HAVE FELL ASLEEP.  UNIT 1 WENT OFF THE RIGHT SIDE OF THE ROADWAY AND IMPACTED THE RIGHT SIDE GUARDRAIL.</t>
  </si>
  <si>
    <t>CO RD 33</t>
  </si>
  <si>
    <t>UNIT ONE WAS TRAVELING WEST ON HWY 7 WHEN IT LEFT THE ROADWAY TO THE RIGHT. UNIT ONE HIT A DRIVEWAY EMBANKMENT AND CAME TO A REST. THE ROADS WERE CLEAR. MINOR INJURIES. THE DRIVER WAS TRANSPORTED TO THE HOSPITAL VIA AMBULANCE.
OWNER OF THE DAMAGED PROPERTY IS JAMES EDMUND KUBASCH, DOB 12-02-1938.</t>
  </si>
  <si>
    <t>Unit 1- Chevrolet Blazer was stopped in lane of traffic because of highway construction.
Unit 2- Toyota Prius was also stopped in lane of traffic ahead of Unit 1. 
Unit 1 rolled forward into the back of Unit 2 and cracked the rear bumper and punctured  the rear bumper with the left side tow hook.</t>
  </si>
  <si>
    <t>The series of events occurred on MN Hwy 7 near 53rd Street in Hollywood Township, Carver County.  Three events occurred involving four vehicles total. There was light snow falling and the roads were slippery due to wet/snow covered roads.  Visibility was slightly compromised as well.
Unit 1 was travelling eastbound on MN Hwy 7 and struck a deer as the door crossed over the road north to south.  Unit 1 sustained moderate damage, but was still drivable.  The driver was uninjured. Unit 1 did not collide with any other vehicles, just the deer.
Unit 2 &amp; Unit 3 were westbound on MN Hwy 7 passing 53rd Street and observed the crash between Unit 1 and a deer occur.  Unit 2 attempted to swerve to avoid additional collision with Unit 1 as that collision was occurring.  Unit 3 attempted to slow down in order to give enough distance between it and Unit 2.  However, due to circumstances and road conditions, as Unit 2 swerved, Unit 3 rear ended Unit 2. Unit 2 sustained light damage to the rear bumper and Unit 3 sustained moderate damage to the front bumper.  Both units were drivable and the occupants were not injured. Units 2 &amp; 3 did not collide with the deer, just one another. 
Unit 4 was the westbound on MN Hwy 7 approaching 53rd Street and after the collision between Unit 2 &amp; 3, the deer diverted back into the roadway from south to north.  Unit 4 struck the deer, causing significant damage to the front passenger portion of the vehicle.  The driver was not injured.  Due to the damage, Unit 4 was towed. Unit 4 only collided with the deer and did not collide with any other vehicles involved.</t>
  </si>
  <si>
    <t>Both drivers reported traveling east on Hwy 7 prior to the crash.
The driver of the Ford slowed to turn left onto 53rd street and saw the Mazda coming and was rear ended.
The driver of the Mazda reported the Ford stopped to make a left and he swerved to avoid but rear ended the Ford.
No injuries reported
Jerries Transmission for the Mazda</t>
  </si>
  <si>
    <t>DRIVER#1 stated he was WB on HWY 7 when he encountered a small herd of deer walking on the bridge just west of CO RD 33. DRIVER#1 stated he tried to steer between them when the rear tire of his vehicle hit the snow-covered north shoulder causing him to go into a skid. DRIVER#1 stated UNIT#1 slid off the roadway to the left and impacted a guardrail just west of the driveway of 17727 HWY 7. DRIVER#1 did not complain of any injuries. No airbag deployment but UNIT#1 suffered bodywork and moulding damage to multiple areas on the front and passenger side. UNIT#1 had to be separated from the guardrail via a winch and was later towed from the scene. Numerous deer tracks were observed on the snow-covered shoulder of the bridge, lending credence to DRIVER#1's account of events.</t>
  </si>
  <si>
    <t>Co. Rd. 33</t>
  </si>
  <si>
    <t>Driver of unit 1 was westbound on Hwy 7, east of Co. Rd. 30, when a deer ran out in front of the driver.  Driver of unit 1 was unable to stop and struck deer causing damage to the entire front of vehicle.  
No injuries.</t>
  </si>
  <si>
    <t>The crash occurred on MNTH 7, near the intersection of CR 33.  The Ford was traveling in front of the Chevrolet in the eastbound lane.  As they were approaching the intersection of CR 33, a semi moved into the right turn lane, but then moved partially out of the turn lane to make a wide right turn.  As the semi made the wide right turn, the vehicle directly in front of the Ford came to a sudden stop.  The Ford came to an abrupt stop behind that vehicle.  The Chevrolet was not able to react quickly enough, and rear-ended the Ford.  The Chevrolet attempted to move to the right, but hit the right rear of the Ford.  There were no reported injuries, and no tows were required.</t>
  </si>
  <si>
    <t>The crash occurred at the intersection of MNTH 7 and CR 33.  The Polaris came to a stop at the stop sign on CR 33 northbound.  The Polaris proceeded into the intersection without yielding to traffic.  The Ford was traveling eastbound on MNTH 7 and had no traffic control devices.  The Ford attempted to avoid the Polaris as it entered the intersection by moving left.  The Polaris hit the right side of the Ford as it came through the intersection.  The driver of the Polaris was ejected from the vehicle and sustained injuries.  The driver of the Polaris was transported to the hospital by ambulance.  The Polaris was towed from the scene.</t>
  </si>
  <si>
    <t>CSAH 33</t>
  </si>
  <si>
    <t>Both vehicles were westbound on MNTH 7. #2 was in front of #1. Another vehicle in front of #2 slowed to make a left turn.  #2 also slowed behind the lead vehicle. #1 was unable to stop in time and rearended #2.  When asked what happened, driver of #1 said, "I rearended her."</t>
  </si>
  <si>
    <t>V1 WAS NB ON 33 WAITING AT THE STOP SIGN.  D1 SAID HE THOUGHT THAT D2 WAS GOING TO TURN AND MAYBE SAW A BLINKER FLASH SO HE PULLED OUT IN FRONT OF V2.
D1 WAS HONEST HE ADMITTED HE MADE A MISTAKE BY PULLING OUT IN FRONT OF V2.
NO INJURIES</t>
  </si>
  <si>
    <t>33 CR</t>
  </si>
  <si>
    <t>-V1 WAS S/B CR 33
-V2 WAS E/B HWY 7
-CR 33 HAD STOP SIGNS
-HWY 7 DID NOT HAVE STOP SIGNS
-V1 ENTERED THE ITERSECTION IN FRONT OF V2
-V1 AND V2 COLLIDED</t>
  </si>
  <si>
    <t>UNIT ONE WAS TRAVELING NORTH ON CO RD 33 WHEN IT STOPPED FOR THE STOP SIGN AT CO RD 33 AND HWY 7. AFTER STOPPING AT THE STOP SIGN, UNIT ONE STRUCK UNIT TWO ON THE RIGHT SIDE AS IT TRIED TO CROSS HWY 7. UNIT TWO WAS TRAVELING EAST ON HWY 7 WHEN THE COLLISION OCCURED.
THE ROADWAY WAS WET. THE WEATHER WAS CLOUDY AND RAINING.
NO SIGNS OF IMPAIRMENT FROM EITHER DRIVER. NO INJURIES. NEITHER VEHICLE WAS TOWED FROM THE SCENE.</t>
  </si>
  <si>
    <t>V/1 NORTH ON CSAH 33, V/2 WEST ON MNTH 7.  DRIVER OF V/1 TOLD ME THAT HE WANTED TO GO EAST ON 7, TO GO TO MNTKA SHOPPING.  HE MISSED THE STOP SIGN, NOT AWARE WHERE HE WAS.  V/1 DRIVER TOLD ME THAT HE WANTED TO GO EAST.  WHEN HE REALIZED HE MISSED THE STOP SIGN, HE WAS ALREADY IN THE INTERSECTION.</t>
  </si>
  <si>
    <t>Co Rd 33</t>
  </si>
  <si>
    <t>Veh #1 was SB on Co Rd 33, at the stop sign at Hwy 7. Veh #2 was WB on Hwy 7. Driver #1 stated he stopped for stop sign, and looked both ways and did not see anyone. Driver #1 stated the sign that flashes when there is cross traffic was not flashing. Driver #1 pulled out into the intersection. Driver #2 stated he slowed down, but still struck Veh #1. 
Moderate damage to Veh #1 rear bumper, Moderate damage to Veh #2 front bumper. Both veh driven to nearby parking lot to arrange for private tow. 
Driver #1 cited for fail to yield.</t>
  </si>
  <si>
    <t>Veh #4 was NB on Co Rd 33 at Hwy 7. Veh #3 (witness) was SB on Co Rd 33 at Hwy 7. Veh #2 was behind Veh #4. Veh #1 was behind Veh #1. Veh #4 turned west on Hwy 7. Veh #3 then went south on Co Rd 33. 
Driver #2 stated he moved to the stop sign and stopped after Veh #4 went. After Veh #3 went, Veh #2 went and took a left (WB) on Hwy 7. Driver #2 stated Veh #1 did not stop at the stop sign and ran into him. Driver #1 stated after Veh #3 went, that Veh #2 went. Driver #1 stated Veh #2 turned in front of him. 
Driver #3 stated he did not think Veh #1 stopped at the stop sign, slowed down, but did not stop. VDriver #3 stated he was not sure how well Veh #2 stopped. 
Veh #1 struck Veh #2. Veh #1 had moderate front end damage. It was able to be driven from the scene. Veh #1 was a wheelchair van outfitted to allow driver in a wheelchair. Driver said he had to drive it home, no other option. Veh #2 hod moderate damage, and lost the right rear wheel. Veh #2 towed to R&amp;V by  R&amp;V.</t>
  </si>
  <si>
    <t>Hwy. 7</t>
  </si>
  <si>
    <t>Veh 2 was SB on Co Rd 33. Veh 2 stopped at stop sign and was crossing over Hwy 7. Veh 1 was SB on Co Rd 33. Veh 1 did not stop at stop sign and rear ended veh 2 in the intersection of Hwy 7 and Co Rd 33. Witness stated veh 1 did not stop for stop sign. Minor to Moderate damage on rear of veh 2. Heavy front end damage to veh 1. Veh 2 able to be driven from the scene. Veh 1 towed by R &amp; V. Driver and passgr of veh 2 reported no inguries. Driver of veh 1 had minor injuries. Driver 1 arrested for DWI. Driver 1 cited for failure to obey traffic control device.</t>
  </si>
  <si>
    <t>Veh #1 was WB on Hwy 7 when a deer walked infront of the vehicle.  Driver #1 was unable to avoid hitting the deer.  There are no injuries.</t>
  </si>
  <si>
    <t>I did not talk with the driver of vehicle one.  He was placed under arrest for fleeing a police officer.
The vehicle was running from a McLeod County Deputy.  Speeds were approximately at 120 mph.  The vehicle went off the left side of the roadway and struck a sign.</t>
  </si>
  <si>
    <t>V1 was NB on Hwy 7 and had no stop sign. V2 was on Cty Rd 33 going WB through the intersection. There is a flashing, vehicle approaching sign there that was functioning. V2 stated she did not see V1, the only othere vehicle there, approaching and pulled out right in front of him. V2 stated she was not on her cell phone, just didn`t see V1. NOT TO SCALE.</t>
  </si>
  <si>
    <t>V1/Giese north on CSAH 33 attempted to turn left/west onto MNTH 7 and had a stop sign failed to yield to east bound V2/Wangen who had the right of way.  V1 rotated almost 360 degrees as it was knocked south and west after intianal impact.  V1 also struck V2 a second time with the rear of truck during rotation and separation to final rest.  V2 veered left to avoid V1 and continued across the oncoming west bound lane into the far side right turn lane for west to north.  Here is where V2/Wangen sideswiped/ collided with the #3 driver side axle and further into the tanker trailer of V3/Bowles.  the tanker trailer was knocked into the ditch while the power unit remained mostly in the turn lane.  Someone assisted prying open V2 driver door to assist Wangen out of the vehicle.  Wangen and Giese were transported to the hospital by ambulance.  Bowles reported being sore but refused ambulance services.  Giese's father Eric showed my partner Trooper Thompson 230 her phone which showed the last call at 10:53 and the last read text at 10:57.  Carver County created the crash event at 11:00.  Giese per law is not allowed to use her cell phone or text while driving.  She was able to quickly answer she had pulled into the lot adjacent to the crash to make last call but could not recall how the crash occurred. Carver county deputies took digital photos.  Giese was cited by mail for fail to use due care.</t>
  </si>
  <si>
    <t>CRASH OCCURRED MNTH 7 AND CR 33 IN CARVER COUNTY.  
VEH 1 (SEMI) 
VEH 2 (PC)
VEH 1 WAS FACING NORTH AT THE STOP SIGN TO GO NORTH ON CR 33 ACROSS MNTH 7.    VEH 2 WAS GOING B ON MNTH 7 APPROACHING CR 33.    VEH 1 PULLED OUT IN FRONT OF VEH 2.    VEH 2 ATTEMPTED TO SWERVE TO THE NORTH AND AVOID THE SEMI BUT COULD NOT.   VEH 2 COLLIDED WITH THE LEFT SIDE OF THE TRAILER OF VEH 1.  THE SEMI HAD MODERATE DAMAGE TO THE TRAILER AND GAS TANK BUT WAS FUNCTIONAL.  VEH 2 HAD SEVERE DAMAGE TO THE FRONT.  FRONT AIRBAG DEPLOYED.   DRIVER HAD RIGHT WRIST  AND LEFT KNEE PAIN.   HE WAS TRANSPORTED BY RIDGEVIEW 
VEH 1 IS AT FAULT FOR NOT YIELDING TO ONCOMING TRAFFIC.   DRIVER 1 STATED HE JUST DID NOT  SEE THE VEHICLE APPROACHING AND PULLED OUT.  VEH 2 DRIVER SAID HE COULDN'T BELIEVE THAT VEH 1 PULLED OUT IN FRONT OF HIM AND CAUGHT HIM OFF GUARD.  
NO CITATION ISSUED, VEH 1 AT FAULT.</t>
  </si>
  <si>
    <t>7 AT CR 33</t>
  </si>
  <si>
    <t>V1/ Luciano was east on MNTH 7 behind witness Zimmerman who was driving a milk truck.  Zimmerman was using the right turn lane to go south on 33 and Luciano was continuing east.  Ernhart pulled out from the stop sign and into the path of Luciano.  Zimmerman's vehicle was struck in the driver side doors causing the vehicle to roll to the north east ditch facing south west.  Luciano's vehicle rotated counter clockwise facing mostly north on the north east portion of the intersection.  Zimmerman was transported to HCMC hospital.  Luciano did not wish to be transported from the scene.  Both vehicles were towed.  The impact indicated the injuries may turn severe so I mapped the scene and a statement was taken from Luciano at the scene.  I was told later that morning that Mr. Zimmermann's injuries were not believed to be life threatening.</t>
  </si>
  <si>
    <t>Co.Rd.33</t>
  </si>
  <si>
    <t>Driver of unit 1 was WB on Hwy 7 / 1/2 mile west of Co. Rd. 33 in Carver County when a deer ran out in front of him.  Driver of unit 1 advised he hit the deer head-on causing damage to the front of his vehicle.  Unit 1 was towed.  
No citations.</t>
  </si>
  <si>
    <t>Vehicle was traveling eastbound on Hwy 7 on icy and snow packed pavement. Vehicle started to go into the ditch, and once it caught the snow, the vehicle rolled over onto it's roof.</t>
  </si>
  <si>
    <t>V1 TURNING LEFT FROM E/B HWY 7 INTO PRIVATE DRIVEWAY. V2 TRAVELING W/B ON HWY 7. V2 CRASHED INTO THE PASENGER SIDE CENTER OF V1 AS V1 WAS TURNING LEFT. SEVERE DAMAGE TO BOTH VEHICLES.
D1 STATED THAT SHE MISSED HER DRIVEWAY AND WAS SIDEWAYS IN THE ROAD, TRYING TO PULL OFF ONTO THE SHOULDER WHEN V2 CRASHED INTO THE PASSENGER SIDE OF HER.
D2 STATED THAT SHE DID NOT EVEN SEE V1 SITTING SIDEWAYS IN THE ROAD. DID NOT APPLY BRAKES UNTIL AFTER CRASH.
D1 AND P1 TRANSPORTED TO RIDGEVIEW HOSPITAL VIA AMBULANCE, D2 WAS CHECKED ON SCENE.
BOTH VEHICLES TOWED BY R&amp;V TOWING.</t>
  </si>
  <si>
    <t>Driver of unit 1 advised he was traveling westbound on Hwy 7 approaching Co.Rd. 33 in Hollywood township when he hit the shoulder on the right in a curve.  Driver stated he hit black ice and started to lose control and then overcorrected causing his vehicle to go off the road to the left, flying into the ditch sideways.  Vehicle traveled a short distance after that almost hitting parked vehicles and trees at the address of 17325 Hwy 7.  
No citations and no injuries.  
Vehicle was severely damaged.</t>
  </si>
  <si>
    <t>MNTH 7 EAST OF CSAH 33.  V/1 WAS EAST ON MNTH 7, V/2 WAS WEST BOUND.  DRIVER OF V/1 TOLD ME THAT V/2 SPUN OUT AFTER HITTING A DRIFT ON THE ROADWAY.  V/2 DRIVER TOLD ME THE SAME THING.  NONE THE LESS, THERE WAS A CRASH IN AN AREA WHICH WAS A WHITE OUT DUE TO BLOWING SNOW.  VEHICLES SPUN OUT AND ENDED UP IN THE EAST BOUND DITCH.</t>
  </si>
  <si>
    <t>Driver of Unit #1 was heading westbound on Hwy 7 near County Road 33 and hit a deer.  Moderate damage to vehicle, but was able to drive from scene.  No injuries to report.</t>
  </si>
  <si>
    <t>Unit #1 was traveling westbound on Highway 7 approaching County Rd 33. Driver of Unit #1 said a deer came from the south side of Highway 7 from a corn field and struck Unit #1. Damage caused by the deer was disabling and R&amp;V towing out of Mayer towed the vehicle back to there shop.</t>
  </si>
  <si>
    <t>Vega Ave</t>
  </si>
  <si>
    <t>Driver of Unit 1 was eastbound Hwy 7 west of Vega Ave when he hit a large area of Ice/Blowing snow on the roadway at approx. 50 miles per hour.  Driver of unit 1 advsied the vehicle started to fishtail and he lost control causing him to run off the road to the right and go into the ditch.  Once in the ditch Unit 1 flipped onto the roof.  Damage to the vehicle was to the roof and front windshield.  
Minor injuries on party--refused medical care</t>
  </si>
  <si>
    <t>Vehicle 1 was traveling westbound on Hwy &amp; when a deer ran across the vehicle from the left. Vehicle struck deer.</t>
  </si>
  <si>
    <t>Vehicle #1 and Vehicle #2 were east bound and Hwy 7 approaching Vega Avenue. Driver of vehicle #1 slowed down to let the vehicle in front of him make a left hand turn onto Vega Avenue. Vehicle #2 did not slowed down fast enough and ran into the rear of vehicle #1.</t>
  </si>
  <si>
    <t>MNTH 7 AT 163RD.  V/1 AND V/2 BOTH EAST ON MNTH 7, V/3 WEST BOUND MNTH 7.  V/3 SPUN OUT ON THE ICE, V/3 HIT V/1, AND THEN HIT V/2.  ALL VEHICLES INTO THE DITCH.</t>
  </si>
  <si>
    <t>VEGA</t>
  </si>
  <si>
    <t>THE CHEVY WAS WESTBOUND AND UNEXPECTEDLY SWERVED INTO THE EASTBOUND LANE AND SIDE SWIPED THE HONDA. ALL TRANSPORTED BY AMBULANCE TO RIDGEVIEW HOSPITAL.
R&amp;V TOWING FOR BOTH VEHICLES. 
SEE RECON FOR MORE DETAILS.</t>
  </si>
  <si>
    <t>VEGA AGVENUE</t>
  </si>
  <si>
    <t>V/1 HEADED WEST ON MNTH 7, V/2 EAST ON SAME ROADWAY.  V/1 DRIFTED TO HIS LEFT, CAUSING OTHER TRAFFIC TO TAKE EVASIVE ACTIONS.  V/1 CONTINUED DRIFTING TO THE LEFT.  V/2 MOVED TO HER RIGHT, BUT WAS UNABLE TO AVOID BEING HIT BY V/1.  TALKING TO THE DRIVER OF V/1, HE TOLD ME THAT HE HAS BEEN WORKING LONG HOURS, AND HE FELL ASLEEP. BOTH VEHICLES WENT INTO THE DITCH AFTER THE CRASH. V/1 STRUCK A POWER POLE, CAUSING THE POWER LINE TO BREAK, CAUSING A SMALL UNDERGROUND FIRE.</t>
  </si>
  <si>
    <t>VEGA AVE</t>
  </si>
  <si>
    <t>THE DRIVER OF THE SEMI REPORTED TRAVELING W/B ON HWY 7 AND SEEING THE PICKUP DRIFT OFF THE ROAD TO THE RIGHT AND THEN OVERCORRECT.  THE PICKUP TURNED SHARPLY LEFT AND COLLIDED WITH THE DRIVE AXELS OF THE SEMI.
DRIVER OF THE PICKUP MINOR INJURIES AND REFUSED TRANSPORT. SEMI DRIVER REPORTED NO INJURIES.
JERRYS TRANSMISSION FOR BOTH VEHICLES</t>
  </si>
  <si>
    <t>Unit 1 was traveling westbound on Hwy 7 approaching Vega Ave. when a deer crossed in front of Unit 1 from the south.  Unit 1 hit the deer and sustained severe disabling front end damage.  Unit 1 was towed away from the scene.  The driver sustained no apparent injuries.</t>
  </si>
  <si>
    <t>Vehicle one was traveling eastbound on HWY 7 near Vega Avenue. Vehicle one lost control due to icy road conditions and ran off the roadway to the north of HWY 7. Vehicle one entered the ditch and rolled. No injuries sustained to either driver or passenger. Vehicle one towed due to disabling damage by R&amp;V Towing.</t>
  </si>
  <si>
    <t>Vega Ave.</t>
  </si>
  <si>
    <t>Driver #1 stated she was EB on Hwy 7, attempting to pass a unknown vehicle that was going aprox 30-35 mph.  Driver #1 stated as she was passing the unknown veh, her vehicle hit ice/snow and she lost control of her vehicle.  
Vehicle #1 slid in to the north ditch, sideways, and rolled 2X.  
Driver #1 appeared to be uninjured.  Driver #1 is 6 mths pregnant.</t>
  </si>
  <si>
    <t>County Road 21</t>
  </si>
  <si>
    <t>Driver of Unit #1 rear ended Unit #2 heading westbound on Hwy 7 near Co. Rd. 21.  Unit #2 was slowing in traffic due to an accident at another location and traffic flow.  It was determined the driver of Unit #1 was  suffering from a diabetic reaction.
The driver of Unit #1 was transported to RMC for minor evaluation.  
Unit #2 sustained no damage.  Unit #1 had moderate damage to front of vehicle.  Unit #2 was towed to R&amp;V towing in Mayer.</t>
  </si>
  <si>
    <t>BOTH VEHICLES TRAVELING E/B ON HWY 7 NEAR UPLAND AVE. V1 REAR ENDED V2 AT A HIGH RATE OF SPEED. BOTH VEHICLES DISABLED IN CRASH.
D1 UNDER THE INFLUENCE OF ALCOHOL.
D2 STATED THAT HE WAS GOING THE SPEED LIMIT WHEN HE WAS HIT FROM BEHIND HARD. STATED DID NOT SEE V1 COMING UP BEHIND HIM.
D2 AND PASSENGER 2 IN V2 TRANSPORTED TO RIDGEVIEW VIA AMBULANCE.
D1 ARRESTED FOR CRIMINAL VEHICULAR OPERATION BY CARVER COUNTY SHERIFFS OFFICE.
BOTH VEHICLES TOWED BY JERRY'S TOWING.</t>
  </si>
  <si>
    <t>On 10/05/2018 at 1950 hours, I was dispatched to a PD crash at HWY 7 and County Road 21. I advised dispatch that I was on scene. I spoke with both parties involved and they gave the same account of what occurred. Stevens was driving a flatbed pickup truck with two "Grain bin feeders" for horses. Stevens had the two feeders strapped down with multiple straps when they broke loose. When the straps broke loose this caused one of the feeders to fall off of the flatbed of the truck. When the feeder fell off the back of the truck Snowden attempted to move out of the way but struck the feeder on his right front on the vehicle. When the vehicle struck the feeder it caused damage that I estimated would be over $1000 dollars and made the vehicle not legally able to drive. Snowden stated that he had a tow in route and a ride to pick him up. I advised both parties that I would be doing a State Crash Report and provided them with each others insurance, and the Case number.</t>
  </si>
  <si>
    <t>Driver of vehicle #1 was at a stop sign at the intersection of County Road 21 and HWY 7.  Vehicle #1 pulled out from stop sign and was struck by vehicle #2.  Vehicle #2 had the right of way heading westbound on HWY 7.  Driver of vehicle #1 stated the driver of vehicle #2 had turn signal on to turn left onto co. rd. 21. Driver of vehicle #2 stated she did not have turn signal.
Driver of vehicle #1 is at fault for failing to yield to oncoming traffic.  
no injuries were reported.
Both vehicles sustained minor damage and were able to drive from scene.</t>
  </si>
  <si>
    <t>CO RD 21</t>
  </si>
  <si>
    <t>UNIT ONE WAS TRAVELING EAST ON HWY 7 WHEN IT STRUCK A DEER IN THE MIDDLE OF THE ROADWAY. NO INJURIES. VEHICLE WAS TOWED FROM THE SCENE.</t>
  </si>
  <si>
    <t>Co Rd 21</t>
  </si>
  <si>
    <t>Vehicle 1 was eastbound on Hwy 7 and struck a deer at Co Rd 21. The vehicle was towed form the scene. No injuries were reported at the time of the crash.</t>
  </si>
  <si>
    <t>Mayer</t>
  </si>
  <si>
    <t>The driver of the Honda reported going too fast s/b on CR 21 as she approached Hwy 7 and did not stop for the stop sign and crashed with the Hyundai.
The driver of the Hyundai reported traveling east on Hwy 7.  She stated that she thought at the last second the Honda was not going to stop so she hit the brakes and swerved right to avoid.
After the crash the Honda continued into and through the fence.
Both reported injuries.  The driver of he Hyndai refused ambulance but said her husband would take her in.  The driver of the Honda was transported via Ridgeview Ambulance to Waconia Ridgeview Hospital.
Mayer Towing for both vehciles.</t>
  </si>
  <si>
    <t>Driver # 1 stated that she was westbound on Hwy 7 when a deer ran across the road and she was unable to stop. Driver Stated she was going under 60 mph, and was wearing her seatbelt.
Crash was on Hwy 7 about 500 feet east of Co Rd 21
No injuries, the car needed to be towed from the scene due to heavy front end damage. 
No passengers.
No citations issued.</t>
  </si>
  <si>
    <t>On 10/07/2016, I responded to a three vehicle crash near 15575 Highway 7 in Hollywood township.
Unit 1 was traveling EB highway 7 and was attempting to move to the right lane. Driver 1 stated he observed Unit 3 cross the centerline and attempt to pass Unit 2 on the left. Unit 3 passed Unit 2, and then fully applied its brakes. Driver 2 fully applied his brakes to avoid a collision with Unit 3. This resulted in Unit 1 and Unit 2 sideswiping each other.
Unit 3 continued EB on Highway 7 as it did not make contact with any of the other vehicles.
Unit 1 received moderate damage to the driver's side door of the vehicle. Unit 2 received minor damage on the passenger side towards the front. Both vehicles drove away from the scene. No individuals received any apparent injuries from the crash.</t>
  </si>
  <si>
    <t>DRIVER #1 stated he was EB on Hwy 7 why his vehicle was hit by a deer.  
Vehicle #1 was severely damaged, but drivable.</t>
  </si>
  <si>
    <t>MNTH 7 / 1/4 MILE EAST OF CR21</t>
  </si>
  <si>
    <t>Vehicle one in the right lane crossed the fog line onto the shoulder.  The witness following behind moved to the left lane.  Vehicle two directly behind the witness in the right lane was unable to avoid vehicle one, when vehicle one came back into the right lane.  Diagram show vehicles location upon my arrival on scene.</t>
  </si>
  <si>
    <t>Tacoma Ave</t>
  </si>
  <si>
    <t>Driver #1 stated she was EB on Hwy 7 when she hit a deer with veh #1.  
Driver #2 stated that he was WB on Hwy 7 when he saw something in the roadway.  Driver #2 stated a person was kneeling over a dead deer.  Driver #2 was unable to avoid hitting the deer in the roadway.</t>
  </si>
  <si>
    <t>Vehicle was traveling westbound Minnesota Trunk Highway 7 and went off the roadway to the right and jumped the Tacoma Avenue. The vehicle landed on its nose and rolled over into a pond. The cause of the crash is unknown at this time. Individual was transported to Waconia Hospital by Ridgeview Paramedics.</t>
  </si>
  <si>
    <t>Vehicle #1 was traveling eastbound on Highway 7, near Tacoma.  Driver #1 stated a Deer ran into the roadway in front of his vehicle.  Driver #1 stated he was unable to avoided hitting the deer.  
Veh #1 had damage to the driver side front end.   
Vehicle #2 was traveling westbound on Highway 7, near Tacoma.  A Deer was hit by vehicle #1 and lying in the roadway.  Vehicle #2 hit the deer as it was lying in the roadway.  
Veh #2 had damage to the undercarriage.</t>
  </si>
  <si>
    <t>Driver of Unit #1 was heading eastbound on MN Hwy 7 and struck a deer west of County Road 23.  Unit #1 sustained severe damage and had to be towed from scene by R&amp;V towing.  No injuries to report.</t>
  </si>
  <si>
    <t>Waterville</t>
  </si>
  <si>
    <t>14370 MNTH 7</t>
  </si>
  <si>
    <t>Both drivers were eastbound on MNTH 7.
Driver of #2 was making a left turn into her driveway, 14370 MNTH 7.
 Driver of #2 was stopped with her left turn signal on waiting to make the turn, according to both witnesses driver of #1 slammed into the back of #2.
 Driver of #1 said he did not notice #2 was stopped to make a turn and he said he struck her from behind.</t>
  </si>
  <si>
    <t>Co Rd 123</t>
  </si>
  <si>
    <t>Driver #1 stated he was EB on Hwy 7 approaching Co Rd 123.  
Veh #1 hit a Deer causing damage to the vehicle.</t>
  </si>
  <si>
    <t>V1 WAS TRAVELING NB ON CR 23, DROVE THRU STOP SIGN.  V2 WAS TRAVELING EB ON MNTH 7.  V2 STRUCK V1 AT RIGHT ANGLE IN THE EB LANE OF MNTH 7.  V1 CAME TO FINAL REST IN THE A WATER FILLED DITCH IN THE NORTHEAST CORNER OF THE INTERSECTION, FACING WESTBOUND.  V2 CAME TO FINAL  REST FACING EASTBOUND IN THE WESTBOUND BOUND LANE OF MNTH 7.  
THE LONE WITNESS OF THE CRASH STATED THAT HE OBSERVED V1 TRAVELING AT A HIGH RATE OF SPEED, NB ON CR 23, JUST PRIOR TO THE INTERSECTION WITH MNTH 7.  THE WITNESS STATED THAT V1 DID NOT STOP OR APPEAR TO SLOW FOR THE STOP SIGN ON CR 23, AT ITS INTERSECTION WTIH MNTH 7.  THE WITNESS STATED THAT V2 WAS TRAVELING AT APPROXIMATELY 60 MPH, PRIOR TO THE CRASH.</t>
  </si>
  <si>
    <t>CO RD 123</t>
  </si>
  <si>
    <t>UNIT ONE WAS TRAVELING NORTH ON CO RD 23 WHEN IT FAILED TO STOP AT A TWO WAY STOP SIGN, CROSSED OVER HWY 7 AND ENTERED THE DITCH ON THE EAST SIDE OF CO RD 123. UNIT ONE THEN HIT AN EMBANKMENT AND OVERTURNED ONTO ITS LEFT (DRIVER) SIDE. UNIT ONE CAME TO A REST ON ITS LEFT SIDE IN A SMALL CREEK. ROAD CONDITIONS WERE WET. NO INJURIES.</t>
  </si>
  <si>
    <t>VEH 1 AND 2 HAD A RIGHT ANGLE CRASH IN THE INTERSECTION OF HWY 7 AND CR 32. DRV OF VEH 1 STATED HE WAS EB 7 WHEN VEH 2 RAN THE STOP SIGN AND T-BONED HIM. DRV OF VEH 2 STATED HE FELL ASLEEP, RAN THE STOP SIGN AND CRASHED INTO VEH 2. DRV OF VEH 2 WAS TRANSPORTED TO THE HOSPITAL. BOTH VEH WERE TOWED.</t>
  </si>
  <si>
    <t>23 CR</t>
  </si>
  <si>
    <t>V/1 WAS WEST ON MNTH 7, MAKING A LEFT TURN TO GO SOUTH ON CR-23.  V/2 WAS EAST BOUND ON MNTH 7.  V/3 WAS STOPPED AT THE STOP SIGN, NORTH BOUND CR-23 TO TURN ON TO MNTH 7.  V/1 MADE THE TURN, AND V/2 DRIVER TRIED TO AVOID THE CRASH.  V/1 HIT V/2, AND BOTH V/1 AND V/2 WERE PUSHED INTO V/3.</t>
  </si>
  <si>
    <t>V/1 AND V/2 BOTH WEST ON MNTH 7.  V/2 SLOWING TO MAKE A LEFT TURN TO SOUTH CR-23.  V/1 DRIVER TOLD ME THAT HE LOOKED AWAY A  SECOND, AND WHEN HE LOOKED UP, NOTICED THAT THE VEHICLE IN FRONT  OF HIS WAS SLOWING TO MAKE A TURN.  V/1 RAN INTO THE REAR OF THE  SLOWING, V/2.  WITNESS TOLD ME THAT HE IN FACT DID SEE THAT THE  TURNING VEHICLE LEFT TURN SIGNAL WAS WORKING JUST PRIOR TO THE  CRASH.</t>
  </si>
  <si>
    <t>Watertown</t>
  </si>
  <si>
    <t>ACCORDING TO STATEMENTS FROM DRIVERS INVOLVED U1 WAS NB CR23 AT HWY 7 AND U 2 WAS WB ON HWY 7 IN WATERTOWN TOWNSHIP. U1 RAN THE STOP SIGN AT HWY 7 AND STRUCK U2 IN THE INTERSECTION.</t>
  </si>
  <si>
    <t>V1 was on County Road 23 stopped at the stop sign at Hwy 7. V2 was going West on Hwy 7 approaching County 23. Witness stated V1 was at the stop sign and inching forward, he waited for a few vehicle's to pass and then went forward. Impact made in the intersection. V2 driver stated all of a sudden, V1 was just there in front of him, he didn't see him. After the impact, he was spun around and went into the ditch in the Northwest corner of the intersection. Witness stated he called 911 and then went to check on V2 driver first, he then went to check on V1 driver. V1's tires were spinning as if V1 driver was pressing the gas, witness shut off V1. V1 came to rest Eastbound facing in the Northeast corner of the intersection. Witness stated V1 driver was on the floor of the vehicle, was not responding to him, had clear yellowish liquid coming from his mouth and blood on his face. I took a taped statement from V2 driver and the witness. Both driver's transported to the hospital. NOT TO SCALE. Mr. Wren passed away on 12/7/16, so I amended the report.</t>
  </si>
  <si>
    <t>v2 was stopped in the lane making a left turn onto 123 from 7eb. v1 rear ended v2.
no injuries, v1 towed.</t>
  </si>
  <si>
    <t>Vehicle #1 was eastbound on HWY 7 approx. 1/10 mile east of Co Rd 123 when hit ice on road from sleet and rain.  Vehicle #1 spun and hit guardrail on north side of HWY 7 with front end of vehicle.  Vehicle then spun around and went into the north ditch.  No reported injuries and vehicle was towed out and to R&amp;V towing from Mayer, MN.</t>
  </si>
  <si>
    <t>Hwy 25</t>
  </si>
  <si>
    <t>Driver of Unit #1 was heading eastbound on Hwy 7. Driver lost control of Unit #1 near bridge and hit guardrail causing the Unit #1 to go into ditch. The roads at the time of the crash were ice and snow packed. 
Driver of Unit #1 was transported to RMC for evaluation.
The Unit suffered severe damage and was towed from scene by R&amp;V towing.</t>
  </si>
  <si>
    <t>The driver reported traveling east on Hwy 7 and lost control on the bridge deck crossed into the other lane and hit the bridge guard rail and spun out down the ditch and into the water.
Both driver and passenger transported to Ridgeview Hospital via ambulance.
Passenger reported that he just bought the car, he had a purchase agreement but no title.  He also reported that he did not have insurance on the vehicle yet.
The vehicle was towed by R&amp;V towing</t>
  </si>
  <si>
    <t>The chevy was east on 7 and the bridge deck was icy, the driver lost control and hit the guard rail.
No injuries reported
Jerry's Transmission tow</t>
  </si>
  <si>
    <t>Vehicle 1 was traveling westbound on Hwy 7 approximately  mile east of Hwy 25 in Watertown Twp. A deer crossed from the south to the north and struck V1 in the front grill area. Both driver and passenger air bags were deployed. Vehicle pulled to the north shoulder and came to a stop. No injuries were reported at the time of the crash. Vehicle towed to R&amp;V Towing.</t>
  </si>
  <si>
    <t>Driver of Unit #1 was heading westbound on Hwy 7. A deer came onto the roadway. Unit #1 hit the deer, causing moderate damage to the vehicle. 
No injuries to report. vehicle drove from scene.
Unit #1 lost license plate in crash and was unable to find.</t>
  </si>
  <si>
    <t>Vehicle #1 was eastbound on Highway 7 west of Highway 25. A deer came out of the north ditch and Vehicle #1 struck the deer causing the airbags to deploy and kill the deer. The Vehicle was damaged to the point of having to tow it.</t>
  </si>
  <si>
    <t>12-36366</t>
  </si>
  <si>
    <t>hwy 7</t>
  </si>
  <si>
    <t>hwy 25</t>
  </si>
  <si>
    <t>Unit 1 traveling east on Hwy 7 when drive lost control and collided with guard rail.
Severe winter storm on-going at time of crash.  Road very slick.
Driver uninjured.  No damage to guard rail, moderate damage to vehicle.  vehicle towed (private) by R&amp;V towing.
Driver not cited for any violations.</t>
  </si>
  <si>
    <t>Hwy. 25</t>
  </si>
  <si>
    <t>Driver of unit #1 said she was driving WB on Hwy. 7 just west of Hwy. 25.
Driver unit #1 said deer entered roadway from south ditch and collided with unit #1, causing damage to front left of vehicle.
Deer was located deceased on shoulder of roadway and car kill deer possession permit #655466 was issued to driver for possession of the deer.</t>
  </si>
  <si>
    <t>V1 was WB on Hwy 7 a the round about with Hwy 25. Instead of following the circle, V1 went straight and launched herself into the air, going into the right ditch, hitting a MNDOT directional sign and then continued EB on Hwy 7 hitting the trailer being pulled by V2 going WB on Hwy 7. V1 driver was seen on scene by ambulance and transported to the hospital to get checked out. V1 driver isn't sure what happened, if she blacked out or had a medical issue. NOT TO SCALE.</t>
  </si>
  <si>
    <t>MNTH 25</t>
  </si>
  <si>
    <t>Unit 1 was in the roundabout and driver slowed down and that is unit 2 struck unit 1. Minor damage to unit 1. Unit 2 had a significant amount of damage. No injuries to either drivers. Weather was clear and sunny.</t>
  </si>
  <si>
    <t>On 08/17/2017 at approximately 1555 hours, I was dispatched to a property damage crash at the intersection of Hwy 7 and Hwy 25. 
When I arrived, I observed two SUV style vehicles parked on Hwy 7 to the west of the roundabout intersection. Unit one had damage to the front end/hood of the vehicle. Unit two had damage to the front, passenger side. There were no injuries or passengers.
The crash occurred when Unit 2 was traveling WB on Hwy 7 through the roundabout. When Unit 2 was in the roundabout, Unit 1 struck the front, passenger side of the vehicle. Unit 2 was traveling SB into the roundabout from Hwy 25. The driver of Unit 2 stated he yielded to traffic, but did not see Unit 1 until the time of the crash.
Unit 2 was given a citation for failure to yield.</t>
  </si>
  <si>
    <t>Driver of Unit #1 was southbound on Hwy 25 approaching the roundabout at Hwy 7.  Unit #1 was skidding on ice and rear ended Unit #2 which was passing through the roundabout heading west on Hwy 7.  Unit #1 is at fault for failing to yield.
No injuries to report.
Both vehicles sustained minor damage and drove from scene.</t>
  </si>
  <si>
    <t>Highway 25</t>
  </si>
  <si>
    <t>Unit 2 was traveling eastbound Highway 7 from Highway 25, directly behind unit 1.  Unit 1 lost control of vehicle and swerved to left.  Unit 2 was unable to avoid collission and struck rear left fender of unit 1.  No injuries and no citations issued.</t>
  </si>
  <si>
    <t>25 HWY</t>
  </si>
  <si>
    <t>SEMI CRASHED INTO ROAD SIGN. SEMI WENT STRAIGHT THROUGH A ROUND ABOUT. 
SEMI DRIVER SAID HE DIDNT REALIZE HE WAS COMING UP TO A ROUND ABOUT. 
NO INJURIES REPORTED OR OBSERVED.
SEMI CRASHED INTO ONE WAY MARKER SIGN. 
YELLOW TAG #K0946.
SEMI TRACTOR DID NOT COME BACK ON FILE.</t>
  </si>
  <si>
    <t>Unit one was pulling boat and trailer with MN registration ABXE415.  Driver's side tire of boat trailer fell off.  The axel for the trailer dragged on the asphalt causing an approximately 3'x1"x.5" groove in the asphalt.  Trailer was towed from the scene.  No one was injured.</t>
  </si>
  <si>
    <t>V/1 AND V/2 EAST ON MNTH 7, AT THE ROUND ABOUT.  V/2 WAS AT THE YIELD SIGN, AND NOTICED A VEHICLE WEST IN THE ROUND ABOUT.  NOT SURE IF THE VEHICLE WAS GOING TO EXIT OR CONTINUE ON THE ROUND ABOUT, V/2 STOPPED.  V/1, NOT ABLE TO STOP IN TIME, RAN INTO THE REAR OF V/2.</t>
  </si>
  <si>
    <t>#25</t>
  </si>
  <si>
    <t>Vehicle #1 was travelling south on Mn #25 approaching Mn #7.  Vehicle #1 failed to negotiate entry into roundabout.  Vehicle #1 proceed up and to the side of earth mound in center of roundabout.  Vehicle #1 struck and sheared off "yield" sign located on e/b Hwy #7.  Vehicle #1 then lost control, skidding into ditch on SW corner of intersection.  Driver of vehicle #1 was arrested for possible alcohol impairement.</t>
  </si>
  <si>
    <t>V/1 AND V/2 BOTH SOUTH ON MNTH 25, APPROACHING MNTH 7 ROUND ABOUT.  V/2 HAD SLOWED FOR TRAFFIC WEST ON 7 IN THE ROUND ABOUT. V/1 RAN INTO THE REAR OF STOPPED V/2.</t>
  </si>
  <si>
    <t>THE VEHICLES WERE TRAVELING WB ON MNTH 7.  THE TRACTOR WAS IN THE RIGHT LANE AND PARTIALLY ON THE SHOULDER.  THE SEMI WAS IN THE LEFT LANE.  THE TRACTOR STOPPED TO TURN LEFT INTO THE FARM.  ONE CAR PASSED HIM IN THE LEFT LANE.  THE TRACTOR DRIVER STATED THAT HE SAW THE SEMI APPROACHING, BUT THOUGHT HE HAD ENOUGH TIME TO MAKE THE TURN.  AS HE MADE THE TURN, THE SEMI SWERVED LEFT TO TRY TO AVOID THE TRACTOR, BUT COULD NOT AVOID IT.  THE SEMI SIDE SWIPED THE TRACTOR AND TORE THE LEFT WHEELS OFF THE TRACTOR.  THE TWO VEHICLES CAREENED INTO THE DITCH ON THE LEFT SHOULDER.  THE DRIVER OF THE SEMI WAS TRANSPORTED TO THE HOSPITAL BY AMBULANCE.  THE SEMI WAS TOWED FROM THE SCENE.  THE TRACTOR WAS LEFT ON THE FARM PROPERTY TO BE PICKED UP BY THEIR SALVAGE COMPANY IN THE MORNING.</t>
  </si>
  <si>
    <t>E/B MNTH 7 AT MNTH 25.  V/1 AND V/2 BOTH EAST BOUND, V/2 LEAD VEHICLE, APPROACHING THE ROUND ABOUT.  V/2 DRIVER TOLD ME THAT THERE WAS A VEHICLE IN THE ROUND ABOUT, AND SHE SLOWED AND STOPPED FOR THAT VEHICLE AT THE YIELD SIGN.  V/1 DRIVER SAYS THAT THERE WAS NOT A VEHICLE IN THE ROUND ABOUT.  NOT ABLE TO STOP IN TIME, V/1 RAN INTO V/2.</t>
  </si>
  <si>
    <t>MNTH 7 AND CT RD 25</t>
  </si>
  <si>
    <t>NB HWY 25 AT MNTH 7
DV1 WAS HEADING NORTH ON HWY 25 AND WAS CROSSING OVER LANES LINES DRIVING IN THE SOUTHBOUND LANE AGAINST TRAFFIC. V1 VEERED OF THE ROAD INTO THE RIGHT DITCH THEN CAME BACK ONTO THE ROAD. DV1 DROVE OVER THE ROUNDABOUT, CRASHED AND CAME TO A STOP JUST NORTH OF THE ROUNDABOUT ON THE RIGHT SHOULDER. DV1 WAS ARRESTED FOR DRIVING UNDER THE INFLUENCE OF A CONTROLLED SUBSTANCE. REFER TO FIELD REPORT FOR MORE INFORMATION.</t>
  </si>
  <si>
    <t>Unit 2 was in the roundabout when Unit 1 did not see unit 2. Unit 1 struck unit 2 causing minor damage to both vehicles.</t>
  </si>
  <si>
    <t>The vehicles were traveling through the roundabout at the intersection of MNTH 7 and MNTH 25.  The Corvette was traveling east through the roundabout from MNTH 7, and the Ford was traveling north through the roundabout on MNTH 25.  The left rear of the trailer being pulled by the Ford collided with the right front of the Corvette as they both entered the roundabout.  It is unclear who was in the intersection first.  I was not able to view the damage on the two vehicles, as it was reported days after the event.  Both drivers claim that they were in the roundabout before the other.  No injuries occurred from the crash, and no tows were required.</t>
  </si>
  <si>
    <t>Unit 1 was traveling westbound on Hwy 7.  Unit 1 stopped to yield for traffic in the roundabout intersection of Hwy 7 and Hwy 25.  While Unit 1 was stopped to yield for traffic in the intersection, Unit 1 was struck by Unit 2 from the rear. Unit 2 then drove around Unit 1 on the driver's side up onto the median.  The driver of Unit 2 began yelling at the driver of Unit 1.  The driver of Unit 2 then got back into his vehicle and drove over the median barrier, turned around and drove away from the scene heading eastbound.</t>
  </si>
  <si>
    <t>Driver of Unit #1 was trying to make a U turn eastbound on MN Hwy 7 after the roundabout at MN Hwy 25.  Driver of Unit #1 was making the U-turn in a section of road where a U-turn in prohibited by two double yellow and to close to a intersection.  Driver of Unit #2 was behind Unit #1 a ran into the rear of the Unit #1 as it was trying to make an illegal U-turn. Driver of Unit #2 appeared to be following to close or not driving with due Care. I believe both Drivers of Unit #1 and Unit #2 are at fault. The rising sun could be a factor is this minor crash.
No injuries to report.
Minor damage to both Units, and both Units drove from scene.</t>
  </si>
  <si>
    <t>ACCORDING TO STATEMENTS FROM THE DRIVER AND NAMED WITNESSES U1 WAS WB ON MINNESOTA HIGHWAY 7 IN THE AREA OF MM 198 IN WATERTOWN TOWNSHIP. D1 STATED SHE FELL ASLEEP AND CROSSED THE CENTER LINE INTO ONCOMING TRAFFIC. D1 WOKE UP AND SAW SHE WAS IN THE WRON LANE AND OVER CORRECTED AND RAN OFF THE LEFT SIDE OF THE ROAD, HIT A POWER POLE AND OVERTURNED IN THE SOUTH DITCH. THE VEH ROLLED MULTIPLE TIMES AND CAME TO REST ITS ROOF</t>
  </si>
  <si>
    <t>UNIT ONE WAS TRAVELING EASTBOUND ON HWY 7 WHEN IT STRUCK A DEER. THE DAMAGE WAS LOCATED ON THE FRONT OF UNIT ONE IN THE MIDDLE. THE VEHICLE WAS TOWED. NO INJURIES.</t>
  </si>
  <si>
    <t>HWY 25</t>
  </si>
  <si>
    <t>Driver of Unit #1 was heading eastbound on Hwy 7 and lost control of vehicle on an ice patch and crossed over centerline striking Unit #2 as it was heading westbound on Hwy 7 near the intersection of Hwy 25.
Driver of Unit #1 is at fault.
Driver of Unit #1 and Driver and Passenger of Unit #2 were transported to RMC with minor injuries.
Both vehicles were towed from scene by R&amp;V towing in Mayer.</t>
  </si>
  <si>
    <t># 1 driver stated he was eastbound hwy 7 and had just come out of the roundabout at HWY 25.  #1 driver stated he was travelling at about 45 to 50 mph.  #1 driver stated a deer ran out from  the north.  #1 vehicle struck the deer.  #1 vehicle needed to be towed
vehicle moved</t>
  </si>
  <si>
    <t>Veh 1 and Veh 2 were both travelling eastbound Highway 7 approaching Polk Avenue. On this stretch of eastbound Highway 7, it goes from a 2-lane to a 1-lane. Veh 2 was following too closely to vehicle one, and as the lanes merged into one, Veh 2 collided into the back of Veh 1, causing it to go off the roadway and into a ditch. Veh 1 sustained minor damage to the back ramp gate of the truck and a broken front-passenger side window. Veh 2 sustained heavy front end damage and blown front right tire. No injuries to either driver. Veh 1 was pulled from the ditch and able to continue on, Veh 2 was impounded to Colony Plaza.</t>
  </si>
  <si>
    <t>Unit #1 and Unit #2 were both traveling Westbound on Highway 7 approaching the intersection of Highway 7 and Polk Avenue.   Shortly after the intersection of Highway 7 and Polk Avenue, Highway 7 merges down from 2 lanes to 1 lane while heading westbound.  Driver #1 stated she did not realize the road was narrowing and was on the driver side of Unit #2 when the road started to narrow.  Driver #1 stated she was unsure if she should attempt to speed up and pass Unit #2 or if she should slow down and pull behind it.  Driver #1 stated that is when she attempted to slow down and get behind Unit #2, but was not fast enough in performing the maneuver.  Driver #1 stated her passenger side mirror clipped the back 1/3 of the trailer being pulled by Unit #2.  
Driver #2 informed me of the same details and stated there was no damage or marking on the trailer he was pulling.  Driver #1 had never been in a crash before and was unsure what to do.  Driver #2 wanted law enforcement to respond as he was driving a commercial motor vehicle. 
No disabling damage or injuries to either Units or Drivers.  Only damage sustained by Unit #1 was the passenger side mirror was broken off.</t>
  </si>
  <si>
    <t>7 AND POLK AVE</t>
  </si>
  <si>
    <t>V1/ Bond east on MNTH 7 west of Polk Ave in right lane.  MNTH 7 changes from four lanes (2 in each direction) to a two lane highway.  As V1 was transitioning to the single lane V2/ Bartush was attempting to get past V1 and as the two lane converged the passenger side mirror of V2 scraped the lower edge of the trailer of V1.  The trailer was an Indiana plate P287144.  there was paint transfer but no other visible damage to the trailer.  The mirror housing of V2 was damaged.  Bartush stated it was her fault as she did not realize the lanes merged.  No injuries were reported. No tows were needed.</t>
  </si>
  <si>
    <t>Veh 1 was east bound on Hwy 7.  The driver indicated he got into the slush that was on the roadway and lost control.  Veh 1 went off road to the right and into the ditch where it hit a speed limit sign.</t>
  </si>
  <si>
    <t>Trailer pulled by Chev Silverado mn reg 7451ctv insured with Progressive 56633750-2. Chev silverado pulling trailer traveling east on hwy 7 when left rear trailer tire came off.  Ford fusion driver traveling west on hwy 7 was unable to avoid the tire when it bounced into her veh.  Ford driver complained of leg pain from floor airbag, but refused ambulance.</t>
  </si>
  <si>
    <t>Driver 1 stated he was slowing down to turn left off the highway.  He stated that Vehicle 2 came up from behind him and tried to pass him on the left.  As Driver 2 did this he side swiped Vehicle 1.
Driver 2 fled from the scene.  Driver 1 was able to follow long enough to get a license plate.</t>
  </si>
  <si>
    <t>Polk Avenue</t>
  </si>
  <si>
    <t>Vehicle 1 EB Hwy 7 east of Polk Avenue in Carver County.  Vehicle skid on ice covered road into the WB lanes.  Rear of vehicle rotated counterclockwise and was facing east prior to vehicle entering snow filled ditch on the north side of Hwy 7.  Vehicle overturned and landed on roof with front of vehicle facing SW.  No injuries.</t>
  </si>
  <si>
    <t>Polk Ave</t>
  </si>
  <si>
    <t>Unit 1 was eastbound on MN Hwy 7 and had just passed Polk Ave. when it started to skid on the icy road surface.  Unit 1 left the roadway and continued down the embankment on the south side of Hwy 7.  Unit 1 was moving sideways when it rolled once.  Unit 1 ended upright, facing northwest.  The vehicle was towed from the scene.</t>
  </si>
  <si>
    <t>Buck Lake Rd</t>
  </si>
  <si>
    <t>Unit 1 westbound Hwy 7. Unit 1 began skidding and ran off road on the right side. Unit 1 entered ditch sidways. Unit 1 rolled over sideways approximately 100 feet from where Unit 1 entered the ditch. Unit 1 began skidding approximately 100 feet  before entering the ditch. Unit 1 came to rest on its roof. Driver was reportedly partially ejected from vehicle. Driver was transported to Ridgeview Medical Center in Waconia where Minitrista PD investigated possible DWI charges. Ridgeview run #1957. Vehicle towed to/by  Williams Towing.</t>
  </si>
  <si>
    <t>V1 rear-ended V2.  D1 said she was extremely tired and possibly fell asleep.  D2 said he saw V1 approaching him from behind at high rate of speed and crashed into him. No injuries.  V1 both airbags deployed and front windshield shattered.  Family member came with trailer to tow V1.  White copies issued.  D1 cited Follow to Close and No Proof Insurance.  D2 cited Fail to Change Address on DL and No Proof Insurance.  D2 had no proof of insurance in vehicle and left me voice mail 12/21 evening hours with insurance info.</t>
  </si>
  <si>
    <t>Hodzic was driving westbound on HWY 7 when a coyote ran southbound across HWY 7 in front of his vehicle. Hodzic hit the coyote with the front of his car, causing moderate damage and popping a hole in the radiator. From the request of Hodzic the vehicle was transported to R&amp;V towing's impound lot.</t>
  </si>
  <si>
    <t>On 12/19/2019 the sun set at about 1633 hours in Carver County. This crash took place at about 1640 hours, so it was sunset, but not yet totally dark. The roads and the shoulders were mostly dry on the more well-travelled routes.  The traffic on Highway 7 was fairly heavy at 1640 hours.  
Enriquez-Molina was driving westbound on Highway 7.  Luz Marie Alvarez Anguiano DOB 05/13/1964 was in the front seat and Ezeliah Enriquez DOB 07/20/2014 was in the back seat on the right hand side.  
Enriquez-Molina told me he had left from Minneapolis and was having issues with his vehicle.  Enriquez-Molina told me he had stopped at a gas station in an attempt to repair his vehicle, but he continued to have issues with his vehicle. Enriquez-Molina told me his vehicle was running very poorly, and he could only travel very slowly down Highway 7.  Enriquez-Molina told me he was driving slowing in the right hand lane when he was violently struck from behind by Schurmann. Enriquez-Molina told me he had his four-way emergency flashers on as he drove slowly down Highway 7. 
Schurmann was driving westbound on Highway 7. Her daughter, Madison Rose Armstrong DOB 04/07/2003 was in the front seat. Her son, Samuel Colt Armstrong DOB 11/04/2006 was in the back seat on the right hand side.  
Schurmann told me there was another car in front of her and a second car on her right.  Schurmann told me the car in front of her suddenly lurched into the left hand lane.  When the car lurched into the left hand lane, Schurmann could then see that Enriquez-Molina was either fully stopped in the traffic lane or was moving very slowly.  Schurmann told me she saw Enriquez-Molina's brake lights come on.  Schurmann was not able to go into the right hand lane right away as the other vehicle was there.  Schurmann told me she applied her brakes and moved into the left hand lane as soon as she was able to do so. However, there was not enough space and the passenger front corner of Schurmann's vehicle struck the driver's side rear corner of Enriquez-Molina's vehicle.  Schurmann told me that Enriquez-Molina did not have his emergency four way flashers activated, and she only saw his brake lights come on. 
Enriquez-Molina was not able to specify why he stayed in a traffic lane instead of moving onto the wide and clear shoulder.  
Both vehicles were significantly damaged and had to be towed from the scene.</t>
  </si>
  <si>
    <t>Unit 1 stated she was eastbound on Hwy 7 east of the Hwy 25 roundabout in the north lane when Unit 2 sideswiped her driver side of her vehicle, forcing her to drive on the shoulder. Unit 1 driver did not need medical attention and was wearing a seat belt. Unit 1 had minor damage to the driver side door and quarter panel. Unit 1 was able to drive away from the scene.
Unit 2 stated she was eastbound on Hwy 7 when she saw unit 1 varying speeds eastbound on Hwy 7. Unit 2 passed unit 1 in during the two lane passing zone on Hwy 7. Unit 2 entered the merging area of Hwy 7 when the two lanes merge into one lane. Unit 2 heard unit 1 run over the rumble strips, drive on the shoulder and side swipe her vehicle. Unit 2 driver did not need medical attention and was wearing her seat belt. Unit 2 had damage to the passenger rear door and passenger rear quarter panel. 
No witnesses were available. Both Units pulled onto the shoulder prior to my arrival. I provided Unit 1 and Unit 2 with an information exchange form and a State accident form.
Deputy Matthew Rosati #866</t>
  </si>
  <si>
    <t>Driver of Unit #1 hit a deer heading westbound on Hwy 7 near the intersection of Buck Lake Road in Watertown TWP.
No injuries to report.
Vehicle suffered moderate damage and was towed from scene.</t>
  </si>
  <si>
    <t>THE FOCUS WAS TRAVELING WEST ON MNTH 7.  THE DEER CAME ACROSS THE ROAD FROM SOUTH TO NORTH.  IT WAS STRUCK BY ANOTHER VEHICLE, AND IT LANDED ON ITS SIDE.  THE DEER SLID INTO THE WESTBOUND LANE AND THE FOCUS RAN OVER IT.  THE FOCUS WAS TOWED AND THERE WERE NO INJURIES.</t>
  </si>
  <si>
    <t>Co Rd 10</t>
  </si>
  <si>
    <t>Vehicle 1 was travelling eastbound on Hwy 7 west of Co Rd 10 in Watertown Twp. The driver of Vehicle 2 said he was travelling westbound on Hwy 7 and had just come through the round-a-bout at Hwy 7 and Co Rd 10. The driver of V2 said he saw V1 come over the slight grade and lose control traveling eastbound. The driver of V2 said he saw V1 come across Hey 7 into his lane of travel. The driver of V2 said he tried to avoid a collision by pulling over to the right shoulder. The driver of V2 said V1 struck V2 on the shoulder at a high rate of speed. The driver of V2 said he struck V1 in the passenger side. The driver of V1 sustained serious injuries and was transported to Ridgeview Medical Center by ambulance. The driver of V2 also sustained less serious injuries and was transported to Ridgeview Hospital. Both vehicles were towed from the scene. The insurance from V1 has not been received.</t>
  </si>
  <si>
    <t>CSAH 10</t>
  </si>
  <si>
    <t>Driver of #1 said he was west bound on MNTH 7 approximately .25 mi east of CSAH 10 when a deer ran in front of him.  Driver said he swerved to miss the deer and went into the north ditch. Driver then hit rocks and a small tree in the ditch.</t>
  </si>
  <si>
    <t>Oxford Ave</t>
  </si>
  <si>
    <t>Veh 1 stopped to look at motorhome parked near 10701 Hwy 7, then backed up on shoulder then moved and backed up (veh going east) in westbound lane.  Veh 2 rapid stop, didnt think could avoid crash so drove onto shoulder.  Veh 1 didn't see veh 2 and crashed into it as on shoulder.  Vehicles moved prior to my arrival.  White copies issued.  Veh 1 not drivable but resident allowed vehicle to stay there.  Driver veh 1 will be cited with No Proof Insurance and Unsafe/Illegal Backing.  Per State Farm, driver veh 1 had insurance suspended weeks ago so do not believe insurance on veh 1.</t>
  </si>
  <si>
    <t>While travelling WB on hwy. 7 (just past County road 10), vehicle lost control, spun into the east bound lane, and into the ditch.  While entering the ditch, vehicle struck the east bound roundabout sign (yellow tag # 70943).  No injuries.  vehicle damage over $1000 and was able to drive away from scene</t>
  </si>
  <si>
    <t>Driver of Unit #1 rear ended Unit #2 as they were slowing in eastbound traffic on Hwy 7 near the County Road 10 roundabout. Driver of Unit #1 is at fault.
No injuries to report
Both Units sustained minor damage, and were able to drive from scene.</t>
  </si>
  <si>
    <t>Veh #2 was EB on Hwy 7 approaching round-a-bout at Co Rd 10. Veh #1 was following Veh #2. Driver #2 stated traffic slowed quickly and she applied the brakes quickly. Driver #1 stated she saw Veh #2 stop quickly and tried to stop but was not able to. Driver #1 estimated speed before applying brakes to be 45. 
Veh #1 had minor damage to the front bumper/hood. Veh #2 had minor damage to rear bumper. Veh #2 had part of tthe veh pushing on rear tire. R&amp;V contacted for a tow. 
Driver #1 cited for fail to use due care.</t>
  </si>
  <si>
    <t>Driver of vehicle was east on HWY 7 and just came through the roundabout at CO Rd 10 and started to accelerate when car started to slide. Car ended up crossing into west bound lane hitting embankment coming to rest on it side on the north side ditch of HWY 7.</t>
  </si>
  <si>
    <t>Driver #1 stated he was WB on hwy 7.  Driver #1 stated a deer crossed into Veh #1's path and he was unable to avoid hitting the deer.</t>
  </si>
  <si>
    <t>Unit 1 was traveling eastbound on Hwy 7 at the intersection of Co Rd 10.  Unit 1 slowed to yield for traffic in the roundabout intersection of Hwy 7/Co Rd. 10.  Unit 2 was traveling Eastbound on Hwy 7 directly behind Unit 1.  Unit 2 saw Unit 1 slowing down to yield for traffic in the intersection.  Driver of Unit 2 attempted to brake and continued to slide forward striking the back of Unit 1.  
Driver of Unit 2 stated he saw Unit 1 slowing down and attempted to brake but was unable to come to a stop due to the icy roads and hit the back of Unit 1.
No injuries/no tows.</t>
  </si>
  <si>
    <t>according to statement from a witness unit 1 was EB on hwy 7 all over the road prior to the CR 10 roundabout in watertown township. according to witness driver of semi 'didnt even hit the brakes' as he drove straight through the roundabout . im pairment indicators observed on D1 and open containers containing alcohol were inside U1. D1 refused all alcohol tests</t>
  </si>
  <si>
    <t>HWY 7 WEST AT COUNTY RD 10.
SEMI TRAVELING WESTBOUND ON 7 NEGOTIATING ROUNDABOUT. STATED GOING ONLY 20-25MPH WHILE NEGOTIATING CURVE. STATED TRAILER SWAY/BEGAN ROLL RIGHT. ATTEMPTED TO RECOVER BY TURNING HARD LEFT COULDN'T STOP FROM ROLLING. SKID MARKS ON SCENE INDICATING BRAKING AND SPEED. 
HEAVY DAMAGE TO RIGHT SIDE OF TRUCK AND TRAILER. LIGHT POLE KNOCKED DOWN.
NO INJURIES.
SHAKOPEE TOWING FOR TRUCK AND TRAILER BACK TO THEIR LOT</t>
  </si>
  <si>
    <t>The vehicle was traveling westbound on MNTH 7 at CR 10.  The vehicle was going through the roundabout.  The driver down-shifted as he went through the roundabout.  Due to his speed, when he down-shifted, his load shifted to the front of the the tank.  At the same time, his left-side tires struck the curb of the roundabout.  This contact caused the load to shift to the right at the same time that it shifted to the front of the tank.  The quick weight shift in the tank caused the tank, and thus the truck, to tip over to the right.  There were no injuries to the driver.  The vehicle had to be uprighted by five tow trucks and was towed from the scene.  Hazardous materials mitigation steps were taken on scene.  No hazardous materials were spilled during the crash.</t>
  </si>
  <si>
    <t>COUNTY ROAD 10</t>
  </si>
  <si>
    <t>DRIVER#1 stated he was traveling EB on MNTH 7 when he slowed for the roundabout at CO RD 10. DRIVER#1 stated he negotiated the roundabout and then accelerated rapidly. DRIVER#1 stated UNIT#1 fishtailed on the wet pavement, impacted the curb, and then slid sideways off the roadway to the right (south). DRIVER#1 stated UNIT#1 then rolled after it made contact with the gravel roadside adjacent to the ditch. UNIT#1 was on its roof when law enforcement arrived. DRIVER#1, who crawled out the passenger-side window after UNIT#1 came to rest, sustained minor neck pain but refused further medical evaluation/treatment. UNIT#1 is likely totalled and was towed from the scene. No citations issued but DRIVER#1 was warned for failure to drive according to conditions prevalent upon the roadway.</t>
  </si>
  <si>
    <t>MNTH 7 AT CSAH 10.  TRUCK TRACTOR, PULLING A TRAILER.  LOAD SHIFTED IN THE TRAILER, CAUSING THE UNIT TO TIP ON ITS SIDE.</t>
  </si>
  <si>
    <t>Driver #1 was travelling west on MN Hwy #7 approaching roundabout at CSAH #10.  Driver #1 struck curbing at entrance to roundabout, causing disabling damage.  Driver stated he was unable to negotiate curve to enter roundabout due to slippery road conditions.  Very limited visibility at time of accident due to blowing snow.  Road conditions were snow packed and slippery.</t>
  </si>
  <si>
    <t>Unit 1 was north on Co. Rd. 10 approaching the Hwy 7 roundabout.  unit 1 was driving to fast entering the roundabout and was unable to turn within the lane.  Unit 1 hit the curb, then struck a yield sign and went through a fence before coming to a stop about 200 feet into a field at 5325 Co Rd. 10.  The driver advised she was not injured but was checked out by the Ridgeview Paramedics.  The driver of unit 1 was not transported by Ridgeview. Run #1667.  Unit 1 was towed from the scene as it was not drivable.</t>
  </si>
  <si>
    <t>V1 AND V2 ARE WB ON MNTH 7.  THEY STOP AT ROUNDABOUT AT CO 10 TO YIELD TO TRAFFIC IN ROUNDABOUT.  V2 STILL YIELDING, V1 REARENED V2.  MINOR DAMAGE.</t>
  </si>
  <si>
    <t>ALL THREE VEHICLES W/B ON HWY 7 APPROACHING ROUNDABOUT AT CR 10. V2 AND V3 STOPPED WITH TRAFFIC WAITING TO ENTER THE ROUNDABOUT. V1 DID NOT STOP, CRASHING INTO THE BACK OF V2, CAUSING V2 TO BE PUSHED INTO V3. MINOR DAMAGE TO V1 AND V3. MODERATE DAMAGE TO V2.
D1 STATED THAT SHE WAS SLOWING AND THOUGHT SHE WAS SLOWING ENOUGH, BUT THE OTHER CARS STOPPED AND SHE COULDNT STOP IN TIME.
D2 STATED HE STOPPED WITH TRAFFIC, LOOKED IN HIS MIRROR AND SAW V2 COMING UP BEHIND HIM QUICKLY. HE WAS HIT BY V1, WHICH CAUSED HIM TO BE PUSHED INTO V3.
D3 STATED THAT SHE WAS HIT BY V2 AFTER V1 CRASHED INTO THE BACK OF V2.
D2 AND D3 CHECKED BY RIDGEVIEW AMBULANCE ON SCENE
NO TOWS</t>
  </si>
  <si>
    <t>Veh1 was traveling westbound on MN Hwy 7. There had been several calls reporting veh1 swerving on the roadway. 
As veh1 approached the intersection with Co Rd 10, veh1 drove off the right side of the road in a straight line and crashed near a culvert, damaging the undercarraige of the vehicle as it drove over the large boulders near the opening of the culvert. 
Both driver and pass complained of neck and back pain. Both transported by ambulance.</t>
  </si>
  <si>
    <t>Veh 1 and Veh 2 were both travelling westbound Highway 7 approaching the roundabout with County Road 10. Veh 1 slowed due to vehicles ahead of it slowing, Veh 2 hit brakes and slid into back of Veh 1. Veh 1 sustained moderate damage to rear bumper, Veh 2 sustained minor damage to front bumper. No injuries, both vehicles operational.</t>
  </si>
  <si>
    <t>Vehicle #1 and Vehicle #2 were west bound on Highway 7 approaching the Carver County Road 10 round about. Vehicle #1 yielded to a semi truck in the round about. Vehicle #2 saw vehicle #1 stopped and tried to avoid hitting vehicle #1. Vehicle #2 steered to the right, hit the curb. Vehicle #2 bounced off the curb and hit vehicle #2 in the rear. 
Damage to rear of vehicle #1 and damage to front of vehicle #2. 
Roads were ice and snow covered. Wind was very strong. Visibility at times was 10 feet or less.</t>
  </si>
  <si>
    <t>MNTH 7 AT CSAH 7. V/1 AND V/2 BOTH WEST ON MNTH 7, V/2 LEAD VEHICLE.  V/2 DRIVER TOLD ME THAT AS HE GOT CLOSE TO THE ROUND ABOUT, A VEHICLE THAT WAS ALREADY IN THE ROUND ABOUT WAS APPROACHING HIS ENTRANCE TO THE ROUND ABOUT.  SLOWING AND STOPPING, IT WAS AT HIS TIME THAT V/1 RAN INTO V/2.  V/1 DRIVER SAID THAT V/2 SLOWED IN FRONT OF HER VEHICLE, AND WAS NOT ABLE TO STOP IN TIME.  V/1 RAN INTO THE REAR OF V/2.</t>
  </si>
  <si>
    <t>Units 2 and 3 were stopped in westbound traffic on Hwy 7 east of the roundabout at Co. Rd. 10.  Unit 1 was travelling west on Hwy 7.  Unit 3 noticed the stopped traffic but was not able to stop before hitting unit 2 in the rear bumper.  The force of unit 1 hitting unit 2 pushed unit 2 into the rear bumper of unit 3.  The drivers of unit 2 and unit 3 stated they were not injured but stated their necks snapped back somewhat hard.  Both drivers refused medical attention and did not want an ambulance started.  The driver and passenger of unit 1 made no claim to injury.  No vehicles were towed from the scene.</t>
  </si>
  <si>
    <t>Unit 1 was westbound on MN Hwy 7 and had stopped, waiting for oncoming traffic  to turn left in to his driveway.  Unit 2 was westbound as well, and drove into the rear of Unit 1, causing significant damages to both units.</t>
  </si>
  <si>
    <t>In the early morning hours of 11/27/2019, Carver County received approximately six inches of new snow. While crews worked to plow, salt and sand the roads of Carver County, there were still numerous icy patches and patches of packed snow throughout the day and into the following day. 
On 11/28/2019 at about 0933 hours, Oster was driving westbound on Highway 7 in Watertown Township.  She was approaching the intersection with Highway 7 and County Road 10, where there is a roundabout. 
Oster's vehicle slid on a patch of icy road surface and her vehicle slid off the road to the right.  As Oster was sliding into the ditch, the front of her vehicle struck a large two-legged sign that specified there was a roundabout ahead.  Oster's vehicle ripped the sign out of the ground.  Oster's vehicle then struck a deep snow bank in the ditch and became stuck in the deep snow.  
Oster's vehicle started to overheat and Oster could not run the vehicle for long periods. Oster called AAA and they were going to send a tow truck for her vehicle.  
The destroyed sign was the property of the State of MN. The Carver County dispatch center notified the State of MN about the destroyed sign.</t>
  </si>
  <si>
    <t>Vehicle 1 was travelling eastbound on Hwy 7 east of Co Rd 10. The driver of V1 said he saw Vehicle 2 turn right into a small driveway, then come out of the driveway to make a U-turn onto westbound Hwy 7. The driver of V1 said V2 continued the U-turn and pulled out in front of him and he did not have enough time to stop. V1 said he struck V2 in the driverâ€™s side. The driver of V2 said she was travelling east on Hwy 7 and wanted  to make a U-turn to go back westbound Hwy 7. V2 said she pulled off to the right side of Hwy 7 and thought she had enough room to make the U-turn. Both vehicles were towed from the scene by R&amp;V Towing. No injuries were reported at the time of the crash.</t>
  </si>
  <si>
    <t>CR 10</t>
  </si>
  <si>
    <t>Vehicle (V)was traveleing westbound of Hwy 7 at about 50 mph. (V) drove over a patch of ice and slid off the road into the north ditch, aprox 15 yrds. The vehicle rested on its driver side. The driver complained of minor right shoulder pain and was transported to Ridgeview Medical Center. The windshield was smashed and there was significant damage to the top of the vehicle. The vehicle was towed to Colony Plaza by Colony Plaza. There were no citations issued. It should be noted all roads were extremely icy.</t>
  </si>
  <si>
    <t>On 04/05/2016 at approximately 0035 hours, I was dispatched to a vehicle on fire on HWY 7 just east of HWY 10.  Upon arrival, I noticed unit 1 in the southbound ditch of HWY 7 with the rear end completely on fire.  Unit 1 was cleared and there was nobody inside the vehicle.  The driver of the vehicle is unknown at this time.  It is unclear what caused unit 1 to go in the ditch or what caused the fire.  Unit 1 was towed by R&amp;V towing as the car is totaled.  It was later determined the registered owner of the vehicle is not the owner as she had sold it approximately one month ago.</t>
  </si>
  <si>
    <t>BOTH VEHICLES TRAVELING E/B ON HWY 7, JUST EAST OF CR 10. V1 PASSED V2 AND AS THEY PASSED, MERGED BACK INTO THE E/B LANE AND STRUCK THE FRONT DRIVERS SIDE OF V2. V1 THEN FLED THE SCENE, AND WAS STOPPED APPROXIMATELY 6 MILES FROM THE CRASH SCENE BY MINNETRISTA POLICE. I TOOK PHOTOS OF THE DAMAGE ON BOTH VEHICLES.
D1 STATED HE DID NOT HIT V2. 
D2 STATED THAT D1 WAS DRIVING AGGRESSIVELY, TAILGATING HIM AND FLASHING HIS HIGH BEAMS. D2 STATED THAT WHEN D1 PASSED, HE CUT BACK AND CRASHED INTO THE FRONT DRIVER'S SIDE QUARTER PANEL OF HIS VEHICLE. D2 STATED THAT D1 THEN TOOK OFF AT A HIGH RATE OF SPEED. D2 CALLED 911 AND FOLLOWED D1 UNTIL MINNETRISTA POLICE CAUGHT UP AND STOPPED HIM.
NO INJURIES
NO TOWS.
D1 CITED FOR "HIT AND RUN: DRIVER REQUIRED TO STOP" #881601'0304</t>
  </si>
  <si>
    <t>LOCATION OF CRASH- WB MNTH 7, NEAR OXFORD AVENUE, TOWNSHIP OF WATERTOWN CARVER COUNTY.
D1 STATED THAT HE FELT THE VEHICLE SLIP, THEN INTO THE DITCH BEFORE HITTING A TREE.
P1 WAS KILLED AND WAS NOT WEARING SEATBELT. P1 WAS ALSO IMPALED BY TREE BRANCH.
D1 WAS WEARING SEATBELT.
D1 SHOWED SIGNS OF DRINKING ALCOHOL, AND A BLOOD TEST WAS ADMINISTERED.
V1 SUSTAINED HEAVY FRONT END DAMAGE AND WAS TOWED BY WILLIAMS TOWING AND HELD FOR EVIDENCE.
FAMILY OF P1 NOTIFIED OF FATALITY.</t>
  </si>
  <si>
    <t>The crash occurred on MNTH 7 eastbound, just east of Carver County Road 10.  The vehicle began to slide on the ice, the driver over-corrected, hit the embankment, and went down into the ditch.  The collision with the embankment created heavy front end damage to the vehicle.  There were no reported injuries.  The vehicle was towed from the scene.</t>
  </si>
  <si>
    <t>#1</t>
  </si>
  <si>
    <t>VEH#2 WAS A CHEVY TRAILBLAZER FLEEING FROM THE POLICE EASTBOUND ON HWY 7. THE DRIVER IS A REVOKED NATHAN GUCK.   VEH#1 IS A WEST BOUND SEMI OWNED AND DRIVEN BY PETER WEIS.  WEIS SEES THE POLCE LIGHTS COMING TOWARD HIM SO HE SLOWS AND PULLS TO HIS NORTH SHOULDER.  AT THE LAST MOMENT, GUCK SUDDENLY SWERVES HARD TO THE LEFT ACROSS CENTERLINE AND CLEAR OVER TO THE NORTH SHOULDER AND STRUCK WEIS`S SEMI HEAD ON.</t>
  </si>
  <si>
    <t>Driver of Unit #1 was heading westbound on MN Hwy 7 and hit a deer near the intersection of Oxford Avenue.  
no injuries to report.
Minor damage to Unit #1 left side.  Unit drove from scene.</t>
  </si>
  <si>
    <t>TWNS Oxford</t>
  </si>
  <si>
    <t>Driver of #1 was westbound on MNTH 7/TWNS Oxford.
Deer ran out of north ditch and struck #1.</t>
  </si>
  <si>
    <t>County Road 10</t>
  </si>
  <si>
    <t>Driver of veh. #1 stated she was going approximately 45 mph on Highway 7 WB as she approached the roundabout at County Road 10. Driver of veh. #1 stated a deer ran from the North side ditch onto the roadway in front of her and she struck it with the front of her vehicle.
The deer was located in the ditch on the South side of the road and was dispatched.
No citations or injuries.</t>
  </si>
  <si>
    <t>155 CR</t>
  </si>
  <si>
    <t>V1 EB ON MNTH 7. IT WAS REPORTED BY MS. ELLIOT AND MRS. ABRAHAMSO THAT A  PICKUP WB WAS PASSING ANOTHER IN THE EB LANE AND V1 HAD TO SWERVE OFF THE ROAD TO AVOID THE COLLISION. IN THE PROCESS V1 COLLIDED WITH THE CABLE BARRIER.  FRONT PASSENGER REPORTED BEING SORE - MR CURTIS.  RIDGEVIEW AMBULANCE ARRIVED AND CHECKED HIM BUT DID NOT TRANSPORT.  SEVERAL POSTS WERE DAMAGE FOR THE 3WIRE BARRIER DOT WAS NOTIFIED.</t>
  </si>
  <si>
    <t>Unit 1 was traveling east bound on Hwy 7 west of Co Rd 155.  Unit 2 was traveling the same direction on Hwy 7.  Unit 1 applied his brakes.  Unit 2 was unable to stop in time and struck the rear of Unit 1.
Driver of Unit 1 stated he was originally behind Unit 2 but Unit 2 was not allowing him to pass.  Unit 1 finally passed Unit 2. Unit 2 began to follow Unit 1.  Driver of Unit 1 stated he applied his brakes because he did not want Unit 2 to follow him so closely. As his did so Unit2 attempted to pass him on the right shoulder.  Unit 2 then hit the rear of Unit 1.
Driver of Unit2 stated Unit 1 was behind him and passed him aggressively.  Driver of Unit 2 stated, Unit1 pulled in front of him and slammed on his brakes causing him to swerve to the right shoulder and hit the rear of Unit 1.</t>
  </si>
  <si>
    <t>CRASH OCCURRED ON MNTH 7 EAST OF OXFORD RD.
VEH 1 (PC)
VEH 2 (SEMI)
VEH 1 WAS TRAVELING WB ON MNTH 7.    VEH 2 WAS EB ON MNTH 7.    VEH 1 DRIFTED INTO THE EB LANES OF MNTH 7.    VEH 1 COLLIDED WITH THE BACK LEFT TRAILER TIRES OF VEH 2.    VEH 2 ATTEMPTED TO SWERVE BUT THE COLLISION OCCURRED TOO QUICK.   
DRIVER OF VEH 2 STATED HE SAW THE DRIVER OF VEH 1 HAVE HIS PHONE UP TO HIS FACE  BEFORE THE COLLISION.  WITNESSES STATED VEH 1 IS AT FAULT AND DRIFTED INTO OPPOSING LANE.  I SPOKE WITH DRIVER OF VEH 1 WHO SAID HE FELL ASLEEP AND WAS NOT ON HIS PHONE.   HE HAS BEEN WORKING LONG HOURS AT WORK.  HIS MOM CONFIRMED THIS OVER THE PHONE.   I LOOKED AT HIS PHONE AND NOTHING WAS ACTIVE.   MEDICS ALSO SAID HIS PHONE WAS IN HIS POCKET ON SCENE INSTEAD OF ON THE FLOOR IF HE HAD IT IN HIS HAND.  
DRIVER 1 CITED DUTY TO DRIVE WITH DUE CARE AND IS AT FAULT IN THIS CRASH.   
WILLIAMS TOWED VEH 1.
JERRYS REPAIRED VEH 2.</t>
  </si>
  <si>
    <t>Unit #1 was travelling WB on Hwy. 7 approx. 1/4 mile east of Oxford Rd in the township of Watertown.  Unit #1 was inside work zone, which was single lane with flaggers and pilot vehicle controlling traffic.
Unit #2 was travelling WB on Hwy. 7 approx. 1/4 mile east of Oxford Rd in the township of Watertown.  Unit #2 was inside same work zone as unit #1.  Driver of unit #2 said he was distracted by the workers conducting roadwork on EB Hwy.7 and did not observe traffic slowing due to work.  Driver unit #2 stated he was unable to stop vehicle and moved to the right colliding with unit #1, causing side swipe crash.
Damage to unit #1 was right rear quarter panel and damage to unit #2 was left side of vehicle in multiple places.  Due to driver unit #1 having window down during crash, driver's side mirror caused small laceration to unit #2 driver's left hand and did not require medical attention on-scene.</t>
  </si>
  <si>
    <t>Waconia</t>
  </si>
  <si>
    <t>THE CHRYSLER WAS STOPPED WAITING TO MAKE A LEFT TURN INTO HER DRIVE WAY ON W/B 7 AT 11145.
A VAN DRIVEN BY WITNESS JOSEPH GOMES SLAMMED ON HIS BRAKES AND SWERVED TO THE RIGHT TO AVOID THE CHRYSLER.  
THE PICK UP WAS BEHIND GOMES AND SWERVED LEFT TO AVOID THE CHRYSLER.  HE REPORTED THAT HE SAW ONCOMING TRAFFIC AND SO HE SWERVED BACK TO THE RIGHT AND SIDE SWIPED THE CHRYSLER.
PASSENGER OF THE PICKUP COMPLAINED OF SHOULDER PAIN.  nO OTHER INJURIES REPORTED.
WILLIAMS TOWING FOR BOTH</t>
  </si>
  <si>
    <t>County Road 155</t>
  </si>
  <si>
    <t>Vehicle was traveling westbound on Highway 7, hit patch of snow/ice covered road and spunout into ditch making contact with electric fence. Owner of fence is Bruce Lenzen, 10930 Highway 7 Watertown, MN 55388, cell 952-393-1784.</t>
  </si>
  <si>
    <t>On 10/19/2016, I responded to a single vehicle property damage crash at 10955 Highway 7 in Watertown Township. 
Upon arrival, I located V1 which was in the ditch south of Highway 7. It appeared the vehicle was traveling westbound highway 7 as I could the imprint of the tire tracks leading from the roadway into the ditch. As the vehicle went into the ditch, the front of the vehicle struck a culvert. The vehicle sustained moderate disabling damage to the front. The damaged culvert was reported to MNDOT and I was informed a "yellow tag" would be unnecessary.
The vehicle was unoccupied upon my arrival and the driver is unknown. I contacted the owner of the vehicle who stated she borrowed it to a friend, but did not know who was driving the vehicle. The owner did not identify the friend who borrowed the vehicle.
The owner of the vehicle stated she has current insurance, but at the time of this report has not provided me with the required information.</t>
  </si>
  <si>
    <t>Vehicle 1 was travelling westbound on MN Hwy 7 at approximately 55/60 mph.  As the vehicle approached 10710 Hwy 7 a dog ran into the roadway.  Vehicle 1 maneuvered to avoid the dog. The vehicle struck the dog and continued into the ditch.  Vehicle 1 sustained damage to the left front bumper of the car.  The dog was taken to the vet where it was determined it had deceased.  No injuries occurred and the vehicle was pulled out of the ditch and operable.  No citations were issued to the driver.</t>
  </si>
  <si>
    <t>DRIVEWAY 10670 HWY 7</t>
  </si>
  <si>
    <t>V1 RAN OFF ROAD. THOUGHT HE FEEL ASLEEP BUT LATER SAID HE WAS AWAKE.  CAUGHT EDGE OF SHOULDER. SAID IT WAS SOFT  BUT IT IS NOT, MORE LIKELY UNSECURED PAINT ON VAN SHIFTED TOWARD DITCH. VAN DOWN THROUGH BOTTOM OF DITCH, VAULT DRIVEWAY EAST OF CRASH LOCATION. COUNTINUED FURTHER OFF THE ROAD. COLLIDED WITH CEDAR TREE. REDIRECT VAN SLIGHTLY AWAY FROM BARN AND SILO. VAULTED OFF A N EMBANKMENT. CROSSED THE DRIVERWAY OF 10670 DEEP IN THE YARD AREA, AROUND THE BACKSIDE OF SEVERAL PINE TRRES AND TOOK THE POWERLINE POLE HEAD ON CAUSING HEAVY FRONT END DAMAGE TO THE VAN AND THEN ROLLING IT.  IT SNAPPED XCEL ENEGERYS POWER LINE POLE IN THREE AND CRUSHED A FRONTIER PHONE BOX F27. THE IMPACT ALSO RIPPED PRIVATE SECTIONS OF THE POWER LINE TO OTHER BUILDINGS FROM THEIR POLES.  NEIGHBOR PAT NOVOTNY IS ALSO AFFECTED AND HAS NO WATER, PHONE OR POWER DUE TO THIS CRASH.  XCEL ENERGY SUPVISOR GREG WENZEL 952-470-3309; USIC LOCATING SERVICE DAVE 612-909-0782; FRONTIER PHONE SUPERVISOR RON 612-968-4281.  REPAIRS NOT EXPECTED COMPLETED UNTIL TOMORROW MORNING. LOCATED OWNER OF PROPERTY ANGELA KNUTSON- RICE 952-913-8545 GIVEN CASE NUMBER. WITNESS SAID LEFT ROAD MAINTAINED SPEED NEVER BRAKED.</t>
  </si>
  <si>
    <t>Vehicle #1 was traveling WB on highway 7.  vehicle slid on icy/snow covered roadway and went into north ditch.  Vehicle #1 hit a bus loading sign.  Driver #1 stated she was not injured</t>
  </si>
  <si>
    <t>The crash occurred on MNTH 7 near Oxford Avenue.  The Ford was traveling eastbound on MNTH 7.  The driver of the Ford fell asleep and went across the center line, and into the westbound traffic lane.  The Dodge was traveling westbound on MNTH 7, and the driver saw the Ford coming at his vehicle.  The driver of the Dodge attempted to avoid the Ford by steering to the left.  The driver of the Ford woke up and corrected back into the eastbound lane, as the Dodge made his evasive maneuver.  The vehicles hit head-on.  The Dodge rolled after the impact and came to rest in the ditch on the south side of the MNTH 7.  The Ford came to rest facing westbound in the middle of the two lanes.  The driver of the Ford had minor scratches and was checked by paramedics.  The driver of the Dodge was transported by ambulance to the hospital for his injuries.  Both vehicles were towed from the scene.</t>
  </si>
  <si>
    <t>V1 moved left to avoid hitting deer crossing the road. She was going West bound, crossed the East bound lanes hitting the cable barrier on the East bound side of the shoulder. She continued home after the crash. She called Carver County and after a few days someone returned her call and told her to call the State Patrol due to State property damage. I went out to the scene after the fact on her direction, to check the damage. I placed a yellow tag on the cable and posts, and did a report for property damage. I did not see her vehicle as she was not on scene. NOT TO SCALE.</t>
  </si>
  <si>
    <t>Driver of Unit #1 was westbound on Hwy 7 and lost control of vehicle going into the ditch and hitting a barbwire fence.  The vehicle suffered moderate damage.
No injuries to report.
The vehicle was purchased a few days earlier and insurance policy numbers can not be provided by driver at this time.  
Driver is meeting with fence owner regarding civil damages to fence.</t>
  </si>
  <si>
    <t>MNTH 7 AT 10632, EAST OF CSAH 10.  V/1 WAS WEST BOUND MNTH 7, MAKING A TURN INTO A DRIVEWAY.  V/2 WAS EAST ON MNTH 7.  V/1 DRIVER TOLD ME THAT SHE DID NOT SEE ANY EAST BOUND VEHICLES UNTIL SHE STARTED TO TURN.  AS SHE MADE HER TURN, HER VEHICLE WAS HIT BROAD SIDE.</t>
  </si>
  <si>
    <t>Driver of Unit #1 was heading eastbound on HWY 7 near the intersection of CO. RD. 155 and hit a deer.
No injuries to report.
Severe damage to vehicle. Vehicle was towed from scene by R&amp;V.</t>
  </si>
  <si>
    <t>Per Cedersund was westbound on Hwy 7 just passing Co Rd 155. A large deer came from the ditch on the north side (westbound ditch) and entered the roadway in front of Cedersund. Cedersund struck the deer with his vehicle. Severe damage to the vehicle, disabling it. Vehicle towed privately from the scene.</t>
  </si>
  <si>
    <t>CR 155</t>
  </si>
  <si>
    <t>Driver of #1 said he was eastbound on 7 when deer walked into his path of travel and he was unable to avoid hitting it.</t>
  </si>
  <si>
    <t>Co Rd 155</t>
  </si>
  <si>
    <t>Driver veh 2 said she was wb and around 30 MPH due to icy roads and two veh passed her fine, then veh 1 came up behind her and rear-ended her and all she saw was it spin.  Driver veh 2 pull off onto Co Rd 155 upon my arrival and veh 1 in north ditch, west of Co Rd 155.  Driver veh 1 intoxicated, minor injuries, transported to Ridgeview Waconia.  Driver veh 1 cleared medically, then arrested for DWI and .18 on intoxilizer.  Veh 1 custody tow to Colony Plaza.  Driver veh 2 said her neck hurt, ambulance offered and denied.  White copy given to driver veh 2.  White copy and info exchange form mailed to driver veh 1.</t>
  </si>
  <si>
    <t>Unit 1 was west bound highway 7 when driver struck a deer. Unit 1 had heavy front end damage. Roads were clear.</t>
  </si>
  <si>
    <t>Unit 1 was east bound Highway 7 when driver struck a deer. Driver was able to pull vehicle onto County road 155. Weather was dark. Roads were clear.</t>
  </si>
  <si>
    <t>On 10/31/2019 at about 0701 hours, Stueven was driving eastbound on Highway 7 on her way to work. It was totally dark outside and there are no street lights in the area where Stueven crashed.  The temperature was well below freezing.  The road surface was dry and clean.  
Just before Stueven reached the intersection of Highway 7 and County Road 155, a large male deer ran directly in front of Stueven's vehicle. The deer ran southbound, from the north side of Highway 7.  Stueven saw the deer at the last minute and applied her brakes in an aggressive manner.  
There was not enough time for Stueven to stop or swerve and the front of her vehicle struck the right hand side of the deer.  Stueven was able to drive her car onto the shoulder after she struck the deer and stop.  
The front of Stueven's vehicle was heavily damaged as a result of striking the deer.  Her vehicle was not operational and it had to be towed from the scene.  
Stueven's husband, Bret Stueven came to the scene.  Bret Stueven asked if he could have the deer.  I issued Deer Possession Permit #468559 to Bret Stueven.  The deer was badly injured and was not able to walk.  Sgt. Meier dispatched the deer.  Bret Stueven told me he would have a friend stop by and pick up the deer soon.</t>
  </si>
  <si>
    <t>Driver of #1 was not on scene. I talked to hin two days later. He told me someone ran him off the road. Driver said he was west on 7, other driver crossed the centerline causing him to avoid and run into the ditch and rollover.
Driver didn't have proof of ins. (Cited)</t>
  </si>
  <si>
    <t>Buck Lake Rd.</t>
  </si>
  <si>
    <t>Driver of unit 1 advised he was wb on Hwy 7 at Buck Lake Rd. when he observed another eb vehicle in his lane of traffic coming at him.  Driver of unit 1 advised he tried to avoid contact by swerving onto the shoulder.  The driver of unit 2 side swiped unit 1 causing damage to the middle of his vehicle and also towards the rear of unit 1.  Driver of unit 2 did not stop and left the area making this a hit and run.  Description of unit 2 is just a car that was tan.</t>
  </si>
  <si>
    <t>V/1 WAS WEST ON MNTH 7, V/2 EAST BOUND.  IT APPEARS THAT V/1 WAS  ATTEMPTING TO PASS ANOTHER WEST BOUND VEHICLE, WENT ON THE EAST  BOUND SHOULDER, DROVE OFF THE ROADWAY, CAME BACK ON THE ROADWAY,  AND WENT INTO EAST BOUND LANE, HITTING V/2 NEARLY HEAD ON.  WITNESS DRAHOS WAS THE VEHICLE ALSO WEST BOUND BEING PASSED BY  V/1.  THE AREA IS A NO PASSING ZONE FOR WEST BOUND 7.</t>
  </si>
  <si>
    <t>Unit 1 driver indicated he hydroplaned during the rainstorm causing him to leave the roadway.  The vehicle struck a road sign and continued into the ditch.  Unit 1 was unable to get out of the ditch and a tow truck was called to the scene.  Unit 1 was towed from the scene, no report of injuries.</t>
  </si>
  <si>
    <t>Driver #2 stated he was EB on Hwy 7 when a pick-up and 2 other vehicles stopped in the roadway in front of him.  Driver #2 stated he pulled onto the shoulder to avoid hitting one of the stopped cars and was hit from behind by Veh #1. 
Driver #1 stated she was EB on Hwy 7 behind Veh #2.  Driver #1 stated there were vehicles stopped in the roadway ahead and she tried to stop.  Driver #1 stated she followed veh #2 onto the shoulder.  Driver #1 stated she was unable to avoid hitting Veh #2.</t>
  </si>
  <si>
    <t>V2 TRAVELING WB ON HWY 7/CR 155.  V2 WAS TRAVELING THE WRONG WAY - EB IN THE WB LANES OF HWY 7/CR 155.  
V1 SIDESWIPED V2.  
D1 WAS TRANSPORTED BY AMBULANCE FOR POSSIBLE INJURIES.  D1 WAS ARRESTED FOR DWI.</t>
  </si>
  <si>
    <t>MNTH 7 EAST OF CR 155</t>
  </si>
  <si>
    <t>EB MNTH 7 EAST OF CR 155, WATERTOWN
V1 was traveling eastbound on MNTH 7 east of County Road 155 when it left the road to the right shoulder, went through a cable barrier, and rolled over coming to a rest on its wheels. There was severe damage to all areas of the car.
The driver of V1, Totzke, admitted that he was trying to pass a minivan in front of him, hit a patch of ice and lost control of his vehicle. Totzke stated he was acting like a stupid teen and was going too fast. Totzke stated he rolled over a couple times in the ditch before coming to a rest.
The driver of the minivan Totzke was trying to pass, Kelsey Nicole Stromer 07/06/1992 (WA state) 360-600-3291, stopped to check on the occupants of V1 and let them wait in her van until I arrived. Stromer corroborated what Totzke stated earlier.
V1 was towed by Shakopee Towing due to disabling damage.
There were no injuries on scene.
I suspected impairment from Totzke. While Totzke was at the legal limit for impairment, I suspected that by the time we reached Carver County Jail he would be under the limit and we were at minimal staffing for the shift. I issued citations to Totzke for careless driving, under 21 drinking &amp; driving, minor consumption of alcohol and possession of drug paraphernalia. I drove Totzke to his mother's house, released him to her custody, and explained the crash and citations issued to her.</t>
  </si>
  <si>
    <t>Unit 1 was traveling eastbound on Hwy 7 near Co Rd 155.  Driver off Unit 1 stated a deer crossed in front of her vehicle from south to north.  Unit 1 struck the deer with the front passenger side of the vehicle causing damage to the front passenger side fender and denting along the passenger side of the vehicle.</t>
  </si>
  <si>
    <t>On 11/14/2019 at 2341 hours I was dispatched to a motor vehicle crash with a deer at Highway 7 and County Road 155 in Watertown Township, Minnesota.  The driver of vehicle 1, Christopher Jon Fjelstad DOB 04/13/1968, was travelling eastbound on Hwy 7 when he struck a deer.  The deer was crossing the road travelling north.  Vehicle 2, driven by Terrance James Zitur DOB 10/28/1963, then struck the deer while he was travelling westbound on Hwy 7.  
Both drivers reported no injuries.  Both drivers stated they were wearing their seatbelts and their front air bags deployed.
There was moderate damage to the front of vehicle 1 and moderate damage to the front of vehicle 2.  Both vehicles were towed due to the damage.</t>
  </si>
  <si>
    <t>Unit 1 was traveling eastbound on Hwy 7 in the area of Co Rd 155.  Unit 1 struck a deer in the front passenger corner of the vehicle.
The deer did run off, I looked for the deer but did not locate the deer in the area of the crash.
I provided the driver with my business card and the MN state crash paperwork.
No injuries due to the crash.</t>
  </si>
  <si>
    <t>CO RD 155</t>
  </si>
  <si>
    <t>DRIVER#1 stated she was WB on HWY 7 when a deer ran out onto the roadway. DRIVER#1 was unable to stop in time and UNIT#1 and the deer collided. UNIT#1 suffered severe front end damage and was most likely a total loss. DRIVER#1 complained of abrasions to her knuckles from airbag deployment but was otherwise uninjured. Deer was deceased upon my arrival on scene.</t>
  </si>
  <si>
    <t>Driver stated that he just switched to night shift at a new job. Driver stated he did not remember leaving the roadway. Driver stated that he was woken before running into trees/shrubbery (which he was then made aware that he hit a mailbox, and that is when he was woken). The vehicle ran into a cluster of small diameter trees, which brought the vehicle to a stop.
The driver was still in the vehicle upon my arrival, due to trees blocking the drivers side door. The passenger and rear door appeared to be operational and unblocked.</t>
  </si>
  <si>
    <t>V/1 WEST ON MNTH FOLLOWING ANOTHER VEHICLE.  THE LEAD VEHICLE MADE A RIGHT TURN.  V/1 SPUN OUT AND ENTERED THE OPPOSITE LANE.  V/2 WAS EAST BOUND AND WAS HIT BY V/1.</t>
  </si>
  <si>
    <t>V/1, E/B, DRIVING SLOWLY PAST ANOTHER CRASH SCENE.  NUMEROUS EMERGENCY VEHICLES ON SCENE, LIGHTS FLASHING.  V/2 WAS WEST BOUND, NOT REDUCING TO A SAFE SPEED.  V/2 SPUN OUT, WENT SIDEWAYS, AND WAS HIT BY V/1.  V/2 THEN WENT INTO THE DITCH.  V/2 TIRES UNSAFE CONDITION.</t>
  </si>
  <si>
    <t>Vehicle #1 was eastbound on highway 7, west of buck lake rd.  Vehicle #1 lots control due to the icy/snow covered roadway and hit a cable barrier.  
about 50 feet of fence and posts were damaged.</t>
  </si>
  <si>
    <t>BUCK LAKE RD</t>
  </si>
  <si>
    <t>SINGLE VEHICLE WEST ON MNTH 7.  THE DRIVER HAD TO TAKE EVASIVE ACTIONS TO AVOID ANOTHER VEHICLE WHICH SPU OUT.  I THE PROCESS, HER VEHICLE HIT THE SNOW ON THE SOULDER, THEN SLID INTO THE CABLE GUARD RAIL.</t>
  </si>
  <si>
    <t>Driver was E/B MNTH 7 east of CR 155. Driver stated a deer came from the south ditch and ran north across the road. Driver said she was unable to avoid a collision and struck the deer. Driver showed me damage to the front, dirver's side corner and along driver's side of the vehicle. Driver was not injured.</t>
  </si>
  <si>
    <t>Driver of Unit #1 was heading eastbound on Hwy 7.  Deer ran onto road. Driver of Unit #1 hit deer with front of vehicle.  Unit #1 sustained moderate damage to front of vehicle.
No injuries were reported.
Vehicle was able to drive from scene.</t>
  </si>
  <si>
    <t>H/R Veh 1 traveling east on highway 7 spun out into west lane. Veh 2 tried to avoid but got hit then went off the road in the north ditch.  H/R veh possibly a black suburban or tahoe.  No description of the driver.</t>
  </si>
  <si>
    <t>E/B MNTH 7 / WEST OF BUCK LAKE ROAD</t>
  </si>
  <si>
    <t>PRIUS DRIVEN BY LEWELLYN ACTIVELY FLEEING CARVER COUNTY SHERIFF'S OFFICE. PRIUS GOT A FLAT TIRE AND BEGAN TO SLOW DOWN. CARVER COUNTY SO DEPUTIES ATTEMPTED TO BOX PRIUS IN. LEWELLYN ATTEMPTED TO GO AROUND THEM ON THE RIGHT, GOING OFF THE ROAD AND CRASHING INTO THE CABLE BARRIERS.
MODERATE DAMAGE TO FRONT AND PASSENGER SIDE OF VEHICLE.
LEWELLYN DID NOT HIT ANY OTHER VEHICLES OR SHERIFF'S OFFICE SQUADS.
NO INJURIES
VEHICLE TOWED BY WILLIAMS TOWING
LEWELLYN ARRESTED BY CARVER COUNTY SHERIFF'S OFFICE.</t>
  </si>
  <si>
    <t>Driver reported traveling eas on Hwy 7</t>
  </si>
  <si>
    <t>Unit 1 was traveling east on Hwy 7 when it lost control, veered into the opposing lane of traffic, left the roadway and then crashed into the north ditch. Unit 1 did not hit any vehicles or damage any property during the crash. Unit 1 sustained moderate damage to the front of the vehicle, with most of the damage occurring at the bumper. The driver of unit 1 was not injured during the crash. Unit 1 was pulled out of the ditch by a tow truck. Unit 1 was operable and drove from the scene without issue.</t>
  </si>
  <si>
    <t>Driver stated that he was traveling westbound on HWY 7 and lost control. Driver hit guardrail and came to a stop. Driver was traveling too fast for conditions. Citation was issued for expired registration. Private tow by Williams towing.</t>
  </si>
  <si>
    <t>Veh #2 was WB on Hwy 7 near Buck Lake Rd. Veh #1 was also WB on Hwy 7. Driver #2 stated he was going 55 mph. Driver #2 looked in rear view mirror and saw Veh #1 appriaching him quickly and then hit him.
Driver #1 stated she was going on Hwy 7, aproximatly 55-60mph. Weiland said she looked down and was distracted. Weiland said when she looked up, she was about to strike Veh #2. 
Veh #2 was able to be driven from the scene with moderate rear bumper damage. Veh #1 was contacting AAA for a tow for moderate front bumper damage.</t>
  </si>
  <si>
    <t>Unit 1 was traveling westbound on Highway 7 west of Buck Lake Road. A deer ran out into the roadway and Unit 1 was unable to avoid hitting the deer. Unit 1 sustained moderate disabling damage. Unit 1 was towed from the scene by William's Towing.</t>
  </si>
  <si>
    <t>Driver was westbound on Highway 7 and lost control of vehicle and spun out. MN/LIC 146XGU then crossed into the eastbound lane and struck the cable barrier on the south side of the road. Driver was able to get to the correct shoulder and called. 
After the accident driver was able to limp vehicle off Highway and wait for a tow.</t>
  </si>
  <si>
    <t>Driver #1 was operating motorcycle on westbound Hwy 7 just west of Buck Lake Road.  Deer exited from south ditch, and entered roadway. Driver unable to avoid deer. Driver #1 struck deer at full speed of 55 mph.  Driver then lost control of motorcycle, crashing within the traffic lane.</t>
  </si>
  <si>
    <t>V1 traveling WB on Hwy 7 in the area of Buck Lake Road, road snow covered, and snow falling. V1 driver stated he tapped the brakes and lost control going into the cable barrier on the right shoulder. One vehicle crash. Damage done to State of Minnesota property, three posts and cable. Vehicle towed private. NOT TO SCALE.</t>
  </si>
  <si>
    <t>Buck Lake ROad</t>
  </si>
  <si>
    <t>Driver of #1 told me he was westbound on 7. Driver said he fell asleep, crossed the centerline and struck the guardrail.</t>
  </si>
  <si>
    <t>BUCK LAKE ROAD</t>
  </si>
  <si>
    <t>DRIVER#1 stated he was headed westbound on HWY 7 when a lone deer jumped out of the north ditch and onto the roadway. DRIVER#1 stated he collided with the deer, causing the carcass into the eastbound lanes where it was struck by UNIT#2. No injuries, no air bag deployment. UNIT#1 and UNIT#2 sustained damage to the front fascia, bumper and headlight assembles but were able to be driven away from the scene. No citations issued.</t>
  </si>
  <si>
    <t>Minnetrista</t>
  </si>
  <si>
    <t>UNIT 1 WAS TRAVELING EAST ON HIGHWAY 7.  UNIT 1 BEGAN TO FISH TALE OUT OF CONTROL AND WENT INTO THE SOUTH DITCH AND ROLLED THE VEHICLE LANDING ON THE PASSENGER SIDE.  THE DRIVER OF UNIT 1 COMPLAINED OF HIP PAIN AND WAS TAKEN TO THE HOSPITAL.</t>
  </si>
  <si>
    <t>The crash occurred on MNTH 7 near Buck Lake Road.
The driver of vehicle one stated that he was traveling east on MNTH 7.  He stated that he was behind vehicle two.  He stated that he observed vehicle three coming westbound crossed into the eastbound lane and hit vehicle two.  He stated that he attempted to avoid the crash but his vehicle was hit in the driver's side rear door.
The driver of vehicle two stated that she was traveling east on MNTH 7.  She stated that vehicle three came into her lane and hit the front of her vehicle.  She stated that the impact caused her vehicle to go into the north ditch.
The driver of vehicle three stated that she was traveling west on MNTH 7.  She stated that she lost control of her vehicle on the ice.  She stated that her vehicle then went into the eastbound lane and hit vehicle two. She stated that the impact pushed her vehicle into the north ditch.</t>
  </si>
  <si>
    <t>Hunters Trail</t>
  </si>
  <si>
    <t>Unit one was following unit two when unit two slowed for the reduced speed zone. Unit one failed to reduce speed and rear ended unit two causing minor injuries to two occupants of unit two. Driver of unit one was arrested for DWI.</t>
  </si>
  <si>
    <t>Vehicle 1 was eastbound Highway 7.  Vehicle 2 stopped at stop sign on Hunters Trail and was entering onto Highway 7.  Vehicle 2 driver did not look enough to notice vehicle 1 before proceeding from stop sign.  Vehicle 2 front end side swiped vehicle 1 passenger side.</t>
  </si>
  <si>
    <t>VW - sitting at wildwood ave/hwy 7 intersection waiting to cross over hwy 7 to hunters trail.
Pickup - Traveling east on highway 7 approaching intersection.
VW - Driver looks to west for traffic but is partially blinded by sun and can't see pickup.
VW - enters intersection just as pickup and hits rear diver's side of the pickup.</t>
  </si>
  <si>
    <t>4119 Maplewood Rd</t>
  </si>
  <si>
    <t>U1 backed out of driveway
U2 was parked on the street
U1 collided with U2 as it backed out.</t>
  </si>
  <si>
    <t>Saint Bonifacius</t>
  </si>
  <si>
    <t>US Hwy 7</t>
  </si>
  <si>
    <t>Maplewood Rd</t>
  </si>
  <si>
    <t>Vehicle caught on fire.  There were no injuries and the cause of the fire is unknown.</t>
  </si>
  <si>
    <t>Maplewood Road</t>
  </si>
  <si>
    <t>D1 STOPPED FOR STOP SIGN AT MAPLEWOOD ATTEMPTING TURN ONTO HWY 7. D1 LOOKED RIGHT AT D2 WHO WAS ON S SHOULDER OF HWY 7, EAST OF INTERSECTION. SHE THEN LOOKED LEFT, SAW NO TRAFFIC AND BEGAN TO DRIVE FORWARD TO ENTER HWY, STRIKING D2. D2 WAS BACKING HIS TRUCK UP ON HWY 7, TO TURN BACK ONTO MAPLWOOD RD TO COMPLETE HIS ROUTE. 
D2 WAS ON MAPLEWOOD, TURNED ONTO HWY 7[EAST]SHOULDER TO BACK UP AND TURN BACK ONTO MAPLWOOD, AS THAT IS HIS NORMAL ROUTINE TO COMPLETE HIS TRASH REMOVAL ROUTE.</t>
  </si>
  <si>
    <t>VEH #1 and VEH #2 were both EB on MN HWY 7.  VEH #1 was slowing down for traffic.  Driver of Veh #2 said Hwy 7 was heavy traffic.  Driver of Veh #2 wanted to go NB on CSAH 92 and admittedly drove out of the lane of traffic and into the yellow painted median.  Driver of Veh #2 said Veh #1 had quickly stopped which caused her to hit Veh #1.  Veh #1 was in the proper lane of traffic at the time of the crash, Veh #2 was not.</t>
  </si>
  <si>
    <t>TOWER ST</t>
  </si>
  <si>
    <t>Unit 1 was attempting to make a left turn onto Highway 7 from Tower Street.  Unit 2 was westbound Highway 7 and struck unit 1.  No injuries.  Unit 1 driver was cited for failure to yield entering a roadway.</t>
  </si>
  <si>
    <t>UNIT 1 AND UNIT 2 WERE TRAVELING EAST ON HWY 7 NEAR TOWER STREET.  TRAFFIC WAS SLOWING FOR A STOPLIGHT AND THERE WAS MODERATE CONGESTION AS A RESULT.  UNIT 1 WAS ALMOST STOPPED.  UNIT 2 WAS TAKING A DRINK OF COFFEE AND DID NOT SEE UNIT 1 STOPPING.  UNIT 2 CRASHED INTO THE REAR OF UNIT 1 CAUSING MODERATE DAMAGE TO UNIT 2 AND MINOR DAMAGE TO UNIT 1.  IT SHOULD BE NOTED IT WAS SUNRISE AND THE SUN WAS IN BOTH DRIVER'S EYES AT THE TIME THIS OCCURRED.  NO INJURIES REPORTED AT THE TIME OF THE CRASH.</t>
  </si>
  <si>
    <t>Main Street</t>
  </si>
  <si>
    <t>-Unit #2 stopped at traffic light waiting to turn left. 
-Unit #1 passes by and trailer scrapes side of Unit #2.</t>
  </si>
  <si>
    <t>Vehicle 2 was eastbound Highway 7 and stopping at stop light at Main street.  Vehicle 1 rear ended vehicle 2.</t>
  </si>
  <si>
    <t>UNIT 1 WAS STOPPED AT A RED LIGHT FACING SOUTH ON MAIN STREET WAITING TO TURN LEFT ONTO HIGHWAY 7 TO GO EAST.  UNIT 2 WAS TRAVELING SOUTH ON MAIN STREET HEADED INTO THE LEFT TURN LANE BEHIND UNIT 1.  UNIT 2 WAS UNABLE TO STOP DUE TO FRESH SNOW AND SNOW PACKED GROUND AND REAR ENDED UNIT 1.  THERE WERE NO INJURES CLAIMED AT THE TIME OF THE CRASH.</t>
  </si>
  <si>
    <t>-Driver of V1 was traveling west on Highway 7 at Main Street and claimed to have a green light.
-Driver of V2 was turning from east Highway 7 to north Main Street and claimed to have a green arrow.
-Driver's of V1 and V2 collided head on.
-Due to lack of witnesses, no charges or citations issued.</t>
  </si>
  <si>
    <t>V2 was stopped at the intersection.  V1 was following behind V2.  The driver of V1 got distracted and rear end V2.  No one was cited.  The driver of V2 complained of back pain but refused medical attention.</t>
  </si>
  <si>
    <t>Unit 2 rear-ended Unit 1 that was stopped at the intersection.  There were no injuries.</t>
  </si>
  <si>
    <t>UNIT 1 WAS TRAVELING SOUTH ON MAIN STREET WAITING TO TURN LEFT AT HIGHWAY 7 TO GO EAST.  UNIT 2 WAS TRAVELING NORTH ON MAIN STREET THROUGH THE INTERSECTION OF HIGHWAY 7 AND MAIN STREET.  UNIT 1 MADE THE TURN TOO SOON, SIDE SWIPING UNIT 2 IN THE DRIVER SIDE REAR DOOR AND WHEEL WELL AREA.  UNIT 1 THEN DROVE AWAY FROM THE SCENE AND WAS LATER STOPPED BY ANOTHER AGENCY.  uNIT 2 SAID SHE HAD A GREEN LIGHT.  NO INJURIES REPORTED AT THE TIME OF THE ACCIDENT.</t>
  </si>
  <si>
    <t>U1 was stopped at the traffic light facing east just west of the intersection.  Driver of U2 was traveling east approaching the traffic light.  Driver of U2 was possibly distracted by the FM radio and rear ended U1.  Rising sun in east probably was a factor in the collision.  Light damage to U1 rear and moderate damage to U2 front.  See ICR 12000446 for further information.</t>
  </si>
  <si>
    <t>-Driver of V2 was the last in a line of cars stopped at a red light.
-Driver of V2 began to move when the light turned green.
-Driver of V1 did not see that vehicles just began moving for the green light, was unable to stop and rear ended V2.
**Driver of V1 cited for inattentive driving**</t>
  </si>
  <si>
    <t>Unit one is turning east onto Highway 7 from Main Street with green light but having to yield to north bound vehicles. While doing so, Unit two is driving north on Main Street and has a green light to proceed. Unit one fails to yield to Unit two and collides with Unit two causing moderate injuries to driver and passenger of Unit two and minor injuries to driver of Unit one. Driver of Unit one was cited for failure to yield.</t>
  </si>
  <si>
    <t>Driver of U1 attempting to change lanes unsafely from L turn lane to R turn lane.  U1 rear ended by driver of U2.  Minor damage to both bumpers.  Driver of U1 cited for unsafe change of course.  Driver of U2 had been drinking but was not impaired. PBT BAC .061.  See ICR #12005391 for more information.</t>
  </si>
  <si>
    <t>Rear end collision.  U1 stopped at red light.  U2 approaching U1 and stopping.  U3 collided with U2. See ICR #13006735 for further information.</t>
  </si>
  <si>
    <t>County Road 92</t>
  </si>
  <si>
    <t>-Driver of V2 entered intersection traveling south on a green light.
-Driver of V1 was not paying attention and ran the red light traveling westbound.
-The impact of V1 to V2 pushed V2 into V3 which was stopped in the turn lane to go from east Highway 7 to north County Road 92.
**DRIVER OF V1 CITED FOR FAILING TO OBEY A TRAFFIC CONTROL DEVICE**</t>
  </si>
  <si>
    <t>-Driver of V1 thought light turned green and accelerated.
-Light was still red and V1 rear ended V2.
**DRIVER OF V1 CITED FOR INATTENTIVE DRIVING**</t>
  </si>
  <si>
    <t>Vehicle 1 was northbound on Main Street.  Vehicle 2 was southbound on Main Street and going to turn east on Highway 7.  Front left ends of both vehicles collided.  Vehicle 2 fled from scene.  Driver of vehicle 1 claimed neck pain but refused medical attention.</t>
  </si>
  <si>
    <t>-V1 and V2 were stopped in a long line of traffic for a red light westbound Highway 7 just east of Main Street.
-V1 thought V2 was going to move and drove forward, rear ending V2.</t>
  </si>
  <si>
    <t>Unit 1 was traveling westbound on Highway 7.  Unit 2 was also traveling westbound and originally was going to turn left onto Main Street to head south.  Changed mind and turned right from left turn lane to head north on Main Street striking unit 1.  Unit 1 had damage to front left of truck as well as to Corn Dog Trailer it was pulling.  Unit 2 had heavy front end damage.  Driver of unit 2 cited.  No injuries.</t>
  </si>
  <si>
    <t>U1 was stopped at red light.  U2 was stopped and saw light turn red and began moving.  U2 rear ended U1.  See ICR# 15005795 for further information.</t>
  </si>
  <si>
    <t>Main St</t>
  </si>
  <si>
    <t>-Unit 2 stopped at red light that just turned green.
-Unit 1 rear ends Unit 2.</t>
  </si>
  <si>
    <t>Vehicle #2 WI/LIC 539VJY was eastbound on Highway 7 at Main Street in St. Bonifacius. The vehicle was driven by Bradley Karl. Bradley ran a red light at the intersection and was struck by vehicle #1, MN/LIC ASG896. Vehicle #2 was driven by Johnny Grainger. Johnny was south on Main Street and had a green light. Johnny struck Bradley's vehicle, front to driver side. Bradley's vehicle came to a stop in the south ditch. He was trapped inside his vehicle, which Fire was able to get him out. Johnny's vehicle came to a stop south of the intersection, on the east side. Both vehicles had multiple airbags deployed. Both vehicles were towed from the scene. All parties were checked by paramedics and none were transported.</t>
  </si>
  <si>
    <t>unit 1 and unit 2 were stopped at a stop light to go west on Hwy 7.  Unit 2 needed to go north on Co Rd 92 and tried to maneuver into the turn lane.  She saw a speeding vehicle behind her and quickly moved back into her lane striking unit 1 in the rear passenger bumper with her front driver bumper.  no injuries reported at the time of the crash.</t>
  </si>
  <si>
    <t>-Unit #1 making a left onto Main Street from Holiday.
-Unit #2 northbound on Main Street.
-Unit #1 pulled out and hit Unit #2 as it went by.</t>
  </si>
  <si>
    <t>The driver of vehicle one was transported to the hospital prior to my arrival.
Vehicle one was traveling east on MNTH 7.  According to the witness and the driver of vehicle two, vehicle one ran the red light.  Vehicle one then hit the right side of vehicle two.
The driver of vehicle two stated that she was turning from west MNTH 7 to go south on Main St.  She stated that she had a green arrow.  She stated that she was hit by vehicle one as she turned left.</t>
  </si>
  <si>
    <t>V/1 AND V/2 WERE BOTH EAST ON MNTH 7.  V/2 HAD STOPPED IN THE  LANE TO MAKE A LEFT TURN ON A SERVICE STREET. THE DRIVER OF V/1  TOLD ME THAT HE LOOKED AWAY FOR A SPLIT SECOND, AND WHEN HE  LOOKED UP AGAIN, HE NOTICED THE STOPPED VEHICLE IN THE LANE.  V/1 DRIVER TOLD ME THAT HE BRAKED, BUT COULD NOT AVOID HITTING V/2.   V/2 DRIVER TOLD ME THAT HE WAS STOPPED IN THE LANE, WAITING FOR  A WEST BOUND VEHICLE TO PASS BUY, PRIOR TO MAKING A TURN.  HIS  VEHICLE WAS HIT FROM THE REAR BY V/1, AND HIS VEHICLE WAS PUSHED  INTO V/3 THAT WAS WEST BOUND ON MNTH 7. IT SHOULD BE NOTED, THERE IS A LEGAL LANE TO PASS VEHICLES TURNING IN THIS LOCATION.</t>
  </si>
  <si>
    <t>On 5/22/17 at approximately 1500 hours MN/LIC 778NTW, a Ford Escape, was slowing down due to the traffic in front. The Escape was westbound on 7. An Acura MDX, MN/LIC 437NWM was behind the Escape. The driver of the MDX stated he had fallen asleep and did not realize the vehicles in front were slowing. The MDX then struck the Escape from behind, front to rear. The driver of the Escape had recently had surgery on his left arm and was complaining of pain in that arm. No citation was issued on scene.</t>
  </si>
  <si>
    <t>unit 1 was stopped at the stoplight.  unit 2 was looking at another location and saw the left turn signal turn green.  he proceeded forward striking unit 1 not realizing the forward light was red.  driver cited for failing to drive with due care.  driver of unit 1 reported a possible sore back and a cut lip but refused medical assistance.  no other injuries reported at time of crash.</t>
  </si>
  <si>
    <t>V2 was stopped at the red light on Hwy 7 at Main St.  Driver of V1 was approaching the intersection and stated the sun was in his eye.  Driver of V1 stated he did not see the truck and trailer stopped in front of him and rear ended the trailer.</t>
  </si>
  <si>
    <t>Vehicle 3 was westbound Highway 7 and stopped at the stop sign of Highway 7 and Main Street.  Vehicle 2 was stopped behind vehicle 1.  Vehicle 1 was westbound Highway 7 and stopping.  Vehicle 1 slipped on ice and rear ended vehicle 2.  Vehicle 2 was then pushed into vehicle 3.  It should be noted that there was a snow storm the previous day and the temps were currently below zero causing some slippery conditions.  All minor damage, no injuries, no vehicles towed.</t>
  </si>
  <si>
    <t>8700 Highway 7</t>
  </si>
  <si>
    <t>Unit one rear ended unit two as unit two was slowing for traffic</t>
  </si>
  <si>
    <t>Unit 1 - Was stopped at a red light on Hwy 7 (west bound).
Unit 2 - Was stopped behind unit 1 at the right light on Hwy 7.
Unit 3 - Was stopped behind unit 2 at the red light on Hwy 7.
Unit 4 - Was heading west bound on Hwy 7 approaching the intersection where the other units were stopped.  
Unit 4 - The driver's cell phone range (located on the front passenger seat).  She went leaned over to pick the cell phone and re-ended unit 3.
Unit 3 - Re-ended unit 2.
Unit 2 - Re-ended unit 1.</t>
  </si>
  <si>
    <t>MNTH 7 AT CSAH 92.  V/1, A BICYCLE, PARTICIPATING IN A ROAD RACE, WAS HEADED EAST ON MNTH 7, APPROACHING A RED LIGHT AT THE SEMAPHORE.  V/2 WAS HEADED NORTH ON CSAH 92, HAVING A GREEN LIGHT. IT APPEARS THAT THE RIDER OF THE BICYCLE WAS CONFUSED, NOT SURE WHICH WAY TO TURN.  NOT STOPPING AT THE RED LIGHT, V/1 RAN INTO THE SIDE OF V/2, FLIPPING OVER THE HOOD VEHICLE. IT SHOULD BE NOTED, THIS WAS A MARKED  BICYCLE RACE COURSE, WITH THE INFORMATION ABOUT THE COURSE PROVIDED TO EACH RIDER PRIOR TO THE START OF THE RACE. AT THIS INTERSECTION, THE RACE COURSE MAKES A RIGHT TURN FROM MNTH 7 TO SOUTH BOUND CSAH 92.</t>
  </si>
  <si>
    <t>Unit 1 traveling east on Highway 7.  Unit 2 entering onto Highway 7 east from business driveway.  Unit 1 hit Unit 2, front passenger side to front driver's side.  Airbags deployed in Unit 1.  Driver 1 was transported with Ridgeview Hospital with injuries.  Driver 2 was cited for failure to yield.</t>
  </si>
  <si>
    <t>Vehicle 1 was attempting to leave the gas station parking lot and make a left turn to head west on Highway 7.  Another vehicle in the eastbound lane stopped to allow him to get through when he struck Vehicle 2 that was in the right hand turn lane early.  Driver of vehicle 2 had a minor head injury.  Both vehicles disabled.</t>
  </si>
  <si>
    <t>V1/Kilian and V2/ Selden were reportedly stopped in traffic well back from main street at a  red light.  It was reported V3/Teyouda rear ended V2 and then V4/Topero ran into the pile and pushed V3 into V2 into V1.  i had responded from the south end of Scott County and Teyouda and Topero and her passenger had already been transported.  V3 and V4 were movable but towed from the scene as drivers were transported by ambulance from the scene.  It is reported that Teyouda has  a license from another country, I observed that the state patrol has stopped him two prior times for violations in the past 6 months and given warnings.</t>
  </si>
  <si>
    <t>Unit 1 southbound on Highland St at stop sign for Hwy 7 to turn east. Unit 2 westbound on Hwy 7. Unit 1 pulled out onto Hwy 7 thinking way was clear and crashed into Unit 2 at center point on passenger side of vehicle.</t>
  </si>
  <si>
    <t>VEH #1 was WB HWY 7.  DRIVER OF VEH #1 CROSSED OVER NO PASSING LINES PARTIALLY INTO ONCOMING TRAFFIC IN THE EB LANE ACCORDING TO WITNESSES.  VEH #2 WAS EXITING 1ST AVE DURING RUSH HOUR TRAFFIC AND SNUCK OUT IN FRONT OF WB VEHICLES THAT WERE STOPPED FOR A LIGHT.  VEH #1 STRUCK VEH #2, THEN STRUCK VEH #3 AS IT CONTINUED WB IN THE EB LANE OF HWY 7.  DRIVER OVER VEH #1 WAS SUBSEQUENTLY ARRESTED FOR DWI AND DRIVER OF VEH. #2 WAS TRANSPORTED TO NORTH MEMORIAL FOR A LACERATION TO HIS LEFT EYE.</t>
  </si>
  <si>
    <t>Driver 1 was westbound on Hwy 7 and in right turn lane intending to go N on Main St but got in turn lane too quickly and was in turn lane for going N on Highland St. 
Driver 2 was going south on Highland St intending to go E on Hwy 7 and at stop sign. Driver 2 sees driver 1 approach in turn lane and blinker on to go N on Highland St. Driver 2 looks to right for oncoming eastbound Hwy 7 traffic and pulls forward and collides with driver 1. 
Driver 1 noticed he was in turn lane too early and tried to get back into westbound Hwy 7 traffic but there is a car already there.</t>
  </si>
  <si>
    <t>1st Ave</t>
  </si>
  <si>
    <t>-Unit 2 and 3 stopped at stop light behind traffic.
-Unit 1 rear ends Unit 2 which in turn rear ends Unit 3.</t>
  </si>
  <si>
    <t>-Driver of V2 was stopped as the last vehicle in a long line of vehicles stopped westbound Highway 7 for a red light.
-The light turned green and as the line began moving the driver of V2 was rear ended by V1.
-The driver of V1 admitted to being distracted by her small children who were in their car seats.</t>
  </si>
  <si>
    <t>Oakland Street</t>
  </si>
  <si>
    <t>V2 was EB on Hwy 7 and was slowing because of traffic when V1 rear ended him.  Driver of V1 admitted he was distracted when he was adjusting his stereo.  No one was injured and the driver of V1 was cited.</t>
  </si>
  <si>
    <t>VEH #1 AND #2 WERE BOTH WB ON MNSH 7.  VEH #1 WAS STOPPED IN LINE FOR A STOP LIGHT AT CO 92/HWY 7. DRIVER OF VEH #2 SAID HE WAS LOOKING DOWN AND REAR ENDED VEH #1 AS A RESULT.</t>
  </si>
  <si>
    <t>VEH #1 was WB Hwy 7 approaching Co Rd 92. Veh #2  was exiting 1st Ave on to Highway 7. Vehicles were stopped and waiting for the traffic light at Hwy 7/Co 92. A motorist waived Veh #2 on to Hwy 7. Veh #2 crossed the WB lane of Hwy 7 and was struck by Veh #1. Veh #1 was driving in a non-traffic lane marked with double yellow lines prior to striking Veh #2. Driver of Veh #2  was found to be revoked and subsequently cited for DAR.</t>
  </si>
  <si>
    <t>Unit 1 - was heading west on Highway 7 approaching the intersection of Hwy 7/Main St.
Unit 2 - was following Unit 1.
Unit 1 - Sees traffic is stopped and quickly applies the brakes to avoid hitting the vehicle in front of him.
Unit 2 - also applies his brakes quickly to avoid hitting Unit 1.  Unit 2 is unable to stop in time so the driver swerves the vehicle to the right clipping the rear right bumper of Unit 1.</t>
  </si>
  <si>
    <t>Unit 2 was traveling east on Highway 7 and turning north onto Oakland Ave.  Unit 1 was traveling west on Highway 7 and traffic was backed up.  Witnesses say unit 1 was passing several vehicles on the right passing lanes and shoulder for an extended length.  Witnesses say traffic was stopped to allow unit 2 to turn onto Oakland.  Unit 1 t-boned unit 2 causing significant damage to both vehicles.  Passenger and driver of unit 1 claim driver of unit 2 was not attempting to turn, struck them going well over 30 mph.  Driver of unit 2 states was attempting to turn right and slammed on brakes.  Point of impact did not appear to be in area as if unit 2 was making right turn.  Point of impact was well into Highway 7 and the west side of Oakland Ave.</t>
  </si>
  <si>
    <t>Unit 1 was stopped at the stop sign on Oakland St. at Highway 7.  Driver of unit 1 stated eastbound traffic stopped and waved him through to make a left turn to head eastbound Highway 7.  Unit 3 was traveling eastbound on Highway 7 and side swiped unit 1.  Unit 1 was then pushed into unit 2 which was westbound Highway 7.  All three vehicles were disabled.  Driver of unit 2 was evaluated by Ridgeview as apparently he was slightly woozy.  Driver of unit 3 was placed in a neckbrace and had side pain and was transported by Ridgeview.  All three were towed by Williams.  Driver of unit 1 was cited for No Proof of Insurance as driver stated wasn't positive if vehicle had insurance or not as it was purchased two weeks ago and couldn't get ahold of dad.</t>
  </si>
  <si>
    <t>V1 had to suddenly stop because traffic in front of him stopped.  V2 was unable to stop and rear ended V1.</t>
  </si>
  <si>
    <t>The listed truck was westbound Highway 7 near Steiner Street in St. Bonifacius. The driver fell asleep and veered left, across the eastbound traffic lane. The truck then entered the ditch and continued for approximately 100 feet before sticking trees and coming to a stop in a swamp. Driver was uninjured and was cited for Fail to Drive With Due Care.</t>
  </si>
  <si>
    <t>STEINER ST</t>
  </si>
  <si>
    <t>VEH #1 IS A CARVER COUNTY SQUAD CAR.  DR #1 WAS RESPONDING CODE TO A DISTURBANCE CALL WHEN HE LOST CONTROL OF THE VEHICLE AND SPUN INTO THE DITCH.  DR #1 SUSTAINED INJURIES TO THE HEAD.  VEH #1 HAD SEVERE DAMAGE.  NO CITATIONS WERE ISSUED.</t>
  </si>
  <si>
    <t>On 8/14/20 at 2051 hours Officer Hintz and I, Officer Brown, were dispatched to a PDMV at Highway 7 and Steiner Street in St. Bonifacius. The call notes stated it was two vehicles that were no blocking.
On scene I made contact with the R/P, Joshua Muetzel. Joshua was driving MN/LIC AVG993 and was involved. He denied injury. At that point I had him step to his vehicle, so I could check on the other vehicle. I spoke with the other driver, Ava Broten, who was driving MN/LIC 589LSP. She denied injury as well. I asked Ava what happened, she told me that she was driving west on Highway 7 near Steiner Street. She admitted to looking at her phone and following too close. She said that she looked up and found the vehicle in front of her slowing rapidly. She then tried to stop and hit the other vehicle in the rear. Ava requested that I start a tow for her vehicle. She provided Owners Insurance, policy #43-484-399-00. She was clear and valid.
I next spoke with Joshua about what happened. I asked Joshua what happened and he stated that he was driving west on Highway 7, near Steiner Street, when he had to slow for some vehicles ahead of him. Joshua then noticed the vehicle behind him approaching rapidly and was struck in the rear of his vehicle. Joshua provided Progressive Insurance, policy # 923818802. He was clear and valid. While speaking with Joshua I detected a slight odor of alcohol and he admitted to drinking one beer while playing golf. Due to this Officer Hintz ran Joshua through Standardized Field Sobriety Tests (SFST). It was determined that Joshua was not impaired.</t>
  </si>
  <si>
    <t>UNIT 1 AND UNIT 2 WERE TRAVELING EB HWY 7 NEAR HIGHLAND ST IN ST. BONIFACIUS.
THE DRIVER OF UNIT 1 STATED HE WAS TRAVELING BEHIND UNIT 2 WHEN HE STATED HE TRIED TO PASS UNIT 2 IN THE BYPASS LANE. AS UNIT 1 WAS PASSING UNIT 2, THE DRIVER OF UNIT 1 STATED UNIT 2 DID NOT MAINTAIN THEIR LANE, TURNED RIGHT, AND CRASHED INTO UNIT 1.
THE DRIVER OF UNIT 2 STATED SHE WAS ACCELERATING TO APPROXIMATELY 55 MPH WHEN SHE OBSERVED UNIT 1 ATTEMPT TO PASS UNIT 2 FROM LEFT TO RIGHT.  THE DRIVER OF UNIT 2 STATED UNIT 1 DID NOT HAVE ENOUGH SPEED OR SPACE TO PASS UNIT 2 PRIOR TO THE BYPASS LANE ENDING. AS THE BYPASS LANE WAS ENDING, THE DRIVER OF UNIT 2 STATED UNIT 1 MERGED BACK INTO THE SINGLE LANE OF HWY 7 AND CRASHED INTO UNIT 2 FROM RIGHT TO LEFT. 
THE DRIVER OF UNIT 2 WAS TRAVELING WITH HER 3 YEAR OLD SON WHO WAS SITTING IN THE REAR, DRIVER'S SIDE SEAT IN A SAFETY RESTRAINT SYSTEM.</t>
  </si>
  <si>
    <t>Vehicle 1 - Heading west on highway 7.  Racoon enters roadway from the north.
Vehicle 1 - Swerves trying to avoid hitting the racoon.
Vehicle 1 - Hydroplanes across highway 7 and enters south ditch of highway 7.</t>
  </si>
  <si>
    <t>12-0234</t>
  </si>
  <si>
    <t>HIGHLAND RD</t>
  </si>
  <si>
    <t>ONE VEHICLE CRASH, OFF ONTO RIGHT SHOULDER. E/B HWY 7 EAST OF WOODHILL. NO INJURIES. DRIVER LOST CONTROL OF VEHICLE IN ICEY/SNOW CONDIDTIONS. STRUCK CABLE BARRIER ON RIGHT SHOULDER. TOWED OUT BY MATTS AUTO.  YELLOW TAG LEFT.  STATE NOTIFIED OF PROPERTY DAMAGE.</t>
  </si>
  <si>
    <t>Highland Rd</t>
  </si>
  <si>
    <t>-Vehicle traveling east on Highway 7.
-Vehicle 1 slid on ice.
-Vehicle 1 hit guard rail. 
-Vehicle 1 with driver found parked on shoulder.</t>
  </si>
  <si>
    <t>Driver was traveling westbound and heading into the right turn lane to travel north on Highland Road.  Driver went into ditch and then out of ditch and over the curb in the middle of Highland Road.  Driver had no injuries.  Driver's vehicle was disabled and had significant damage.  Driver stated she "slipped" while trying to turn.  Driver explained "slipped" as lost control of steering wheel.</t>
  </si>
  <si>
    <t>Chris was stopped at the stop sign at Highland Road and Highway 7. He was driving MN/LIC 243VXT. He began to turn left (eastbound) onto Highway 7. Jessie, driving MN/LIC BPA129 was driving westbound on Highway 7. Chris turned in front of Jessie and neither driver had time to avoid the collision. The two struck at the front, with damage to Jessie's vehicle to the front passenger side. Neither driver or the passenger were injured. Both were able to drive from the scene.</t>
  </si>
  <si>
    <t>V1 was traveling WB on Hwy 7.  V2 was stopped at the stop sign waiting for traffic to clear to make a left turn onto Hwy 7 from Highland Road.  Driver of V2 that traffic was clear and started to pull out onto the Hwy and pulled out in front of V1.</t>
  </si>
  <si>
    <t>Highland Street</t>
  </si>
  <si>
    <t>Unit 1 - heading west on Hwy 7 when came upto the intersection of Hwy 7/Main Street.  
Unit 1 - Saw a back up of vehicles due to a red light and started passing on the left to get to the turn lane to south on Main Street.  
UNit 1 - Was illegally passing vehicles on the left crossing over yellow solid lines.
Unit 2 - Was at the stop sign at the intersection of Hwy 7 and Highland Street waiting to make a left to go east on Hwy 7.
Unit 2 - Traffic allowed for an opening so Unit 2 could get out onto Hwy 7.  
Unit 2 - Saw there was no traffic coming from the west and started to pull out onto Hwy 7 striking Unit 1.</t>
  </si>
  <si>
    <t>Highland Road</t>
  </si>
  <si>
    <t>Unit 1 - Taking a left hand turn from Highland Road onto Highway 7 to go east.
Unit 2 - Is heading west on Highway 7.
Unit 1 - Fails to yield to Unit 2 and pulls in front of Unit 2.
Unit 2 - Strikes the rear driver's side of Unit 1.</t>
  </si>
  <si>
    <t>U1 was traveling SW on Highland Rd.  U2 was directly behind U1.  U1 stopped at the stop sign then was going to pull onto Hwy 7 EB.  Driver of U1 saw another vehicle traveling on Hwy 7 and had to stop.  U2 rear ended U1.  See ICR #12002489 for further information.</t>
  </si>
  <si>
    <t>13-011096</t>
  </si>
  <si>
    <t>Highland Rd.</t>
  </si>
  <si>
    <t>Driver stated he was traveling east bound Highway 7 when his vehicle started to slide toward right shoulder.  He lost control of vehicle and slid into gaurdrail.  He continued along guardrail before entering the ditch and becoming stuck in the snow.
His point of impact caused damage to guardrail along with damage to the front right of his vehicle.  
Driver stated he was ok and there was no need for an ambulance.  Accident occured about 40 minutes prior my arrival.    
Williams towing was contacted by driver and enroute before my arrival.  Williams Towing assisted by pulling vehicle from ditch.
It should be noted that there is a yellow sign indicating "Bump Ahead" about 50ft prior to accident.  The bump is where the pavement meets the beginning of the bridge.    
I notified MN State Patrol to assist with placing yellow tag on guardrail.  
I provided driver with citizen state accident report form with #ICR and cleared at 1149 hours.</t>
  </si>
  <si>
    <t>14-691</t>
  </si>
  <si>
    <t>HIGHLAND ROAD</t>
  </si>
  <si>
    <t>VEH 1 AND VE 2 TRAVELING EASTBOUND ON HIGHWAY 7 IN THE RIGHT LANE. VEH 1 PULLING VEH DOLLY WITH VE ATTACHED (352-LTN). VEH ATTEMPTED TO CHANGE LANES AND LOST CONTROL ON SNOW PACKED ROADS.  VEH 1 SWEREVED AND STRUCK VEH 2 IN FRONT RIGHT SIDE BEFORE SPINNING AROUND AND FACING WB IN THE EB LANE. VE 1 THEN UNLOADED VEH BEING TOWED AND LFT FACING WRONG WAY ON HWY. DRVR OF VEH 1 ADMIT TO NO DL (DAR). NO INJURIES, ALL PARTIES REFUSED MEDICS.</t>
  </si>
  <si>
    <t>Six Mile Creek Rd</t>
  </si>
  <si>
    <t>-Unit 1 stopped at stop sign turning left.
-Unit 2 traveling west on Hwy 7.
-Unit 1 pulled out onto Hwy 7 and was struck by unit 2.</t>
  </si>
  <si>
    <t>-Unit 2 stopped for traffic in road.
-Unit 1 rear ends Unit 2.</t>
  </si>
  <si>
    <t>Vehicle 1 and 2 were both westbound Highway 7.  Vehicle 2 rear ended vehicle 1 that was stopped just east of Highland Road.  Vehicle 1 had damage to the rear bumper of the trailer it was pulling and vehicle 2 had moderate front end damage.  It should be noted that traffic was backed up from the stop light at Highway 7/Main Street and this was just east of a corner.  I observed multiple near accidents in this same location at the same time.</t>
  </si>
  <si>
    <t>-Driver of V1 was attempting to turn from southbound Highland Road to eastbound Highway 7.
-Driver of V1 could not see a V2 traveling westbound due to another vehicle in the westbound turn lane to go north on Highland Road.
-Driver of V1 failed to yield to V2 and collided with it.</t>
  </si>
  <si>
    <t>Creekview Circle</t>
  </si>
  <si>
    <t>U1 was stopped legally at the stop sign facing S.  U2 was attempting to turn N onto Creekview Cir from WB Hwy 7.  U2 was traveling to fast and collided with U1 damaging the drivers side front quarter panel, bumper and door.  Driver of U2 cited for no proof of insurance and inattentive driving.  See ICR #11006165 for further details.</t>
  </si>
  <si>
    <t>CREEKVIEW CIRCLE</t>
  </si>
  <si>
    <t>UNIT 1 WAS TRAVELING WEST ON HIGHWAY 7 NEAR CREEKVIEW CIRCLE WHEN A DEER CAME OUT FROM THE SOUTH DITCH HEADED NORTH AND STRUCK UNIT 1 IN THE DRIVER SIDE FRONT QUARTER PANEL.  THERE WAS MINOR DAMAGE TO THE VEHICLE AND NO INJURIES WERE REPORTED AT THE TIME OF THE CRASH.</t>
  </si>
  <si>
    <t>W/B 7  SINGLE VEHICLE SPUN OUT AND HIT A STATE SIGN.</t>
  </si>
  <si>
    <t>D1 WAS WB ON HWY 7. HIS DRIVERS SIDE REAR WHEEL FELL OFF WHILE IN TRANSPORT. THE WHEEL VEERED INTO THE EASTBOUND LANE STRICKING V2 IN THE FRONTEND CAUSING FRONT AIR BAG DEPLOYMENT. THE HUB SEPERATED FROM THE WHEEL AND STRUCK V3, WHO WAS BEHIND V2. NO INJURIES. WILLIAMS TOWED V1 AND V2. V3 DROVE AWAY FROM SCENE.</t>
  </si>
  <si>
    <t>Grimm Rd</t>
  </si>
  <si>
    <t>V1 was traveling EB on Hwy 7.  A deer across the road in front of her vehicle.  She was not able to avoid strucking the deer.  There was not injuries.</t>
  </si>
  <si>
    <t>Grimm Road</t>
  </si>
  <si>
    <t>V1 was traveling WB on Hwy 7 when a deer ran in front of her vehicle.  She was unable to avoid hitting the deer and struck it head on.  There was no injuries and the vehicle was driveable.</t>
  </si>
  <si>
    <t>U1 was traveling EB when it collided with a deer that was crossing the road from the north.  Moderate to light damage to the front of U1.  Unable to locate deer.  See ICR for further information.</t>
  </si>
  <si>
    <t>U1 travelled west, deer came from south ditch
U1 collided with deer
Front end damage to U1</t>
  </si>
  <si>
    <t>7900 Block Highway 7</t>
  </si>
  <si>
    <t>UNIT 1 WAS TRAVELING EAST ON HIGHWAY 7 NEAR THE 7900 BLOCK.  UNIT 1 WAS TRAVELING APPROXIMATELY 55 MPH.  A DEER CAME FROM THE SOUTH SIDE OF THE ROAD TRAVELING NORTH AND JUMPED INTO THE ROAD.  UNIT 1 STRUCK THE DEER WITH THE FRONT DRIVER SIDE OF THE VEHICLE.  THERE WERE NO INJURIES REPORTED AT THE TIME OF THE ACCIDENT OR THIS REPORT.</t>
  </si>
  <si>
    <t>Us Hwy 7</t>
  </si>
  <si>
    <t>V1 was traveling WB on Hwy 7 and struck two deer as they acrossed the road.  The driver was not injured.</t>
  </si>
  <si>
    <t>Miranda said she was driving eastbound Highway 7, when she noticed emergency lights and slowed down. She then said that she lost control of the vehicle and spun out and into the ditch. It should be noted that the roads were very icy in that area.</t>
  </si>
  <si>
    <t>5800 BLK HIGHWAY 7</t>
  </si>
  <si>
    <t>UNIT 1 WAS TRAVELING WEST ON HIGHWAY 7 NEAR THE 5800 BLOCK.  UNIT 1 WENT OF THE ROAD AND INTO THE NORTH DITCH STRICKING A SGIN WITH THE PASSENGER SIDE OF THE VEHICLE.  THE FRONT PASSENGER HAD AN INJURED HAND AN LEG AT THE TIME OF THE ACCIDENT AND WAS TREATED BY PARAMEDICS AT THE SCENE. THE DRIVER WAS CITED FOR INATTENTIVE DRIVING.</t>
  </si>
  <si>
    <t>D1 EB HWY 7. BEGAN TO SLIDE CAUSING HIM TO CROSS CENTERLINE, SPIN 180 AND STRIKE SIGN WITH FRONT PASSENGER SIDE. NO INJ. TOW USED TO REMOVE VEHICLE FROM BENT SIGN. CLEAR.</t>
  </si>
  <si>
    <t>Vu Le was driving TN/LIC 8R97V5 eastbound on Highway 7 around 45 mph. He lost control of the truck, it should be noted that the highway was completely ice covered with blowing snow. He then crossed the center line and struck MN/LIC 229TVX, which was westbound on Highway 7. The accident caused both cars to spin into the north ditch.</t>
  </si>
  <si>
    <t>12-000503</t>
  </si>
  <si>
    <t>Veh 1 was attempting to merge onto WB Highway 7 from a private / service street approximately 0.5 miles west of Highland Road.  While merging onto WB Highway 7 Veh 1 failed to yield and pulled in front of Veh 2.  Veh 2 was traveling WB Highway 7 and sideswipped Veh 1 when Veh 1 failed to yield the right-of-way.  Veh 2 then turned sharply to the left colliding with the highway divider.  No reported injuries. Veh 1 towed / no insurance - Veh 2 not towed.</t>
  </si>
  <si>
    <t>Upland Farm Road</t>
  </si>
  <si>
    <t>Unit 1 &amp; 2- Heading east on highway 7.
Unit 3 - Heading west on highway 7.
Unit 3 - Looses control of vehicle due to slippery road.
Unit 3 - Side swipes Unit 1 causing the Unit 1 to overturn on the south shoulder of Highway 7.
Unit 3 - Then hits Unit 2 head on causing Unit 2 to rest on the south shoulder of Highway 7.
Unit 3 - Also ends up on the south shoulder of Highway 7.</t>
  </si>
  <si>
    <t>UPLAND FARM ROAD</t>
  </si>
  <si>
    <t>UNIT 1 WAS TRAVELING WEST ON HIGHWAY 7.  A DEER CAME OUT OF THE NORTH DITCH ON HIGHWAY 7 NEAR UPLAND FARM ROAD AND UNIT 1 STRUCK THE DEER IN THE CENTER OF THE VEHICLE CAUSING MODERATE DAMAGE.  THERE WERE NO INJURIES REPORTED AT THE TIME OF THE CRASH.</t>
  </si>
  <si>
    <t>-Driver of V1 was traveling east on Highway 7 near Upland Farm Road.
-A deer crossed the Highway and V1 struck the deer with the front right side of his vehicle.
-The deer then also caused damage to the driver side of the vehicle and the side curtain airbags deployed.
-V1 had to be towed from the scene.</t>
  </si>
  <si>
    <t>Unit 1 through 6 all westbound on Hwy 7. Unit 1 rear ended unit 2 which was stopped for traffic jam. Unit 2 pushed forward into unit 3. Unit 3 pushed into unit 4. Unit 4 pushed forward into unit 5. Unit 6 was following unit 1 and laid motorcycle down on pavement and slid into rear of Unit 1.</t>
  </si>
  <si>
    <t>6700 BLK HIGHWAY 7</t>
  </si>
  <si>
    <t>UNIT 1 WAS TRAVELING EAST ON HIGHWAY 7 IN THE 6700 BLOCK WHEN IT HIT AN ICY AREA.  THE VEHICLE SPUN OUT AND LOST CONTROL AND WENT INTO THE SOUTH DITCH AREA.  THE DRIVER COMPLAINED OF HEAD PAIN AND WAS TAKEN TO THE HOSPITAL VIA AMBULANCE.  THE DROIVER WAS CITED FOR A CHILD RESTRAINT VIOLATION AS THERE WERE NO CHILD SEATS FOR HER PASSENGERS.</t>
  </si>
  <si>
    <t>Oak Rd</t>
  </si>
  <si>
    <t>Unit 1 was westbound just west of Oak Road and struck a deer.  Unit 1 had moderate front end damage.  No injuries.</t>
  </si>
  <si>
    <t>U1 was traveling west on Highway 7 at Oak Rd.
A deer came from the north ditch and struck the vehicle on the passenger side.
There were no injuries.</t>
  </si>
  <si>
    <t>UNIT 1 AND 2 WERE TRAVELING WEST ON HWY 7.  IT WAS STOP AND GO OR VERY SLOW.  UNIT 1 WAS NOT FEELING WELL AND TIRED AND CLOSED HER EYES AND DID NOT SEE THE VEHICLES IN FRONT OF HER STOP AND SHE STRUCK UNIT 2 IN THE REAR.  NO INJURIES REPORTED AT THE TIME OF THE CRASH.</t>
  </si>
  <si>
    <t>U1 was stopped in traffic when it was rear ended by U2.  Driver of U2 said she didnâ€™t see SUV stopped in front of her.  Driver of U2 had abrasions under chin from airbag deployment.  See ICR #15001688 for further information.</t>
  </si>
  <si>
    <t>Oak Road</t>
  </si>
  <si>
    <t>Unit one was east on Highway 7 near Oak Road when it struck a deer. The deer was thrown into the west bound lane where unit two hit it. Unit one was severly damaged while unit two got a flat tire. Both vehicles towed.</t>
  </si>
  <si>
    <t>5800 BLOCK HWY 7</t>
  </si>
  <si>
    <t>UNIT 1 WAS TRAVELING WEST ON HWY 7 WHEN A VEHICLE TRAVELING EAST ON HWY 7 LOST CONTROL ON THE ICY ROAD AND WAS HEADED FOR UNIT 1.  UNIT 1 DROVE INTO THE DITCH TO AVOID THE OTHER VEHICLE, STRIKING A ROAD SIGN.  NO INJURIES WERE REPORTED AT THE TIME OF THE ACCIDENT.</t>
  </si>
  <si>
    <t>OAK ST</t>
  </si>
  <si>
    <t>V1, South Lake Minnetonka PD Squad, SB on Oak St in right lane of traffic at MNTH 7.  Code 3 run.  Driver stated all lights and siren were on.  Opticom activated but driver stated it had not cycled and he entered the intersection on a red light.  Stated there was a line of traffic stopped at light EB MNTH 7 to go NB on Oak St.  Thought intersection was clear but sun was in his eyes and he did not see V2.  Estimated his speed at impact around 10mph.  
V2 traveling EB MNTH 7 in right lane of traffic.  Driver stated she had a green light and was traveling 40-45mph at time of impact.  Said there was a school bus in the left lane so she could not see V1 or its lights.  Stated she did not hear a siren.  Complaints of neck tightness on scene but declined medical attention.  
No discrepancies as to whether or not semaphore/opticom were working properly.  
Photos taken by South Lake Minnetonka PD.
Both vehicles drove away from scene.  No tows.</t>
  </si>
  <si>
    <t>V1 was WB on Hwy 7 when a deer crossed the road and he struck the deer head on.</t>
  </si>
  <si>
    <t>V1 traveling east on Hwy 7, V2 following.  V1 slowed to turn left onto Oak Road.  V2 braked, struck V1 from behind, and drove into south side ditch.  It should be noted there is a bypass lane on eastbound lanes on Hwy 7 at Oak Road for safe passing of other vehicles.</t>
  </si>
  <si>
    <t>7350 Highway 7</t>
  </si>
  <si>
    <t>unit one was driving west on Highway 7 when it appraoched another vehicle that was stopped on Highway 7 waiting to turn into 7385 Highway 7. Unit one swerved into the ditch of 7350 Highway 7 and struck the mailboxes.</t>
  </si>
  <si>
    <t>Vehicle 1 - Driving east on Highway 7
Deer - Jumps in front of vehicle 1 from north.
Vehicle 1 - strikes deer and stops on south shoulder of Hwy 7
Deer - Enters south side of Hwy 7, dead</t>
  </si>
  <si>
    <t>Brady was driving MN/LIC DPA521 eastbound on Highway 7. John was driving MN/LIC 952204 westbound on 7. John stated that Brady was driving in the westbound lanes. The two tried to avoid each other, however, due to road conditions were unable to. It should be noted the roads were ice and snow covered and there were no obvious lane markers. Both vehicles ended up in the ditch, John in the south and Brady in the north. Both vehicles were totaled and towed from the scene.</t>
  </si>
  <si>
    <t>The vehicles were traveling on MNTH 7 approximately one quarter mile west of CR 11.  The Ford was traveling eastbound and the Toyota was traveling westbound.  The driver of the Toyota was reaching into his passenger side to grab his mobile phone, and he went across the center line into the eastbound lane.  The Toyota hit the Ford head-on.  Both drivers had to be mechanically extricated, sustained injuries, and were transported from the scene by ambulance.  Both vehicles were towed from the scene.</t>
  </si>
  <si>
    <t>V1 WAS TRAVELING WB ON HWY 7 APPROACHING THE ROUNDABOUTS AT VICTORIA DRIVE.  V1 DID NOT SEE THE CAUTION SIGNS FOR THE ROUNDABOUT AND DROVE UP AND OVER THE CENTER OF THE ROUNDABOUT. 
NO INJURIES REPORTED ON SCENE.</t>
  </si>
  <si>
    <t>44 CR</t>
  </si>
  <si>
    <t>-V1 AND V2 WERE W/B HWY 7 
-V1 MADE A U-TURN TO GO BACK E/B HWY 7.
-WHILE MAKING THE U-TURN, V1 FIRST MOVED TO THE W/B SHOULDER AND THEN MADE THE TURN.
-WHILE MAKING THE U-TURN, V1 AND V2 COLLIDED.</t>
  </si>
  <si>
    <t>Thomas, driving MN/LIC 616VJW, was stopped at the entrance to the roundabout at Hwy 7 and Kings Pt Road. He was waiting for another vehicle, already in the roundabout. Mark, driving MN/LIC 515HAK, was behind Thomas and thought he was going to enter the roundabout ahead of the other vehicle. He realized that Thomas was not going and was unable to stop in time. All parties stated there was no injuries. Both vehicles were driven from the scene.</t>
  </si>
  <si>
    <t>Vehicle one was stopped, waiting to enter the round-about. Vehicle two was unable to stop before striking vehicle one from behind. It should be noted that the roads were slippery, due to overnight freezing.
Both vehicles had minor damage and were driven from the scene.</t>
  </si>
  <si>
    <t>Drivers of V1 and V2 were rounding a two lane roundabout.  
During the course of rounding the roundabout the two vehicles collided.
NO CITATIONS WERE ISSUED</t>
  </si>
  <si>
    <t>UNIT 1 WAS TRAVELING WEST HAULING GRAVE STONES.  WHILE IN A ROUND A BOUT, A GRAVE STONE FELL OFF ON THE SOUTH SIDE OF THE ROUND A BOUT.  UNIT 2 WAS TRAVELING WEST AND STRUCK THE FALLEN GRAVESTONE JUST AFTER IT FELL.  NO INJURIES REPORTED AT THE TIME OF THE CRASH.</t>
  </si>
  <si>
    <t>Driver 1 entered round a bout from Co Rd 11 intending to go W on Hwy 7. Just after entering the round a bout, driver changed lanes to the left and was hit in driver side rear fender by driver 2. Driver 2 was eastbound intending to continue east in round a bout when driver 1 moved over from right lane into left lane that continues around round a bout to go west.</t>
  </si>
  <si>
    <t>County Road 11</t>
  </si>
  <si>
    <t>Unit 1 - Heading west on Highway 7.
Unit 1 - Hit in the front driver's side by deer.
Unit 1 - Pulls over onto north shoulder on Highway 7,</t>
  </si>
  <si>
    <t>Co. Rd. 11</t>
  </si>
  <si>
    <t>Driver of unit 2 advised she was approaching the roundabout on Hwy7/Co.Rd.11 and slowed and stopped because another vehicle was inside the roundabout in which she yielded to.  Driver of unit 1 failed to stop in time and swerved to miss unit 2 but struck her passengers side rear.  
Damage was to the trunk and tail light of unit 2.  Driver of unit 1 exchanged information with driver and left area.  I did not see or talk with the other driver involved.</t>
  </si>
  <si>
    <t>KINGS POINT ROAD</t>
  </si>
  <si>
    <t>UNIT 1 WAS TRAVELING WEST ON HIGHWAY 7 IN THE ROUND-A-BOUT AT KINGS POINT ROAD.  IT WAS BEING TOWED BY MN LIC/078-GLR.  UNIT 1 IS A LARGE CAMPER.  UNIT 2 WAS TRAVELING WEST ON HIGHWAY 7 IN THE ROUND-A-BOUT AT KINGS POINT ROAD AND HIGHWAY 7.  UNIT 1 AND UNIT 2 WERE SIDE BY SIDE IN THE TWO LANE ROUND-A-BOUT WHEN UNIT 1 BEGAN TO VEER INTO UNIT 2'S LANE.  UNIT 1 SIDE SWIPPED UNIT 2 IN THE MIDDLE OF THE ROUND-A-BOUT CAUSING MINOR DAMAGE TO UNIT 1 AND MODREATE DAMAGE TO UNIT 2.  NO INJURIES REPORTED AT THE TIME OF CRASH.</t>
  </si>
  <si>
    <t>-Driver of V1 did not see V2 which was already in the roundabout and had the right of way.
-Driver of V1 pulled out and struck V2.
-Driver of V2 had minor injuries.
**DRIVER OF V1 CITED FOR FAILING TO YIELD**</t>
  </si>
  <si>
    <t>Co Rd 11</t>
  </si>
  <si>
    <t>-Unit 1 approaches round-a-bout from south.
-Unit 2 approached from west.
-Unit 1 pulls into round-a-bout and is rear-ended by unit 2.</t>
  </si>
  <si>
    <t>Kings Point Rd</t>
  </si>
  <si>
    <t>-Unit 1 westbound on Hwy 7.
-Deer comes from south and infront of unit 1.
-Unit 1 strikes deer.</t>
  </si>
  <si>
    <t>COUNTY ROAD 11</t>
  </si>
  <si>
    <t>UNIT 1 AND 2 WERE TRAVELING EAST AND ENTERING A ROUND-A-BOUT.  UNIT 1 WAS IN THE INSIDE LANE AND UNIT 2 WAS IN THE OUTSIDE LANE.  UNIT 1 AND 2 COLLIDED HALF WAY IN THE ROUND-A-BOUT IN A SAME DIRECTION SIDE SWIPE CAUSING MINOR DAMAGE TO BOTH VEHICLES.  NO INJURIES WERE REPORTED AT THE TIME OF THE CRASH.</t>
  </si>
  <si>
    <t>-Unit 2 stopped at round-a-bout.
-Unit 1 rear ends Unit 2.</t>
  </si>
  <si>
    <t>Laketown</t>
  </si>
  <si>
    <t>County Rd 11</t>
  </si>
  <si>
    <t>U1 was traveling west on Highway 7 just past the roundabout.
A deer ran from the south ditch and struck the front end of the vehicle.</t>
  </si>
  <si>
    <t>Unit 1 rear ended Unit 2 in the westbound round about of Hwy 7 at CO 11.  No injuries.  Both vehicles had moderate damage.</t>
  </si>
  <si>
    <t>KINGS POINT RD</t>
  </si>
  <si>
    <t>OFFICER WARHEM STATED HE WAS TRAVELING WB HIGHWAY 7 AT KINGS POINT ROAD PURSUING V1. V1 HAD 4 FLAT TIRES AT THAT POINT FROM RUNNING OVER A STOP STICK. OFFICER WARHEM WAS TRAVELING AT 40 M.P.H. WHEN HE PERFORMED A PIT TECHNIQUE ON V1. FRONT RIGHT OF V2 MADE CONTACT WITH THE LEFT REAR OF V1. V1 SPUN OUT TO THE LEFT AND STRUCK A METAL GAURDRAIL WITH THE FRONT OF V1. DRIVER OF V1 WAS THEN TAKEN INTO CUSTODY FOR FLEEING IN A MOTOR VEHICLE. DRIVER OF V1 WAS CHECKED OUT BY MEDICS ON SCENE.</t>
  </si>
  <si>
    <t>-Unit 1 in right lane around round a bout. Unit 2 in left lane.
-Unit 1 merges into side of Unit 2.</t>
  </si>
  <si>
    <t>-Unit 1 west bound on Hwy 7 entered round a bout.
-Unit 2 Coming Co 11 toward west bound Hwy 7 in round a bout.
-Unit 1 failed to yield to unit 2.</t>
  </si>
  <si>
    <t>CR-11</t>
  </si>
  <si>
    <t>V/1 AND V/2 BOTH EAST ON MNTH 7, IN THE ROUND ABOUT AT KINGS POINT ROAD.  V/1 DRIVER TOLD ME THAT HE WAS IN THE RIGHT LANE, IN THE ROUND ABOUT, WHEN V/2, THE PICK-UP PULLING THE CAMPER, MOVED FROM THE LEFT LANE TO THE RIGHT AND CUT HIS VEHICLE OFF.  V/2 DRIVER TOLD ME THAT HE WAS IN THE RIGHT LANE, AND V/1 TRIED TO GET AROUND HIS VEHICLE COMBINATION.  IN THE PROCESS, HIS TRAILER WAS HIT BY V/1.</t>
  </si>
  <si>
    <t>US Highway 7</t>
  </si>
  <si>
    <t>Kings Point Road</t>
  </si>
  <si>
    <t>I witnessed the vehicle traveling WB on Hwy 7, crash into the median on the round-a-about and then come to a stop in the center of the road.  The driver fled the scene on foot.  The vehicle was later discovered to be a fresh stolen out of another city.  The suspected driver was later located and arrested.</t>
  </si>
  <si>
    <t>V/1, A MOTORCYCLE WAS WEST ON MNTH 7, APPROACHING THE ROUND  ABOUT.  THERE WAS A VEHICLE IN THE ROUND ABOUT ALREADY.  V/1  DRIVER SLOWED, MAY HAVE HIT PAINT ON THE ROADWAY, WHICH CAUSED THE  MOTORCYCLE TO SPIN OUT, TOSSING THE DRIVER.  DRIVER FELL OFF,  HITTING HIS HEAD ON THE ROADWAY.  DRIVER DOES NOT REMEMBER WHAT  HAPPENED.  SKID MARKS INDICATE A LOCK UP OF THE REAR WHEEL ON THE WHITE ARROW ON THE ROADWAY, THEN A WIDER SKID AS THE REAR TIRE  BROKE LOOSE.</t>
  </si>
  <si>
    <t>-Unit 1 merges over to left lane and hits Unit 2.
-Unit 1 spins sideways and hits bumper of Unit 2 with drivers side.
-Unit 1 spins facing east hits center curb with passenger side tires.</t>
  </si>
  <si>
    <t>THE VEHICLES WERE TRAVELING WB ON MNTH 7.  THE TRUCK WAS IN THE LEFT LANE AND THE FORD WAS IN THE RIGHT LANE.  THE TRUCK WAS PARTIALLY INTO THE ROUND ABOUT WHEN THE CAR ENTERED THE ROUND ABOUT.  THE TRUCK HAD TO TURN WIDE TO MAKE THE ROUND ABOUT TURN AND COULDN`T SEE THE FORD DUE TO THE ANGLE OF HIS TRUCK.  THE TRUCK SIDE SWIPED THE FORD AS HE WIDENED TO MAKE THE TURN.  THERE WERE NO INJURIES.  THE FORD WAS TOWED FROM THE SCENE.</t>
  </si>
  <si>
    <t>Unit 1 was traveling west on Highway 7 just east of Kings Point Road.  Unit 1 struck a deer causing moderate damage to front of vehicle.  No injuries.</t>
  </si>
  <si>
    <t>-Unit 1 spins out around corner and strikes median then spins around and strikes right curb</t>
  </si>
  <si>
    <t>U1 was in the roundabout when U2 did not yield when entered the roundabout.  U1 and U2 collided with light damage to both units.  Driver of U2 said he had his sun visor down on the door side and it might have blocked his view.  See ICR# 15005902 for more information.</t>
  </si>
  <si>
    <t>Unit 1 was westbound Highway 7 and went off the road due to the snowy conditions.  Unit 1 was pulling trailer.  Unit 1 had minor damage to front bumper and damaged to signs along the trail off the roadway.</t>
  </si>
  <si>
    <t>U1 was traveling W when it struck a deer.  Moderate damage to front of U1.  See ICR#15006160 for further information.</t>
  </si>
  <si>
    <t>Unit 1 was following Unit 2 westbound on HWY 7 at the roundabout at County road 11. Road surface was icy. Unit 1 rear ended Unit 2 as Unit 2 was yielding for traffic at the roundabout.</t>
  </si>
  <si>
    <t>V1, V2 and V3 were all traveling WB on Hwy. 7 approaching the roundabout at Carver County Rd. 11.  V1 yielded to a stop for a vehicle already in the roundabout, V2 stopped behind V1 when he was rear-ended by V3, causing V2 to bump into V1.
Minor damage to the rear of V1, minor damage to the front and rear of V2 and minor damage to front of V3.  
No injuries, no tows, no citations.</t>
  </si>
  <si>
    <t>VICTORIA DR</t>
  </si>
  <si>
    <t>V/1 TRAVELING WEST ON MNTH 7, V/2 EAST BOUND ON SAME ROADWAY.  DRIVER OF V/1 LOST CONTROL OF HER VEHICLE, SPUN OUT WITH HER VEHICLE FACING EAST, STILL MOVING WEST.  V/2 DID ALL SHE COULD DO TO AVOID THE CRASH, BUT EVENTUALLY V/1 HIT V/2.  V/2 SPUN OUT INTO THE DITCH AFTER THE CRASH.</t>
  </si>
  <si>
    <t>Co 11</t>
  </si>
  <si>
    <t>-Unit 1 westbound on Hwy 7 hits deer in road.</t>
  </si>
  <si>
    <t>D1 BEHIND D2 WB HWY 7 AS APPROACH 2 LANE ROUNDABOUT AT KINGS PT RD. D2 TAKES RIGHT LANE AS D1 USES LEFT LANE. BOTH CONTINUE WB HWY 7 THRU ROUNDABOUT AS LANES MERGE BACK INTO 1. BOTH SWIDE SWIPE. D2 STATED DIDNT SEE D1 AS HE MERGED. D1 STATED HE WAS NOT LETTING D2 MERGE BECAUSE D2 LANE ENDED AND D2 NEEDED TO SLOW DOWN AND MERGE BEHIND HIM.</t>
  </si>
  <si>
    <t>CR11</t>
  </si>
  <si>
    <t>V1 WAS ON 7EB ON A MOTORCYCLE. D1 STATED ALL OF A SUDDEN THE ROUND ABOUT CAME UP AND HE HAD TO SLOW FAST AND LOST CONTROL OF MOTORCYCLE AND LAYED IT DOWN.
D1 HAD A PASSENGER ON THE BACK OF THE MOTORCYCLE AND BOTH THE DRIVER AND PASSENGER SUSTAINED SIGNIFICANT INJURIES.
D1 WAS ARRESTED FOR DWI CVO.
THE MOTORCYCLE WAS TOWED BY WILLIAMS TOWING.</t>
  </si>
  <si>
    <t>U1 braked quickly to avoid colliding with another vehicle in front of him who was coming into his lane in the roundabout.  U2 was following U1 too close and rear ended U1.  See ICR# 16002106 for further information.</t>
  </si>
  <si>
    <t>CTY 11</t>
  </si>
  <si>
    <t>Driver of Veh #1 was WB on Hwy 7 entering the roundabout at Hwy 7 and Co Rd 11.  Semi with trailer was WB on Hwy 7.  There are two lanes in the roundabout, right lane traffic must merge.  Driver of semi was in right lane.  Veh #1 was struck by the left rear tire of the semi trailer as it was in the roundabout.  Damage to mirror and front right qtr panal.  Driver of semi did not stop for crash.</t>
  </si>
  <si>
    <t>UNIT 1 WAS HEADED SOUTH ON KINGS POINT ROAD AND JUST ENTERED THE ROUND-A-BOUT AT HWY 7.  UNIT 2 WAS HEADED WEST AT HWY 7 AND HAD JUST ENTERED THE ROUND-A-BOUT.  UNIT 1 STATED SHE SAW UNIT 2 ENTER THE ROUND-A-BOUT FIRST.  SHE COUNTINUED TO HEAD SOUTH AND HE CONTINUED TO HEAD WEST.  UNIT 2 STRUCK UNIT 1 WITH THE FRONT OF HIS VEHICLE IN THE DRIVER SIDE OF THE UNIT 1.  NO INJURIES WERE REPORTED AT THE TIME OF THE CRASH.</t>
  </si>
  <si>
    <t>Cassandra was driving her vehicle (MN/LIC 714UHL) westbound on Highway 7. Just prior to entering the roundabout the vehicle in front of her suddenly slowed, drastically. Cassandra applied her brakes and she felt something snap and her brake pedal quit working properly. To avoid the vehicle in front of her she went over the median curb, where she struck the yield sign and knocked it over. She then pulled over due to her vehicle not working properly. Her insurance company had a tow en-route.</t>
  </si>
  <si>
    <t>DRIVER WB HWY 7//DROVE OVER CURB, HIT YIELD SIGN, DROVE OVER ROUNDABOUT AND ATTEMPTING TO DRIVE AWAY. DRIVER SEEMED CONFUSED AND UNAWARE OF SEVERITY OF ACCIDENT. DRIVER MADE NO EVASIVE MANUEVER TO AVOID COLLISION. DRIVER MADE COMMENTS OF BELIEVING HE WAS DRIVING ON I 35W//DRIVER SENT HOSPITAL AND EVAL COMPLETED</t>
  </si>
  <si>
    <t>Driver 2 stopped prior to entering round a bout due to a large truck negotiating the round a bout and crossing in front of driver 2. Driver 1 sees driver 2 stopping and applied the brakes but slid into the rear of driver 2's vehicle.</t>
  </si>
  <si>
    <t>DRIVER WB HWY 7. STATED DIDN'T SEE ROUNDABOUT AS UNFAMILIAR WITH ROAD. THE ROAD WAS WET GIVEN RECENT RAIN. DRIVER DROVE THRU MIDDLE AND OVER TOP TO ROUNDABOUT. NO APPARANT INJURIES AND VEH IMPOUNDED. CLEAR.</t>
  </si>
  <si>
    <t>UNIT 1 WAS SLOWED AT THE ROUNDABOUT WAITING FOR VEHICLES IN FRONT OF HER TO ENTER THE ROUND ABOUT.  UNIT TWO WAS SLOWING AND ALMOST STOPPED WAITING BEHIND UNIT 1.  UNIT 3 STATED THE VEHICLE STOPPED SUDDENLY IN FRONT OF HIM AND HE WAS NOT ABLE TO STOP IN TIME AND REAR ENDED UNIT 2 WHICH THEN STRUCK UNIT 1.  VERY MINOR INJURIES REPORTED AT THE TIME OF CRASH FROM UNIT 1 PASSENGERS.</t>
  </si>
  <si>
    <t>Trinity, in vehicle #1, was driving eastbound on HWY 7 near County Road 44. The traffic in front of her was stopped. She observed the stop light at County Road 44 had turned green and started forward striking Patrick, in vehicle #2. Patrick had been at a complete stop at the time of the collision. Neither driver claimed any injuries. Patrick drove his vehicle from the scene. Trinity remained on scene, waiting for her father to tow the vehicle.</t>
  </si>
  <si>
    <t>D1 WAS EB HWY 7, ENTERED ROUNDABOUT STRIKING D2 WHO WAS IN ROUNDABOUT FROM WB 7 TO SB COUNTY RD 11. D1 ADMIT HE DIDNT SEE D2 AS HE ATTEMPTED TO CONTINUE THRU ROUNDABOUT TO CONTINUE EB HWY 7. NO INJ. BOTH VEHS DROVE FROM SCENE.</t>
  </si>
  <si>
    <t>Unit 1 eastbound Hwy 7 stopped at Kings Point Rd round a bout for semi truck already in round a bout from left. Unit 1 looked left after semi truck passed but did not see any vehicle coming. Unit 1 pulled forward into round a bout and crashed into unit 2. Unit 1 driver claimed vehicle A pillar obstructed view to left. 
Unit 2 following behind semi truck southbound on Kings Point Rd and entered Hwy 7 round a bout. Unit 1 crashed into rear passenger side wheel area as Unit 2 passed by eastbound Hwy 7 entrance to round a bout.</t>
  </si>
  <si>
    <t>Semi truck/trailer in right lane of round a bout. Car in left lane of round a bout. While negotiating the curve of the round a bout, the rear of the semi trailer crosses into left lane and makes contact with the front of the passenger side wheel and fender.</t>
  </si>
  <si>
    <t>Vehicle traveling west on Hwy 7 approaching roundabout at Kings Point Rd in Minnetrista. Vehicle slowing on ice and leaves roadway and strikes road sign.</t>
  </si>
  <si>
    <t>Vehicle 1 and vehicle 2 were westbound Highway 7 entering the round about at Kings Point Road.  There are two lanes throughout the roundabout.  Vehicle 2 was in the left lane and vehicle 1 in the right.  Vehicle 1 and vehicle 2 sideswiped eachother.  There was moderate damage to the drivers side of vehicle 1.  Vehicle 2 had very minor damage to the passenger side rear of the vehicle.  Driver of vehicle 1 stated that vehicle 2 sideswiped her pushing her into the curb.  Driver of vehicle 2 stated vehicle 1 was trying to beat her through the round about causing the accident.  Vehicle 1 driver complained of neck pain but refused medical attention multiple times.  Neither vehicle towed.  Neither cited.  Extremely windy conditions.  Vehicle 2 had a trailer with MN LIC/354STL.</t>
  </si>
  <si>
    <t>Unit 1 was traveling EB on Hwy 7 and stuck a deer as it crossed the road.  There were no injuries.</t>
  </si>
  <si>
    <t>V1 WAS  ON 7 WB AND SPUN OUT IN FRONT OF V2, WHICH WAS  ON 7EB.  V2 WAS  A SEMI-TRUCK AND WENT INTO THE DITCH AFTER THE IMPACT. 
D1 SUSTAINED A HEAD INJURY, WAS TRANSPORTED TO HOSPITAL.
THE CAUSE OF THE CRASH WAS  THAT V1 SPUN OUT ON THE SLIPPERY SNOWY ROADS AND WENT INTO V2`S LANE.
BOTH VEHICLES TOWED.
V1 BY WILLIAMS TOWING
V2 BY CHIEFS TOWING.</t>
  </si>
  <si>
    <t>Unit 1 - Heading west on Highway 7.
Unit 2 - Following Unit 1 west on Highway 7.
Unit 1 - loses control of vehicle due to icy road conditions and hits Unit 2 head on.</t>
  </si>
  <si>
    <t>-Driver of V1 was south on Kings Point Road approaching Highway 7.
-Driver of V1 was not able to stop due to snow on the road and slid into Highway 7.
-Driver of V1 and driver of V2 collided.
-Driver of V1 cited for inattentive driving.</t>
  </si>
  <si>
    <t>Unit 1 - Headin north on County Road 11. Enters roundabout to continue north on Kings Point Road.
Unit 2 - Heading west on Highway 7, ignores yield sign, enters roundabout and hits unit 1.
Both units stop north on roundabout on Kings Point Road and call Police.</t>
  </si>
  <si>
    <t>Jody Meyer was driving westbound on Highway just before the round about at Kings Point Rd.  No injuries.  Deer no longer on scene.  Jody no longer on scene, phone call only.  Jody claimed unnavoidable to hit deer.  Moderate damage to driver's side front of vehicle and to windshield.</t>
  </si>
  <si>
    <t>Driver 1 eastbound Hwy 7 and accelerating from round a bout at Kings Point Rd. Driver 1 starts to fishtail on slippery road and loses control and crossed the centerline into the westbound lane. Westbound Driver 2 sees Driver 1 cross centerline and tries to stop but can not and crashes into the rear passenger side axle area. Driver 1 spins into the north ditch and Driver 2 came to rest in the westbound lane.</t>
  </si>
  <si>
    <t>-Driver of V1 was eastbound Highway 7 when a deer ran out in front of her vehicle.
-Driver of V1 struck the deer with the front of her vehicle and caused severe damage.
-The vehicle was not operable and had to be towed from the scene.</t>
  </si>
  <si>
    <t>Unit 1 was traveling westbound on Highway 7 just east of Kings Point Rd.  Unit 1 struck a large deer causing front end damage.  There were no injuries.  Vehicle towed by Williams Towing.</t>
  </si>
  <si>
    <t>Driver of vehicle 1 stated she fell asleep because she was tired.  Driver of vehicle 1 rear ended vehicle 2.  Vehicle 1 had minor front end damage, vehicle 2 had moderate rear end damage.  Driver of vehicle 1 cited for failure to drive with due care.</t>
  </si>
  <si>
    <t>V1 and V2 were EB on Hwy 7.  V1 was slowing down for the slow traffic in fron of him.  V2 came over a hillcrest and saw the slower traffic.  The driver of V1 attempted to slow but was not able to stop and rear end the V2 as he tried to pull over onto the shoulder to aviod the accident.  It was rain at the time of the accident.</t>
  </si>
  <si>
    <t>Highway7</t>
  </si>
  <si>
    <t>Unit one was west on Highway 7 when it struck a deer. Vehicle towed from scene.</t>
  </si>
  <si>
    <t>Unit 1 westbound on Hwy 7. Sped up to get up icy hill. Lost traction and went into north ditch and rolled onto roof.</t>
  </si>
  <si>
    <t>VEH #1 and VEH #2 were both traveling WB on Highway 7.  Veh #2 was going slow due to traffic congestion ahead in the roundabout.  Driver of VEH #1 rear ended Veh #2.  Driver of Veh #1 said he thought his brakes went out.  No skid marks indicating an attempt to stop.  Driver of Veh #1 was cited for failure to drive with due care as there was ample time to avoid collision.</t>
  </si>
  <si>
    <t>THE DRIVER OF V1 STATED THAT SHE MAY HAVE FALLEN ASLEEP THEN DRIFTED INTO THE EAST BOUND LANE AND HIT V2. AFTER HITTING V2 THE VEHICLE WENT INTO THE EAST BOUND DITCH AND INTO THE WOODS. THE DRIVER OF V2 STATED THAT SHE SAW V1 DRIFT INTO HER LANE AND HIT THE BACK END OF HER VEHICLE CAUSING HER TO SPIN OUT INTO THE WEST BOUND DITCH. THERE WERE NO APPARENT INJURIES. BOTH VEHICLES WERE TOWED PRIVATELY.</t>
  </si>
  <si>
    <t>Driver of Unit #1 was traveling eastbound on Hwy 7 and struck a deer east of County Road 11. No injuries to report.  Unit #1 sustained minor damage a drove from scene.</t>
  </si>
  <si>
    <t>V1 was EB on Hwy 7 when the driver struck a deer head on with her sedan.  No injuries.</t>
  </si>
  <si>
    <t>Vehicle - was heading west on Highway 7.  Highway 7 had ice on the roadway.
vehicle - hit a patch of ice and driver lost control of vehicle.
Vehicle - slide across the roadway into the south bank, down an embankment (rolling several times) and landed on its roof in a creek.</t>
  </si>
  <si>
    <t>-V1 AND V2 WERE E/B HWY 7
-TRAFFIC WAS STOP AND GO
-V2 SLOWED / STOPPED WITH TRAFFIC
-V1 DID NOT STOP IN TIME
-V1 COLLIDED WITH V2</t>
  </si>
  <si>
    <t>County Road 44</t>
  </si>
  <si>
    <t>V1 was EB on Hwy 7 approaching County Road 44 when a deer ran in front of their vehicle.  There was no injuries and the vehicle was towed.</t>
  </si>
  <si>
    <t>Both vehicles driving eastbound HWY 7, in a line of traffic. The cars in front of vehicle #2 slowed drastically. Vehicle #2 braked and turned towards right shoulder to avoid. Vehicle #1 was behind #2 and braked and turned towards right shoulder to avoid. Vehicle #1 then struck vehicle #2 from behind. Vehicle #1 was rendered inoperable and was towed from the scene by Williams Towing. Vehicle #2 was driven away by driver. Neither driver was cited.</t>
  </si>
  <si>
    <t>Vehicle 1 (semi) - was heading east on highway 7
Vehicle 2 (Cobalt) - was heading west on highway 7
vehicle 2 - driver was looking down while texting on his cell phone and drifted into eastbound traffic.
vehicle 1 - driver looked down for a second and when looked back up saw vehicle 1 entering his lane.
vehicle 2 - looked up and saw he had drifted into eastbound lane and cranked steering wheel to the right.
vehicle 2 - sideswipes the trailer of vehicle 1.
vehicle 2 - is totaled and unable to operate.</t>
  </si>
  <si>
    <t>Unit 1 and Unit 2 side swipe on driver side at speed. Debris from crash strikes Unit 3 above windshield that is following behind Unit 2.</t>
  </si>
  <si>
    <t>The crash occurred on MNTH 7 just west of County Road 44 in Minnetrista, MN.
Vehicle number one was the Toyota Sienna.  The Sienna was traveling westbound on MNTH 7.  The Sienna crossed over the center line and was then traveling westbound in the eastbound lane.  The Sienna then struck vehicle number two head on.
Vehicle number two was a Toyota Matrix.  The Matrix was traveling eastbound on MNTH 7.  The Matrix was then struck head on by the Sienna.
The witness was Kyle Edip Yerks, DOB: 12/27/1990.  He gave a taped statement to Trooper Hodapp SP12.   Mr. Yerks stated that he was directly behind the Toyota Sienna and they were traveling westbound.  He stated that the Sienna drifted into the eastbound lane and struck the Toyota Matrix head on.</t>
  </si>
  <si>
    <t>- HWY 7 / CR 44
- Unit 1 was traveling westbound on MNTH 7 at County Road 44.
- Unit 2 was traveling behind Unit 1.
- Unit 3 was traveling eastbound on MNTH 7 at County Road 44.
- Unit 3 lost control and slid into the westbound lane striking Unit 1 head-on causing Unit 1 to go into the right ditch.
- Unit 2 swerved to avoid the crash and went into the right ditch sideswiping Unit 1.
- Driver of Unit 1 had small cut on his hand.
- No other apparent injuries.
- All vehicles were towed.
- Weather was snow and the roads were slick.</t>
  </si>
  <si>
    <t>Vehicle driving eastbound Highway 7.  Deer crossed road from the north.  Heavy front end damage.  Minor scratches to drivers hand.  Vehicle towed by Williams Towing.</t>
  </si>
  <si>
    <t>WB MNTH 7 AND CTY 44</t>
  </si>
  <si>
    <t>EB MNTH 7 AND COUNTY 41
DV1 WAS TRAVELING WB MNTH 7 AT POSTED SPEED LIMIT. DV1 STATED SHE HEARD A LOUD NOISE ON THE LEFT SIDE OF HER VEHICLE AND THE VEHICLE STARTED TO PULL TO THE LEFT. V1 VEERED ACROSS CENTER LINE INTO ONCOMING TRAFFIC STRIKING THE LEFT SIDE OF V3 CAUSING BOTH VEHICLES TO SPIN OUT. V1 CAME TO A REST IN THE DITCH ON THE SOUTH SIDE OF THE ROADWAY. DV1 WAS TRANSPORTED FOR MEDICAL ATTENTION. 
DV2 WAS TRAVELING BEHIND V1. DV2 STATED SHE OBSERVED V1 VEER LEFT INTO V2 AND SHE WAS ABLE TO STOP HER VEHICLE AVOIDING COLLISION WITH VEHICLES 1 AND 2. DV2 STATED DEBRIS FROM THE CRASH HIT THE FRONT OF HER VEHICLE.
DV3 WAS TRAVELING EB AT 50 MPH.  DV3 STATED V1 CROSSED THE CENTER LINE SIDESWIPING THE DRIVER SIDE OF V3, SENDING BOTH V1 AND V2 INTO A SPINOUT.</t>
  </si>
  <si>
    <t>Nissan was driving east on highway 7 when a deer jumped in front of the Nissan.  The deer ran out from the south side of highway 7.  Nissan hits the deer and pulls over.</t>
  </si>
  <si>
    <t>-V1 and V2 were in a right turn lane to turn from westbound Highway 7 to northbound County Road 44.
-V2 fishtailed while turning and V1 slid on ice as well and collided with V2.
NO CITATIONS OR CHARGES PENDING.</t>
  </si>
  <si>
    <t>County Rd 44</t>
  </si>
  <si>
    <t>U2 and U3 were slowed in traffic.
U1 was distracted and rear ended U3.
U3 then in turn hit U2.</t>
  </si>
  <si>
    <t>UNIT 1 WAS STARTING TO TURN LEFT TO HEAD NORTH ON TO CO RD 44 FROM HWY 7.  SHE WAS STRUCK BY UNIT 2 IN THE REAR PASSENGER SIDE OF THE VEHICLE.  UNIT 2 WAS TRAVELING WEST.  NO INJURIES REPORT AT THE TIME OF THE CRASH.  BOTH DRIVERS CLAIMED TO HAVE A GREEN.  UNIT ONE STATED IT WAS A GREEN ARROW.</t>
  </si>
  <si>
    <t>-V2 and V3 were stopped at a red light westbound Highway 7 at County Rd 44
-V1 thought traffic was moving, could not stop in time and rear ended V2 who rear ended V1.
-Driver of V1 admitted fault and was cited for inattentive driving.</t>
  </si>
  <si>
    <t>U1 and U2 were traveling E after stopping at stop light.  U1 rear ended U2.  Possible minor damage to U2.  Driver of U2 transported to hospital for neck pain.  Driver of U1 was not paying attention and following too close.  Driver of U1 cited.  See ICR 12003866 for further information.</t>
  </si>
  <si>
    <t>V1 was WB on Hwy 7 with a green light. V2 was in the EB turn lane to go North on Co Rd 44.  V2 failed to yield and pulled in front of V1.  The driver of V2 was found to be impaired and was arrested for DWI.  The driver of V1 was transported to the hospital with chest pains.</t>
  </si>
  <si>
    <t>Co Rd 44</t>
  </si>
  <si>
    <t>Unit 1 left roadway and struck several small trees.</t>
  </si>
  <si>
    <t>-Driver of V1 was traveling west on Highway 7.
-Driver of V2 was stopped at a red light on County Road 44.
-The light for V2 turned green and V2 proceeded into the intersection.
-V1 was not able to stop for the red light and struck V2
-Driver of V1 was cited for failing to obey a traffic control device.</t>
  </si>
  <si>
    <t>COUNTY ROAD 44</t>
  </si>
  <si>
    <t>NIT 2 WAS SITTING AT A RED LIGHT ON HIGHWAY 7 AT THE INTERSECTION OF CO RD 44.  UNIT 1 APPROACHED THEM FROM BEHIND AND REAR ENDED THEM CAUSING MINOR DAMAGE.  UNIT 1 WAS INTOXICATED AND SUBSEQUENTLY ARRESTED.  NO INJURES REPORTED AT THE TIME OF THE CRASH.</t>
  </si>
  <si>
    <t>-Unit 2 stopped at red light.
-Unit 1 rear ends unit 2.
-Witness saw crash.</t>
  </si>
  <si>
    <t>Unit 2 was stopped at a red light to continue east on Hwy 7 at Co Rd 44. Traffic light turned green and driver proceeded east. Unit 2 just exited the intersection and was rear ended by Unit 1 who was also eastbound.</t>
  </si>
  <si>
    <t>On 2/19/20 at 0704 hours I, Officer Brown, was dispatched to a PDMV at County Road 44 and Highway 7. On scene I made contact with the R/P, Jeffrey Johnson. Jeffrey was driving MN/LIC BUY685 (18 F-150) and provided Secura insurance. Jeffrey said that he was stopped, on County Road 44 at the light to turn east on Highway 7. Jeffrey said that the other vehicle had tried to turn, from westbound Highway 7 to County Road 44, and slid on the ice and sideswiped his vehicle (driver side to driver side). Jeffrey said that he was not injured and his truck was drivable. I next spoke with the other driver, Jeremy Oakvik. Jeremy was driving MN/LIC 452UNT (16 Impala) and provided Travelers insurance. Jeremy's story was the same as Jeffrey's regarding sliding on the icy roads (it should be noted the intersection was still icy from recent snowfall and cold air temperature). Jeremy stated he was had hit his shoulder, however, he denied needing medical attention. Jeremy requested I start a tow for his vehicle, Williams towed the vehicle to their lot. Back in my squad I ran both parties on my MDC and found Jeremy was showing a license status of Suspended. I provided each with a copy of their accident exchange form. I issued and explained a citation, for DAS, to Jeremy. Jeffrey drove his vehicle from the scene and Jeremy rode with Williams to their shop.</t>
  </si>
  <si>
    <t>Unit 2 slowed for stopped traffic in front.
Unit 1 did not see unit 2 slowing and rear ended.</t>
  </si>
  <si>
    <t>Unit 3 was stopped due to traffic congestion in front of him.
Unit 2 behind unit 3 and also stopped.
Unit 1 behind unit 2 and watching other cars and people on shoulder who had been in crash and crashed into unit 2.
Unit 2 pushed forward and crashed into rear of unit 1.</t>
  </si>
  <si>
    <t>Weather at time of crash was snowing and ice covered roads.  V3 was stopped on County Road 44 at stop light to turn left onto Hwy 7.  V3 was facing southbound.  V3 was the second car in line. 
 V2 was turning right onto County Road 44 from Hwy 7 westbound.  V2 struck V3's driver's side front door. V3 was pushed into the right turn lane of County Road 44.  V3's air bags were deployed.  V4 came upon the crash to assist with possible injuries.  V4 was an ambulance.  V4 was parked facing south on County Road 44 in the left turn lane on the driver's side of V3.  V4's front bumper was in line with V3's rear bumper.  V1 was turning right onto County Road 44 from Hwy 7 westbound.  V1 truck V4 driver's side front, fishtailed, and struck V3's driver's side door and front wheel well.  D3 had a small cut to his right hand that was bleeding and a bump on his left side of his forehead.  Weather conditions was snowing.  Road conditions were icy.  V2 and V3 were towed.</t>
  </si>
  <si>
    <t>WB HWY 7 @ County Road 44
V1 Driver stated he was heading WB on HWY 7 and was approaching the intersection with County Road 44. Driver stated all of the sudden he struck V2 and then veered to the left and struck V3. After striking V3, V1 veered left and ended up in the ditch. Driver stated he did have a green light. Driver does not remember where exactly in the intersection he struck V2 before hitting V3.
V2 Driver stated he was going SB on County Road 44 and approaching the intersection. Driver stated he was going to take a left at the intersection and go EB on HWY 7. Driver stated he does not remember if the light was green or not. Driver also does not remember whether he stopped at the white stop line or if he was actually in the intersection  when he was struck by V1. Driver stated he saw V1 at the very last second strike the front left of his vehicle with the front right of V1. Driver stated he felt his vehicle spin but does not remember where the final resting position was of his vehicle. NOTE: When I arrived on scene V2 was facing North and was on the North side of the intersection, appeared as though it was struck and spun clockwise 180 degrees. 
V3 Driver Driver stated she was in the right lane going EB on HWY 7. She stated she was slowing as she was approaching the light as it was turning from yellow to red. Driver stated as she was slowing she saw V1 come from her left and strike the front of her vehicle. Driver stated the front right side of V1 struck the front of her vehicle. 
Witness 1 stated he was behind V1 heading WB on HWY 7. Witness stated it appeared as though V1 was going to turn right and go NB on County Road 44. At the last second V1 cut back into the WB lane to continue WB on HWY 7. V1 collided with V2 in the intersection then veered to the left striking V3, and then veered into the ditch. The witness stated he does not know if the light was green, yellow, or red. 
Witness 2 stated she was heading WB on HWY 7 behind V1. Witness stated it appeared as though V1 was going to go NB on County Road 44. Witness stated that just before the intersection V1 abruptly changed course and continued through the intersection to continue WB on HWY 7. Witness stated that V1 then hit V2 and veered left striking V3. After hitting V3, V1 veered into the ditch. Witness stated the light at the intersection was green at the time V1 entered the intersection.
Driver of V2 had minor injuries and was transported to Ridgeview Medical Center. No other driver's or passengers had any apparent injuries. All vehicle's were towed by William's Towing. No citations were issued.</t>
  </si>
  <si>
    <t>Unit 2 slowing for traffic that was stopping in front on roadway.
Unit 1 distracted by people and vehicles from previous crash on shoulder and did not see unit 2 slowing. Unit 1 rear ends unit 2.</t>
  </si>
  <si>
    <t>Vehicle 1 - Vehicle slowing for stop lights on hwy 7 (westbound).  It should be known that it had rained and was snowing and the road was slippery.
Vehicle 2 - Tries slowing and slides into Vehicle 1.</t>
  </si>
  <si>
    <t>V3 in front of V2 traveling east on Hwy 7.  V3 slowed and V3 attempted to but couldn.t.  V2 rear ended V3 and pushed V3 into oncoming traffic.  V1 struck V3 front driver's side bumper to rear driver's side bumper.  V2 traveled into south ditch.  No injuries.</t>
  </si>
  <si>
    <t>Vehicle 1 was traveling westbound Highway 7 near CO 44 when a white truck in front of them lost a box spring and caused damage to front bumper of vehicle 1.  No injuries.  No information on vehicle 2 other then white truck.</t>
  </si>
  <si>
    <t>D1 acceleration eastbound Hwy 7 from stop light at Co Rd 44. Truck began to fish tail, cross centerline and into northbound ditch striking Co Rd 44 sign. Minor damage and no injuries. Vehicle pulled from ditch by tow and drove from scene.</t>
  </si>
  <si>
    <t>LOTUS DR.</t>
  </si>
  <si>
    <t>-V1 WAS E/B HWY 7
-V2 WAS W/B HWY 7
-V1 AND V2 COLLIDED IN THE W/B LANE OF HWY 7</t>
  </si>
  <si>
    <t>U1 drove east on Highway 7.
Driver of U1 "blacked out" or fell asleep while driving and drove to the north ditch.
U1 rolled over.
No injuries, driver was arrested for DWI</t>
  </si>
  <si>
    <t>Unit 1 struck a deer EB on Hwy 7 between Co Rd 44 and Merrywood Ln in Minnetrista.  No one was injuried.</t>
  </si>
  <si>
    <t>W MNTH 7, E OF CR 44</t>
  </si>
  <si>
    <t>Ms. Anderson was traveling westbound on MNTH 7 prior to MNTH 44 when a deer ran across the roadway from her left and in front of her vehicle. Without the necessary time/distance to react, Ms. Anderson ultimately struck the deer, causing damage to the front of her vehicle.</t>
  </si>
  <si>
    <t>8800 Highway 7</t>
  </si>
  <si>
    <t>Unit 1 - Heading east on Highway 7 turns left (south) into the parking lot of the Kwik Trip.
The entrance is covered in packed snow and ice.
Unit 1 - Begins to slide and bounces onto the median striking a directional sign.</t>
  </si>
  <si>
    <t>Driver #1 was eastbound and tried to stop for traffic in his lane. While trying to stop he lost control of vehicle first striking driver #2 with the rear quarter panel of his vehicle to the front of Driver #2's vehicle. He then went head on into Driver #3's vehicle. Airbags deployed in #1 and #3 vehicles. All vehicles were disabled at the scene and were towed from scene. 
Driver #1 was seen tailgating by witnesses and was cited. Driver #1 was transported from scene by paramedics.
It should be noted the roads were very slippery from an overnight snowfall.</t>
  </si>
  <si>
    <t>UNIT 1 WAS TRAVELING EAST ON HIGHWAY 7.  UNIT 1 WENT OVER AN AREA OF BLACK ICE AND LOST CONTROL OF THE VEHICLE.  UNIT 1 WENT INTO THE DITCH AND ROLLED OVER.  THERE WERE NO INJURIES REPORTED AT THE TIME OF THE CRASH.</t>
  </si>
  <si>
    <t>Steiner St</t>
  </si>
  <si>
    <t>U1 drove west bound on Highway 7 near Steiner St
A deer ran from the ditch and struck the vehicle in the traffic lane.
No Injuries.</t>
  </si>
  <si>
    <t>Unit 1 was involved in a pursuit with Officer Griggs just prior, however, the pursuit had ended when officer's lost track of unit 1.  A short while later we received a call that the vehicle had driven off the roadway eastbound Highway 7 and struck an electric pole.  Driver arrested for fleeing and DWI.</t>
  </si>
  <si>
    <t>Victoria</t>
  </si>
  <si>
    <t>I was called for a property damage accident that occurred on Highway 7 near the address of 1601 Highway 7. I spoke to driver of unit 1 who stated he was traveling eastbound on Highway 7 when the wheel fell off his trailer. Driver of unit 1 stated the wheel hit the vehicle behind him. I spoke to driver of unit 2 who stated she was traveling eastbound on highway 7 when a wheel from the trailer in front of her hit the front of her vehicle. Moderate damage to trailer and vehicle 2. No injuries.</t>
  </si>
  <si>
    <t>The crash occurred on MNTH 7 near Merrywood Lane.  The Chevrolet was traveling westbound and hit an icy section of the road.  The GMC and the Jeep were traveling eastbound.  When the Chevrolet spun out on the ice, it came into the eastbound lane.  The Jeep tried to avoid the Chevrolet coming into the lane, spun out and hit the guard rail.  The Chevrolet hit the GMC in the eastbound lane, which forced it off the road and caused it to roll.  All three vehicles had to be towed from the scene.  The driver of the Jeep and the GMC both sustained injuries, but refused transport.</t>
  </si>
  <si>
    <t>V1 eastbound Hwy 7 at about 20-25 mph listening to pod cast. V2 eastbound, slowing for traffic and coming to a stop due to traffic congestion.  V1 slams on brakes, skids and strikes V2 in the rear of the vehicle. Both vehicles drivable with minor damage.
D1 stated he could have stopped if the road wasn't wet. I advised it was his responsibility to follow at a safe distance, especially given the rain. 
D2 transported to Ridgeview hospital. 
D1 issued cite.</t>
  </si>
  <si>
    <t>Equestrian Way</t>
  </si>
  <si>
    <t>Merrywood Lane</t>
  </si>
  <si>
    <t>-Driver of V1 thought traffic was clear and pulled out.
-Driver of V1 could not see V2 because of a truck turning from westbound Highway 7 to northbound Merrywood Lane.
-V1 struck V2.
**Driver of V1 cited for failing to yield**</t>
  </si>
  <si>
    <t>Both vehicles were eastbound on Highway 7 near Merrywood Lane.  Vehicle 1 rear ended vehicle 2 causing minor damage to the rear end.  Vehicle 1 had significant front end damage.  The roads were extremely slippery due to a snow storm.</t>
  </si>
  <si>
    <t>Merrywood Rd</t>
  </si>
  <si>
    <t>U1 drove west on Highway 7 near Lake Zumbra.
U1 drove off the road to the right and rolled over.</t>
  </si>
  <si>
    <t>MERRYWOOD LANE</t>
  </si>
  <si>
    <t>UNIT 1 WAS IN THE DITCH DUE TO VERY ICY CONDITIONS FACING EAST ON HIGHWAY 7.  UNIT 2 LOST CONTROL HEADED WEST ON HIGHWAY 7 IN SAME SPOT UNIT 1 DID, SPUN OUT AND STRUCK UNIT 1 IN THE FRONT FENDER/DRIVER SIDE DOOR CAUSING MINOR DAMAGE.  NO INJURIES REPORTED AT THE TIME OF CRASH.</t>
  </si>
  <si>
    <t>Unit 1 was driving west on Highway 7 when it hit black ice and slid into the north ditch causing the vehicle to overturn. There were no injuries and the road was very icy.</t>
  </si>
  <si>
    <t>D1 WAS WB HWY 7. STATED HIS STEERING WENT OUT AS HE WAS EXITING CURVE OF HWY. SHOWED ME BROKEN LINK AS STEERING WHEEL TUNRED FREELY. DRIFTED ONTO SHOULDER, UP ON HILL, STRIKING SEVERAL HWY SIGNS. NO INJURIES. VEH TOWED.</t>
  </si>
  <si>
    <t>-Vehicle EB on Hwy 7. Swerves to left to miss deer and spins out into north ditch. Dead deer.</t>
  </si>
  <si>
    <t>CASAMITA</t>
  </si>
  <si>
    <t>UNIT ONE WAS HEADED WEST BOUND ON HWY 7 WHEN IT LEFT THE ROADWAY TO THE RIGHT. UNIT ONE COLLIDED WITH A SIGN AND THEN CAME TO A REST IN SOME SHRUBBERY.NO INJURIES. NO CITATIONS ISSUED.ROAD WAS SNOW PACKED AND ICY AT THE TIME OF THE CRASH.</t>
  </si>
  <si>
    <t>BAYVIEW RD</t>
  </si>
  <si>
    <t>Unit 1 was traveling west bound on Hwy 7 east of Merrywood lane. Unit 1 began to drift across the center line.  The driver of Unit 1 attempted to steer the vehicle back into the correct lane.  Driver of Unit 1 overcorrected the vehicle and lost control.  Unit 1 began to fishtail and spun 180 degrees.  Unit 1 left the road way to the right in reverse and crashed it an embankment coming to rest against a utility pole.  no injuries were reported by the driver or passengers.  Unit 1 was towed by Williams towing.
Driver of unit 1 was found to be under the influence of alcohol and was arrested for 4th degree DWI.</t>
  </si>
  <si>
    <t>Unit 1 was WB when the driver stated he swerved onto the fog line/shoulder to swerve to avoid an EB vehicle which had entered the WB lane. Unit 1 lost control and spun 180 degrees, entering the ditch facing EB. Once in the ditch, Unit 1 stuck an Xcel energy pole (#1A0765801), causing it to crack.
Xcel Energy and William's Towing (x2) arrived on scene to evaluate the damage and to assist in removing Unit 1 from the ditch without causing further damage to the utility pole. 
Driver of Unit 1 was issued citation for driving after suspension.
CSO Hernandez also assisted on scene with language translation and explanation of the citation to the Driver.</t>
  </si>
  <si>
    <t>Zumbra Drive</t>
  </si>
  <si>
    <t>Unit 1 was E/B on Hwy 7 when it struck a deer.  No injuries and veh sustained moderate damage and was towed.</t>
  </si>
  <si>
    <t>Both vehicles were EB on MNTH 7.  Vehicle 1 stopped for construction (along with other traffic) at Casamita Road.  Vehicle 2 driver was looking at his phone (GPS) and did not see traffic stop on the roadway.  Vehicle 2 collided with vehicle 1 causing moderate to severe damage to both vehicles.  Both vehicles towed and driver 1 transported to the hospital via Ridgeview Ambulance.</t>
  </si>
  <si>
    <t>Baycliff Drive</t>
  </si>
  <si>
    <t>Vehicle #1 was traveling WB Hwy 7 west of the intersection of Baycliff Drive.  Vehicle #1 struck a deer with the front of the vehicle.  Vehicle had severe front end damage and was towed from the scene.  No injuries to driver or passengers.</t>
  </si>
  <si>
    <t>WB 7 HWY</t>
  </si>
  <si>
    <t>BAYCLIFFE DR</t>
  </si>
  <si>
    <t>-V1 WAS W/B HWY 7
-V2 WAS E/B HWY 7
-V1 AND V2 COLLIDED
-V1 LEFT THE SCENE
-V2 WENT OFF ROAD AND COLLIDED WITH CABLE GUARDRAIL. 
-DRIVER OF V2 STATED THAT V1 CAME ACROSS THE CENTER LINE. DRIVER OF V2 TRIED TO AVOID THE CRASH. 
-V1 LATER STOPPED BY MOUND P.D. 
-DRIVER OF V1 ADMITTED TO THEM THAT HE WAS IN THE CRASH.</t>
  </si>
  <si>
    <t>On 10/31/2019 at 1224 hours, I was dispatched to a motor vehicle crash with a deer located at Highway 7 and Baycliffe Drive in Victoria, Minnesota.  The driver, Toum Ratsabouth DOB 07/05/1961, was travelling westbound on Hwy 7 just past Baycliffe Drive when he hit a deer with his pickup truck (MN registration DAK056).  
Ratsabouth stated he was travelling westbound on Hwy 7 when the deer ran out in front of him.  Ratsabouth said he did not have enough time to stop and he ended up hitting the deer with the front of his car.  Ratsabouth said no airbags were deployed and he was wearing his seatbelt at the time of the crash.  He also stated he had no injuries.
There was moderate damage to the front of the vehicle near the left headlight and grille area.  The vehicle was towed due to this damage by Williams towing.</t>
  </si>
  <si>
    <t>Driver said heading home from concert and it was raining fairly hard and cool and the roads where somewhat difficult to navigate due to glare and wetness (based on my patrol during the weather).  Driver said she was following the "line" but the fog line ended at turn into Baycliffe and then began again, she continued straight and crashed into cable barrier which was connected to concrete barriers for construction in the area on the shoulder.  Driver said she was not injured.  White copy issued. I did have DOT respond immediately due to damage to cable barrier structure and it not being in correct place for future crash.  DOT arrived before I cleared.</t>
  </si>
  <si>
    <t>D#1 TRAVELLING EASTBOUND ON HWY 7. DEER TRAVELLING SOUTHBOUND, JUMPED IN FRONT OF V#1. D#1 STATED HE WASS UNABLE TO AVOID DEER, AND STRUCK IT. HEAVY FRONT END DAMAGE.
NO TAGS, NO INJURIES, VEHICLE TOWED.</t>
  </si>
  <si>
    <t>Baycliffe Drive</t>
  </si>
  <si>
    <t>D1 stated he was EB on Hwy 7 when he fell asleep and his vehicle entered the ditch, hit an embankment in the ditch, went airborne then hit some trees which snagged V1. V1 was approximately 50 feet off the roadway into the ditch facing WB. D1 sustained minor injures and refused to be transported by Ridgeview. Vehicle was towed by R&amp;V towing. No citations.</t>
  </si>
  <si>
    <t>Baycliff Rd</t>
  </si>
  <si>
    <t>Unit 1 was traveling west on Highway 7. Deer ran across the road and the driver of unit 1 was unable to avoid hitting the deer. No injuries to the driver. Vehilce was not towed. There was moderate damage to the passenger side.</t>
  </si>
  <si>
    <t>D1 was WB on Hwy. 7 in the area of Baycliffe Dr. when she hit a patch of water from rain and hydroplaned. Hydroplaning caused D1 to lose control, complete a 180 degree turn and landed in the south ditch of Hwy. 7, facing EB, into a cable guardrail.
Witness stated he just observed the driver land in the ditch on the south side of Hwy. 7.
The car had moderate damage from hitting the guardrail in multiple locations and was towed.
The driver stated she hit her head on her driver side window, but refused medical treatment.
No citations.</t>
  </si>
  <si>
    <t>Durwin was driving his vehicle (MN 452XZL) westbound on Highway 7 when he noticed a passing semi-truck had lost a wheel. The wheel rolled down the road striking his vehicle head on, causing damage to the front of his vehicle making it in-operable. Durwin was unable to get any information on the semi-truck that lost its wheel. Durwin did have a cut on his right hand but did not want to be seen/transported to a hospital. Williams towing responded to the crash location and towed the vehicle to an unknown location at the request of Durwin.</t>
  </si>
  <si>
    <t>Driver of Unit #1 lost control of vehicle due to ice pack conditions and swerved to avoid other vehicle.  Unit #1 hit guardrail cause moderate damage to vehicle.  No injuries to report. Vehicle was pulled off guardrail by unknown tow company, and was able to drive from scene.</t>
  </si>
  <si>
    <t>ROLLING ACRES ROAD</t>
  </si>
  <si>
    <t>VEHICLE #1 WAS WESTBOUND ON HWY 7. 
VEHICLE LOST CONTROL ON SNOW PACKED ROADS AND RAN OFF LEFT SIDE OF THE ROAD STRIKING THE GAURDRAIL. DRIVER OF VEHICLE #1 WAS NOT INJURED. GAURDRAIL DID SUSTAIN DAMAGE. VEHICLE WAS TOWED BY WILLIAMS. 
NO CHARGES OR CITATIONS.</t>
  </si>
  <si>
    <t>Baycliffe Dr.</t>
  </si>
  <si>
    <t>Unit #1 lost control due to weather conditions (freezing rain and Snow).  
Guardrail damage and yellow tag # 126171 completed.
no injuries.  vehicle had to be towed from scene due to damage.</t>
  </si>
  <si>
    <t>BAYCLIFFE RD</t>
  </si>
  <si>
    <t>BOTH VEHICLES EAST BOUND ON HWY 7.
SQUAD CAR DRVING WEST BOUND WITH LIGHTS ACTIVATED TO CLEAR ALL LANES FOR WIDE LOAD.
V2 PULLED OVER TO SHOULDER AND CAME TO A STOP.
V1 DID NOT SEE SQUAD SQUAD LIGHTS OR V2 STOPPED.
V1 REAR ENDED V2.
NO INJURIES REPORTED.
WILLIAMS TOW FOR BOTH.</t>
  </si>
  <si>
    <t>Hyw 7</t>
  </si>
  <si>
    <t>County 13</t>
  </si>
  <si>
    <t>Driver was East on HWY 7 in the area of County Rd 13 when a deer came out from the north side of the road crossing in front of vehicle.  Driver of vehicle tried to avoid hitting deer but deer struck front of vehicle.</t>
  </si>
  <si>
    <t>The vehicle was traveling eastbound on MNTH 7.  The driver provided two different accounts of what happened.  He first stated that he fell asleep at the wheel and then drove off the road to the right, through the cable barrier, and across the pond.  Then he stated that he had a deer jump in front of his car and he swerved to avoid it, causing him to go off the road.  He struck the cable barrier, knocking down several posts and the cable.  The vehicle then made a sharp right turn, and went over the cable barrier, down the hill, and across the frozen pond.  There were no reported injuries.  The driver was checked by paramedics on scene.  The vehicle was towed from the scene.  Drug paraphernalia was found on the driver, and he admitted to marijuana use the previous day.  There was a strong odor of marijuana on the driver and in the vehicle.  There were no signs of impairment during my field sobriety testing.  No marijuana was found on the driver or in the vehicle.</t>
  </si>
  <si>
    <t>Unit 1, pulling a dump trailer, was eastbound on Hwy 7 and was approaching work zone that was identified by several orange warning signs.  Unit 1, nearing Hawks Point Lane, came upon a row of eastbound vehicles, which were stopped for intermittent road work activities.  The Unit 1 driver said he had little time to stop and made choice to veer off the right side of the highway to avoid striking the vehicles in front of him.  Unit 1's right front corner struck a work zone warning sign and then continued east, driving into and over the guard rail cable system along the edge of the roadway.  Unit 1 broke numerous cable posts as it slowed.  Both the truck and trailer sustained damages.</t>
  </si>
  <si>
    <t>D1 was EB on Hwy. 7, approaching a 45 mph construction zone starting near Hawkes Pointe Ln.  D1 said as he was slowing for the zone, a deer jumped over a guard rail and D1 was unable to stop for the deer, striking it with the front passenger side, causing moderate damage.
No injuries, no tows, no citations.</t>
  </si>
  <si>
    <t>HWY 7 WEST AT ROLLING ACRES.
VEH 1 TRAVELING BEHIND VEH 2. VEH 2 DRIVER STATED VEH IN FRONT SWERVED TO AVOID VEH TURNING LEFT. DUE TO SWERVE VEH 2 STATED FORCED TO BRAKE. VEH 1 STATED ATTEMPTED TO BRAKE BUT WASN'T ABLE TO IN TIME. VEH 1 REAR ENDED VEH 2.
NO TOWS.
MINOR INJURY TO DRIVER OF VEH 1 FOOT. NO REQUEST FOR MEDICAL.</t>
  </si>
  <si>
    <t>County Road 13</t>
  </si>
  <si>
    <t>While travelling EB (east bound)on Hwy.7, approximately 1/4 east of County Road 13, a deer ran into traffic.  The deer was struck by SD 3EX083 and caused damage to the hood of the vehicle.
The driver (Tullis) was given case number and a state accident form.
There were no injuries and the veh appeared to be drivable.</t>
  </si>
  <si>
    <t>Single lane EB on Hwy 7 West of Rolling Acres, V1 stopped in traffic, V2 stated it was a combination of the sun coming up and the exhaust from the vehicles that he didn't see V1 stopped until it was too late. V1 said he felt like V2 hit him at full speed. V2 admits it is was his fault, said, "it is on me." Both parties transported to 212 Medical Center, minor injuries reported on scene. NOT TO SCALE.</t>
  </si>
  <si>
    <t>V1 and V2 were EB on Bayview Rd (Hwy. 7) approaching a red stop light at Rolling Acres Rd.  D1 initially stated he observed the light was red and there was a line of vehicles, but when he pressed his brakes they went all the way to the floor, so he swerved into the right turn lane where V2 was driving and hit V2's driver side.  D1 stated he believed V2 was driving on the shoulder already to continue into the actual turn lane. D1 showed me where he believed the crash occurred.  I did not observe any tire marks on the roadway, but where there were pieces of the mirror was right at where the right turn lane split off from the main traffic lane. D1 then later admitted he believed he was going to fast to slow down enough for the stopped traffic. D2 stated he was in the turn lane when V1 came out of the traffic lane and side swiped him, pushing him up to the grassy shoulder. 
There was moderate damage to V1's front passenger side.  After D1 attempted to leave the scene, it was realized the tie rod was broken and was towed privately. V2 sustained moderate damage to the front driver's side and not towed.
No injuries. No citations.</t>
  </si>
  <si>
    <t>Co Rd 13</t>
  </si>
  <si>
    <t>Unit one was unoccupied when I arrived.  The driver later returned to the scene.  Driver stated she was traveling eastbound on Hwy 7 when her vehicle began to â€œhydroplaneâ€.  Driver stated her vehicle went onto the shoulder and she was unable to steer the vehicle back onto the roadway due to the steep embankment. Unit one travelled approximately 150 feet after leaving the roadway, damaging the guard wire and 10 posts.  During the time of the incident it was raining.  Driver initially denied consuming alcohol prior or after the crash.  Driver passed SFST.  Driver submitted to a PBT that resulted in a .048 BAC. (Approximately 2.5 hours after the crash)   Driver later admitted to drinking prior to the crash. Driver cited with careless driving.</t>
  </si>
  <si>
    <t>ROLLING ACRES RD</t>
  </si>
  <si>
    <t>-V1 WAS E/B MN HWY 7
-V1 WENT OFF OF THE ROAD
-V1 COLLIDED WITH A TREE
-DRIVER OF V1 STATED HE DIDN`T KNOW WHY HE WENT OFF THE ROAD.</t>
  </si>
  <si>
    <t>Co Rd. 13</t>
  </si>
  <si>
    <t>Driver unit #1 said she was WB on Hwy. 7 just west of Co Rd. 13.
Driver unit #1 said deer came out of north ditch and collided with her vehicle causing damage to right front, right side of vehicle.
Driver unit #1 said deer ran off roadway to the north.  Unknown if deer survived.</t>
  </si>
  <si>
    <t>The crash occurred on eastbound MNTH 7 near Rolling Acres Road.
The driver of vehicle one stated that she was coming up to the stopped traffic.  She stated that she went to stop and her foot missed the brake pedal.  She stated that her vehicle then hit the back of vehicle two.
The driver of vehicle two stated that he was stopped in traffic at the traffic signal.  He stated that his vehicle was then hit in the back by vehicle one.  He stated that the impact pushed his vehicle into the back of vehicle three.
The driver of vehicle three stated that he was stopped in traffic at the traffic signal.  He stated that the trailer he was pulling was hit by vehicle two.</t>
  </si>
  <si>
    <t>all 4 vehicles were on 7eb.  V2, v3, V4 were all stopped at the red light at 7eb/rolling acres. V1 was on 7eb and said she could not stop in time due to her brakes not working correctly and she rear ended v2 very hard pushing v2 into v3, and v3 into v4.  
No apparent injuries, V1 was towed by williams towing.
D1 was cited for unsafe brakes., also warned for fail to drive with due care.</t>
  </si>
  <si>
    <t>V1/ Post reported being stopped at the red light and hit from behind, she and K. Ammon reported being sore but refused ambulance services.  Their three children were transported from the scene before I arrived by a friend of theirs.  V2/ Lindsay stated he had looked down at his speedometer for a second and thought traffic was moving then looked up and ran into them.  No one in his vehicle reported any injuries.  V2 was towed from the crash scene.</t>
  </si>
  <si>
    <t>MN 7</t>
  </si>
  <si>
    <t>#1 driver not sure what happened to cause the crash, just knew that he crashed into some trees.  #1 veh. crossed over ctr line, hit curb and travelled about fifty -sixty feet into wooded area.
Witness #1:was travelling westbound directly behind #1 vehicle. Saw vehicle 1 drive over ctr line, and into oncoming traffic lane, hit curb and drove into woods.  Vehicle travelling about 30 mph and came to rest in woods.  
Driver having a medical emergency(low blood sugar) and was transported from scene</t>
  </si>
  <si>
    <t>V1 and V2 were EB on Hwy. 7 approaching Rolling Acres Rd. Both V1 and V2 were going to be making a RH turn onto Rolling Acres Rd.
D1 stated she was already in the turn lane when V2 suddenly turned his right blinker on and moved into the turn lane, clipping her driver side with his passenger side trailer, causing moderate damage. D1 said she did not believe D2 noticed he struck her vehicle and continued down Rolling Acres.
D2 agreed he was in the area at the time, but stated he believed D1 must have not seen his turn signal as he had it on well before the turn. D2 stated he did not know he struck the other vehicle. 
This incident was reported after the parties had left the area. D1 provided photos of the rear of the trailer for ID purposes and photos of her vehicle.
There were no tows, no injuries and no citations.</t>
  </si>
  <si>
    <t>EB HWY 7 / ROLLING ACRES</t>
  </si>
  <si>
    <t>Unit one was traveling east on highway 7 when it went off the road and struck a semaphore.
Debris from the crash struck another vehicle traveling on highway 7.
Patrick Cory Perry was driving MN plate HLYSCMT when his car was struck by flying debris.</t>
  </si>
  <si>
    <t>Unit 1 was proceeding EB on Hwy 7 through the green light at Rolling Acres Road.  Unit 2 had been following her sister and got separated from her west of the intersection while EB.  Unit 2 pulled into turn lane for Smithtown Road from EB 7 while on handsfree phone with sister who told her she needed to turn right instead onto Rolling Acres.  Unit 2 then moved from left turn lane for Smithtown Road into path of unit 1 striking the left rear area of unit 1 with right front area of unit 2.  Both vehs towed due to disabling damage and driver of unit 2 cited for improper change of course.
Driver of unit 2 admitted crash was her fault for getting nervous due to being possibly lost and changing lanes without looking.</t>
  </si>
  <si>
    <t>Unit 1 was heading east on MNTH 7 and was stopped at the red light at Rolling Acres Road in Victoria.  Unit 2 was behind unit 1 and the driver may have been distracted by his two passengers and did not see that traffic, and unit 1, had stopped for the red light.  Unit 2 struck the rear of unit 1 causing damage to both vehicles.  The driver's airbag of unit 2 deployed.  Driver of unit 1 complained of neck pain and was transported by ambulance to the hospital.  Driver of unit 2, and rear left third row passenger, complained of stomach and head pain respectively and were checked by medics and declined transport.  All vehicles were able to be driven from scene.  Driver of unit 2 cited for inattentive driving, no MN DL (Had exp CA DL) and expired insurance.</t>
  </si>
  <si>
    <t>Glencoe</t>
  </si>
  <si>
    <t>WITNESS INDICATES DRIVER HAD BEEN WEAVING PRIOR TO RUNNING OFF ROAD, RIGHT SIDE. WITNESS AND EVIDENCE INDICATE DRIVER STEERED LEFT, RAN UP ON GUARD RAIL, TOOK OUT NUMEROUS POSTS, OVERTURNED AND CAME TO REST ON WHEELS.
DRIVER IS DIABETIC, HAD A BLOOD SUGAR OF 31 AT SCENE. WAS  TRANSPORTED TO GLENCOE REGIONAL HEALTH CARE BY GLENCOE AMBULANCE.
MEDICAL EVALUATION REQUESTED TO MAKE SURE DRIVER IS PROPERLY  USING INSULIN AND MAINTAINING PROPER DIET.</t>
  </si>
  <si>
    <t>EB 212 HWY</t>
  </si>
  <si>
    <t>22 HWY SOUTH</t>
  </si>
  <si>
    <t>Unit 1- Ford Focus was eastbound on Hwy 212 traveling on the outside lane.
Unit 2- GMC Acadia was also eastbound on Hwy 212 traveling on the inside lane behind Unit 1.
Unknown vehicle passed by Unit 1 on the inside lane and Unit 1 started to lose control.
Driver of Unit 1 attempted to gain control but over corrected and ran into the passenger side of Unit 2.</t>
  </si>
  <si>
    <t>UNIT 1 TRAVELING EAST BOUND ON MNTH 212.
UNIT 1 LOST CONTROL ON THE WET HIGHWAY
UNIT 1 OVER CORRECTED AND WENT INTO THE MEDIAN
UNIT 1 THEN OVER CORRECTED AND WENT ACROSS THE TWO EAST BOUND LANES AND INTO THE SOUTH DITCH
UNIT 1 THEN HIT A TREE STUMP WHICH CAUSED THE VEHICLE TO SWING INTO SEVERAL TREES
UNIT 1 CAME TO A STOP 20 FEET FROM A LARGE CREEK.
VEHICLE TOWED TO KEVIN'S AUTO BY REQUEST OF OWNER/FATHER
DRIVER OF UNIT 1 WILL BE CITED FOR DUTY TO DRIVE WITH DUE CARE CITATION NUMBER 881603170292.</t>
  </si>
  <si>
    <t>Vehicle was EB in the left lane of USTH 212. Driver said he was going about 65 MPH. Driver said he tried to move to the right lane when he lost control. Vehicle left the road to the right, slid down the embankment, and hit a tree on the rear driver side.</t>
  </si>
  <si>
    <t>MORNINGSIDE DRIVE</t>
  </si>
  <si>
    <t>Unit 1- Volvo Semi Tractor with Trailer loaded with turkeys.
Unit 1 was eastbound Hwy 212 approaching Morningside Dr. in  Glencoe, MN.
Driver states that a passenger car came up along side him and  started to move over into him causing him to move onto shoulder.  The passenger car then  got infront of him and again moved into  his lane so the driver moved over into the ditch. The semi and  trailer traveled in the ditch for 455 ft before the trailer  tipped causing the semi to tip onto its side in the ditch.
The turkey cages detached from the trailer when it tipped.</t>
  </si>
  <si>
    <t>Morningside Drive</t>
  </si>
  <si>
    <t>Unit 1 took right turn lane to aviod unit 2 stopped at stop sign.  Unit 1 then slid into median on Morningside Drive.</t>
  </si>
  <si>
    <t>CLEAR / DRY ROADS
D1 WAS WB ON HWY 212 ADMITTED HE DIDN'T SEE THE STOP SIGN IN TIME AND WENT THROUGH IT.
D2 WAS NB ON MORNING SIDE DR. AND HIT THE SEMI ON THE L. SIDE.
D.2 WAS TRANSPORTED BY AMBUL TO GLENCOE ER
VEH 1 SEMI &amp; TRL WERE TOWED BY JERRY'S
VEH 2 WAS TOWED BY KEVINS
D1 WAS CITED FOR: FAIL TO YIELD ( 882005870552 )</t>
  </si>
  <si>
    <t>V1 SB ON MORNINGSIDE DR LOOKING AT OR LISTENING TO GPS TELLING HER TO TURN.  SHE ENTERED THE INTERSECTION TO TURN RIGHT ONTO WB USTH 212.  SHE DIDN'T STOP AT THE STOP SIGN.  V2 HAD THE RIGHT OF WAY.  HE WAS NEARLY ALL THE WAY THROUGH THE INTERSECTION WHEN V1 HIT HIS RIGHT REAR OF V2.  WITNESSES SAY SHE DIDN'T STOP FOR THE SIGN.  D1 CITED FOR FAIL TO USE DUE CARE.</t>
  </si>
  <si>
    <t>CLEAR / DRY ROADS
KHAYRE WAS WB ON HWY 212, STATED HE THOUGHT HE HAD THE RIGHT OF WAY AND VEH PULLED OUT IN FRONT OF HIM.
BOWMAN WAS SB ON MORNING SIDE GOING TO MAKE A L. TURN ONTO HWY 212, STATED DIDN'T SEE KHAYRE VEH AND HIT HIM.
KHAYRE VEH THEN WENT INTO THE MEDIAN TAKING OUT AN EB FLASHING STOP SIGN AND HITTING POLINGO VEH THAT WAS STOPPED AT THE STOP SIGN ON EB HWY 212.
4 PEOPLE TAKEN BY AMBUL TO GLENCOE ER.
TAPED STATEMENTS TAKEN FROM BOTH POLINGO'S  ( SEE STATEMENT)
KHAYRE AND POLINGO VEHS BOTH TOWED BY KEVINS
BOWMAN VEH DRIVEN FROM THE SCENE.
KHAYRE CITED FOR: DISOBEY STOP SIGN. CITE # (882005870095)</t>
  </si>
  <si>
    <t>Unit 1- Mitsubishi Outlander was eastbound on Highway 212 approaching the intersection with Morningside Drive.
Unit 2- Chevrolet Silverado was southbound on Morningside Drive and had stopped already and was crossing through the intersection with Highway 212.
Unit 1 failed to stop at the stop sign and got hit on the front left by Unit 2.
Both Units ended up in the intersection facing northeast.</t>
  </si>
  <si>
    <t>MORNINGSIDE DR</t>
  </si>
  <si>
    <t>Buick stopped at Hwy 212 and Morningside Drive intersection heading west.
Chevy also stopped at Hwy 212 and Morningside Drive intersection but heading north.
There was a truck in the turn lane on Hwy 212 of the west bound traffic preparing to turn south onto Morningside Drive. The truck blocked the view of both drivers and they took off from the intersection to cross at the same time. 
Chevy hit the Buick on the left side right in the center.</t>
  </si>
  <si>
    <t>Unit 1 was traveling west on Hwy 212 approaching the intersection with Morningside Dr.
Unit 2 was traveling south on Morningside Dr. preparing to turn left onto Hwy 212.
Unit 2 stopped at the stop sign and then proceeded into the intersection to turn left and travel east on Hwy 212.
Unit 1 did not stop for stop sign and ran into the left rear of Unit 2.</t>
  </si>
  <si>
    <t>15 (MORNINGSIDE DRV/ MSAS 109)</t>
  </si>
  <si>
    <t>#1 STOPPED FOR STOP SIGN, OBSERVED OTHER VEHICLES WERE STOPPED,  PROCEEDED TO CROSS INTERSECTION WHEN IT WAS HIS TURN. #2 THOUGHT  IT WAS HER TURN, ENTERED INTERSECTION, COLLIDED WITH #1.
#2 VIOLATIONS BY COMPLAINT: DRIVING AFTER SUSPENSION, NO MOTOR VEHICLE INSURANCE, FAIL TO YIELD RIGHT OF WAY.</t>
  </si>
  <si>
    <t>Driver of Vehicle #1 was traveling West on HWY 212 when a deer ran across the road from the South. The deer struck the front left side of Vehicle #1.</t>
  </si>
  <si>
    <t>MORNINGSIDE AVE</t>
  </si>
  <si>
    <t>VEH 2 YEILDS TO ONCOMING TRAFFIC.  VEH 1 THOUGHT VEH 2 WAS NOT STOPPING AND HIT VEH 2.</t>
  </si>
  <si>
    <t>UNIT 1 TRAVELING WEST ON USTH 212. UNIT 2 STOPPED ON YIELD SIGN AT MORNINGSIDE INTERSECTION TURNING RIGHT. UNIT 1 THOUGHT UNIT 2 ALREADY TURNED  RIGHT. UNIT 1 CONTINUED TO DRIVE AND STRUCK UNIT 2. UNIT 1 SUFFERED MODERATE DAMAGE TO RIGHT FRONT. UNIT 2 SUFFERED MODERATE DAMAGE TO LEFT REAR.
DRIVER OF UNIT 1 ISSUED CITATION #889000196821 FOR DUTY TO DRIVE WITH DUE CARE.</t>
  </si>
  <si>
    <t>Both drivers claim the other disobeyed the stop sign. Based upon vehicle locations and other physical evidence, I issued driver 1 Citation # 889000427038 for violation of MSA 169.20 Subdivision 3 (b); Fail to Yield Right of Way-Stop Sign.</t>
  </si>
  <si>
    <t>MORNING SIDE</t>
  </si>
  <si>
    <t>-Clear / dry roads.
-Veh.1 going W/B Hwy 212. Veh. 2 going N/B Morning side. Veh 2 hit veh1 in the trl
-D.1 stated didn`t see veh.2 as he was going though the intersection
-D2 stated didn`t think veh1 stopped at stop sign.
-Veh2 &amp; trl of veh1 towed by Kevin`s
-D1 cited for fail to yield</t>
  </si>
  <si>
    <t>UNIT 2 WAS STOPPED AT MORNING SIDE AND HWY 212 WAITING TO TURN LEFT (EB) ONTO HWY 212 - UNIT 2 LOOKED BOTH WAYS ON HWY 212 SAW THEY WERE NEXT TO GO - AS UNIT 2 ENTERED INTERSECTION THEY SAW UNIT 1 WB HWY 212 THINKING DRIVER WAS GOING TO STOP AT STOP SIGN - UNIT 2 SAW UNIT 1 NOT STOP AT STOP SIGN - UNIT 2 TRIED TO STOP TO AVOID UNIT 1 - UNIT 1 AT THE LAST SECOND NOTICED THEY MISSED STOP SIGN CAUSING THEM TO TRY AND STOP BUT UNABLE TO CRASHING INTO UNIT 2.</t>
  </si>
  <si>
    <t>Vehicle #1 was traveling Westbound on HWY 212 while Vehicle #2 was traveling North bound on Morningside. Vehicle #2 appeared to have the right away while Vehicle #1 ran into it.</t>
  </si>
  <si>
    <t>Unit 1 WB on USTH 212. Unit 2 NB on Morningside Avenue. Both vehicles came to a complete stop at the intersection of USTH 212. Both vehicles intended to continue straight through the intersection in their perspective directions. The driver of Unit 2 stated she was stopped at the intersection for approximately 30 seconds while she waited for 2 or 3 other vehicles who had the right of way. She then proceeded into the intersection when it was her turn. The driver of Unit 1 stated he was stopped at the stop sign for approximately 2 - 3 seconds and then proceeded into the intersection. The driver of Unit 2 stated when she was in the middle of the intersection Unit 1 started moving into the intersection. The driver of Unit 1 initially stated they entered the intersection at the same time. Later however, he stated the setting sun may have caused him to not see unit 2.
Unit 2 struck the drivers side of Unit 1. There was no damage on Unit 1. The front bumper of Unit 2 popped off and cracked as a result of the crash.</t>
  </si>
  <si>
    <t>Morningside Dr</t>
  </si>
  <si>
    <t>VEHICLE 1 WAS TRAVELING WEST ON HWY 212. VEHICLE 2 WAS TRAVELING SOUTH ON MORNINGSIDE DR.VEHICLE 1 LEFT FROM STOP SIGN AND WAS ALMOST THREW THE INTERSECTION WHEN VEHICLE 2 LEFT FROM HER STOP SIGN AND STRUCK VEHICLE 1.</t>
  </si>
  <si>
    <t>MORNINGSIDE AVE N (CSAH 15)</t>
  </si>
  <si>
    <t>#2 WAS NEARLY ACROSS INTERSECTION WHEN HIT BY #1, WHO WAS  TRAVELING FAST ENOUGH TO LEAVE SKIDMARKS WITH AN OFFSET.
WITNESS STATES #1 DID NOT STOP, ESTIMATED HIS SPEED AT  APPROXIMATELY 20 MILES PER HOUR. WITNESS DID SOUND HIS HORN AS A  WARNING.
#1 WAS ISSUED CITATION # 889000172528 FOR FAIL TO YIELD RIGHT OF WAY/ STOP SIGN; 168.20.3.
#1 WAS PULLING A 2007 TOW-MASTER TRAILER, MN LICENSE 5185CBT.</t>
  </si>
  <si>
    <t>MORNINGSIDE AVE N</t>
  </si>
  <si>
    <t>Unit 1 Chevy Express Van was east bound on Hwy 212 approaching Morningside Drive.
Unit 2 Dodge Durango was north bound on Morningside Drive.
Unit 2 just stopped at stop sign and was crossing over Hwy 212  when Unit 1 failed to stop at the stop sign and hit Unit 2 on the left side of the vehicle in the center of the vehicle.
After impact Unit 1 hit the stop sign for west bound traffic that was located in the median. Unit 1 came to a stop facing west on  the inside lane of east bound traffic.
Unit 2 was pushed into the west bound lane and went about 300ft down the west bound lane coming to rest on the inside lane.
I spoke to four witnesses and all saw and stated the same to what occurred.</t>
  </si>
  <si>
    <t>-Clear / Dry roads
-Veh 1 W/B USTH 212 in L. Lane went  went thought stop sign w/o stopping. Veh2 S/B Morning side making L. turn onto E/B USTH 212. Veh 2 hit Veh1 in R.R.
-Witnesses Borscheid, Nussbaum, Nussbaum.  All 3 stated they saw Veh1 in L. lane blow thought the stop sign.
-D.2 transported by Ambul to Glencoe ER. She is pregnant.
-Both vehs towed by Kevins.
-D1 cited for: Disobey stop sign</t>
  </si>
  <si>
    <t>#2 GOING NORTH ON MORNINGSIDE TURNING LEFT (WEST) ONTO 212 FROM 4 WAY STOP. SHE DOES NOT BELIEVE #1 STOPPED FOR STOP SIGN.
#1 GOING WEST ON 212, SAYS SHE STOPPED FOR STOP SIGN,DID NOT SEE #2.
HEAVY RAIN AT THE TIME OF THE CRASH.</t>
  </si>
  <si>
    <t>Vehicle 1 heading eastbound on Highway 212 entering intersection of Highway 212 and Morningside Drive. Vehicle 2 heading northbound on Morningside struck vehicle 1 in rear passenger tire and then fled northbound on Morningside Drive. Vehicle 2 described as a red colored Ford Focus style vehicle with no discernable features. Vehicle 1 had slight scratches on tire rim.</t>
  </si>
  <si>
    <t>I WAS CONTACTED BY #1 SEVERAL HOURS AFTER THE CRASH OCCURRED. I SPOKE TO #2 BY PHONE. TO THE BEST OF MY UNDERSTANDING, #2 WAS EASTBOUND FROM THE 4 WAY STOP. #1 WAS GOING FROM SOUTH TO EAST AND TURNED WIDE INTO #2.</t>
  </si>
  <si>
    <t>MORNING SIDE AVE</t>
  </si>
  <si>
    <t>UNIT 1 TRAVELING WEST BOUND ON USTH 212
UNIT 2 TRAVELING SOUTH BOUND ON MORNING SIDE AVE
UNIT 1 ROLLED THROUGH STOP SIGN NOT PAYING ATTENTION.
UNIT 2 ENTERED INTERSECTION TURNING LEFT ONTO USTH 212 EAST BOUND.
UNIT 1 STRUCK UNIT 2 IN THE LEFT FRONT TIRE / WHEEL WELL.
UNIT 1 SUFFERED LIGHT DAMAGE TO FRONT
UNIT 2 SUFFERED SEVERE DAMAGE TO LEFT FRONT TIRE/ WHEEL WELL.
DRIVER OF UNIT 1 CITED FOR DUTY TO DRIVE WITH DUE CARE (INATTENTIVE) CITATION # 889000196838.</t>
  </si>
  <si>
    <t>Helen</t>
  </si>
  <si>
    <t>Unit 1- Hyundi Tucson was traveling south on Morningside Drive. Driver turned left (east) onto Hwy 212 and made wide turn going off the highway on the southeast side of the intersection. 
Unit 1 hit street light after going of highway.
Driver of Unit 1 left the crash scene and was found at home by McLeod County Sheriff's Deputy. Driver was arrested for DWI.</t>
  </si>
  <si>
    <t>Clear / Dry rds. 
Semi &amp; trl W/B Hwy 212 failed to stop at stop sign and hit veh southbound from Morningside making a left turn onto E/B Hwy 212.
Semi left the area, but returned a short time later. Drv. stated turned around in Glencoe to come back to the scene.
Witness Friesen said she was on Hwy 212 E/B and scene the semi and trl go through the stop sign without stopping.
No injuries
No tows
Drv of semi Keith cited for: fail to stop at stop sign  ( 881905870434)</t>
  </si>
  <si>
    <t>Cloudy / Wet roads.
Schmidt  W/B USTH 212, hit Laney in L.R. of vehicle as she was S/B on Morningside Ave. making a L. turn onto E/B USTH 212
Schmidt admitted not seeing and stopping at the stop sign.   Laney also stated Schmidt didn't stop at the stop sign.
Both vehicles towed by Kevins.
Schmidt cited for: Failure to stop at stop sign.  ( cite #  881705870030 )</t>
  </si>
  <si>
    <t>v1 was in the left lane of EB USTH 212.  He moved into the right lane, but didnt see V2 beside him.  He moved over and the right front of his truck sideswiped the left side of V2.  D1 said he has a blind spot on his truck.  There is minor damage to both.  This occurred east of the USTH 212/Morningside Dr intersection.  No injuries.  D1  was cited for Unsafe Lane Change (169.18.7a)</t>
  </si>
  <si>
    <t>Unit 1 and 2 were east bound on USTH 212. Unit 1 was in lane 1. Unit 2 was in lane 2 following a tractor-trailer. Both units drove through the intersection of USTH 212 and Morningside Drive. After the intersection, unit 2 attempted to pass the tractor-trailer by merging into lane 1. Unit 2 side swiped unit 1 in the attempt to pass the tractor-trailer. 
Unit 2 driver side rear wheel well struck unit 1 passenger side front quarter panel. 
Unit 1 damage: scratched and dented front passenger side quarter panel-front bumper area
Unit 2 damage: scratched and dented rear driver side wheel well area.</t>
  </si>
  <si>
    <t>The roads were really slick from fresh snow fall and freezing temps. Driver of vehicle # 1 slid into vehicle #2 causing minor damage to the back driver side fender of vehicle #2 and minor damage to the front bumper of vehicle #1.</t>
  </si>
  <si>
    <t>VEH. #2 WAS WESTBOUND ON USTH 212 IN LL, WHEN VEH.#1, WHICH WAS WESTBOUND ALSO IN RL CAME OVER INTO RL AND STRUCK VEH. # 2 IN RF.   ISSUED  TICKET TO DRIVER OF VEH. #1 FOR UNSAFE CHANGE OF COURSE</t>
  </si>
  <si>
    <t>U1 was southbound on Falcon Ave. crossing USTH 212. U1 was waiting in the crossover for cars to pass when driver proceeded through the intersection. D1 did not see the U2 eastbound on USTH 212. U2 was eastbound on USTH 212 in the right lane. D2 stated U1 pulled out in front of her and vehicles collided in the right lane/shoulder. The front right of U2 made contact with the back right of U1. Witness stated he was at the stop sign on Falcon Ave. when he observed U1 in the crossover and pull out in front of U2. He then said U1 proceeded to the the stop sign at 9th St., waited there for a few minutes and then drove away. U1 was later reported to be at a body shop in the City of Glencoe. I made contact with the person who was driving U1. She said she did not know she was in a crash and was very certain she never hit another vehicle. This crash was caught on a store surveillance camera.</t>
  </si>
  <si>
    <t>V1 WAS SB ON FALCON AVE.  V2 WAS WB.  IT WAS A CONSTRUCTION ZONE AND BOTH EAST AND WESTBOUND WERE USING THE EASTBOUND LANES.  D1 SAID THAT HE IS USED TO ONLY LOOKING TO THE LEFT WHEN CROSSING THE EB LANE.  NOW THAT IT IS A CONSTRUCTION ZONE HE DIDNT SEE THE WB V2.  V2 STRUCK THE FRONT OF V1.  V2 SUSTAINED SEVERE DAMAGE.  V1 HAD LIGHT DAMAGE.  NO INJURIES.  V2 WAS TOWED BY KEVINS AUTO SALES.  V1 NOT TOWED.  D1 WAS CITED FOR FAIL TO YIELD RIGHT OF WAY AT THROUGH HWY.</t>
  </si>
  <si>
    <t>- Clear  / Dry  roads.
-Veh.1 N/B  Falcon Ave.  Veh 2  E/B USTH 212  L. Lane.
- Veh1 pulled out in frt of veh 2. Veh 2 hit veh. 1 in L..R.
-D.1 stated didn`t see veh.2.
-Veh. 1 towed Anytime Auto
-Veh. 2 drove away from scene.
-D. 1 taken in Glencoe ER by McLeod S.O.
-D. 1 cited for:  DAC-IPS / No Insurance (owner) / Fail to Yeild at Injury crash. And held for court.  Cite #  (889000427373)</t>
  </si>
  <si>
    <t>U1 was NB on Falcon Ave crossing USTH 212. U2 was WB on USTH 212. U1 stopped at the stop sign and then proceeded through the intersection. Driver of U1 stated he did not see U2 when he began crossing and it was his fault. Driver of U2 said he was WB on 212 going about 55 MPH in the right lane when he saw U1 cross in front oh him. He tried to swerve to the right to avoid the collision but was unable to. U1 struck U2 at a right angle in the right lane of WB 212. U2 is a Ford C Max (there was no option for a C Max or Other).</t>
  </si>
  <si>
    <t>L. RAIN / WET ROADS
VEH 1 GOING E/B ON HWY 212, LOST CONTROL ON WET ROAD AND WENT INTO SOUTH DITCH AND ROLLED ONTO ITS ROOF.
D.1 STATED KEEPING UP WITH A GROUP OF VEHS FROM HIS WORK THAT WERE GOING TO A MEETING TODAY IN THE METRO.  GOING ABOUT 70 HE THOUGHT WENT HE LOST CONTROL OF THE VEH AND WENT INTO THE DITCH AND ROLLED.
D1 TAKEN TO GLENCOE ER, BY GLENCOE AMBUL.
VEH TOWED BY KEVINS TOWING
D.1. CITED FOR: DRIVE W/O DUE CARE</t>
  </si>
  <si>
    <t>V1 WAS TRAVELING EAST ON USTH 212I N THE RIGHT LANE. V1 LOST CONTROL OF THE VEH, SLID SIDEWAYS, HIT SNOW BANK AND END OF IN THE CENTER SNOW PACKED MEDIAN FACING SOUTH. V1 LANDED ON ALL 4 TIRES.</t>
  </si>
  <si>
    <t>Driver failed to keep her vehicle under control, ran off road right side, entered ditch, overturned, came to rest on wheels.</t>
  </si>
  <si>
    <t>DOVE AVE</t>
  </si>
  <si>
    <t>Vehicle was traveling west on USTH 212 approaching the city of Glencoe.  Vehicle started to veer off Hwy and into median. Driver tried to correct path of vehicle and turned to the right. Vehicle over  corrected and started to rotate clockwise. Vehicle slid sideways across Westbound lanes of traffic and into ditch on north side of Hwy.  As vehicle entered ditch it hit the mailbox to 6082 Hwy 212.  Vehicle then went down ditch embankment and rolled 1-2 times  before coming to rest right side up in the ditch.</t>
  </si>
  <si>
    <t>12-000984</t>
  </si>
  <si>
    <t>V1 WESTBOUND, LOST CONTROL AND SLID INTO DITCH NORTH SIDE OF USTH 212.  V1 THEN HIT TREE AND CAME TO REST.</t>
  </si>
  <si>
    <t>Chrysler Town and Country mini van was east bound on Hwy 212 near Dove Avenue in the right hand lane.
As Chrysler was traveling east a deer tried to cross the highway and was struck.</t>
  </si>
  <si>
    <t>D1 WAS EB ON USTH 212 AT DOVE AVE.  SHE LOST CONTROL IN THE SNOWY ROAD AND OVERCORRECTED.  SHE LEFT THE ROAD ON THE SOUTH SIDE AND STRUCK A SET OF MAILBOXES CAUSING DAMAGE TO THE BOZED AND THE FRONT/FRONT RIGHT OF HER CAR.  NO INJURIES, BELTED, NO AIRBAG DEPLOYMENT.</t>
  </si>
  <si>
    <t>V1 was EB on USTH 212.  He said the wind caught his empty trailer and blew him into the median.  The wind was blowing the other direction.  He lost control and into the median where it jackknifed.  The roads had some icy spots.  The brake hoses for the trailer broke.  the tractor was drivable, but had some moderate damage.  He drove it to the repair shop.  Jerry's Transmission pulled it out.  the inspection was waived.</t>
  </si>
  <si>
    <t>DIAMOND AVE</t>
  </si>
  <si>
    <t>Unit 1 traveling east on Hwy 212 in the outside lane of traffic. 
Driver of Unit 1 stated two vehicle went by her on the inside lane and as they went by she lost control of her vehicle.
Unit 1 slid into median side ways and when tire caught in snow vehicle flipped onto it side.
Unit 1 ended up on passengers side facing west.</t>
  </si>
  <si>
    <t>2019-0928</t>
  </si>
  <si>
    <t>Vehicle #1 was east bound on Hwy 212 and Diamond Av east of Glencoe, MN when the vehicle went onto the left turn lane and the driver over corrected on the ice and slid across both lanes of traffic into the south ditch.  The vehicle sustained front end damage and a flat driver's side tire from hitting a snow bank and the skidding.</t>
  </si>
  <si>
    <t>Driver of Ford Focus was heading Eastbound. A deer came out of the south side ditch and cut in front of him. He tried to swerve and avoid the deer, but hit on the front left of car.</t>
  </si>
  <si>
    <t>v1 WAS WB ON 212.  sHE LOST CONTROL AND ROLLED IN THE NORTH DITCH.  THE ROADS WERE ICE COVERED.</t>
  </si>
  <si>
    <t>UNIT 2 WAS STOPPED AT STOP SIGN OF DAIRY AVE AND HWY 212- UNIT 2 TURNED INTO THE RIGHT HAND LANE OF HWY 212 TO GO WEST BOUND - UNIT 2 WAS ACCELERATING TO GET UP TO HWY SPEED (65) BUT GOT UP TO 30-40 MPH DRIVER STATED WHEN HE THOUGHT HIS TRANSMISSION WENT OUT- LOOKED BACK WHEN HE SAW UNIT 1 HAD HIT HIM IN THE REAR - UNIT 1 WAS ALSO WEST BOUND 212 IN THE RIGHT LANE - UNIT 1 STATED SHE HAD HER CRUISE SET AT 65 MPH AND THAT UNIT 2 PULLED OUT IN FRONT OF HER AND SHE WAS ABLE TO SLOW BUT STILL RAN INTO THE REAR OF HIM AT ABOUT HALF THE SPEED AS SHE WAS ABLE TO BREAK- FROM THE MIDDLE OF THE INTERSECTION TO THE POINT OF CONTACT WAS 465 FT I MEASURED WITH MY WHEELED TAPE MEASURE INDICATING TIME AND SPACE.</t>
  </si>
  <si>
    <t>U1 was WB on USTH 212 when entered a left turn lane to turn SB onto McLeod CR 1. U1 came to a complete stop and waited fro traffic to clear. The driver of U1 said she did not see U2 and made the turn and when she saw U2 sped up to try to get through. U2 was EB on USTH 212 in the right lane going about 55-60 MPH. The driver of U2 said she saw U1 make the turn in front of her and slammed on her brakes and honked her horn but could not avoid the collision. U2 was hauling a pop-up camper trailer at the time of the crash. W1 said she was sitting at the stop sign NB on CR 1 crossing USTH 212 and observed U1 turn right in front of U2. W2 aid he was behind U1 and watched her come to a full stop before proceeding to make the turn. W3 said he was EB on USTH 212 in the left lane and was going about 65 MPH and U2 was going slower than he was.</t>
  </si>
  <si>
    <t>Unit 1 southbound on Dairy Avenue north of Highway 212. Unit 2 westbound on Highway 212 traveling in the left lane. The intersection of USTH 212 and Diary Avenue is controlled by stop signs on Dairy Avenue. Traffic on USTH 212 has the right of way. The posted speed limit on USTH 212 is 65 miles per hour. Unit 1 came to a stop at the intersection. Unit 1 then entered the intersection, intending to cross USTH 212 and continue southbound on Dairy Avenue. The front end of Unit 2 crashed into the front drivers side of Unit 1. The driver of Unit 2 stated he was going approximately 65 miles per hour and did not have time to slow. The driver of Unit 1 stated he came to a complete stop and thought the intersection was clear when entering. He stated a line of semi trucks were in the right turn lane to turn northbound onto Dairy Avenue. The driver of Unit 1 received a citation for failure to yield.</t>
  </si>
  <si>
    <t>UNIT 1 TRAVELING BEHIND UNIT 2.
UNIT 2 NOTICED SEMI TUNRING LEFT TO GO NORTH ONTO DAIRY AVE.
UNIT 1 NOTICED TRACTOR ON THE SOUTH SHOULDER OF 212 DECIDED TO MOVE TO LEFT LANE.
UNIT 1 DIDNT SEE UNIT 2 SLOWING FOR SEMI.
UNIT 1 STRUCK UNIT 2 IN THE REAR BUMPER
UNIT 1 SUFFERED LIGHT DAMAGE TO RIGHT FRONT
UNIT 2 SUFFERED LIGHT DAMAGE TO LEFT REAR.
DRIVER OF UNIT 1 CITED FOR DUTY TO DRIVE WITH DUE CARE CITATION #889000202927</t>
  </si>
  <si>
    <t>V1 WAS NB ON DAIRY AVE CAME TO STOP SIGN AT HWY 212 - DRIVER STATED HE LOOKED BOTH WAYS DIDN'T SEE ANY VEH'S COMING - PROCEEDED ACROSS HWY 212 NB AND ONCE HE CROSSED INTO THE EB LANE OF HWY 212 HE LOOKED TO HIS LEFT AND SAW V2 ABOUT TO HIT HIM - HE SAID HE TIRED TO "PUNCH" IT TO MAKE IT ACROSS THE HWY BUT WASN'T ABLE TO AND V2 HIT V1 IN THE DRIVER SIDE REAR PASSENGER DOOR/WHEEL. - V1 ENDED UP IN CENTER CROSS OVER OF HWY 212 AND V2 ENDED UP IN THE LEFT EAST BOUND LANE OF HWY 212 BLOCKING.</t>
  </si>
  <si>
    <t>Vehicle #1 was traveling east on Highway 212 towards Dairy Avenue in the left lane.  Vehicle #2 was traveling west on Highway 212 towards Dairy Avenue.  Vehicle #2 proceeded to make a left turn to go south on Dairy Avenue.  Driver of vehicle #2 stated she did not see vehicle #1 traveling east due to other vehicles turning north onto Dairy Avenue from the eastbound turning lanes of Highway 212.  Vehicle #2 proceeded to cross Highway 212 and struck vehicle #1 in the rear driver side.  Vehicle #1 did attempt to swerve into the right lane to avoid the crash.  No citations issued.</t>
  </si>
  <si>
    <t>V1 WAS SB ON DAIRY AVE.  HE CONTINUED ACROSS WB LANE TO MIDDLE OF DIVIDED HWY 212 WHERE HE HAD A YIELD SIGN.  V2 WAS EB ON USTH 212.  HE WAS IN THE RIGHT LANE.  D1 DIDN`T SEE V2 AND CONTINUED ACROSS THE EB LANE IN FRONT OF V2.  V2 WAS UNABLE TO AVOID V1 AND STRUCK IT IN THE RIGHT REAR.  V1 SPUN AROUND AND STRUCK THE FRONT OF V3, WHICH WAS STOPPED ON DAIRY AVE.  IT WAS FACING NORTH AND STOPPED AT THE STOP SIGN.  P2, WAS TRANSPORTED TO WACONIA HOSP BY GLENCOE AMB FOR SORENESS.  D2 WAS CITED FOR FAIL TO YIELD RIGHT OF WAY.  V1 AND V2 WERE TOWED BY KEVIN`S AUTO SALES.  V3 WAS DRIVEABLE.</t>
  </si>
  <si>
    <t>V1 WAS MAKING LEFT TURN TO GO SOUTH ON DAIRY AVE FROM USTH 212.  D1 WAS IN THE MEDIAN WHERE THERE IS A YIELD SIGN TO YIELD TO EB TRAFFIC.  HE SAID HIS VIEW WAS BLOCKED BY A VEHICLE IN THE TURN LANE TO GO IN ON DAIRY AVE.  CONTINUED TO CROSS EB LANES WITHOUT SEEING V2 EB IN THE LEFT LANE.  V2 STRUCK V1 IN THE PASSENGER SIDE, MIDDLE OF THE TRUCK.  
D1 WAS NOT BELTED, HE HIT HIS FACE ON THE WINDSHIELD.  NO AIRBAG DEPLOYMENT.  FACIAL INJURY
D2 HAS RIB PAIN.  P2 WAS IN CHILD RESTRAINT AND HAS LIGHT  ABRASION ON CHEEK.
BOTH VEH`S TOWED BY KEVINS AUTO SALES.
D1 CITED FOR  FAIL TO YIELD AT YIELD SIGN.</t>
  </si>
  <si>
    <t>#1 STOPPED FOR STOP SIGN. VISION OBSCURED BY SEMI CROSSING INTERSECTION, DID NOT SEE #2 APPROACHING, STARTED TO CROSS INTERSECTION TO GO WEST ON 212. #2 APPLIED BRAKES, SWERVED LEFT.</t>
  </si>
  <si>
    <t>UNIT 1 TRAVELING WEST BOUND ON USTH 212 NEAR DAIRY AVE/CR 1
UNIT 2 TRAVELING EASTBOUND ON USTH 212 SLOWING TO TURN LEFT ONTO DAIRY AVE/CR 1
UNIT 2 WENT INTO MEDIAN AND WAITED FOR CAR TO CLEAR INTERSECTION
UNIT 2 BEGAN HIS TURN ACROSS WESTBOUND LANES OF 212
UNIT 1 NOTICED VEHICLE PULL IN FRONT OF IT AT THE LAST MOMENT
UNIT 1 HIT UNIT 2 IN THE PASSENGER SIDE WITH ITS FRONT END.
UNIT 1 THEN SPUN AND WENT INTO THE NORTH WEST CORNER DITCH ON UNTH 212 AND DAIRY AVE.
UNIT 1 THEN STRUCK A POLE WITH ITS REAR END BREAKING POLE OFF OF PEDISTLE.
UNIT 1 SUFFERED SEVERE/TOTALING DAMAGE TO THE FRONT END.
UNIT 2 SUFFERED SEVERE/TOTALING DAMAGE TO THE PASSENGER SIDE.
BOTH DRIVERS WENT TO GLENCOE HOSPITAL FOR EVALUATIONS.
DRIVER OF UNIT 1 WENT BY MCLEOD DEPUTIES SQUAD AND DRIVER OF UNIT 2 BY AMBULANCE
DRIVER OF UNIT 1 HAS MINOR INJURIES.
DRIVER OF UNIT 2 WAS TREATED AND RELEASED.</t>
  </si>
  <si>
    <t>Unit 1 traveling W/B on USTH 212. Unit 2 traveling S/B on Dairy Ave.  Driver 1 stated that Unit 2 did not stop at stop sign while trying to cross USTH 212. Driver 1 stated that she tried to swerve to avoid a crash but did strike front end of Unit 2 causing Unit 1 to go in ditch.  Driver 2 stated that she did not yield right of way to oncoming vehicles.  Neither driver had any apparent injuries. Both vehicles were towed due to damage.  Driver 2 issued citation for fail to yield right of way.</t>
  </si>
  <si>
    <t>#2 WESTBOUND USTH 212 IN RIGHT LANE. #1 CROSSING USTH 212, DID NOT SEE #2 APPROACHING, POSSIBLE SIGHT LINE ISSUE BECAUSE OF VEHICLE IN WESTBOUND LEFT TURN LANE. #1 STARTED TO CROSS, COLLIDED WITH #1 WHO THEN RAN OFF ROAD RIGHT.
#1 CITED FOR FAILURE TO YIELD-YIELD SIGN.</t>
  </si>
  <si>
    <t>CLEAR / DRY RDS
VEH1. S/B ON DAIRY AVE, DRIVER TOLD ME HE WAS MESSING WITH THE RADIO AND WAS IN THE INTERSECTIONS.  HIT THE TRL OF THE EB SEMI
VEH2 SEMI&amp; TRL EB ON HWY 212.  VEH1 HIT THE TRL TAKING THE 3RD AXLE OFF THE TRL AND BENT THE OTHER 2 AXLES.   SEMI LOADED WITH SILAGE.
VEH1 TOWED BY KEVINS
VEH 2 ED'S ASSISTED WITH THE TOW.
BOTH DRV. TRANSPORTED TO GLENCOE ER
D1 CITED FOR: CARELESS DRIVING  ( 881905870535)</t>
  </si>
  <si>
    <t>Unit 1- Chevrolet Cobalt was westbound on USTH 212.
Unknown truck pulled out from crossover in front of Unit 1 and a vehicle in front of Unit 1.
Vehicle in front of Unit 1 slams on her breaks to avoid truck. 
Unit 1 swerved to the right and spins out. Unit 1 spins into ditch and hits right turn lane sign.</t>
  </si>
  <si>
    <t>V1 WAS WB ON USTH 212.  V1 WAS IN THE LEFT LANE.  D1 STATED HE FELL ASLEEP AND WENT INTO THE MEDIAN DITCH.  WHEN HE WOKE UP, HE OVER CORRECTED AND CAME BACK ONTO THE HIGHWAY ACROSS BOTH LANES AND INTO THE DITCH ON THE NORTH SIDE OF THE ROAD.  THE VEHICLE ROLLED TWICE AND CAME TO REST ON WHEELS FACING SOUTH.  DRIVER AND PASSENGER WILL BE TREATED AND RELEASED.  BOTH BELTED.  KEVIN`S AUTO SALES HAS THE VEHICLE.  D1 CITED FOR FAIL TO DRIVE WITH DUE CARE.</t>
  </si>
  <si>
    <t>15-1835</t>
  </si>
  <si>
    <t>Dairy Avenue</t>
  </si>
  <si>
    <t>CAMEO CIRCLE</t>
  </si>
  <si>
    <t>UNIT 1 DRIVER FELL ASLEEP WENT  OFF RIGHT SIDE OF  ROAD AND STRUCK A STREET SIGN CAUSING MODERATE DAMAGE TO FRONT AND ROOF OF VEHICLE. 
DRIVER CITED WITH DUTY TO DRIVE WITH DUE CARE.</t>
  </si>
  <si>
    <t>V1 WAS WB ON USTH 212 AT MM124.  HE PASSED A PICKUP TRUCK IN THE LEFT LANE.  WHEN HE WENT BACK INTO THE RIGHT LANE HE WENT OVER TOO FAR, AND HE OVERCORRECTED, WENT OVER THE LEFT LANE AGAIN AND INTO THE CENTER MEDIAN.  HE WAS DROVE IN THE MEDIAN FOR AWHILE, CAME BACK ONTO THE ROAD, WENT TO RIGHT SHOULDER, TURNED THE WHEELS AGAIN AND IT SHOT HIM INTO THE MEDIAN WHERE HE ROLLD THE TRUCK.  HE CLAIMED HE BLACKED OUT.  HE ADMITTED TO MARIJUANA USE THE NIGHT BEFORE.  CLAIMED NO INJURIES.  I DID SFST`S AFTER AWHILE OF BEING THERE.  HE WAS SHAKEY, BUT NOT FROM CRASH.  NO MED HISTORY.  MARIJUANA FOUND IN BAG IN THE TRUCK.  ARRESTED AND TAKEN TO MCLEOD CO S.O. IC READ.  AGREED TO URINE TEST.  CHARCHES PENDING RESULTS.  JERRYS TRANSMISSION TOWED THE TRUCK.  GENERAL CASUALTY INSURANCE COMPANY</t>
  </si>
  <si>
    <t>BOONE AVE</t>
  </si>
  <si>
    <t>WESTBOUND SEMI ON USHWY 212.  DRIVER SWERVED TO MISS 2 DEER. DOUBLE BOTTOM TRAILERS SWERVED AND STRUCK RIGHT (NORTH) SIDE GUARDRAIL DOING SERIOUS DAMAGE TO RAIL AND MOD DAMAGE TO TRAILERS.</t>
  </si>
  <si>
    <t>Unit 1- Dodge Caravan was traveling west on Highway 212 in the outside lane.
Unit 2- Chrysler PT Cruiser had turned west onto Highway 212 from Boone Road and was gaining speed.
Driver of Unit 1 had cruise set and tapped brake to disengage cruise. Cruise did not disengage and Unit 1 rear ended Unit 2. Driver of Unit 1 also stated he was traveling 70-71mph.
Driver of Unit 2 stated there was plenty of room when she pulled out onto Highway 212. 
Crash took place approximately .20 - .25 mile west of Boone Road.</t>
  </si>
  <si>
    <t>BOONE ROAD</t>
  </si>
  <si>
    <t>DRIVER WAS EASTBOUND IN THE RIGHT LANE ON USTH 212 AT BOONE ROAD.  A DEER CAME INTO HER LANE AND SHE STRUCK IT WITH THE FRONT OF THE VEHICLE.  SEVERE DAMAGE TO THE FRONT.  AIRBAGS DEPLOYED.  SHE HAS SLIGHT INJURIES TO HER WRISTS FROM THE AIRBAGS.  DEER WAS DEAD IN THE DITCH.  THEY WANTED KEVIN`S TOWING FROM GLENCOE TO TOW IT.  SHE SIGNED OFF WITH THE AMBULANCE.</t>
  </si>
  <si>
    <t>BOONE RD</t>
  </si>
  <si>
    <t>STATE SQUAD # 41068  WAS PARKED ON SHOULDER.   MCLEOD COUNTY SQUAD WAS BACKING UP TO ASSIST MNDOT WITH ROAD CLOSURE DUE TO FLOODING.  MCLEOD COUNTY SQUAD STRUCK DRIVERS SIDE OF STATE SQUAD.
NO INJURIES,  BOTH DRIVERS BELTED, NO AIRBAG DEPLOYMENT</t>
  </si>
  <si>
    <t>Unit 1 westbound ran into the north railing of Bridge # 43005. The driver left the scene. The Owner of Unit 1 came to the scene. Through investigation, it was learned that the Owner of Unit 1' s husband was the driver. Driver of Unit 1 left the scene because he was scared, not legally in the United States and did not have a Driver's License.
Contact was made with the driver at his residence where he admitted that he was driving, and alone in the vehicle. He stated that the reason he ran into the bridge was that he fell asleep.
The Driver was arrested and charged with DUI Alcohol, 4th degree DUI, and no MN Driver's License.</t>
  </si>
  <si>
    <t>V1 southbound on Boone Road lost control on snow and ice packed township road and slid off the road into a metal gate at Kahnke Brother Inc. V1 had damage to front, driver's side, and rear of vehicle. Vehicle slid approximately 250 feet at time it lost control.
D1 stated he was going about 25mph when he lost control and slid into the gate. 
Vehicle was driven away from the scene.
No injuries.</t>
  </si>
  <si>
    <t>V1 EB ON USTH 212.  THE ROADS WERE SNOWY AND IT WAS SNOWING.  DRIVER LOST CONTROL, RAN OFF THE ROAD ON THE LEFT SIDE INTO THE MEDIAN.  THE FRONT OF THE VEHICLE STRUCK THE GUARD RAIL ON THE WB SIDE.  IT TOOK THE END OFF THE GUARD RAIL.  NO INJURIES.  DRIVER CITED FOR FAIL TO USE DUE CARE AND NO MN DL.</t>
  </si>
  <si>
    <t>BELL AV</t>
  </si>
  <si>
    <t>V1 WAS TRAVELING EAST ON USTH 212 IN THE LEFT LANE.  V1 WAS TRAVELING TO FAST FOR ROAD CONDITIONS AND LOST CONTROL OF V1.  V1 WENT INTO CENTER MEDIAN, HIT THE &amp;quote;DO NOT ENTER&amp;quote; SIGN AND ENDED UP IN THE NORTH DITCH.</t>
  </si>
  <si>
    <t>O20201927</t>
  </si>
  <si>
    <t>Unit 1 westbound on US Highway 212  in the right lane. Unit 2 also westbound US Highway 212 in the right lane. Unit 1 rear ended the trailer Unit 2 was hauling.
The driver of Unit 1 stated the driver of Unit 2 slammed on his brakes. Driver of Unit 1 stated she could not merge into the left westbound lane because there was traffic to her left. She stated she was following the semi trailer at approximately a car length and could not avoid the crash.
The driver of Unit 2 stated he did not slam on the brakes and he had been traveling between 60 and 65 miles per hour prior to the crash. He stated he did not recall a lot of traffic around his vehicle prior to the crash.
The driver of Unit 2 was transported by Plato rescue personnel to the Glencoe Medical Center to sign off. I later met with the driver and transported him out to his vehicle parked at Midwest Machinery. Medical staff reported he was medically cleared and signed off.</t>
  </si>
  <si>
    <t>V2 pulled from his residence, across WB USTH 212 to the median.  He turned EB in the left lane and was accelerating.  V1 was EB  in the left lane.  Approximately 1/10th of a mile down west of the intersection, D1 rear ended V2 in the left lane.  She said she thought he was stopped, but he was going forward accelerating. He estimated his speed at 45mph.  V1 was towed from the scene.  No one was transported by ambulance.  D1 said she was sore. D1 was cited for Fail to Use Due Care.</t>
  </si>
  <si>
    <t>U1 was EB on USTH 212 in the left lane. U2 was EB on USTH 212 in the right lane. Driver of U1 stated he blacked out and did not know how the crash happened. Driver of U2 said she was driving at 60MPH in the right lane when U1 swerved into her lane striking the back end. The front left of U1 collided with the back right of U2.</t>
  </si>
  <si>
    <t>ES 212 HWY</t>
  </si>
  <si>
    <t>Unit 1 was East bound on Hwy 212 in the inside lane when a deer came out from the south side ditch.
Driver of Unit 1 was unable to avoid deer and hit it with the front right corner of  the van.</t>
  </si>
  <si>
    <t>BABCOCK</t>
  </si>
  <si>
    <t>D1 WAS EB ON USTH 212 NEAR BABCOCK AVE.  3 DEER FROM MEDIAN SIDE (NORTH) GOING SOUTH.  2ND DEER HIT THE FRONTOF HER CAR.  SEVERE DAMAGE.  NO INJURIES.  NO AIRBAGS.  CAR TOWED BY KEVIN`S AUTO SALES.  SHE WAS ABLE MOVE OFF THE ROAD ONTO LEFT SHOULDER.</t>
  </si>
  <si>
    <t>DRIVER WAS PULLING A TRAILER LOADED WITH GRAIN.  HE WAS GOING NORTH ON BABCOCK AVE.  STOPPED  AT STOP SIGN AT 212, AS HE WAS CROSSING 212 VIA CROSSOVER, HE LOST THE TRIALER DUE TO EQUIPMENT FAILURE.  THE TRAILER HAD SEVERE DAMAGE TO THE UNDERCARRAIGE.  GRAIN WAS SPILLING ONTO THE ROAD.  TRAILER HAD TO BE OFF LOADED USINNG A GRAIN VAC.  TRUCK WAS MOVED OFF THE ROAD TO A PARKING LOT FOR INSPECTION.  JERRYS TRANSMISSION WAS CALLED TO TOW THE TRAILER, BUT LIFTED IT SO THE TRUCK COULD HOOK UP AGAIN.</t>
  </si>
  <si>
    <t>Babcock Avenue</t>
  </si>
  <si>
    <t>20958 Babcock Ave</t>
  </si>
  <si>
    <t>No Diagram available. Driver stated he must have fallen asleep while driving. Unknown what object was hit with vehicle. Driver stated he woke up and realized he was in a ditch. No other information was provided to give any suggestions as to what had happened.</t>
  </si>
  <si>
    <t>UNIT 1 MN 818LNA TRAVELING EAST BOUND ON USTH 212.
UNIT 2 MN 253HBW STOPPED ON USTH 212 WAITING TO TURN LEFT ONTO BABCOCK AVE. 
UNIT 2 OBSERVED SEVERAL VEHICLES DRIVE BY AND DIDNT NOTICE UNIT 1.
UNIT 2 BEGAN TURNING LEFT ONTO BABCOCK. 
UNIT 1 NOTICED UNIT 2 PULL OUT BUT DIDNT HAVE TIME TO REACT.
UNIT 1 STRUCK UNIT 2 IN THE PASSENGER SIDE CENTER.
BOTH VEHICLES WENT INTO THE RIGHT (SOUTH) DITCH.
BOTH VEHICLES TOTALED
CITATION ISSUED TO DRIVER OF UNIT 2 FOR FAILURE TO YIELD (YIELD SIGN) CITATION NUMBER 889000172999.</t>
  </si>
  <si>
    <t>V1 was WB in left lane of USTH 212.  He left the roadway on the right side and struck a McLeod County 81 sign. When he hit the bottom of the ditch, he bit his tongue, when his head hit the top of the roof.  He was acting "out of it" at the scene per deputy and EMS.  He may have had some medical issue that lead to the crash.  There was a thunderstorm happening at the same time.  D1 doesn't remember anything leading up to the crash.  It is a semi truck pulling a belly dump trailer.  He last remembers being at the drop sight.  He complained of rib pain and he bit his tongue.  Affordable Towing removed V1 from the ditch.  It had minor damage, and was driven to parking site for the construction company.  It was inspected.</t>
  </si>
  <si>
    <t>VEHICLE WAS WESTBOUND IN OUTSIDE LANE. DRIVER SAYS SHE LOST CONTROL ON SLIPPERY SPOT.
VEHICLE RAN OFF ROAD RIGHT, HIT INFORMATIONAL SIGN AND THEN A CULVERT MARKER.
DRIVER CITED FOR DRIVING AFTER REVOCATION, FAIL TO PROVIDE PROOF OF INSURANCE AND FAILURE TO DRIVE WITH DUE CARE.</t>
  </si>
  <si>
    <t>UNIT #2 TRAVELING DOWN FAR RIGHT SIDE OF ROAD. DRIVER #1 NOTED HIS OVER DIMENSION LOAD MOVE TO THE LEFT, WAS LOOKING AT HIS RADIO, AND WHEN HE LOOKED BACK UP SAW THE TRACTOR AND IMPLEMENT. UNIT #1 RAN INTO THE REAR OF THE IMPLEMENT BEING PULLED BY UNIT #2, PUSHING IMPLEMENT AND TRACTOR AND CAUSING DAMAGE. DRIVER # 2 WAS THROWN FROM THE TRACTOR.
UNIT #1 DBA MORRELL OVERSIZE INC. (ESCORT VEHICLE), ESCORTING MNDOT PERMIT #100350101.
UNIT #2 IS A 1969 JOHN-DEERE 4520 ROW-CROP TRACTOR, SERIAL # 002061R, PULLING A 2011 JOHN DEERE 946 MOWER-CONDITIONER SERIAL # 1E09CZPXHBB370267.</t>
  </si>
  <si>
    <t>WB 212 HWY</t>
  </si>
  <si>
    <t>CR. 9</t>
  </si>
  <si>
    <t>Unit 1 Chevy Lumina was traveling west on Hwy 212 in the outside lane.
Unit 2 Dodge Caravan just turned onto Hwy 212 from Mcleod Ave/ Cr. 9 and headed west on 212 in the outside lane.
An unknown vehicle is said to also have turned onto Hwy 212 from McLeod Ave and followed Unit 2.
Drivers of both units state that the vehicle that was behind Unit 2 went into the inside lane to go around Unit 2 and when he did that Unit 1 did not see that there was a vehicle ahead of the unknown vehicle and rear ended Unit 2.</t>
  </si>
  <si>
    <t>Vehicle was east.  Vehicle left road on right side.  Vehicle rolled over  ending up on roof facing north west
One occupant/driver - intoxicated.   Admitted to driving,  admitted to drinking prior to crash, nothing to drink since crash.</t>
  </si>
  <si>
    <t>UNIT 1 WEST BOUND WITH UNIT 2
UNIT 1 DROPPED A LIGHTER AND WAS REACHING AT IT WHEN HE DRIFTED INTO OTHER LANE
UNIT 1 STRUCK UNIT 2 CAUSING LIGHT DAMAGE TO UNIT 2'S PASSENGER SIDE
UNIT 1 THEN OVER CORRECTED AND WENT INTO DITCH STRIKING A SNOW MOUND AND THREE SUPPORT CABLES
UNIT 1 SUFFERED MODERATE DAMAGE TO THE PASSENGER FRONT FROM CABLES
CABLES NOT DAMAGED.
DRIVER OF UNIT 1 CITED WITH DUTY TO DRIVE WITH DUE CARE AND COURT WAS REQUIRED.</t>
  </si>
  <si>
    <t>19-5413</t>
  </si>
  <si>
    <t>Deputies and Troopers were on the scene of a motor vehicle crash west of McLeod County Rd 9 on US Hwy 212.  Flares had been set up on roadway to close of the right lane of westbound 212 traffic.  Driver stated that she saw the lights for the emergency vehicles but not the flares.  Driver said that when she drove over the flares on the portion of the roadway that was closed she panicked and ran off the road on the right side.  Vehicle then went into the ditch and struck the sign and skidded sideways in the wet ditch before coming to rest.  Deputies were advised by a passer by who stated that someone had run into the ditch back further to the east of the current crash location and it was unknown if anyone was injured.  Spoke with driver and she stated that she was not injured.  Vehicle had to be towed out of the ditch due to the water that was currently in it from the storm that had just come through the area.</t>
  </si>
  <si>
    <t>L. mist / wet roads
Veh.1 S/B on McLeod Ave in Plato coming upto stop sign at USTH 212.   Pulled out in front of veh. 2  a UPS semi and double trailers going W/B on USTH 212.
Driver of veh1 died at the scene
Driver of veh 2 no injuries
Car towed by Kevins Towing
Semi towed by Jerry's
See Field Report</t>
  </si>
  <si>
    <t>Unit 1- Kia Soul was eastbound on Hwy 212.
Hwy slushy from prior snow and current rain.
Unit 1 was pulled to the right by slush and went into ditch.
As unit 1 went into ditch it hit stop sign / one way sign for McLeod Ave.
Unit one came to rest in ditch but was able to drive out.</t>
  </si>
  <si>
    <t>Plato</t>
  </si>
  <si>
    <t>MCLEOD AVE S</t>
  </si>
  <si>
    <t>UNIT 1 TRAVELING WEST BOUND ON USTH 212.
UNIT 2 TURNING LEFT ONTO MCLEOD AVE OFF USTH 212
UNIT 2 SAW UNIT 1 AND THOUGHT HE HAD ENOUGH TIME.
UNIT 2 PULLED ON TO WEST BOUD LANES TURNIGN ONTO MCLEOD AVE.
UNIT 1 STRUCK UNIT 2 IN THE RIGHT CENTER. 
UNIT 1 SUFFERED TOTALING DAMAGE TO FRONT.
UNIT 2 SUFFERED TOTALING DAMAGE TO RIGHT CENTER.
PICTURES WERE TAKEN BY MCLEOD COUNTY
MCLEOD 1221 SPOKE WITH WITNESSESS.
UNIT 2 DRIVER CITED WITH FAILURE TO TIELD RIGHT OF WAY (LEFT TURN) cITATION NUMBER 889000184049.</t>
  </si>
  <si>
    <t>CLOUDY / WET ROADS.
VEH2 STOPPED SB ON MCLEOD AVE TO MAKE A R. TURN ONTO USTH 212.  VEH 2 WAS A BOOM TRUCK PULLING A TRENCHER
VEH1 ALSO SB ON MCLEOD AVE, WENT TO THE SHOULDER TO MAKE A R. TURN ONTO USTH 212.  AS VEH 2 STARTED TO TURN IT HIT VEH 1 THAT WAS ON THE SHOULDER.
NO INJURIES
VEH 1 TOWED BY SMITH OIL
D1 CITED FOR: UNSAFE LANE USAGE  ( 882005870226)</t>
  </si>
  <si>
    <t>Unit 1 traveling eastbound US 212 in left lane. Driver stated there was a deer or other large animal running out of the median and trying to cross the highway. Driver swerved to the left to avoid collision with the animal and was unable to correct after entering the median.
Collided with sign on the left side of Unit 1, sustaining moderate damage along the length of the left side of the vehicle.
Unit 1 crossed over the crossover and went down into the middle of the median.  Driver said he kept rolling to get out of the median, turned around and parked vehicle near sign that was struck.
Seatbelt was used, no airbags deployed. Driver did not sustain any injuries, refused medical transport.</t>
  </si>
  <si>
    <t>U1 was WB on USTH 212 when it lost control and spun out. U1 went off the roadway to the right and then hit a stop sign where it came to final rest.</t>
  </si>
  <si>
    <t>107 (4TH AVENUE)</t>
  </si>
  <si>
    <t>WEST BOUND USTH 212 UNDER REPAIR, CLOSED.  BOTH EAST AND WEST TRAFFIC TRAVELING ON EAST BOUND USTH 212. LANES SEPARATED BY DELINEATOR POLES.
UNIT #2 SLOWING OR STOPPED IN TRAFFIC TO TURN LEFT (NORTH) ONTO  4TH AVE. UNIT #1 LOOKED IN TIME TO SEE UNIT #2`S TURN SIGNAL,  LOCKED BRAKES, RAN INTO REAR END OF UNIT #2. UNIT #2 ROTATED, RAN OFF ROAD LEFT SIDE, CAME TO REST IN MEDIAN.
PASSENGER FLORENCE ANN BECKER WAS TRANSPORTED BY AMBULANCE TO GLENCOE REGIONAL HEALTH CARE. SHE WAS LATER FLOWN TO H.C.M.C.  WHERE SHE DIED ON 09/20/2013.
RECONSTRUCTION OF CRASH IS BEING CONDUCTED.  IT IS ANTICIPATED  THAT UPON COMPLETION OF THE INVESTIGATION AND RECONSTRUCTION THAT DRIVER 1, JEREMY DONALD WIDMER, WILL BE CHARGED WITH A TRAFFIC VIOLATION BY COMPLAINT.</t>
  </si>
  <si>
    <t>UNIT 1 WAS GOING TO CROSS USTH 212. UNIT 1 STOPPED FOR THE STOP SIGN, DID NOT SEE UNIT 2 APPROACHING, AND ENTERED THE INTERSECTION. A COLLISION THEN OCCURRED.
UNIT 2 RAN OFF THE ROAD TO THE LEFT, ENTERED THE MEDIAN AND OVERTURNED ONE COMPLETE REVOLUTION.
OWNER OF UNIT 2 HAD JUST PURCHASED THE VEHICLE, TITLE NOT TRANSFERED.
DRIVER 1 CITED FOR FAIL TO YIELD AT ENTRANCE TO THROUGH HIGHWAY AFTER HAVING STOPPED.</t>
  </si>
  <si>
    <t>Unit 1- Chevrolet Trax was traveling west on Hwy 212 in the right lane. 
Strong gust of wind pushed Unit 1 into the ditch.
Unit 1 hit street sign as it entered into the ditch.
Unit 1 went through thick weeds in base of ditch.
Unit 1 was able to go back up ditch and stopped on shoulder.</t>
  </si>
  <si>
    <t>U1 was WB in the right lane and stated had cruise set at 65. Driver said he nodded off and went off the road to the right and into the ditch.</t>
  </si>
  <si>
    <t>107 (4TH AVE. S.E.)</t>
  </si>
  <si>
    <t>911 CALL REPORTED PICKUP ON ITS SIDE IN THE MEDIAN. VEHICLE WAS ON ITS WHEELS AS SHOWN WHEN I ARRIVED. DAMAGE TO BOTH SIDES OF VEHICLE BUT NOT ROOF/TOP. DRIVER DOES NOT THINK SHE ROLLED.
DRIVER LOST CONTROL ON SLIPPERY ROADWAY, PERHAPS DUE TO WIND GUST, ENTERED MEDIAN, ROLLED ONTO SIDE (?), CAME TO REST ON WHEELS.</t>
  </si>
  <si>
    <t>DRIVER LOST CONTROL ON SLIPPERY SPOT, RAN OFF ROAD RIGHT, OVERTURNED.</t>
  </si>
  <si>
    <t>Driver of Unit #1 college work study student. She has what is believed to be a valid Republic of Philippines Drivers License. 
Driver of Unit #1 merged wide into the side of Unit #2.
Driver #1 issued Citation # 881802010481 for Failure to drive with Due Care.
Unit #2, a CMV. Crash did not meet criteria for a Post Crash Inspection, but a Level III inspection was completed.</t>
  </si>
  <si>
    <t>ACORN AVE</t>
  </si>
  <si>
    <t>UNIT 1 TRAVELING EAST BOUND ON USTH 212.
UNIT 1 DECIDED TO TAKE VEHICLE OUT OF 4WHEEL DRIVE
UNIT 1 THEN LOST CONTROL AND SLID INTO MEDIAN.
UNIT 1 STRUCK A DO NOT ENTER SIGN AND A YIELD SIGN.
UNIT 1 SUFFERED MODERATE DAMAGE IN MULTIPLE AREAS.
DRIVER OF UNIT 1 CITED FOR DUTY TO DRIVE WITH DUE CARE
CITATION NUMBER 889000401906.</t>
  </si>
  <si>
    <t>4TH AV SE</t>
  </si>
  <si>
    <t>V1 WAS TRAVELING WB ON USTH 212 IN THE LEFT LANE.
V1 STRUCK A BUNCH OF XMAS TREES THAT HAD FALLEN LOOSE FROM A SEMI TRAILER.  THERE WERE SEVERAL XMAS TREES SCATTERED THROUGH OUT THE ROADWAY.  
UNABLE TO LOCATE THE SEMI.</t>
  </si>
  <si>
    <t>Single vehicle westbound on US Highway 212. At or near the speed limit. The vehicle was traveling in the left lane of the westbound lanes. The evidence left on the roadway appeared to show that the driver made a sudden correction towards the right, over corrected and lost control into the ditch on the north side of the highway. Tire marks showed that the vehicle entered the ditch with the front drivers side first. The vehicle struck mile marker 127 with the front drivers side portion of its bumper. The vehicle continued into the ditch and ended up approximately 30 yards off the roadway. The driver stated that she was not sure what initially caused her to lose control of the vehicle. She stated it felt like the vehicle caught on the edge of the roadway or on debris and when she over corrected she lost complete control of the vehicle. There were no injuries as a result of this incident. No citation were given to the driver of the vehicle. No other vehicle were involved.</t>
  </si>
  <si>
    <t>Chevrolet Impala was traveling west one Highway 212 in the right hand lane.
Deer came out from median and attempted to cross in front of Chevrolet.
Driver was unable to avoid deer and hit it with the front right of the Chevrolet.</t>
  </si>
  <si>
    <t>SOUTH BOUND DEER RAN INTO LEFT SIDE / WINDSHIELD OF EAST BOUND  VEHICLE.</t>
  </si>
  <si>
    <t>#1 STATES SHE WAS DRIVING 30 TO 40 MPH BECAUSE SHE ALWAYS DOES WHEN IT'S SLIPPERY. STATES SHE HAD HER LIGHTS ON.
#2 STATES HE WAS DRIVING 60 TO 65 MPH, WAS NOT DISTRACTED, DID NOT SEE ANY LIGHTS, AND DID NOT SEE #1 UNTIL IT WAS TOO LATE TO DO ANYTHING.
#1 STOPPED MOMENTARILY, THEN CONTINUED ON HER WAY UNTIL STOPPED BY ANOTHER MOTORIST.</t>
  </si>
  <si>
    <t>Driver of Unit 2 stopped at the stop sign southbound on Zebra Avenue, checked for traffic and felt he had adequate space to merge onto westbound USTH 212. The driver of Unit 1 stated that he looked down to find a cigarette, and when he looked up it was too late, and he rear-ended Unit 2.
Unit 2 continued westbound and came to a controlled stop on the shoulder. Unit 1 rotated, overturned, ran off the road right side, entered the ditch and overturned, coming to rest on its right side. 
Charges of Failure to Drive With Due Care and Driving Under the Influence of a Controlled Substance are pending on the driver of Unit 1.
The persons who identified themselves as witnesses only observed Unit 1 overturning, and not the collision of the vehicles.</t>
  </si>
  <si>
    <t>The 2003 Ford Explorer was travelling westbound on US-212. Driver said he had a flat tire at the time and was going approximately 25mph in the right lane of traffic with hazard lights on. Heavy rain was falling at the time. Driver of the explorer said he looked up and saw the lights of the Ford Taurus just before it hit him. Driver of the Taurus told Deputy Anderson  he had been behind the explorer for several miles and reached down to grab a piece of paper when he looked up and saw the brake lights and did not have enough time to stop. Witness said she was Eastbound on 212 and saw the collision. Witness thought the Taurus must've been going pretty fast because the rear end lifted up after the collision. Witness said it seemed like the driver of the Explorer was trying to pull over. She did confirm that he had his hazard lights on. Driver of the Explorer was transported to Glencoe ER for minor shoulder injury and released shortly after. Driver of the Taurus appeared to have either a small cut on his face or a bloody nose. Declined transport.</t>
  </si>
  <si>
    <t>US HWY 212</t>
  </si>
  <si>
    <t>V1 WAS TRAVELING WB ON US HWY 212 AT 65MPH. DEER RAN OUT FROM CENTER MEDIAN. V1 STRUCK DEER ON FRONT OF VEHICLE. SIGNIFICANT FRONT END DAMAGE. PASSENGER BUMPED HEAD DURING COLLISION.</t>
  </si>
  <si>
    <t>ZEBRA AVENUE</t>
  </si>
  <si>
    <t>DRIVER LOST CONTROL OF VEHICLE ON SLIPPERY ROADWAY, RAN OFF ROAD RIGHT SIDE, ENTERED DITCH, OVERTURNED.</t>
  </si>
  <si>
    <t>Zebra Ave</t>
  </si>
  <si>
    <t>Unit 1 was traveling westbound on Hwy 212 approaching Zebra Ave when it struck a deer in the passenger side front causing moderate damage. Unit 1 had to be towed from the scene. There were no injuries to the driver of Unit 1.</t>
  </si>
  <si>
    <t>Young America</t>
  </si>
  <si>
    <t>Unit 1 was driving eastbound on US HWY 212 when it struck a dead deer that was in the roadway. Unit 1 pulled over to the side of the road due to disabling damage to the front of the vehicle. Unit 1 towed from scene by the driver's husband (registered owner of vehicle). No citations issued. No reported injuries.</t>
  </si>
  <si>
    <t>DRIVER STATES SOME SORT OF MECHANICAL MALFUNCTION PULLED HIM LEFT, SUCKED HIM INTO MEDIAN. DRIVER THEN CAME BACK UP ONTO THE WESTBOUND LANES, AGAINST TRAFFIC, AND RAN OFF ROADWAY LEFT AGAIN. VEHICLE ENTERED WESTBOUND DITCH, HIT A "LEFT LANE MUST TURN LEFT SIGN" WHICH SHEARED OFF DAMAGING THE VEHICLES WINDSHIELD AND ROOF. VEHICLE CAME TO REST WELL OFF OF ROADWAY IN PLOWED FIELD.
DRIVER CITED FOR DRIVING AFTER REVOCATION OF HIS DRIVING LICENSE.</t>
  </si>
  <si>
    <t>Zebra Avenue</t>
  </si>
  <si>
    <t>USTH 212 E OF ZEBRA AVE</t>
  </si>
  <si>
    <t>V1/ Conklin was west on USTH 212.  While traveling out into rural flat area snow had blown across the roadway westbound lanes covering the lanes for about an 1/8 mile in snow and ice.  V1 lost control of the semi and the trailer jack knifed running off the roadway to the right ditch.  No injuries were reported. Jerry's Transmission was called to tow vehicle.</t>
  </si>
  <si>
    <t>Unit 1 was travelling E/B on Hwy 212 to the west of Hwy 5 and 25 S. The weather conditions were foggy. Unit 1 struck a deer in the outside lane of Hwy 212 causing moderate damage to the vehicle. The driver was not injured. The vehicle was driven from the scene. No citation was issued.</t>
  </si>
  <si>
    <t>Unit 1 was traveling eastbound on Hwy 212 just west of Yale Ave. Unit 1 drove off the roadway into the ditch on the south side of Hwy 212. Unit 1 went into the ditch and continued to travel for approximately 50 yards, coming to a complete stop approximately 20 feet from the roadway. 
Driver of Unit 1 stated she hit her head on the windshield. Driver of Unit 1 was transported to Glencoe Hospital by Ridgeview EMS.</t>
  </si>
  <si>
    <t>Unit 1 was travelling west bound on Hwy 212 near the intersection of Yale Ave. Unit 1 lost control of the vehicle due to snow/ice on the road way. The vehicle drove off of the north side of Hwy 212 and rolled onto its driver side after spinning 180 degrees. No injuries.</t>
  </si>
  <si>
    <t>Yale Ave</t>
  </si>
  <si>
    <t>-The driver of Unit #2 stated he was westbound on HWY 212, making a right turn onto Yale Avenue.  The driver of Unit #2 stated he observed Unit #1 approach from the rear at a hight rate of speed.  The driver of Unit #2 stated he attempted to take the ditch to avoid a crash with Unit #1.  Unit #1 struck Unit #2 to the rear.
-The driver of Unit #1 stated he was westbound on HWY 212, following behind Unit #2, when he cell phone rang.  The driver of Unit #1 admitted to looking for his cell phone when he struck Unit #2 to the rear.
-With my arrival, Unit #2 was parked in the northbound lane of Yale Avenue, and Unit #1 was parked west of Yale Avenue on HWY 212.
-Both drivers were out of their vehicles at my arrival and did not want medical attention.  No injuries reported.</t>
  </si>
  <si>
    <t>Stewart Av</t>
  </si>
  <si>
    <t>Unit one was west on Hwy 212 when it struck a deer near the intersection of Stewart Av.  The deer crossed the road from south th north.  Deer was not located after crash.  Driver stated she was not hurt and did not want an ambulance.  No photographs taken.</t>
  </si>
  <si>
    <t>YALE AVE</t>
  </si>
  <si>
    <t>V/1 HAD BEEN TRAVELING WEST ON USTH WHEN THE VEHICLE APPROACHED A CROSS OVER.  WANTING TO MAKE A TURN INTO A DRIVEWAY, V/1 DRIVER TOLD ME THAT SHE WAS GOING A LITTLE FAST AS SHE APPROACHED THE CROSS OVER.  SHE ENTERED THE CROSS OVER, AND LOOKING AT THE DRIVEWAY SHE WANTED TO ENTER, DID NOT NOTICE V/2 WHICH WAS EAST ON USTH 212.  V/1 DROVE INTO THE SIDE OF V/2.  FINAL REST FOR BOTH VEHICLES WAS IN THE DITCH.</t>
  </si>
  <si>
    <t>Yale Avenue</t>
  </si>
  <si>
    <t>Driver #1 was EB on Hwy 212 on snow covered road going 60 MPH.  Driver #1 stated he slid on the road and went into the ditch. Upon entering the ditch the vehicle rolled over once adn landed on the driver side.  Driver stated he was stiff but he had been the previous day unknown of related to the crash. Also unable to contact witnesses at time of crash report.</t>
  </si>
  <si>
    <t>Unit 1 was westbound on Hwy 212, nearing Yale. Ave, when its driver lost control on the ice-covered road surface.  Unit 1 slid off the left side of the roadway, entered the center median, and then rolled on to its roof.</t>
  </si>
  <si>
    <t>Vehicle 1 was traveling westbound in the left lane of the two lanes heading westbound. The road was covered in ice packed snow and it was blizzard lie conditions.
The vehicle slid off the roadway into the median and overturned.</t>
  </si>
  <si>
    <t>Vehicle was traveling westbound on Hwy 212 by Yale when it hit a patch of ice. Vehicle 1 went into the center median and rolled over.</t>
  </si>
  <si>
    <t>Unit 1 westbound Hwy 212 approximately 100 yards east of Yale Ave when a two deer, headed southbound, crossed Hwy 212. Unit 1 struck the second deer crossing the roadway causing damage to the front right corner and then the front right passenger door. The deer was deceased and lying in north ditch. Unit was able to be driven away from the scene. Driver of Unit 1 reported no injuries. White copy issues along with case information.</t>
  </si>
  <si>
    <t>E/B 212 NEAR MNTH 25 SOUTH.  DRIVER TOLD ME A SPIDER STARTLED HIM, CAUSING HIM TO RUN INTO THE DITCH AND HIT A SIGN.</t>
  </si>
  <si>
    <t>U1 was WB USTH 212 and made a left-hand turn to go southbound on MNTH 5. U2 was EB USTH 212 in the right lane going approximately 65 MPH. Driver of U1 stated she thought there was a gap in traffic and started her left hand turn. U2 driver said he saw U1 making the turn and could not avoid the collision. Vehicles collided in the intersection at a right angle. U1 spun 90 degrees counter-clockwise and entered the south ditch striking the light pole. U2 spun 180 degrees clockwise and entered the south ditch.</t>
  </si>
  <si>
    <t>D1 stated he almost got hit by an unknown vehicle.  D1 swerved to avoid crash when he went off the road into the right ditch.</t>
  </si>
  <si>
    <t>THE DRIVER OF THE SEMI REORTED TRAVELING WEST ON 212 TO TURN LEFT ONTO HWY 5/25.
THE DRIVER OF THE DODGE REPORTED TRAVELING EAST ON 212 AT 70 MPH WHEN THE SEMI MADE A LEFT TURN IN FRONT OF HER.
THE DODGE STRUCK THE RIGHT REAR OF THE SEMI TRAILER AND WENT INTO THE CENTER MEDIAN STRIKING A SIGN.
FRONT SEAT PASSENGER AND SECOND SEAT RIGHT PASSENGER TO THE HOSPITAL VIA AMBULANCE.  NO OTHER INJURIES REPORTED.
SMITH OIL FOR THE DODGE.</t>
  </si>
  <si>
    <t>Hwy212</t>
  </si>
  <si>
    <t>Hwy 5/25</t>
  </si>
  <si>
    <t>Unit 1 was eastbound on Hwy 212.  Unit two was northbound on Hwy 5/25, making a left turn to go westbound on Hwy 212.  There was road construction on Hwy 5/25.  Road construction crews were stopping traffic in the westbound left turn lane of Hwy 212 and the right turn lane of eastbound Hwy 212. Driver of unit 2 thought crews were stopping all traffic on Hwy 212.  Driver of unit 2 didn't see unit 1 eastbound on Hwy 212.  Unit 2 started making a left turn.  Unit 1 hit the camper/trailer that unit 2 was pulling.  No injuries.</t>
  </si>
  <si>
    <t>HWY 5</t>
  </si>
  <si>
    <t>THE DRIVER OF THE CADILAC REPORTED TRAVELING WEST ON 212 AND WENT THROUGH A RED LIGHT AND STRUCK THE GMC THAT WAS NORTHBOUND CROSSING 212.
DRIVER OF THE GMC TRANSPORTED TO RIDGEVIEW HOSPITAL.  NO OTHER INJURIES REPORTED
SMITH OIL FOR BOTH VEHICLES</t>
  </si>
  <si>
    <t>THE VEHICLES WERE TRAVELING EAST ON USTH 212.  THE SEMI WAS IN THE RIGHT LANE AND THE BUICK WAS IN THE LEFT LANE.  THE SEMI MISSED ITS TURN, AND SLOWED TO TURN AROUND IN THE MEDIAN PASS THROUGH.  THE DRIVER OF THE SEMI STATED THAT HE THOUGHT HE HAD ENOUGH CLEARANCE TO MAKE THE TURN, AND HE MADE THE TURN FROM THE RIGHT LANE TO GO THROUGH THE PASS THROUGH.  THE BUICK WAS IN THE LEFT LANE AND ATTEMPTED TO STOP, BUT WAS GOING TOO FAST TO STOP DUE TO THE ICY CONDITIONS.  THE BUICK HIT THE LEFT FRONT OF THE SEMI.  THE BUICK DRIVER HAD TO BE EXTRICATED AND WAS TRANSPORTED BY AMBULANCE TO THE HOSPITAL.  THE BUICK WAS TOWED FROM THE SCENE.</t>
  </si>
  <si>
    <t>Unit 1 was stopped, facing north, in the center crossover on Hwy 212 at the intersection with Hwy's 5/25 South.  Unit 1 was waiting for oncoming traffic to clear before proceeding north across the westbound lanes of Hwy 212.  Unit 2 was a westbound Hwy 212 semi tractor/trailer and had entered the left turn lane to turn left and continue south on Hwy's 5/25.  According to the Unit 1 driver, the truck turned too short in front of his vehicle, and the left trailer tires struck the front of Unit 1, causing moderate damages.  Unit 2 did not stop and continued south.  The Unit 1 driver was unable to identify the truck or its driver.</t>
  </si>
  <si>
    <t>Both vehicle's in the left lane approaching Hwy 25 left turn lane. V1 was slowing down as he approached, going to make a left turn. V2 stated V1 slowed down for no reason, she thought he missed his turn. V1 wasn't to the left turn lane yet, to get over. Crash happened in the left lane prior to the Hwy 25 left turn lane. Both vehicle's drove away from the scene. NOT TO SCALE</t>
  </si>
  <si>
    <t>Unit 1 was westbound on Hwy 212/5 &amp; 25 approaching Co Rd 131 with the intention of continuing west through the intersection.  Unit 2 was northbound on Hwy 5 &amp; 25, attempting to cross Hwy 212 to continue north on Co Rd 131.  According to the Unit 2 driver and a witness, Unit 2 failed to yield to Unit 1.  The front of Unit 1 struck the right rear corner of Unit 2.  The Unit 2 driver said he checked for oncoming traffic but failed to see Unit 2 before proceeding through the intersection.</t>
  </si>
  <si>
    <t>Vehicle 1/ Halvorson were East n USTH 212. Halvorson reported going just a hair over 65 MPH in a posted 65 MPH zone on frost covered roads.  She stated she swerved or attempted to change lanes to go around other when she lost control, sliding across the left lane and left turn lane, through the intersection of MNTH 5 / MNTH 25 which go south there.  She ran off the road into the median colliding with a state sign.  No injuries were reported.  The vehicle was towed. out of the ditch.</t>
  </si>
  <si>
    <t>v2 was on 212 wb at 5 intersection. d1 was on 5nb in the median waiting to cross  over 212. d1 did not see v2 on 212wb and decided to cross  over and collided with v2.
Vehicle 2 passengers: Videll Pfeifer rear right, Margaret Brantman was front right, Gaynal Cross was in rear left. All passengers and driver of vehicle 2 were transported by ambulance to Waconia hospital for likely injuries.
both vehicles were towed by smith oil</t>
  </si>
  <si>
    <t>Unit 1 was pulling a trailer, eastbound on Hwy 212 in area of Hwy 5&amp;25 S, when the trailer became unhitched.  The trailer's safety chains became disconnected and the trailer entered the center median.  Once in the median, the trailer turned over on to its side.  Unit 1 was not damaged.</t>
  </si>
  <si>
    <t>SATURN DRIVEN BY BECKER TRAVELING E/B HWY 212 APPROACHING HWY 25 INTERSECTION. VOLKSWAGON DRIVEN BY MUELLER TURNING FROM W/B HWY 212 TO S/B HWY 25. MUELLER FAILED TO YIELD THE RIGHT OF WAY AND TURNED IN FRONT OF BECKER. VEHICLES CRASHED IN INTERSECTION. BECKERS VEHICLE THEN WENT OFF THE ROAD ON RIGHT SIDE AND CRASHED INTO A POWER POLE. POLE BROKEN IN HALF, XCEL ENERGY HAD TO SEND OUT CREW TO REPAIR IT IMMEDIATELY.
BOTH DRIVERS TRANSPORTED TO HOSPITAL. BECKER BY HER PARENTS, MUELLER BY AMBULANCE.
BOTH VEHICLES TOWED BY SMITH OIL.</t>
  </si>
  <si>
    <t>V1/ Fischer was driving west in left lane of USTH 212 and was about to change lanes to the right when he realized V2/ Kobilka was in that lane already. V1 over corrected trying to avoid this collision and lost control.  He ran off the road to the right ditch.  V2/ Kobilka had slowed but swerved right to avoid the collision.  It is unclear if V1 rolled in the ditch first or if V2 collided in the ditch and then V1 rolled onto its side.  No injuries were reported. Ambulance was on scene and no one was transported.  Smith Oil towing was used.</t>
  </si>
  <si>
    <t>vehicle one was east bound hwy 212. vehicle one lost control and went into ditch where it rolled over.  Location of crash was  approximately 0.15 mi east of hwy 5/25</t>
  </si>
  <si>
    <t>UNIT ONE EAST BOUND HWY 212. UNIT ONE BACKEND SLID OUT. UNIT ONE WENT INTO MEDIAN AND ROLLED. DRIVER OF UNIT ONE NOT TAKEN TO HOSPITAL.</t>
  </si>
  <si>
    <t>unit 1 was north on hwy 25 exiting onto hwy 212 east.  unit 1 lost control on the exit ramp, slid across hwy 212, drove into the center median and rolled over.  the driver was not injured. the passenger was transported to the waconia hospital.  the vehicle was towed from the scene.</t>
  </si>
  <si>
    <t>County Road 31</t>
  </si>
  <si>
    <t>Driver of veh. #1 stated she was in the north eastbound lane on Highway 212. Driver of veh. #1 stated she attempted to change lanes to the south eastbound lane and lost control of the vehicle. Driver of veh. #1 stated the vehicle ran off the roadway and overturned.
Witness #1 stated the same story as driver of veh. #1.
Veh. #1 was towed from the scene. All 4 occupants of veh. #1 were checked by ambulance but had no injuries.</t>
  </si>
  <si>
    <t>Driver said he was following the roadway and hit ice on the roadway. Driver lost control and went into the ditch. Vehicle came to rest on the side. Driver was out of vehicle and picked up by a person passing by. While ordering a tow for vehicle driver arrived back at scene.</t>
  </si>
  <si>
    <t>hwy 5/25</t>
  </si>
  <si>
    <t>Unit one was west bound Hwy 212.  Unit one lost control and went into the median. Unit one rolled over and rested on its side.</t>
  </si>
  <si>
    <t>Unit 1 was traveling westbound on Hwy 212 just west of Wells Ave. Unit 1 was traveling in the inner lane of traffic and went to move into the right lane. The driver of unit 1 did not see another vehicle was already in the right lane, swerved to avoid crowding (but was in no way near colliding) the other vehicle. Unit 1 then proceeded along the shoulder of the inside lane for approximately 20 yards. Unit 1 entered the ditch in the median at a high rate of speed, overcorrected, and proceeded to roll once before coming to rest on its wheels. The driver of Unit 1 sustained pain to the neck and upper back and was subsequently transported to the hospital by ambulance. Unit 1 was a total loss and was towed from the scene.</t>
  </si>
  <si>
    <t>Wells</t>
  </si>
  <si>
    <t>Vehicle was travelling East on Hwy 212 between 50-55 mph. Prior to passing Wells Av, driver began to lose control of vehicle on snowy/icy roads. Vehicle ran off road right, went into ditch, and rolled over. Vehicle made one complete roation before coming to rest on its side, with the drivers side of the vehicle against the ground. Ridgeview ambulance stopped by area and checked on driver and cleared prior to my arrival. Driver stated he was uninjured. Private tow started to Smith Oil by Smith Oil.</t>
  </si>
  <si>
    <t>SINGLE VEHICLE HEADED EAST ON USTH 212.  THE VEHICLE ENTERED CENTER MEDIUM, CROSSED OVER WEST BOUND 212,, ENTERED THE DITCH ON OPPOSITE SIDE OF ROADWAY  DUE TO THE STEEP DITCH, THE VEHICLE OVERTURNED.  I ASKED THE DRIVER WHAT HAPPENED, AND SHE TOLD ME THAT HER PANT LEG GOT STUCK UNDER HER SHOE, AND WAS PULLING HER PANT FROM HER SHOE, WHEN SHE LOST CONTROL OF THE VEHICLE.</t>
  </si>
  <si>
    <t>WELLS AVE</t>
  </si>
  <si>
    <t>UNIT 2 TRAVELING WEST BOUND ON USTH 212.
UNIT 1 TRAVELING EAST BOUND ON USTH 212
UNIT 2 LOST CONTROL AND CAME THRU THE MEDIAN INTO EAST BOUND TRAFFIC.
UNIT 1 STRUCK UNIT 2 IN THE LEFT CENTER.
UNIT 1 SUFFERED SEVERE DAMAGE TO FRONT OF VEHICLE
UNIT 2 SUFFERED SEVERE DAMAGE TO LEFT CENTER
DRIVER OF UNIT 2 GIVEN CITATION #889000400321 FOR DUTY TO DRIVE WITH DUE CARE.
BOTH DRIVERS SIGNED OFF ON AMBULANCE....NO INJURIES</t>
  </si>
  <si>
    <t>Driver of single veh1 had been traveling E/B on divided four lane Hwy 212. Driver said that he lost control on the icy road surface and drove into the center median grass area to his left. He rolled his vehicle several times. He thought his speed had been 45 mph.
Witness said that driver of veh1 rolled and cart-wheeled his vehicle several times.
Driver sustained minor injuries. He had been transported to Waconia Hospital by RMC Paramedics. 
Vehicle was severely damaged. Most likely totaled. Towed to Colony Plaza in Waconia.
Driver most likely driving way to fast for the conditions of the roadway. No charges pendng.</t>
  </si>
  <si>
    <t>USTH 212 JUST EAST OF MNTH 5/25.  SINGLE VEHICLE EAST ON 212, DRIVER SPUN OUT ON ICE, LEFT THE ROADWAY, WENT INTO THE CENTER MEDIUM, CROSSED OVER WEST BOUND 212, WENT INTO THE DITCH, THEN HIT A UTILITY POLE</t>
  </si>
  <si>
    <t>hwy 25/5</t>
  </si>
  <si>
    <t>Unit 1 was eastbound hwy 212 from hwy 25/5 to the south.  Unit 1 was in the northern most lane.  unit 1 stated she changed lanes, lost control of the car and drove into the south ditch.  Unit 1 stated she hit the bottom of the ditch and the vehicle flipped over and then came to rest facing on it's tires facing westbound.  Ridgeview paramedics evaluated the driver, but did not transport.  the vehicle was towed from the scene.</t>
  </si>
  <si>
    <t>Unit #1 was traveling westbound on Hwy 212, with the weather being heavy rain. Unit #1 was traveling at posted speed of 65. Unit #1 started to hydro plain. Unit #1 over corrected and went into the ditch off to the right (north side of Hwy 212). Unit #1 rolled over several times, while in the ditch before landing on all four tires. Driver made arrangements for own tow. Driver was handed white copies.</t>
  </si>
  <si>
    <t>W/B 212 NEAR CR-31.  BOTH V/1 AND V/2 WEST ON 212.  V/1 SPUN OUT ON ICE, RAN INTO THE REAR OF V/2.  BOTH VEHICLES SPUN OUT, GOING INTO THE DITCH.</t>
  </si>
  <si>
    <t>Co Rd 31</t>
  </si>
  <si>
    <t>Unit 1 traveling westbound Hwy 212. Unit 1 struck deer in the westbound lane of Hwy 212. Deer was unable to be located. Unit 1 suffered damage to grill and radiator. Unit 1 towed to Smith Oil by Smith Oil. Occupants transported to Glencoe (McLeod Co S.O.) to wait for ride home. Occupants of Unit 1 were not injured. White copy issued to driver.</t>
  </si>
  <si>
    <t>WB USTH 212 / JEO WELL AVE</t>
  </si>
  <si>
    <t>Unit two traveling west on highway 212 when she slowed for construction vehicle in the work zone.  Unit one traveling directly behind was unable to stop before hitting unit two.</t>
  </si>
  <si>
    <t>Both vehicles were traveling east on 212 approaching CR 31 in Norwood Young America.  The driver of the impala reported slamming on brakes for animals crossing in front of her.  The driver of the Honda reported seeing the animals but could not stop in time and rear ended the Impala.
No injuries reported.
No tows needed.</t>
  </si>
  <si>
    <t>Unit 1 was westbound on Highway 212, just west of County Road 31. Unit 1 was in the left lane. Driver 1 stated that he was unable to avoid a collision with a deer that ran on to the roadway, Driver 1 attempted to but was unable to stop in time. Unit 1  sustained moderate damage that required the vehicle to be privately towed. No injuries or citations.</t>
  </si>
  <si>
    <t>ELM ST W</t>
  </si>
  <si>
    <t>On 02/04/2019 at 0131 hours, Deputies were dispatched to Highway 212 and County Road 31 in Young America Township for a vehicle in the median. Upon arrival, the vehicle was located in the center median with significant damage. The front bumper was off, the front passenger window and the back window were smashed out. The vehicle was filled with snow and had gone through a large snow bank after leaving the roadway. The vehicle went into the center median and took out a Yield Sign, a Do Not Enter Sign, a One Way Sign, and multiple lane marker signs. The vehicle was unoccupied and there were footprints leading to the Highway then ending. The registered owner had an address in Worthington, MN. Worthington was contacted and a phone number was provided. The phone number was to the registered owner's brother who stated he had not heard from the registered owner but stated he was fine. Due to the road conditions and the location of the vehicle, it was determined to have the vehicle towed. The vehicle was towed to Smith Oil in Norwood and a yellow tag was placed on the signs. The Minnesota Department of Transportation was notified of the damage.</t>
  </si>
  <si>
    <t>U1 was NB on County Road 31. The driver of U1 said she stopped at the stop sign and proceeded through the intersection to turn WB onto USTH 212. The driver of U1 said she did not see any cars coming and started through the intersection when she struck U2 at a right angle. The driver of U1 said she did not know how the crash happened. U2 was EB on USTH 212 in the left lane when the driver saw U1 pull out from County Road 31 and struck the passenger side of her car.</t>
  </si>
  <si>
    <t>V1 TOO FAST FOR CONDITIONS.  AFTER PASSIN GBY OTHER CRASH SCENE ON SLICK ROADS DRIVER OF V1 STATED SHE WAS GOING WITH THE FLOW AT 65 MPH 9ON ICY ROADS) LOST CONTROL, SAID SHE HIT THE BRAKES BUT CROSSED THE MEDIAN, THE TWO ON COMING LANES AND INTO THE FAR DITCH COLLIDING WITH A TREE DOWN THE DRIVER SIDE AND CONTINUTING TO FINAL REST ABOUT 100 FEET OFF THE ROAD. NO INJURIES WERE REPORTED, HER HUSBAND CAME TO DRIVE THE VEHCILE.</t>
  </si>
  <si>
    <t>31 CR</t>
  </si>
  <si>
    <t>V1 WAS EB 212, LOST CONTROL, AND SPUN OUT.  V2 SWERVED, AND CRASHED INTO V1.</t>
  </si>
  <si>
    <t>V1 pulled out from CR31 to cross Hwy 212 and V2 traveling EB 212 was unable to stop before hitting V1.</t>
  </si>
  <si>
    <t>Unit 1 was eastbound hwy 212 in the outside lane.  Unit 1 approached co. Rd 31 and lost control of the vehicle when she hit some ice.  Unit 1 drove into a guardrail oin the east side of co. rd 31 on Hwy 212.  Unit 1 then was deflected across hwy 212 where she collided with unit 2 who was eastbound hwy 212 in the inside lane.  Unit 2 stated he struck unit 1 as he could not see anything because snow from unit 1 first impact had blocked his view.  Unit 3 stated she saw the crash and attempted to stop on eastbound 212.  Un it 3 was not hit but when she tried to avoid the crash she drove into the ditch.  unit 3 had to be towed out of teh ditch.  unit 2 was also pulled from teh ditch.  Unit 1 was towed from the scene.  All three vehicles were stuck in the center ditch which was full of snow.
no injuries.</t>
  </si>
  <si>
    <t>CSAH 31</t>
  </si>
  <si>
    <t>#1 was westbound on USTH 212 when the vehicle began to skid near the intersection of CSAH 31.  #1 went off the road to the north, hit some trees and rolled over coming to rest on its roof facing south.  Driver said she had been drinking and took a preliminary breath test (PBT). Result of the PBT was .073.</t>
  </si>
  <si>
    <t>CR 31</t>
  </si>
  <si>
    <t>V1 A SEMI WITH FULL LENGTH TANKER TRAILER WAS TRAVELLING WB ON USTH-212 APPROACHING CSAH-31. V1 LEFT ROADWAY TO THE RIGHT, TRAVELLED DOWN A STEEP EMBANKMENT, WHERE IT TRAVELLED APPROXIMATELY 40 YARDS AND APPEARED TO HAVE ATTEMPTED TO DRIVE BACK UP THE EMBANKMENT TOWARDS THE HIGHWAY. WHILE V1 WAS TRAVELLING UP THE EMBANKMENT IT STRUCK A TREE, CAUSING DAMAGE TO THE SEMI AND TRAILER. THE DRIVER OF V1 TOLD CARVER COUNTY DEPUTIES AND 2 MINNESOTA STATE TROOPERS AT DIFFERENT TIMES THAT HE HAD FALLEN ASLEEP AT THE WHEEL AND THAT WAS HIS EXPLANATION FOR DRIVING OFF THE ROADWAY AND CRASHING. IN ORDER TO GET THE SEMI/TRACTOR COMBINATION REMOVED FROM THE DITCH, THE CSAH-31 SIGN HAD TO BE REMOVED AND TROOPERS AND DEPUTIES HAD TO CLOSE PORTIONS OF WB USTH-212 FOR AN EXTENDED PERIOD OF TIME. THE ENTIRE WB LANES OF TRAFFIC HAD TO BE SHUT DOWN FOR APPROXIMATELY 15 MINUTES.V1 WAS TOWED TO SHAKOPEE TOWING DUE TO ITS SEVERITY OF DAMAGE. THERE A COMMERCIAL MOTOR VEHICLE INSPECTION WAS COMPLETED BY CVI PAT CHARNEY #1601. SEE CVI CHARNEY`S SUPPLEMENTAL FOR DETAILS.</t>
  </si>
  <si>
    <t>Vehicle one stopped at sign on CR31.  Then, looking into the setting sun, pulled across highway when she collided with vehicle two traveling east on highway 212.</t>
  </si>
  <si>
    <t>Vehicle one was EB on Hwy 212 just west of Co RD 31. At this time the roads on HWY 212 had become iced over and vehicle 1 slid off into the right shoulder of the roadway and struck a sign. No other vehicles involved. This caused damaged to the driver side door area of the vehicle. Driver was not injured and the vehicle was not towed. Driver was going to drive to Prior Lake and park the vehicle. State tag for the sign 140700</t>
  </si>
  <si>
    <t>V1 was in the left lane, and moved to the left turn lane as she approached  Cty 31, she said something happened to her vehicle and it wouldn't turn and it slipped she said it felt like. The car shook and she ended up going back into the left lane and being hit by V2. V2 was traveling in the left lane and thought V1 was turning left. Contact made in the intersection and left lane. NOT TO SCALE.</t>
  </si>
  <si>
    <t>USTH 212, EAST SIDE OF NYA.  V/1, WAS NORTH BOUND, IN THE CROSS OVER, ATTEMPTING TO CROSS OVER WEST BOUND USTH 212.  V/2 WAS WEST BOUND ON USTH 212. V/3 WAS STOPPED IN THE RIGHT TURN LANE, WAITING TO MAKE A TURN TO GO FROM CSAH 31, TO WEST USTH 212.  V/1 DRIVER PULLED IN THE WEST BOUND LANE TO CROSS OVER WEST 212, AND AS V/1 WAS ON THE ROADWAY, HER VEHICLE WAS HIT BY WEST BOUND V/2.  BOTH VEHICLES THEN SLID TOWARDS THE STOPPED V/3.  V/3 WAS HIT BY V/2.</t>
  </si>
  <si>
    <t>Driver of Vehicle 1 was traveling eastbound on the 2 lanes of the divided Hwy 212. Driver lost control on the ice/frost road and drove into the ditch., Once in the ditch, the vehicle rolled over onto it's side.</t>
  </si>
  <si>
    <t>Unit #1 was travelling EB on Hwy. 212. Driver unit #1 indicated he was searching on his phone for music.
Unit #1 moved left onto median colliding with guardrail. Unit #1 damaged approximately 50ft. of guardrail. Unit #1 had damage to multiple areas of vehicle, due to striking guardrail. Unit #1 was spun around and facing SW on EB Hwy. 212 in the inside lane.
Driver unit #1 admitted to consuming alcohol and had indications of impairment.  Driver unit #1 was arrested for DUI and provided a PBT on-scene of .143 BAC.
Unit #1 was towed from scene and photos were taken prior to tow.</t>
  </si>
  <si>
    <t>Vehicle was traveling westbound on HWY 212 on A snow/slush roadway. Vehicle lost control, went into the median ditch, and came out on the other side of the eastbound lanes. Vehicle did not strike any other vehicle or road signs. Only damage was to Vehicle was from hitting ditch embankment.</t>
  </si>
  <si>
    <t>-CRASH OCCURRED EB HWY 212 EAST OF CR 31
-DV1 SAID SHE HAD A MECHANICAL PROBLEM TO HER RIGHT REAR WHEEL AREA CAUSING HER TO LOOSE CONTROL AND CRASH INTO THE GUARDRAIL</t>
  </si>
  <si>
    <t>Driver of Unit #1 was eastbound on MN Hwy 212 west of Railroad Street in NYA.  Driver of Unit #1 lost control of vehicle and went into the south ditch and rolled. The roads were ice/frost covered causing slick conditions. No other vehicles were involved.
The driver of Unit #1 had minor injuries and was not transported by RMC paramedics.  
Unit #1 suffered severe damage and was towed from the scene by Smith Oil NYA.</t>
  </si>
  <si>
    <t>UNIT 1 TRAVELING EASTBOUND TO WACONIA. 
UNIT 1 LOST POWER AND LOCKED UP THE STEERING WHEEL
UNIT 1 COASTED INTO LEFT MEDIAN GUARD RAIL CAUSING SEVERE DAMAGE TO FRONT
DRIVER ADAMANT VEHICLE SHUT DOWN AND COASTED. NO PRE SKID
GUARD RAIL MARKED WITH ICR NUMBER ON YELLOW RIBBON</t>
  </si>
  <si>
    <t>Unit 1 was East on HWY 212, west of 212 and Reform Street. Unit 1 saw a large unknown animal and swerved, hitting an unknown sign at an unknown location. Unit 1 then continued driving, pulled into the Kwik Trip in NYA and called 911.
Unit 1 had damage to the driver side of the vehicle where it appeared the vehicle had side swiped an item. Unit 1 driver estimated that the collision occurred about half a mile west of the Kwik trip on 212 in the eastbound lane. I drove the area several miles past where the driver estimated the crash and found not signs of a struck sign. The road was also driven during the day and no sign was located, and due to this MNDOT was not notified of a struck sign.
No injuries and no citations.</t>
  </si>
  <si>
    <t>The driver stated he was EB on Hwy 212, when he approached the bridge, crosswinds moved his vehicle, he overcorrected, lost control and struck the guardrail.  No other occupants, no reported injuries.</t>
  </si>
  <si>
    <t>Single vehicle had been E/B on USTH 212 just east of CSAH 31 in Young America Twp.
Driver lost control in fresh snow and drove into the guradrail along north side of road. Driver ended up going over the rail into the center median.
No injuries. Vehicle possibly totalled. Driver blew .068 on PBT.
Smith Oil towed vehicle. No charges pending.</t>
  </si>
  <si>
    <t>US Hwy 212</t>
  </si>
  <si>
    <t>Unit 1 was traveling east on Us Hwy 212 when the driver fell asleep and ran off the roadway to the left. Unit 1 struck the median safety barricade and sustained severe damage to the front and side. The driver of Unit 1 was uninjured. The vehicle was towed from the scene.</t>
  </si>
  <si>
    <t>Vehicle 1 was traveling eastbound on Hwy 212 over the railroad bridge when it began to slow down for a crash ahead of her. The bridge deck was icy and multiple vehicle were in the ditch earlier at same location. Vehicle 1 said she began to slow down and could not stop in time, and rear ended an unknown gray, box truck. Driver of Vehicle 1 is not sure if box truck knew he got rear ended or not. Box truck did not pull over.</t>
  </si>
  <si>
    <t>Vehicle was eastbound on Hwy 212 driving through the construction zone. Bridge deck was extremely icy, and other cars were in the ditch from that. Vehicle 1 was on top of the bridge deck when driver began to fishtail from the icy conditions. Vehicle 1 struck the guardrail of the bridge deck, causing damage to her vehicle, but not the guardrail.</t>
  </si>
  <si>
    <t>V/1 AND V/3 WERE BOTH WEST ON 212. V/3 WAS THE LEAD VEHICLE AT 52 MPH IN THE SNOW.  V/3 DRIVER TOLD ME THAT HE NOTICED THE WHITE VEHICLE APPROACHING AND SUDDENLY IT DISAPPEARED BEHIND HIS TRUCK, PULLING A TRAILER.  HE FELT A BUMP, THEN NOTICED THAT WHITE VEHICLE SPIN OUT TO THE OPPOSITE LANE.  HE DID NOT SEE THE VEHICLE AFTER THAT.  V/1 DRIVER TOLD ME THAT HE DID NOT REALIZE THE LANE HAD ENDED, BUT WHEN HE DID, HIS VEHICLE HIT ICE.  V/1 HIT THE REAR OF V/3, AND SPUN OUT.  V/1 THEN HIT V/2 HEAD ON.  3 PASSENGERS IN V/2 WERE TRANSPORTED TO HOSPITAL FOR TREATMENT.</t>
  </si>
  <si>
    <t>RAN OFF ROAD RIGHT SIDE INTO FIELD, HIT POLE, DROVE AROUND BUILDING AND PARKING LOT AND BACK ONTO HIGHWAY. CONTINUED ON TO GLENCOE WHERE STOPPED.
DRIVERS EXPLANATION: &amp;quote;I LOST CONCENTRATION FOR A MINUTE&amp;quote;.
DRIVER HAD BEEN UP FOR 29 HOURS WITH ONLY A 2 HOUR AND A 45 MINUTE NAP.
DRIVER CITED FOR CARELESS DRIVING, # 889000057495.
PULLING 2007 WABASH REFER TRAILER VIN: 1JJV532W27L037321; MO LIC.: 211OPB.</t>
  </si>
  <si>
    <t>Unit 1 was eastbound on Hwy 212 and had just gone over a railroad overpass when driver claimed to have fallen asleep.  Unit 1 then veered to the right and struck the west end of a guard rail along the right shoulder.  Unit 1 continued over the guard rail for about 30 feet and then veered further to its right, continuing down an embankment and stopped a short distance later.</t>
  </si>
  <si>
    <t>Vehicle 1 was traveling eastbound on HWY 212 when the vehicle swerved and struck the guard rail. It is unsure if the front right tire blow out first, causing the vehicle to strike the guard rail or not.</t>
  </si>
  <si>
    <t>Vehicle was eb on highway 212 near county road 31 in Norwood MN. Vehicle hit ice on bridge deck and lost control. Vehicle spun out and struck the guardrail just to the east of the overpass. Vehicle was towed from scene by smith oil. No injuries. No citation.</t>
  </si>
  <si>
    <t>CO RD 31</t>
  </si>
  <si>
    <t>DRIVER#1 stated he was WB on HWY 212 when he lost control on the snow- and slush-covered roadway. DRIVER#1 stated UNIT#1 slid off the roadway to the right, went down a steep embankment, and drove through a wire fence. DRIVER#1 stated neither he nor his 14-year-old daughter suffered any injuries. Initial damage to UNIT#1 appeared to be light. Note that UNIT#1 sustained subframe/rear bumper assembly damage as a result of post-accident recovery efforts.</t>
  </si>
  <si>
    <t>On 11/14/2019 at approximately 2008 hours, Salvador Elias Cortez DOB: 12/17/1971, was driving a black in color 2013 Kia Sorrento MN REG CCA 710 westbound on Highway 212 in the city of Norwood Young America. Salvador stated he was travelling westbound on Highway 212 and when he was west of the intersection of Highway 212 and Reform Street he hit a deer. The deer approached from the north side of Highway 212. Salvador was not able to avoid the deer and hit the deer, causing damage to the front, front driver side and driver's side of the vehicle. The damage to the vehicle was moderate, but the vehicle was functional and able to be driven from the scene. There were no injuries. The deer was not road hazard and was taken into possession with a deer/car permit #668229.</t>
  </si>
  <si>
    <t>Unit 1 was traveling westbound on Highway 212 in the left hand lane. Driver 1 stated that he saw a deer in his headlights and was unable to avoid a collision. The deer was traveling southbound across the lanes of traffic from north of the Highway. Unit 1 struck the deer with the hood of the vehicle. The deer ended up in the ditch on the north side of westbound Highway 212. Unit 1 suffered moderate damaged that disabled the vehicle. The driver side front airbag deployed. Driver 1 refused any medical attention. Unit 1 was towed by Smith Oil.</t>
  </si>
  <si>
    <t>V1 was traveling eastbound on Hwy 212 traveling over the tiger lake bridge near Railroad St. Driver of V1 lost control of vehicle on slippery bridge deck and sideswiped the bridge guard rail on the south side of Hwy 212.
Driver of v1 stated he was traveling with the speed of travel when his vehicle began to swerve on the slippery road surface.</t>
  </si>
  <si>
    <t>Unit 1 was traveling westbound on Highway 212 near Railroad Street West. The road was slick with snow and ice and rain. It was raining. The individual slid off the roadway and went into the north ditch. The vehicle struck a tree on the center driver's side. The front bumper of the vehicle was damaged. The vehicle had to be towed out of the ditch due to the snow. The vehicle was able to be driven from the scene. No injury and no citation.</t>
  </si>
  <si>
    <t>Vehicle 1 was traveling in the left lane, eastbound, on 212. Vehicle 2 was also traveling eastbound on 212 in the right lane. Vehicle 2 was merging from the3 right lane into the left lane and side swiped Vehicle 1.</t>
  </si>
  <si>
    <t>Vehicle #1 was eastbound on Hwy 212 west of Railroad Street in Young America Township. A deer ran onto the road. Vehicle #1 struck the deer. Vehicle #1 sustained severe damage and was towed from scene.</t>
  </si>
  <si>
    <t>The vehicle was traveling eastbound on USTH 212 in the left near CR 31.  The driver stated that he started to fall asleep and ran off the road into the median.  He was trying to get back onto the highway when he struck the end of the guardrail.  There was extensive damage to the vehicle and it was towed from the scene.  The driver suffered minor injuries, was checked by paramedics, but refused transfer.  Drugs and drug paraphernalia were found in the vehicle.  The driver admitted use the previous night, but showed no signs of impairment.</t>
  </si>
  <si>
    <t>Railroad St</t>
  </si>
  <si>
    <t>Unit 1 traveling east bound Hwy 212 approximately half a mile west of Railroad St in Young America Township. Driver stated he was in the left lane coming into the curve. Driver stated he slid on ice and packed snow causing him to hit the guardrail on the north side of the roadway. Driver stated he then spun around and struck the guardrail on the right side of the roadway. Driver stated he was sideways on the roadway and then moved his vehicle to not block the right east bound lane. No injuries reported by the driver. No damage noticed to any of the guardrails. vehicle was not towed.</t>
  </si>
  <si>
    <t>Railroad</t>
  </si>
  <si>
    <t>Vehicle was travelling East on Hwy 212 and was approaching the intersection with Railroad St. Driver stated he was travelling at 55 mph. Driver stated he hit a patch of snow/ice and lost control of vehicle. Vehicle ran off road to the left and drove into the ditch in the median. The vehicle struck a 'Do Not Enter' sign and broke one of the signs posts. Sign was yellow tagged. It had been snowing earlier in the night and the roadways were still very slick. On Hwy 212, there were two East-bound lanes, however, only one lane appeared to have been plowed.</t>
  </si>
  <si>
    <t>Railroad Street</t>
  </si>
  <si>
    <t>Unit 1 was traveling eastbound on Hwy 212 at it's intersection with Railroad Street in the City of NYA. A deer running northbound from the south ditch, ran in front of unit 1 and collided with the center of the grill. Unit 1 sustained severe damage to the front end and had to be towed from the scene. 
Unit 1 sustained over $1000 in damage. No injuries sustained by any vehicle occupants.</t>
  </si>
  <si>
    <t>Driver one was in center median pulling into traffic when a car approaching from behind honked their horn. Driver one went to move over and in the process hit veh. two. Veh. two went into the ditch in an attempt to avoid the collision from veh. one.</t>
  </si>
  <si>
    <t>Unit 1 and Unit 2 were both eastbound in the two eastbound lanes of Hwy 212 with Unit 1 in the right lane and Unit 2 in the left lane.  Unit 1 was a pickup and Unit 2 was a farm tractor.  Unit 1's front left corner struck the right rear tire of Unit 2, causing Unit 1 to veer off the roadway and down into the ditch on the south side of Hwy 212.</t>
  </si>
  <si>
    <t>county road 31</t>
  </si>
  <si>
    <t>#1 driver stated he was travelling eastbound hwy 212 at 55 mph in right hand lane.  #1 driver stated a deer ran across the road from north to south.  #1 vehicle struck the deer.</t>
  </si>
  <si>
    <t>Driver of Vehicle #1 was Westbound on Hwy 212 west of Reform Street. The roads were snow packed at the time. Vehicle #1 ran of right side of the road and overturned. Driver of Vehicle #1 had minor bumps and bruises. Driver was cited for violation of limited license. Vehicle #1 towed from scene.</t>
  </si>
  <si>
    <t>E/B USTH 212 / WEST OF HWY 25</t>
  </si>
  <si>
    <t>BOTH VEHICLES TRAVELING E/B ON HWY 212 NEAR HWY 25. INTERNATIONAL DRIVEN BY LEMNA WAS A MNDOT PLOW TRUCK ACTIVELY PLOWING ROADWAY. UNIT TWO WAS AN OLDSMOBILE SEDAN, UNKNOWN MAKE OR MODEL THAT FLED THE SCENE AFTER THE CRASH.
LEMNA STATED THAT THE OLDSMOBILE ATTEMPTED TO PASS HIM ON THE LEFT AND HIT THE REAR DRIVER SIDE OF HIS TRUCK WITH THE PASSENGER SIDE MIRROR OF THEIR VEHICLE. THE MIRROR BROKE OFF THE OLDSMOBILE, MINOR DAMAGE TO PLOW TRUCK.
NO INJURIES
NO TOWS.</t>
  </si>
  <si>
    <t>#212</t>
  </si>
  <si>
    <t>Vehicle #1 was travelling west on US Hwy #212, just west of Railroad Street.  Driver #1 stated she drove through snow or ice, causing vehicle to begin a skid.  Vehicle #1 struck guardrail on north side of Hwy 212, before spinning out and crossed both west-bound lanes of traffic before entering center median.  Falling snow and slippery road conditions at the time of the crash.</t>
  </si>
  <si>
    <t>Unit 1 was merging on to Highway 212 from Highway 5&amp;25. Driver 1 stated that a semi was driving past in the right hand lane. Driver 1 stated that he started to slip on the roadway and started to spin and lose control of the vehicle. Unit 1 went into the ditch and rolled on to the driver side of the vehicle. Unit 1 sustained moderate damage to the driver side of the vehicle. Unit 1 was towed by Smith Oil. No injuries and no citations.</t>
  </si>
  <si>
    <t>Driver of veh1 said that she had just merged onto USTH 212 W/B from MNTH 5 when she lost control on the fresh snow covered road and slid into the ditch on her right side.
Driver struck the legs of a large 4x8 sized green State of MN signage. 
No injuries. Car sustained minor damage. Car was towed by Quast Amoco out of Arlington, MN.
No charges pending. MNDOT had been advised of the damaged signage.</t>
  </si>
  <si>
    <t>-Crash occurred on WB Hwy 212 near the entrance ramp from WB Hwy 5/25 in NYA
-DV1 was merging onto 212 from 5/25
-DV2 was WB 212 in the right lane
-DV1 said he felt the rear of his motorcycle fishtail prior to losing control
-V1 strikes the right rear of V2
-V1 skids approximately 207' along the payment on it's side until coming to final rest
-DV1 and PV1 have severe road rash
-DV2 said he was traveling approximately 55 mph and he did not see the motorcycle until it hit his vehicle
-Witnesses confirmed that V1 was WB 5/25, V1 seemed to loose control, and then struck V2
-the rear tire V1 was completely bald and I believe that was the major factor in causing this crash
-DV1 cited for operating a motor vehicle with an unsafe tire</t>
  </si>
  <si>
    <t>DRIVER OF THE HONDA AND THE WITNESS WERE SOUTH ON CR33 AND HAD A GREEN LIGHT.
THE DRIVER OF THE FORD REPORTED TRAVELING E/B ON 212 AND DID NOT KNOW WHAT COLOR HIS LIGHT WAS.
THE FRONT OF THE HONDA CONTACTED THE DRIVER DOOR OF THE FORD
NO INJURIES REPORTED
R&amp;V TOWING REQUESTED BY THE HONDA OWNER</t>
  </si>
  <si>
    <t>Unit 1 was traveling eastbound on Hwy 212 west of Co Rd 33.  Unit 1 began to swerve on icy roads.  Unit 1 left the roadway to the right.  Unit 1 struck a road sign in the south ditch.  Unit 1 came to rest in the south ditch facing south.
Driver 1 stated she was attempting to slow down for the stop light at hwy 212 and Co Rd 33  when she began to slide on the icy road.  Driver stated she went into the south ditch, striking a road sign.</t>
  </si>
  <si>
    <t>The vehicles were traveling eastbound on USTH 212 in the left lane.  They were approaching the stop light at CR 33 when it turned yellow.  The Chrysler slowed to a stop, and the Ford did not react quickly enough and rear-ended the Chrysler.  There were no injuries and no tows were required.</t>
  </si>
  <si>
    <t>Hwy 212 W/B at Reform St
A witness saw a dump truck or a boom truck traveling N/B on Reform St and stop in the middle of the intersection.  Witnesses stated that it appeared that the truck hit some overhead cables.  
V2 then was traveling W/B on Hwy 212 through the intersection at Reform St.  V2 then hit the cables.  Immediately the driver of V2 noticed and stopped.  V2 took approximately a couple hundred feet to stop, pulling cables from the north and south side of Hwy 212.  The cables stretched and pulled the cables off of the polls for several blocks on either side.  Most of the damage occurred on the south side of Hwy 212 where it stretched for upwards of 6+ blocks, draping the cables over houses and V3. 
The cables destroyed the semaphore in between the E/B and W/B Hwy 212.
No injuries.  No tows.</t>
  </si>
  <si>
    <t>Unit 1 was traveling westbound Hwy 212 at Co Rd 33.  Unit 1 began to slide on icy road.  Unit 1 left the roadway into the north ditch and struck a road sign.  Minor damage to road sign.  
driver stated he lost control on the icy roads and attempted to correct the vehicle but ending up driving into the ditch hitting the road sign.</t>
  </si>
  <si>
    <t>Unit #2 was stopped in left turn lane US Hwy. 212 to turn north on CSAH 33. Unit #1 was behind unit #2. Driver of unit #1 said light turned green and he took his foot off the brake and checked his mirrors. When he looked forward vehicle #1 was stopped and he stepped on the brake but his vehicle struck the rear of vehicle #2.</t>
  </si>
  <si>
    <t>V1 was stopped at a red light on Eastbound Hwy 212 at the intersection of Reform St. in the city of Norwood Young America.  V2 was behind V1 traveling in the same direction.  V2 was slowing to stop for the red light and struck the rear of V1.
driver of V2 stated he went to depress the brake pedal and his foot slipped off the pedal.  Before he could regain control of the pedal he struck V1 from behind.</t>
  </si>
  <si>
    <t>Unit 1 was traveling EB on Hwy 212 in the area of Co rd 33.  Unit 2 was traveling directly in front of unit 1. Both units informed me that they were coming to a stop at the red light on Hwy 212. Unit 1 informed me that her foot slipped off the brake at slow speeds. This caused her to hit the rear bumper of unit 2. 
Unit 2 provided the same information as unit 1. 
No injuries due to the crash. No citations issued.</t>
  </si>
  <si>
    <t>V1 going WB on 212 in the right center lane of four, put on his signal to make a left turn onto Reform (Cty 33), per witnesses he had a red arrow showing on the signal light. The light was green for through traffic to continue on 212 WB. V2 was going EB on 212 with a green through light, going through the intersection. V1 made contact with the left driver's side of V2. V2 was pushed right and went down the embankment into the grass. V1 stopped at the corner. Minor injury to two parties in V2 and driver of V1 minor injury. NOT TO SCALE.</t>
  </si>
  <si>
    <t>V2 stopped in left turn lane for red light. V1 came up behind V2 in left turn lane and too fast and rear ended V2. Language barrier with driver V1.  White copies issued.  Driver V1 cited for Failure to Drive with Due Care.  Roads were snow packed and extremely icy. Also it was very cold and heavy winds.</t>
  </si>
  <si>
    <t>V/1 SOUTH ON CSAH 33.  V/2 EAST ON USTH 212.  DUE TO THE HEAVY FOG AT THE TIME, IT IS UNCLEAR IF V/1 FAILED TO STOP FOR A SEMAPHORE, OR IF V/2 DID NOT YIELD.  IN THE INTERSECTION, V/1 AND V/2 CRASHED.  V/1 ENDED UP IN THE DITCH, AND V/2 PARTIALLY IN THE DITCH, AGAINST A SEMAPHORE.</t>
  </si>
  <si>
    <t>driver of veh #1 facing west bound preparing to turn. Driver facing north bound struck veh #1 in left rear area.</t>
  </si>
  <si>
    <t>5 HWY</t>
  </si>
  <si>
    <t>V/1 WAS WEST ON USTH 212, APPROACHING THE INTERSECTION WITH CSAH 33.  V/2, EAST BOUND ON USTH 212, IN THE LEFT TURN LANE, TO GO NORTH ON CSAH 33.  V/2 DRIVER TOLD ME THAT HE WAITED IN THE LEFT TURN LANE AT THE RED LIGHT, AND THE LIGHT EVENTUALLY TURNED GREEN.  AS V/2 WAS MAKING LEFT TURN, HIS VEHICLE WAS HIT BY V/1. tALKING TO DRIVER OF V/1, HE COULD NOT TELL ME WHAT THE COLOR OF THE LIGHT WAS, AND THAT HE MIGHT HAVE MISSED THE STOPPING FOR THE RED LIGHT.</t>
  </si>
  <si>
    <t>Hwy 5</t>
  </si>
  <si>
    <t>County Road 33</t>
  </si>
  <si>
    <t>Driver of veh #1 proceeded through stop sign with out stopping. Veh #2 collided with veh #1. Driver of Veh #1 admitted to not stopping for sign.</t>
  </si>
  <si>
    <t>Unit one east bound in the west bound lanes of Hwy 212. Unit two making left turn from co rd 33 onto east bound 212 (had green light).  Unit one hit unit two in the intersection.  No injuries and no photographs taken.</t>
  </si>
  <si>
    <t>-The driver of Unit #2 stated she was EB Hwy 212 when Unit #1 failed to yield, crossed Hwy 212 to go SB Hwy 25, causing Unit #2 to strike Unit #1 to the rear.  The driver of Unit #2 stated she did not have time to slow to avoid the crash.  
-The driver of Unit #1 stated he felt Unit #2 had to yield to him as he crossed Hwy 212.  The driver of Unit #1 was arrested for DUI.
-The drivers and passengers of both Units were treated by Ridgeview Ambulance on scene and signed as non-transports.</t>
  </si>
  <si>
    <t>Driver #1 was stopped at traffic signal on Hwy #212 east at intersection with Co Rd #33.  Driver #2 was travelling north on Co Rd #33 crossing Hwy #212.  Driver #1 thought that the traffic signal had turned green, and began to cross Co. Rd. 33.  In reality, traffic signal was RED for east Hwy #212.  Driver #1 drove into the path of Driver #2, who had the Green signal, and was lawfully proceeding through intersection.  Driver #2 struck Vehicle #1 in right side.  Extensive damage was inflicted on both vehicles.  Vehicles were moved from crash scene to private parking lot prior to officer arrival.  Driver #1 was issued citations pertaining to this incident.</t>
  </si>
  <si>
    <t>V2 west 212 in RL.  V1 east 212 turned left onto CR33.  V2 was unable to avoid hitting V1.  Both drivers stated they had a green light.</t>
  </si>
  <si>
    <t>-DV1 E/B HWY 212 WHEN HE LOST CONTROL AND HIT SIGN
-YELLOW TAG H0763 FOR ROAD SIGN</t>
  </si>
  <si>
    <t>#1 driver stated she was traveling east on US 212 approaching the intersection with CR 33. #1 driver stated she apporached the intersection the light turned to yellow, applied the brakes and slid on the snow packed/icy road in the intersection making contact with veh # 2.  veh. 1 made contact with the front left of veh. 2 causing moderate damage to the front right of her vehicle.
Driver 2 stated that he was traveling north on cr 33.  He was waiting at the intersection at US 212, as his light was red.  Driver 2 stated the light had just turned green for him and he proceeded slowly into the intersection.  Driver 2 stated he was looking at oncoming traffic instead of cross traffic.  Driver 2 stated driver 1 made contact with his vehicle in the left front causing minor to moderate damage to his vehicle.  
Driver 2 could not provide insurance for the vehicle.  Driver two stated he had insurance but the card was not in his vehicle.  driver 2 was cited with no proof of insurance.</t>
  </si>
  <si>
    <t>Unit 2 stopped at red light on Hwy 212 at Co Rd 33 facing east.  Unit one east bound hwy 212 approaching Co Rd 33.  Unit 1 did not see the red light and struck the rear of unit 2.  Driver of unit 1 stated she did not knoow what happened and believed the light was green.  Driver of unit 1 was checked out by Ridgeview and was not transported.  Driver of unit 1 put in for med eval.</t>
  </si>
  <si>
    <t>mn 5/25</t>
  </si>
  <si>
    <t># 1 driver stated he was eastbound us 212 with his cruise on at about 60 mph in the 65 zone.  #1 driver stated the semi was crossing us 212 eastbound lanes in front of him and he struck the side of the semi truck.
#2 driver stated he was facing westbound in his semi tractor trailer and was waiting to cross over us 212 to go south on MN 5/25.  #2 driver stated he did not see #1 vehicle and pulled out in front of it and was struck.</t>
  </si>
  <si>
    <t>REFORM ST N</t>
  </si>
  <si>
    <t>V/1 WAS SOUTH ON CSAH 33, APPROACHING THE LIGHT AT USTH 212.  V/2 WAS WEST ON USTH 212, GOING THROUGH THE INTERSECTION ON A GREEN  LIGHT.  V/1 SPUN OUT, AND WAS NOT ABLE TO STOP IN TIME TO AVOID BEING HIT BY V/2.  V/1 DRIVER TOLD ME THAT HE COULD NOT STOP BECAUSE  OF THE ICE.  AS I TOOK CARE OF THE CRASH, NOT ANOTHER VEHICLE  SLID THROUGH THE INTERSECTION.</t>
  </si>
  <si>
    <t>REFORM ST</t>
  </si>
  <si>
    <t>V2 was stopped at light.  V1 was unable to stop before hitting V2.  D1 and D2 are related and following each other home.</t>
  </si>
  <si>
    <t>#33</t>
  </si>
  <si>
    <t>Vehicle #1 was merging onto Hwy #212 from MN Hwy #5.  At time of incident, heavy rain was falling across the area. Roads slippery due to rainfall, Vehicle #1 began to skid.  Vehicle #1 skidded across center line, striking Vehicle #2.  Vehicle #2 subsequently lost control, entering south ditch.</t>
  </si>
  <si>
    <t>Hwy. 212</t>
  </si>
  <si>
    <t>Co Rd. 33</t>
  </si>
  <si>
    <t>Unit #1 was EB on Hwy. 212, entering the left turn lane to go NB on Co Rd. 33. Unit #1 attempted to stop for unit #2 ahead of it, but began to slide. Unit #1 then moved right in attempt to avoid colliding.  Unit #1 could not avoid and collided with unit #2.
Unit #2 was stopped EB on Hwy. 212 in turn lane to go NB on Co Rd. 33, when it was struck by unit #1 due to road and weather conditions.</t>
  </si>
  <si>
    <t>Unit 2 was stopped in the left turn lane on Hwy. 212 and Reform St. facing east. Unit 1 was traveling east on Hwy 212 when unit 1 entered the left turn lane. Unit 1 was unable to slow down before impacting unit 2. 
Unit 2 sustained minor damage to the passenger side of the rear bumper. Unit 1 sustained moderate damage to her front drivers side bumper. 
Both vehicles were drivable.
Unit 1 informed me of minor knee pain.  Unit 1 declined any medical treatment.</t>
  </si>
  <si>
    <t>Vehicle turned left from East 212 onto Reform street when the trailer went off the road and struck a power pole.</t>
  </si>
  <si>
    <t>Unit 1 was stopped in the eastbound left lane waiting at the intersection of Highway 212 and Reform Street. Unit 1 was the first vehicle stopped at the stoplight. Unit 1 was waiting to make a left hand turn, but was not in the left turn lane due to a different accident. Unit 2 was traveling westbound on Highway 212 approaching the intersection with Reform Street travelling in the left westbound lane. The lights changed from solid red to solid green for the vehicles on Highway 212 to go westbound and eastbound. Unit 1 was confused/not paying attention and did not notice that the left turn signal lamp was still illuminated solid red and had not changed to solid green. Unit 1 started to go through the intersection. Unit 2 was unable to stop and struck Unit 1 in the area of the front passenger wheel. Unit 2 slid off the road into the ditch. No injuries reported. Driver of Unit 1 cited for the failure to obey traffic control signal. Unit 1 towed by Smith's Oil. Unit 2 pulled out of ditch by Jerry's.</t>
  </si>
  <si>
    <t>13TH ST W</t>
  </si>
  <si>
    <t>0300000000000022-I</t>
  </si>
  <si>
    <t>The SUV was traveling eastbound on 13th St. SUV signaled to turn north onto Cedar Ave. SUV came to a stop. The car was traveling eastbound and rear ended the SUV while waiting to turn. Driver of car thought SUV was in the process of turning and the abruptly stopped. The car rear ended the SUV.</t>
  </si>
  <si>
    <t>VEHICLE 1 WAS TRAVELING WEST AND WAS STOPPED WAITING TO MAKE A LEFT TURN AND VEHICLE 2 ALSO TRAVELING WEST REAR ENDED VEHICLE 1. DRIVER 2 STATED HE WAS DISTRACTED BY LOOKING OUT OF THE PASSENGER SIDE WINDOW AND WHEN HE LOOKED UP THE VEHICLE WAS THERE. VEHICLE 2 ATTEMPTED TO SWERVE ONTO THE SHOULDER BUT STILL STRUCK VEHICLE 1.</t>
  </si>
  <si>
    <t>UNIT 2 WAS EAST BOUND HWY 22 CAN CAME TO A STOP IN THE ROADWAY DUE TO A FAMILY OF DUCKS THAT WERE CROSSING THE ROADWAY - UNIT 1 WAS ALSO EAST BOUND WHEN THEY GOT A CALL VIA CAR BLUE TOOTH - DRIVER OF UNIT 1 WENT TO ANSWER THE CALL BY CLICKING ANSWER - DRIVER LOOKED UP AND SAW THAT UNIT 2 WAS STOPPED IN THE LANE OF TRAVEL AND WASN'T ABLE TO GET OUT OF THE WAY FAST ENOUGH AND CRASHED INTO THE REAR OF UNIT 2 WITH THE FRONT OF UNIT 1 - UNIT 2 STATED AFTER HE WAS HIT IT CAUSED HIM TO HIT THE GAS AND IN TURN HE DROVE DOWN INTO THE NORTH DITCH WHERE IT CAME TO REST.- UNIT 1 CAME TO REST ON THE HIGHWAY AT CRASH SCENE.</t>
  </si>
  <si>
    <t>V1 was NB on MNTH 22 Just north of Glencoe.  D1 lost control, over-corrected, and went into the right side ditch.  he went into a drainage ditch.  Driver has a revoked driving status.  He was cited for Driving after Revocation and Fail to Use Due Care.</t>
  </si>
  <si>
    <t>MNTH 22</t>
  </si>
  <si>
    <t>V1 AND V2 WERE TRAVELING SE ON MNTH 22 1/4 MILE SE OF MM109.  V2 WAS STOPPED AT THE TAIL END OF A LINE OF TRAFFIC.  D1 STATED HE WAS LOOKING DOWN AT HIS RADIO.  HE LOOKED UP AND SAW V2 STOPPED.  HE SLAMMED ON HIS BRAKES LEAVING MARKS, BUT COULDNT STOP AND CRASHED INTO THE REAR OF V2.  D1 WAS CITED FOR FAIL TO USE DUE CARE, MSS 169.14.1.  D2 DID NOT HAVE INSURANCE ON THE V2.  HE WAS CITED FOR NO INSURANCE, MSS 169.797.2.  V1 WAS MOVED INTO GLENCOE.  D2 WAS ABLE TO GET INSURANCE ON HIS VEHICLE WHILE WAITING.  HE DROVE IT AWAY, WHEN I CONFIRMED THERE WAS INSURANCE.</t>
  </si>
  <si>
    <t>MILLER  PARKING LOT</t>
  </si>
  <si>
    <t>-Clear / Dry rds.
-D1 stated N/B Hwy 22 making a L. turn into Miller Parking lot, didn`t see Veh.2 S/B on Hwy 22.
-D.2 stated Veh. 1 turned in frt. of her.
-Ethan Transported by Ambul. to Glencoe ER.
-Both vehs towed by Kevin`s.
- Witnesses  Grob &amp; Katzenmeyer both stated saw veh1 turn in frt. of veh 2
-D.1 cited for: Drv. w/o due care   (889000401727)</t>
  </si>
  <si>
    <t>UNIT 2 WAS SLOWING TO TURN LEFT INTO MILLER MANUFACTURING PARKING LOT. DRIVER 2 STATES SHE HAD HER SIGNAL ON.
UNIT 1 STATES HE DID NOT SEE TURN SIGNAL, BUT SEE BRAKE LIGHTS, HOWEVER NOT IN TIME. THERE WAS A BYPASS LANE AVAILABLE TO UNIT 1. DRIVER 1 ADMITS BEING TIRED FROM WORKING THE NIGHT SHIFT.
DRIVER 1 CITED FOR FAILURE TO DRIVE WITH DUE CARE.</t>
  </si>
  <si>
    <t>UNIT 2 WAS IN NORTH BOUND LANE OF HWY 22 - UNIT 2 WAS ATTEMPTING TO TURN LEFT INTO A BUSINESS AND HAD HIS LEFT TURN SIGNAL ON AS HE STARTED TO MAKE HIS TURN - UNIT 1 WAS ALSO NORTH BOUND HWY 22 - UNIT 1 SAW UNIT 2'S  TURN SIGNAL BUT THOUGHT HE HAD FORGOT TO TURN IT OFF AS HE HAD PREVIOUSLY TURNED OUT OF A DRIVEWAY TO THE SOUTH - UNIT 1 WANTED TO PASS AND ATTEMPTED TO PASS UNIT 2 ON LEFT IN A NO PASS ZONE BUT CONTINUED ON AND ENDED UP SIDESWIPING UNIT 2 IN FRONT FENDER WITH HER PASSENGER SIDE- THERE WAS A BYPASS LANE ON THE RIGHT HAND SIDE OF THE HWY TO ALLOW FOR SAFE PASSING THAT WAS NOT UTILIZED - WITNESS CONFIRMED STORY</t>
  </si>
  <si>
    <t>Driver of Suburban was southbound on Hwy 22. Driver of Suburban was slowing down because a vehicle in front of her was signaling to turn right. Driver of Nissan was behind Suburban. They did not slow down in enough time and hit the Suburban on the driver side rear with their passenger side.</t>
  </si>
  <si>
    <t>U1 was NB on MNTH 22 and about to turn left into the parking lot for Miller Manufacturing. Driver of U1 misjudged the entrance and drove into the damage damaging the front of the vehicle. Driver has a medical condition called Retinitis Pigmentosa where driving at night is difficult and was a cause for the crash.</t>
  </si>
  <si>
    <t>Pine Drive</t>
  </si>
  <si>
    <t>Driver of Unit 1 was traveling south on Hwy 22 and ran off the roadway to the left approximately 30 yards north of the intersection of Hwy 22 and Pine Drive, on the east side of the road.  The vehicle traveled on the shoulder, entered the ditch and then struck the field approach. The vehicle then went airborne, landed and continued another 60 yards on the shoulder/ditch.Total of 90 yards from where the R/F tire entered the roadway to the vehicle's back bumper. Driver appeared and admitted to be under the influence of non-prescription medications and lagter stated he had used cocaine prior to the crash. See Glenoce Police Department (ICR 14-470)for details and charges. Due to the driver's condition an ambulance to called and transported the driver to Glencoe Hospital.</t>
  </si>
  <si>
    <t>PINE DR</t>
  </si>
  <si>
    <t>#1 BACKING ONTO MNTH 22 FROM FIELD APPROACH. #2 STOPPED AT STOP  SIGN, TURNING RIGHT ONTO MNTH 22. #1 DID NOT SEE #2 UNTIL #2  SOUNDED HORN.
#1 DID NOT  REALIZE THAT HE HAD MADE CONTACT / DAMAGED HIS VEH  AND UNIT #2, LEFT SCENE.</t>
  </si>
  <si>
    <t>U2 WAS SB HWY 22 BEHIND A SEMI - SEMI WENT TO TURN INTO MILLER MFG - U2 WAS ABLE TO SAFELY SLOW DOWN AND AVOID SEMI - U2 HEARD BREAKS/SKIDDING LOOKED BACK AND SAW U1 - U2 TRIED TO GET OUT OF THE WAY BUT U1 HAD CRASHED INTO THE REAR OF U2.</t>
  </si>
  <si>
    <t>Motorcycle was North bound Hwy 22. There were two vehicle ahead  of motorcycle and the lead vehicle was preparing to turn left.
It appeared to witnesses and motorcycle driver that second  vehicle did not see vehicle turning and had to slow quickly and  maneuver around lead vehicle.
Motorcycle noticed second vehicle slow quickly but didn`t see  brake lights. Driver of motorcycle tried to slow down fast and  lost control.
Motorcycle went into ditch on right side of Hwy.</t>
  </si>
  <si>
    <t>2011-13948</t>
  </si>
  <si>
    <t>115th St</t>
  </si>
  <si>
    <t>VEHICLE WAS TRAVLING NB ON HWY 22 WHEN THE DRIVER LOST CONTROL OF THE VEHICLE STUCK A MAILBOX ON THE PASSANGER SIDE AND OVERCORRECTED AND THEN ENDED IN THE WEST DITCH.</t>
  </si>
  <si>
    <t>Unit 1- Buick was entering onto MNTH 22 from business driveway on west side on highway preparing to turn north.
Unit 2- Chevrolet was traveling south on MNTH 22 approaching business driveway.
Unit 1 pulled out onto MNTH 22 in front of Unit 2.
Unit 2 hit the left rear of Unit 1.</t>
  </si>
  <si>
    <t>115TH ST (T-103)</t>
  </si>
  <si>
    <t>UNIT #2 SLOWING FOR DEER WHICH HE EVENTUALLY HIT (EVENT # P150162297). UNIT #1 RAN INTO REAR OF UNIT #2. UNIT #2`S TAIL/BRAKE LIGHTS WORKING POST-CRASH.
DRIVER #1 ISSUED PAPER CITATION 889000427030 FOR FOLLOWING TOO CLOSELY.</t>
  </si>
  <si>
    <t>3 (120TH STREET)</t>
  </si>
  <si>
    <t>TWO HORSES RAN OUT OF THE DITCH, VEHICLE HIT ONE HORSE. HORSE WAS KILLED.
HORSES OWNED BY GARY ALLEN RADUENEZ, 10251 STATE HWY 22, GLENCOE MN 55356  952-564-7299</t>
  </si>
  <si>
    <t>120TH</t>
  </si>
  <si>
    <t>V1 WAS TRAVELING SOUTH ON MNTH 22.
V2 WAS TRAVELING NORTH ON MNTH 22.
D1 SAID HE WAS GOING 45MPH WHEN HE LOST CONTROL, CROSSED THE CENTER LINE AND COLLIDED WITH V2.
BOTH WITNESSES STATED THAT V1 CROSSED THE CENTER LINE AND COLLIDED WITH V2.</t>
  </si>
  <si>
    <t>Fogarty was southbound in her 2020 Chevrolet Traverse and Koester was behind Fogarty in his 2013 Chevrolet Equinox. Fogarty rear ended Koester on a straight and level portion of MNTH 22 which had no traffic controls and no slowed or stopped traffic in front of him.
Koester stated he was travelling southbound at about 5mph over the speed limit, although he did not know his speed, and the 8 1/2 month old infant in the back seat began to cry. He stated he was tending to the infant to see if it needed a bottle or anything when he turned back around he had hit the Traverse which was in front of him. Koester stated neither he, nor his son, were injured. He stated he was following the Traverse too close and his distraction by the child was a factor in the crash.
Fogarty stated she was southbound on MNTH 22 going about 62mph in her Traverse when she was rear ended by Koester. She stated there was no traffic that had slowed in front of her and she had not slowed or braked while driving. She stated that Koester came out of nowhere and rear-ended her. Fogarty stated her neck and back were stiff but she did not feel she was injured and denied medical attention. 
There were no skid marks or indications of braking prior to the point of impact which was in the southbound lane of MNTH 22 to the north of the address 10251 MNTH 22. 
Fogarty's vehicle was towed by Kevin's Towing and Koester had his vehicle pulled into a friend's driveway at 10251 MNTH 22 until a tow truck could be arranged. 
Formal charges against Koester were recommended to the McLeod County Attorney's Office.</t>
  </si>
  <si>
    <t>V1 WAS NB HWY 22 AND HAD PULLED TO THE EAST SHOULDER TO ATTEMPT TO MAKE UTURN - V2 WAS SB HWY 22 WHEN V1 PULLED BACK OUT ONTO HWY 22 AND MADE UTURN IN FRONT OF V2 AND STRUCK V2 IN FRONT DRIVER SIDE FENDER WITH FRONT OF V1- BOTH VEH'S ENDED UP IN SB LANE OF HWY 22 BLOCKING THE LANE.</t>
  </si>
  <si>
    <t>CLOUDY / DRY RDS
VEH1 WAS PULLED OVER PARKED ON SHOULDER OF THE ROAD FACING S/B ON HWY 22.  D1 STATED DIDN'T SEE ANYONE COMING AND PULLED OUT BACK INTO ROAD WAY.  HIT VEH2 THAT WAS ALSO S/B IN THE R.R. OF THE VEH.
VEH1 DROVE AWAY FROM THE SCENE
VEH2 TOWED BY KARS ON PATROL
D.1 CITED FOR: FAIL TO YEILD  ( 881905870529 )</t>
  </si>
  <si>
    <t>120TH ST/  CSAH 3</t>
  </si>
  <si>
    <t>Unit 1 was traveling south on Hwy 22. Unit 1 drifted over center  line of Hwy and the drivers side mirror hit the drivers side  mirror of Unit 2 which was traveling north on Hwy 22.
Both vehicle still able to be driven.</t>
  </si>
  <si>
    <t>#2 was turning into driveway of 10627 HWY 22. Witness (behind #1) observed brake/signal light, which was still operational post-crash. Witness reports #1 was driving aggressively prior to crash. #1 says he thought #2 was turning right (?), did not see brake/signal lights, was going to pass on the right. Where pass began is a no passing zone, marked by sign and line.
Right front of #1 hit left front of #2. #1 then ran off road, hitting 2 mail boxes.
#1 cited for failure to use due care.</t>
  </si>
  <si>
    <t>UNIT #1 MADE A LEFT TURN IN FRONT OF UNIT #2.
UNIT #2 APPLIED BRAKES AND STEERED RIGHT.
UNIT#1 SHOULD NOT HAVE TURNED SO CLOSELY TO APPROACHING UNIT #2, BUT HAD UNIT #2 MAINTAINED ITS LANE, THERE MOST LIKELY WOULD HAVE BEEN NO COLLISION, AS THE ARE OF IMPACT IS THE WESTBOUND SHOULDER. NO CITATIONS ISSUED TO EITHER DRIVER.</t>
  </si>
  <si>
    <t>120TH ST</t>
  </si>
  <si>
    <t>D1 (CHEV) WAS IN SB LANE OF MNTH 22 STOPPED TO MAKE A LEFT TURN ONTO 120TH ST.  HE SAID THE SUN WAS IN HIS EYES AND DIDN`T SEE V2 (FRHT, UPS VAN) WHICH WAS NORTH ON MNTH 22.  D1 BEGAN TO MAKE THE TURN, SAW V2, TRIED TO SWERVE BACK INTO HIS OWN LANE BUT HIS VEHICE WAS STILL IN THE LANE AND HIT V2 IN THE LEFT REAR OF THE VAN.  D2 WAS TAKEN BY AMBULANCE TO THE GLENCOE HOSPITAL FOR TEST.  HE TOLD ME HE WAS NOT INJURED.  D1 WAS CITED FOR FAIL TO YIELD MSS 169.20.2.  KEVIN`S AUTO SALES TOWED V1 AND  V2 WAS DRIVEN AWAY.</t>
  </si>
  <si>
    <t>SNOWING / SLUSHY ROADS
BRIAN WAS S/B ON HWY 22. HE TOLD ME A BLUE PICKUP SPUN OUT IN FRONT OF HIM AND HE SLOWED DOWN AND LOST CONTROL AND ENDED UP CROSS WAYS PARTLY IN THE RD WAY.
JON WAS ALSO S/B ON HWY 22 BEHIND BRIAN.  JON HIT THE R.R. OF BRIAN'S VEH AS HE WAS CROSS WAYS IN THE ROAD.
KARS ON PATROL CAME TO PULL OUT BOTH VEHICLE,  BOTH VEHICLES DROVE AWAY FROM THE SCENE</t>
  </si>
  <si>
    <t>Both units southbound on MNTH 22. Unit 2 slowing to make left turn onto CSAH 3. Driver #1 was not paying attention and rear-ended Unit 2.
Driver 1 cited for failure to drive with due care.</t>
  </si>
  <si>
    <t>120TH STREET</t>
  </si>
  <si>
    <t>Unit 1 was traveling northwest on Highway 22 approaching 120th Street. Unit 2 was stopped at the end of the driveway at Neubarth Contracting. Unit 2 attempted to cross Highway 22 to continue eastbound on 120th Street. Unit 1 applied brakes and struck unit 2 on the passenger side rear wheel well area. Unit 1 continued driving into the west ditch to the north of Neubarth Contracting driveway and came to a final rest. Unit 2 rotated clockwise and came to a final rest in the right turn lane of Highway 22 south.</t>
  </si>
  <si>
    <t>Unit 1 (629NMK) was eastbound on MNTH 22 while Unit 2 (639LXN) was stopped in roadway to make left turn  to head north on county road 3.   Unit 1 driver applied brakes but was unable to stop in time and struck back of Unit 2.
Driver 1 stated that she was looking at the farm that was on the south side of MNTH 22 and not paying attention to the roadway. 
Driver 2 stated she was stopped in the roadway waiting to turn left since traffic was heavy.
Driver 1 was cited for Duty to Drive With Due Care.</t>
  </si>
  <si>
    <t>UNIT 1 TRAVELING NORTH ON MNTH 22 BY CR 3
UNIT 2 TRAVELING SOUTH BOUND ON MNTH 22 BY JADE AVE
UNIT 1 WENT OVER CENTERLINE STRIKING UNIT 2 IN THE REAR AXEL CAUSING MODERATE DISABLING DAMAGE
UNIT 2 WENT INTO SOUTH DITCH
UNIT 1 WENT WEST INTO SOUTH DITCH
UNIT 1 SUFFERED SEVERE TOTALING DAMAGE TO DRIVERS SIDE FRONT
DRIVER OF UNIT 1 ADMITTED FALLING ASLEEP HE WAS ISSUED A CITATION FOR DUTY TO DRIVE WITH DUE CARE.
DRIVER OF UNIT 1 ISSUED CITATION FOR DUTY TO DRIVE WITH DUE CARE. CITATION NUMBER 881803170326</t>
  </si>
  <si>
    <t>JADE AVENUE</t>
  </si>
  <si>
    <t>V1 TRAVELLING NW ON MNTH 22 RAN OFF ROAD ON WEST SIDE, SPUN 180 DEGREES, RAN OVER SMALL SHRUB, AND CAME TO REST IN WEST DITCH.
NO INJURIES.
VEHICLE TOWED BY KEVIN'S TOWING.</t>
  </si>
  <si>
    <t>11-17506</t>
  </si>
  <si>
    <t>Adams Street SE</t>
  </si>
  <si>
    <t>Airport Road</t>
  </si>
  <si>
    <t>Unit 1 Eastbound on Airport Road
Unit 2 Southbound on Adams Street
Unit 2 did not stop at stop sign and struck Unit 1 in driver side door. Unit 1 came to rest in southeast ditch facing south. Unit 2 came to rest in southeast ditch facing west.
Charges pending.</t>
  </si>
  <si>
    <t>U2 was NB on MNTH 22. D2 said he saw a school bus stopping with its red lights on and had to hit the brakes. U1 was NB on MNTH 22 and D1 said he saw the red lights of the school bus but did not see the brake lights of U2. U1 rear ended U2 in the lane of traffic. W1 was the school bus driver and stated she did not think either of the driver's were paying attention and did not think they was going to stop. W1 said the U2 slammed on its brakes when he noticed the red lights and U1 could not stop in time.</t>
  </si>
  <si>
    <t>Driver of Unit 1 was traveling northbound on Hwy 22 and had just passed Jade Ave when she wasn't paying attention and crossed the centerline. The vehicle then entered the west ditch and struck a large wooden utility pole. The roadway was wet but not slippery or snow covered. Glencoe Fire Dept and Allina Ambulance arrived prior to my arrival. Female was transported to Glencoe Hospital for a neck/head injury. Driver couldn't recall the crash and denied access to her cell phone. Kevin's Towing of Glencoe towed the vehicle. No insurance was found in the car. Driver cited for numerous violations.</t>
  </si>
  <si>
    <t>Unit 1- GMC Yukon was northbound on Hwy 22 pulling a trailer with flooring scraps.
Strap that was holding flooring scraps down came loose and a piece of carpet flew out.
Unit 2 - Hyunda Sonata was southbound on Hwy 22. A piece of carpet flew out of the trailer of Unit 1. 
The driver of Unit 2 was unable to avoid the piece of carpet and hit it. Minor damage to the front right corner (broken bumper and light), Unit 2 still drivable.</t>
  </si>
  <si>
    <t>Driver had been southbound. Evidence indicates vehicle had drifted to the right, and the driver severely over-corrected to the left. Vehicle crossed roadway and ran off the road overturning several times. A passing motorist transported the driver home, and then called the Police. Police made contact with the driver, and transported him to the hospital for medical treatment.
The driver was obviously impaired. A search warrant was obtained and a blood sample taken.
Driver will be charged by formal complaint pending test results.</t>
  </si>
  <si>
    <t>V1 WAS NB ON MNTH 22 AT MILEPOST 112.  V1 TRIED TO PASS V2, WHICH WAS AN AMBULANCE.  HE SAID HE WAS GOING TOO FAST.  THE BACK END OF V1 STARTED TO BREAK AWAY AND D1 SAID HE TRIED STEERING INTO THE SKID.  THIS CAUSED THE RIGHT FRONT OF V1 TO CONTACT THE LEFT REAR OF V2.  V1 SPUN OUT AFTER CONTACT AND WENT INTO THE EAST DITCH.  V2 REMAINED ON THE ROADWAY.  THE ROADS WERE ICE AND SNOW PACKED WITH SNOW ON TOP.  IT WAS WINDY AND SNOWING HARD.  D1 WAS CITED FOR FAIL TO USE DUE CARE (MSS 169.14.1) NO INJURIES.  THE AMBULANCE HAD ONE DRIVER AND 4 OCCUPANTS IN THE REAR, 3 TENDING TO ONE PATIENT.  SEATING FOR THEM UNKNOWN, UNKNOWN SEATBELT SITUATION. PATIENT WAS ON GURNEY.</t>
  </si>
  <si>
    <t>125TH ST</t>
  </si>
  <si>
    <t>Unit 1 was traveling south on Hwy 22. Driver noticed two deer along side Hwy and slowed.
Unit 2 was traveling behind Unit 1 and did not notice vehicle in front slow and had to put motor cycle onto its side.</t>
  </si>
  <si>
    <t>UNIT #3 WAS SLOWING IN TRAFFIC DUE TO ROAD AND VISIBILITY CONDITIONS, VEHICLES GOING OFF ROAD IN FRONT OF HER. UNIT #1 COMING UP BEHIND #3 TOO FAST FOR CONDITIONS, MANUEVERED LEFT HITTING LEFT REAR OF #3, CROSSED CENTER AND SIDESWIPED #2 WHO  WAS GOING THE OPPOSITE DIRECTION AND ATTEMPTING TO AVOID  COLLISION WITH #1.
#3 LEFT SCENE DUE TO SAFETY CONCERNS, CALLED IN A SHORT TIME  LATER. #`S 1 AND 2 BOTH RAN OFF ROAD TO THEIR RIGHT SIDES, CAME  TO REST IN DITCH.</t>
  </si>
  <si>
    <t>CLEAR / DRY RDS.
CORY NB ON HWY 22 MAKING A L. TURN ONTO 125TH ST STOPPED FOR SB TRAFFIC.
KRISTIN ALSO NB ON HWY 22 DIDN'T NOTICE VEH STOPPED AND RAN INTO BACK OF IT
WITNESS ZABEL STATE SHE WAS S/B ON HWY 22 MAKING A R. TURN ONTO 125TH ST.  SEEN CORY VEH MAKING A L. TURN WAITING FOR HER.  DIDN'T SEE THEM HIT, SAW THE VEHS AFTERWARDS
BOTH VEHS TOWED BY KEVINS</t>
  </si>
  <si>
    <t>125TH STREET</t>
  </si>
  <si>
    <t>UNIT 1 DRIVING NORTH ON MNTH 22.
DEER RAN ONTO ROAD FROM LEFT DITCH.
UNIT 1 STRUCK DEER CENTER OF VEHICLE.
UNIT 1 LOOKS TO BE TOTALED.
ISSUED DEER POSSESSION TAG TO DRIVER OF UNIT 1</t>
  </si>
  <si>
    <t>-Cloudy / Dry Roads.
-D.1 stated going S/B on Hwy 22 when the veh. in front of her hit the brakes and stopped in the road.  She said she didn`t see any animals around. D.1 stated going about 61 mph.
-D.2 stated he was going S/B on Hwy 22 when a brown dog came out of the bean field westbound in front of him. He hit his brakes.
-Veh.1 was going to be removed by a private party.
-Veh.2 was able to drive away.
-No injuries.
-D.1 cited for: Drive w/o Due Care (88900015883).</t>
  </si>
  <si>
    <t>V2 WAS NB ON MNTH 22 GOING 40-45MPH DUE TO ICY ROADS.  V1 CAME UP BEHIND HER AND BEGAN TO OVERTAKE V2.  HE LOST CONTROL DURING THE PASS AND SIDESWIPED V2.  HE WENT INTO THE DITCH.  V2 DID NOT GO IN THE DITCH.  D1 WAS CITED FOR FAIL TO USE DUE CARE.</t>
  </si>
  <si>
    <t>Unit 1- Ford Focus was traveling east on 125th Street approaching Highway 22.
Unit 2- Sterling State Dump Truck was traveling south on Highway 22 approaching 125th Street.
Unit 1 failed to stop at stop sign and entered into the intersection. As Unit 1 entered the intersection it was hit by Unit 2 on the left rear.
Unit 2 was on a through roadway and had the right of way.</t>
  </si>
  <si>
    <t>14-00000056</t>
  </si>
  <si>
    <t>HWY 22</t>
  </si>
  <si>
    <t>-UNIT ONE GOING N/B ON HWY 22.
-DRIVER OF UNIT ONE STATED SHE DID NOT KNOW WHAT HAPPENED, THEY WERE DRIVING THEN ALL OF A SUDDEN THEY LOST CONTROL AND WENT INTO THE EAST DITCH AND ROLLED.
-PASSENGER 1 (HUSBAND) STATED THAT THE DRIVER TRIED TO PASS  A VEHICLE AND WHEN UNIT ONE HIT THE CENTER RUMBLE STRIPS THE VEHICLE LOST CONTROL AND WENT INTO THE DITCH.
-WITTNESS STATED THAT UNIT ONE WAS GOING N/B ON HWY 22 AND WAS FOLLOWING A VEHICLE.  
-WITTNESS STATED THAT HE SAW UNIT ONE FISH TAIL "VIOLENTLY" AND THEN GO INTO THE EAST DITCH AND ROLL 1-2 TIMES.
-WITTNESS STATED THAT HE WAS UNSURE IF UNIT ONE WAS TRYING TO PASS, WITTNESS DID STATE THAT UNIT ONE WAS PRETTY CLOSE TO THE VEHICLE IT WAS FOLLOWING.
-WITTNESS WAS IN THE CURVE WHEN HE SAW THE CRASH.
-UNIT ONE CAME TO REST ON ITS DRIVERS SIDE.</t>
  </si>
  <si>
    <t>The pickup truck was traveling S/B when a deer ran out in front of it. Driver hit the breaks to avoid hitting the deer which caused the van behind the truck to rear end the truck.</t>
  </si>
  <si>
    <t>UNIT 1 WAS SOUTH BOUND HWY 22 ROADWAY WAS CLEAR OF ICE/SNOW AT THE TIME - VEH IN FRONT OF HER WAS TRAVELING SLOWER THAN POSTED SPEED LIMIT - DRIVER WENT TO PASS WAS ABLE TO DO SO SAFELY BUT ONCE SHE RE-ESTABLISHED THE LANE A SECTION OF THE HIGHWAY WAS GLARE ICE AND SHE STARTED TO SLIDE AND OVER CORRECTED AND WENT INTO THE WEST DITCH OF HWY 22 GOING IN NOSE FIRST AND ROLLING HER VEH SEVERAL TIMES COMING TO REST ON ITS TOP/ROOF- DRIVER WAS ABLE TO CRAWL OUT OF THE VEH ON HER OWN.</t>
  </si>
  <si>
    <t>BOTH V1 AND V2 WERE TRAVELING NW ON MNTH 22 AT MM 113, THERE WAS A HERD OF DEER ON THE SIDE OF THE ROAD AND DITCH, A FEW CROSSED, SO V2 STOPPED OR SLOWED FOR THE DEER, V1 WAS LOOKING AT THE DEER AND DIDN`T SEE THAT V2 WAS STOPPED OR GOING SLOW IN FRONT OF HIM, V1 REARENDED V2.  BOTH WERE TRANSPORTED TO THE GLENCOE HOSPITAL.  BOTH VEHICLES WERE TOWED BY KEVIN`S AUTO SALES.  SEVERE DAMAGE TO BOTH VEHICLES.  D1 COMPLAINED OF CHEST PAIN FROM BELT AND AIRBAG.  D2 COMPLAINED OF NECK PAIN.</t>
  </si>
  <si>
    <t>Driver of V1 was southeast on MNTH 22 at MM 113.  She was watching a video on her cell phone as it was being held by the front right passenger.  she went over the center line and a truck was coming.  She over corrected and went into the ditch on the south west side.  she sideswiped trees and bushes causing damage to the front and right side of the vehicle.  The front right passenger went to the hospital via ambulance.  She complained of leg pain.  All were belted and no airbag deployment.  no other injuries reported.  D1 is cited with Careless Driving MSS  169.13.2.  the vehicle was driven home by her father after the right rear tire was changed.</t>
  </si>
  <si>
    <t>UNIT 1 TRAVELING SOUTH BOUND ON MNTH 22.
UNIT 1 WAS NORTH OF SOUTH OF LACE AVE WHEN A DEER JUMPED OUT OF THE WEST RIGHT DITCH.
UNIT 1 STRUCK DEER WITH FRONT END CAUSING MODERATE DAMAGE
DRIVER GIVEN CRASH REPORT FORM AND INFO SHEET
DEER POSSESSION TAG GIVEN TO LOCAL RESIDENT RYAN DUANE VERDECK DOB 02-28-1974</t>
  </si>
  <si>
    <t>TRAVEL LANE WAS DRY, SHOULDER &amp; DITCH SLOPE SLIPPERY.
DRIVER NOT SURE WHAT HAPPENED, THINKS WIND TOOK HIM. RAN OFF  ROAD RIGHT SIDE, HIT SIGN STRUCTURE BEFORE COMING TO REST AGAINST FENCE.</t>
  </si>
  <si>
    <t>V1 WAS TRAVELING SOUTH ON MNTH 22.
V1 CROSSED THE CENTER LINE AND WENT INTO THE DITCH.
D1 SAID HE BLACKED OUT.</t>
  </si>
  <si>
    <t>UNIT 1 TRIED PASSING VEHICLES ON MNTH 22
UNIT 1 LOST CONTROL AND WENT INTO RIGHT DITCH 
UNIT 1 LAUNCHED OVER LACE AVE AND CAUSED MODERATE DAMAGE TO DRIVER SIDE RIMS AND UNDER CARRIAGE.
DRIVER OF UNIT 1 CITED WITH DUTY TO DRIE WITH DUE CARE
CITATION NUMBER 889000401916</t>
  </si>
  <si>
    <t>Unit 2 southbound on MNTH 22 approaching intersection of MNTH 22 and Lace Avenue. Unit 2 was the lead vehicle in a line of three southbound vehicles. The second vehicle was the witness, driving a white sedan. The third vehicle was Unit 1. The intersection of MNTH 22 and Lace Avenue is controlled by stop signs on Lace Avenue and through traffic has the right of way. There is no left turn lane for southbound traffic on MNTH 22 to turn north onto Lace Avenue. There is a right turn lane for traffic turning south onto Lace Avenue. 
As reported by the driver of Unit 2, he moved partially into the right turn lane so he could make his left turn north onto Lace Avenue. The driver said he did not know how far he moved into the right turn lane and could not estimate how much of his truck was in each lane. The driver stated he alway does that at that intersection to set up his turn. 
The witness, who was traveling directly behind Unit 2, observed Unit 2 reduce its speed and activate left turn signal. Witness observed Unit 2 then move at least half of its vehicle into the right turn lane. Witness reported she also moved her vehicle into the right turn lane because she was confused by the trucks movement and had concerns the driver might be fatigued or impaired. Witness recalled the positioning of her vehicle to be slightly offset to the left of Unit 2. Witness believed her vehicle could have blocked the left turn signal of Unit 2. Witness stated she and both Unit's involved in crash had slowed significantly prior to the crash occurring. She recalled Unit 1 continued in southbound lane of MNTH 22 passing her on the left. The witness did not believe Unit 1 crossed over the center line to make this maneuver. Witness recalled Unit 2 made its left turn as Unit 1 was beside her. Unit 1 veered to the left to avoid a crash. Witness stated she believed the crash was the fault of Unit 2. 
Driver of Unit 1's recollection of the incident matched the description of the witness. Driver stated she could not see the left turn signal of Unit 2, and thought both vehicles were turning right onto Lace Avenue.</t>
  </si>
  <si>
    <t>VEHICLE WAS SB ON MNTH 22 AT MP 114 WHEN A DEER CAME FROM THE DITCH AND STRUCK THE CAR ON THE LEFT SIDE, CAUSING DAMAGE TO THE LEFT SIDE, FRONT, AND THE WINDSHIELD WAS BROKEN OUT.  DEER WAS REMOVED FROM ROAD.  NO INJURIES.  KEVINS TOWING.</t>
  </si>
  <si>
    <t>V1 WAS TRAVELING NW ON MNTH 22 NEAR MM 114.  HE STOPPED IN THE LANE FOR A HEARD OF DEER CROSSING IN FRONT OF HIM.  V2 WAS ALSO NW ON 22.  HE SAID SHE REMEMBERS LOOKING UP AND SEEING THE DEER AND THE BRAKE LIGHTS.  SHE COLLIDED INTO THE REAR OF THE TRUCK. SHE ESTIMATED HER SPEED AT 60MPH.  SHE DIDN  REMEMBER WHY SHE LOOKED DOW.  D1 SAID HE WAS STOPPED FOR ABOUT 4 SECONDS BEFORE THE COLLISION.  D2 WAS INJURED.  COMPLAINING OF CHEST, NECK, AND LEG PAIN.  TRANSPORTED BY AMBULANCE TO HUTCHINSON MEDICAL CENTER.</t>
  </si>
  <si>
    <t>During period of snow with very poor road conditions vehicle ran off the road to the right and rolled at least 1 time.  Driver and passenger were checked by ambulance but signed off on transport.  Image is Google earth image in diagram and not a photograph from the day of the crash.</t>
  </si>
  <si>
    <t>Vehicle was north bound and crossed over the center lane and onto the south bound lane. The vehicle left the road and drove down into the ditch. The vehicle traveled into the ditch and stopped approximately 336 feet from where it left the roadway. Vehicle final rest was approximately .2 miles south of 140th St.
Driver was arrested for DWI, and refused to give a sample.</t>
  </si>
  <si>
    <t>UNIT 2 STOPPED OR NEARLY STOPPED BEHIND OTHER VEHICLES THAT WERE STOPPED FOR AN ANIMAL CROSSING THE ROADWAY. UNIT 1 LOCKED UP BRAKES, RAN INTO REAR OF UNIT 2.
DRIVER 1 CITED FOR FAILURE TO DRIVE WITH DUE CARE. DRIVER 1'S ADDRESS NOT HOME ADDRESS, HOME ADDRESS ON FILE WITH DPS.</t>
  </si>
  <si>
    <t>Clear, dry roads
McLeod County Squad W/B HWY 22.
Deer S/B in front of squad, causing squad to hit deer.
No town, vehicle derivable.</t>
  </si>
  <si>
    <t>BISCAY CITY LIMITS</t>
  </si>
  <si>
    <t>CODY WAS SOUTHBOUND HWY 22 ENTERING TOWN OF BISCAY. HE EXPLAINED THAT HE HAD A HEADACHE AND DOES NOT REMEMMBER SEEING BISAY.  HE WOKE TO THE SOUND OF HIS MOTOR REVING AND FOUND THAT HE WAS RESTED UP AGAINST TREE.  HE HAD CROSSED CENTERLINE AND INTO EAST DITCH AND DOWNHILL INTO A TREE BY THE RIVER.  SERIOUS DAMAGE TO FRONT OF CAR. NO INJURIES FROM ACCIDENT.</t>
  </si>
  <si>
    <t>Biscay</t>
  </si>
  <si>
    <t>Vehicle 2 was South bound on Hwy 22 and about the speed limit.  Vehicle 1 was exiting the parking lot of the Biscay Bar to turn north to locate a parking spot.  Driver of Vehicle 1 stated she had looked but not observed vehicle 2 prior to pulling out.  Vehicle 2 struck vehicle 1 on the left side of vehicle.  Both vehicle sustained minor damage. Driver of vehicle 1 was issued a citation for failure to yield the right of way.</t>
  </si>
  <si>
    <t>Unit 2 traveling s/b on MNTH 22. Unit 2 slowed quickly for traffic in front slowing/stopping for left turn.  Unit 1 swerved and crashed into rear end of Unit 2. Damage was consistent. Neither vehicle required a tow. No parties were injured. Photographs were taken.  Driver 1 issued citation for crash.</t>
  </si>
  <si>
    <t>CLOUDY / WET, DAMP RD WAY
VEH 1 WAS S/B ON HWY 22, CROSSED THE CENTER LINE AND HIT SEMI AND TRL GOING NB. VEH1 ENDED UP WEST OF HWY 22 IN THE GRASS UP AGAINST ELECTRICAL PANELS AND LIFT STATIONS.  VEH 1 CAUGHT ON FIRE.
D.1 STATED THEY WERE COMING FROM HUTCH AND HE MUST HAVE FALLING ASLEEP HE DIDN'T REMEMBER ANYTHING UNTIL  HE HAD HIT THE SEMI.
VEH2 GOING NB ON HWY 22.  D2 STATED GOING THOUGH BISCAY WHEN VEH CAME OVER THE CENTER LINE AT HIM, HE TRIED TO GO TO THE SHOULDER, BUT THEY STILL HIT.
VEH2 DRV. AND PASS NO INJURIES.
VEH1 HAD 1 PASS. GET TRANSPORTED TO GLENCOE ER, THE OTHER PASS AND DRIVER SIGNED OFF AT THE SCENE.
VEH1 TOWED BY CARS ON PATROL
VEH2 TOWED BY JERRY'S, VEH2 WAS INSPECTED BY 439
D1 WAS ARRESTED ON SUSPICION OF DRIVING UNDER THE INFLUENCE OF DRUGS. CHARGES PENDING</t>
  </si>
  <si>
    <t>Cloudy, dark out with street lights on at the intersection of MNTH 22 &amp; Major Ave.
Krasean going NB on Major Ave crossing Hwy 22.  Krasean stated didn't see the Witte veh when she pulled out to cross the Highway.
Witte veh NB on MNTH 22.  Witte stated Krasean pulled out in frt. of her.
No injuries
No tows
Krasean cited for: Fail to Yield</t>
  </si>
  <si>
    <t>UNIT 1 TRAVELING SOUTH ON MNTH 22 NEAR 150TH STREET
UNIT 2 IN FRONT OF UNIT 1
UNIT 2 WAS SLOWING TO TURN ONTO 150TH STREET
UNIT 1 COULDN'T SEE UNIT 2 THROUGH THE SUN THAT WAS RISING IN THE SOUTH
UNIT 1 HIT UNIT 2 WITH THE RIGHT FRONT CORNER
UNIT 1 SUFFERED MODERATE DAMAGE
UNIT 2 SUFFERED MODERATE DAMAGE TO THE LEFT REAR CORNER
DRIVER OF UNIT 1 CITED WITH DUTY TO DRIVE WITH DUE CARE</t>
  </si>
  <si>
    <t>Unit 1 was traveling south bound on Hwy 22 near 150th (just south of the bridge). A deer exited the east ditch heading west when the deer was struck by Unit 1.  Drier had airbag pain to his right arm and was transported to Glencoe Hospital by Allina Ambulance. Kevin's Towing towed the car to their impound lot. Driver was wearing his seatbelt. Upon impact with the deer, the vehicle left the roadway into the west ditch into some water.</t>
  </si>
  <si>
    <t>V1 was NB on MNTH 22 and a deer came from the ditch and struck the front left of the car.  the damage is moderate.  She caled a tow for there was a piece of the front quarter panel that was pushed into the tire.  the crash happened near 0530.  i came upon her on the side of the road at approx 0705.  She had two children in the car and no one was injured.</t>
  </si>
  <si>
    <t>UNIT 1 TRAVELING SOUTH ON MNTH 22 NEAR MP 116
UNIT 1 DRIVER FELL ASLEEP AND VEERED OFF ONTO WEST/RIGHT SHOULDER
UNIT 1 STRUCK NORTH WEST BRIDGE GUARD RAIL
UNIT 1 SPUN AROUND UNTIL COMING TO A COMPLETE STOP IN NORTH BOUND LANE
UNIT 1 SUFFERED MODERATE DISABLING DAMAGE TO THE PASSENGER RIGHT REAR DOOR/TIRE
DRIVER OF UNIT 1 CITED FOR DUTY TO DRIVE WITH DUE CARE.</t>
  </si>
  <si>
    <t>UNIT 1 TRAVELING SOUTH BOUND ON MNTH 22 NEAR COUNTY ROAD 11
UNIT 1 NOTICED DEER COME OUT OF EAST DITCH RUNNING WEST
UNIT 1 HIT DEER DIRECTLY IN THE FRONT CAUSING MODERATE DISABLING DAMAGE
DRIVER GIVEN INFO SHEET AND REPORT FORM</t>
  </si>
  <si>
    <t>Unit 1 was southbound on Highway 22 near McLeod County Road 11. An SUV, which was driven by the attached witness was following, and Unit 2 was trailing the witness. 
Unit 1 suddenly slowed and moved towards the edge of the southbound lane. Unit 1 then completely stopped in the roadway, partially on the shoulder. The witness slowed and maneuvered around the vehicle towards the drivers left, crossing over into the northbound lane. Unit 2 also maneuvered into the northbound lane to avoid a collision. Unit 1 then attempted to make a u-turn and go northbound. 
Unit 1 struck Unit 2 on the front passenger side tire of the cab of the semi-tractor. 
Unit 1 had extensive front end damage and needed to be towed. Unit 2 had damage to one of the lug nuts on the passenger side of the cab. Unit 2 was waived of a commercial motor vehicle inspection and was able to continue on its way.
The passenger of Unit 1 was transported to the Hutchinson emergency room and was treated for minor injuries. The driver of Unit 1 received a citation for Unsafe Change of Course.</t>
  </si>
  <si>
    <t>155TH ST</t>
  </si>
  <si>
    <t>V1 WAS GOING SE ON MNTH 22.  SHE WAS STOPPED WITH HER LEFT TURN SIGNAL ON.  SHE WAS WAITING FOR TRAFFIC TO CLEAR TO MAKE HER LEFT TURN.  D2 GOING SAME DIRECTION SAID HE SAW HER UP IN FRONT OF HIM  AND THAT SHE WAS GOING TO TURN, HE SAID HE LOOKED AT HIS SPEEDOMETER AND WHEN HE LOOKED UP, SHE WAS THERE.  HE SWERVED TO AVOID HER, BUT COLLIDED WITH THE RIGHT REAR OF HER CAR.  SHE WENT TO HOSPITAL COMPLAINING OF NECK PAIN.  HER HUSBAND DROVE HER.  HE SAID NO INJURIES.  BOTH BELTED.  NO INJURIES.  CARS ON PATROL SHOP TOWED V1.  D2 CITED FOR FAIL TO USE DUE CARE.</t>
  </si>
  <si>
    <t>V1 WAS SE ON MNTH 22.  D1 WANTED TO MAKE A LEFT TURN ONTO 155TH ST.  HE WAS GOING TOO FAST FOR THE SNOWY CONDITIONS, COULDN'T MAKE THE TURN, LOST CONTROL, WENT INTO RIGHT DITCH, AND STRUCK LARGE LIGHT POLE WITH THE RIGHT FRONT OF HIS CAR.  THE POLE WAS KNOCKED OVER.  HE WAS ABLE TO DRIVE OUT OF THE DITCH AND DRIVE THE CAR FROM THE SCENE.  HE WAS CHARGED WITH FAIL TO USE DUE CARE.</t>
  </si>
  <si>
    <t>UNIT 1 TRAVELING SOUTH ON MNTH 22 NEAR CR 11. UNIT 1 LOST CONTROL WITH NO OTHER FACTORS GOING ON. UNIT 1 HAS BALD REAR TIRES AND ALMOST BALD FRONT TIRES. ROADWAY WET FROM SNOW FALL. NO ACCUMULATING SNOW ON ROADWAY NOT ICY. DRIVER WENT INTO WEST DITCH STRIKING A INTERSECTION STREET LIGHT POLE CAUSING MODERATE DISABLING DAMAGE TO THE PASSENGER FRONT. POLE STRUCK TOP AND REAR OF VEHICLE AS IT HIT. DRIVER NO INJURIES.
DRIVER ISSUED CITATION FOR UNSAFE TIRES AND DUTY TO DRIVE WITH DUE CARE</t>
  </si>
  <si>
    <t>V1 WAS SB ON MNTH 22.  ICY ROADS.  2 WHEEL DRIVE ONLY O NTHE TRUCK.  BACK OF VEHICLE SLID OUT.  HE CROSSED THE NB LANE AND ROLLED TWICE.  NO INJURIES.  ONE DOG IN THE CAR.</t>
  </si>
  <si>
    <t>160TH ST</t>
  </si>
  <si>
    <t>Unit 1 was North bound Hwy 22 approaching 160th Street.
Unit 2 was following behind Unit 1.
Unit 3 was following behind Unit 2.
There were multiple cars ahead of Unit 1. The car right ahead of  Unit 1 slammed on it`s brakes because the car ahead of it was  turning west onto 160th Street.
Unit 1 was able to brake to go to the right and stop on the  shoulder without hitting the car ahead of him but Unit 2 was  unable to slow enough and rear ended Unit 1. Unit 3 was unable to  slow enough and rear ended Unit 2.
Chain reaction crash.
Both the car turning and the car that slammed on it`s brakes first continued on without stopping. Unknown if they were aware  of the crash or not.</t>
  </si>
  <si>
    <t>Unit 1 was traveling north on MNTH 22. Unit 2 was westbound on 160th Street. Due to the configuration of the postal delivery van he was driving, it was difficult for him to see Unit 1 approaching. Unit 2 started to cross MNTH 22 to continue west on 160th Street.  Unit 2 failed to yield to Unit 1 traveling on the through highway.
Driver 2 was issued Citation 881902010018 for Failure to Yield Right of Way- Stop Sign/Through Highway.
Postal identifying number of Unit 2 0230463. It is not registered, nor need it be. It displays no registration plates, and has no registration expiration.</t>
  </si>
  <si>
    <t>O`DAY AVENUE</t>
  </si>
  <si>
    <t>THERE IS INCONSISTENCY IN THE ACCOUNTS GIVEN BY BOTH DRIVERS AND THE WITNESS, AS WELL AS WITH THE PHYSICAL EVIDENCE. THE CRASH  WAS NEAR THE INTERSECTION, BUT NOT INTERSECTION RELATED.
THE EVIDENCE AND WITNESS ACCOUNTS INDICATE THIS CRASH TO BE THE  RESULT OF A ROAD RAGE INCIDENT.
PER DRIVER # 2, HE HAD PASSED #1 ON THE RIGHT SIDE EARLIER. #1  THEN PASSED HIM ON THE LEFT AT A HIGH RATE OF SPEED. #2 WAS THEN  ATTEMPTING TO PASS #1 AND WITNESS ON THE LEFT, # 1 THEN  ATTEMPTED TO FORCE #2 OFF THE ROAD.
#1 RETURNED TO NORTH BOUND LANE, #2 THEN  CUT IN BETWEEN #1 AND  WITNESS. #1 THAN RAN INTO THE REAR OF #2, AGAIN ATTEMPTING TO RUN HIM OFF ROAD OR SPIN HIM OUT. SCUFF MARKS INDICATE #2 FOUGHT OFF THIS ATTEMPT.
#1`S INERTIA CARRIED HIM TO THE SOUTH BOUND SHOULDER WHERE THE  VEHICLE CAME TO REST.
I WILL BE SEEKING CHARGES, POSSIBLY RECKLESS DRIVING, VIA LONG  FORM COMPLAINT, AGAINST ONE OR BOTH OF THE DRIVERS.</t>
  </si>
  <si>
    <t>DARK / CLEAR/ ROADS DRY
SEMI HAULING LIVE TURKEYS WAS S/B ON MNTH 22. SEMI WENT TO THE SHOULDER OF THE ROAD EDGE CAME BACK ONTO THE ROAD AND THEN LOST CONTROL AND ROLLED ON ITS SIDE IN THE WEST DITCH.
DRIVER STATED HE REACHED DOWN TO GRAB A POP FROM HIS COOLER BETWEEN THE SEATS WHEN HE FELT THE SEMI CAUGHT THE EDGE OF THE ROADWAY. HE TRIED TO BRING IT BACK ONTO THE ROADWAY, BUT LOST CONTROL AND WENT INTO THE DITCH.
DRIVER MAILED CITE FOR: DRIVE WITHOUT DUE CARE.</t>
  </si>
  <si>
    <t>V1 was SB on MNTH 22 near Oday Ave/160th St.  There was a slight curve left.  V1 went off the road on the right side at the curve.  He went over a road approach, over-corrected, back onto the highway and off the road on the left side before rolling three times.  All three occupants were unbelted.  They crawled out on their own.  They were all transported to the hospital by Allina Amb.  D1 is suspected of being under the influence of a controlled substance.  A search warrant for blood was written and obtained.  Cars on Patrol Shop towed the vehicle.</t>
  </si>
  <si>
    <t>UNIT 1 TRAVELING NORTH ON MNTH 22.
UNIT 1 HIT WIND GUST WHICH PUSHED VEHICLE INTO ONCOMING TRAFFIC.
UNIT 1 THEN WENT INTO LEFT/ WEST DITCH AND STRUCK A  NO PASSING ZONE SIGN.
UNIT 1 SUFFERED MODERATE DAMAGE.
NO PASSING ZONE SIGN MRKED WITH YELLOW TAPE.</t>
  </si>
  <si>
    <t>UNIT 1 TRAVELING SOUTH BOUND LOOKS TO HAVE LOST CONTROL
UNIT 1 WENT INTO WEST RIGHT DITCH AND HIT SIGN
UNIT 1 SUFFERED MODERATE DAMAGE TO PASSENGER SIDE
FATHER OF R/O UPSET WHEN TOLD HE WASN'T SHOVELING CAR OUT.
FATHER YELLED AT ME TO SHUT THE DOOR OF HIS TRUCK WHICH I DID
HAD DISPATCH CALL FATHER WHICH HE TOLD HIM THE CAR CAN SIT THERE AND THEN HUNG UP.
HAD DISPATCH SEND OUT CARS ON PATROL.</t>
  </si>
  <si>
    <t>0300000000000022-D</t>
  </si>
  <si>
    <t>MNDOT reported damage to a sign where NB and SB MNTH merge / separate. A license plate was found at the scene. The owner of the vehicle was located, and admitted to being the driver at the time of the crash. He also admitted that he did not have insurance.
Driver was cited for failing to report the collision and no motor vehicle insurance.</t>
  </si>
  <si>
    <t>AIRPORT RD CR</t>
  </si>
  <si>
    <t>Unit 1 was stopped in the turn lane at the intersection of Cr. 115 and Hwy 22.  
There was a vehicle infront of Unit 1 so when that vehicle cleared the intersection Unit 1 pulled forward and came to a stop again. When Unit 1 stopped the vehicle behind her hit the left rear corner of her bumper.
Unit 2 was behind Unit 1 and pulled forward when Unit 1 did but slid on snow packed road and ran into Unit 1.</t>
  </si>
  <si>
    <t>AIRPORT ROAD</t>
  </si>
  <si>
    <t>Unit 1 was traveling southbound on Highway 22. Unit 2 traveling eastbound on Airport Road following a tanker truck. The tanker truck stops at the intersection of Airport Road and Highway 22 waiting to cross to travel northbound on Highway 22. Unit 2 is stopped at the intersection waiting to turn southbound onto Highway 22. The tanker truck started to cross Highway 22 turning northbound and unit 2 is turning southbound on Highway 22. Unit 1 notices unit 2 pulled out making the turn and presses on their brakes causing unit 1 to sway. Unit 1 strikes unit 2.</t>
  </si>
  <si>
    <t>D1 was stopped at a stop sign on Airport road and MNTH 22 going to turn right.  V2 was behind him.  D2 thought D! was going to go ahead and turn.  D1 saw a vehicle approaching and didn't turn.  D2 rear ended V1</t>
  </si>
  <si>
    <t>Unit 1 was traveling southbound on Highway 22 approaching intersection of Highway 22 and Airport Road. Unit 2 was traveling northbound on Highway 22 approaching the intersection. Unit 2 failed to yield to unit 1 when attempting to make a left hand turn onto Airport Road westbound. Unit 2 struck unit 1 causing unit 1 to strike unit 3. Unit 3 was stopped at the intersection waiting to turn southbound onto highway 22 from Airport Road.
At fault: Unit 2</t>
  </si>
  <si>
    <t>NB 22 HWY</t>
  </si>
  <si>
    <t>AIRPORT RD</t>
  </si>
  <si>
    <t>- Cloudy / snow pack / icy roads.
-Veh. 1 N/ B Hwy 22 was making L. turn onto Airport Rd.  Veh.2 ahead of veh.1.  
-Veh.1 slide around and hit veh.2 in frt. passenger door.
-D.1 stated maybe going speed limit but wasn`t sure.  Stated just got to turn lane when she lost control and hit veh.2 in passenger door, but not in the rear bumper ( which was also broke)
D.2 stated veh 1 came up behind him fast and hit  him.
- No injuries 
-No tows
-D.1 Sabrina cited for: Drive w/o due care (889000000525)</t>
  </si>
  <si>
    <t>Airport Rd</t>
  </si>
  <si>
    <t>VEHICLE #1 WAS SB ON HWY 22.  VEHICLE #2 FAILED TO YIELD WHILE MAKING A LEFT HAND TURN ONTO AIRPORT RD.  VEHICLE #1 STUCK VEHICLE #2 IN THE REAR OF THE VEHICLE.</t>
  </si>
  <si>
    <t>Unit 1 was west bound on CSAH 115. Unit 1 stopped behind Unit 2 at the intersection of Hwy 22 and CSAH 115.
Driver of Unit 2 started to pull forward and Driver of Unit 1 thought they were pulling out and going so Driver of Unit 1 looked to the left to make sure it was clear for him to go and he thought it was so he pulled out and ran into Unit 2 that was still stopped ahead of him.</t>
  </si>
  <si>
    <t>V1 WAS SB ON MNTH 22 NEARING CSAH 115 INTERSECTION.   V2 WAS NB ON MNTH 22 MAKING A LEFT TURN TO GO WEST ON CSAH 115.  D2 DIDN`T SEE V1 AND CONTINTUED THROUGH THE INTERSECTION COLLIDING AT A RIGHT ANGLE WITH V1 ON THE DRIVERS SIDE.  THIS SPUN V1 INTO THE FRONT OF V3 WHICH WAS STOPPED ON CSAH 115 AND MNTH22 STOP SIGN FACING EAST.  SHE WAS IN THE RIGHT TURN LANE.  MODERATE DAMAGE TO V3, SEVER TO V1 AND V2.  ALL WERE BELTED AND IN CORRECT CAR SEATS.  ONLY MINOR INJURY TO ONE JUVENILE PASSENGER.  NO AIRBAG DEPLOYMENT IN ANY VEHICLE.  D2 WAS CITED FOR FAIL TO YIELD RIGHT OF WAY (MAKING LEFT TURN) 169.20.2.   MODERN MAZDA TOWED V1 AND V2.  V3 WAS DRIVABLE.</t>
  </si>
  <si>
    <t>-Dry rds  / Clear
-D.1 making L. turn off Hwy 22 onto Airport Rd.  D.2  on pedal bike going S/B on Hwy 22.
-Veh.1 crossed over S/B Hwy 22 in frt. of pedal bike.
-Pedal bike ran into R.R of Veh.1.
-D.2 wearing helmet taking to Hutch ER by Ambul.   
-Veh.1 was able to drive off.
-D.2 was treated and released.</t>
  </si>
  <si>
    <t>- Clear / Dry roads.
-Veh.1 was E/B on Airport Rd. crossing Hwy 22.  Veh.2 was N/B Hwy 22.  A semi &amp; trl  was N/B Hwy 22 in L. turn lane making a L. turn.  Veh.1 stopped at stop sign and crossed into median and pulled out in frt. of Veh.2
-D.1 stated he didn`t see veh.2
-D.2 stated she didn`t see veh.1
-Witness Robert Abbas (See Statement)
-D1 signed off at the scene.
-D.2 taken to Glencoe ER by Ambul. Treated and Released.
-Both vehs. towed by: Kops on Patrol.
-D.1 cited for : Fail to Yield (88900172807)</t>
  </si>
  <si>
    <t>AIRPORT RD (CR 115)</t>
  </si>
  <si>
    <t>V1 WAS ATTEMPTING TO TURN WEST ONTO AIRPORT RD (CR 115) FROM NORTHBOUND MNTH 22. V1 SLID ON SNOW PACKED ROADWAY ACROSS MEDIAN AND HIT "YIELD" SIGN ON NORTH SIDE OF CENTER MEDIAN. D1 STATED SHE THOUGHT SHE HAD SLOWED ENOUGH TO TURN ON THE SNOW PACK BUT SLID INTO THE SIGN. V1 WAS PULLED OUT OF THE DITCH AND D1 THEN DROVE V1 HOME. NO INJURIES. SIGN WAS OWNED BY MNDOT.</t>
  </si>
  <si>
    <t>Highway 22 South</t>
  </si>
  <si>
    <t>Vehicle 1 traveling NB on Adams Street South/Highway 22.  Deer crosses Adams Street and is struck by the vehicle.  Vehicle has significant front end damage.</t>
  </si>
  <si>
    <t>Vehicle #1 was south bound on Hwy 22 approaching CR 115 to make a right hand turn.  The roads were slushy/icy covered and as the driver down shifted into low the vehicle lost traction and the driver drove into the ditch on the right side striking a County Road 115 sign and damaging it and her front bumper/grill.  No injuries or cites.</t>
  </si>
  <si>
    <t>The Chevrolet Trailblazer had lost control and entered the west ditch of MNTH 22 where it was parked and stuck in the snow. The driver, Koepp, was outside the vehicle near the driver's side door when the Oldsmobile van lost control, entered the west ditch, and struck the rear of the Chevrolet with the rear of the Oldsmobile. 
Minor damage to the Chevrolet and unnoticeable damage to the rear bumper of the Oldsmobile. 
Koepp stated she had lost control of the Chevrolet and became stuck in the west ditch. She stated she was outside her vehicle near the driver's door when Heikes lost control in the same spot she did and slid into the rear of her Chevrolet.
Heikes stated she lost control and spun backwards into the rear of the Chevrolet.
Heikes had someone come to the scene to pull her van out of the ditch. Cars on Patrol Towing winched Koepp's vehicle from the ditch and she drove the vehicle from the scene.
It was actively snowing at the time of the crash and the roads were snow covered and icy.</t>
  </si>
  <si>
    <t>Unit 1- Kenworth Semi, was traveling south on Hwy 22. 
Unit 2- Ford truck, was traveling south on Hwy 22 behind Unit 1.
The tire tread on the left rear trailer tire of Unit 1 came off and flew to the back hitting Unit 2 on the left side of the hood.</t>
  </si>
  <si>
    <t>55 HWY</t>
  </si>
  <si>
    <t>INS. CO. FOR THIELEN IS METRO PROPERTY AND CASUALTY      WITNESS JEANNE BRANCH 320-267-1715
THIELEN EB HWY 55 WITH RIGHT OF WAY/LINDQUIST NB HWY 22 AT STOP SIGN. LINDQUIST PULLED OUT IN FRONT OF THIELEN. WITNESS VARIFIED CIRCUMSTANCE. LINDQUIST CITED FAIL TO YIELD</t>
  </si>
  <si>
    <t>CLEAR / DRY RDS
VEH2 NB ON HWY 22. D2 STATED MET A SEMI AND TRAILER, AND SOMETHING CAME OFF THAT VEH AND HIT VEH 2 IN WINDSHIELD.
VEH2 NEEDED TO BE TOWED FROM THE SCENE.
VEH1 DID NOT STOP, UNKNOW IF THEY EVEN KNEW SOMETHING CAME FROM THEIR VEHICLE</t>
  </si>
  <si>
    <t>DUE TO ICY ROADS AND SEVERE WINDS, DRIVER OF VEHICLE ONE LOST TRACTION AND CRASHED INTO THE EAST DITCH OF MN HWY 22 CAUSING VEHICLE 1 TO ROLL ONTO ITS ROOF.  DRIVER WAS SOLO OCCUPANT OF VEHICLE, NO INJURIES.</t>
  </si>
  <si>
    <t>CLOUDY  / DRY ROADS
DAVID NB ON HWY 22, SLOWING DOWN AS THERE WAS A PRIVATE PAVING CREW WORKING ON A DRIVEWAY AT 520 HWY 22.  
JORDAN WAS ALSO NB ON HWY 22. SHE STATED SHE DIDN'T SEE THE VEH AHEAD OF HER SLOWING DOWN AND SHE RAN INTO THE BACK OF IT.
DAVID VEH DROVE AWAY FROM THE SCENE.
JORDAN VEH TOWED BY PRIVATE TOW. 
JORDAN CITED FOR: DRIVE W/O DUE CARE ( 881905870590 )</t>
  </si>
  <si>
    <t>V1 WAS TRAVELING WEST ON USTH 212 IN THE RIGHT LANE.  V1 WAS TRAVELING TO FAST ON THE SLUSHY ROADS, LOST CONTROL AND SLID INTO THE NORTH DITCH STRIKING A TREE HEAD ON.</t>
  </si>
  <si>
    <t>14-4527</t>
  </si>
  <si>
    <t>5th Avenue S.E.</t>
  </si>
  <si>
    <t>-Vehicle was traveling east on 5th Avenue S.E.
-Vehicle crossed over Hwy 22, hit a street sign, landed in the ditch, and came to a rest at the edge of the field.
-Nobody on scene upon Law Enforcement arrival
-Driver was located the next evening and indicated that he fell asleep.  Driver indicated that he was north on Hwy 22, fell asleep, and woke up when he was going through the ditch.</t>
  </si>
  <si>
    <t>5TH AVE SE</t>
  </si>
  <si>
    <t>V1 WAS NB ON MNTH 22 AT 5TH AVE SE.  V2 WAS ALSO NB, BUT MAKING A LEFT TURN ONTO 5TH AVE SE.  D1 LOOKED DOWN AT HER FINGERS AND WHEN SHE LOOKED UP SHE SAW V2.  SHE STRUCK THE RIGHT REAR V2 PUSHING IT ONTO 5TH AVE SE.  MODERN TOWING FOR V1.  V2 WAS DRIVABLE.  NO INJURIES.  D2 WAS CITED FOR FAIL TO USE DUE CARE.  BOTH CARS WITH MODERATE DAMAGE.</t>
  </si>
  <si>
    <t>UNIT 1 TRAVELING SOUTH BOUND ON MNTH 22
UNIT 2 STOPPED ON 5TH AVE SE WAITING TO TURN LEFT ONTO MNTH 22
UNIT 2 SAW A SEMI TURNING RIGHT ONTO 5TH AVE SE
UNIT 1 WAS BEHIND SEMI
UNIT 2 PULLED OUT TO MAKE LEFT TURN
UNIT 1 WENT BY SEMI AS IT WAS TURNING AND STRUCK UNIT 2 IN THE DRIVERS SIDE
UNIT 1 SUFFERED MODERATE DAMAGE.
UNIT 2 ALSO SUFFERED MODERATE DAMAGE
DRIVER OF UNIT 2 CITED WITH FAILURE TO YIELD RIGHT OF WAY
NEITHER CAR WAS DISABLED, BOTH DROVE FROM SCENE</t>
  </si>
  <si>
    <t>L. snow / patchy snow covered roads.
Darnell was EB on 5th Ave. He told me he was not able to stop at the stop sign and went though the intersection hitting Dammann veh going NB on Hwy 22.
Crystal was driving veh going NB. She said she was going about 40 and seen this veh not stop at the sign and they hit.
Crystal along with the 4 passengers in the veh. were transported to Hutch ER by Ambul.
Both vehs towed by Kars on Patrol
Darnell cited for: Fail to Yield  ( 881805870687)</t>
  </si>
  <si>
    <t>VEH. WAS NORTHBOUND ON MNTH 22, SLID THROUGH STOP SIGN AT MNTH 7, WENT INTO MNTH 7 WESTBOUND DITCH AND STRUCK A LIGHT POLE KNOCKING IT OVER</t>
  </si>
  <si>
    <t>Snowing / blowing snow, patchy snow packed icy roads.
D1. W/B Hwy 7 making R. turn onto S/B Hwy 22. slide on the ice and hit a semi and trl. stopped at the stop sign waiting to make a L. turn.
Veh.1 towed at driver request.  semi had a headlight out but otherwise seem like it was drivable. 
D.1 cited for: Fail to drive with due care  ( 881905870055 )</t>
  </si>
  <si>
    <t>UNIT 1 TRAVELING BEHIND UNIT 2 NORTHBOUND ON MNTH 22 TOWARDS MNTH 7
UNIT 2 STOPPED FOR STOP SIGN AT MNTH 7
UNIT 1 DRIVER LOOKED AT CRYING PUPPY IN BACK SEAT AND HIT UNIT 2 IN THE REAR END
UNIT 1 SUFFERED MINOR PAINT TRANSFER DAMAGE
UNIT 2 SUFFERED MINOR BUMPER/PAINT TRANSFER DAMAGE
DRIVER OF UNIT 2 TRANSPORTED TO HUTCHINSON AMBULANCE COMPLAINING OF NECK PAIN/ OTHER THREE OCCUPANTS HAD NO INJURIES
DRIVER OF UNIT 1 ISSUED CITATION FOR DUTY TO DRIVE WITH DUE CARE</t>
  </si>
  <si>
    <t>Unit 1- Lincoln PC was traveling north on Hwy 22.
Unit 2- Chevrolet Tahoe was traveling north on Hwy 22 ahead of Unit 1.
Unit 2 stopped at stop sign. Unit 2 pulled forward and stopped for traffic. Unit 1 pulled forward and rear ended Unit 2.</t>
  </si>
  <si>
    <t>V2 was stopped on MNTH 22 at a stop sign waiting to turn left onto MNTH 7.  He was facing north.  V2 was NB on MNTH 22 nearing the stop sign behind V1.  She said her brakes are "squishy" and couldn't stop.  She swerved to miss V2 and struck the right rear of his bumper with the left front of her vehicle.  V1 was towed by Cars On Patrol Shop, (no Insurance).  V2 had minor damage and was able to drive from the scene.  The front left of V1 had minor damage.  D1 was cited for No Insurance and Fail to Use Due Care.</t>
  </si>
  <si>
    <t>-Patchy blowing snow &amp; ice packed roads.
-D.2 stated he was E/B Hwy 7 making R. turn onto Hwy 22.  Semi &amp; trl were N/B Hwy 22 making L. turn to go W/B Hwy 7. Semi trl hit Frt. L. of veh.2.
- Semi continued W/B on Hwy 7 and didn`t stop.
-No injuries.
-No tows</t>
  </si>
  <si>
    <t>Ford Edge was NB on MNTH 22 and was going to turn left onto MNTH 7. the semi truck was EB on MNTH 7. The Ford stopped at the stop sign and then continued to through the intersection not yielding for the semi truck. The semi truck driver saw the Ford going through the stop sign and hit his brakes. The semi truck was unable to stop in time and the front left of the ford hit the front right of the semi. The witness was WB on MNTH 7 about to turn SB on MNTH 22 when she observed the Ford go through the stop sign and hit the semi.</t>
  </si>
  <si>
    <t>UNIT 1 WAS WEST BOUND HWY 7 APPROACHING HWY 22 "T- INTERSECTION" - UNIT 1 WENT TO TURN SOUTH BOUND ONTO HWY 22 FAILING TO YIELD TO UNIT 2 WHO WAS APPROACHING EAST BOUND HWY 7- UNIT 1 CRASHED INTO UNIT 2 HEAD ON - UNIT 2 VEHICLE ENDED UP IN THE EAST DITCH OF HWY 22 JUST SOUTH OF HWY 7 - UNIT 1 VEH CAME TO REST ON HWY 7 IN EAST BOUND LANE.</t>
  </si>
  <si>
    <t>#1 STOPPED IN RIGHT TURN LANE WAITING TO TURN. #2 RAN INTO REAR OF #1. 
#2 ISSUE CITATION # VV 02216 FOR FAIL TO USE DUE CARE AND NO CURRENT PROOF OF INSURANCE.</t>
  </si>
  <si>
    <t>BOTH VEHICLES IN RIGHT TURN LANE NORTH BOUND MNTH 22 STOPPED AT  STOP SIGN, #1 BEHIND #2. #2 MOVED AHEAD, WAITED FOR TRAFFIC,  STARTED RIGHT TURN. #1 THOUGHT #2 HAD COMPLETED HIS TURN, LOOKING LEFT STARTED HIS RIGHT TURN TO FIND #2 NEXT TO HIM.
EXACT LOCATION OF COLLISION UNDETERMINED, LOCATION OF DAMAGE  INDICATES #2 FURTHER TO RIGHT OF LANE.</t>
  </si>
  <si>
    <t>UNIT 1 TRAVELING BEHIND UNIT 2 NORTH ON MNTH 22.
UNIT 2 AND UNIT 1 TURNING RIGHT/ EAST ONTO MNTH 7.
UNIT 2 BEGAN HER TURN AND STALLED. 
UNIT 1 LOOKED LEFT THEN BEGAN HER RIGHT TURN.
UNIT 1 HIT UNIT 2 IN REAR.
UNIT 1 SUFFERED MODERATE DAMAGE TO FRONT.
UNIT 2 SUFFERED MODERATE DAMAGE TO REAR.
DRIIVER OF UNIT 1 CITED WITH DUTY TO DRIVE WITH DUE CARE (INATTENTIVE) CITATION NUMBER #889000184095.</t>
  </si>
  <si>
    <t>V1 Was NB on MNTH 22 coming up to MNTH 7.  It is a T-intersection.  V1 does not stop for the stop sign and proceeds though.  V2 was EB on MNTH 7, and collided with V1.  V1 was struck in the drivers door by the front of V2.  Both V1 and V2 rotated.  V1 was forced down through the ditch and into a plowed dirt field.  The car came to a rest facing east.  V2 came to a rest on the north shoulder of MNTH 7 facing west.  D1 was killed.  D2 was taked to Hutchinson Health, then to HCMC with a broken C-1, right femur and broken ribs.  
D1 was belted and both front and side airbags deployed.  
D2 was not belted and both front and side airbags deployed.  
Both vehicles were towed by Cars on Patrol Shop to the MSP District Office in Mankato.  Both vehicles were totalled.  
That morning was a heavy dense fog with limited visibility.</t>
  </si>
  <si>
    <t>Bjur was northbound on MNTH 22 approaching the intersection with MNTH 7. He was driving a semi tractor pulling a 53' reefer trailer carrying 6,600 pounds of raw turkey meat. Bjur braked for the intersection late, locked up the brakes on the tractor and trailer, went across MNTH 7 and into the north ditch where it struck an electrical box which ripped off the diesel tank supplying the refrigeration unit for the trailer. 30-50 gallons of diesel leaked out of the tank.
Bjur stated he was on his way from Fairmont to Montevideo and was not paying attention when he saw the intersection too late. He stated he did not know what he was paying attention to that distracted him from his driving duty. 
Bjur was not injured and had an active medical certificate. 
Bjur's electronic log book was up to date but showed that he was over driving hours for the previous day, 9/2/2020. 
The semi tractor and trailer were towed by Nelson International after being inspected by the Minnesota State Patrol.</t>
  </si>
  <si>
    <t>Chaska</t>
  </si>
  <si>
    <t>On 10/19/2018 at 0129, Deputies were dispatched to a motorist assist on Westbound Highway 212 and County Road 11. Deputies were advised a vehicle was on the south side of the road with the front end sticking out into the number 1 lane of traffic. 
The vehicle was located at Westbound Highway 212 under the County Road 61 overpass. There was a clear driving path from westbound Highway 212 in the center grass median over approximately 30 yards to where the vehicle came to rest. The vehicle struck and destroyed the "No U-turn" Sign and the guard rail surrounding the overpass cement columns. The guard rail was pushed back over approximately five feet and was broken off its wooden posts. 
The vehicle sustained heavy front end and drivers side damage. The driver of the vehicle could not be located on scene or in the near by areas. The vehicle was towed by colony towing to their shops and attempts to make contact with the driver via phone call were made. 
Later in the day, the driver contacted the Sheriff's Office to report the crash and advised he was the one driving. The driver stated he was driving home from a concert and drove into the ditch, striking the no U-turn sign and guard rail. The driver advised he left the scene of the accident as he did not think anyone would drive by anytime soon to help him. The driver also admitted to have been consuming alcohol earlier in the night, however, advised his last drink was around 2000 hours. 
Driver was given a state crash report to fill out and send in.</t>
  </si>
  <si>
    <t>The driver indicated that his brakes locked up and he lost control of the vehicle.  There were no tire marks on the roadway to indicate this. the vehicle went off the road to the left and the driver over-corrected causing it to trip and overturn.
Driver and back seat passenger to 212 med center via ambulance.
Shakopee Towing for the vehicle.</t>
  </si>
  <si>
    <t>Driver reported losing control and went into the cable median barrier.
No injuries reported.
Shakopee towing</t>
  </si>
  <si>
    <t>The crash occurred on USTH 212 eastbound, near CR 61.  The Ford was in the right lane, spun out on the icy surface, came across the left lane, and hit the median cable barrier.  There was extensive damage to the cable barrier and the vehicle.  There were no reported injuries.  The Ford was towed from the scene.</t>
  </si>
  <si>
    <t>CR 11</t>
  </si>
  <si>
    <t>-V1 WAS W/B HWY 212.
-V1 WENT OFF THE ROAD. CROSSED THE MEDIAN, CROSSED E/B LANES AND WENT INTO THE DITCH. 
-DRIVER STATED HE FELL ASLEEP</t>
  </si>
  <si>
    <t>V1 WAS ON 212WB IN THE LEFT LANE. FOR AN UNKNOWN REASON SHE VEERED OFF THE ROAD INTO MEDIAN HIT GUARDRAIL THEN CAME  BACK ONTO ROAD WAY.  IF THERE WAS NO MEDIAN BARRIER THIS COULD HAVE BEEN A MULTIPLE FATALITY.  SHE HAD 4 OCCUPANTS  IN CAR  NONE OF THEM WERE INJURED.
DRIVER 1 CITED FAIL TO DRIVE WITH DUE CARE, NO PROOF INS, AND DRIVING WITH TOO MANY PASSENGERS UNDER THE DESIGNATED AGE.
V1 WAS TOWED BY SHAKOPEE  TOWING</t>
  </si>
  <si>
    <t>Unit 1 was eastbound on Hwy 212 and was rounding a curve just past Co Rd 61 when it slid out of control, slid sideways to the right side of road and entered the ditch at which point it rolled.  Unit 1 stopped rolling and ended up on its roof.  The driver exited the vehicle on her own and suffered no injuries.  Unit 1 was towed from the scene.</t>
  </si>
  <si>
    <t>E/B 212 JUST PAST JCP.  SINGLE VEHICLE EAST ON 212, SPUN OUT AND HIT THE CABLE GUARD RAIL.</t>
  </si>
  <si>
    <t>EB HWY 212 / JEO CHASKA BLVD</t>
  </si>
  <si>
    <t>Unit one was traveling east in the left lane when the driver lost control on the vehicle.  Unit one sideswiped unit two then went off the road into the right ditch.</t>
  </si>
  <si>
    <t>CRASH OCCURRED WB ON 212 BEFORE CR 11.  
VEH WAS TRAVELING WB ON 212 APPROACHING CR 11 NEGOTIATING A CURVE.    VEHICLE STRAIGHTENED OUT THE CURVE FOR NO REASON.   VEH WENT INTO MEDIAN AND DROVE INTO THE CABLE MEDIAN BARRIER.   WITNESS ON SCENE STATED THERE WAS A TALLER WHITE MALE WITH A DARK HOODIE WHO WAS IN THE VEH AS WELL.   SHE COULD NOT SEE IF HE WAS IN THE DRIVER SEAT OR NOT.  PASSENGER OF VEH SAID HE WAS DRIVING AND SHE FELL ASLEEP  IN THE FRONT RIGHT SEAT.    SHE DOES NOT KNOW HIM AND ADMITTED SHE HAS USED DRUGS WITH HIM IN THE PAST.   THEY USUALLY GO TO MYSTIC LAKE CASINO.   SHE SAID SHE WAS NOT DRIVING.    
PASSENGER STATED SHE IS TECHNICALLY THE OWNER OR GOING THROUGH THE PROCESS OF BUYING THE VEH.   HER FRIEND MOLLY IS THE CURRENT OWNER BUT SHE DIDNT HAVE HER NUMBER.   I GAVE A TICKET TO PASSENGER TO PROVE INSURANCE.   I ALSO LOCATED SUSPECTED METHAMPHETAMINE UNDER GAS PEDAL AND A NEEDLE.  COULD NOT LOCATE DRIVER AND DIDN'T HAVE ENOUGH TO CHARGE PASSENGER WITH ANYTHING ELSE BESIDES INSURANCE.  
ABOUT 100 YARDS OF CABLE WAS DAMAGED
VEH HELD AT SHAKOPEE TOWING UNTIL SHE PROVES INSURANCE AND PROOF OF OWNERSHIP.  
END OF REPORT.</t>
  </si>
  <si>
    <t>The driver of the Buick reported falling asleep and driving off the road to the left and struck the cable median barrier.  This caused his front left wheel to be ripped off and fly into the westbound lanes where it was struck by a black chevy impala 635KFP.
Shakopee tow for both vehicles
no injuries reported</t>
  </si>
  <si>
    <t>CRASH OCCURRED WB ON USTH 212 ABOUT A HALLF A MILE EAST OF CR 11 IN CARVER CO.   
DRIVER STATED SHE WAS IN THE LEFT LANE ABOUT TO START TO PASS A SEMI THAT WAS IN THE RIGHT LANE.    SHE SAID A BLUE PICKUP TRUCK (UNKNOWN MAKE OR MODEL) WAS BEHIND HER.   THE PLATE SHE GAVE CAME BACK TO A RED PICKUP TRUCK WITH A DRIVER WHO WAS IN HIS 40'S   SHE SAID THE DRIVER WAS AROUND 30 AND POSSIBLY HISPANIC.   THE TRUCK TRIED TO PASS HER IN THE RIGHT LANE BUT COULDNT DUE TO THE SEMI.   WHEN THE PICKUP TRUCK MERGED INTO THE LANE BEHIND HER THE TRUCK COLLIDED WITH THE BACK RIGHT OF HER VEHICLE.    MINOR DAMAGE TO THE BACK RIGHT AND REAR.  TRUCK DID NOT AND CONTINUED WB ON 212.  
PICS TAKEN BY THE DRIVER.   DRIVER WAS GIVEN THE EVENT NUMBER TO THE CRASH.   SHE IS NOT AT FAULT IN THE CRASH.   NO CITATION ISSUED.  NO TOW NEEDED.  NO INJURIES.</t>
  </si>
  <si>
    <t>Driver #1 was traveling WB on Hwy 212.  Vehicle #1 drove into the center median/ditch and traveled for almost 1/10 mile in the median/ditch.  Vehicle #1 reentered the WB 212 traffic lane.  It appeared Driver #1 over corrected during steering and Vehicle #1 slide sideways into the median/ditch.  Vehicle #1 appeared to have rolled onto it's side causing damage to the vehicle.  Vehicle #1 ended up upright and vehicle #1 drove onto the roadway of EB Hwy 212.
Driver #1 was located at his residence shortly after this crash.  Driver #1 stated he fell asleep and did not believe alcohol was a factor to this crash.  
Driver #1 was arrested for DUI and provided a DMT breath sample of .25</t>
  </si>
  <si>
    <t>11 / JONATHAN CARVER PKWY</t>
  </si>
  <si>
    <t>V1 TRAVELING W/B ON HWY 212 APPROACHING JONATHAN CARVER PKWY / CR 11. V1 WENT OFF THE ROAD INTO THE RIGHT SIDE DITCH, THEN CAME BACK OUT AND CAME TO REST ON THE RIGHT SHOULDER. MODERATE FRONT END DAMAGE TO V1, FLAT FRONT PASSENGER SIDE TIRE AND POSSIBLY UNDERCARRAIGE DAMAGE. 
D1 STATED THAT SHE FELL ASLEEP ON HER WAY HOME FROM HER DOCTORS APPOINTMENT. SHE WENT OFF THE ROAD TO THE RIGHT SIDE INTO THE DITCH, THOUGHT SHE WAS GOING TO ROLLOVER, BUT WAS ABLE TO CORRECT AND GET THE VEHICLE OUT OF THE DITCH.
D1 TRANSPORTED TO HOSPITAL VIA RIDGEVIEW AMBULANCE.
V1 TOWED BY SHAKOPEE TOWING.</t>
  </si>
  <si>
    <t>D1 SWERVED TO AVOID AN ANIMAL IN THE ROAD, RAN OFF THE LEFT SIDE OF THE ROAD AND HIT THE CABLES AND RAN OFF THE RIGHT SIDE OF THE ROAD INTO THE DITCH</t>
  </si>
  <si>
    <t>Unit 1 was westbound on Hwy 212 in the left lane.  Unit 1 had just gone under the overpass for Co Rd 44 when Unit 2, also in the left westbound lane, struck the rear of Unit 1.  The crash caused Unit 1 to veer to its left and enter the grass center median.  Unit 2 continued west without stopping.  A witness to the event was next to Unit 1 in the right westbound lane.  After searching, Unit 2 was not located nor identified.</t>
  </si>
  <si>
    <t>EB 212 AT COUNTY 140.
DRIVER STATED A DEER CAME INTO THE ROADWAY. THE DRIVER SWERVED TO AVOID THE DEER AND LOST CONTROL OF THE VEHICLE. THE VEHICLE LEFT THE ROADWAY STRIKING A REFLECTOR POST ON THE RIGHT SHOULDER.
VEH 1 NO INJURIES, PRIVATE TOW.
POST YELLOW TAGGED FOR MNDOT</t>
  </si>
  <si>
    <t>V1/Quintana EB USTH 212 in single lane construction zone with several vehicles ahead of her, they all slowed due to construction activity in the area, V1 even swerve right into the lane closure.  V2/Barthel did the same but was unable t avoid rear ending V1.  No tows were needed.  No injuries were reported, aside from they were a little shaken up.</t>
  </si>
  <si>
    <t>W/B USTH 212 / CREEK RD</t>
  </si>
  <si>
    <t>V1 TRAVELING W/B ON HWY 212 APPROACHING CREEK ROAD. V1 LOST CONTROL ON ICY BRIDGEDECK AND CRASHED INTO LEFT SIDE CONCRETE WALL.
NO INJURIES
NO TOWS</t>
  </si>
  <si>
    <t>The vehicle was traveling eastbound on USTH 212 near CR 140.  The driver stated that she fell asleep and went off the road to the left.  The vehicle hit the cable median barrier, causing property damage to the barrier and the vehicle.  The airbags deployed and caused injuries to the driver.  The driver was transported to the hospital by ambulance.  The vehicle was towed from the scene.</t>
  </si>
  <si>
    <t>V1 TRAVELING W/B ON HWY 212 NEAR CREEK RD. V1 LOST CONTROL ON ICY BRIDGEDECK AND CRASHED INTO THE LEFT SIDE WALL. 
NO INJURIES
NO TOWS</t>
  </si>
  <si>
    <t>W/B HWY 212 / CREEK RD</t>
  </si>
  <si>
    <t>BOTH VEHICLES W/B ON HWY 212 NEAR CREEK ROAD. BRIDGE DECK WAS ICY, VEHICLES LOST CONTROL. V1 AND V2 CRASHED OVER CREEK ROAD. AFTER CRASH, V1 FLED THE SCENE. D2 WAS NOT ABLE TO GET IDENTIFYING INFORMATION FOR V1.
NO INJURIES
NO TOWS</t>
  </si>
  <si>
    <t>LOCATION OF CRASH- WB 212/CARVER CO ROAD 140, CHASKA.
D1 STATED HE FELL ASLEEP AND WENT INTO CABLES.
CABLES DAMAGE.
NO INJURIES REPORTED.
SHAKOPEE TOWING FOR V1.</t>
  </si>
  <si>
    <t>The vehicle was traveling westbound on USTH 212 in the right lane.  The front tire on the vehicle blew out while the vehicle was moving.  The driver was not able to control the vehicle due to the snowy conditions.  The vehicle came across the left lane and struck the cable median barrier.  When the vehicle hit the cable median barrier, it knocked down several of the cable median barrier posts.  The cable remained intact.  There were no reported injuries.  The vehicle was towed from the scene.</t>
  </si>
  <si>
    <t>Driver #1 was traveling WB on USTH 212 when she lost control of her vehicle and it went into the center median and rolled over.</t>
  </si>
  <si>
    <t>Vehicle #1 was westbound on Hwy 212. Vehicle #1 lost control ran off the road and struck a cable median barrier. No injuries. Vehicle #1 sustained severe damage. Roads we icy and snow packed at the time. Damaged barrier was given a yellow tag and MNDOT notified.</t>
  </si>
  <si>
    <t>-V1 WAS W/B HWY 212
-V1 LOST CONTROL
-V1 CROSSED THE MEDIAN AND HIT THE WALL ON THE SOUTH SIDE OF E/B HWY 212.
-V1 CAME TO REST IN THE LEFT LANE OF E/B HWY 212.</t>
  </si>
  <si>
    <t>Driver was traveling WB on USTH 212. Observed ice on on-ramp to USTH 212 at MNTH 41. While driving she started to slip on a patch of black ice that was on USTH 212 just wb of Engler Blvd. Driver saw another accident occurred and moved over into the left lane from the right. When moving over she hit a patch of ice that started sending her vehicle towards the accident that previously occurred. Not knowing what to do she turned her steering wheel the other way which caused her to go towards the median. She hit the center concrete/metal median and then went straight through the cable barrier median. The vehicle came to stop on the EB side of USTH 212. She pulled the vehicle off the roadway and waited for police.</t>
  </si>
  <si>
    <t>HWY 41</t>
  </si>
  <si>
    <t>V1 WAS E/B ON HWY 212 IN THE RIGHT LANE WHEN IT SKIDDED ON ICE IN THE RIGHT LANE.  V1 SLID OFF THE HWY AND STRUCK A MN DOT FREEWAY LIGHT POLE.  THE LIGHT POLE FELL AND RESTED ACROSS THE ROOF OF V1.  NO INJURIES.   YELLOW TAG # H 0767.  DRV 1 SAID SHE LOST CONTROL ON THE ICEY ROADWAY.   MN DOT WAS NOTIFIED BY CHASKA POLICE.</t>
  </si>
  <si>
    <t>US Highway 212</t>
  </si>
  <si>
    <t>Highway 41</t>
  </si>
  <si>
    <t>Vehicle 1 traveling west bound 65mph in 65mph zone.  Deer ran north bound from center median in front of Vehicle 1.  Driver 1 did not have time to react to the deer running across the roadway. Vehicle 1 front end struck the deer, killing it.  Deer permit issued to driver, #564807.  Vehicle 1 front end totaled.  Vehicle towed by Colony Plaza Towing from crash location.  Front and side airbags deployed, no injuries reported by driver.  No citations.</t>
  </si>
  <si>
    <t>v1 was on 212eb  coming around a curve on the highway, his truck  sliped and went into the median crashing into the cable median.  there was a hard rain at the time and i issued the driver for fail to drive with due care going too fast for conditions in the rain.
v1 was towed by shakopee  towing,  no injuries.
guard rail, and  median were  damaged considerably by his truck</t>
  </si>
  <si>
    <t>ENGLER BLVD</t>
  </si>
  <si>
    <t>VEH 1 WAS TRAVELING EASTBOUND ON 212 E.   DVR 1 STATED HE WAS LOOKING AT HIS GPS, AND HIT THE SHOULDER.  DVR 1 STATED HE TRIED TO CORRECT OUT OF IT, BUT WAS UNABLE.   VEH 1 HIT THE SNOW EMBANKMENT AND ROLLED AT LEAST ONCE.   DVR 1 WAS NOT BELTED AND WAS EJECTED FROM THE DRIVER WINDOW AS THE VEHICLE CAME TO REST ON THE WHEELS, ACCORDING TO THE WITNESS.   DVR 1 SUSTAINED BROKEN RIBS AND A CHIPPED VERTEBRAE.   DVR 1 WAS ALERT AND CONSCIOUS FOLLOWING THE CRASH.  DVR 1 WAS TAKEN TO HCMC BY AMBULANCE.</t>
  </si>
  <si>
    <t>E/B 212 IN THE AREA OF ENGLER, CHASKA, MN  SINGLE VEHICLE EAST ON 212 AFTER RECENT SNOW FALL.  DRIVER SPUN OUT ON THE ICY ROADWAY, LOST CONTROL, LEFT THE ROADWAY AND OVERTURNED.  FRONT TIRES IN UNSAFE CONDITION.</t>
  </si>
  <si>
    <t>ENGLER BLVD TO EB 212 RMP</t>
  </si>
  <si>
    <t>SINGLE VEHICLE SOUTN ON 212.  DRIVER SPUN OUT AND HIT THE BRIDGE SAFETY BARRIER.</t>
  </si>
  <si>
    <t>V/1 AND V/2 WERE BOTH HEADED EAST, NORTH ON USTH 212.  THERE WAS A VEHICLE IN THE CENTER DITCH BEING PULLED OUT BY A TOW TRUCK.  V/2 SLOWED FOR THE TOW TRUCK, AND V/1, O THE ICY BRIDGE, RAN INTO THE REAR OF V/2.  V/2 SPUN OUT, AS DID V/1.</t>
  </si>
  <si>
    <t>v1 ran off  road to the left shoulder. d1 admitted he fell asleep and crashed into left ditch.  no injuries, v1 was towed by shakopee towing.</t>
  </si>
  <si>
    <t>EB USTH 212 / JWO ENGLER BLVD</t>
  </si>
  <si>
    <t>Unit two was traveling east on highway 212 when the driver lost control and spun out into the center median.  Unit one was also traveling east on highway 212 when the driver lost control of her vehicle.  Unit one spun out into the center median and struck unit two.</t>
  </si>
  <si>
    <t>The crash occurred on USTH 212 eastbound, near Engler Boulevard.  The vehicle was coming over the bridge on USTH 212, and the bridge was iced over due to the cold temperatures.  The vehicle lost control and spun out on the bridge, came across the bridge, and hit the guardrail on right side of the road.  There was property damage to the guardrail.  The driver complained of minor injuries, but she refused treatment.  The vehicle was towed from the scene.</t>
  </si>
  <si>
    <t>Vehicle #1 traveling eastbound on USTH 212 west of Engler Blvd. lost control when changing lanes and left the roadway due to very slippery, icy road conditions and submerged in a pond approx. 50 feet off the roadway.  Vehicle was completely submerged in water.  Driver stated he was traveling approx. 55 mph, under the speed limit due to the slippery conditions.</t>
  </si>
  <si>
    <t>Driver was WB Hwy 212 and spun out into the median, taking out several yards of cable median barrier.  Towed from scene.  Language barrier prevented more details.</t>
  </si>
  <si>
    <t>Engler Blvd.</t>
  </si>
  <si>
    <t>Driver of V1 stated he was unable to stop in time to avoid striking V2.  He explained that V2 slowed at a yellow light, then stopped as the light turned red.  Driver of V2 stated he slowed as the light turned yellow and then stopped for the red light.  Driver of V1 was verbally warned for inattentive driving.  V1 sustained damage to the front passenger side bumper, headlight assembly and quarter panel.  V2 sustained scrapes to the driver's side rear bumper.</t>
  </si>
  <si>
    <t>ENGLER RAMP TO EB 212</t>
  </si>
  <si>
    <t>V1 WORKING STATE PLOW TRUCK WITH FLASHING HAZARD LIGHT ACTIVATED ON RAMPP TO USTH 212, V2 ATTEMPTED TO RACE PASSED V1 AS BOTH RAMP LANES MERGE TO ONE TO GET AHEAD.  HOLLAND STATED HE THOUGHT HE WAS PASSED THE PLOW AND STARTTED TO FISH TAIL AND COLLIDED WITH THE PLOW BLADE.  NO INJURIES REPORTED OR OBSERVED.  NO TOWS NEEDED.</t>
  </si>
  <si>
    <t>Engler Blvd</t>
  </si>
  <si>
    <t>Unit 1 was traveling west/south on USTH 212 when a deer entered the roadway from the west across the roadway.  Driver of unit 1 had no time to stop/maneuver around the deer without striking it.  Unit 1 sustained heavy/severe damage.</t>
  </si>
  <si>
    <t>BOTH VEHICLES TRAVELING WB ON USTH 212 NEAR ENGLER BLVD. DRIVER  OF VEHICLE #1 TENNIS  WAS IN THE LEFT LANE WHEN THE TANKER CAME  INTO HIS LANE AND STRUCK THE RIGHT SIDE OF HIS VEHICLE. THE  TANKER CONTINUED TO DRIVE AND DID NOT STOP. TENNIS SAID THAT THE  SEMI HAD A BLUE CAB  PULLING LARGE CYLINDER THAT WAS SILVER AND  TANKER HAD THE WORD &amp;quote;INEDIBLE&amp;quote; ON THE BACK AND A THEMOMETER. NO  INJURIES, NO TOWS. DRIVING COMPLAINT CALLED IN BY A WITNESS BARBARA LEHAR -----DARK BLUE SEMI TRUCK HAD ROSE, GLENCOE, MN ON THE DOOR. TANKER HAD A PRE-EXISTING SIGNIFICANT WRINKLE ABOUT HALF WAY BACK ON THE DRIVER SIDE. THERE WAS ALSO AN &amp;quote;INEDIBLE&amp;quote; STICKER ON THE BACK OF THE TANKER. LICENSE PLATE 0307STJ. SILVER CAR WAS FORCED OFF THE ROAD AND DAMAAGED BY IMPACT WITH THE SEMI TANKER . A SILVER CAR WITH 2 OR MORE PASSENGERS ZIPPED UP BEHIND ME. I WAS IN THE OUTSIDE LANE. THE BLUE SEMI WAS IN THE CENTER LANE NEXT TO ME. THERE WAS QUITE A BIT OF TRAFFIC, SO NOT MUCH ROOM ON THE ROAD. THE CAR STARTED TO BACK OFF A LITTLE, AND THEN THE SEMI DECIDED TO MOVE OVER TO THE OUTSIDE LANE. THE CAR GOT PINNED BETWEEN A CONCRETE BARRIER NEAR AN OVERPASS AND THE SEMIT TRAILER. THERE WERE SPARKS WHERE THE CAR WAS AGAINST THE CONCRETE. I COULD SEE IN MY REARVIEW MIRROR THAT THE FRONT DRIVERS SIDE HEADLAMP AREA WAS DAMAGED ON THE CAR WHERE THE SEMI TRAILER HIT IT. ROSE TRUCKING IS GOING TO LOOK UP THE GPS INFORMATION AND GET THE DRIVER OF THE VEHICLE AND CALL ME BACK WITH IT. RANDY FROM ROSE TRUCKING CALLED MY PHONE AND LEFT A MESSAGE SAYING THAT HE DID HAVE A TRUCK IN THAT AREA AND THAT THE DRIVER OF THE TRUCK DID NOT KNOW HE HIT ANYTHING AND WAS NOT AWARE. RANDY SAID HIS INSURANCE WAS WITH EMPLOYER MUTUAL CASUALTY POLICY # 5E0-17-88-14. ON THE MESSAGE FROM RANDY HE SAID THE DRIVER WOULD HAVE BEEN MERVIN GIFFERSON, I DID CALL RANDY BACK BUT WAS UNABLE TO REACH HIM.</t>
  </si>
  <si>
    <t>LOCATION OF CRASH- EB USTH 212/ENGLER BOULEVARD, CHASKA.
V1 SLIPPED ON ICY BRIDGE DECK, WENT OFF ROAD INTO DITCH THRU FENCE AND ROLLED INTO CORNFIELD.
D1 STATED SHE SLIPPEDON ICY BRIDGE DECK.
NO INJURIES REPORTED.
SHAKOPEE TOWING.
YELLOW TAGGED PRIVATE CHAIN LINK FENCE UNKNOWN OWNER</t>
  </si>
  <si>
    <t>WB USTH 212 EXIT RAMP</t>
  </si>
  <si>
    <t>VEHICLE #1 ATTEMPTED TO CHANGE LANES FROM THE RIGHT TO LEFT IN FRONT OF A COMMERCIAL VEHICLE WHILE BOTH WERE TRAVELING EB ON ENGLER.  DRIVER #1 STATED THAT THERE WAS NOT MUCH ROOM BETWEEN THE TWO VEHICLES HE WAS TRYING TO FIT IN BETWEEN AND HE MOVED OVER AND STRUCK VEHICLE #2 WHICH SPUN HIM AROUND AND VEHICLE #1 CRASHED INTO CEMENT BARRIER ON SIDE OF BRIDGE.  DRIVER #1 CITED FOR UNSAFE LANE CHANGE.</t>
  </si>
  <si>
    <t>Unit #1 EB on USTH 212 lost control, slid into center median and appears to have rolled at least one time.  Road conditions at time of crash were icy/slippery due to overnight snowfall.</t>
  </si>
  <si>
    <t>SINGLE VEHICLE HEADED SOUTH ON USTH 212.  DRIVER TOLD ME SHE SPUN OUT AND HIT A BRIDGE.  VEHICLE DRIVEN PAST SCENE OF CRASH, SO UNSURE JUST EXACTUALLY WHAT THE VEHICLE HIT.</t>
  </si>
  <si>
    <t>DV1 WB HWY 212 WHEN SHE LOST CONTROL ON SLUSHY ROADS AND STRUCK CABLE MEDIAN BARRIER</t>
  </si>
  <si>
    <t>-DV1 E/B 212 IN RT LANE
-DV2 E/B 212 IN LT LANE
-DV1 SAID SHE DID NOT SEE V2
-DV1 MERGES INTO LT LANE CAUSE DV2 TO LOSE CONTROL
-DV2 OVERCORRECTS AND V2 GOES OFF THE ROAD TO THE RIGHT
-DV1 CITED FOR UNSAFE CHANGE OF COURSE</t>
  </si>
  <si>
    <t>VEH EB 212, LOST CONTROL AND INTO MEDIAN.   VR OPERATING TOO FAST FOR CONDITIONS.  LOST CONTROL OF VEHICLE AND SLID INTO DITCH.  VEH DAMAGED AS STRUCK GROUND AND WENT AIRBORNE.   DVR NOT LICENSED.  REVOKED STATUS FOR MULTIPLE DRIVING WITHOUT LICENSE AND INSURANCE OFFENSES.   STATED NO INSURANCE ON VEHICLE.    CITED FOR FAIL TO USE DUE CARE, NO VALID LICENSE AND NO INSURANCE, CITE #VU02274.</t>
  </si>
  <si>
    <t>Veh. 1 rear ended veh 2 that was stopped for the red light semaphore at the intersection of USTH 212 and Engler Blvd.  No injuries.  Driver of vehicle #1 stated he saw traffic stopping, looked to the side, didn't press the brake hard enough and ran into the truck.</t>
  </si>
  <si>
    <t>VEHICLE WEST ON USTH 212.  DRIVER WAS GOING TO MAKE A LANE CHANGE ATTEMPTING TO OVERTAKE A VEHICLE.  DRIVER THOUGHT IT WAS CLEAR, AND WHEN HE REALIZED THERE WAS A VEHICLE IN BLIND SPOT, ATTEMPTED TO MOVE BACK INTO HIS LANE.  THE DRIVER OVER CORRECTED, LOST CONTROL AND SPUN OUT.  THE TRUCK SLID INTO THE CENTER MEDIUM, SNAPPED THE RIGHT REAR AXLE, CONTINUED ACROSS THE EAST BOUND LANES, AND CRASHED INTO THE GUARD RAIL.</t>
  </si>
  <si>
    <t>V1 AVOIDING CAR THAT  SLOWWED FOR LEAF BAGS IN ROADWAY. V1 LOST CONTROL RAN OFF ROAD RIGHT AND ROLLED PICKUP. NO REPORTED INJURIES.</t>
  </si>
  <si>
    <t>CSAH 212</t>
  </si>
  <si>
    <t>Engler Blvd (Carver CO Rd 10)</t>
  </si>
  <si>
    <t>On 08-18-14 I responded to Kerber Pass and Clover Field Dr in reference to a property damage crash that occurred on CSAH 212 at Engler Blvd. One vehicle, 550 MED driven by Charles Sekeres, crashed into the rear of another vehicle, 335 LUT driven by Colin Harris, while it was stopped at the intersection.  The front of Sekeres vehicle was damaged in the lower right side of the bumper area. Harris's vehicle was damaged in the lower left bumper side of the vehicle.</t>
  </si>
  <si>
    <t>CHESTNUT ST N TO EB 212 RMP</t>
  </si>
  <si>
    <t>-DV1 E/B 212 WHEN SHE LOST CONTROL ON SLIPPERY ROADS AND STRUCK MEDIAN BARRIER
-DV1 SAID SHE RECENTLY BOUGHT THE CAR AND DID NOT KNOW IF THERE IS ANY INSURANCE ON THE VEHICLE
-DV1 CITED FOR NO PROOF OF INSURANCE</t>
  </si>
  <si>
    <t>RAMP TO 41</t>
  </si>
  <si>
    <t>DRIVER WAS TRAVELING WEST ON 212 AND LOST CONTROL OF HER VEHICLE AND HIT THE GUARD RAIL
NO INJURIES REPORTED
SHAKOPEE TOWING</t>
  </si>
  <si>
    <t>212 HWY TO CHESTNUT</t>
  </si>
  <si>
    <t>CHESTNUT</t>
  </si>
  <si>
    <t>VEH 1 TRAVELING IN LEFT LANE WITH 4 OCCUPANTS. DRIVER OF V1 ADMITTED HE WAS MAKING A LANE CHANGE TO RIGHT LANE AND ATTEMPTED TO TAKE THE EXIT RAMP, FRONT OF V2 MADE CONTACT WITH REAR OF V1, CAUSING IT TO SPIN AND FACE THE WRONG WAY. V1 HAD DAMAGE ON REAR BUMPER FROM CONTACT WITH V2. V1 ALSO HAD DAMAGE ON FRONT BUMPER AFTER MAKING CONTACT WITH SIGN.
VEH 2 WAS TRAVELING IN RIGHT LANE WITH 2 OCCUPANTS. DRIVER OF VEH 2 STATED THAT AS HE WAS APPROACHING THE EXIT RAMP, VEH SIGNALED AND MADE AN IMMDEDIATE LANE CHANGE FROM LEFT LANE TO RIGHT LANE. AS V1 MADE LANE CHANGE, V2 APPLIED BREAKS TO AVOID MAKING CONTACT WITH V1. FRONT OF V2 MADE CONTACT WITH REAR OF V1, CAUSING IT TO SPIN 180 DEGREES. V1 HIT SIGN IN THE APEX AND STOPPED FACING THE WRONG WAY ON THE RIGHT SHOULDER.</t>
  </si>
  <si>
    <t>UNIT ONE WAS TRAVELING EAST ON USTH 212. DRIVER STATES HE WAS TRAVELING BETWEEN 50 AND 60 MPH. ROAD CONDITIONS WERE VERY POOR DUE TO ICE AND PACKED SNOW COVERING THE ROADWAY. DRIVER STATES HE LOST CONTROL OF THE VEHICLE AND ENTERED THE MEDIAN, ULTIMATELY OVERTURNING AND COMING TO REST UPSIDE DOWN. DRIVER LEFT THE SCENE PRIOR TO ARRIVAL OF EMERGENCY PERSONNEL. DRIVER STATEMENT WAS TAKEN VIA TELEPHONE. DRIVER CLAIMED NO INJURIES.</t>
  </si>
  <si>
    <t>212 HWY E</t>
  </si>
  <si>
    <t>41 HWY</t>
  </si>
  <si>
    <t>V2 slowing for traffic and emergency vehicles in LL at the scene of a rollover in the median.  V1 unable to stop before hitting V2.</t>
  </si>
  <si>
    <t>VEH 1 WAS EASTBOUND IN THE LEFT LANE.  DVR 1 STATED SHE WAS TRAVELING ABOUT 50 MPH WHEN VEH 1 LOST CONTROL.   VEH 1 WENT OFF THE ROAD TO THE LEFT AND OVER TURNED.   DVR 1 REPORTED SHOULDER SORENESS.</t>
  </si>
  <si>
    <t>E/B 212 AT ENGLER.  SINGLE VEHICLE NORTH BOUND ON E/B USTH 212, DRIFTED INTO THE DITCH AT THE POINT OF A CURVE.  DRIVER ATTEMPTED TO BRING THE VEHICLE BACK ON THE ROADWAY AND THAT CAUSED THE VEHICLE TO OVERTURN.</t>
  </si>
  <si>
    <t>BOTH VEHICLES ON 212EB/ENGLER.  V1 SPUN OUT ON ICY  SNOWY ROADS AND HIT GUARDRAIL.  THIS RIPPED V1'S  WHEEL OFF, THE WHEEL WENT OUT INTO THE LANE AND V2 LATER HIT THE WHEEL CAUSING V2 TO CRASH.  D1 GOING TOO FAST ON 212 ON ICY ROADS.
V2 LEFT THE SCENE BEFORE I COULD SPEAK WITH THEM.  V2 IS NOT IN THIS REPORT THEY NEVER CONTACTED ME.
NO INJURIES,  V1 AND V2 TOWED</t>
  </si>
  <si>
    <t>Driver of Unit 1 stated she was traveling WB on 212 when she spun out and hit the concrete guardrail with the passenger side rear of her vehicle.  Unit 2 then struck the passenger side front of her vehicle.  I observed damage to the passenger side front wheel and the passenger side rear bumper/lamp.  The driver of Unit 2 stated she was following Unit 1 when the vehicle spun out and struck the guardrail.  She was unable to avoid striking Unit 1 due to the icy road conditions.  Unit 2 sustained damage to the drivers side and the rear door was no longer functioning properly.  I noted the crash occured on an ice covered bridge deck that was extremely slippery.  The damage to both vehicles were digitally photographed and the photos were later saved per CPD procedure.  Both drivers were unsure how fast they were traveling prior to the crash.  No citations were issued.</t>
  </si>
  <si>
    <t>USTH 212 EB EAST OF ENGLER. CHASKA.
Vehicle 2 was in the left lane of EB 212. Driver 1 was completely inattentive and switched from the right lane directly into vehicle 2. Vehicle 1 lost control and ran off the road to the right. Vehicle 1 hit a large "Hospital" sign and continued into a fence destroying both objects.
No injuries. Vehicle 1 was towed. Driver 1 cited for Fail To Use Due Care.</t>
  </si>
  <si>
    <t>V1 WAS W/B ON HWY 212 IN THE RIGHT LANE WHEN ITS LEFT REAR TIRE AND WHEEL CAME OFF OF THE VEHICLE.  THE WHEEL ROLLED ACROSS THE GRASS MEDIAN AND STRUCK THE FRONTEND OF V2 WHICH WAS E/B ON HWY 212 IN THE RIGHT LANE.  NO INJURIES.  V2 DAMAGE TO THE FRONT BUMPER.</t>
  </si>
  <si>
    <t>Driver stated he had a problem with his front driver side tire area.  He stated the vehicle pulled him towards the median, causing him to hit the cable barrier.</t>
  </si>
  <si>
    <t>EAST BOUND USTH 212, SOUTH OF CR-140.  VEHICLE DRIFTED TO THE LEFT AND HIT THE CABLE CATCH FENCE.</t>
  </si>
  <si>
    <t>SB HWY 212 Between Bavaria Rd and Engler Blvd
V1 Driver stated he was traveling SB/WB on 212 in the left lane. He lost control of the vehicle and spun into the guard rail. After hitting the guard rail he veered to the right and struck V2 on the driver's side of V2. Driver of V1 was cited for Driving after suspension.
V2 Driver stated he was travling SB/WB on 212 in the right lane. He stated he saw V1 lose control and then veered into his lane and struck V2 on the driver's side of the vehicle.
There were no aparent injuries. V2 was towed by Shakopee Towing. Driver of V1 was cited for Driving After Suspension.</t>
  </si>
  <si>
    <t>Per the reporting party on a driving complaint, Unit 1 was traveling west on USTH 212 and was "all over the road" going from fog line to fog line. Unit 1 struck a guard rail and continued on until it pulled into the driver's driveway. Driver of unit 1 admitted he hit the guard rail and blamed his erratic driving on being too tired.</t>
  </si>
  <si>
    <t>V1 LOST CONTROL AND SPUN OUT HITTING THE BRIDGE WALL.</t>
  </si>
  <si>
    <t>V1 TRAVELING WB LOST CONTROL AND STRUCK V2.</t>
  </si>
  <si>
    <t>The crash occurred on USTH 212 eastbound, just east of Engler Boulevard.  The Kia was in the left lane, hit a patch of ice, spun out, went into the right lane, and hit the International that was traveling in the right lane.  There were no reported injuries.  Both vehicles were towed from the scene.</t>
  </si>
  <si>
    <t>EB USTH 212 / JWO BAVARIA RD</t>
  </si>
  <si>
    <t>Unit one was traveling in the left lane when traffic slowed.  Driver applied brake and was ejected from the motorcycle.</t>
  </si>
  <si>
    <t>V1 LEFT ROADWAY AND HIT GUARD RAIL HEAD ON IN THE CENTER MEDIAN - EB HWY 212 - 1/2 MILE WEST OF HWY 41.   
DRIVER OF V1 LEFT THE SCENE OF THE CRASH.</t>
  </si>
  <si>
    <t>Both V's Westbound on Hwy 212, V1 in the left lane, V2 in the right lane. The vehicle's side swiped each other. They both say the other one is at fault. NOT TO SCALE.</t>
  </si>
  <si>
    <t>Unit #1 was WB on USTH 212 in between Bavaria Rd. and Engler Blvd.  Unit #1 drifted left sideswiping a cable median barrier and coming to rest along side the barrier.  The driver of Unit #1 stated she had just departed from the Two-Twelve Medical Center, had been fasting since 0500 hrs., in preparation for the CT scan she had. The driver stated she became dizzy and the next thing she knew she was up against the cable median barrier. The driver stated her chest hurts.  The driver stated she is currently taking high blood pressure medication and Cymbalta.</t>
  </si>
  <si>
    <t>Unit #1 was westbound on USTH 212 approximately .5 miles west of MNTH 41. Unit #1 spun out circulating several times and in the process colliding several times into the highway's high tension cable barrier system.</t>
  </si>
  <si>
    <t>-Crash occurred on WB Hwy 212 near Bavaria Dr
-DV1 lost control and struck cable median barrier
-DV1 said she may have blacked out because she is dealing with a lot in her life and she is depressed
-DV1 said this has happened before
-Driver Evaluation requested on DV1</t>
  </si>
  <si>
    <t>-Crash occurred on WB HWY 212 just west of HWY 41
-DV1 lost control and struck median cable barrier
-DV1 cited for no insurance</t>
  </si>
  <si>
    <t>V1 traveling WB on Hwy 212, East of Hwy 41, lost control and spun into the guard rail face of the bridge abutment in the center median. Vehicle was disabled and needed to be towed. NOT TO SCALE.</t>
  </si>
  <si>
    <t>BRAVARIA</t>
  </si>
  <si>
    <t>KIMBERLY ANN RODRIGUIZ DOB 12/4/1989 PHONE 320-583-8079 CAR WAS DISABLED SHE HAD FRIEND IN ANOTHER VEHICLE PULLING HER CAR WITH A TOW STRAP.  RODRIGUIZ STATED SHE HAD STEERING PROBLEMS AND HER CAR VEERED ACROSS THE FOG LINE INTO THE WEST BOUND RIGHT LANE AND THE CRASH HAPPENED. KLINGELHUTZ STATED SHE SAW THE DISABLE CAR BUT WAS NOT SURE WHAT IT WAS BUT MOVED LEFT AND SLOWED, STREI REAR ENDED  KLINGELHUTZ. KLINGELHUTZ WAS TRANSPORTED BY AMBULANCE HER PASSENGER RODE WITH.  THIS CRASH IS A RESULT OF VEHICLES AVOIDING THE UNSAFE HAZARDS CAUSED BY RODRIGUIZ`S DISABLED CAR. HER INSURANCE IS GSI POLICY 9500024749</t>
  </si>
  <si>
    <t>BAVARIA RD.</t>
  </si>
  <si>
    <t>VEH 1 WAS TRAVELING EB 212 WHEN DVR 1 LOST CONTROL OF VEH 1.   VEH 1 HIT THE LEFT EMBANKMENT AND THEN ROLLED.   NO OTHER VEHICLES WERE INVOLVED.  NO STATE PROPERTY WAS DAMAGED.</t>
  </si>
  <si>
    <t>W/B 212, 1/2 MILE WEST OF MNTH 41, CHASKA.  SINGLE VEHILE WEST ON 212 DRIVING TO FAST FOR ROADWAY CONDITIONS.  DRIVER LOST CONTROL OF HER VEHICLE, SPUN OUT, HIT THE BRIDGE PROTECTOR GUARD RAIL.</t>
  </si>
  <si>
    <t>WB USTH 212 / BAVARIA RD</t>
  </si>
  <si>
    <t>Unit two was traveling in the right lane of highway 212.  Unit one was traveling in the left lane of highway 212 when the driver lost control of the vehicle.  Unit one sideswiped unit two.</t>
  </si>
  <si>
    <t>DRIVER REPORTED TRAVELING WEST ON 212 WHEN SHE LOST CONTROL AND SLID OFF THE ROAD INTO THE CABLE MEDIAN BARRIER.
NO INJURIES REPORTED
COLONY PLAZA TOWING</t>
  </si>
  <si>
    <t>W/B 212 WEST OF MNTH 41.  SINGLE VEHICLE DRIVING TO FAST FOR CONDITIONS SPUN OUT AND HIT CABLE CATCH FENCE.</t>
  </si>
  <si>
    <t>MN HWY 41</t>
  </si>
  <si>
    <t>V1 was traveling west on US HWY 212, west of MNTH 41.  A deer entered the roadway and V1 struck deer as it was crossing.  No injury to driver.  V1 towed by Shakopee towing.</t>
  </si>
  <si>
    <t>W/B USTH 212 / WEST OF HWY 41</t>
  </si>
  <si>
    <t>V1 TRAVELING W/B ON HWY 212 JUST WEST OF HWY 41. V1 LOST CONTROL ON ICY ROADWAY, WENT OFF THE ROAD ON THE LEFT SIDE, HIT THE CABLE MEDIAN BARRIER AND ROLLED OVER CAUSING SEVERE DAMAGE TO ENTIRE VEHICLE.
D1 POSSIBLE INJURIES, DECLINED AMBULANCE TRANSPORT.
V1 TOWED BY SHAKOPEE TOWING.</t>
  </si>
  <si>
    <t>Truck was traveling west bound Highway 212. Suv was attempting to get on to Highway 212 and was side swiped by the truck.</t>
  </si>
  <si>
    <t>V1 Helmken west on USTH 212.  Collided with deer in roadway. No reported injuries. Shakopee Tow used.</t>
  </si>
  <si>
    <t>CHESTNUT ST. N</t>
  </si>
  <si>
    <t>VEH1 GOING TOO FAST FOR CONDITIONS AND LOST CONTROL AT RAMP, OVER CORRECTED AND ROLLED ONTO DRIVER SIDE AT THE SHOULDER OF THE ROAD.</t>
  </si>
  <si>
    <t>Both vehicle were traveling westbound on Hwy 212 just before the crash occurred. Both vehicle crossed over a slippery bridge deck. vehicle #1 skidded out of control and crashed into vehicle #2 that was traveling along side vehicle #1 at that time. vehicle #2 skidded further and crashed into the center median cable guardrail. vehicle #1 went over the guardrail and rolled over. occupants were not injured but the vehicle was totaled out.</t>
  </si>
  <si>
    <t>-V1 AND V2 WERE E/B 212 ON THE EXIT RAMP TO 41
-V2 WAS SLOW/STOPPED IN TRAFFIC TO MAKE LEFT TURN
-V1 WAS SLOWING TO STOP.
-V1 DID NOT STOP IN TIME.
-V1 AND V2 COLLIDED
-DRIVER OF V1 STATED THAT HIS FOOT CAME OFF THE BRAKE</t>
  </si>
  <si>
    <t>-CRASH OCCURRED EB HWY 212/HWY 41
-DV1 SAID HE WAS GOING APPROXIMATELY 60 MPH ON SNOW COVERED ROADS, LOST CONTROL, LEFT ROADWAY AND STRUCK ROAD SIGN</t>
  </si>
  <si>
    <t>BOTH CARS ON 212EB/41.  V2 SLOWED TO A STOP ON 212EB.  D1 SAID  SHE WAS NOT PAYING ATTENTION AT TIME  AND THEN REAR  ENDED V2,
NO INJURIES, NO TOWS</t>
  </si>
  <si>
    <t>212 @ AUDUBON</t>
  </si>
  <si>
    <t>AUDUBON</t>
  </si>
  <si>
    <t>Driver1 was slowing down as she appraoched squad lights ahead.  Driver 2 did not slow down, and rear ended Vehicle 1.</t>
  </si>
  <si>
    <t>ACCORDING TO STATEMENT FROM D2 HE WAS WB ON HWY 212 IN CHASKA HE SPUN OUT HIT THE CABLES THEN WAS CLIPPED BY A PASSING SEMI IN THE REAR BUMPER</t>
  </si>
  <si>
    <t>EB USTH 212 AT HWY 41</t>
  </si>
  <si>
    <t>EB USTH 212 AT HWY 41
dark, street lights, clear, roads dry
Unit 1 was traveling in the left lane eastbound USTH 212. Unit 1 struck a deer. Unit 1 was stalled partially blocking in the left lane eastbound USTH 212. Driver of Unit 1 was outside the vehicle when his vehicle was struck from the rear by Unit 2. 
Unit 2 was traveling in the left lane eastbound USTH 212. Driver stated she had seen the vehicle ahead of her quickly merge from the left lane to the right lane. Driver had seen Unit 1, stalled in the left lane. Driver was traveling with the flow of traffic at 65 mph, and was unable to stop in time to avoid making contact with Unit 1. Unit 2 made contact with Unit 1.
Driver of Unit 2 possible injury. Both vehicles towed by Shakopee Towing.</t>
  </si>
  <si>
    <t>The vehicles were traveling eastbound on USTH 212 near MNTH 41.  The black Ford was in the left lane and the red Ford was in the right lane.  The red Ford began to spin out and struck the black Ford in the front passenger door.  The red Ford then spun around and hit a road sign on the right shoulder.  There were no reported injuries.  There was extensive property damage to both vehicles, but neither required a tow.</t>
  </si>
  <si>
    <t>V1 LOST CONTROL IN LANE, V2 COLLIDED V1 SENDING V1 INTO PATH OF V3 SEMI. NO INJURIES WERE REPORTED. V1 TOWED, V3SEMI NEEDS FRONT RIGHT TIRE SERVICE ON ROADSIDE.</t>
  </si>
  <si>
    <t>V1 entered hwy from ramp and lost control hitting bridge then rolled over.  Metering lights on ramp.</t>
  </si>
  <si>
    <t>212 RMP</t>
  </si>
  <si>
    <t>Both Vehicles were coming down the ramp to enter onto EB 212 from 41.
The ramp changes from two lanes down to one.  Drv 1 stated everyone was merging every other vehicle into the one lane. 
Veh 1 was in the left lane, Veh 2 was in the right lane appraoching the merge.
At the merge, Drv 1 stated it was his turn to merge.  Drv 1 stated Drv 2 tried to merge in front of him.
Drv 2 left the scene before I could arrive, did not get his side of the crash.
The vehicles side swiped eachother.</t>
  </si>
  <si>
    <t>V1 WAS E/B ON HWY 212 IN THE RIGHT LANE WHEN IT STARTED TO MOVE TO THE LEFT LANE.  V1 MOVED INTO THE LEFT LANE AND STRUCK V2 IN THE RIGHT SIDE REAR TANDEM TIRES (DUMP TRUCK).  DRV 1 SAID HE DIDN  SEE THE VEHICLE NEXT TO HIM.  SAID IT WAS ALL HIS FAULT.  NO INJURIES.</t>
  </si>
  <si>
    <t>FULLY LOADED CEMENT MIXER EAST ON 212.  A REAR TIRE BLEW, AND  THIS CAUSED THE DRIVER TO LOOSE CONTROL OF THE TRUCK.  THE TRUCK  FLIPPED INTO THE CENTER MEDIUM AREA.</t>
  </si>
  <si>
    <t>-V1 WAS W/B HWY 212 TO GO S/B HWY 41.
-V1 SLID ON THE ICE COVERED ROAD.
-V1 WENT OFF OF THE ROAD AND COLLIDED WITH THE LIGHT POLE.</t>
  </si>
  <si>
    <t>Spoke with all drivers at the scene.  No one at that time could tell me how the crash happened.  The road was icy in the area of the crash.
V1 was rear ended.  D1 told me she slowed down as she watch V3 rolling.  As she slowed she was rear ended.
V2 had damage to the passenger side.  D2 was unsure how the crash happened.
V3 rolled over.  D3 was unsure how the crash happened.
V4 had damage to the front.  D4 was unsure how the crash happened.
V5 ended up in the median.  D5 was unsure how the crash happened.</t>
  </si>
  <si>
    <t>DRIVER OF THE CYCLE REPORTED BEING TIRED AND LOSING CONTROL OF HIS MOTORCYCLE AND IT SLIDING OUT FROM UNDER HIM.
DRIVER TRANSPORTED TO 212 MEDICAL CENTER.
SHAKOPEE TOWING FOR THE CYCLE.</t>
  </si>
  <si>
    <t>DRIVER OF THE PICK UP STOPPED FOR TRAFFIC.
DRIVER OF THE EQINOX STOPPED FOR THE PICK UP.
THE DRIVER OF THE HONDA REPORTED THAT THE VEHICLES IN FRONT OF HIM STOPPED QUICKLY AND HE REAR ENDED THE EQINOX PUSHING IT INOT THE PICK UP.
NO INJURIES REPORTED.
SHAKOPEE TOWING FOR THE HONDA AND EQUINOX.
DRIVER OF THE HONDA CITED FOR INATTENTIVE DRIVING</t>
  </si>
  <si>
    <t>CHESTNUT ST N TO WB</t>
  </si>
  <si>
    <t>V2 IN LEFT LANE OF WEST 212
V1 MERGING ONTO WEST 212, ACCELERATED AND SPUN OUT, FRONT DRIVER SIDE STRUCK REAR PASSENGER SIDE OF V2.
V2 RAN OFF ROAD RIGHT, INTO DITCH
NO INJURIES
TOW FOR PULL OUT</t>
  </si>
  <si>
    <t>BOTH VEHICLES EAST BOUND 212 IN AREA OF HWY 41 IN LEFT LANE.
V2 SLOW WITH TRAFFIC IN FRONT OF HER, V1 NOT ABLE TO STOP BEFORE REAR ENDING V2.
NO INJURIES REPORTED. BOTH VEHICLES MADE OWN TOW DEALS</t>
  </si>
  <si>
    <t>DV1 STATED EB USTH 212 IN RL.  DV1 STATED DEER CROSSED IN FRONT OF V1, WAS UNABLE TO AVOID AND THE DEER IMPACTED THE FRONT OF V1.</t>
  </si>
  <si>
    <t>212 RAMP TO</t>
  </si>
  <si>
    <t>V2 stopped at red light.  V1 stopped directly behind V2.  Light turned green when D1 stated he looked  to the left and then stepped on the accelerator too much and struck V2.</t>
  </si>
  <si>
    <t>THE VEHICLE WAS TRAVELING EASTBOUND ON USTH 212 IN THE RIGHT LANE.  IT SPUN OUT WHILE CROSSING A BRIDGE THAT WAS ICED OVER.  THE VEHICLE WENT OFF THE ROAD TO THE RIGHT.  WHEN THE VEHICLE HIT THE EMBANKMENT ON THE RIGHT SHOULDER, IT ROLLED OVER.  THE DRIVER WAS NOT INJURED.  THE VEHICLE WAS TOWED.</t>
  </si>
  <si>
    <t>usth 212</t>
  </si>
  <si>
    <t>mnth 41</t>
  </si>
  <si>
    <t>Driver EB 212 said he was driving, hit his brakes and ended up against the wall opposite side of freeway, on bridge over creek.  He was about 100 yards further west when he entered the median, slid through it, and across both lanes of oncoming freeway.  Said his right hand is sore, but declined medical attention.  Severe damage to front end from impact with bridge wall. Driver cited for speed - greater than reasonable.</t>
  </si>
  <si>
    <t>MNTH 41</t>
  </si>
  <si>
    <t>Units 2 and 3 were stopped in traffic at a red semaphore. Unit 1 crashed into the rear of unit 2, which caused unit 2 to rear-end unit 3. Driver of unit 3 stated the road was too icy at the time, which caused him to crash into unit 2. Officers on scene noted the roads were not icy. Driver of unit 3 warned for inattentive driving. No injuries were reported.</t>
  </si>
  <si>
    <t>V1 ran off road and collided with a median barrier.  They left the scene and called in the crash.  They reported damage to the rear of the vehicle from striking a median barrier on USTH 212 near MNTH 41.  I did not see the vehicle or the driver.</t>
  </si>
  <si>
    <t>EB USTH 212 / MNTH 41</t>
  </si>
  <si>
    <t>EB USTH 212 / MNTH 41, CHASKA
V1 was traveling eastbound on USTH 212 near MNTH 41 when it was same-direction side-swiped by V2. V2 continued without pulling over. The vehicle and driver of V2 is unknown.
The driver of V1, Becker, stated the following in an email to me:
"While driving east on 212 in Chaska last night (11:25PM on 10/15/2020), I was in the right lane.  A driver passing me in the left lane sideswiped me, scraping along the left side of my car.  It was dark outside and I was not able to get any part of the license plate.  I followed him from 212 to 494 East until he exited to 169 South and managed to take a quick video of the car and have a few pictures of the car.  The pictures and video, unfortunately, are blurry, and do not show the license number.  The only identification I am able to recollect if that it was a blue car, possibly a Ford.  The blue streak left from the other car extends from my front bumper along the side of my car up to the back driver-side door."
Regarding the description of V2 Becker stated:
"Unfortunately the only identification of the vehicle was that it was a blue car that I believe was a Ford.  I did not get a look at the driver as he/she sped away at a high rate of speed after hitting me."
Neither vehicle was towed. There were no airbags deployed. There were no injuries on scene. There were no citations issued.</t>
  </si>
  <si>
    <t>Driver 2 was EB 212 in the left lane, having crossed under 41, while Driver 1 was entering EB 212 from 41.  As #1 was accelerating onto the freeway, her car began to "fishtail".  She lost control and struck the south guardrail, then crossed into #2 and struck his car, forcing him to hit the guardrail twice as he spun.  No injuries.  Two passengers in #2 - Olivia (5YO) and Mikayla (3YO). Two guardrails yellow tagged by MSP.</t>
  </si>
  <si>
    <t>W20509787</t>
  </si>
  <si>
    <t>212wb/41:  V2 was already pulled over on the right side of shoulder. D2 stated his work equipment had come off their roof and they were pulled over to retrieve it.  V1 was in the right lane and came up and collided with V2. The roads were very slippery and D1 could not stop or slow down in time.
D1 stated a car stopped in front of him fast for V2 pulled over on side of road. D1 said once he had to hit his brakes he slid out of control into V2.
no injuries, 2 tows on both vehicles</t>
  </si>
  <si>
    <t>AUDUBON RD</t>
  </si>
  <si>
    <t>VEH 1 WAS EB 212 WHEN IT LOST CONTROL AND ROLLED INTO THE MEDIAN. AT THE TIME OF THIS CRASH, THERE WAS A VEH FIRE ON WB 212 IN THIS AREA CAUSING BACKUPS IN TRAFFIC EACH WAY. VEH 1 LOST CONTROL AND BASED ON THE ROADWAY MARKS, OVER CORRECTED AND ROLLED INTO THE MEDIAN. LOCAL POLICE WORKING THE FIRE OBSERVED THE CRASH AND OBV THE DRV DID NOT HAVE HIS SB ON. DRV OF VEH 1 NEEDED EXTRICATION FROM THE VEH AND WAS TRANSPORTED TO THE HOSPITAL. VEH 1 WAS TOWED FROM THE SCENE.</t>
  </si>
  <si>
    <t>Driver lost control of his vehicle, spun out and hit the median wall.</t>
  </si>
  <si>
    <t>Vehicles 1 and 2 were both WB on USTH 212 approaching MNTH 41. V1 was in the right lane and V2 was in the left lane. V1 was slightly ahead of V2. V1 attempted to merge into the left lane. Driver of V1 stated he did not see V2 in his blind spot and struck V2. No injuries. Both vehicles were driven from the scene. Damage to rear driver's side of V1 and front passenger side of V2.</t>
  </si>
  <si>
    <t>V1 in stop and go traffic. V2 attempting to merge in the construction area going into the setting sun and lightly rear ended V1.  Both reported being possibly sore.  No tows were needed.  I safety truck was in the area construction zone when I arrived but was gone a moment later, I do not know if they had moved cones to median opening both lanes or if they were just there.  However both lanes were open west bound when we cleared.</t>
  </si>
  <si>
    <t>-V1 AND V2 WERE W/B HWY 212 TO GO N/B 41.
-V1 AND V2 STATED THEY WERE BOTH IN THE RIGHT TURN LANE.
-V1 AND V2 STATED THEY BOTH WERE STOPPED AT THE TIME OF THE CRASH.
-BOTH V1 AND V2 STATED THAT THEY WERE HIT BY THE OTHER VEH.
-V1 WAS ON THE LEFT
-V2 WAS ON THE RIGHT
-V1 HAD DAMAGE ON THE FRONT RIGHT, RIGHT CENTER, AND REAR RIGHT OF THE VEH. 
-V1 ALSO HAD ITS RIGHT MIRROR FOLDED BACK SO THAT THE MIRROR WAS FACED IN TO THE CAR AND THE PART OF THE MIRROR THAT FACES THE FRONT WAS FACED AWAY/OUT OF THE VEH.
-V2 HAD DAMAGE TO THE LEFT SIDE JUST BEHIND THE FRONT LEFT TIRE AND THE REAR LEFT.</t>
  </si>
  <si>
    <t>-V1 AND V2 WERE W/B HWY 212 TO HWY 41.
-V2 SLOWED / STOPPED WITH TRAFFIC.
-V1 DID NOT STOP IN TIME.
-V1 COLLIDED WITH V2.</t>
  </si>
  <si>
    <t>CRASH LOCATION WB 212 / 41.
DRIVER UNIT 1 STATED WB 212 IN RIGHT LANE.  DRIVER UNIT 1 STATED DRIFTED ACROSS THE LANE LINE TO THE LEFT AND OVER CORRECTED TO THE RIGHT. UNIT 1 THEN LEFT THE RIGHT SIDE OF THE ROADWAY, IMPACTED A YELLOW MARKER SIGN AND THEN IMPACTED THE GREEN EXIT SIGN ON RAMP TO 41.</t>
  </si>
  <si>
    <t>Driver number one was entering onto US HWY 212 from MNTH 41 when two cars ahead of her on the entrance ramp lost control of their vehicles due to icy road conditions. Driver number one then lost traction with her vehicle and tried to avoid the other two cars a head of hear and went straight across the two lanes of EB US HWY 212 and crashed into a guardrail. The driver was transported by Ridgeview ambulance to the 212 Medical Center and her vehicle was towed to Shakopee Towing's impound lot.</t>
  </si>
  <si>
    <t>V2 WAS ENTERING ONTO 21EB FROM THE RAMP FROM HIGHWAY 41.  V1 WAS ON 212EB IN THE FAR RIGHT LANE. ACCORDING TO D2 HE WAS  MERGING ONTO 212EB AND V1 CAME UP ALONG SIDE HIM AND SIDESWIPED HIS VEHICLE.
ACCORDING TO D2 THEN D1 JUST WAVED AT HIM AND CONTINUED ON 212EB.  D1 DID NOT STOP BUT TRIED LOSING D2, WHO WAS ON THE PHONE WITH POLICE, BY DRIVING THROUGH THE STREETS OF EDEN PRAIRIE.
V1 WAS EVENTUALLY STOPPED BY A TROOPER IN THE AREA WITH THE HELP OF D2 FOLLWING V1 AND TELLING US THE LOCATION OF V1.  
D1 STATED THAT HE WAS AWARE OF THE CRASH, BUT WAS NOT AWARE HE NEEDED TO STOP.  
D1 WAS ADVISED THAT HE DID NEED TO STOP AND IT APPEARS THE WAY HE HANDLED IT THAT HE WAS AVOIDING EXCHANGING INFORMATION WITH THE OTHER DRIVER TRYING TO LOSE HIM IN THE CITY STREETS.
NO INJURIES, NO TOWS</t>
  </si>
  <si>
    <t>Single vehicle rollover, driver had back, head and chest pains.  Vehicle was merging onto EB USTH 212 from MNTH 41.  Driver stated she was trying to accelerate to get ahead of semi as she was merging when she lost control and rolled into center median.  Area had slippery spots on bridge deck due to extreme cold but were manageable with proper driving techniques. Driver not cited.</t>
  </si>
  <si>
    <t>Driver lost control, ran off road and rolled the vehicle</t>
  </si>
  <si>
    <t>The driver reported that he crashed into the center cement wall on 212 e/b just east of Hwy 41.
The driver had a Puerto Rico DL but has been living in Chaska since before 1/2019.
No injuries reported.
Shakopee towing</t>
  </si>
  <si>
    <t>RAMP810</t>
  </si>
  <si>
    <t>Minivan vs. Deer. Driver of V1 stated that she had just entered EB USTH 212 from the MNTH 41 onramp when she struck a deer. V1 sustained moderate front end damage and was towed from the scene by Colony Plaza. No injuries were reported.</t>
  </si>
  <si>
    <t>The crash occurred on USTH 212 westbound, near MNTH 41.  The Hyundai was in the left lane and the Chevrolet was in the right lane.  The driver of the Hyundai stated that she was jamming to her music on the radio and didn't realize she had drifted from her lane.  The Hyundai went across the center line and into the right lane.  The Hyundai side-swiped the Chevrolet.  There was property damage to both vehicles.  There were no reported injuries.  No tows were required.</t>
  </si>
  <si>
    <t>both cars were 212eb and v1 spun out on icy roads and t-boned the side of v2. this crash was caused by d1 losing control on the icy roads. d2 said that he was just driving on 212 and then v1 lost control and t-boned into his right side.
no injuries, v2 towed.</t>
  </si>
  <si>
    <t>Co Rd 41</t>
  </si>
  <si>
    <t>Unit 1 traveling westbound Hwy 212 just west of Co Rd 41. Unit 1 was in the left westbound lane. Deer entered roadway from the south heading north. Unit 1 struck the deer with front end. No injuries reported by driver or his three passengers. Vehicle suffered heavey damage to the front end and is leaking antifreeze. Vehicle towed by AAA. White Copy given to driver.</t>
  </si>
  <si>
    <t>Driver was travelling east on Hwy 212, west of MN Hwy 41.  Deer ran from the north side of road, into the path of vehicle #1.  Driver #1 unable to avoid deer.</t>
  </si>
  <si>
    <t>Vehicle 1 too fast for road conditions or drivers ability, lost control collided with median guardrail face. Vehicle 1 required tow.</t>
  </si>
  <si>
    <t>Driver lost control, spun out, and hit cable median barrier.</t>
  </si>
  <si>
    <t>THE DRIVER OF THE MUSTANG WAS ENTERING 212 EAST FROM THE ON RAMP FROM 41 AND LOST CONTROL AND STRUCK THE TRUCK THAT WAS IN THE LEFT LANE OF 212.
THE DRIVER OF THE MUSTANG LEFT THE SCENE PRIOR TO MY ARRIVIAL.
THE DRIVER OF THE TRUCK STOPPED ON THE RIGHT SIDE OF THE ROAD AND DID NOT SEE THE DRIVER OF THE MUSTANG.
MUSTANG TOWED BY SHAKOPEE TOWING.
NO INJURIES REPORTED</t>
  </si>
  <si>
    <t>Driver was heading east on USTH 212 just east of MNTH 41 when she lost control of her vehicle and went into the ditch. The vehicle rolled over and went into the west bound lane of traffic before coming to a stop. The driver was out of the vehicle upon arrival. She had minor cuts to her hand.</t>
  </si>
  <si>
    <t>v2 was on 212eb. v1 was coming off  the entrance road and was entering onto 212eb. d1 drove into v2 and sideswiped v2.
d1 stated he could not stay and only gave a name and phone number.  d2 called in for a report.
no injuries, no tows</t>
  </si>
  <si>
    <t>THE DRIVER OF THE S-10 REPORTED COMING ONTO 212 AND LOSING CONTROL AT THE CURVE AND SIDE SWIPING THE JEEP THAT WAS IN THE LEFT LANE.
THE JEEP WAS PUSHED INTO THE CENTER MEDIAN
DRIVER OF THE S10 CITED FOR FAIL TO DRIVE WITH DUE CARE AND DRIVING AFTER SUSPENSION
NO INJURIES REPORTED
SHAKOPEE TOWING FOR THE JEEP</t>
  </si>
  <si>
    <t>V1/ Wilson-Harris was driving east on USTH 212 too fast for road conditions and or her own ability, lost control, ran off road left into median and collided with the cable barrier which prevented her from entering oncoming traffic lanes.  She then drove about 1/10 of a mile in the snow median the wrong way before her vehicle stopped.  When asked for her insurance information she stated she had let it lapse and received a citation for no insurance.  No injuries were reported.  State property was damaged in the crash.</t>
  </si>
  <si>
    <t>-CRASH OCCURRED ON EB HWY 212 EAST OF HWY 41
-V2 WAS A CHASKA PD SQUAD AT THE SCENE OF ANOTHER CRASH
-DV2 SAID HE HAD HIS EMERGENCY LIGHTS ACTIVATED AND HAD BEEN ON SCENE FOR APPROXIMATELY 10 MINUTES
-DV1 SAID SHE SAW THE EMERGENCY LIGHTS IN FRONT OF HER
-DV1 SAID SHE WAS TRAVELING APPROXIMATELY 65 MPH WITH HER CRUISE CONTROL SET PROIR TO THE CRASH
-DV1 SAID SHE BRAKED, LOST CONTROL AND STRUCK V2
-DV1 CITED FOR FAIL TO DRIVE WITH DUE CARE</t>
  </si>
  <si>
    <t>both vehicles were on 212eb in the right lane. there was  a crash up ahead and all cars were slowing rapidly. there was also my squad lights on left shoulder and another troopers squad lights up ahead of me on left shoulder, and the road conditions were very icy. cars were needing to be slowing down for our crash we were out with well before they got to us.  unfortunately they were not and as soon as got to us were hitting brakes on icy road.  v2 slowed to stop for cars ahead of him and v1 was not  able to stop on the icy roadways and rear ended v2.
no injuries, both cars needed shakopee towing</t>
  </si>
  <si>
    <t>Driver of vehicle #1 stated she was traveling E/B on the onramp to 212 and hit a patch of ice and struck an e/b vehicle. Driver of unit #2 stated she did not see what happened. Unit #3, witness, stated that the SUV came off the onramp to merge and slid into the other vehicle. Both drivers stated they were wearing their seatbelts. Driver of unit #2 transported to 212 ER for non lifethreatening injuries. Weather was cloudy and roads were slushy/icy from morning snowfall.</t>
  </si>
  <si>
    <t>Driver of vehicle #1 was heading eastbound on MNTH 212. The road conditions were very icy and snow packed due to a heavy snow the night prior. Traffic congestion occurred on the road for an unknown reason. Driver of vehicle #1 hit the brakes and his vehicle began to turn sideways. Driver of vehicle #2 began to hit his brakes but proceeded forward hitting vehicle #1 at an angle. Both vehicles suffered front end damage. No injuries.</t>
  </si>
  <si>
    <t>CRASH OCCURRED WB HWY 212 EAST OF HWY 41 IN THE MEDIAN.   
VEH WAS TRAVELING WB ON 212 APPROACHING 41.   VEHICLE LOST CONTROL DUE TO ICE ON ROAD AND COLLIDED WITH CABLE MEDIAN BARRIER. FRONT RIGHT MADE CONTACT FIRST AND THEN TRUCK CONTINUED TO ROTATE INTO BARRIER GETTING THE BACK RIGHT TIRES STUCK IN THE CABLES.    FRONT RIGHT TIRE ROD AND AXEL LOOK BROKEN.  NO INJURIES.   SHAKOPEE TOWED VEHICLE.   CABLE WAS YELLOW TAGGED FOR MNDOT.  
DRIVER WAS GOING TOO FAST FOR CONDITIONS.   LANGUAGE BARRIER.  NO CITATION ISSUED.</t>
  </si>
  <si>
    <t>EB USTH 212 AT MNTH 41, CHASKA
V1 IN RIGHT LANE EB USTH 212 AT MNTH 41. V1 APPEARED TO HIT SNOW BANK ON RIGHT SHOULDER AND ATTEMPTED TO OVER CORRECT STEERING. V1 ROLLED MULTIPLE TIMES IN RIGHT LANE AND LANDED ON RIGHT SHOULDER. 
D1 TRANSPORTED TO TWO TWELVE MEDICAL CENTER FOR MINOR LEG INJURY. 
V1 TOWED BY SHAKOPEE TOWING.
D1 WAS INTOXICATED AND LEGAL BLOOD DRAW WAS OBTAINED. DWI CHARGES PENDING BLOOD RESULTS.</t>
  </si>
  <si>
    <t>-V1 WAS E/B HWY 212
-V1 LOST CONTROL AND COLLIDED WITH GUARDRAIL
-NO VISUAL DAMAGE TO GUARDRAIL</t>
  </si>
  <si>
    <t>The driver of the pickup reported traveling east on 212 and when he shifted into 4x4 he lost control and went into the ditch and hit the cable median barrier.
No injuries reported
shakopee towing</t>
  </si>
  <si>
    <t>Driver ran off road to the right, and rolled over.</t>
  </si>
  <si>
    <t>BOTH VEHICLES WESTBOUND ON HIGHWAY 212 JUST PRIOR TO CR 41 IN CHASKA.  VEH #2 IN LEFT LANE.  VEH #1 IN RIGHT LANE.  VEH #2 SIDESWIPED VEH #1 CAUSING MINOR DAMAGE TO BOTH VEHICLES.  DR #2 STATED SHE SUFFERED FROM INSOMNIA AND THOUGHT SHE HAD FALLEN ASLEEP.</t>
  </si>
  <si>
    <t>Driver of vehicle 1 was traveling too fast for the conditions.  He lost control and spun out.  Vehicle 1 then crashed into the cable median, and sideswiped Vehicle 2.  Driver 1 was arrested for DWI.
Driver 2 stated that vehicle 1 passed her in the left lane before losing control.</t>
  </si>
  <si>
    <t>THE DRIVER OF THE FIRE-BIRD WAS WEST ON 212 AND WAS CALLED IN AS A DRIVING COMPLAINT.
THE DRIVER REPORTED THAT HE FELL ASLEEP AND WOKE UP WHEN HE STRUCK THE CENTER GUARD RAIL.
THE DRIVER REFUSED AMBULANCE BUT WENT TO 212 MEDICAL CENTER ON HIS OWN.
SHAKOPEE TOWING</t>
  </si>
  <si>
    <t>EB USTH 212 / JEO HWY 41</t>
  </si>
  <si>
    <t>Unit two slowing in left lane for vehicles ahead in the right and left ditch.  Unit one traveling directly behind unit two.  Unit one was unable to stop before hitting unit two.</t>
  </si>
  <si>
    <t>-V1 AND V2 WERE GETTING ONTO E/B 212.
-THE RIGHT LANE OF E/B 212 WAS CLOSED
- V2 HAD TO SLOW TO A STOP BECAUSE OF TRAFFIC INFRONT OF HIM.
-V1 DID NOT SLOW IN TIME
-V1 AND V2 COLLIDED
- BOTH DRIVERS STATED THAT ANOTHER VEH. WAS TRYING TO GET ONTO 212 AND STOPPED. 
-THAT IS WHY V2 STOPPED.</t>
  </si>
  <si>
    <t>Veh #1 e/b 212 from Hwy 41 at approximately 60 mph.  Driver hit slippery area on road, vehicle fishtailed and slid off road colliding with sound barrier wall.  
Driver andd passenger both transported to 212 with minor injuries.  
Vehicle sustained severe front end damage and was towed to Shakopee Towing.  
Weather was clear and cold, and the highway was very icy and slippery.</t>
  </si>
  <si>
    <t>-DV1 E/B 212 WHEN HE LOST CONTROL AND HIT MILE POST 150 SIGN</t>
  </si>
  <si>
    <t>-V1 WAS W/B 212
-V2 WAS E/B 212
-V1 LOST CONTROL AND ENTERED THE MEDIAN.
-V1 HIT THE GUARDRAIL FOR THE WALKING BRIDGE.
-V1 CONTINUED THROUGH THE MEDIAN AND INTO E/B TRAFFIC.
-V1 COLLIDED WITH V2
-DRIVER OF V2 STATED HE TRIED TO PULL TO SHOULDER TO MISS CRASH BUT WAS UNABLE TO.</t>
  </si>
  <si>
    <t>VEHICLE WEST ON 212.  FOR SOME UNKNOWN REASON, THE DRIVER LOST CONTROL OF HIS VEHICLE, LEFT THE ROADWAY AND OVERTURNED</t>
  </si>
  <si>
    <t>Unit one was traveling East on highway 212 when driver one lost control.  Unit one spun out and struck sound wall and highway sign.</t>
  </si>
  <si>
    <t>The vehicles were traveling eastbound on USTH 212.  The Nissan attempted to slow down due to emergency vehicles on the shoulder.  As the Nissan hit the brakes it began to spin out.  The Nissan spun to the right and in front of the Ford in the right lane.  The Nissan hit the left front of the Ford.  There were no injuries and no tows were required.</t>
  </si>
  <si>
    <t>Audubon Rd</t>
  </si>
  <si>
    <t>V1 was traveling eastbount on USTH 212 when the driver lost control and left the roadway into the center median. As the vehicle entered the median it rolled, landing upright in the median. Road conditions were icy at the time of the crash. Vehicle sustained severe damage to multiple areas. Driver reported no injuries. Vehicle was towed from the scene.</t>
  </si>
  <si>
    <t>-BOTH VEHICLES E/B 212
-DV1 LOST CONTROL IN FRONT OF V2
-V1 COMES INTO V2`S LANE
-V2 AND V1 COLLIDE
-NO INJURIES</t>
  </si>
  <si>
    <t>Unit one traveling East on highway 212 when the driver lost control.  Unite one went off the road to the right and struck a buried cable sign.</t>
  </si>
  <si>
    <t>Unit 1 was traveling East on highway 212 when the driver lost control.  The vehicle went off the road to the right and struck the wood sound barrier wall.</t>
  </si>
  <si>
    <t>Unit two pulled up onto grassy snow covered roadside to assist with another vehicle that had spun off the road.  Driver two stated he was backing up from the spun out vehicle when he was struck from behind.  Unit one was traveling East on highway 212 when the driver lost control.  Unit one spun out and struck unit two.  Unit one had a right front passenger and unit two had three passengers.  All occupants in both vehicles refused an ambulance at the scene.</t>
  </si>
  <si>
    <t>Veh #1 and Veh # 2 were both traveling WB on USTH 212. Veh #1 stated he hit a patch of ice which caused him to spin out of control. While spinning his vehicle collided with Veh #2. No injuries reported at time of crash but damage was over $1000.00.</t>
  </si>
  <si>
    <t>V1 was traveling WB on MNTH 41 between MNTH 41 and Powers Blvd. Driver of V1 stated that he lost control and struck the cable median barrier. Driver was unable to describe the exact location that he struck the barrier. V1 sustained moderate driver's side damage. No injuries were reported. Vehicle was not towed.</t>
  </si>
  <si>
    <t>DRIVER 1 SAID HE WAS TRAVELLING EAST ON HWY 212 FROM HWY 41. DRIVER 1 SAID HE SLID ON THE SNOWY ROADS AND MADE CONTACT WITH THE CENTER MEDIAN AT THE UNDERPASS AT POWERS BLVD. THE VEHICLE SLID OFF THE ROAD WAY (RIGHT SIDE) AFTER MAKING CONTACT WITH THE BARRIER AND WAS TOWED FROM THE AREA.</t>
  </si>
  <si>
    <t>V 1 was west on USTH 212 in right lane.  
Witnesses Schwirtz and Rivest both commented on Rynda speeding prior to crash.  
Schwirtz described it as he was going 72 and saw the white car gaining on him so fast he thought it was a county deputy stopping him for his speed then at last second veered as he hit the SUV like he only saw it at last second, he felt the white car was well over 80 MPH at impact.  
V 2 was also west bound. Rynda stated he was going 70 (over the posted) when he tried to slam on the brakes but rear ended the vehicle ahead of him and it went into the ditch and rolled.  Rynda cut his hands on the glass of V1 when he broke windows to assist them out.
The occupants of V 1 were transported to the hospital for injuries.  The Ford was towed by Shakopee Towing.</t>
  </si>
  <si>
    <t>WB US 212 AT AUDOBON RD
V1 WAS WB ON US 212.  DRIVER OF V1 STATED THAT SHE FELL ASLEEP.  V1 STRUCK THE CENTER MEDIAN CABLE BARRIER KNOCKING DOWN SEVERAL POSTS.
V1 HAD MODERATE DISABLING DAMAGE TO THE FRONT.
NO APPARENT INJURIES.
V1 TOWED BY SHAKOPEE TOWING.</t>
  </si>
  <si>
    <t>W/B 212 AT BAVARIA.  SINGLE VEHICLE WEST ON 212, DRIVER SPUN OUT ON THE SLIPPERY ROADWAY AND HIT CABLE CATCH FENCE.</t>
  </si>
  <si>
    <t>The crash happened under the Chaska sign/walking bridge in the median.  The driver lost control of the bus and hit the end of the cable barrier and then spun sliding backwards into the guardrail.  The driver was the only one on the bus at the time of the crash.  There were icy spots on the roadway from snow earlier in the night.  There were no injuries and no tow was needed.  I had the bus move off to the Hwy 41 exit and wrote the crash.</t>
  </si>
  <si>
    <t>BOTH VEHICLES TRAVELING E/B ON HWY 212 JUST EAST OF CHESTNUT ST. V1 WAS IN THE LEFT LANE, V2 IN THE RIGHT. TRAFFIC WAS SLOWING DUE TO CONGESTION. V1 HIT THE BRAKES AND BEGAN TO SLIDE SIDEWAYS, WHEN  IT GOT TRACTION, IT WAS STILL SIDEWAYS, SO IT CRASHED INTO THE DRIVERS SIDE REAR OF V2.  
D1 STATED THAT SHE SAW BRAKE LIGHTS AND HIT THE BRAKES, BUT HIT SOME ICE AND WENT SIDEWAYS BEFORE CRASHING INTO THE DRIVERS SIDE OF V1.
D2 STATED THAT SHE WAS SLOWING IN TRAFFIC WHEN SHE WAS HIT BY V1.
NO INJURIES.
V2 TOWED FROM SCENE</t>
  </si>
  <si>
    <t>USTH 212 / AUDUBON RD.</t>
  </si>
  <si>
    <t>Vehicle two traveling in the right lane.  Driver one stated that she fell asleep and woke up when she struck vehicle two.</t>
  </si>
  <si>
    <t>according to a statement from D1 he ran off the road and struck the cable barrier. D1 stated he had epilepsy but stated that was not the cause of him running off the road.</t>
  </si>
  <si>
    <t>W18510491</t>
  </si>
  <si>
    <t>USTH 12 @ AUDIOBON</t>
  </si>
  <si>
    <t>Arrived at the scene of a vehicle off the road and in the ditch of WB CR-212 at Audubon Road.  There weren't any drivers nor any other civilians around.  A tow truck was called and I took pictures of the scene.  Based on the tire marks found in the ditch, I was able to determine the vehicle was traveling WB on CR-212 when it went off the road and into the ditch right before Audubon Road.  When the vehicle entered the ditch, it kept going through the median to the point where it brushed up against the eastbound (CR-212) guard rail, tearing away 5 posts, plus damaging the cables.  I found car's debris near the posts and cable. 
The vehicle was towed away by Shakopee towing.  
An hour later I was informed by dispatch that the vehicle owner/driver was at the local Qwik Trip in Chanhanssen waiting to speak with me.  I met the driver at the Qwik Trip, administered SFSTs (Standard Field Sobriety Test) and determine there weren't any traces of alcohol consumption.  PBT revealed a reading of 0.00 on a long, deep, sustained breath sample. 
Driver said he was driving WB on CR-212 at what he thought was the speed limit when he lost control during the right curve.  He said his vehicle went into the ditch and he remained on scene trying to flag down other vehicle for help.  Driver also said his cell phone battery was extremely low (1%) and he only used it to call a friend for a ride.  Driver said he walked off the freeway to a local gas station, purchased a charger and when finally walked back to the scene of the crash, his car was gone.  He then walked back to the Qwik Trip and called the police, which is when I (SP-207) was contacted by dispatch with the driver's current location. 
On Sep 10th, 2018, I obtained insurance information from the driver to complete this report.</t>
  </si>
  <si>
    <t>both vehicles on 212eb/audubon,  v1 lost control on slippery roads and spun out of control.  v2 could not avoid hitting v1.  fault was on d1 for going too fast on slippery snowy roads and losing control.  the roads were slippery  on cement surface and a fresh fallen snow. not  much v2 could of done to avoid a pickup truck spinning out in front of her in left lane.
no injuries,   v2 was  towed.</t>
  </si>
  <si>
    <t>EB US HWY 212 AT AUDUBON RD.</t>
  </si>
  <si>
    <t>EB US Highway 212 at Audubon Rd. - Chaska, MN
Unit 1 was traveling eastbound in the left lane. 
Unit 1 failed to maintain in its lane and drove off road past the left shoulder striking the median cable barriers. 
Unit 1 struck the median cable barriers with its front driver side. 
Unit 1 had minor damage on its front left quarter panel. 
Driver of Unit 1 was suspected to be impaired by drugs and was arrested for DWI. 
Unit 1 was towed by Shakopee Towing. 
No injuries. Single motor vehicle crash.</t>
  </si>
  <si>
    <t>Veh# 1 was WB on USTH 212 and lost control of his vehicle and hit a guardrail causing damage to his front, side and rear of his vehicle. His vehicle appears to have damaged 2 metal posts. 
Veh#2 1 was WB on USTH 212 and lost control of his vehicle and hit a guardrail causing damage to his front, side and rear of his vehicle. His vehicle appears to have damaged 8 metal posts. His vehicle was totaled and had to be towed from the scene.</t>
  </si>
  <si>
    <t>VEHICLE #1 E/B 212 IN THE RIGHT LANE TRIES TO AVOID A VEHICE THAT SPUN OUT TO HER FRONT.  VEHICE #2 ALSO E/B 212 IN THE LEFT LANE TRIES TO BRAKE AS #1 SLIDES ACROSS THE LANES.
DRIVER #1 IS HIT IN THE RIGHT REAR BY #1.</t>
  </si>
  <si>
    <t>Audobon Rd.</t>
  </si>
  <si>
    <t>Unit 1 was traveling eastbound on Highway 212. 
Unit 1 traveled underneath the bridge at Highway 212 and Audobon Rd. 
As unit proceeded under the bridge, a deer ran across Unit 1's lane of traffic. 
Unit 1 struck the deer on the left front bumper, resulting in moderate front end damage.
Unit 1 then pulled over onto the shoulder. 
Unit 1 was not drivable and towed from the scene.</t>
  </si>
  <si>
    <t>Vehicle number one was driving westbound on US Hwy 212. Driver of vehicle number one noticed a(vehicle number two)a white Chevrolet 2500 pick-up tailgating him and then pass him on US Hwy 212. After vehicle number two passed vehicle number one the truck got into the same lane and brake checked vehicle number one. After vehicle number two brake checked vehicle number one the vehicle number one crashed into the truck.</t>
  </si>
  <si>
    <t>AUDOBON ROAD</t>
  </si>
  <si>
    <t>V1 WAS EAST BOUND 212, V2 WAS WEST BOUND
V1 LOST CONTROL OFF TRAILER/PICKUP AND WENT INTO MEDIAN DITCH, CAME THROUGH DITCH AND INTO WEST BOUND TRAFFIC, STRIKING V2 IN THE REAR LEFT AREA.
NO INJURIES
NO TOWS</t>
  </si>
  <si>
    <t>AUDOBON</t>
  </si>
  <si>
    <t>THE DRIVER OF THE MAZDA DOES NOT REMEMBER ANYTHING AFTER GETTING ON 212 AT 41.  NOTE. THIS DRIVER HAD A SIMILAR BLACK OUT EVENT 8 DAYS AGO RESULTING IN A CRASH.
THE DRIVER OF THE CHEVY REPORTED SEEING THE MAZDA GO THROUGH THE MEDIAN AND INTO THE ON COMING LANE WHERE IT STRUCK HIM HEAD ON.
BOTH DRIVERS TO THE HOSPITAL VIA AMBULANCE
SHAKOPEE TOWING FOR BOTH VEHICLES</t>
  </si>
  <si>
    <t>The vehicle was traveling westbound on USTH 212 near Audubon Rd.  The driver stated that she was traveling too fast, hit a wet spot, and began to spin.  The vehicle hit the guardrail, spun again, and then struck the road sign.  There was no damage to the guardrail, but the sign post was damaged.</t>
  </si>
  <si>
    <t>W/B USTH 212 / AUDUBON RD</t>
  </si>
  <si>
    <t>V1 TRAVELING W/B ON HWY 212 APPROACHING HWY 41. V1 LOST CONTROL ON ICY ROADWAY AND SPUN OUT. V1 CRASHED INTO MEDIAN BARRIER TWICE, ONCE ON THE FRONT END AND ONCE ON THE REAR END. MODERATE DAMAGE TO FRONT AND REAR.
NO INJURIES
V1 TOWED BY PRIVATE INSURANCE TOW.</t>
  </si>
  <si>
    <t>The crash occurred on eastbound USTH 212 near Audubon Road.
The driver of the vehicle stated that he was in the left of two lanes.  He stated that he lost control of the vehicle on the ice under the bridge.  He stated that the vehicle went into the right side ditch and rolled over.</t>
  </si>
  <si>
    <t>WB USTH 212 AT AUDUBON RD</t>
  </si>
  <si>
    <t>WB MNTH 212 AT AUDUBON RD.
V5 WAS IN THE LEFT LANE WHEN IT CRASHED INTO A VAN THAT WAS STALLED OUT IN FRONT OF IT. THAT VAN LEFT THE SCENE PRIOR TO MY ARRIVAL.
V4 WAS MOVING IN THE LEFT LANE AND REAR-ENDED V1 AFTER CRASHING INTO THE WIRE BARRIER FENCE.
V1 WAS MOVING IN THE LEFT LANE WHEN IT WAS REAR-ENDED BY V4. V1 CRASHED INTO THE WIRE BARRIER FENCE AND REAR-ENDED V3.
V3 WAS SLOWING IN THE LEFT LANE WHEN IT GETS REAR-ENDED BY V1. V3 IS PUSHED INTO V2 AND THEN GETS REAR-ENDED BY V4.
V2 IS AT A STOP IN THE LEFT LANE WHEN IT GETS REAR-ENDED BY V3.
V6 IS MOVING SLOW IN THE RIGHT LANE, IT GETS SIDE SWIPED BY AN UNKNOWN VEHICLE AND REAR-ENDED BY V7.
V7 IS STOPPED IN THE RIGHT LANE WHEN IT GETS SIDE SWIPED BY V1. V7 IS PUSHED INTO V6.</t>
  </si>
  <si>
    <t>V1 STATED FELL ASLEEP, RAN OFF ROAD LEFT , INTO DITCH HIT CULVERT AND WARNING SIGN POST.  REPORTED NO INJURIES, SHAKOPEE TOWING USED.</t>
  </si>
  <si>
    <t>The vehicle was traveling westbound on USTH 212 in the left lane near Audubon Road.  The vehicle was speeding up and slowing down, and the vehicle quickly swerved off the road to the left and into the median, struck a small drainage pipe passover, went into the air and rolled-over, end over end.  All five parties in the vehicle were injured and transported.  The vehicle was towed from the scene.</t>
  </si>
  <si>
    <t>SEMI TRUCK ACCELERATING FROM SHOULDER ONTO E/B 212 THE DRIVER OF THE SATURN WAS E/B 212 TRAVELING AT 70 MPH AND LOOKED DOWN FOR HIS WALLET WHEN HE LOOKED UP HE OVER CORRECTED, FISH TAILED AND HIS BACK END STRUCK THE STEPS OF THE SEMI
NO INJURIES REPORTED.
NO TOWS NEEDED</t>
  </si>
  <si>
    <t>Mile marker 151</t>
  </si>
  <si>
    <t>Veh 1 traveling EB Hwy 212 in the area of mile marker 151.  A deer ran from the ditch, south, across the EB lane of Hwy 212.  Veh 1 struck the deer.  Veh 1 damage includes cracked bumper and crack in radiator.  Veh 1 radiator fluid leaked from vehicle.  Deer ran from area. Unknown how Veh 1 towed from area.</t>
  </si>
  <si>
    <t>-V1 WAS W/B 212
-V1 WENT OFF THE ROAD INTO THE MEDIAN
-V1 COLLIDED WITH TWO POST IN THE MEDIAN
-DRIVER OF V1 STATED SHE THINKS SHE FELL ASLEEP AND WENT OFF THE ROAD.</t>
  </si>
  <si>
    <t>The vehicle was traveling eastbound on USTH 212 in the right lane, near Bluff Creek Drive.  The driver attempted to change lanes to the left lane, and the vehicle began to spin out.  The driver over corrected, and the vehicle hit the cable barrier, causing damage to the vehicle and the cable barrier.  The driver sustained injuries and was transported to the hospital via ground ambulance.  The vehicle was towed from the scene.</t>
  </si>
  <si>
    <t>Chanhassen</t>
  </si>
  <si>
    <t>I was on Highway 212 west of Pioneer trail dealing with a vehicle in the ditch. My squad car was parked on the left hand shoulder directing people into the right lane. I was speaking to the tow driver when I heard a loud commotion like vehicles hitting each other and saw a white car go into the ditch. I approached and saw several vehicles stopped in the area. It was determined three vehicles were involved in the crash and there were no injuries. 
I spoke to driver of unit 1 who stated he was traveling westbound in the right hand lane when he hit his brakes but could not stop. Vehicle 1 hit vehicle 3 and then was hit by vehicle 2. Vehicle 1 sustained heavy damage and was towed from the scene. 
I spoke to driver of unit 2 who stated he was traveling westbound on highway 212 when the vehicle in front of him (unit 1) began sliding. Driver of unit 2 stated he hit unit 1 after it began skidding on the roadway. 
I spoke to driver of unit 3 who stated she was traveling westbound on highway 212. Driver stated she had slowed down for the squad car and tow truck prior to getting to them. Driver stated she was traveling slow to go past the squad when she observed vehicle 1 losing control, skidding and swerving. Driver stated unit 1 hit her vehicle and then went into the ditch. Driver of unit 3 was unsure how unit 2 was involved. 
Vehicle 1 was towed with heavy damage, vehicle 2 sustained minor damage, and vehicle 3 sustained moderate damage.</t>
  </si>
  <si>
    <t>On 09/13/2020 at 0433 hours, I responded to a property damage accident near the intersection of Highway 212 and Bluff Creek Drive.  I responded to the West of Highway 212 and Bluff Creek Drive and located a vehicle in the ditch near the eastbound lane of Highway 212.  The vehicle was pressed up against a guard rail.  I introduced myself to the driver who was very slow to respond to all my questions.  The driver did not know what day it was, how the crash happened, or if there was anyone else with her.  Minnesota State Patrol responded and ran the driver through standard field sobriety tests (SFSTs).  The driver performed poorly on SFST's and was taken to 212 Medical Center by MSP Trooper #346 for a blood draw.  The vehicle was towed by Shakopee towing and had very minimal damage.</t>
  </si>
  <si>
    <t>BLUFF</t>
  </si>
  <si>
    <t>THE DRIVER OF TH VOLVO REPORTED LOSING CONTROL AND THEN REAR ENDED THE SEMI TRUCK
BOTH VEHICLES WERE WEST ON 212
DRIVER OF THE VOLVO REFUSED AMBULANCE.
SHAKOPEE TOWING FOR THE VOLVO</t>
  </si>
  <si>
    <t>Veh 1 was travelling westbound on Highway 212 from Powers Boulevard. Driver of Veh 1 claimed his front left tire blew, causing him to go off roadway and into grassy median. Driver later admitted he was very tired and he may have fallen asleep but was unsure. From looking at the scene, it appeared more so that the vehicle left the roadway and into grassy median, then struck metal median guide wires (this is what appeared to have blown the tire). Odor of consumed alcoholic beverage detected on driver, completed SFSTs, PBT .01. Driver cited for driving after revocation. Vehicle towed by Shakopee Towing due to disabling damage.
No injuries to driver or passenger.
No state tags to put on damaged guide wires, but MNDOT was notified of damage and location.</t>
  </si>
  <si>
    <t>Unit 1 was eastbound on Hwy 212 approaching the Bluff Creek Dr. underpass traveling in the left lane. Unit 1 stated a deer ran southbound onto the roadway and he struck the deer. Unit 1's front airbags were deployed and the damage disable the vehicle. Unit 1 was going to arrange for the vehicle to be towed from the scene.</t>
  </si>
  <si>
    <t>E/B 212 AT POWERS, CHANHASSEN.  V/1 WAS ENTERING EAST 212 FROM POWERS.  THE ENTRANCE RAMP HAD ICED OVER DUE TO THE RE-FREEZE.  AS V/1 ENTERED THE MAIN LINE, THE VEHICLE SPUN OUT ON THE ICE AND V/1 HIT V/2 AS IT WAS EAST ON 212.</t>
  </si>
  <si>
    <t>The vehicles were traveling westbound on USTH 212 in the right lane.  The Chevrolet began to slow due to a crash that occurred ahead of it.  The Saab attempted to slow as well, but slid on the icy surface and rear-ended the Chevrolet.  There were no injuries.  The Saab was towed from the scene.</t>
  </si>
  <si>
    <t>Pioneer Trail</t>
  </si>
  <si>
    <t>Driver One stated he was easbound on Hwy 212, when he believes he fell asleep behind the wheel. Driver One stated he woke up after his vehicle hit the guardrail on Hwy 212 under Pioneer Trail. Driver One stated the vehicle airbags went off and he did not know if he was injured. A witness stopped and helped move Driver One's vehicle off the road. Vehicle One had extensive damage to the left side of the vehicle and the guardrail was curled up. I placed a yellow tag on the guardrail and had dispatch advise MNDOT of the damage. Driver One's vehicle was towed and he was given a ride home.</t>
  </si>
  <si>
    <t>HIGHWAY 212</t>
  </si>
  <si>
    <t>PIONEER TRAIL</t>
  </si>
  <si>
    <t>V/1 WAS W/B HWY 212 UNDER PIONEER TRAIL OVERPASS.  V/1 STRUCK DEER IN ROADWAY.
DEER DISPATCHED AND DEER PERMIT ISSUED.</t>
  </si>
  <si>
    <t>The vehicles were traveling westbound on USTH 212 in the right lane near Pioneer Ave.  The left lane was coned off due to road work being conducted.  The traffic in the right lane came to a stop.  The Honda came to a stop due to the traffic in front of it and the Nissan rear-ended the Honda.  The Nissan driver stated that she has bad brakes and knew they were bad.  Consequently, when she attempted to brake, she continued to slide and couldn't stop.  The Nissan was towed from the scene.  The Honda driver complained of injuries but refused treatment.  He stated he would go get checked on his own.</t>
  </si>
  <si>
    <t>CSAH 14</t>
  </si>
  <si>
    <t>VEHICLE WAS WESTBOUND USTH 212 WHEN IT VEERED OFF ROAD TO THE RIGHT STRIKING A GUARD RAIL EAST OF CSAH 14 OVERPASS.</t>
  </si>
  <si>
    <t>Unit 1 was traveling eastbound on Hwy 212 in the city of Chanhassen. Unit 1 was traveling in the inside lane and had to swerve to the outside lane. The driver said she had to swerve due to a vehicle that was traveling in front of her. Unit 1 over corrected which caused it to spin 180 degrees and strike the concrete barrier on the outside lane.
This caused severe disabling damage to the driver's side quarter panel along with multiple other areas on the driver's side. The vehicle had multiple air bag deployment. 
The concrete barrier is owned by MN DOT and suffered minor damage. The only visible damage that I saw was paint transfer/scrapes to it. A yellow tag was left on scene with the damaged concrete barrier. 
Ridgeview Ambulance arrived and checked the juvenile driver for precautionary reasons. The juvenile was cleared by medics and not transported. The juvenile's mother arrived on and picked her daughter up. 
Shakopee Towing towed the disabled vehicle from the scene. 
No citations were issued.</t>
  </si>
  <si>
    <t>V1 in the left lane, V2 in the right lane and V3 was in the left lane behind V1. V1 said he "drifted" to the left for reasons he could not provide, he said he wasn't on his cell phone or distracted by anything else. He hit the snow covered shoulder, over correcting to the right. He did say he felt like V2 was close to him and maybe that is why he drifted to the left. V2 stated he didn't even know V1 was beside or behind him, V1 wasn't in his view. V1 hit the rear side of V2, V2 spun out to the right into the center cable median and then back out into the left lane. V3 had witnessed V1 starting to the left and started to slow, however, after contact, V1 went to the right, spinning out into the snowbank on the right shoulder and V2 was in the left lane and she had no place to go. V3 made contact with V2's front. V2 driver and passenger to the hospital, driver injured, passenger was not injured. V1 driver cited for Duty to Drive with Due Care. NOT TO SCALE.</t>
  </si>
  <si>
    <t>WESTBOUND USTH 212</t>
  </si>
  <si>
    <t>Westbound on Hwy 212.
I responded to a vehicle blocking the left lane on Hwy 212. When I arrived I observed an abandoned vehicle with severe damage to the front axle and to the side of the vehicle. I could not determine an exact point of impact with the bridge but vehicle showed signs that it had crashed with the bridge. I also noticed that the driver's window was shattered and was probably how the driver exited the vehicle. 
The vehicle was towed due to its damage. No injuries where reported. Crash was reported by a someone driving through the area. Driver did not report crash.</t>
  </si>
  <si>
    <t>WB 212/POWERS. 2 LANES.
UNIT 1 STATED THAT SHE DID NOT KNOW WHAT LANE SHE WAS IN. UNIT 1 STATED THAT SHE FELL ASLEEP. HIT CABLE MEDIAN BARRIER.
TOWED BY SHAKOPEE TOWING.
NO INJURIES
AIRBAGS DEPLOYED</t>
  </si>
  <si>
    <t>Driver stated he took his vehicle out of four wheel drive, lost control, and ran off road to the right.  The vehicle rolled several times.</t>
  </si>
  <si>
    <t>Unit 1 was eastbound on Highway 212 west of Powers Blvd. Unit 1 stated a vehicle in front of him "brake checked" him. Unit 1 driver stated he then attempted to brake and lost control and struck a guard rail. Unit 1 had airbag deployment making the vehicle not drivable. Unit 1 driver advised he did not have any injuries and did not need an ambulance. Shakopee Towing arrived and towed the vehicle from the scene. There was no damage observed to the guard rail.</t>
  </si>
  <si>
    <t>Vehicle was traveling west on State Highway 212.  Roads were extremely wet, snow packed and icy.  Driver slid and hit cable barrier causing damage to vehicle.  Vehicle was driven from the scene.</t>
  </si>
  <si>
    <t>On 3/31/2018 at approximately 0700 hours, I responded to a property damage crash on Highway 212, west of Pioneer Trail, in the city of Chanhassen. 
Unit 1 was traveling west bound on Highway 212, around a left curve, when the rear of his truck began to fishtail.  The road was slippery and icy and it had recently snowed.  Unit 1 attempted to regain control of the vehicle but was unsuccessful.  Unit 1 slid off the roadway and into the center median cables.  Unit 1 crashed into the center median cables head on.
Unit 1 had minor front end damage and a flat front, driver side tire.  There were three poles connected to the center median cables that were damaged.  State was notified of the damage and the poles were marked with a yellow tag (#70389).
Unit 1 was not injured and did not require a tow.</t>
  </si>
  <si>
    <t>Mile Marker 152</t>
  </si>
  <si>
    <t>Unit #1 was travelling WB on Hwy. 212 in outside lane when deer came from center median.
Unit #1 collided head on with deer.
Unit #1 moved to shoulder of roadway.
Deer was DOA and on shoulder.</t>
  </si>
  <si>
    <t>POWERS</t>
  </si>
  <si>
    <t>V/1, A CHEVROLET VAN BODY WITH REAR DUAL TIRES.  FOR SOME REASON, THE LEFT WHEEL CAME OFF THE TRUCK, AND THEN THE BRAKE DRUM HIT  THE CEMENT ROADWAY, EVENTUALLY FAILING.  THE TIRE FROM THE TRUCK THEN  FLEW ONTO THE VEHICLE THAT WAS BEHIND, STRIKING THE RIGHT FRONT  FENDER.</t>
  </si>
  <si>
    <t>CRASH OCCURRED WB HWY 212 JUST EAST OF POWERS BLVD.   
VEH 1 (TRUCK)
VEH 2 (PC)
BOTH  VEHICLES WERE GOING  WB ON 212 APPROACHING POWERS.    TRUCK WAS LEFT LANE PC WAS RIGHT LANE.    TRUCK LOST CONTROL FROM ICE ON ROAD AND DROVE INTO RIGHT NOW CLIPPING THE BACK LEFT OF THE PC.   PC LOST CONTROL AND DROVE INTO MEDIAN COLLIDING WITH CABLE MEDIAN BARRIER.   NO INJURIES.   TRUCK AT FAULT.   NO TOWS NEEDED.  NO CITATION ISSUED.</t>
  </si>
  <si>
    <t>Driver of Unit #1 was heading eastbound on MN HWY 212 near Powers Blvd. Unit #1 struck a deer in the road.  
No injuries to report.
Unit #1 suffered moderate damage and was towed from scene by AAA.</t>
  </si>
  <si>
    <t>Powers Blvd</t>
  </si>
  <si>
    <t>Unit 1 was traveling eastbound on Hwy 212 approaching Powers Blvd in the city of Chanhassen. Unit 2 was also traveling eastbound on Hwy 212 behind Unit 1. Unit 1 was slowing down for stopped traffic on Hwy 212 when Unit 2 rear ended Unit 1. The driver of Unit 2 told me she was looking at something in her car to the right when all of a sudden she looked up and saw Unit 1 was nearly stopped. Unti 2 was unable to stop before colliding with Unit 1. Unit 1 sustained light damage to the rear. Unit 2 sustained severe damage with air bag deployment and had to be towed from the scene. Both drivers reported no injuries resulting from the accident.</t>
  </si>
  <si>
    <t>v1 was going too fast for snow/icy roads crashed  into left ditch hit guardrail.
v1 towed</t>
  </si>
  <si>
    <t>-CRASH OCCURRED ON WB HWY 212 JUST WEST OF POWERS BLVD
-V1 WAS WB 212 AND V2 WAS STALLED ON THE RIGHT SHOULDER
-DV1 SAID HE FELL ASLEEP
-V1 STRIKES V2
-WITNESS POOL WAS EB HWY 212; HE SAID HE SAW THE BUS ON THE SHOULDER AND V1 SLAM INTO IT
-DV1 TRANSPORTED TO HOSPITAL FOR POSSIBLE INJURY
-DV1 CITED FOR FAIL TO DRIVE WITH DUE CARE</t>
  </si>
  <si>
    <t>Unit 1 was east on Hwy 212 in the outside ln.  Unit 1 stated he was passing unit 2 who was in the inside ln also driving east.  Unit 1 stated he lost control of his vehicle, it spun around and ran into unit 2 who was still driving in the inside ln. unit 1 struck unit 2, both vehicles hit on their passenger sides.  unit 1 and unit 2 slid into the center ditch.  unit 2 was towed, unit 1 was pulled out. There were no injuries.</t>
  </si>
  <si>
    <t>The crash occurred on USTH 212 westbound, near Powers Boulevard.  The vehicle was traveling in the left lane, hit a patch of ice, and began to spin out.  The vehicle went off the road to the left and hit the median cable barrier.  There was property damage to the vehicle and the cable barrier.  There were no reported injuries.  The vehicle was towed from the scene.</t>
  </si>
  <si>
    <t>V1/ Garrse east on USTH 212 rear ened by V2/Schrupp who was trying to show with traffic on glare ice and slip into V1.  Grasse was transported to hospital by ambulance for unknown reason,  when I asked her if she was hurt she was sitting in the ambulance with no visible injuries and replied she needed a CT scan, after that she was later put in neck braced. V1 was towed from scene.  No other injuries were reported.</t>
  </si>
  <si>
    <t>Unit 1 was traveling westbound on State Highway 212 when it slid into the center cable median. Unit 1 sustained moderate functional damage to the front end of the vehicle. Unit 1 was able to be driven from the scene. 
The cable median sustained some damage. A DOT yellow tag was secured to the damaged portion, just west of Powers Blvd.</t>
  </si>
  <si>
    <t>CSAH 101</t>
  </si>
  <si>
    <t>Unit 1 was traveling westbound on Hwy 212 passing CSAH 101 in the city of Chanhassen. Unit 1 was in the inside #2 lane. Unit 2 was merging onto Hwy 212 from the CSAH cloverleaf. Unit 2 began skidding and crossed two lanes of traffic causing Unit 1 to collide with the driver's side rear. Unit 1 attempted to avoid the crash furher and went down into the ditch area.  There was moderate damage to the driver's side rear of Unit 1. There was moderate damage to the passenger side front/side area. Unit 1 had to be towed out of the ditch by Shakopee Towing. Both Unit 1 and Unit 2 drove away from the scene. No injuries were reported stemming from crash.</t>
  </si>
  <si>
    <t>unit 1 and unit 2 were stopped at a red light exiting hwy 212 westbound and looking to go north onto Powers Blvd.  Unit 1 was in the inside right turn lane.  Unit 1 started his turn on a red light and cut his turn to narrow.  The passenger side rear wheel and semi trailerscraped across the drivers side of unit 2 who was stopped in the outside right turn lane.  there was minor damage to the drivers side of unit 2.  no vehicles were towed. there were no injuries.</t>
  </si>
  <si>
    <t>Powers blvd</t>
  </si>
  <si>
    <t>Unit 2 was stopped at the red light exiting westbound hwy 212. Unit 1 was north on Powers Blvd.  Unit 2 stated the light turned green and she proceeded into the intersection.  Unit 1 continued north and ran into unit 2. According to witnesses unit 1 had a red light and drove through it.  Wintness also stated it was raining very hard.  Both the driver and passenger of unit 2 were trasnported to the hosptial by ridgeview. Both vehicles were towed.</t>
  </si>
  <si>
    <t>POWERS BLVD</t>
  </si>
  <si>
    <t>Unit 1 was stopped at the red light with the intention to go NB on Powers Blvd. Unit 1 stated the light was red and he intended to turn right on red however when he started to pull out he saw another vehicle and stopped to let it pass. Unit 2 was behind Unit 1 also planning to go NB on Powers Blvd. Unit 2 stated she saw Unit 1 start to pull out onto Powers Blvd. but the vehicle then stopped. Unit 2 struck Unit 1 after Unit 1 stopped. Unit 2 was cited for driving on an expired DL. Unit 2 was warned for inattentive driving.</t>
  </si>
  <si>
    <t>POWERS/212WB.  V1 WAS ON POWERS SB TO GO WB 212 ON RAMP.  D1 HIT THE YIELD SIGN AFTER SPINNING OUT ON ICY ROADS ON THE RAMP.
NO INJURIES, NO TOWS.   
D1 CALLED IN ON HIS  OWN TO REPORT THE CRASH AND NOTIFIED HIS INSURANCE TO GET THE SIGN FIXED.</t>
  </si>
  <si>
    <t>Veh 1 was travelling westbound on Highway 212 approaching the Powers Blvd overpass. The road conditions were very slippery due to a recent snow fall. Veh 1 hit a slick patch of ice and began to fish-tail before going into median and hitting median cable wires. Veh 1 sustained severe damage to the front of vehicle and was disabled. Passenger 1 hit her head somewhere near the passenger door pillar causing bleeding and minor/moderate injury.</t>
  </si>
  <si>
    <t>Vehicle #1 was driving west on Hwy 212. Driver of Vehicle #1 stated he hit some ice coming back from a swim meet and lost control of vehicle. Vehicle #1 was in the right lane of traffic and crashed into the center guard rail separating west and east bound traffic. Driver of Vehicle #1 had no injuries and no damage was done to the guard rail. Vehicle #1 was towed by Shakopee Towing to Shakopee Towing.</t>
  </si>
  <si>
    <t>Driver 1 was westbound on USTH 212 approaching Powers Blvd.  Driver 1 stated as he was driving a deer ran across the road right in front of his vehicle and because of the amount of traffic around him he was unable to avoid striking it.  
Driver 1 had a revoked driving status.  
Vehicle 1 sustained severe damage to the front of the vehicle and was towed by Shakopee Towing.  
Road conditions were dry with sunset and street lights just coming on.  
Moderate traffic around at time of crash.</t>
  </si>
  <si>
    <t>USTH 212 WB / JEO POWERS BLVD</t>
  </si>
  <si>
    <t>Vehicle one was traveling west on highway 212 in the left lane.  The driver lost control of the vehicle.  The vehicle went off the road to the left, struck the cable barrier, and spun into the right ditch.</t>
  </si>
  <si>
    <t>RAMP917</t>
  </si>
  <si>
    <t>Unit 1 was westbound on Highway 212 approaching the Powers Blvd Underpass. The weather conditions at the time of the incident were heavy rain with hail. Unit 1 stated she activated her right turn signal and began to move to the right in an attempt to stop under the overpass to wait for the weather to pass. Unit 1 stated there were several other vehicles already stopped doing the same thing she was attempting to do.
Unit 2 was entering onto westbound Highway 212 from Powers Blvd. The entrance ramp curves to the right but then straightens out before the acceleration lane starts the merge. Unit 2 stated he was traveling no more than 50 mph when he struck Unit 1. Unit 2 stated he did not see Unit 1 but did see the other vehicles already stopped under the overpass.</t>
  </si>
  <si>
    <t>The vehicle was traveling westbound on USTH 212 in the left lane, near Powers Boulevard.  The vehicle hit a snowy area in the road and began to slide.  The driver stated that she over-corrected.  The vehicle hit the median cable barrier, causing damage to the vehicle and the cable barrier.  The vehicle came to rest under Powers Boulevard.  There were no reported injuries.  The vehicle was towed from the scene due to disabling damage.</t>
  </si>
  <si>
    <t>Co. Rd. 17 (Powers Blvd)</t>
  </si>
  <si>
    <t>Units 1-4 were traveling east bound on US Hwy 212.  Unit four came to stop in traffic along with unit three.  Unit two failed to stop in time and struck unit three pushing unit three into unit four.  Unit one also failed to stop and struck unit two.  Unit four left the scene before my arrival.  None of the other drivers collected unit four's information.  There were no injuries and no photographs.</t>
  </si>
  <si>
    <t>USTH 212 AND POWERS</t>
  </si>
  <si>
    <t>V1/ Miller in right lane of east USTH 212 near Powers when V2/ Warmington in left lane of east USTH 212 attempted to change lanes to the right.  V2 collided with V1 with was off the front right corner of V2 (a semi-truck)  Warmington reported he thought he heard a tire blow but never saw the car as he changed lanes.  V1 turned sideways in the crash in front of  V2 and was pushed down the road until V2 came to a stop.  No injuries were reported.  No tows needed.  Warmington was cited at the scene for causing this crash.  V1 was a rental car.</t>
  </si>
  <si>
    <t>V1 was traveling west on HWY 212 when it struck an ottoman/furniture piece that was in roadway.  No injury reported.</t>
  </si>
  <si>
    <t>On December 16th, 2016, at 0224 hours, vehicle 1 was travelling west bound on Highway 212 approaching the Powers Blvd exit when the vehicle went off the road into the center median cable barrier. The weather conditions were extremely slippery due to falling snow. The vehicle sustained serious damage to the front left part of the vehicle, rendering it disabled. The driver was wearing a seatbelt and had no apparent injuries. The driver stated he slid off the road into the median but that he was going the speed limit and was not distracted. The vehicle was privately towed by Shakopee Towing. The median was yellow tagged and Mn Dot was notified of the damage.</t>
  </si>
  <si>
    <t>Unit 1 was eastbound on Highway 212 when he lost control and went into the center median. Unit 1 struck the cable barrier and damaged three posts. Unit 1 was able to get out of the center median without issue. The cable barrier was yellow tagged and I requested dispatch notify MNDOT of the damage.</t>
  </si>
  <si>
    <t>On 05/18/2017 at approximately 0730 hours, there was a two vehicle property damage crash on USTH 212 near Powers Blvd.  Both vehicles were in the inside lane (closest to the median).  
Vehicle 1 was eastbound and was slowing quickly as the vehicles in front of her were stopping.  Driver 1 stated she was able to stop when she was struck from behind by Vehicle 2.  Vehicle 1 sustained minor damage to the rear bumper area and was driven from the scene.  Driver 1 reported no injuries.  
Driver 2 stated everyone stopped very quickly on the roadway and she was unable to stop.  Driver 2 stated she struck the rear of Vehicle 1.  Driver 2 reported no injuries.  Vehicle 2 sustained severe front damage to the front of the vehicle and was towed by Shakopee Towing.  Driver 2 cited with Failure to Drive with Due Care causing the crash.
Road conditions were wet at the time with cloudy skies.</t>
  </si>
  <si>
    <t>Co Rd 17 (Powers Blvd)</t>
  </si>
  <si>
    <t>Unit one was EB Hwy 212 0.25 miles west of Co Rd 17. Unit one lost control and went into center median striking guardrail.  No injuries. No photographs taken.</t>
  </si>
  <si>
    <t>D1 MOVED FROM RL TO LL.  D2 IN LL WAS UNABLE TO STOP BEFORE HITTING V1.  D2 HAD JUST COME FROM THE EYE DOCTOR AND HAD A PATCH OVER HIS RIGHT EYE.</t>
  </si>
  <si>
    <t>Unit 1 was travelling E/B on Hwy 212 West of Lyman Blvd. Unit 1 lost control of the vehicle on icy roads and slid into the center median of Hwy 212. Unit 1 over corrected the vehicle and spun 180 degrees and hit the center guard rail with the rear passenger side of the vehicle causing moderate damage to the vehicle. The driver of Unit 1 was not injured and no citation was issued. Yellow Tag #70934 was left on the damaged median post.</t>
  </si>
  <si>
    <t>THE DRIVER OF THE CADILLAC REPORTED SLOWING FOR A TRAFFIC BACK UP AND SHE WAS REAR ENDED BY THE LEXUS
THE DRIVER OF THE LEXUS REPORTED THAT SHE DID NOT REALIZE THE CADILLAC WAS STOPPED AND SHE REAR ENDED IT.
NO INJURIES REPORTED
SHAKOPEE TOWING FOR THE LEXUS.</t>
  </si>
  <si>
    <t>USTH 212/ POWERS BLVD</t>
  </si>
  <si>
    <t>Westbound 212/ Powers Blvd ramp. Upon arrival both units were on the left shoulder. 
Driver 2 stated that he was stopped at the stoplight when unit 1 rear ended his vehicle. 
Driver 1 stated that she was unable to stop in time to avoid rear ending unit 2. Driver 1 stated that her brakes were not working effectively and had an appointment to have them replaced later in the week. 
No reported injuries. No tows.</t>
  </si>
  <si>
    <t>V1 and V2 were both traveling east on US HWY 212.  V1 in outside lane.  V2 in inside lane.  D1 said an unknown vehicle exited from Powers Blvd and merged onto 212, forcing him to make a lane change.  D1 unfamiliar with area roadway.  V1 made an improper lane change and sideswiped V2 while changing lanes.  Light damage to both vehicle.  No injuries.</t>
  </si>
  <si>
    <t>On October 28, 2019 at 0721 hours, I was dispatched to the area of Highway 212 and Powers Boulevard for a property damage crash involving two vehicles.  
Upon arrival, I located a black Toyota 4-Runner MN registration 096PEK (unit 1) and a white Toyota Camry MN registration 467WUY (unit 2) on eastbound Highway 212 just east of Powers Boulevard in the city of Chanhassen.  Both vehicles were pulled over in the left hand lane of traffic.  
I spoke to the driver of unit 1 and asked what happened.  The driver of unit 1 advised that he was traveling eastbound on Highway 212 in the left hand lane of traffic when the traffic in from of unit 1 slowed down considerably.  The driver of unit 1 stated that he was able to brake and avoid a collision, but unit 2 rear ended unit 1 as traffic was slowing down.
There was rear bumper damage to unit 1, and the driver of unit 1 did not report any injury.  Unit 1 was able to be driven from the scene.  
I spoke to the driver of unit 2 and asked what happened.  The driver of unit 2 advised that she was traveling eastbound on Highway 212 in the left hand lane of traffic.  The driver of unit 2 stated that she reached down to grab her water bottle and did not see unit 1 braking for traffic.  Unit 2 rear ended unit 1.
There was heavy front end damage to unit 2.  Unit 2 was towed from the scene by Shakopee Towing.  The drive of unit 2 did not report any injury.
I completed an information exchange between the driver of unit 1 and unit 2.  I transported the driver of unit 2 to Kwik Trip off of 101 and Crossroads in the city of Chanhassen to wait for a ride.</t>
  </si>
  <si>
    <t>POWERS BLVD TO EB 212 RMP</t>
  </si>
  <si>
    <t>-ALL VEHICLES W/B 212
-DV1 SLOWING IN TRAFFIC
-DV2 UNABLE TO STOP IN TIME, STEERS TO THE RIGHT TO AVOID V1 BUT STRIKES V1
-DV3 LOST CONTROL ATTEMPTING TO AVOID CRASH &amp; STRIKES SIGN
-NO INJURIES</t>
  </si>
  <si>
    <t>W/B 212 WEST OF POWERS  SINGLE VEHICLE WEST BOUND, SPUN OUT ON THE BRIDGE, HITTING THE BRIDGE ON BOTH SIDED.</t>
  </si>
  <si>
    <t>THE VEHICLE WAS TRAVELING WEST ON USTH 212 IN THE LEFT LANE.  THE VEHICLE WAS WEAVING IN AND OUT OF TRAFFIC LANES, AND THEN WENT OFF THE ROAD TO THE LEFT AND STRUCK THE CABLE BARRIER IN THE MEDIAN.  THE DRIVER WAS TRAPPED AND HAD TO BE EXTRICATED BY THE FIRE DEPT.  SHE WAS TRANSPORTED BY AMBULANCE TO THE HOSPITAL.  THE VEHICLE WAS TOWED FROM THE SCENE.</t>
  </si>
  <si>
    <t>V1/Behun slowed for traffic ahead. V2/Aeling slowed for V1 was hit from behind by V3 and pushed forward into V1. Aeling reported being sore but refused ambulance services.  V3/Perez stated traffic slowed, he was going too fast to stop in time and tried to steer right but still hit.  V2 and V3 were towed from scene. Perez was cited.</t>
  </si>
  <si>
    <t>CRASH OCCURRED WB ON USTH 212 EAST OF POWER BLVD.
ROADS WERE VERY ICY.   THERE WAS A CRASH ON THE RIGHT SHOULDER.  VEHICLE LOST CONTROL WHILE BRAKING AND SWERVED INTO THE RIGHT DITCH COLLIDING WITH A YELLOW MERGING SIGN BELONGING TO MNDOT.    DRIVER CALLED IN AND STATED HE LOST CONTROL AND COLLIDED WITH THE SIGN.    MINOR DAMAGE TO THE LEFT SIDE OF HIS VEHICLE.    HE DID NOT NEED A TOW.    DRIVER IS AT FAULT BUT WAS NOT CITED.</t>
  </si>
  <si>
    <t>Driver stated he was traveling westbound in the left lane on Hwy 212 approaching the Powers Blvd exit when he saw a deer run northbound in front of him. Driver stated he swerved to the left to avoid hitting the deer. Driver stated he hit gravel in the center median which pulled his vehicle into the safety cable barrier. Driver hit 19 of the posts on the safety barrier. Yellow tag #140707 was filled out and attached to the cable barrier.</t>
  </si>
  <si>
    <t>EB USTH 212 @ LYMAN BLVD</t>
  </si>
  <si>
    <t>EB USTH 212 @ LYMAN BLVD, #1 LANE, 2 VEHS, REAR-END, NO INJ/PASS
PONTIAC (V1) STOPPED SLIGHTLY TO THE RIGHT IN THE LANE DUE TO TRAFFIC CONGESTION.  2 OTHER VEHS BEHIND V1 VEERED TO THE LEFT.  NISSAN (V2) VEERED RIGHT AND AROUND OTHER 2 VEHS, AND REAR-ENDED V1.
D1 STATED SHE WAS TRAVELING AT ABOUT 60 MPH AND HAD TO STOP FOR TRAFFIC.  D1 STATED SHE WAS REAR-ENDED BY V2
D2 STATED SHE WAS BEHIND V1, WITH 2 VEHS IN BETWEEN TRAVELING WITH CRUISE SET AT 64 MPH.  D2 STATED SHE SAW V1 BRAKE AND GO RIGHT, THE 2 VEHS IN BETWEEN BRAKE AND GO LEFT.  D2 STATED SHE BRAKED AND WENT TO THE RIGHT BUT REAR-ENDED V1.
BINNEBOSE WAS CITED FOR OFFENSE: DUTY TO DRIVE WITH DUE CARE.</t>
  </si>
  <si>
    <t>On April 16th, 2017, at 0335 hours, Veh 1 was travelling westbound on US Highway 212 just east of Lyman Boulevard. Veh 1 went off the roadway to the south, travelled between two center median cable rails and struck multiple posts/signs. Veh 1 sustained severe and disabling damage to the front and both sides of the vehicle. The airbags did not deploy and neither driver or passenger sustained injuries. The driver performed Field Sobriety Tests on scene and was ultimately arrested for driving while impaired. The driver and passenger had both been consuming alcohol throughout the evening. The vehicle was towed by Shakopee Towing to their impound lot and MnDot was advised of the damage to the barriers and posts (deputies did not have any yellow tags so one was not placed on the damage, however, MnDot was aware of the damage and advised of location).</t>
  </si>
  <si>
    <t>On 05/16/2019, Carver County Deputies were dispatched to a two vehicle property damage crash on Highway 212, just east of Powers Blvd.
Upon arrival, observed two vehicles (V1&amp;V2) pulled over partially onto the left shoulder. I spoke to D2 who advised that she was the driver of V2. D2 advised that she was attempting to change lanes while traffic was slowing, but accidentally rear ended V1 who was stopped. I spoke to D1 who advised that she was stopped with traffic, and that D2/V2 had rear ended her. 
All parties advised tat they did not received any in juries from the incident.
V1 received moderate rear end damage, and V2 received moderate front end damage and was towed from the scene.</t>
  </si>
  <si>
    <t>POWERS BLVD EXIT</t>
  </si>
  <si>
    <t>Unit 1 was traveling eastbound on HWY 212. Unit 2 was traveling behind Unit 1. Due to an accident further east on HWY 212 that occurred earlier traffic was stop and go. Unit 1 stopped due to stopped traffic in front of him. Unit 2 stated she was turning down her radio when she saw unit 1 stop. Unit 1 driver stated he heared screeching tires and saw unit 2 coming towards him. Unit 1 driver left off his brakes when unit 2 struck him to help absorb the impact. Unit 2 stated she could not stop in time and tried to swerve to miss unit 1. Unit 2 driver was transported to Two Twelve medical center by Ridgeview ambulance.</t>
  </si>
  <si>
    <t>WESTBOUND USTH AT LYMAN BLVD, CHANHASSEN 
V1 TRAVELING IN LEFT LANE WESTBOUND USTH AT LYMAN BLVD WHEN V2 SIDE SWIPED V1. V1 WAS PUSHED OFF ROAD INTO CABLE MEDIAN BARRIER. V2 CONTINUED DRIVING AND DIDNT STOP. D1 GOT PARTIAL PLATE AZT2 AND BELIEVED V2 WAS A CHRYSLER 200.
NO INJURIES. V1 HAD PRIVATE AAA TOW</t>
  </si>
  <si>
    <t>County Road 101</t>
  </si>
  <si>
    <t>Driver of veh. #2 stated a vehicle in front of him also westbound was carrying ladders. Driver of veh. #2 stated veh. in front of him lost the ladders, and he applied his brakes quickly to stop for the ladders in the roadway. Driver of veh. #2 stated he was rear-ended by veh. #1.
Driver of veh. #1 stated he saw the ladders fall off of the veh infront of veh. #2. Driver of veh. #1 stated he was unable to stop in time and rear-ended veh. #2.
Both drivers were complaining of minor injuries to the neck and were checked by paramedics but not transported. No vehicles were towed from the scene.</t>
  </si>
  <si>
    <t>highway 212</t>
  </si>
  <si>
    <t>Spoke to driver of unit 1 who said he was driving east on highway 212 when his vehicle began sliding on slippery roadway. Vehicle on slid into other lane of traffic and was hit by vehicle 2. Driver of unit 2 stated he was traveling east on highway 212 when vehicle 1 slid in front of his vehicle. Driver of unit 2 stated he hit vehicle 1 and slid into the ditch side swiping the median barrier. There were no injuries.</t>
  </si>
  <si>
    <t>LYMAN BLVD.</t>
  </si>
  <si>
    <t>VEH 1 WAS IN THE RIGHT LANE.   A DEER CROSSED INTO THE LANE OF TRAFFIC.  VEH 1 STRUCK THE DEER ON THE DRIVER`S SIDE WINDOW.  DVR 1 HAD MINOR CUTS AND INJURIES.   SHE WAS CHECKED BY MEDICAL PERSONEL ON SCENE.  DVR 1 WILL FOLLOW UP WITH HER OWN DOCTOR.</t>
  </si>
  <si>
    <t>On 05/15/2018, there was a two vehicle property damage crash on eastbound USTH 212 near the underpass with Lyman Blvd.  
Unit 1 was eastbound on USTH 212 in the middle lane (3 total).  Driver 1 stated as she was driving she saw Unit 2 begin to merge into her lane from the inside lane (closest to center median).  Driver 1 stated she could not avoid the crash.  
Driver 2 stated she was in the inside lane and was going to merge into the middle lane.  Driver 2 stated that she looked in her mirror and did not see anything and looked over her shoulder and did not see a vehicle so she began to merge.  Drier 2 stated she struck the side of the Unit 1.  
No injuries were reported and no citations were issued.
Both vehicles were driven from the scene.</t>
  </si>
  <si>
    <t>Lyman Blvd/ Co Rd 18</t>
  </si>
  <si>
    <t>Unit 1 was eastbound on HWY 212, in the left lane, when it left the roadway and hit a guardrail surrounding the cement piers, supporting the Lyman Blvd/Co Rd 18 overpass, in the center median.  Unit 1 bounced off the guradrail and crossed the Hwy 212 lanes, jumped a curb, and entered the south side ditch embankment. The driver was uninjured.</t>
  </si>
  <si>
    <t>V1 was traveling west in the outside lane on US HWY 212.  Weather conditions were snow and the roadway was slippery.  As V1 travelled across the bridge deck, V1 began to spin, striking the bridge barrier.  V1 crossed over the two westbound lanes of traffic snd struck the guardrail in the seperator median.  No injury reported.  V1 towed by Shakopee towing.</t>
  </si>
  <si>
    <t>Powers Blvd.</t>
  </si>
  <si>
    <t>vehicle lost control on ice and went into right ditch.  vehicle rolled.  no injuires.
occurred on Hwy. 212,  east of Powers exit.</t>
  </si>
  <si>
    <t>BOTH VEHICLES WERE TRAVELING ON EB USTH 212 EAST OF POWERS BLVD. V1 WAS IN THE LEFT LANE. V2 WAS IN THE RIGHT LANE. DRIVER OF V1 STATED A VEHICLE ENTERED THE HIGHWAY FROM THE POWERS BLVD RAMP CAUSING V2 TO MOVE TO THE LEFT TO AVOID CRASHING. DRIVER OF V1 STATED HE DROVE INTO THE CENTER MEDIAN TO AVOID GETTING STRUCK BY V2. DRIVER OF V1 STATED THAT AFTER HE ENTERED THE MEDIAN V2 WENT INTO THE MEDIAN BEHIND HIM STRIKING V1 ON THE REAR. DRIVER OF V2 STATED ANOTHER VEHICLE ENTERED 212 FROM THE POWERS BLVD RAMP. DRIVER OF V2 STATED THAT HE MOVED TO THE LEFT TO AVOID CONTACT WITH THAT VEHICLE. DRIVER OF V2 STATED THAT HE LOST CONTROL AND SPUN OUT TO THE LEFT INTO THE CENTER MEDIAN. DRIVER OF V2 STATED THAT AS HE ENTERED THE MEDIAN STRIKING V1 WITH THE REAR OF V2. BOTH DRIVERS STATED THEY WERE NOT INJURED ON SCENE.</t>
  </si>
  <si>
    <t>ALL VEHICLES WERE TRAVELING IN THE AREA OF WB MNTH 212 EAST OF POWERS AVE. V1 SLOWED FOR TRSFFIC SPINNING OUT IN FRONT OF HER. V2 STRUCK V1 IN THE REAR. DRIVER OF V3 STATED HE SLOWED FOR TRAFFIC IN FRONT OF HIM SLOWING. FRONT OF V4 INTO REAR OF V3. DRIVER OF V5 STATED HE SLOWED FOR TRAFFIC IN FRONT OF HIM CAUSING HIM TO SPIN OUT TO THE LEFT STRIKING THE CABLE BARRIER WITH THE LEFT CENTER OF V5. V6 SIDESWIPED V5 ON THE RIGHT CENTER WITH THE LEFT CENTER OF V5. DRIVER OF V7 STATED HE SLOWED FOR TRAFFIC IN FRONT OF HIM AND SPUN OUT STRIKING THE CENTER MEDIAN BARRIER WITH THE RIGHT CENTER OF V7. AL DRIVER STATED THEY WERE NOT INJURED ON SCENE.</t>
  </si>
  <si>
    <t>-Crash occurred on WB 212 west of Hwy 101
-DV1 was traveling at a high rate of speed, left the roadway, and rolled over
-DV1 arrested for DWI</t>
  </si>
  <si>
    <t>Unit 1 was traveling westbound on Highway 212 just west of County Road 101 when his vehicle began to fishtail and lose control. Unit 1 stated he eventually lost all control and the vehicle went towards the right embankment. Unit 1's vehicle struck snow piled up on the shoulder and eventually rolled over. The vehicle came to a rest on the drivers side. Unit 1 stated he was able to exit out of his passenger window and refused any medical assistance. Shakopee Towing arrived on scene and towed the vehicle from the scene.</t>
  </si>
  <si>
    <t>County Road 61</t>
  </si>
  <si>
    <t>470 Flying Cloud Dr</t>
  </si>
  <si>
    <t>U2 was stopped with turn signal on waiting to make left turn in to driveway.
U1 driver admitted to distraction and rear ended U2.
Driver of U2 was transported to hospital by ambulance.
Driver of U1 was cited for inattentive driving.
Both vehicles had to be towed.</t>
  </si>
  <si>
    <t>CR 101</t>
  </si>
  <si>
    <t>Unit 1 was traveling WB on US HWY 212. Unit 1 spun out and hit the median safety barrier with the front of the vehicle. Three median safety barrier poles damaged. Airbags were deployed on the passenger side. Unit 1 towed by Shakopee towing.</t>
  </si>
  <si>
    <t>Vehicle #1 was driving west on Hwy 212 and passing County Rd 101. Driver of Vehicle #1 stated she observed a deer on the highway and she hit the deer on the front driver side of the vehicle. I observed moderate damage to the front driver side of Vehicle #1 by the tire. Driver of Vehicle #1 had a private tow on the way and stated no one was injured. I handed Driver of Vehicle #1 a white copy to fill out.</t>
  </si>
  <si>
    <t>On 3/31/2018 at 0735 hours, I responded to a property damage crash on Highway 212, near County Road 101, in the city of Chanhassen.
Unit 1 was traveling eastbound on Highway 212, near County Road 101, when the vehicle started to fishtail.  The road was covered in ice and was slippery and unit 1 began to slide.  Unit 1 began to slide from the outside lane into the inside lane.  Unit 1 attempted to regain control of the vehicle by overcorrecting the wheel.  While sliding, unit 1 had rotated 180 degrees and hit the center median cable barrier.  Unit 1 was facing westbound when it stopped moving.  The passenger side of unit 1 was flush with the center cable median.
Unit 1 had moderate damage including front end, passenger side and rear passenger corner damage.  Unit 1 was pulled out of the center median by a tow truck but the vehicle was able to be driven.  Unit 1 reported no injuries.
One pole connected to the center median cables was damaged.  A yellow tag was affixed to the pole (tag #17263) and dispatch advised state of the damage.</t>
  </si>
  <si>
    <t>-V1 WAS GETTING ON TO W/B 212 FROM 101.
-V2 WAS IN THE LEFT LANE OF W/B 212
-V1 LOST CONTROL UNDER THE BRIDGE OF 101
-V1 STARTED TO SPIN AND CROSSED THE LANES OF W/B 212
-V1 AND V2 COLLIDED IN W/B 212 LANES.</t>
  </si>
  <si>
    <t>V1 in RL slowing to exit behind a plow when V2, looking to change lanes hit V1.  D1 had neck pain but refused ambulance.</t>
  </si>
  <si>
    <t>GREAT PLAINS BLVD TO EB 212 RM</t>
  </si>
  <si>
    <t>D1 WAS IN THE LEFT LANE INTENDING ON CHANGING LANES INTO THE RIGHT LANE. D1 STARTED TO CHANGE LANES INTO THE RIGHT LANE WHEN CONTACT WAS MADE WITH VEHICLE 2`S LEFT REAR BUMPER. THIS CONTACT SPUN V2 OUT IN FRONT OF V1 FORCING V2 OUT OF CONTROL AND INTO CENTER MEDIAN INTO ON COMING TRAFFIC ON 212WB. V2 HIT V3 (SEMI TRUCK) HEAD ON THE THEN WAS PUSHED IN TO THE CENTER MEDIAN WHERE V2 CAME TO REST. D3, HOWEVER LOST CONTROL OF V3 AND CRASHED INTO THE CENTER MEDIAN ROLLING V3 OVER AND COMING TO REST ACROSS  ALL LANES ON 212EB.  
DURING THE COLLISION OF V2 AND V3 ON 212WB, THE DEBRIS FLEW UP AND HIT V4 AND FORCED V4 INTO THE RIGHT DITCH ON 212WB.
V2, V3 WERE TOWED
D2, D3 WERE TAKEN TO THE HOSPITAL FOR INJURIES.
THE FAULT OF THIS CRASH LIES ON D1 WHO CHANGED LANES INTO V2. CAUSING V2 TO SPIN OUT OF CONTROL.
THE ENTIRE CRASH IS ON VIDEO FROM OUR DISPATCH CAMERAS. THE VIDEO IS BEING HELD AS EVIDENCE AT OUR STATE PATROL GOLDEN VALLEY OFFICE.</t>
  </si>
  <si>
    <t>Driver of veh1 E/B on Hwy 212 just east of Hwy 101. Driver claimed that another driver had lost control by driving into left center median grass. That driver over corrected to right stricking veh1 and both vehicles ended up in right side ditch. Driver of veh2 drove out of ditch without exchanging any information. 
Suspect vehicle plate unknown was a mid 2000 VW Jetta dark colored. Paint transfer on victims silver colored car was dark green. 
No other evidence on location. No charges pending unless other driver is located/identified.</t>
  </si>
  <si>
    <t>CO RD 101</t>
  </si>
  <si>
    <t>D#1 STATED HE WAS ON THE ENTRANCE RAMP FROM CO RD 101 TO EB HIGHWAY 212. D#1 STATED AS HE WAS STILL ON THE ENTRANCE RAMP, NEARING THE MAINLINE OF HIGHWAY 212, HIS VEHICLE BEGAN TO SPIN. D#1 TOLD ME HE SPUN INTO THE EB LANES OF HIGHWAY 212. D#1 SAID HIS VEHICLE HIT V#2, WHICH CAUSED V#2 TO SPIN, AND ROLL OVER.
D#2 STATED HE WAS HIT BY V#1 CAUSING V#2 TO SPIN, THEN ROLL OVER. D#2 TRANSPORTED TO HOSPITAL.
W#1, P#1 AND P#2 STATED SAME ACCOUNT AS D#1</t>
  </si>
  <si>
    <t>V1 WB IN RL WITH OTHER VEH WB IN RL LN AHEAD OF V1.  V1 SAID OTHER  VEH TAP HIS BRAKES AND V1 MOVED INTO THE LL AND LOST CONTROL.  V1 ORIGINALLY SAID OTHER VEH CUT HIM OFF BUT THEN FURTHER  EXPLANATION REVEALED THAT OTHER CAR TAP ITS BRAKES.  HAD SNOWED  ABOUT 2 INCHES SEVERAL HOURS AGO ROADS CLEARED BUT ICY IN SPOTS</t>
  </si>
  <si>
    <t>HWY 101</t>
  </si>
  <si>
    <t>DRIVER #1 WAS EB ON HWY 212 EAST OF HWY 101 IN CHANHASSEN.  DRIVER #1 WAS DRIVING A STOLEN VEHICLE WHICH HAD JUST BEEN INVOLVED IN A PERSONAL INJURY HIT AND RUN CRASH.  #1 WAS  FLEEING FROM POLICE OFFICERS.  THE HOOD ON VEHICLE #1 HAD FLEW OPEN AND WAS WRAPPED AROUND THE WINDSHIELD BLOCKING THE DRIVERS VIEW.  BOTH RIGHT SIDE TIRES ON VEHICLE #1 WERE GONE, VEHICLE WAS DRIVING ON THE RIMS.  APPROXIMATELY 1-MILE EAST OF HWY 101 DRIVER #1 LOST CONTROL OF HIS VEHICLE, VEERED SHARPLY TO THE RIGHT, AND STRUCK THE SNOW BANK AND BARRIER WALL.</t>
  </si>
  <si>
    <t>Co Rd 101</t>
  </si>
  <si>
    <t>Driver #1 said that she was eastbound on Hwy 212 going to Eden Prairie when she hit a patch of ice and lost control. Driver #1 said that she was going under the speed limit; lost control and the SUV rolled over into the ditch.
Passenger # 1 said that she had neck and back pain. Passenger # 1 was transported to Ridgeview 212 Emergency Room by EMS.
No other cars or property were involved with the crash.
The car was towed from the scene by Shakopee Towing.
The road surface in the area of the crash was very icy.
No citations were issued.</t>
  </si>
  <si>
    <t>On 08/05/2015 there was a single vehicle property damage crash on USTH 212 at CSAH 101.  
Driver 1 stated he was coming eastbound from CSAH 101 merging onto USTH 212.  Driver stated he dozed off while merging and lost control of his car.  
Vehicle 1 crossed over the median between the on-ramp and USTH 212, crossed over two lanes of traffic, and ended up in the center median of USTH 212.
Driver cited for failure to drive with due car.  No injuries reported.  Vehicle towed by Shakopee Towing.</t>
  </si>
  <si>
    <t>Highway 101</t>
  </si>
  <si>
    <t>I arrived at an accident on highway 212 about 2 miles east of highway 101. I spoke to driver of unit 1 who stated traffic in front of him had slowed and he did not notice. This caused him to rear-end unit 2. I spoke to driver of unit 2 who stated she was slowing down in traffic when she was rear-ended. There were no injuries and light damage to both vehicles. Driver of unit 1 was cited for failure to drive with due care.</t>
  </si>
  <si>
    <t>THE DRIVER OF THE TOYOTA STOPPED FOR TRAFFIC E/B 212 IN THE LEFT LANE.  THE FORD EDGE WAS UNABLE TO STOP IN TIME FOR THE TOYOTA AND REAR ENDED IT.
NO INJURIES REPORTED
NO TOWS NEEDED</t>
  </si>
  <si>
    <t>Veh 1 was traveling westbound on USTH 212. While driving, Veh 1 observed a tree in the roadway. Driver 1 was unable to avoid the tree. Veh 1 struck the tree causing moderate damage to the front end. The tree was later determined to to have fallen off of a truck previously in the night. 
Veh 2 was able to drive way from scene. No tow, no injuries.</t>
  </si>
  <si>
    <t>WB USTH 212 / JWO HWY101</t>
  </si>
  <si>
    <t>Law enforcement was investigating a traffic crash involving a rolled over vehicle blocking the west lanes of highway 212.  Through traffic was moved to the right shoulder to go around the crash scene.  Vehicle two was following slow traffic when he was rear-ended by vehicle one.  Vehicle two stopped at the scene, but vehicle one continued west until I was able to stop the vehicle.  Driver one stated he was unable that he hit the other vehicle.</t>
  </si>
  <si>
    <t>Unit 1 was travelling WB on USTH 212 in the outside lane.  Unit 2 was travelling WB on USTH 212 in the inside lane. Unit 2 merged into the outside lane from the inside lane without properly ensuring the lane was clear or that the motor vehicle [Unit 1] was clear to merge.  The rear passenger bumper shroud of Unit 2 struck the front driver side wheel of Unit 1.  Unit 1 was pushed to the shoulder, but was able to maintain control.  At the time of the report, Unit 2 had scratches to the rear passenger bumper shroud.  The shroud had come off the bumper but was repairable on scene. Unit 1 reported slight steering change, but at that time no indication damage met the requirement for reporting.  On 7/15 the owner/driver of Unit 1 reported having to pay approximately $1,700.00 in repairs to due alignment issues and replacement of wheel/tire to the unit.  At the time of the incident, the driver of Unit 2 was issued a citation for fail to drive with due care.</t>
  </si>
  <si>
    <t>HWY 212 exit</t>
  </si>
  <si>
    <t>V3 was the lead vehicle stopped in the right hand turn lane exiting off HWY 212 to enter onto Co Rd. 101.  V2 was behind V3.  V1 approached from behind V2.  V1 rear ended V2, which pushed V2 into the rear of V3.  Both D2 and D3 said they were stopped.  D1 could not explain what happened other than he thought V2 was moving.  V2 was towed from the scene by Shakopee towing.</t>
  </si>
  <si>
    <t>GREAT PLAINS BLVD TO WB 212 RM</t>
  </si>
  <si>
    <t>D1 SAID THAT HE WAS IN THE RT LANE GOING WB 212 AND SAID THAT D2 HAD FALLEN ASLEEP IN THE LL SWERVED INTO RT LANE REARENDED HIM THEN OVER CORRECTED TO THE LEFT LANE THEN BACK TO THE RIGHT AND ROLLED THE VEH. 
OTHER WITNESSES ON SCENE SAID THAT DRIVER ADMITTED TO FALLING ASLEEP BEHIND THE WHEEL. 
IN THE HOSPITAL D2 HAD SAID THAT THE VEH HE WAS DRIVING HAD SOME CAR ISSUES AND WAS GOING TO GET IT FIXED. SAID THAT HE TRIED TO PULL IT OVER BUT ROLLED VEH OVER INSTEAD. 
WITNESSES SAID THAT IT ROLLED 3 TIMES. 
D2 WENT TO HOSPITAL BY AMBULANCE AND CITED FOR FAIL TO USE DUE CARE AND INSTRUCTION PERMIT VIOLATION. 
DRIVER SAID HE ALWAYS DRIVES ON IP WITH OUT ANOTHER DRIVER IN THE VEH.</t>
  </si>
  <si>
    <t>Vehicle 1 was entering onto US Hwy 212 westbound from Co Rd 101 northbound. Vehicle 1 came onto 101 underneath the bridge where it was wet and icy. Driver of Vehicle 1 lost control and went into a "fish tail." Vehicle 1 then entered the center median and rolled. Driver of Vehicle 1 was checked by Ridgeview paramedics and driver declined medical attention. Vehicle 1 was totalled and towed away from the scene.</t>
  </si>
  <si>
    <t>Lyman Bvd</t>
  </si>
  <si>
    <t>On 05/11/2014 at 1325 hours there was a single vehicle crash involving a deer on USTH 212 and Lyman Blvd.  
Driver stated he was eastbound on USTH 212 and saw a deer run out in front of his vehicle.  Driver stated he was in the right outside lane and swerved to the right to avoid the deer.  Driver stated he struck the deer with the driver's side of the van.  Driver stated the deer got up and ran away.
Vehicle was driven from the scene.
NO injuries or citations for this incident.</t>
  </si>
  <si>
    <t>Hwy 101</t>
  </si>
  <si>
    <t>Driver was traveling on on-ramp to eastbound Hwy 212 from Hwy 101. Driver lost control of vehicle at bottom of ramp and slid on icy road. Driver steered to the right and collided with a light pole on the south side of Hwy 212. Vehicle had severe damage to passenger side. Driver was not injured. The light pole was completely knocked over and displaced.</t>
  </si>
  <si>
    <t>On 09/10/2015 there was a three vehicle property damage crash on USTH 212 at CSAH 101.  
All three Units involved were eastbound on USTH 212.  Unit 1 stated he slowed for traffic.  Unit 2 stated she saw Unit 1 slowing and began to slow and had almost stopped when she was struck by Unit 3.  Unit 3 pushed Unit 2 into Unit 1.  
Unit 3 towed Shakopee.  Unit 1 and 2 driven from scene.  
No injuries or citations for this incident.</t>
  </si>
  <si>
    <t>EB 212 EAST OF GREAT PLAINS BLVD</t>
  </si>
  <si>
    <t>Crashed occurred on EB 212 east of Great Plains Blvd. Upon arrival vehicle 1 was off the roadway approximately 20 feet on the hill. 
Vehicle 1 driver stated she was driving forward, when she lost control of her vehicle. Vehicle 1 driver stated she ran off the road hitting a light pole. She don't know if she hit ice or what. Just remember leaving the roadway. Driver stated she was going approximately 50 mph.
Vehicle was towed from the scene. Driver identified by Minnesota driver license. Driver and Passenger transported for medical observations.</t>
  </si>
  <si>
    <t>Unit 1 was traveling eastbound in the left lane on Highway 212. Unit 2 was directly behind unit 1. Unit 1 slowed down to stop for traffic in front of the vehicle. Unit 2 was unable to stop in time and hit the rear end of unit 1. Unit 1 had minor damage to the back of the vehicle. Unit 2 had moderate damage to the front end of the vehicle but was able to drive the vehicle from the scene. No injures were reported. No citations issued.</t>
  </si>
  <si>
    <t>Vehicle #1 was going eastbound on 212. Vehicle #1 just passed county Road 101 bridge when, an object fell from a truck on the 101 bridge. Driver of Vehicle #1 did not see what kind a truck or driver could not get a license plate. Driver of Vehicle #1 stopped on east on 212 to report it. Vehicle #1 had moderate damage to the passenger side fender, vehicle was driven away from the scene.</t>
  </si>
  <si>
    <t>RAMP866</t>
  </si>
  <si>
    <t>On 07/26/2018, there was a vehicle VS pedestrian crash at the intersection of USTH 212 and CSAH 101.  
Unit 1 had exited westbound Highway 212 and was at the red light to proceed northbound on CSAH 101.  Driver 1 stated he looked both ways and did not see anyone coming so he began to make the right turn onto CSAH 101.  Driver 1 stated as he began to go he noticed Person 2 and could not stop to avoid the crash.  
Person 2 stated she was running southbound on the CSAH 101 on the sidewalk.  Person 2 stated she stopped at the intersection and when she had the white cross light she began to enter the intersection.  Person 2 stated she saw Unit 1 stop and thought he was going to stay stopped.  Person 2 stated as she passed in front of Unit 1, he began to go and struck her as she crossed.  
Person 2 sustained minor injuries to her right ankle and hip area and was transported to the 212 Medical Center by Ridgeview.  
Person 1 cited for Failure to Yield to Pedestrian in Crosswalk.  
very minor to no damage on Vehicle 1.</t>
  </si>
  <si>
    <t>V1 and V2 were traveling eastbound on 212 at 101.  V1 was in front of V2 in the left of two lanes.  The weather was cloudy**, the roads were covered in ice and snow.  V1 lost control of his vehicle on a patch of ice** and spun out facing the wrong way. V2 was behind V1 in the left lane and also lost control on the ice**.  V2 was unable to slow or stop in time and the vehicles collided head-on.  V1 then got spun back around to face eastbound from the impact of the crash and V2 ended up crossing both lanes and ending up near the left shoulder.**  Both drivers and passengers were wearing their seatbelts.  No injuries.  No tows.
** These comments were changed by Lt. David Spivey based on the statements from D1, Anderson, and comparing it to the squad car video.  Speed limit and vehicle factors were also changed in the report.</t>
  </si>
  <si>
    <t>Unit 1 was traveling eastbound on Hwy 212 near Hwy 101 in the city of Chanhassen. Unit 2 was eastbound on Hwy 212 behind Unit 1. Traffic came to an abrupt stop due to traffic levels. Unit 2 was unable to stop in time and rear-ended Unit 1. Minor rear end damage to Unit 1 and moderate front end damage to Unit 2. Neither driver reported any injuries. Unit 1 drove away from the scene. Unit 2 drove off the roadway and was going to call for a private tow. No citations issued.</t>
  </si>
  <si>
    <t>On 12/05/2013 at 1430 hours, there was a two vehicle property damage crash at the intersection of CSAH 101 and the off ramp for USTH 212 in the city of Chanhassen.
Unit 1 was traveling northbound on CSAH 101 and had the green light.  Unit 1 was proceeding through the intersection.  
Unit 2 was traveling on the off ramp from westbound USTH 212 to CSAH 101.  Unit 2 stated she had a red light and was attempting to stop.  Unit 2 stated she could not stop on the ice covered road and struck the right side rear of Unit 1.  Unit 2 admitted she entered the intersection on a red light.
Unit 1 sustained moderate damage to the right rear and was towed by Shakopee Towing.
Unit 2 sustained moderate damage to the front and was driven from the scene.
No injuries or citations were issued for this incident.</t>
  </si>
  <si>
    <t>LOCATION OF CRASH- WB 212 GREAT PLAINES BLVD, CHANHASSEN.
VEHICLE HAD STRUCK CABLE MEDIAN BARRIER.
DRIVER UNKNOWN, HAD FLED THE SCENE BEFORE OFFICER ARRIVAL.
MATT'S TOWING.</t>
  </si>
  <si>
    <t>Unit 1 was west bound Highway 212 at Great Plains Blvd when he spun out from the icy roadway and struck the cable median barrier.
Too fast for conditions.</t>
  </si>
  <si>
    <t>#101</t>
  </si>
  <si>
    <t>Unit #1 and #2 were travelling west on US HWY #212 just west of MN HWY #101.  A deer ran from the north onto the Highway.  Unit #1 struck deer, which was then thrown over the top of Unit #1, landing in the path of Unit #2.  Unit #2 then ran over carcass of deceased deer.  Moderate damage was inflicted to both vehicles.</t>
  </si>
  <si>
    <t>Veh 1 was travelling eastbound from Highway 101 on the ramp to get onto eastbound US Highway 212 when a deer ran out in front of vehicle. Veh struck deer prior to getting onto Highway 212. The vehicle sustained severe damage to the front, mainly the bumper and hood. Front airbags deployed, driver was wearing appropriate safety restraints and did not suffer any injuries. Vehicle was towed by Shakopee Towing due to disabling damage.</t>
  </si>
  <si>
    <t>EB USTH 212 AT CR 101</t>
  </si>
  <si>
    <t>WB MNTH 212 AT CR 101.
DV1 STATED THAT SHE WAS MOVING IN THE RIGHT LANE. SHE STATED THAT WHEN SHE TRIED TO MAKE A LANE CHANGE SHE OBSERVED V2 SPEEDING UP. SHE STATED THAT IT APPEARED AS IF DV2 WAS RACING HER AS HE WAS MOVING NEXT TO HER. SHE STATED THAT SHE WAS REAR-ENDED BY V2, SPUN OUT AND CRASHED INTO THE CABLE MEDIAN WIRES. 
DV2 STATED THAT HE WAS MOVING IN THE LEFT LANE. HE STATED THAT V1 MOVED IN FRONT OF HIM AND HE REAR-ENDED IT CAUSING IT TO SPIN OUT AND CRASH INTO THE CABLE MEDIAN WIRES. DV2 WAS CITED, CITATION NO: 882005150306 OFFENSE: DRIVING AFTER SUSPENSION.
DV3 STATED HE DOES NOT SPEAK ENGLISH. DV2 WAS ACTING AS TRANSLATOR BUT I OBSERVED THAT HE WAS  UNRELIABLY DOING SO AND WAS ARGUING WITH DV3. DV3 STATED HE WAS MOVING IN THE LEFT LANE. HIS STATEMENT WAS UNCLEAR. DV3 WAS CITED, CITATION NO: 882005150307 OFFENSE: NO MINNESOTA DRIVER'S LICENSE.
FROM MY INVESTIGATION AT THE CRASH SCENE, DAMAGES TO VEHICLES AND INDICATORS ON THE ROADWAY I BELIEVE THE FOLLOWING OCCURRED. V2 WAS MOVING TOO FAST FOR CONDITIONS IN THE LEFT LANE AND REAR-ENDED V1 AS DV1 WAS MAKING A LANE CHANGE. THE REAR-END CRASH CAUSED V1 TO SPIN OUT TO THE LEFT, RUN OFF ROAD AND CRASH INTO THE CABLES. AFTER V2 REAR-ENDED V1 IT WAS REAR-ENDED BY V3 WHICH WAS MOVING TOO FAST FOR CONDITIONS AND WAS LIKELY TOO CLOSE TO V2. BOTH V2 AND V3 LOST CONTROL AND RAN OFF ROAD CRASHING INTO THE CABLES.</t>
  </si>
  <si>
    <t>V1 REAR MODERATE DAMAGE FROM COLLISION WITH V2. DRIVER SIDE DAMAGE FROM HITTING GUARDRAIL. D1 TRANSPORTED TO RIDGEVIEW. D1 STATED DRIVING WB IN LL OF 2. TRUCK IN FRONT OF HIM BLEW A TIRE. V1 DROVE OVER TIRE. V2 MODERATE DAMAGE TO FRONT. D2 STATED DRIVING WB IN LL. TIRE WENT UNDERNEATH V1. D2 ATTEMPTED EVASIVE MANEUVER AND HIT BRAKES BUT HIT V1 FROM BEHIND. NO INJURIES TO D2 OR PASSENGER IN V2.</t>
  </si>
  <si>
    <t>V1/Phyle was east in left lane of USTH 212 when vehicle ahead 964XMJ/Heidi Henry braked to avoid a goose crossing the roadway. V1 braked and was then rear ended by V2/Hipps who was following too close to avoid V1.  Hipps reported a possible broken left wrist but refused medical services to the scene.</t>
  </si>
  <si>
    <t>On 02/02/2018, there was a four vehicle property damage crash on Hwy 212 in the city of Chanhassen.
All four units were in the inside lane of traffic (closest to the center median).  Unit 1 was in the front and slowed quickly due to traffic slowing for emergency vehicles on the right shoulder.  Unit 1 was struck by Unit 2 in the rear.  Both vehicles sustained minor damage.  
Driver 3 stated she was narrowly able to avoid the crash but was struck by Unit 4.  Driver 4 stated he was attempting to merge over and everyone stopped very quickly and he was unable to stop.  Unit 3 sustained moderate damage to the rear.  Unit 4 sustained moderate damage to the front and the air bags did deploy.  
All four vehicles were driven from the scene.</t>
  </si>
  <si>
    <t>Driver was heading westbound on Highway 212 approaching the MN 101 overpass.  Driver stated the trailer began to fishtail due to the rain.  Driver stated the trailer pulled the pickup towards the right hand shoulder.  Driver stated the trailer momentarily laid on it's right hand side, causing the pickup to spin out of control. Driver stated the trailer then corrected itself and was right side up. Driver stated the pickup/trailer combination then ended up perpendicular to the roadway facing the pond on the north side of the roadway.  
The driver reported no injuries.  The driver stated he had already called for a tow for the trailer.  The pickup was able to be driven from the scene and the trailer was towed away from the scene by another pickup belonging to the company.  No disabling damage to either the pickup or the trailer.
Unit #1 sustained moderate rear end damage. Unit #1 was also towing a trailer (MN Reg: 2188CTN). This trailer had minor damage to the front right corner and the rear right corner as a result of the crash. The pintle hitch on the pickup was broken.  Unknown if this contributed to the crash or was a result of the crash.</t>
  </si>
  <si>
    <t>W/B 212 AT MNTH 101.  SEVERAL GEESE WERE CROSSING THE ROAD.  V/1 SLOWED FOR A VEHICLE IN FRONT OF HERS, THAT WAS STOPPING FOR THE GEESE.  IN THE PROCESS, V/2 RAN INTO THE REAR OF V/1.  V/1 SPUN OUT AND HIT THE CABLE GUARD RAIL.</t>
  </si>
  <si>
    <t>MNTH 101</t>
  </si>
  <si>
    <t>On 07/02/2015 at 1500 hours there was a single vehicle property damage crash involving a deer.
Unit 1 was westbound on USTH 212 and struck a deer attempting to cross the road.  
Unit 1 sustained moderate damage to the front right and windshield.  
Unit 1 towed by private tow.</t>
  </si>
  <si>
    <t>On December 10th, 2016, at 0245 hours, deputies were dispatched to a possible motorist assist on westbound Highway 212, east of the Co Rd 101 exit. I arrived on scene and observed a vehicle in the median and what appeared to be debris on the roadway and damage to the center cable median. There was severe damage to the whole left side of the vehicle, as it appeared it had scraped up against the cable barrier. I also observed the driver side airbags had been deployed. I made contact with the driver who advised he had fallen asleep while driving home. Driver stated no injuries and did not need medical attention. While speaking with driver, I observed several clues of alcohol impairment. SFST's were conducted and driver performed poorly. Driver provided PBT sample of .094 and was subsequently arrested for DWI. Vehicle had knocked down 8 cable barrier poles and MNDOT was notified and the damage was tagged. Vehicle was impounded to Shakopee Towing.</t>
  </si>
  <si>
    <t>DRIVER STATED SHE FELL ASLEEP AND WENT OFF THE ROAD TO THE LEFT AND STRUCK THE CABLE MEDIAN BARRIER
NO INJURIES REPORTED
SHAKOPEE TOWING</t>
  </si>
  <si>
    <t>Vehicles were EB USTH 212. Driver 2 was slowing in traffic. Vehicle 1 was too close and the driver was inattentive. Vehicle 1 hit the trailer of vehicle 2 causing very minor damage to a metal skirt arount the trailer. No injuries. Vehicle 1 was towed.</t>
  </si>
  <si>
    <t>Vehicle 1 was in the right lane travelling W on Hwy 212 approaching Hwy 101. Vehicle 2 was in the left lane. Driver 2 claimed he moved from left lane into the right lane to pass a vehicle in the left lane. When Driver 2 got into the right lane, he began to accelerate to get around the vehicle in the left lane. Driver 2 claimed the driver in the left lane began to speed up, preventing him from being able to pass. As driver 2 tried to slow down, he lost control of his vehicle and slid into the back of Vehicle 1. The roads were sheer ice and were extremely slippery. Crashes have been occurring on Hwy 212 (and throughout the County) all day long. Vehicle 1, as a result of the impact, was pushed 20-30 down a steep embankment towards a holding pond. Due to weather conditions, we were unable to remove vehicle at that time. Vehicle 2 was towed from the scene.</t>
  </si>
  <si>
    <t>101 HWY</t>
  </si>
  <si>
    <t>SINGLE VEHICLE EAST BOUND USTH 212.  DRIVER ENTERED FROM MNTH 101, SLIPPED, CAUSING TRAILER TO SPIN OUT.  LOST CONTROL OF VEHICLE, SPUN OUT, AND OVERTURNED IN THE DITCH.</t>
  </si>
  <si>
    <t>The vehicles were traveling eastbound on USTH 212 in the left lane near CR 101.  Traffic slowed to a stop quickly, the Toyota came to an abrupt stop and the Pontiac rear-ended the Toyota.  The Pontiac attempted to move to the right prior to contact, but was restricted to the size of the lane.  The front-left of the Pontiac hit the right-rear of the Toyota.  There were no injuries.  No tows were required.</t>
  </si>
  <si>
    <t>BOTH VEHICLES WERE TRAVELING EAST ON 212 PRIOR TO THE CRASH.
THE DRIVER OF THE FORD REPORTED THAT HE STOPPED FOR TRAFFIC AND WAS REAR ENDED.
THE DRIVER OF THE CHEVY REPORTED THAT HE SAW THAT TRAFFIC WAS STOPPED AND COULD NOT STOP IN TIME AND REAR ENDED THE FORD.
NO INJURIES REPORTED
NO TOWS NEEDED</t>
  </si>
  <si>
    <t>MN 101</t>
  </si>
  <si>
    <t>#1 stated he was driving at posted 65 mph in left lane.  #1 vehicle was hit in the rear and spun around 360 degrees and came to rest on shoulder with two flat tires.
#2 driver stated he was merging onto US 212 and fishtaled on some ice and his plow hit #1 vehicle in the rear.  # 2 vehicle crossed the ditch, westbound traffic and drove up enbankment and hit a fence.
witness: saw truck driving across ditch and hit fence</t>
  </si>
  <si>
    <t>On 12/05/2013 at 1250 there was a three vehicle property damage crash at the intersection of USTH 212 and CSAH 101 in the city of Chanhassen.  
Vehicle 1 was stopped on the off ramp from USTH 212 to northbound CSAH 101.  Unit 1 was struck from the rear by Unit 2.  Unit 2 then went into the snow bank.  Unit 3 slid on the ice covered road and struck the rear of Unit 1.
Unit 1 sustained moderate damage to the rear.  Unit 2 sustained moderate damage to the front and drivers side. Unit 3 sustained minor damage to the front.
No injuries were reported and no ciations were issued.
Road conditions were ice covered at the time of the crash.</t>
  </si>
  <si>
    <t>DELL RD</t>
  </si>
  <si>
    <t>The driver stated that she was traveling west on USTH 212 in the left lane.  She stated that she lost control of her vehicle due to the slush.  She stated that she went into the median and rolled.  She stated that she was not injured.</t>
  </si>
  <si>
    <t>Driver of Unit 1 was westbound on HWY 212 approaching the ramp for traffic merging from HWY 101.  Driver claimed he fell asleep while driving.  The car left the roadway on the right side, struck a curb, and then struck a sign.  Car sustained enough damage that it required towing from scene.  No injuries.</t>
  </si>
  <si>
    <t>DELL ROAD</t>
  </si>
  <si>
    <t>VEHICLE WEST ON 212.  DRIVER SPUN OUT  AND HIT THE BRIDGE SAFETY BARRIER.</t>
  </si>
  <si>
    <t>The driver stated that she was traveling west on USTH 212.  She stated that she was changing lanes and lost control due to the slush.  She stated that she went into the median and rolled.  She stated that she was not injured.</t>
  </si>
  <si>
    <t>The crash occurred on eastbound USTH 212 near County Road 101.
The driver of vehicle one stated that vehicle two slowed.  She stated that she attempted to stop but slid on the ice.  She stated that her vehicle then hit the back of vehicle two.  She stated that she then went off the right side of the roadway.
Vehicle two left the scene.</t>
  </si>
  <si>
    <t>USTH 212 WB E. OF MNTH 101.   CHANHASSEN.
Vehicle 1 was WB 212 in the left lane. Driver 1 stated he was coming home from work. He stated he drifted to the left and his tires caught the shoulder. Vehicle 1 went into the cable barrier on the left. No injuries.
Vehicle 1 was towed.</t>
  </si>
  <si>
    <t>V1 WB HWY 212 PRIOR TO HWY 101.  V1 LEFT THE ROADWAY AND STRUCK THE MEDIAN CABLE BARRIERS.  DRIVER FLED THE CRASH SCENE.</t>
  </si>
  <si>
    <t>WB USTH 212 / CR101</t>
  </si>
  <si>
    <t>V1 was traveling West on highway 212 when the driver fell asleep.  The vehicle went off the road to the left and then struck the median cable barrier.</t>
  </si>
  <si>
    <t>JONATHAN CARVER PKWY</t>
  </si>
  <si>
    <t>V1 REPORTED V2 ALL OVER THE ROAD PRIOR TO ON 212. V1 EXITED AND CAME TO STOP AT RED LIGHT AT TOP OF RAMP. V2 REAR ENDED V1 OFF SET NOT IN LANE PROPERLY, V2 STATED HE WAS CHANGING THE RADIO STATION.  NO INJURIES WERE REPORTED. V2 WILL BE CITED FOR FAIL TO USE DUE CARE.</t>
  </si>
  <si>
    <t>FLYING CLOUD DR</t>
  </si>
  <si>
    <t>SINGLE VEHICLE EAST ON CR-61.  DRIVER LEFT ROADWAY AND OVERTURNED.</t>
  </si>
  <si>
    <t>CRASH LOCATION WB USTH 212 / CR 101.
DRIVER UNIT 1 STATED WB USTH 212 IN LL.  DRIVER UNIT 1 STATED HEARD LOUD NOISE AND BELIEVED TIRE BLEW OUT.  DRIVER UNIT 1 STATED LOST CONTROL OF UNIT 1 AND IMPACTED THE CENTER MEDIAN CABLE BARRIER.  UNIT 1 THEN TRAVELED ACROSS THE LL AND RL OF WB USTH 212 AND CAME TO FINAL REST ON THE RIGHT SHOULDER.
DRIVER UNIT 1 CITED FOR DRIVING AFTER REVOCATION.</t>
  </si>
  <si>
    <t>On June 2, 2020 at 0623 hours, I was dispatched to westbound Highway 212 just east of County Road 101 for a two vehicle property damage crash.
Upon arrival, I observed a white Toyota Camry, unit 1, (MN reg. 476VEJ) pulled over on the right shoulder of Highway 212 with heavy front end damage.
I also observed a red Chevrolet Silverado, unit 2, (MN reg. 902WCM) pulling a black trailer (MN reg. ADVN422) pulled over on the right shoulder of Highway 212.  The trailer that unit 2 was towing appeared to have sustained damage, and the trailer hitch and bumper of unit 2 appeared to have sustained damage.
I spoke to the driver and passenger of unit 2 who advised that they were traveling westbound on Highway 212 in the right hand lane when they observed unit 1, also traveling westbound Highway 212 in the right hand lane, approaching at what appeared to be a high rate of speed.   
The driver and passenger of unit 2 stated that unit 1 rear ended the trailer that unit 2 was pulling.
I spoke to the driver of unit 1 who advised that he was trying to get to work in Chaska when he fell asleep at the wheel.  The driver of unit 1 stated that he did not feel tired when he left for work this morning, and the driver of unit 1 did not show signs of impairment.
The driver of unit 1 admitted that he rear-ended the trailer that unit 2 was towing.  
The driver of unit 1 was issued e-citation #1822 for failure to drive with due care.
No injuries were reported as a result of this crash.
Unit 1 was towed from the scene due to moderate disabling damage by Shakopee towing.
Unit 2 and the trailer were able to be driven from the scene.</t>
  </si>
  <si>
    <t>V1/Noll was in left lane being tail gated by V2/Greseth.  Noll gave Greseth the finger for tail gating.  Greseth stated she then attempted to pass Noll and as she did Noll speed up and cut her off causing the collision.  Both drivers played apart in this crash and either one of them could have avoided this.  Noll reported being sore and said she would go herself to a doctor, the damage to the vehicles was not consistence with her injury claims.</t>
  </si>
  <si>
    <t>Vehicle one was traveling west on highway 212 when the driver felt ill coming home from a medical procedure.  Driver one started to pull over and then suddenly went off the road to the left.
WB HWY 212 JUST EAST OF HWY 101</t>
  </si>
  <si>
    <t>V1 in the left lane driving along, stated he looked at his phone GPS which was in a holder to the right of the steering wheel and went off the road on the left side, over corrected, spun around and went into the cable median barrier on the left shoulder. There were no spin tracks to support what he said. One vehicle crash. Distracted by cell phone. It's his second crash in less than two months. He said he wasn't distracted by his phone. Cited for Duty to Drive with Due Care. NOT TO SCALE.</t>
  </si>
  <si>
    <t>The driver of vehicle one stated that he was traveling west on USTH 212 just west of Dell Rd.  He stated that he was in the right lane.  He stated traffic stopped suddenly.  He stated that he could not stop his vehicle before it hit vehicle two.
The driver of vehicle two stated that she was traveling west on USTH 212 in the right lane.  She stated that a vehicle lost part of its tire and she slowed to avoid it.  She stated that her vehicle was then hit by vehicle one.</t>
  </si>
  <si>
    <t>Dell Rd</t>
  </si>
  <si>
    <t>The driver of the vehicle stated she was driving west bound at 65mph in the left hand lane.  The driver said everything happened quickly and she began drifting into the left shoulder/ditch of the highway.  The driver said she might have closed her eyes for longer than she thought.  The driver said she was travelling the speed limit, and she and all passengers were wearing their seatbelts.  Nobody in the car reported any injuries, and after a rear flat tire was replaced, the vehicle was able to be driven from the area.  The damage to the vehicle was to the rear bumper, and was caused when the vehicle drove into the ditch.  The damage was estimated at $1000.</t>
  </si>
  <si>
    <t>The driver reported traveling west on 212 almost to Hwy101 and lost control and went into the center median and struck the cable median barrier.
No injuries reported.
Shakopee towing</t>
  </si>
  <si>
    <t>The crash occurred on USTH 212 westbound, near CR 101.  The vehicle was traveling in the left lane and began to spin out on the icy road surface.  The vehicle hit the median cable barrier.  There was damage to the vehicle and the cable barrier.  The driver complained of injury, but refused treatment.  The vehicle was towed from the scene.</t>
  </si>
  <si>
    <t>The crash occurred in the median of USTH 212, near mile post 154.  The vehicle was traveling eastbound in the left lane.  The driver looked down at her phone, which was in a holder, to check her GPS.  As she was looking down, the left tires went off the road to the left and hit the grass.  When the tires hit the grass it pulled the vehicle down into the median.  The car went across the median and hit the cable barrier on the north side.  The driver reported no injuries.  She was checked on scene by paramedics.  The vehicle was towed from the scene.</t>
  </si>
  <si>
    <t>LOCATION OF CRASH- WB USTH 212 W OF DELL ROAD, CHANHASSEN.
D1 LEFT SCENE BUT TROOPER SPOKE WITH DRIVER AT HOME ONE HOUR AFTER CRASH.
D1 STATED THAT HE HAD FALLEN ASLEEP AND WAS DRINKING IN MINNEAPOLIS.
D1 PBT .061 AND WAS CITED FOR DUTY TO DRIVE WITH DUE CARE.
LEG CHECKED OUT BY PARAMEDICS AT HIS HOME.
MATT'S TOWING.</t>
  </si>
  <si>
    <t>Buick was WB on 212 chocked on coffee lost consciousness swerved left then corrected right, drove off roadway into ditch and hit sound barrier. Driver minor injuries, transported to hospital by wife.</t>
  </si>
  <si>
    <t>Veh 1 was travelling eastbound on Highway 212, east of Co Rd 101 when vehicle hit slick patch of ice on roadway. The road conditions were slippery due to a recent snow ball. Vehicle went into median, hit median cable wires causing damage to wires and several posts. Vehicle suffered moderate damage to front bumper area but was still drivable. No injuries to driver.</t>
  </si>
  <si>
    <t>Vehicle #1 was driving westbound on Hwy 212 to Chanhassen. Driver of Vehicle #1 fell asleep behind the wheel and struck the median guardrail on Hwy 212 in between Dell Rd and County Rd 101. Driver of Vehicle #1 was not injured and declined all medical attention. Vehicle #1 was towed by Shakopee Towing to unknown location due to severe damage to the front driver side and undercarriage.</t>
  </si>
  <si>
    <t>The driver of vehicle one stated that she was traveling west on USTH 212 just west of Dell Rd.  She stated that she was in the left of two lanes.  She stated that traffic stopped suddenly.  She stated that she attempted to stop her vehicle and it slid.  She stated that she went off the left side of the road and hit the median cable barrier.</t>
  </si>
  <si>
    <t>Hwy101</t>
  </si>
  <si>
    <t>Driver of veh 1 ran off roadway rolled over vehicle</t>
  </si>
  <si>
    <t>Units 1, 2, and 3 were all in the left lane of eastbound Hwy 212 with Unit 1 in lead, followed by Units 2 and 3 respectively.  The driver of Unit 1 said the vehicles directly in front hers slowed suddenly, causing her to brake quickly.  The drivers of the other two units said they were forced to brake suddenly and were unable to stop in time prior to striking the vehicle in front of each.  Unit 1 sustained rear end damage, Unit 2 had both front and rear damages, and Unit 3 had front end damage.</t>
  </si>
  <si>
    <t>Eden Prairie</t>
  </si>
  <si>
    <t>THE DRIVER OF THE TRAILBLAZER REPORTED SLOWING FOR TRAFFIC.
THE DRIVER OF THE MAZDA REPORTED SLOWING FOR TRAFFIC AND WAS REAR ENDED BY THE SUBARU WHICH PUSHED HER VEHICLE INTO THE TRAILBLAZER.
THE DRIVER OF THE SUBARU REPORTED HER FOOT SLIPPED OFF THE BRAKE PEDAL AND SHE REAR ENDED THE MAZDA.
NO INJURIES REPORTED.
MATTS TOWING FOR THE SUBARU
THE DRIVER OF THE SUBARU ARRESTED FOR DRIVING WHILE INTOXICATED.</t>
  </si>
  <si>
    <t>Vehicle 2 was slowing in heavy, rush hour traffic. Roads were iced over from snow. Driver 1 was following too close and driving too fast for conditions. Vehicle 1 hit #2 in the rear. No injuries. Vehicle 1 was towed.</t>
  </si>
  <si>
    <t>DELL RD.</t>
  </si>
  <si>
    <t>VEH 1 WAS TRAVELING EASTBOUND, AND SPUN OUT COMING THROUGH THE MEDIAN.  VEH 2 WAS WESTBOUND AND UNABLE TO AVOID VEH 1.  VEH 2 STRUCK VEH 1.   DVR 2 THEN EXITED VEH 2.    VEH 3 WAS TRAVELING WESTBOUND AND CAME UPON THE VEH 1/VEH 2 CRASH.  DVR 3 WAS UNABLE TO AVOID VEH 2.  VEH 3 STRUCK VEH 2.  
ALL DRIVERS WERE INJURED.  DVR 1 AND DVR 2 WERE TRANSPORTED BY AMBULANCE TO 212 MEDICAN CENTER.</t>
  </si>
  <si>
    <t>V1 traveling in the right lane she said and hit ice. I asked if she thought she was going to fast and she said I could ask anyone, she is not a speeder. I asked if she understood what going to fast for conditions means, she said I wasn't going to fast, I wasn't speeding. I said to fast for conditions doesn't mean she was going over the speed limit, it means due to the roadway conditions she needs to slow down, had she not been going to fast she wouldn't have ended up here in the ditch....... she said she wasn't going to fast. Property damage to the cable median barrier. Roadway icy. NOT TO SCALE</t>
  </si>
  <si>
    <t>Unit 1 was traveling westbound HWY 212 about 1/4 mile west of Dell Road. Unit 1 driver began to lose control because of the road surface conditions. The front of the vehicle struck the median cable barrier, causing it to spin. The front of Unit 1 again struck the cable barrier and came to a stop. No injuries. Disabling damage. Yellow tag left.</t>
  </si>
  <si>
    <t>Both Vehicles in the left lane, V1 saw brake lights in front of her and started slowing down. V2 driver stated that he had looked down and over to grab his water bottle and didn't see V1 braking. When he looked back he saw the brake lights, hit his brakes hard making contact with and going under V1. V2 towed from the scene. NOT TO SCALE.</t>
  </si>
  <si>
    <t>-V1 WAS E/B HWY 212.
-V1 LOST CONTROL AND COLLIDED WITH GUARDRAIL.
-DRIVER OF V1 STATED THAT SHE WAS HIT FROM BEHIND AND THAT CAUSED HER TO SPIN OUT.
-DRIVER ONLY KNEW IT WAS A BIG TRUCK. NO OTHER INFO.</t>
  </si>
  <si>
    <t>Flying Cloud Dr</t>
  </si>
  <si>
    <t>Unit #1 was traveling west on Flying Cloud Dr when a deer ran in front of his vehicle. Unit #1 veered right to avoid the deer and collided with a guardrail on the right shoulder. There was damage to the guardrail.</t>
  </si>
  <si>
    <t>DELL</t>
  </si>
  <si>
    <t>VEHICLE #1 WAS NORTHBOUND ISTH212 IN THE RIGHT LANE WHEN IT SPUN OUT AND RAN OFF THE ROAD ON THE LEFT SIDE AND ROLLED.  DRIVER OF VEHICLE #1 SAID SHE HIT SOME SNOW AND SPUN OUT.  NO INJURIES WERE REPORTED AT THE SCENE.</t>
  </si>
  <si>
    <t>CO 4. PRAIRIE CNTR DR.</t>
  </si>
  <si>
    <t>Vehicles were EB USTH 212. Vehicle 2 was in the right lane and vehicle 1 was in the left lane. When the vehicles went into the curve, vehicle 1 drifted into the lane of vehicle 2 and sideswiped the length of the vehicle. No injuroes or tows.</t>
  </si>
  <si>
    <t>ALL OF THE DRIVERS REPORTED TRAVELING EAST ON HWY 212 IN THE LEFT LANE PRIOR TO THE CRASH.
THE DRIVER OF THE FORD EDGE REPORTED LOOKING DOWN AT HIS RADIO AND WHEN HE LOOKED UP TRAFFIC WAS STOPPED AND HE REAR ENDED THE CHEVY PUSHING IT INTO THE INFINITY, PUSHING IT INTO THE LEXUS.
NO INJURIES REPORTED
SHAKOPEE TOWING FOR THE FORD AND THE CHEVY</t>
  </si>
  <si>
    <t>Unit 1 was traveling westbound on Highway 212, east of Highway 101. The driver of Unit 1 stated the truck began to fishtail and she slammed on the brakes. The driver stated once she hit the brakes, the truck began sliding and she could no longer steer. The driver stated the front right bumper area of the truck, struck the concrete barrier on the west side of the bridge. There was no damage to the barrier. Unit 1 was disabled and unable to be driven. I ran the driver and noticed her driving status was suspended. I issued a citation to the driver for driving after suspension. The vehicle was towed from the scene due to the damage. I provided a ride to the driver and the occupant to the Kwik Trip off of Highway 101.</t>
  </si>
  <si>
    <t>Per the driver of Unit #1, she was traveling westbound Highway 212 just West of Dell Road when she lost control of her vehicle and collided into a guardrail.  Per the driver, there was a vehicle crash ahead of her so she had to hit the brakes which caused her to hit the guardrail.  I took pictures of the damage.  I advised the driver that a state accident report would be mailed to her in a few days.
It should be noted that a Carver County Deputy (badge#877) was on a separate crash when this had occurred.  The Deputy issued a citation to a separate driver driving a PT cruiser that was involved in a separate incident that may have helped cause this crash.</t>
  </si>
  <si>
    <t>WB US 212 JUST W OF DELL ROAD.
DRIVER OF VEH 1 STATED HE WAS IN THE LEFT LANE WHEN HE FELL ASLEEP AND DRIFTED OFF THE ROAD TO THE LEFT STRIKING THE CABLE MEDIAN BARRIER.
VEH 1 HAD HEAVY DAMAGE TO THE FRONT AND LEFT.
APPROXIMATELY 80 FEET OF CABLE MEDIAN WAS KNOCKED DOWN.
NO INJURIES.
VEH 1 TOWED BY MATT'S TOWING.
DAMAGED CABLE MEDIAN WAS YELLOW TAGGED.</t>
  </si>
  <si>
    <t>Vehicle traveling on freeway, in right lane and lost control, spinning out onto the right shoulder and thru the freeway fence into a parking lot. All airbags deployed. Got his own tow, no other vehicle's involved. NOT TO SCALE.</t>
  </si>
  <si>
    <t>Unit 2 was going westbound on Highway 212 when a vehicle with a trailer in front of him started to fishtail. Unit 2 began to slow and move to the right shoulder to avoid hitting the vehicle in front of him. Unit 1 was behind unit 2 and also saw the trailer losing control. Unit 1 also attempted to move to the right shoulder. Unit 1 stated he attempted to slow to avoid Unit 2 but struck Unit 2 from behind. Unit 1 then also stuck the metal guard rail. Unit 1 was towed from the scene. Unit 2 drove off the road to make other arrangements.</t>
  </si>
  <si>
    <t>Both V1 and V2 were westbound on Hwy 212, west of Dell Road.  V1 was in the right lane, V2 was in the left lane.  Driver of V2 lost control of his vehicle and veared into the right lane ahead of V1.  V1 crashed into V2. Both vehicles then crashed into a side guardrail and came to rest on the right shoulder (facing east).
No injuries.  V2 was towed by Matts Auto.</t>
  </si>
  <si>
    <t>Unit 1 was travelling westbound on US Hwy 212 just west of Dell Rd. at the Hennepin/Carver County Line or city of Eden Prairie/Chanhassen limits.  Unit 1 observed traffic moving from lane to lane and a large crate/box in the middle of their travel lane.  Unit 1 struck the large crate/box, causing damage to the front bumper of the vehicle.  There was no fire, no injuries, and the vehicle was operational.  The driver of Unit 1 did observe a dark colored truck on the side of the road with a second large crate/box in the back.  It appeared based on the driver's observations, that truck and lost the box/crate Unit 1 struck.  Deputies responded to the area and located a large loveseat/couch in the roadway that had been struck by several other vehicles as well.  Deputies did not locate the vehicle responsible for the lost load.</t>
  </si>
  <si>
    <t>WB HWY 212 AT DELL RD.</t>
  </si>
  <si>
    <t>Westbound US Highway 212 at Dell Rd. - Eden Prairie
Unit 1 was traveling westbound in the right lane. 
A deer came out of the median crossing lanes of traffic north. 
Unit 1 hit the deer head on disabled her vehicle. 
Driver of Unit 1 was checked and cleared by Medics on scene. HCMC RUN NUMBER 20066695. Medics advised she had bruised lower legs, but was able to go home without being transported to the hospital. 
The driver's exchange was emailed to driver of Unit 1.</t>
  </si>
  <si>
    <t>On 02/18/2020 at 0553 hours I was dispatched to the report of a motor vehicle crash with injuries on westbound US-212 east of Dell Road. Dispatch stated that the driver of the vehicle was experiencing pain in their leg. Upon my arrival, Minnesota State Patrol was already on scene. There were four vehicles total that had crashed. The injured party was identified as PRINCETON PAPE DEAN (02/25/1970). DEAN was driving a white, 2008 Lexus GX470 with Minnesota License Plate: BJG348. DEAN lost control of the vehicle due to the icy road conditions and collided with the cable median barrier. DEAN had minor tenderness in his neck from the crash. He was transported to the 212 Medical Center in Chaska Minnesota by HCMC Paramedics.</t>
  </si>
  <si>
    <t>The vehicle was traveling westbound on USTH 212 in the left lane.  The driver saw a one car crash on the left and attempted to change lanes to the right.  As the driver changed lanes, she began to spin out.  The vehicle slid back across the left lane and struck the median cable barrier on the left.  There was no damage to the cable barrier.  The driver complained of being sore, but refused treatment.  The vehicle was not towed.</t>
  </si>
  <si>
    <t>The vehicle was traveling westbound on USTH 212 in the left lane.  The vehicle hit an icy spot on the road, spun out, and struck the median cable barrier on the left.  The vehicle was towed from the scene.  There were no injuries and there was no damage to the cable barrier.</t>
  </si>
  <si>
    <t>The crash occurred on westbound USTH 212 near Eden Prairie Road.
The driver of vehicle one stated that she lost control on the ice and hit the median cable barrier.</t>
  </si>
  <si>
    <t>Unit 1 was traveling west along Highway 212 west of Dell Road.  The roadway was ice packed and snow covered. The driver of unit 1 stated the wind was blowing and caused him to lose control of his vehicle.  Unit 1 went off the roadway crashing into the center median guardrail fence.</t>
  </si>
  <si>
    <t>BOTH VEH`S EB 212 APPROACHING DELL RD. THERE WAS A CRASH AHEAD OF THEM AND THIS IS A SECONDARY CRASH. VEH 2 WAS ABLE TO AVOID CRASH, VEH 1 DID NOT HAVE ROOM TO MOVE LEFT OR RIGHT. NO INJURIES, NO TOWS, NO CITATIONS, NO DRUGS/ALCOHOL, NO AIRBAGS. BOTH WEARING SEATBELT.</t>
  </si>
  <si>
    <t>USTH 212 EB AT DELL RD. EDEN PRAIRIE.
Vehicle 2 was slowing in heavy, stop and go, rush hour traffic on ISTH 212 EB.
Driver 1 was following too close and was inattentive to traffic conditions. Vehicle 1 hit 2 in the rear. Vehicle 1 was towed. 
Both parties refused medics.</t>
  </si>
  <si>
    <t>212 HWY TO DELL RD R</t>
  </si>
  <si>
    <t>DRIVER VEHICLE ONE TOOK THE RAMP FROM WB 212 TO DELL ROAD AT A  HIGH RATE OF SPEED, WENT OFF THE RAMP, ROLLED INTO THE DITCH AND  VEHICLE ONE LANDED ON ITS SIDE IN THE POND.  DRIVER VEHICLE ONE  TRANSPORTED TO HCMC BY AMBULANCE, VEHICLE TOWED BY MATTS TOWING.</t>
  </si>
  <si>
    <t>V1 traveling NB USTH 212 in left lane of traffic.  Driver stated she was slowing for traffic when she was struck from behind by V2.  Estimated V2 speed at approximately 45-50mph upon impact.  
V2 driver stated he looked down at radio for a second when traffic slowed ahead of him.  He said he hit the brakes but could not stop vehicle before impact.  Did not know his speed at impact.</t>
  </si>
  <si>
    <t>HIGHWAY 212 EASTBOUND RAMP</t>
  </si>
  <si>
    <t>Unit #1 was driving northbound on Dell Road approaching the intersection of the entrance ramp of eastbound Highway 212.  Unit #1 had a solid green light.  Unit #2 was driving southbound on Dell Road approaching the intersection of the entrance ramp of eastbound Highway 212.  
The driver of Unit #2 attempted to take a left turn onto the entrance ramp of eastbound Highway 212.  The driver of Unit #2 stated that she was in a "work zone" and was just focused on getting to work. 
Both vehicles entered the intersection and collided.  Driver of Unit #2 was issued Hennepin County citation number 272612202382.  Unit #2 was towed by Matt's Auto.  There was not any injuries to either drivers.  Parents of both drivers arrived and were advised on the incident.</t>
  </si>
  <si>
    <t>E USTH 212 @ DELL RD</t>
  </si>
  <si>
    <t>Upon my arrival at the crash scene, I located Johnson (Driver 1) and Unit 1 parked on the right shoulder of eastbound USTH 212, just prior to the Dell Road exit.  Johnson stated that he had pulled over and stopped on the right shoulder in order to check an address on his cell phone.  Johnson stated that while he was parked on the right shoulder, another motorist (Driver 2 / Unit 2) passing by in the right lane traveled onto the shoulder and sideswiped Unit 1.  
Johnson stated that Witness 1 had stopped out with him following the collision.  Witness 1 had been traveling behind Unit 2 and was supposed to have caught the collision on a dash-camera. Johnson gave Witness 1 his email address.  Witness 1 told Johnson he would check his video for Unit 2's license plate number and contact Johnson later. Johnson did gather any contact information from Witness 1.  Johnson had no means to contact Witness 1 unless Witness 1 made contact with Johnson first via email.  Johnson had not observed Unit 2's license plate and had no further information.
Witness 1 had called my dispatch center to report the collision.  I gave Johnson Witness 1's phone number.  Evidently Johnson tried to make contact with Witness 1, because on 08/26/2019 I received an email from one of my supervisors stating that Witness 1 had contacted him, asking that we ask Johnson not to contact Witness 1 anymore.  Witness 1 stated his dash-camera video had been corrupted and he was no longer able to view the video. He had no further information about Unit 2, other than that it was a dark blue Hyundai Sonata, estimated model years between 2005-2009.
I have included Witness 1's name in this report, but left out his phone number because he does not want to be contacted regarding the matter, and does not have any further information to offer anyway.  Johnson has been asked not to contact Witness 1.</t>
  </si>
  <si>
    <t>Both vehicles traveling WB 212 towards Eden Prairie Road, Driver of vehicle 1 stated her car stalled and she coasted to the left shoulder. Vehicle was partially on the left shoulder. As she was sitting in her vehicle, vehicle 2 crashed into the rear of her vehicle. Driver of vehicle 2 stated he was traveling WB 212 in the left lane when a vehicle in front of him swerved to the right lane. He then attempted to swerve but was unable to and crashed into the rear of vehicle 1. He then lost control of his vehicle and crashed into the guardrail. Both vehicles had major damages and needed to be towed from the scene. Vehicle 1 had major rear end damage, vehicle 2 had major damage to both sides and front of the vehicle. No medical was needed. Both drivers ID by MN DL.</t>
  </si>
  <si>
    <t>Traffic was heavy and moving slow due to both rush hour traffic and a steady rainfall at the time.  Unit 2 was stopped or moving slowly in traffic in the left lane.  Unit 1 was behind unit 2 and also in the left lane.  Driver of Unit 1 stated she looked one way quickly and, by the time she looked back straight ahead, traffic was stopped and she was unable to stop. Juvenile passengers of Unit 2 were checked out and released by paramedics with the Hennepin County Medical Center.  Reference HCMC run #18071291.
On 09/24/2018, driver of Unit 1 called and indicated she had a cracked sternum which occurred from the crash.</t>
  </si>
  <si>
    <t>DRIVER VEHICLE ONE WAS WB 212, WHEN THE LEFT REAR TIRE BLEW.  DRIVER CROSSED THROUGH THE MEDIAN, INTO EB TRAFFIC, HIT A LIGHT POLE IN THE EXIT RAMP APPEX, CROSSED THE RAMP AND HIT A SECOND LIGHT POLE.  ALSO HIT TWO SMALL REFLECTOR SIGNS.  DRIVER WAS TRANSPORTED BY HCMC AMBULANCE TO HCMC.  VEHICLE TOWED BY SHAKOPEE TOW.</t>
  </si>
  <si>
    <t>W17514333</t>
  </si>
  <si>
    <t>EB HWY 212
V1 Driver stated she was traveling in the far right lane. A vehicle passed her on the left. She said she may have been hit by the other vehicle but isn't sure. She then spun around multiple times and came to a stop on the left shoulder against the end of the guard rail.
There were no apparent injuries. The vehicle was towed by Matt's. No citations were issued.</t>
  </si>
  <si>
    <t>The crash occurred on eastbound USTH 212 just west of Dell Road.
The driver of vehicle one stated that he was in the right lane.  Stated he was going to exit to Dell Road but lost control of his vehicle on the ice.  He stated that he went into the left lane and was struck by vehicle two.
The driver of vehicle two stated that he was in the left lane.  He stated that vehicle one lost control and came into his lane.  He stated that he could not stop his vehicle before it hit vehicle one.  He stated that he then went into the median.</t>
  </si>
  <si>
    <t>According to statements from both drivers both units were EB in the Left lane on HWY 212 JWO Dell Rd in Eden Prairie. Unit 2 Stated he was slowing to a stop for a backup in traffic when he was rear ended by Unit 1. D1 stated he was following too close to U2 and was unable to stop for the slowdown</t>
  </si>
  <si>
    <t>Unit 1 was traveling westbound on Highway 212 in the left lane west of Dell Road. Driver of Unit 1 stated the car began to slide on the roadway. Unit 1 collided into the cable median barrier where it came to a stop. There was disabling damage to the front left quarter panel of Unit 1 from the cable median barrier. Unit 1 was towed by matts auto due to disabling damage. No injuries were reported. Yellow tag was attached to cable median barrier where two vertical poles had been knocked down.</t>
  </si>
  <si>
    <t>WB 212 AT DELL ROAD.  V1 was traveling westbound at 212 near Dell Road.  Weather was clear, but roads were very slippery and icy.  Driver of V1 lost control of his vehicle and spun out, and hit guardrail in rear passenger corner, then spun around and hit front passenger corner.  Driver was wearing his seatbelt.  No injuries.  V1 was towed due to disabling damage.</t>
  </si>
  <si>
    <t>WB USTH 212 @ DELL RD</t>
  </si>
  <si>
    <t>WB MNTH 212 @ Dell Rd, Eden Prairie
Driver admitted to drinking and was arrested by Eden Prairie Police Department (Case #18030876) for suspected DWI.  Driver crashed into cable median barrier multiple times until vehicle was completely disabled.
Vehicle towed via Matt's towing for custody tow.</t>
  </si>
  <si>
    <t>Hwy 212 W/B at Dell Rd
V1 was traveling on Hwy 212 W/B at Dell Rd when V1 drove off the road just past the exit striking a large road sign.  V1 then fled the scene.  V1 was found by the witness listed in this event slumped over and the vehicle stopped at the top of the exit ramp to Powers Blvd from Hwy 212 W/B. 
D1 was arrested for DWI.  V1 was towed by Shakopee Towing.
V1's bumper and license plate were found at the scene of the crash.
See DWI for further details.</t>
  </si>
  <si>
    <t>W/B 212 AT DELL, EDEN PRAIRIE.  RECENT SNOW FALL, ROADS SNOW COVERED.  SINGLE VEHICLE, DRIVER GOING TO FAST FOR CONDITIONS, LEFT THE ROADWAY, WENT INTO THE CENTER MEDIUM AND OVER TURNED.</t>
  </si>
  <si>
    <t>LOCATION OF CRASH- WB USTH 212/DELL ROAD, EDEN PRAIRIE.
D1 STATED THAT SHE "BLINKED" AND HIT THE CABLES, CAUSING HER TO PANIC.
DAMAGE TO CABLES AND V1.
D1 CHECKED OUT BY AMBULANCE ON SCENE BUT NOT TRANSPORTED.
SHAKOPEE TOWING.</t>
  </si>
  <si>
    <t>The crash occurred on west MNTH 62 near USTH 212.
The driver of vehicle one stated that the other car cut him off and driving aggressively.  He stated that the driver side rear of his vehicle was hit by front right of other car.  He stated that he did not call because there was no damage.
The driver of vehicle two stated that the other vehicle was driving aggressively and cut him off.  He stated that vehicle one hit the front of his vehicle.</t>
  </si>
  <si>
    <t>EB HWY 212 AT MN RIVER BLUFFS TRAIL</t>
  </si>
  <si>
    <t>Crashed occurred on EB HWY 212 at Minnesota river bluffs trail. Upon arrival all three vehicles were on the left blocking the lane. 
Vehicle 1 driver stated she was driving eastbound in the left lane, when traffic slowed and stopped. She came to a complete stop when she was rear ended by vehicle 2. Causing damage to her rear end. Vehicle 1 driver stated she looked out her rear view mirror and saw vehicle 2 stopping when he was hit and pushed into her vehicle. 
Vehicle 2 driver stated he was driving in the left lane, when traffic slowed. He began to slow when he was hit from the rear and push into vehicle 1. Causing damage to his front and rear end. Vehicle 2 driver stated he saw vehicle 3 approaching fast. Vehicle 2 was towed from the scene. 
Vehicle 3 driver stated he was driving in the left lane, when he looked down to change his radio station. When he looked up and forward he saw traffic had stopped. He attempted to stop but was not able before crashing into vehicle 2. Pushing vehicle 2 into vehicle 1. Causing damage to his front end. Vehicle 3 was towed from the scene. 
No injuries were reported at the scene. EMT was at the scene to evaluate all drivers. All drivers were identified by Minnesota driver licenses. Vehicle 3 driver was issued a citation for Failure to Drive with Due Care.</t>
  </si>
  <si>
    <t>- Westbound USTH 212 / Dell Road
- Unit 1 was traveling westbound on USTH 212 at Dell Road in the right lane. 
- Unit 2 was traveling next to Unit 1 in the left lane.
- Unit 2 swerved into the right lane and sideswiped Unit 1.
- Unit 2 did not stop and became a hit and run vehicle.
- No license plate was recorded on Unit 2.
- Unit 2 was a pickup.
- Unit 1 had driver's side damage.
- No apparent injuries.
- Unit 1 was towed.</t>
  </si>
  <si>
    <t>VEH 1 IN LEFT LANE OF 212 EB APPROACHING DELL ROAD.  DRIVER OF VEH 1 STATED THE SEMI TRUCK MERGED INTO HER LANE FROM THE THE RIGHT LANE.  SHE TRIED TO MOVE OVER TO THE LEFT (SHOULDER) BUT RAN OUT OF ROOM.  SEMI TRUCK MADE CONTACT WITH THE PASSENGER SIDE OF VEH 1 (SIDE OF VEHICLE AND TOOK MIRROR OFF).  
DRIVER OF VEH 2 WAS UNAWARE HE HIT VEH 1.  HE STATED HE DID CHANGE LANES ON 212 EB, BUT WASNT SURE WHERE.  THE DRIVER OF VEH 2 CONFIRMED THE TRAILER PLATE WITH THE NUMBERS I HAD.  THE DRIVER INFORMED ME HE DID NOTICE DAMAGE DONE TO HIS REAR OF TRUCK ON THE DRIVERS SIDE.  
I CONTACTED THE WITNESS WHO STATED THE SEMI MERGED INTO THE LEFT LANE AND HIT THE OTHER VEHICLE.  THE WITNESS STATED THE VEH IN THE LEFT LANE WAS TRAVELING IN HER LANE AT ALL TIMES.  WITNESS IS MARC DOWNIE 612-250-8198
NO INJURIES FROM THE CRASH.</t>
  </si>
  <si>
    <t>LOCATION OF CRASH- WB USTH 212 NEAR DELL ROAD EXIT, EDEN PRAIRIE.
D1 STATED THAT HE WAS IN RIGHT LANE AND A VEHICLE CUT HIM OFF APPARENTLY TAKING DELL RD EXIT.
V1 RODE CABLE MEDIAN BARRIER APPROXIMATELY 40 FT. 
NO INURIES REPORTED.
MATT'S TOWING FOR PULLOUT.</t>
  </si>
  <si>
    <t>USTH 212 EB AT MITCHELL RD. EDEN PRAIRIE.
  Vehicles were EB in the left lane in heavy, rush hour traffic. Vehicle 2 was slowing. Driver 1 was following too close and was not able to slow as quickly as vehicle 2. vehicle 1 hit 2 in the rear. No injuries or tows.</t>
  </si>
  <si>
    <t>Vehicle 1 was west bound on Hwy. 212 in the left lane going under the Dell Rd. bridge.  The driver lost control on the icy roads and went into the center median ditch area striking the center median cables.</t>
  </si>
  <si>
    <t>Dell Road</t>
  </si>
  <si>
    <t>Driver states that the rear of his vehicle broke traction and he began to swerve on the snow-packed and iced roadway. The driver was unable to recover control and he believes that he hit the curb of the south shoulder of eastbound 212 after having spun 180 degrees. The vehicle was then flipped onto a bank of packed snow and rolled over coming to rest on its right side.</t>
  </si>
  <si>
    <t>-V1 AND V2 WERE E/B 212 AT DELL RD.
-V2 SLOWED/ STOPPED IN TRAFFIC.
-V1 DID NOT SLOW IN TIME
-V1 COLLIDED WITH V2</t>
  </si>
  <si>
    <t>Driver #1 was on the ramp from Dell Road to east bound Highway 212. Driver #1 stated that he was speeding up to merge into eastbound Highway 212. Driver #1 stated that he hit a patch of ice and lost control of his vehicle.The vehicle rolled over and landed on the south side of Highway 212. Driver stated that his neck and head hurt. He was checked out by paramedics and released at the scene.</t>
  </si>
  <si>
    <t>V2 IN RT LN STRUCK RIGHT FRONT OF V1 IN LEFT LANE. V2 THEN SWERVED TO RT, STRUCK EXIT SIGN AND ROLLED. DRIVER V2 TRANSPORTED TO HCMC WITH HAND AND HEAD INJURY.  NO OTHER KNOWN INJURIES. V2 TOWED BY MATTS TOWING.</t>
  </si>
  <si>
    <t>The driver of vehicle one stated that he was traveling west on  USTH 212.  He stated that he lost control as he was driving back  to Marshall, MN.  There was a language barrier.
I observed skid marks turning to the right leading off the right  side of the road.  I observed that the vehicle knocked down a  reflector sign after it left the roadway to the right side.  The  vehicle ended up approximately 300 feet into a swamp on the  right side of the road.</t>
  </si>
  <si>
    <t>EB HWY 212</t>
  </si>
  <si>
    <t>D1 was slowing with traffic in the left lane when she was rearended by D2. D1 said that D2 had been following too closely since Waconia. D2 indicated that she was following D1 within about 5 feet prior to rearending D1. D2 stated that as she was attempting to move to the right shoulder, she merged into the right lane and hit D3. D3 stated that he was traveling in the right lane when D2 abruptly came into his lane and hit his vehicle. D1 also saw D2 merge into the right lane and strike D3. 
No injuries were reported and no tows were needed. D2 was cited for Following Too Closely.</t>
  </si>
  <si>
    <t>WB 212 HWY TO DELL RD RMP</t>
  </si>
  <si>
    <t>Drivers have conflicting versions of incident. Driver 2 stated vehicle 1 changed lanes into her the vehicles made contact and spun off to the right. Driver 1 stated vehicle spun out from the right lane into him while he was WB in the left lane. Both vehicles ran off to the right. #1 pulled out by tow. No injuries.</t>
  </si>
  <si>
    <t>D1 was driving eastbound on Hwy 212 when she lost control of her vehicle, drove through the median ditch and hit D2 head on. D2 was driving in the left lane of westbound Hwy 212 when she saw D1 crossing the median towards here and was hit head-on by D1.
W1 stated that D1 was in the left lane of eastbound Hwy 212 when she lost control, drove thru the median and hit D1 head on. 
D2 was transported via ambulance for dizziness and knee pain and as a precaution due to the force of the crash. D2 was arrested for DWI (See Eden Prairie PD Case #44-800)
V2 caught fire in the engine compartment and was towed with severe front end damage. V1 was towed with severe front end damage.</t>
  </si>
  <si>
    <t>V2 slowing in RL V1 directly behind was unable to stop before hitting V2.</t>
  </si>
  <si>
    <t>- Unit 1 was traveling on the ramp from Dell Road to EB HWY 212.
- Unit 1 came to a stop at the meter lights.
- Unit 2 was traveling behind Unit 1.
- Unit 2 attempted to avoid rear-ending Unit 1 but struck Unit 1, Unit 2 over corrected and rolled over into the right ditch.
- Ambulance arrived and the driver of Unit 2 was evaluated with no significant injuries. Driver of Unit 2 was not transported. 
- Unit 2 was towed. 
- Driver of Unit 2 stated she did not anticipate meter lights and did not see Unit 1 stop until the last second.</t>
  </si>
  <si>
    <t>- Unit 1 was a METROTRANSIT VANPOOL vehicle. Unit 1 was traveling eastbound on HWY 212 at Dell Road in the left lane.
- Unit 2 was traveling behind Unit 1.
- Unit 3 was traveling behind Unit 2.
- Unit 1 came to a stop for traffic.
- Unit 2 was slowing behind Unit 1.
- Unit 3 rear-ended Unit 2, pushing Unit 2 into Unit 1.
- No apparent injuries.
- Driver of Unit 1 stated traffic stopped suddenly in front of her.
- Unit 2 and Unit 3 were towed.</t>
  </si>
  <si>
    <t>DV1 STATED THAT HE WAS TRAVELING EB ON HWY 212 IN THE FAR RIGHT LANE. STATED HE SAW VEH2 APPROACHING VEH1 QUICKLY FROM BEHIND. STATED HE WAS NOT SLOWING OR STOPPING IN TRAFFIC, BUT TRAVELING AT APPROXIMATELY 65 MPH. STATED THAT VEH2 RAN INTO HIM. STATED HE DID NOT RECALL DETAILS OF EVENTS DURING THE CRASH. STATED VEH3 BUMPED INTO VEH1 AFTER VEH1 CAME TO A STOP IN THE ROADWAY. 
DV3 STATED THAT HE HAD BEEN TRAVELING EB ON HWY 212. STATED HE HAD BEEN TRAVELING BEHIND VEH3, A BLACK JEEP, FOR SEVERAL MILES. STATED THAT DV3 COULD NOT SEEM TO MAINTAIN HIS LANE. STATED THAT VEH3 WAS SO FAR INTO AN EXIT LANE AT ONE POINT THAT DV2 THOUGHT VEH3 HAD BEEN INTENDING TO EXIT. STATED THAT VEH3 SUDDENLY PICKED UP SPEED. ESTIMATED VEH3 SPEED TO BE 85-90 MPH. STATED VEH3 STRUCK VEH1. STATED THAT VEH1 WAS PUSHED TO THE RIGHT WHERE IT STRUCK THE RIGHT-HAND GUARDRAIL, BOUNCED OFF, AND SPUN BACK INTO THE ROADWAY. 
STATED THAT HE BRAKED AND SWERVED LEFT TO AVOID COLLISION WITH VEH1, BUT WAS UNABLE TO AVOID COLLISION. DV3 STATED THAT VEH3 WAS USING A SPARE TIRE ON ITS REAR RIGHT WHEEL. DV3 STATED IT WAS A &amp;quote;DONUT&amp;quote;.</t>
  </si>
  <si>
    <t>BOTH VEHICLES WERE IN THE LEFT LANE. TRAFFIC STOPPED SUDDENLY. V2 TRIED TO SWERVE TO THE RIGHT AS FAR AS THEY COULD. V1 WAS UNABLE TO STOP IN TIME AND SWERVED TO THE LEFT. V1 SCRAPED THE LEFT-REAR CORNER OF V2 AND THEN STRUCK THE MEDIAN CABLE BARRIER WITH THE LEFT SIDE OF V1.
NO INJURIES. V1 WAS TOWED.</t>
  </si>
  <si>
    <t>V1 AND V2 WERE EB ON 212 NEAR DELL ROAD.  V2 WAS IN FRONT OF V1 IN THE LEFT LANE.  V2 SLOWED FOR SLOWING TRAFFIC.  V1 WAS NOT LOOKING AT ROAD AND DID NOT NOTICE TRAFFIC COMING TO A SLOW.  V1 STRUCK THE BACK OF V2.  DRIVER OF V2 STATED THAT SHE LOOKED IN HER MIRROR AND SAW THE DRIVER OF V1 LOOKING DOWN AND NOT ATTEMPTING TO SLOW SO SHE TRIED TO MOVE TO THE LEFT OUT OF HIS WAY BUT THERE WAS NO ROOM.  DRIVER OF V1 SAID HE HAD TAKEN HIS GLASSES OFF AND WAS LOOKING DOWN CLEANING THEM.  BOTH DRIVERS WERE WEARING THEIR SEATBELTS.  NO INJURIES.  V1 WAS TOWED PRIVATELY.</t>
  </si>
  <si>
    <t>BOTH VEH`S EB 212 APPROACHING DELL RD IN LF LN. TRAFFIC SLOWS, VEH 1 UNABLE TO STOP, REARENDS VEH 2. NO INJURIES, NO TOWS, NO CITATIONS, NO DRUGS/ALCOHOL, NO AIRBAGS. BOTH WEARING SEATBELTS.</t>
  </si>
  <si>
    <t>Unit #1 stated she was traveling eastbound HWY 212 in the left lane. As she approached the underpass to Dell road she his ice and lost control of the vehicle and ended in the ditch. She did not recall felling making contact with Unit #2. 
Unit #2 had a dash camera where I was able to watch the footage on his cellphone on scene. 
Unit #2 stated Unit #1 crossed into his lane and made contact with the front of his vehicle. 
I observed on Unit #2s video that Unit #1 appeared to hit a patch of ice on the Hwy and lost control of the vehicle where she collided with Unit #2. 
Hwy 212 was ice covered. Unit #1 was pulled from the ditch but not towed. No injuries. Unit #1 provided his insurance with the dash cam video.</t>
  </si>
  <si>
    <t>Unit 1 was traveling eastbound on Highway 212 in the right lane. Unit 2 was traveling eastbound on Highway 212 in the left lane. Unit 1 entered the left lane of traffic. Traffic surrounding Unit 1 and Unit 2 began to slow. Unit 1 began to slow down. Unit 2 hit black ice and was unable to slow his vehicle down. Unit 1 and 2 collided. Unit 1 sustained damage on the back bumper. Unit 2 sustained damage on the front bumper.</t>
  </si>
  <si>
    <t>UNIT 2 WAS WESTBOUND ON HWY 212 IN THE LEFT LANE.  UNIT 1 WAS WESTBOUND ENTERING HWY 212 FROM EDEN PRAIRE RD.  THE DRIVER OF UNIT 1 STATED THAT SHE HIT A PATCH OF ICE AND LOST CRONTOL OF HER VEHICLE.  UNIT 1 BEGAN SPINNING ACROSS BOTH LANES.  THE FRONT PASSENGER SIDE FENDER OF UNIT 1 STRUCK THE FRONT PASSENGER SIDE FENDER OF UNIT 2.</t>
  </si>
  <si>
    <t>V1 WB HWY 212/DELL ROAD.  DRIVER STATED FELL ASLEEP, VEERED OFF THE ROAD TO LEFT AND HIT CABLE MEDIAN BARRIER.  
NO INJURIES REPORTED ON SCENE.</t>
  </si>
  <si>
    <t>- Westbound USTH 212 at Dell Road
- Unit 1 was traveling westbound on USTH 212 at Dell Road in the left lane.
- Driver of Unit 1 stated he was cut off and ran off the left side of the road striking the median cable barrier.
- No damage to the cable barrier.
- Unit 1 was towed.
- No apparent injuries.</t>
  </si>
  <si>
    <t>- Eastbound USTH 212 / Wallace Road
- Unit 1 was traveling eastbound on USTH 212 at Wallace Road in the left lane.
- Unit 1 spun out and lost control running off the left side of the road.
- Unit 1 struck the cable median barrier.
- Barrier was yellow tagged.
- Unit 1 was towed.
- No apparent injuries.
- Snowfall roads were slick.</t>
  </si>
  <si>
    <t>WB 212/DELL. LEFT LANE OF 2 LANES.
UNIT 1 LOST CONTROL. SPUN OUT AND HIT THE CABLE MEDIAN BARRIER. 
CABLE MEDIAN BARRIER TAGGED FOR DOT. 
UNIT 1 TOWED BY MATTS.
NO INJURIES.</t>
  </si>
  <si>
    <t>A passerby called in a truck partially in the ditch on eastbound HWY212 in between Dell Rd and Eden Prairie Rd. I arrived on scene and found the truck unoccupied. The nearby area was checked for the driver/occupants on foot without success. The truck had severe damage to the front and driver side. It appeared that the truck was eastbound and entered the north shoulder where it struck a median cable barrier. The truck lost the front driver side tire at some point--it's unclear if it was before or after striking the barrier. The RO could not be reached at the address the vehicle is registered to, nor by phone.</t>
  </si>
  <si>
    <t>EB USTH 212 @ DELL RD</t>
  </si>
  <si>
    <t>Tisdale (Driver 1) stated that he had come to a full stop with congested traffic before being rear-ended by Unit 2.
Reich (Driver 2) stated that he had "rolled into" Unit 1 because he was "not hard enough on the brake".  Stated he had been looking straight-forward (in a large, elevated truck),  he was not looking down (at Unit 1 directly ahead of Unit 2). Stated the contact with Unit 1 surprised him, had not noticed he was rolling forward.</t>
  </si>
  <si>
    <t>EB USTH 212 AT DELL RD</t>
  </si>
  <si>
    <t>EB MNTH 212 AT DELL RD.
DRIVER STATED THAT SHE WAS MOVING IN THE LEFT LANE AT ABOUT 65 MPH. SHE STATED THAT SHE FELT A SNEEZE COMING ON, HER EYES CLOSED AND SHE FELT SHE WAS VEERING OF THE ROAD. DV1 STATED SHE "FREAKED OUT" AND OVER CORRECTED. DV1 STATED THAT SHE RAN OFF ROAD AND CRASHED INTO THE CABLE MEDIAN BARRIER.
DV1 REPORTED A POSSIBLE MINOR INJURY AND WAS EXAMINED BY PARAMEDIC ON SCENE, DV1 WAS NOT TRANSPORTED.</t>
  </si>
  <si>
    <t>USTH 212 EB E OF LS. DELL RD. EDEN PRAIRIE.
Vehicles 2 and 3 were slowing in heavy traffic. Driver 1 stated she looked down at her GPS. Vehicle 1 hit vehicle 2 in the rear, forcing it into vehicle 3.
No injuries. Vehicle 1 was towed.</t>
  </si>
  <si>
    <t>FLYING CLOUD DRIVE</t>
  </si>
  <si>
    <t>COLLEGEVIEW DRIVE</t>
  </si>
  <si>
    <t>DRIVER V1 SAID THAT HE WAS TRAVELING NORTH IN THE LEFT THROUGH LANE ON FLYING CLOUD DRIVE  APPROACHING COLLEGEVIEW DRIVE. THE LIGHT WAS RED AND CARS IN FRONT WERE STOPPED.  HE SLOWED AND STOPPED. HE WAS STRUCK FROM BEHIND BY V2.
DRIVER V2 SAID SHE WAS IN THE LEFT THROUGH LANE TRAVELING NORTH BEHIND V1.  SHE SAW V1 BRAKING, THEN STOP BRAKING, THEN BRAKE AND STOP.  SHE BRAKED BUT WAS UNABLE TO STOP PRIOR TO RUNNING INTO THE BACK OF V1. SHE HAD NO IDEA WHAT COLOR THE LIGHT HAD BEEN, SHE COULDN'T SEE AROUND V1 TO SEE THE LIGHT.
BOTH DRIVER'S SAID THEY WERE NOT INJURED.  PASSENGER IN V1 SAID SHE HAD SORENESS IN HER LOWER BACK.  ALL THREE REFUSED AMBULANCE RESPONSE.
I CITED DRIVER V2 FOR INATTENTIVE DRIVING.</t>
  </si>
  <si>
    <t>Both vehicles were eastbound on Highway 212 traveling at less than the posted speed limit due to inclement weather. Unit #1 was in the right lane and unite #2 the left. Unit #1 skidded and veered to the left and made contact with #2. No injuries or impairment. Both vehicles towed from the scene by Matt's Towing due to disabling damage.</t>
  </si>
  <si>
    <t>USTH 212 @ DELL RD</t>
  </si>
  <si>
    <t>Ruzicka (Driver 1) stated she had been traveling slowly with congested traffic in the left lane of eastbound 212 near Dell Rd. when she saw Unit 2 approaching her from behind. Stated she had nowhere to move to and was rear-ended.
Graham (Driver 2) stated traffic congested and Driver 1 braked harder than was necessary, stopping approximately two car-lengths short of the next vehicle ahead of her. Stated this was the reason he was unable to stop prior to contact with Unit 1. Stated after contact with Unit 1, Unit 1 "bounced" forward and was still short of striking the next vehicle ahead of it by about a car-length.</t>
  </si>
  <si>
    <t>Vehicle 2 was stopped in traffic. Driver #1 stated he was not paying close enough attention. Vehicle 1 hit #2 in the rear. No injuries and minor damage.</t>
  </si>
  <si>
    <t>The crash occurred on eastbound USTH 212 just east of Dell Road.
The driver of the vehicle stated that he fell asleep.  He stated that his vehicle went off the left side of the road and hit the cable barriers.</t>
  </si>
  <si>
    <t>DRIVER STATED THAT HE SLIPPED ON SOME ICE AND WENT OFF THE ROADWAY. 
WHEN I ARRIVED THE VAN WAS IN THE CENTER MEDIAN FACING NE. IT APPEARED AS IF THE DRIVER WAS DRIVING WB 212 AND WAS DRIVING TO FAST FOR THE ICY CONDITIONS. DRIVER WENT OFF THE ROADWAY, SPUN OUT AND HIS PASSENGER SIDE REAR STRUCK THE GUARDRAIL. VAN HAD TO BE PULLED OUT OF THE SNOW BY A TOW. 
NO INJURIES WERE REPORTED. 
THERE WAS ANOTHER MALE IN THE FRONT PASSENGER SEAT.</t>
  </si>
  <si>
    <t>BOTH DRIVERS ID BY MN DL. VEHICLES WERE TRAVELING WB 212 TOWARDS WALLACE ROAD. VEHICLE 1 STATED SHE WAS DRIVING WITH TRAFFIC WHEN SHE HEARD A LOUD NOISE AND FELT AN IMPACT ON HER PASSENGER SIDE. DRIVER OF VEHICLE 1 STATED THE IMPACT CAUSE HER VEHICLE TO SPIN IN THE OPPOSITE DIRECTION. VEHICLE 1 LOST POWER AND COULD NOT BE STARTED. VEHICLE 2 STATED AS HE WAS TRAVELING FORWARD, HIS DRIVER LEFT SIDE TIRED BLEW CAUSING HIM TO LOSE CONTROL AND CRASH INTO VEHICLE 1. VEHICLE 1 HAD TO BE TOWED FROM THE SCENE. VEHICLE 2 WAS NOT TOWED, A REPAIR COMPANY CAME TO REPAIR TIRE AT THE SCENE. BOTH DRIVERS DID NOT NEED MEDICAL.</t>
  </si>
  <si>
    <t>V1 was traveling eastbound on Highway 212 JWO Eden Prairie Road. D1 stated he was slowing down for traffic in front of him that suddenly slowed. V1 ran off the left side of the roadway and struck the cable barrier disabling his vehicle. D1 was cited for driving after suspension and warned for duty to drive with due care.</t>
  </si>
  <si>
    <t>The driver of vehicle one stated that she was traveling east bound on Highway 212 in the right lane when the vehicle in front her hit their brakes. Driver one then applied her brakes. Once the brakes were applied Driver One stated that her wheels locked up causing here to slide, drifting into the left lane, and striking vehicle two with the front left bumper of her car. She was uninjured. 
Driver two said that she was heading east bound on highway 212 in the left lane when was struck in the rear right side passenger door. The driver and the two passengers were all uninjured.
The damage to the two vehicles supports both drivers accounts of what happened.</t>
  </si>
  <si>
    <t>114 / EDEN PRAIRIE ROAD</t>
  </si>
  <si>
    <t>BOTH VEHICLES TRAVELING E/B ON HWY 212 IN THE LEFT LANE, APPROACHING EDEN PRAIRIE ROAD. TRAFFIC WAS SLOWING DUE TO MORNING CONGESTION. V2 WAS SLOWING IN TRAFFIC WHEN THEY WERE REAR ENDED BY V1. V1 WAS DISABLED DUE TO HEAVY FRONT END DAMAGE. V2 WAS DISABLED DUE TO AIRBAG DEPLOYMENT, COMPUTER WOULD NOT ALLOW VEHICLE TO BE RESTARTED.
D1 STATED THAT SHE THOUGHT TRAFFIC WAS FLOWING WELL WHEN ALL OF THE SUDDEN, V2 SLOWED AND SHE WAS NOT ABLE TO SLOW IN TIME AND REAR ENDED V2.
D2 STATED THAT HE WAS SLOWING WITH THE REST OF TRAFFIC WHEN HE WAS REAR ENDED BY V1.
D1 ADMITTED ON SCENE THAT SHE DID NOT HAVE INSURANCE ON V1 AND THAT SHE HAD BEEN DRIVING WITHOUT INSURANCE FOR THE PAST TWO MONTHS.
AIRBAGS DEPLOYED IN V1. IT SMELLED LIKE AIRBAGS DEPLOYED AND THE COMPUTER SAID AIRBAGS DEPLOYED IN V2, BUT THE AIRBAGS DID NOT DEPLOY PROPERLY.
BOTH VEHICLES TOWED FROM SCENE BY MATTS TOWING.
NO INJURIES
D1 CITED FOR, &amp;quote;NO INSURANCE - OWNER,&amp;quote; AND &amp;quote;FAILURE TO DRIVE WITH DUE CARE - INATTENTIVE.&amp;quote; CITATION #881301490372</t>
  </si>
  <si>
    <t>BOTH VEHICLES WERE TRAVELING ON WB USTH 212 EAST OF DELL ROAD.  DRIVER OF V1 STATED SHE SPED UP IN THE CENTER LANE TO GET BY V2. V2 WAS IN THE LEFT LANE OF TRAFFIC.  DRIVER OF V1 STATED THAT AS SHE WAS PASSING V2 ON THE RIGHT V2 CHANGED LANES STRIKING V1 ON THE LEFT CENTER. DRIVER OF V2 STATED THAT HE CHECKED HIS MIRRORS MULTIPLE TIMES PRIOR TO CHANGES LANES. DRIVER OF V2 STATED THAT AS HE STARTED CHANGING LANES HE FELT THE RIGHT SIDE OF V2 SHAKE AS IF A TIRE BLEW BUT REALIZED THAT V2 STRUCK V1. BOTH DRIVERS STATED THEY WERE NOT INJURED ON SCENE.</t>
  </si>
  <si>
    <t>Vehicles 1 and 2 were EB USTH 212 in the left lane. It was rush hour and traffic was very heavy with stop and go driving conditions. Vehicle 2 had started and slowed quickly. Driver 1 was too close and started and slowed, then bumped the rear bumper of vehicle 2. After checking both vehicles there was no visible damage discovered. Driver 2 was apparently injured and was unable to speak as to what had happened in the crash. Driver 1 stated he was following a bit too close and hit vehicle 2. He estimated he was moving 5 miles per hour before hitting the brakes.
Driver 2 was transported by ambulance due to possible injuries. Vehicle 2 was towed by Matt's towing.</t>
  </si>
  <si>
    <t>EB USTH 212 AT EDEN PRAIRIE RD</t>
  </si>
  <si>
    <t>EB MNTH 212 AT EDEN PRAIRIE RD, EDEN PRAIRIE.
DV1 STATED THAT HE WAS IN THE LEFT LANE MOVING WITH THE STOP AND GO TRAFFIC. DV1 STATED THAT THE HE WAS MOVING AT ABOUT 40 MPH WHEN TRAFFIC CAME TO A SUDDEN STOP. DV1 WAS UNABLE TO STOP IN TIME AND STATED THAT HE TRIED TO VEER TO THE LEFT. DV1 WAS UNABLE TO AVOID V2, REAR-ENDED IT PUSHING IT FORWARD AND INTO V3.
CVI SP98 CONDUCTED AN INSPECTION V1, DV1 WAS CITED, CITATION NO: 881700980219 OFFENSE: FOLLOWING/CLOSE CMV / TOW 500 FT OFFENSE: EXCEED ALLOWABLE 80000 POUND GROSS WEIGHT.
DV2 STATED HE WAS IN THE LEFT LANE WHEN HE SAW THE BRAKE LIGHTS OF THE TRAFFIC AHEAD OF HIM. HE APPLIED HIS BRAKES AND STOPPED IN TIME WHEN HE WAS REAR-ENDED BY V1 AND PUSHED INTO V3. DV2 AND PASSENGER IN V2 BOTH REPORTED A POSSIBLE INJURY, THEY REFUSED ANY MEDICAL ASSISTANCE AT THE SCENE.
DV3 STATED THAT HE WAS MOVING WITH THE STOP AND GO TRAFFIC IN THE LEFT LANE. DV3 STATED THAT HE CAME TO A STOP DUE TO TRAFFIC AHEAD. HE STATED AFTER HE SLOWED AND CAME TO A STOP HE WAS REAR-ENDED BY V2. DV3 STATED THAT HE DID NOT SLAM ON HIS BRAKES.</t>
  </si>
  <si>
    <t>WB USTH 212 AT EDEN PRAIRIE RD</t>
  </si>
  <si>
    <t>WB MNTH 212 AT EDEN PRAIRIE RD.
DV1 STATED THAT SHE WAS MOVING IN THE LEFT LANE. STATED "I WAS REALLY TIRED, IT FELT LIKE I BLINKED FOR TOO LONG AND MY CAR WENT OFF THE ROAD." DV1 STATED I CRASHED INTO THE WIRES AND SPUN OUT AND GOT THE CAR STOPPED ON THE LEFT SIDE.</t>
  </si>
  <si>
    <t>All vehicles east bound Hwy 212 approaching Eden Prairie Rd in left lane. Veh's 2 &amp; 3 slowing for traffic, veh 1 looking to change lanes and crashes into rear of veh 2 and pushes into veh 3. No injuries, driver veh 1 cited due care, veh 1 towed by Matt's, all wearing seatbelts, veh 1 airbags, no drugs/alcohol.</t>
  </si>
  <si>
    <t>EB 212 HWY AT EDEN PRAIRIE RD</t>
  </si>
  <si>
    <t>EB 212 HWY AT EDEN PRAIRIE RD.
DV1 STATED SHE WAS MOVING IN THE RIGHT LANE WHEN SHE LOST CONTROL OF HER VEHICLE. DV1 SPUN OUT TO THE LEFT ACROSS ALL LANES OF TRAFFIC, RAN OFF ROAD AND CRASHED INTO THE LEFT CABLE MEDIAN BARRIER.</t>
  </si>
  <si>
    <t>U1 travelling WB in left lane. U2 travelling WB in acceleration lane. D1 said he lost control of vehicle after hitting a patch of ice causing him to spin 180 degrees facing NB and moving towards the outer ditch. D2 said as she was travelling WB, U1 lost control in front of her and there was an unavoidable collision between the front of her vehicle and the front passenger fender of U2. U1 had minor damage and was pulled out by a tow truck after being stuck in snow. U2 had front airbag deployment, moderate damage to the front, and was towed from the scene.</t>
  </si>
  <si>
    <t>WB MNTH 212 AT DELL RD.
DV1 STATED THAT HE WAS MOVING WESTBOUND IN THE RIGHT LANE WHEN HE LOST CONTROL OF HIS VEHICLE. DV1 STATED THAT HIS VEHICLE FISHTAILED FROM SIDE TO SIDE AND THAT HE EVENTUALLY HE RAN OFF THE ROAD INTO THE CENTER MEDIAN DITCH AND CRASHED INTO THE CABLE MEDIAN BARRIER. DV1 WAS CITED, CITATION NO: 881705150751 OFFENSE: DUTY TO DRIVE WITH DUE CARE.</t>
  </si>
  <si>
    <t>UNIT 1 WAS TRAVELING EB HWY 212 NEAR EDEN PRAIRIE RD.
THE DRIVER SAID HE WAS TRAVELING IN THE LEFT LANE, WHEN HE WAS "SUCKED INTO THE SHOULDER" CAUSING HIM TO LOSE CONTROL AND CRASH INTO THE CABLE MEDIAN BARRIER.</t>
  </si>
  <si>
    <t>EDEN PRAIRIE RD</t>
  </si>
  <si>
    <t>BOTH VEH`S EB ON 212. VEH 1 IN EXIT LANE TO EDEN PRAIRIE RD, HITS SLUSH, SPINS ACROSS LANES. VEH 2 CRASHES INTO PASS SIDE OF VEH 1 AS SPINNING. NO INJURIES, NO TOWS, NO CITATIONS, NO DRUGS/ALCOHOL, NO AIRBAGS. BOTH WEARING SEATBELT.</t>
  </si>
  <si>
    <t>I was called to Highway 212 in the area of Eden Prairie Road for multiple vehicles off the road due to an ice storm.  As I approached approximately 15 vehicles in the shoulder or ditch, I activated all my emergency lights on my fully marked squad car.  My squad car slid near the shoulder and came to a stop right in front of unit 1.  Unit 3 had been traveling behind me and was unable to stop due to the ice on the road.  Unit 3 hit a parked unit 1 in the right shoulder.  The momentum from that collision sent unit 3 into the back of my squad car (unit 2).  No injuries to anyone involved.  Ice was cause of crash.</t>
  </si>
  <si>
    <t>EB MNTH 212 AT EDEN PRAIRIE RD.
DV1 STATED THAT SHE WAS MOVING IN THE LEFT LANE WHEN A VEHICLE IN FRONT OF HER SLOWED. SHE ATTEMPTED TO SLOW BUT LOST CONTROL AND SPUN OUT. V1 RAN OFF THE ROAD TO THE LEFT AND CRASHED INTO THE CABLE MEDIAN BARRIER.</t>
  </si>
  <si>
    <t>DRIVER BLACKED OUT RAN OFF ROAD WAY AND STRUCK A SIGN. MEDICAL EVAL FORM COMPLETED AND MAILED. DRIVER ADVISED. TRANSPORTED TO HOSPITAL AS PRECAUTION. NOT INJURED DURING CRASH</t>
  </si>
  <si>
    <t>ALL VEHICLES WERE ON THE RIGHT SIDE OF THE RAMP. V1 IS STOPPED FOR TRAFFIC. V2 BRAKES, CAN NOT STOP AND SLIDES INTO THE REAR OF V1. V3 BRAKES, CAN NOT STOP AND SLIDES INTO THE REAR OF V2.</t>
  </si>
  <si>
    <t>EDEN PRAIRIE RD TO E</t>
  </si>
  <si>
    <t>NB 212 HWY</t>
  </si>
  <si>
    <t>-VEH 2 WAS MERGING INTO TRAFFIC, TRAFFIC HAD SLOWED HE STOPPED.
-VEH1 WASNT PAYING ATTENTION AND REAR ENDED VEH 2.
-HEAVY TRAFFIC MORNING RUSH HOUR.</t>
  </si>
  <si>
    <t>Eden Prairie Rd. entrance ramp</t>
  </si>
  <si>
    <t>Vehicle 1 was traveling west on Highway 212 in the right lane.  As she approached the end of the entrance ramp from Eden Prairie Rd. she began to loose control of her vehicle.  The rear of her vehicle swung out to the left towards the center median spinning her vehicle 180 degrees.  Her drivers side wheels then hit the curb on the outside shoulder causing her vehicle to roll.  Her vehicle rolled across the entrance ramp and came to rest on it wheels on the north ditch.</t>
  </si>
  <si>
    <t>D1 took the ramp from westbound Highway 212 to Eden Prairie Road and lost control on the icy roadway. D1 went off road to the left and into a holding pond. The front end was submerged. V1 was towed by Matt`s Towing.</t>
  </si>
  <si>
    <t>11-45464</t>
  </si>
  <si>
    <t>Flying Cloud Dr.</t>
  </si>
  <si>
    <t>Spring Rd.</t>
  </si>
  <si>
    <t>Tyler Weston Stroh 19830625 (PLG923) was traveling east on Flying Cloud Drive at Spring Rd. when a deer ran south from Spring Rd. in the path of his vehicle causing him to strike the deer. 
The deer fled.  The vehicle has front end damage, and is drivable.</t>
  </si>
  <si>
    <t>VEHICLES 1, 2 AND 3 WERE ALL EAST BOUND ON HWY 212 IN THE LEFT TRAFFIC LANE.  THERE WAS HEAVY RUSH HOUR TRAFFIC PRESENT AT THE TIME OF THE CRASH.  VEHICLE 3 REAR ENDED VEHICLE 2.  VEHICLE 2 WAS THEN FORCED INTO VEHICLE 1.  
DRIVER 3 STATED THAT: -THE ACCIDENT WAS HER FAULT. -SHE WASN'T PAYING ATTENTION AND DIDN'T REALIZE THAT TRAFFIC AHEAD OF HER HAD SLOWED TO A STOP.
DRIVER 3 WAS ISSUED A CITATION FOR DRIVER INATTENTION, 272612000224.</t>
  </si>
  <si>
    <t>Flying Cloud Drive</t>
  </si>
  <si>
    <t>Spring Rd</t>
  </si>
  <si>
    <t>V#1 driver stated she was east bound Flying Cloud Drive when a vehicle in front of her started to fishtail. 
V#1 driver stated she hit her brakes and also started to fishtail and she ended up crossing the oncoming lane and ended up in the ditch.</t>
  </si>
  <si>
    <t>V#1 driver stated she was east bound Flying Cloud Drive when she started fishtailing and hit guard rail cables on south side then rolled two to three times down the embankment.</t>
  </si>
  <si>
    <t>The crash occurred on eastbound USTH 212 near Eden Prairie Road.
The driver of vehicle one stated that she was using her cruise control.  She stated that the her vehicle went out of control and hit the cable barrier.</t>
  </si>
  <si>
    <t>- Westbound USTH 212 / Wallace Road
- Unit 1 was traveling westbound on USTH 212 at Wallace Road in the right lane.
- Unit 2 was traveling behind Unit 1.
- Unit 1 came to a stop for traffic.
- Unit 2 rear-ended Unit 1.
- Driver of Unit 2 stated she was looking to change lanes and did not see Unit 1 stop.
- No apparent injuries.
- No tows.
- Driver of Unit 2 was cited for Due Care.</t>
  </si>
  <si>
    <t>Prairie Center Drive</t>
  </si>
  <si>
    <t>A deer ran into the side of the vehicle as it was traveling at the posted speed.</t>
  </si>
  <si>
    <t>Driver was head east on 212 and lost control of her vehicle and slid into the cable barrier. 
Driver's story matched the damage to the vehicle. 
The roads were glare ice.</t>
  </si>
  <si>
    <t>WB USTH 212 @ EDEN PRAIRIE RD</t>
  </si>
  <si>
    <t>Bunker (Driver 1) stated that she was slowing with congesting traffic in the left lane when she heard a screeching noise behind her and was rear-ended by Unit 2. 
Allen (Driver 2) stated that she had been traveling behind Unit 1. Stated that she braked with traffic but ultimately rear-ended Unit 1.</t>
  </si>
  <si>
    <t>WB USTH 212 AT EDEN PRARIE</t>
  </si>
  <si>
    <t>THE DRIVER OF V1 STATED HE LOST CONTROL AND SPUN OUT OFF ROADWAY ROLLING IN MEDIAN DITCH.</t>
  </si>
  <si>
    <t>4 (Eden Prairie Road)</t>
  </si>
  <si>
    <t>Roadway conditions were hazardous at this time due to icy roadways and packed snow. The driver of Unit #1 was in the process of changing lanes at which time she got caught up in a ridge of newly plowed snow. Control of her vehicle was lost as she fish-tailed to regain control. Ultimately the vehicle went off the roadway to the left into the below grade center median. The vehicle traveled for about 75 feet in the median before coming in contact with a steep cross-over embankment which partially launched the vehicle. It came to rest just beore crossing into opposing traffic lanes.</t>
  </si>
  <si>
    <t>E USTH 212 @ EDEN PRAIRIE RD</t>
  </si>
  <si>
    <t>I was parked on the right shoulder of eastbound USTH 212 near Eden Prairie Road with my squad car emergency lights activated. I was tending to a separate crash. An uninvolved party to this crash event had left the roadway and overturned her vehicle in the right ditch. I observed the crash event of this report occur. 
Spencer (Driver 1) was traveling in the left lane of eastbound USTH 212 approaching the location of my squad car. I observed Fraser (Driver 2) traveling in the right lane, adjacent to Unit 1, at a speed that was notably faster than Unit 1's speed. As Fraser approached my squad car, I observed Unit 2 gradually begin to slide on the icy roadway. I observed Fraser steering Unit 2, trying to make corrections as she began losing control of Unit 2. Fraser passed Spencer as he lost control of Unit 2. Fraser spun out and crossed into the left lane ahead of Spencer, left the roadway to the left, struck the median cable barriers, and bounced back out into the left lane ahead of Spencer. Unit 1 struck Unit 2 and pushed Unit 2 down the roadway as Spencer braked Unit 1. Unit 2 slid away from the front-end of Unit 1 and left the roadway to the left, striking the median cable barriers again before coming to a stop in the median against the cables. Spencer slowed to a stop on the left shoulder east of Unit 2.</t>
  </si>
  <si>
    <t>Hit and run occurred leaving behind gray colored debris. As another police officer passed the accident, he observed a gray colored sedan which appeared to have struck the median cable barrier causing moderate damage to it. When he attempted to get turned around to assist the driver, the vehicle left the scene. The vehicle was located a short distance later blocking the entrance to a parking lot in close proximity to Highway 212. The vehicle was the same color as the debris left at the scene and had consistent damage as the damage done to the cable barrier. Yellow tag left at scene. Report forwarded on to Investigations Division for hit and run charging consideration.</t>
  </si>
  <si>
    <t>Christiansen-Bublitz (Driver 1) stated that she had been traveling in the left lane of eastbound USTH 212 near Eden Prairie Rd. when she felt Unit 1 begin to slide on the icy roadway. She removed her foot from the accelerator, but started spinning out across the roadway, let the roadway to the right, and Unit 1 overturned and rolled multiple times into the right ditch. Both she and her passenger were seen by emergency medical response personnel but refused further medical attention or medical transport.
After Unit 1 was loaded onto the tow truck, I noted that all four of its tires were very worn.</t>
  </si>
  <si>
    <t>EB MNTH 212 AT EDEN PRAIRIE RD.
DV1 STATED THAT HE WAS MOVING IN HIS LANE WHEN HE LOST CONTROL OF HIS VEHICLE AND STARTED TO FISH TAIL. HE STATED THAT HE RAN OFF THE ROAD TO THE LEFT AND CRASHED INTO THE GUARDRAIL. DV1 STATED THAT AFTER HE CRASHED ITO THE GUARDRAIL HE WAS REAR-ENDED BY V2.
DV2 STATED THE HE WAS MOVING BEHIND V1 WHEN HE SAW THAT DV1 LOST CONTROL WAS FISHTAILING THEN SPUN OUT. HE STATED THAT HE TRIED TO STOP BUT WAS UNABLE TO DO SO IN TIME. DV2 STATED THAT HE REAR-ENDED V2 CONTINUED TO VEER LEFT AND CRASHED INTO THE GUARDRAIL.</t>
  </si>
  <si>
    <t>The vehicle was traveling eastbound on USTH 212 in the left lane near Eden Prairie Road.  The vehicle hit a patch of ice, began to spin out and hit the median cable barrier.  The crash resulted in property damage to the vehicle and the cable barrier.  There were no reported injuries.  The vehicle was towed from the scene.</t>
  </si>
  <si>
    <t>The vehicles were traveling eastbound on USTH 212 near Eden Prairie Road.  The Ford hit a patch of ice coming around the curve, spun out, and hit the median cable barrier.  The Ford came to rest partially in the left lane.  The Volkswagen came up in the left lane later and attempted to brake, but it hit the same patch of ice and began to spin out.  The Volkswagen turned sideways and slid into the Ford.  The left rear of the Volkswagen hit the left rear of the Ford.  Both vehicles were towed from the scene.  The cable barrier was damaged in the initial crash from the Ford.  The driver of the Volkswagen complained of injuries, but refused treatment.</t>
  </si>
  <si>
    <t>Unit 1 was traveling Eastbound on Highway 212 in the left lane. Unit 2 was traveling eastbound on Highway 212 in the right lane. Unit 1 was passing Unit 2 on the left side when Unit 1 began to slide. The passenger side front end of Unit 1 slid into the driver side front end of Unit 2. Unit 1 spun away from Unit 2 and hit the cable median barrier dividing lanes. Unit 1 came to a stop in the center median facing the opposite direction of traffic. There were no immediate injuries and airbags did not deploy. Both vehicles were drivable and did not require a tow. There was no damage to the cable median barrier.</t>
  </si>
  <si>
    <t>The vehicle was traveling eastbound on USTH 212, near Eden Prairie Road, in the left lane.  The vehicle was coming around the curve and hit a patch of ice on the road.  The vehicle spun out and the rear of the vehicle hit the median cable barrier.  There was damage to the vehicle and the cable barrier.  There were no reported injuries.  No tows were required.</t>
  </si>
  <si>
    <t>The crash occurred on eastbound USTH 212 near Eden Prairie Road.
The driver of vehicle one stated that he does not know what happened.  He stated that he was just suddenly sent in to the ditch.
The driver of vehicle two stated that he was in the right lane.  He stated that his vehicle was then hit in the rear by vehicle one.  He stated that his vehicle then lost control and went off the left side of the roadway.  He stated that his vehicle then hit the median cable barrier.
The witness stated she was heading east on County Road 10 to go east on USTH 212 with her mother in two separate vehicles.  She stated that she first noticed the silver Honda Pilot as it was approaching from the rear.  She stated that the Honda began to tailgate her mother's vehicle.  She stated that the driver was moving very close to the back of her mother's vehicle.  She stated that the Honda was flashing it's bright lights and swerving all over the lane.  She stated that at one point the driver was driving on the shoulder.  She said that at one point of County Road 10 it was two lanes and she attempted to let the Honda pass but the driver did not pass and kept tailgating.  As she approached the stoplight to turn onto east USTH 212 the Honda was in front of her and stopped.  When the light turned to flashing yellow and no traffic was coming the Honda did not move and blocked the left turn lane.  She stated that her mom went around the Honda and honked.  She stated that the Honda still did not move.  She stated that she also went around the Honda and then the Honda started to follow her closely.  The witness stated that the Honda was tailgating and would not pass even thought she was in the right lane and going slow.  She stated that Honda eventually passed her and then began tailgating her mother's vehicle in front of her.  She stated at that point she called 911.  The Honda was making erratic lane changes close to her and other vehicles.  She stated that she did not see the crash bu drove by after it happened.  She was able to identify the make, model and color of the Honda.  She also gave the correct license plate.  She observed the driver of the Honda stanging by his vehicle and gave the correct description of the driver and his clothing which matched the driver at the scene.</t>
  </si>
  <si>
    <t>EB USTH 212 AND EDEN PRAIRIE RD</t>
  </si>
  <si>
    <t>EB USTH 212 AND EDEN PRAIRIE RD
This narrative is based of statements given by drivers after both drivers had left the scene of the crash. I was not on scene at the time of the crash.
DV1 was in the LL traveling EB on 212 when traffic congested. DV1 stated traffic started to slow and he applied his brakes to stop and was rear-ended by V2. DV1 stated they pulled over, assessed the damage and determined it was to dark to see damage. DV1 stated they exchanged phone numbers and would figure out the details once he could look at the car in the daylight.
DV2 was in the LL traveling EB behind V1. DV2 stated V1 abruptly stopped and she applied her brakes. DV2 stated her traction control went off and was unable to stop in time, rear-ending V1. DV2 estimated speed at contact to be around 5-10 mph. DV2 stated they looked and saw no damage to either vehicle.
After speaking with DV2, she sent me photos which showed no damage to her vehicle. I attempted to contact DV1 multiple times through email and phone to inspect damage to his vehicle. I told DV1 I would need to see his damage to file a report. After no response I am submitting this report without knowledge to the extent of damage to V1.</t>
  </si>
  <si>
    <t>- Eastbound USTH 212 / Eden Prairie Road
- Unit 1 was traveling eastbound on USTH 212 at Eden Prairie Road in the right lane.
- Unit 2 was traveling behind Unit 1.
- Unit 1 came to a stop for traffic.
- Unit 2 rear-ended Unit 1.
- Driver of Unit 2 stated he was looking down at the directions on his cell phone.
- No apparent injuries.
- No tows.
- Driver of Unit 2 was cited.</t>
  </si>
  <si>
    <t>Eden Prairie Road</t>
  </si>
  <si>
    <t>Driver #1 and driver #2 were driving eastbound on Highway 212, just west of Eden Prairie Road.
Driver #1 was in the far left lane of traffic and driver #2 was in the middle lane.
Driver #2 lost control of her vehicle on the icy roads and passed in front of driver #1. Driver #1 struck driver #2.
Both drivers were evaluated by Hennepin County Medical Center paramedics. Driver #1 was transported to Ridgeview Medical Center with neck/chest pain. Driver #2 was transported to the clinic by her husband. 
Both vehicles were towed to Matt's Auto.</t>
  </si>
  <si>
    <t>WB HWY 212 and Eden Prairie Rd
V1 Driver: stated she was traveling WB on HWY 212 in the left lane. Driver stated she was traveling roughly 70 mph. Driver stated V2 was in the right lane. Driver stated she was trying to pass the semi as she did not feel comfortable driving alongside a semi truck. Driver said she heard a loud noise due to snow falling. Driver said her car began to fishtail. Driver thought her vehicle was going to go under the truck. Next thing she knew her car was in the ditch and the vehicle rolled once in the ditch.
V2 Driver: stated he was traveling WB on 212 in the right lane. Driver stated he was traveling roughly 60 mph. All of the sudden the driver stated that he felt V1 make contact with the semi truck trailer. Driver said he looked in his rear view mirror and saw V1 go into the ditch and flip over. Driver stated he noticed that there was snow falling off of his trailer earlier when he was SB on 494. Driver stated the snow that was falling off was not a lot of snow. The driver stated that he usually checks the trailer to see how much snow is on the tailer before driving but that day he had not checked. When the driver pulled away there was still snow coming off of the trailer. Before I decided to issue a citation I spoke with CVI Tom Schmitz Badge # 4704. He stated that a citation could be issued under the leaking load statute. Pictures were also taken showing the snow piled up on the trailer. 
Witness: stated he was traveling WB on HWY 212 and was roughly 100 yards behind V1. Witness stated that the V1 was behind V2, but he did not remember what lane. A large amount of snow then came off of the top of the semi truck and landed on the windshield of V1. Witness stated that there was enough snow to cover the entire windshield. Witness could not see if V1 and V2 collided, but after the snow fell on V1, V1 then swerved into the ditch and rolled once in the ditch.</t>
  </si>
  <si>
    <t>LEONA RD</t>
  </si>
  <si>
    <t>Driver of V1 said he was in the right turn lane from Flying Cloud Dr to Leona Rd.  V2 attempted to get into the right turn lane and crashed into him.  He believes driver of V2 did not look before he turned.
Driver of V2 said he turned on his turn signal and attempted to change into the right turn lane.  While changing lanes, V1 sped up to pass him in the right turn lane and crashed into him.  He was looking at his GPS and attempting to get to Bloomington (The turn onto Leona was a wrong turn).
Driver of V2 was in violation of an Instructional Permit and was cited (Cit# 311404698).  I allowed driver of V2 to park his car and call for a ride.  No injuries.  No tows needed.</t>
  </si>
  <si>
    <t>UNIT 1 WAS TRAVELING EASTBOUND ON HWY 212 NEAR EDEN PRAIRIE RD.
THE DRIVER OF UNIT 1 STATED HE WAS IN THE RIGHT LANE WHEN HE FELL ASLEEP. UNIT 1 DRIFTED TO THE RIGHT AS THE ROAD WAS CURVING LEFT. THE DRIVER OF UNIT 1 SAID HE WOKE UP AFTER HE CRASHED INTO THE SIGN.</t>
  </si>
  <si>
    <t>Crashed occurred on EB HWY 212 and Eden Prairie Road. Upon arrival the vehicle was in the ditch, next to the cable. 
Vehicle 1 driver stated she was traveling eastbound at 40 MPH, when she lost control of her vehicle. She attempted to gain control when she entered the median and crashed into the cable. Causing damage to her front and driver side. Vehicle was towed from the scene. 
No injuries were reported at the scene. Driver identified by Minnesota driver license. 
Five feet of cable and 1 pole damage from the crash.</t>
  </si>
  <si>
    <t>The female driver of Unit 1 stated she was on the right lane on east bound Hwy 212. She observed traffic was backed up. She attempted to stop but due to the road conditions her vehicle did not come to a complete stop. In order to avoid colliding with any vehicles she swerved out of the way and crashed into the wire median barrier.</t>
  </si>
  <si>
    <t>Cty Road 4</t>
  </si>
  <si>
    <t>V#1 driver stated that she was east bound Hwy 212 going under Cty Road 4 when her back tires slid on ice.  V#1 driver stated that she started to slid and was unable to control the vehicle when it rolled into the ditch.</t>
  </si>
  <si>
    <t>Driver #1 and driver #2 were on the off ramp from eastbound Highway 212 to Eden Prairie Road. Driver #1 was ahead of driver #2. Driver #1 was in the left turn lane to go northbound on Eden Prairie Road. Driver #2 was in the right turn lane to go southbound on Eden Prairie Road. Driver #1 lost control of her vehicle on the icy roads and began to fishtail. Driver #2 could not avoid driver  #1. Driver #2 rear ended driver #1.</t>
  </si>
  <si>
    <t>Highway 5</t>
  </si>
  <si>
    <t>Driver #1 and driver #2 were on westbound Highway 5 at Dell Road in the left turn lane to go southbound on Dell Road.Driver #2 was stopped in the far right left turn lane and driver #1 was appraoching the red light in the most left turn lane. When the semaphore turned green driver #1 continued the left turn through the light onto southbound Dell Road. Driver #2 also made the left turn from a stopped position. Driver #2 merged into the left lane of traffic on southbound Dell Road without signaling.Driver #2 ran into the front of driver #1's vehicle.</t>
  </si>
  <si>
    <t>THE DRIVER OF UNIT #2 WAS TRAVELING WEST THROUGH THE INTERSECTION OF FLYING CLOUD DR AND LEONA RD AND STATED SHE HAD A GREEN LIGHT.
THE DRIVER OF UNIT #1 WAS TRAVELING NORTH ON FLYING CLOUD DR THROUGH THE INTERSECTION AND STATED SHE HAD A GREEN LIGHT. 
BOTH VEHICLES COLLIDED IN THE INTERSECTION AND UNIT #1 CAME TO A STOP ON THE RIGHT SHOULDER OF FLYING CLOUD DR NORTH OF LEONA RD AND UNIT #1 CAME TO A STOP ON EDEN RD JUST WEST OF FLYING CLOUD DR.
AN INDEPENDENT WITNESS (HOLLY JENSEN) STATED SHE WAS TRAVELING EAST ON EDEN RD AND WHEN THE CRASH OCCURRED THE LIGHTS WERE GREEN FOR EAST AND WEST TRAFFIC AND NOT FOR FLYING CLOUD DRIVE. JENSEN STATED THE VEHICLE THAT WAS TRAVELING NORTH ON FLYING CLOUD DR WOULD HAVE HAD A RED LIGHT.
I ISSUED A CITATION TO THE DRIVER OF UNIT #1 (GOLDENCROWN) FOR FAILING TO OBEY A TRAFFIC CONTROL DEVICE.</t>
  </si>
  <si>
    <t>Leona Road</t>
  </si>
  <si>
    <t>Driver 1/Vehicle 1 NB on Flying Cloud Drive (FCD). Driver 1 unaware that stoplight for NB Flying Cloud Drive traffic had turned red (unfamiliar with road), proceded through intersection after light had turned red. Vehicle 2/driver 2 at stoplight for WB Leona Road to go straight across intersection to Eden Road, vision of NB FCD traffic was blocked by a vehicle waiting to make a left turn to SB FCD. After light turned green driver 2 proceded into intersection, striking vehicle 1 passenger side. Driver 1 admitted to "running red light". Driver 1 was issued citation for disobey traffic control devise.</t>
  </si>
  <si>
    <t>EB HWY 212 @ Eden Prairie Rd
V1 Driver stated she was traveling EB on HWY 212 in the right lane. Driver stated that she thinks she was hugging the fog line a little bit. Stated the crash happened very fast. Next thing she knew she hit the vehicle that was on the right shoulder. Driver stated she didn't think the stalled vehicle had it's flashers on. V1 Driver was cited for Duty to Drive with Due Care.
V2 was unoccupied. When I arrived V2 did have it's flashers on and was completely off of the roadway on the right shoulder. This vehicle was previously marked by SP614 as an unoccupied stall. The event number for the stall is P190043163.</t>
  </si>
  <si>
    <t>CR 4</t>
  </si>
  <si>
    <t>VEH 1 AND VEH 2 WERE IN THE RL.  VEH 1 SPUN OUT OF CONTROL.  VEH 1 REGAINED CONTROL, BUT WAS STOPPED IN THE LANE AND VEH 2 WAS UNABLE TO STOP IN TIME BEFORE REAR ENDING VEH 1.  ROADS WERE ICY AND NO INJURIES REPORTED.  DAMAGE WAS DONE MOSTLY DUE TO VEH1 HAVING THE TRAILER HITCH CONNECTED WITH THE BALL.</t>
  </si>
  <si>
    <t>V1 AND V2 WERE E/B ON HWY 212 WHEN CARS STARTED SPINNING OUT. V1 SLOWS. V2 BRAKES TO AVOID V1 BUT CAN NOT STOP ON ICY ROADWAY AND HITS V1 IN THE RIGHT REAR WITH IT`S LEFT FRONT. BOTH THEN WENT INTO THE CENTER MEDIAN.</t>
  </si>
  <si>
    <t>PRAIRIE CNTR DRV. CO. RD. 4</t>
  </si>
  <si>
    <t>Vehicles were EB 212 right lane in heavy stop and go traffic. Vehicle 2 had to slow quickly for traffic. Driver 1 was stopped and had just started when vehiccle 2 stopped. Vehicle 1 hit 2 in the rear. No injuries.</t>
  </si>
  <si>
    <t>EDEN PRAIRIE RD TO W</t>
  </si>
  <si>
    <t>-DRIVER SAID HE WAS GOING WB 212 AND SAID THAT HE MAY HAVE FELL ASLEEP. SAID THAT HE JUST WOKE UP AND THOUGHT HE WAS AT HOME IN HIS GARAGE. 
-HE RAN OFF THE ROAD THE ROADWAY AND HIT  GUARDRAIL HEAD ON. 
-I RAN DRIVER THROUGH FIELD SOBRIETY TESTS AND DID NOT HAVE IMPAIRMENT TO ARREST DRIVER. 
-DRIVER SAID HE BOUGHT THE SUV A WEEK AGO AND HAS PROGRESSIVE INS
-I CALLED TO VERIFY INSURANCE AND PROGRESSIVE TOLD ME VEH HE IS DRIVING IS NOT INSURED; CITED FOR NO INSURANCE AND DRUG PARAPHERNALIA. 
-PUTTING DRIVER IN FOR DRIVER EVAL
-NO INJURIES WERE REPORTED.</t>
  </si>
  <si>
    <t>CO RD. 4</t>
  </si>
  <si>
    <t>Vehicle 2 was stopped in the right lane of EB 212 in heavy traffic. Driver 1 was inattentive to rush hour traffic conditions and hit #2 in the rear. Vehicle 1 was towed. No injuries.</t>
  </si>
  <si>
    <t>VEH 1 WAS TRAVELING EB USTH 212 AT EDEN PRAIRIE RD IN THE RIGHT LANE.  VEH 2 WAS PASSING VEH 1 IN THE LEFT LANE.  VEH 2 LOST CONTROL AND HIT THE SEMI TRAILER.  DRIVER WAS TRANSPORTED TO HOSPITAL FOR HEAD AND NECK PAIN.</t>
  </si>
  <si>
    <t>V1 AND V2 EB HWY 212/EDEN PRAIRIE RD.  V1 WAS IN THE RT LANE WHEN V2 CAME UP BEHIND V1 AT  A HIGH RATE OF SPEED.  V2 REAR ENDED V1.  V1 BEGAN TO LOOSE CONTROLL AND V2 HIT V1 AGAIN IN THE RT REAR QUARTER PANNEL.  
NO INJURIES REPORTED ON SCENE</t>
  </si>
  <si>
    <t>EDEN PRAIRIE ROAD</t>
  </si>
  <si>
    <t>D2 was traveling westbound on Highway 212 when he crossed through the grass median into the eastbound lanes and struck D1 head on. D3 was also traveling in the eastbound lanes of Highway 212 and was struck by D1.
D1 rolled over and came to rest on its roof. The driver was extricated and transported by ambulance to HCMC. 
D2 died on scene. D3 was uninjured. V1 and V2 were towed with severe damage. V3 had light damage.
Freeway camera footage and photographs are available.</t>
  </si>
  <si>
    <t>VEHICLE #1 WAS EASTBOUND USTH212 IN THE RIGHT LANE.  VEHICLE SPUN OUT AND ROLLED WHEN IT HIT THE MEDIAN.  DRIVER OF VEHICLE #1 REPORTED NECK PAIN, HEAD PAIN AND LEG PAIN AND WAS TRANSPORTED TO THE HOSPITAL.</t>
  </si>
  <si>
    <t>4 / EDEN PRAIRIE ROAD</t>
  </si>
  <si>
    <t>BOTH VEHICLES IN RIGHT LANE TRAVELING E/B ON HWY 212 JUST EAST OF EDEN PRAIRIE ROAD. TRAFFIC WAS STOPPING DUE TO CONGESTION AHEAD. V2 STOPPED WITH TRAFFIC, V1 DID NOT, REAR ENDING V2 CAUSING MODERATE DAMAGE TO V1 AND MINOR DAMAGE TO V2.
D1 STATED THAT HE DID NOT THINK THAT TRAFFIC WAS STOPPING, AND HE MIS JUDGED THE DISTANCE BETWEEN THEM AND WHEN HE REALIZED TRAFFIC WAS STOPPING, HE COULDNT STOP IN TIME.
D2 STATED THAT SHE WAS STOPPED IN TRAFFIC WHEN SHE WAS REAR ENDED BY V1.
NO INJURIES
NO TOWS</t>
  </si>
  <si>
    <t>PRAIRIE CENTER DR TO EB 78TH S</t>
  </si>
  <si>
    <t>D1 was stopped in rush hour traffic when she was rearended by D2. D2 stated that traffic stopped and he could not stop in time and hit D1. D2 said that he tried to swerve to the right to avoid hitting D1 but still crashed. D2 said that his &amp;quote;brakes were soft&amp;quote; but admitted that he should have been following at a further distance so as not to hit D1. D2 was cited with Fail to Drive with Due Care. The rear passenger in V1 was transported via ambulance for neck pain. Both other occupants in V1 complained of neck pain but declined transport via ambulance.
No tows were needed.</t>
  </si>
  <si>
    <t>Drivers have differing accounts. Driver 1 stated she was maintaining the right lane, and vehicle 2 came out into her lane into the side of her truck trying to merge from the accelaration lane into the right lane of the mainline. Driver 2 stated she was in her lane and was trying to change lanes and she was hit by vehicle 1. There were no witenesses that saw the entire event. No injuries. Vehicle 2 was towed.</t>
  </si>
  <si>
    <t>2 VEHICLE REAR END / HIT &amp; RUN.  VEH 1 DID NOT STOP.  VEHI 2 HAD LIGHT DAMAGE TO REAR.  NO VISIBLE DAMAGE.  NO INJURIES, DRIVER BUCKLED.  LETTER MAILED TO RO OF VEH 1.</t>
  </si>
  <si>
    <t>BOTH VEHICLES TRAVELING E/B ON HWY 212 APPROACHING EDEN PRAIRIE ROAD. V1 IN THE LEFT LANE, V2 IN THE RIGHT LANE. V1 DRIFTED OUT OF ITS LANE AND SIDESWIPED V2, CAUSING BOTH VEHICLES TO LOSE CONTROL AND GO INTO THE MEDIAN DITCH.
D1 STATED THAT SHE HIT SOME ICE AND SLID OUT OF HER LANE INTO THE SIDE OF V2.
D2 STATED THAT V1 SLID OVER INTO HIM ALL OF THE SUDDEN AND THEN THEY BOTH LOST CONTROL AND WENT OFF THE ROAD.
NO INJURIES
BOTH VEHICLES TOWED OUT OF MEDIAN DITCH BY MATTS, BUT NEITHER VEHICLE TOWED FROM THE SCENE.</t>
  </si>
  <si>
    <t>VEH 1 IN LEFT LANE SLOWING FOR TRAFFIC.  VEH 2 BEHIND VEH 1 AND REAR ENDED VEH 1.</t>
  </si>
  <si>
    <t>DV1 WAS IN THE RL, THE LL WAS CLOSED FOR CONSTRUCTION.  DV1 STATED SHE WAS SLOWING IN THE RL BECAUSE TRF IN FRONT OF HER WAS SLOWING.  THE NEXT THING SHE KNEW IS THAT SHE WAS HIT FROM BEHIND BY ANOTHER VEH.
DV2 WAS IN THE RL AS WELL.  DV1 STATED HE WAS LOOKING TO HIS LEFT AT THE TRUCKS IN THE CONSTRUCTION AREA.  WHEN HE LOOKED BACK UP THE CARS IN FRONT OF HIM WERE VERY CLOSE AND HE WAS NOT ABLE TO STOP BEFORE HITTING IT.  
DV2 CITED</t>
  </si>
  <si>
    <t>4. EDEN PRAIRIE RD.</t>
  </si>
  <si>
    <t>Vehicle 2 had stopped and started in heavy traffic. Vehicle 2 slowed again and driver 1 was following too close. Vehicle 1 could not slow in time and hit vehicle 2 in the rear. No injuries or tows.</t>
  </si>
  <si>
    <t>Driver 1 was traveling too fast for heavy rain and wet road conditions. Vehicle 1 lost control, ran off into the left ditch, struck and destroyed the cable barrier, then spun back into the right lane and struck vehicle 2 in the right lane.
Both vehiicles were towed. Medics on scene were refused. No injuries.</t>
  </si>
  <si>
    <t>DRIVER OF UNIT #1 STATED THAT HE WAS DRIVING IN THE RIGHT LANE, WESTBOUND ON HIGHWAY 212 JUST EAST OF EDEN PRAIRIE ROAD WHEN ANOTHER VEHICLE CUT HIM OFF.  WHEN THAT OCCURRED IT CAUSED HIM TO SWERVE OFF THE ROAD TO AVOID A COLLISION WITH SAID VEHICLE. DRIVER OF UNIT #1 STATED THAT DUE TO HIM HAVING TO SWERVE TO THE RIGHT, HE ENDED UP LOSING CONTROL OF HIS VEHICLE, CAUSING HIM TO SPIN OUT UNDERNEATH THE OVERHEAD BRIDGE ON WESTBOUND 212 AT EDEN PRAIRIE ROAD. DRIVER OF UNIT #1 WAS ISSUED A STATE ACCIDENT FACE SHEET AND ADVISED THAT HE WOULD BE RECIEVING A STATE ACCIDENT REPORT IN THE MAIL IN THE NEXT FEW DAYS. MATTS AUTO RESPONDED AND TOWED THE VEHICLE.  DRIVER STATED HIS RIGHT KNEE WAS SORE BUT REFUSED ANY MEDICAL ASSISTANCE.  PICTURES WERE ATTACHED TO THE CASE.</t>
  </si>
  <si>
    <t>E/B 212 JUST PAST WALLACE, EDEN PRAIRIE.  V/1 WAS EAST BOUND 212 IN THE RIGHT LANE.  V/1 WAS PULLING A ICE HOUSE.  UNDER THE BRIDGE AT WALLACE, V/1 HIT ICE CAUSING THE VEHICLE TO SLIDE IN THE LEFT LANE.  V/1 SLID INTO V/2 AND BOTH VEHICLES ENTERED THE CENTER MEDIUM.</t>
  </si>
  <si>
    <t>USTH-212 SB AT EDEN PRAIRE RD</t>
  </si>
  <si>
    <t>USTH-212 WESTBOUND AT EDEN PRAIRIE ROAD.
When I arrived on scene, I observed Unit-1 stalled on the left shoulder of USTH-212 westbound, under Eden Prairie Road.  Driver of Unit-1 said that we was traveling westbound on the left lane of USTH-212 approaching the curve under the Eden Prairie overpass when he saw a deer standing in the left lane.  Driver said that he swerved right in order to avoid crashing into the deer; however, the deer moved to the right as well which caused a vehicle vs deer collision.  The impact caused heavy front end damage to Unit-1.  Deer limped away towards the tree-line and was not located.  Deer fur located within unit-1's front grill.  No injuries claimed on site.  Unit-1 arranged its own tow.</t>
  </si>
  <si>
    <t>Driver 1 stated he was driving west on hwy 212 when a vehicle on his passenger side started moving over into his lane. As he moved off to the shoulder, he hit the guard rail damaging his vehicle.
He had a minor scratch on his left forearm from the air bags, but refused medical attention.</t>
  </si>
  <si>
    <t>DRIVER OF VEH #1 REPORTED ENTERING 212 FROM EP RD AND LOST CONTROL SIDE SWIPING VEHICLE #2 THAT WAS TRAVELING WEST ON 212 IN THE LEFT LANE..
DRIVER OF VEH #1 REPORTED A SORE SHOULDER AND HER MOM WAS GOING TO GET HER CHECKED OUT
MATTS TOWING FOR #1</t>
  </si>
  <si>
    <t>Vehicle traveling westbound Flying Cloud Drive.  Swerved left to avoid hitting deer, lost control of car and hit side rail, causing severe damage to vehicle.  No injuries.  Accident not reported until half hour after crash.  No witnesses.</t>
  </si>
  <si>
    <t>BOTH VEHICLES WERE TRAVELING ON WB USTH 212 AT EDEN PRAIRIE ROAD. BOTH VEHICLES WERE IN THE RIGHT LANE OF TRAFFIC. DRIVER OF V1 STATED SHE STOPPED IN BACKED UP TRAFFIC WHEN V1 WAS STRUCK N THE REAR BY V2. DRIVER OF V2 STATED SHE LOOKED TO CHANGE LANES AND DID NOT SEE TRAFFIC STOPPING. DRIVER OF V2 STATED SHE DID NOT HAVE ENOUGH TIME TO STOP BEFORE STRIKING V1 WITH THE FRONT OF V2. BOTH DRIVERS STATED THEY WERE NOT INJURED ON SCENE.</t>
  </si>
  <si>
    <t>WALLACE ROAD</t>
  </si>
  <si>
    <t>VEHICLE 1 WAS WAS EAST BOUND ON HWY 212.  VEHICLE 1 LOST CONTROL ON THE SNOW COVERED ROADWAY AND WENT OFF THE ROADWAY TO THE RIGHT STRIKING A GUARDRAIL.</t>
  </si>
  <si>
    <t>VEHICLE FOUND ABANDONED WB 212 @ EP ROAD. PHYSICAL EVIDENCE ON SCENE INDICATES VEHICLE HIT THE CABLE BARRIER</t>
  </si>
  <si>
    <t>Unit 1 was driving westbound on Highway 212 in the area of Eden Prairie Road. Unit 1 was in the left lane. Unit 2 was in the right lane next to Unit 1. Unit 1 merged into Unit 2 without yielding. Unit 1 sustained damage to the passenger's side front and rear doors. Unit 2 sustained damage to the driver's side front and rear doors. The driver of Unit 1 was arrested for DWI.</t>
  </si>
  <si>
    <t>USTH 212 WB E OF CO RD. 4 EDEN PRAIRIE
     Driver 1 was WB 212 in the left lane. Vehicle 1 drifted left, hit the snow and was pulled into the cable barrier.
No injuries. Vehicle 1 was towed.</t>
  </si>
  <si>
    <t>The female driver of Unit 1 stated she was on the right lane of eastbound Highway 212. There were several vehicles ahead that were slowing down. She attempted to slow down and lost control of unit 1. Unit 1 slid across the left lane into the median crashing into the cable wire barrier.</t>
  </si>
  <si>
    <t>USTH 212 WB AT CSAH 4. EDEN PRAIRIE
Vehicles were both WB USTH 212. Vehicle 2 was in the left lane and vehicle 1 was in the right lane. Due to police activity on the right shoulder, driver one switched to the left lane to follow the Move Over law.
Driver 1 didn't see vehicle 2 when moving left and vehicle 1 made contact with vehicle 2. 
Parties report minor damage. 
No injuries or tows.</t>
  </si>
  <si>
    <t>EB USTH 212 EDEN PRAIRIE RD</t>
  </si>
  <si>
    <t>EB MNTH 212 AT EDEN PRAIRIE RD.
DV1 STATED HE WAS IN THE RIGHT LANE WHEN HE LOST CONTROL OF V1 DRIVING OVER ICY ROAD. DV1 RAN OFF THE ROAD TO THE RIGHT AND ROLLED OVER. DV1 REPORTED A MINOR INJURY BUT REFUSED ANY MEDICAL ASSISTANCE AT THE SCENE.</t>
  </si>
  <si>
    <t>WB MNTH 212 AT EDEN PRAIRIE RD.
DV1 STATED THAT HE WAS CHANGING LANES FROM THE LEFT TO THE RIGHT WHEN HE LOST CONTROL OF HIS VEHICLE AND SPUN OUT. HE RAN OFF ROAD TO THE RIGHT, SPUN OUT AND CRASHED INTO A ROAD SIGN IN THE RIGHT DITCH.
NO INJURIES REPORTED.</t>
  </si>
  <si>
    <t>- Eastbound HWY 212 at Eden Prairie Road
- Unit 1 was traveling eastbound on HWY 212 at Eden Prairie Road in the left lane.
- Unit 2 was traveling behind Unit 1.
- Unit 3 was traveling behind Unit 2.
- Unit 1 and Unit 2 came to a stop for traffic.
- Unit 3 rear-ended Unit 2 pushing Unit 2 into Unit 1.
- Driver of Unit 3 stated he was a contractor, he was talking on the phone, and looked down in his car.
- Driver of Unit 3 was cited for Due Care.
- Unit 2 and Unit 3 were towed.
- No apparent injuries.</t>
  </si>
  <si>
    <t>SB HWY 212 and Eden Prairie Rd
V1 Driver stated he was headed SB on HWY 212 in the left lane. Driver stated he was traveling 65 mph. Driver stated he began to lose control of his vehicle and spun into the right lane. When he spun into the right lane V1 struck V2 with the front right part of V1 hitting the front left portion of V2. 
V2 Driver stated he was traveling SB on HWY 212 in the left lane. Driver stated he saw V1 in the left lane begin to lose control. Driver stated V1 fishtailed swerving over the center lane line 4-5 times. Driver stated V1 then crossed into the right lane facing the right side of the road and struck his vehicle. Driver stated the front right part of V1 struck the front left part of V2. 
There were no apparent injuries. V2 was towed by Matt's Towing. Driver of V1 was cited for Duty to Drive with Due Care.</t>
  </si>
  <si>
    <t>Driver stated she swerved to avoid an animal, ran off road to the left, and struck the cable</t>
  </si>
  <si>
    <t>- Westbound USTH 212 at Eden Prairie Road
- Unit 1 was traveling westbound on USTH 212 at Eden Prairie Road in the right lane.
- Unit 2 was traveling next to Unit 1 in the left lane.
- Unit 2 sideswiped Unit 1.
- Front right of Unit 2 stuck rear left of Unit 1.
- Driver of Unit 2 had language barrier.
- No apparent injuries.
- Driver of Unit 2 had No Minnesota Driver's license.</t>
  </si>
  <si>
    <t>EB USTH 212 @ EDEN PRAIRIE RD</t>
  </si>
  <si>
    <t>Vogel (Driver 1) stated that she had been "creeping along" with congesting traffic in the right lane of eastbound USTH 212. Stated that Unit 2 and Unit 3 had both been in the right lane behind her. Stated that Unit 3 struck Unit 2 and pushed Unit 2 into Unit 1. Stated that Driver 3 had told her that she (Driver 3) had been setting a food bowl on the passenger seat prior to collision with Unit 2. Scuffs/scrapes to Unit 1 rear bumper. 
Jones (Driver 2) agreed that she had been traveling slowly behind Unit 1 when Unit 3 rear-ended her, pushing her into Unit 1. Jones complained of neck pain and stated she may later see a physician.
Beh (Driver 3) stated that she had been eating from a bowl prior to the crash. Stated she went to set the bowl down on her passenger seat then looked back up at traffic to see traffic slowing. Stated she braked but was unable to stop prior to collision with Unit 2.</t>
  </si>
  <si>
    <t>The crash occurred on eastbound USTH 212 near Eden Prairie Road.
The driver of vehicle one stated that she was in the left lane.  She stated that she looked left to throw out an orange peel.  She stated that traffic then stopped and she did not see it stopped in time to stop.  She stated that her vehicle then hit the back of vehicle two.
The driver of vehicle two stated that he was in the left lane.  He stated that he slowed for traffic and his vehicle was then hit in the back by vehicle one.  He stated that the impact pushed his vehicle into the back of vehicle three.
The driver of vehicle three stated that she was in the left lane.  She stated that she slowed for traffic and her vehicle was hit in the back by vehicle two.</t>
  </si>
  <si>
    <t>NB on HWY 212 between Eden Prairie Rd and HWY 5
V1 Driver stated he was traveling NB on 212 in the right lane. Driver stated he was going about 35 mph. Driver stated all of the sudden he was rear ended by V2 while he was in the right lane. 
V2 Driver stated he was traveling NB on 212 in the right lane. Driver stated he was going about 45 mph. Driver stated he did not see V1. By the time driver stated he saw V1 driver stated he braked but could not stop in time and rear ended V1.
There were no apparent injuries. Neither vehicles were towed. No citations were issued.</t>
  </si>
  <si>
    <t>Driver 1 stated he was westbound on Highway 212 approaching Eden Prairie Road when Vehicle 2 began to spin out and slow down in front of him. Driver 1 was unable to stop in time and the front passenger side of his vehicle struck the rear passenger side of Vehicle 2. 
There was heavy snow falling at the time of the crash.
Vehicle 1 had damage causing the front passenger side tire to rub the wheel well. Driver 1 was able to drive vehicle off highway and made arrangements to have vehicle towed.</t>
  </si>
  <si>
    <t>D2 SAID THAT SHE WAS IN THE LL OF WB 212 WHEN TRAFFIC HAD SLOWED QUICKLY. SHE SAID THAT SHE WAS ALL OF A SUDDEN REAR ENDED FROM BEHIND AND PUSHED INTO V1. 
D3 SAID THAT SHE WAS ALSO IN THE LL OF WB 212 AND SAID THAT TRAFFIC CAME TO A "SCREECHING HALT" AND SAID THAT SHE COULD NOT STOP IN TIME AND REAR ENDED V2. 
NO INJURIES WERE REPORTED.</t>
  </si>
  <si>
    <t>Unit #1 was traveling west along Highway 212 approaching Eden Prairie Road.  Driver of unit #1 stated they were texting while they were traveling along Highway 212.  Driver of Unit #1 drifted off the roadway into the middle median along Highway 212.  Unit #1 continued traveling in the median and collided with a guardrail underneath Eden Prairie Road.  See Eden Prairie Police report #1303980 for further details.</t>
  </si>
  <si>
    <t>Bot drivers were east on 212 just east of Eden Prairie road when the Toyota lost control and spun out on the icy/snowy roads striking the side of the Acura crossing into the on ramp and into the ditch.
The driver of the Acura felt the driver of the Toyota was driving recklessly.
No injuries reported.
No tows needed.</t>
  </si>
  <si>
    <t>Unit 1 was Westbound Hwy 212 when they lost control of their vehicle, struck the median cable barrier, then struck Unit 2 in the right lane. Unit 1 was in lane 1. Unit 2 was then pushed into Unit 3. Unit 3 was on the right shoulder attempting to avoid collision. Unit 1 was driving too fast for conditions.</t>
  </si>
  <si>
    <t>On October 25th, 2017 at approximately 0530 hours the weather was clear and dry. It was dark and the road was dry. The highway was light with street lights. I was on a traffic stop on the right shoulder of westbound US Highway 212 about 1/4 of a mile from the Eden Prairie Road exit. I had my emergency lights activated. Unit 1 was traveling westbound on US Highway 212 in the left lane. I heard Unit 1 skid and saw it spin out and crash into the cable median.
The driver of Unit 1 stated he was driving in the left lane. The driver of Unit 1 stated a vehicle moved over from the right lane to the left lane and braked, almost coming to a stop. The driver of Unit 1 stated he did not have time to react so he swerved to avoid hitting the vehicle in front of him. The driver of Unit 1 stated he lost control and crashed into the center cable median. The driver of Unit 1 stated he was not hurt and he did not hit the vehicle in front of him.
I captured the crash on my squad video. I reviewed the video after clearing the crash. I observed a vehicle in the left lane driving at a slow rate of speed. Approximately 5 seconds later, I observed Unit 1 traveling at a high rate of speed in the left lane. Unit 1 swerved into the right lane before swerving back into the left lane and hitting the cable median. 
Based on the video, I believe the driver of Unit 1 had plenty of time and space to avoid the collision had he been driving at a slower rate of speed. I issued the driver of Unit 1 a citation via mail for inattentive driving (reference citation #272617284093).</t>
  </si>
  <si>
    <t>Unit 1 was traveling west on Hwy 212 prior to Eden Prairie Road when the driver swerved to avoid either a dog or a Coyote.  The driver then drove off the roadway into the center median where he made contact with a cable barrier.  No damage to the barrier but disabling damage to the vehicle's driver side.  vehicle towed by Matt's Auto.</t>
  </si>
  <si>
    <t>CRASH LOCATION WB USTH 212 / EDEN PRAIRIE ROAD.
DRIVER UNIT 1 STATED WB USTH 212 IN LL.  DRIVER UNIT 1 STATED SLOWING FOR TRAFFIC TO THE FRONT AND WAS REAR ENDED BY UNIT 2.
DRIVER UNIT 2 STATED WB USTH 212 IN LL DIRECTLY BEHIND UNIT 1.  DRIVER UNIT 2 STATED UNIT 1 SLOWED TO THE FRONT, HE COULD NOT STOP IN TIME AND REAR ENDED UNIT 1.</t>
  </si>
  <si>
    <t>USTH 212 NORTH OF CTY RD 4</t>
  </si>
  <si>
    <t>VEHICLES WERE NB/EB ON MNTH 212. 
DRIVER OF V1 STATED SHE WAS IN THE LEFT LANE. SHE STATED TRAFFIC WAS STOP AND GO. TRAFFIC WAS STARTING TO SLOW AND SHE NOTICED THE VEH BEHIND HER WAS COMING UP FAST SO SHE TRIED TO PUMP HER BRAKES TO GET THE DRIVER'S ATTENTION BUT WAS HIT FROM BEHIND. 
DRIVER OF V2 STATED HE WAS IN THE LEFT LANE. HE STATED HE IS NOT USE TO STOP AND GO TRAFFIC AND DID NOT REALIZE SHE WAS SLOWING. 
DRIVER OF V1 WAS GOING TO GET CHECKED OUT ON HER OWN. SHE STATED SHE DID HIT HER HEAD PRETTY HARD BUT DECLINED MEDICS.
DRIVER OF V2 CITED FOR DUTY TO DRIVE WITH DUE CARE. 
V2 TOWED</t>
  </si>
  <si>
    <t>W/B USTH 212 / EAST OF EDEN PRAIRIE ROAD</t>
  </si>
  <si>
    <t>BOTH VEHICLES IN LEFT LANE TRAVELING W/B ON HWY 212 APPROACHING EDEN PRAIRIE ROAD. CHRYSLER DRIVEN BY GOVIG WAS HAVING TRANSMISSION PROBLEMS, ENDED UP IN REVERSE AND BACKED INTO FRONT OF TOYOTA DRIVEN BY TAMAYO.
GOVIG STATED THAT SHE STOPPED WITH TRAFFIC AND THEN THE CAR DIDNT GO, SO SHE JIGGLED THE SHIFTER AND IT ENDED UP IN REVERSE AND WENT BACKWARDS.
TAMAYO STATED THAT HE STOPPED BEHIND GOVIG WITH TRAFFIC AND THEN HE SAW REVERSE LIGHTS COME ONE. HE STATED SHE THEN BACKED INTO HIM WHILE HE WAS STILL STOPPED.
NO INJURIES
NO TOWS.</t>
  </si>
  <si>
    <t>HEAVY SNOWFALL DRIVER WAS PASSING A VEH TRAVELING IN THE LEFT LANE OF WB 212 .. RAN OFF ROAD .. STRUCK CABLE BARRIER</t>
  </si>
  <si>
    <t>USTH 212 EB AT WALLACE. EDEN PRAIRIE.
Vehicle 2 was slowing in traffic EB 212 in the left lane. Driver 1 was following too close. Vehicle 1 hit 2 in the rear. No injuries and no tows.</t>
  </si>
  <si>
    <t>USTH 212 EB E OF CSAH 4. EDEN PRAIRIE.
Driver 1 was EB 212 and suffered a medical event causing her to black out. Vehicle 1 ran off the road into the ditch on the left. Vehicle 1 hit several areas of cable barrier and posts. Vehicle 1 continued in the ditch striking a " NO  U  TURN  Sign.
The vehicle went over a cross over are, continued in the ditch and hit more cable barrier.
Vehicle 1 damaged approximately 1/4 mile of state property.
No injuries. Vehicle 1 was towed. Driver 1 transported to the hospital privately.</t>
  </si>
  <si>
    <t>EB MNTH 212 AT EDEN PRAIRIE ROAD.
DRIVER STATED THAT SHE WAS MERGING ONTO EB 212 FROM THE EDEN PRAIRIE RD RAMP, SHE STATED THAT SHE DROVE OVER SNOW NOT KNOWING IT WAS ICE. SHE DID NOT REMEMBER HOW SHE LOST CONTROL. 
V1 LOST CONTROL, WENT OFF ROAD TO THE RIGHT AND ROLLED OVER. V1 CAME TO REST ON ITS WHEELS IN THE GRASS MEDIAN. DRIVER REPORTED A POSSIBLE INJURY AND WAS TRANSPORTED TO HOSPITAL.</t>
  </si>
  <si>
    <t>USTH 212 EB EAST OF CO. RD. 4 EDEN PRAIRIE.
Vehicle 2 was slowing in heavy, rush hour traffic. Driver 1 was following too close. As vehicle 2 stopped quickly, vehicle 1 hit vehicle 2 in the rear.
No injuries. Vehicle 1 was towed.</t>
  </si>
  <si>
    <t>USTH 212 AT EP RD</t>
  </si>
  <si>
    <t>EB MNTH 212 AT EDEN PRAIRIE RD.
DV1 STATED THAT SHE WAS MOVING IN THE LET LANE AND THAT HER VEHICLE VEERED TO THE LEFT AND SHE LOST CONTROL AND CRASH INTO THE CABLE WIRE MEDIAN. SHE COULD NOT EXPLAIN WHY HER VEHICLE VEERED AND STATED THAT SHE NOTICED THAT HER TIRE WAS FLAT.</t>
  </si>
  <si>
    <t>Driver stated he ran off the road to the left, hit the cable barriers and then crossed over the roadway into the right ditch.</t>
  </si>
  <si>
    <t>On 05-31-2020 at 2139 hours, I was dispatched to Highway 212 just east of Eden Prairie Road on the report of a vehicle hitting a deer.
Upon arrival, I observed Unit 1 which had heavy front end damage.  There was not a deer in the area.  The driver of Unit 1 stated he was traveling westbound at 60 or 65 MPH when a deer came from the south side of Highway 212 while he was in the right lane going westbound.  He hit the deer and pulled over immediately.
The vehicle was towed to Matt's Auto and pictures of the vehicle were uploaded to the case file.</t>
  </si>
  <si>
    <t>Unit 1 drove onto the shoulder and struck snow that made him lose control. He then struck the cable median barrier.</t>
  </si>
  <si>
    <t>The crash occurred on eastbound USTH 212.
The driver of vehicle one stated that she was in the left lane.  She stated that vehicle one came into the left lane and had to stop suddenly.  She stated that she could not stop before her vehicle hit the back of vehicle two.
The driver of vehicle two stated that she was in the left lane.  She stated that traffic stopped suddenly.  She stated that she stopped and her vehicle was hit in the back by vehicle one.</t>
  </si>
  <si>
    <t>Vehicle's 2 and 3 were slowing in stop and go traffic.  Vehicle 1 did not slow, and as a result rear ended Vehicle 2.  Vehicle 2 was then pushed into the rear of Vehicle 3.</t>
  </si>
  <si>
    <t>BOTH VEHICLES WERE TRAVELING WB USTH 212 WEST OF WALLACE RD. V1 WAS IN THE LEFT LANE OF TRAFFIC. V2 WAS IN THE RIGHT LANE OF TRAFFIC. DRIVER OF V1 STATED HE WAS CHANGING LANES FROM THE LEFT TO THE RIGHT LANE OF TRAFFIC. DRIVER OF V1 STATED AS HE WAS CHANGING LANES HE DID NOT SEE ANY VEHICLES IN THE RIGHT LANE. DRIVER OF V1 STATED HE HEARD TIRES SCREECHING AND FELT IMPACT ON THE FRONT OF V1 AND SAW V2 GO OFF ROAD INTO THE CENTER MEDIAN. DRIVER OF V2 STATED AS HE WAS GOING STRAIGHT FOLLOWING THE ROADWAY V1 CHANGED LANES INTO THE RIGHT LANE CAUSING HIM TO SPIN OUT. DRIVER OF V2 STATED HE WAS STRUCK ON THE LEFT REAR BY VEHICLE AND WENT OFF ROAD TO THE LEFT INTO THE CENTER MEDIAN. DRIVER OF V2 STATED THE FRONT LEFT OF V2 THEN STRUCK THE CABLE BARRIER IN THE CENTER MEDIAN. WITNESS BULLEN STATED THAT HE WAS IN THE RIGHT LANE TRAVELING BEHIND V2. BULLEN STATED THAT V2 LOST CONTROL FOR AN UNKNOWN REASON AND SPUN OUT TO THE LEFT IN FRONT OF THE SEMI. BULLEN STATED THE SEMI DID NOT MAKE CONTACT TO THE SEMI PRIOR TO V2 SPINNING OUT. BOTH DRIVERS STATED THEY WERE NOT INJURED ON SCENE.</t>
  </si>
  <si>
    <t>EB USTH 212 @ WALLACE RD</t>
  </si>
  <si>
    <t>Decker (Driver 1) stated that she had come to a full stop with congested traffic before being rear-ended. Stated Unit 1 was struck from behind, then she felt an additional impact from behind. She believed Unit 2 had struck her first, then Unit 3 struck Unit 2, pushing Unit 2 into Unit 1 a secondary time. Stated Unit 3 fled the scene,described it as a dark SUV, no further identifying information.
Hanson (Driver 2) stated that he had been slowing with the congesting traffic when Unit 3 struck him from behind and pushed him into Unit 1. Stated Unit 3 was a blue SUV which fled, no further identifying information.
Damage is not significant enough to tell what happened, and unable to observe damage on Unit 3. Unknown which Units were involved primarily or secondarily.</t>
  </si>
  <si>
    <t>According to statements from drivers involved, all vehicles were traveling at a safe speed eastbound on Highway 212 JWO Wallace Rd in Eden Prairie in the left lane of traffic. Traffic started to slow down suddenly. V1 slowed to a stop and was rear ended by V2. V2 was subsequently rear ended by V3. V4 ran off the roadway to the left shoulder and avoided V3. V5 rear ended V4 on the left shoulder and ran off the left side of the road into the ditch.</t>
  </si>
  <si>
    <t>USTH 212 EB AT WALLACE ROAD. EDEN PRAIRIE.
Driver 1 was raveling too fast for iced road conditions. Vehicle 1 approached stopped traffic from an earlier crash. Vehicle 1 lost control, ran into the left ditch and hit the cable barrier. No injures. Vehicle 1 was towed.</t>
  </si>
  <si>
    <t>ACCORDING TO STATEMENTS BOTH DRIVERS WERE EB 212 IN THE AREA OF WALLACE RD IN EDEN PRAIRIE. UNIT 1 CHANGED LANES AND REAR ENDED UNIT 2. D 1 WAS WARNED FOR MOVING VIOLATIONS</t>
  </si>
  <si>
    <t>USTH 212 EB AT WALLACE RD EDEN PRAIRIE.
Vehicle 2 was slowing for traffic due to a crash in the area. Driver 1 was following too close and traveling too fast for iced road conditions. Vehicle 1 hit 2 in the rear. No injuries. Vehicle 1 was towed.</t>
  </si>
  <si>
    <t>WB HWY 212/ WALLACE RD. 
UNIT 1 SAID HE WAS DRIVING IN THE RIGHT LANE AND GOT HIT IN THE LEFT REAR TIRE AREA. NO TOWS. NO INJURIES.
UNIT 2 SAID HE WAS IN THE LEFT LANE AND HE TRIED TO CHANGE LANES. HE SAID THAT HE DIDNT SEE THE OTHER CAR AND ADMITTED IT WAS HIS FAULT. NO TOWS. NO INJURIES.
MINOR DAMAGE</t>
  </si>
  <si>
    <t>Upon my arrival, Driver 1 stated that he was traveling Westbound on Highway 212.  As he was navigating the turn under the Highway 5 overpass, his wheels lost traction on the wet surface.  His vehicle spun out and hit the left cable barrier twice.  The driver stated he was not injured.  
Due to bridge barrier blocking visibility, the vehicle had to be moved. The vehicle was moved to the right-hand shoulder just past the Wallace Road on-ramp.  The vehicle became disabled and could not continue to a safe location.  The vehicle was towed by Matt's Auto.  MN DOT was notified of the broken cable barrier.
The Minnesota State Crash Report form was given to the driver.</t>
  </si>
  <si>
    <t>The crash occurred on eastbound USTH 212 near Wallace Road.
The driver of vehicle one stated that he was in the right lane.  He stated that he lost control of his vehicle and it went into the left lane.  He stated that his vehicle was then hit on the left/front wheel by vehicle two.
The driver of vehicle two stated that she was in the left lane.  She stated that vehicle one lost control of his vehicle and came into her lane.  She stated that she could not slow before her vehicle hit vehicle one.</t>
  </si>
  <si>
    <t>SINGLE VEHICLE INTO CABLE BARRIER. DRIVER STATED THAT HE WAS TRAVELING WB HWY 212 DURING A RAIN STORM WHEN HE DROVE THROUGH A PUDDLE, HYDROPLANED AND LOST CONTROL OF HIS VEHICLE SPINNING INTO THE CABLE BARRIERS. DRIVER CAME TO FINAL REST IN THE RIGHT LANE WITH A BROKEN AXEL.</t>
  </si>
  <si>
    <t>Light daylight; Weather snow; Road wet/snow. Unit 1 was traveling Westbound on Hwy 212, just West of the W78th St overpass. Due to recent snow fall and light snow accumulation on the road surface, sudden slippery road conditions occurred, and driver of Unit 1 wasn't able to keep his vehicle under control when driving over unexpected slippery road surface. Unit 1 started spinning counter clockwise, went South off the roadway, and collided with the cable median barrier at that location. Unit 1 suffered severe disabling damage to the front. Driver of Unit 1 didn't suffer any noticeable injuries and stated he was uninjured. Unit 1 was removed by Matts Auto Towing. Due to the sudden occurrence of the hazardous road conditions, driver of Unit 1 was not issued a citation.</t>
  </si>
  <si>
    <t>USTH 212 EB AT RAMP TO WALLACE ROAD EDEN PRAIRIE.
Vehicle 1 was traveling too fast for iced road conditions. Vehicle 1 ran off the road to the right and hit the guardrail end. No injuries. Vehicle 1 was towed.</t>
  </si>
  <si>
    <t>Unit 1 was occupied by only the driver and was the only unit involved.  Driver stated he hit black ice; however, road conditions at the time were dry and clear except for dry salt. Driver of Unit 1 was arrested for DWI.</t>
  </si>
  <si>
    <t>Snow, ice, daylight, tow, no injuries.
Unit #1 was driving eastbound 212. When the road curved to the right Unit #1 continued straight where Unit #1 collided into the center median cables damaging to poles. 
Damage was tagged with tag number #142666</t>
  </si>
  <si>
    <t>Per the driver of Unit #1 he was traveling westbound on Highway 212 when he lost control of his vehicle on the curve near Wallace Road.  The driver stated his tires may have been what caused the crash because of the heavy rain.  A state trooper arrived and placed a yellow tag on the damaged guardrail.  The vehicle was towed by Matt's Auto. A state accident report will be mailed to the driver.</t>
  </si>
  <si>
    <t>EB USTH 212 AT WALLACE RD</t>
  </si>
  <si>
    <t>EB MNTH 212 AT WALLACE RD.
DV1 STATED THAT HE WAS MOVING IN WHAT HE BELIEVED WAS THE RIGHT LANE. HE STATED THAT HE DROVE OVER THE SHOULDER, LOST CONTROL AND STARTED TO SPIN OUT. DV1 STATED THAT HE REGAINED CONTROL STARTED TO MOVE FORWARD WHEN HE WAS REAR-ENDED BY V2.
DV2 STATED THAT HE WAS MOVING BEHIND V1, HE STATED THAT AFTER V1 STARTED TO SPIN OUT HE ATTEMPTED TO BRAKE BUT WAS UNABLE TO DO DO IN TIME AND CRASHED INTO THE REAR OF V1.</t>
  </si>
  <si>
    <t>The driver of vehicle one stated that he was traveling on USTH 212 near USTH 169.  He stated that he was changing to the right lane.  He stated that he did not see vehicle two.  He stated that the right side of his vehicle hit the left side of vehicle two.
The driver of vehicle two stated that she was traveling on USTH 212 in the right lane.  She stated that vehicle one was in the left lane and merged into her vehicle.</t>
  </si>
  <si>
    <t>EB USTH 212 @ MNTH 5</t>
  </si>
  <si>
    <t>Fransway (Driver 1) stated that he had been traveling eastbound on MNTH 212 in the right lane when Unit 2 passed him on his left, veered in front of him at an angle, struck Unit 1, spun sideways, left the roadway to the right, overturned, and tubled end over end until it came to a stop. I observed skid marks on the roadway that lead from the traffic lanes into the grass where Unit 2 had apparently left the roadway before overturning. Minor damage, no injury reported.
Mramor (Driver 2) stated that he had been traveling over 70 MPH as he passed Unit 1. Stated he was rushing to take the next exit and tried to change lanes in front of Unit 1. Stated he was unaware he had struck Unit 1. Mramor had a cut on his left hand but otherwise reported no injury. Holzer (Passenger) complained of head, neck, and back pain. Holzer was transported by ambulance from the scene.
Eileen Lee and Robert Lee (witnesses) stated that they had been traveling in the left lane on eastbound MNTH 212. Eileen stated that she had observed Unit 2 behind them making lane changes and weaving through traffic. Eileen and Robert stated that several vehicles passed them at a high rate of speed in the right lane, then made lane changes to the left lane in front of them. Stated that Unit 2 was one of those vehicles. Stated that Unit 2 then made a lane change to the right, struck Unit 1 during the lane change, spun sideways in the traffic lanes, left the roadway to the right, then overturned and rolled.</t>
  </si>
  <si>
    <t>Driver 1 was traveling too fast for iced road conditions. Vehicle 1 lost control, spun off to the left median and struck the cable barrier. No injuries. Vehicle 1 was towed.</t>
  </si>
  <si>
    <t>USTH 212 EB AT WALLACE RD. EDEN PRAIRIE.
Vehicles were EB 212 in heavy traffic. Vehicle 1 started changing lanes from left to right. While looking over shoulder for traffic, driver 1 didn't see vehicle 2 had slowed in the right lane. Vehicle 1 hit vehicle 2. Minor contact and damage.
No injuries or tows.</t>
  </si>
  <si>
    <t>Wallace Road</t>
  </si>
  <si>
    <t>Extremely hazardous conditions  due to weather at this time and place. A vehicle which went off the road prior to this accident pulled carelessly into traffic and caused a chain reaction collision behind it. An unidentified red sedan pulled out in front of oncoming traffic which had to brake hard to avoid collsions. In particular, a semi tractor and trailer combination,#3, had to slow sharply causing its trailer to swing into the path of Vehicle #2. Vehicle #1 was slowing in traffic avoiding other vehicles when struck by Vehicle #2. Vehicle #2 was slowing in traffic and began to slide about the same time it was nudged by the trailer of Vehicle #3 which caused Vehicle #2 to collide with Vehicle #1. Vehicle #3 pulled to the side of the road momentarily and then drove off and was unable to be located.</t>
  </si>
  <si>
    <t>While I was at another accident just ahead of this one, I saw Unit #1 traveling far too fast for the snowy conditions at the time. It was bearing down towards us at speed. Unit #1 did not strike any vehicles, nor was struck by any vehicle, but the careless driving by 
Driver #1 was the cause of this accident. 
Unit #1 was in the inner lane and braked heavily causing the combination to skid, and the flatbed gooseneck trailer (loaded with a pickup truck on it) began to jacknife as the rear end of this trailer broke loose of traction and began to move forward towards the median. Driver #1 pulled sharply to the right to regain alignment with the trailer and maintain control, and in so doing went forward into the outer lane of traffic. This was directly in front of Unit #2. Driver #2 braked sharply and veered left in an attempt to avoid striking Unit #1 which had cut in front of her. This caused the left side of Unit #2 to skid into and side-swipe the guardrail. Unit #2 was bounced forward and skidded into Unit #3. Unit #3 had just come to a stop ahead of the prior accident scene in the inner lane of traffic when it was struck in the rear by Unit #2. Unit #1 slowed almost to a stop on the right shoulder area. I motioned for the driver to stay there, but I can not say that he and I had eye-contact or that he indicated he saw me. Driver #1 then pulled ahead and continued on westbound 212. Unit #1 was located by another agency along 212 over 10 miles away. It was held until Officer Staaf (EPPD) could check the vehicle and ID the driver. There was no indication of any contact or damage to Unit #1 or its trailer, (WI) YA10564. Driver #1 stated that he didn't think he had to stop because he didn't hit any other vehicle.</t>
  </si>
  <si>
    <t>RAMP794</t>
  </si>
  <si>
    <t>The driver of unit #1 stated he was traveling northwest on 212 approaching Wallace Road when he collided with a barrier.  The driver stated he was heading into work and fell asleep.  There was moderate damage to the driver's side of the vehicle. Squad video shows damage to the vehicle. The vehicle was towed by Matt's Auto and the driver was issued a state accident report.</t>
  </si>
  <si>
    <t>BRYANT LAKE DR</t>
  </si>
  <si>
    <t>Sergeant Vosbeek located V1 in the ditch of west bound Hwy212 just west of the Bryant Lake Dr exit ramp. D1 stated he fell asleep and woke to a loud crashing sound. His vehicle was disabled after striking at least one of many street signs that were in the ditch. There was one street sign that had damage and possibly a second that was completely destroyed. The second sign was not located and potentially missing from a previous crash. D1 was discovered to not have a driver's license in MN or any other state. D1 was issued a citation for NO MN DL.</t>
  </si>
  <si>
    <t>Unit 1 was traveling east along Highway 212 approaching Wallace Road.  At the time the roads were very slippery with snow/ice and there was limited visibility with blowing snow.  Unit 1  lost control of his vehicle causing it to go off the roadway into the center median cables.</t>
  </si>
  <si>
    <t>Unit #1 was driving eastbound on US Highway 212 approaching the exit for Wallace Road. The road begins to curve right at this point in the roadway. Unit #1 left the roadway, entered the median, and struck the median guardrail. Unit #1 damaged the median guardrail (yellow tag #142542). Unit #1 was damaged as well and had to be towed from the scene.</t>
  </si>
  <si>
    <t>The crash occurred on eastbound USTH 212 near Wallace Road.
The driver stated that she looked down at her phone to change songs.  She stated that when she looked up she had veered onto the left shoulder.  She stated that she over reacted and swerved hard to the right.  She stated that she lost control and went off the right side of the road.  She stated that she then hit a guardrail.</t>
  </si>
  <si>
    <t>USTH 212 EB AT WALLACE. EDEN PRAIRIE.
Vehicles 2 and 3 were slowing in heavy, morning, rush hour traffic. Driver 1 was following too closely and possibly had brake issues. Vehicle 1 hit vehicle 2 in the rear and pushed vehicle 2 into vehicle 3.
Vehicles 1 and 2 were towed.</t>
  </si>
  <si>
    <t>VEHICLE 1 WAS EASTBOUND ON USTH 212 EXITING TO WALLACE ROAD, WHEN THE VEHICLE SPUN OUT, RAN OFF THE LEFT SIDE OF THE ROAD, KNOCKED DOWN AN EXIT SIGN AND HIT INTO THE GUARDRAIL END. 
THERE WERE NO REPORTED INJURIES.
VEHICLE 1 WAS TOWED BY MATT'S TOWING.</t>
  </si>
  <si>
    <t>No statement was provided, vehicle was abandoned.</t>
  </si>
  <si>
    <t>HWY 212 AND PRAIRIE DRIVE</t>
  </si>
  <si>
    <t>Crash occurred on HWY 212 and Prairie Drive. Received information regarding hit and run from dispatch, contacted caller SHANNON DREGER who stated she was rear ended and that driver provided name and phone number. DREGER stated driver said she had no insurance and left the scene. DREGER provide license plate info, I investigated plate info and contacted owner of vehicle. MARICELA MARIN GARCIA who stated she was going to work when traffic slowed and stopped, GARCIA stated she was not able to stop and rear ended DREGER. GARCIA stated she was scared because it was her first time in a crash so she left scene and went back home. 
GARCIA issued citation for no DL and leaving the scene after causing property damage. 
GARCIA vehicle had major front end damage but was drivable. DREGER had minor rear end damage to bumper.  
GARCIA had no DL, MN ID only. DREGER was ID by MN DL. 
No vehicles were towed and photos were taken of GARCIA vehicle.</t>
  </si>
  <si>
    <t>WALLACE RD</t>
  </si>
  <si>
    <t>SINGLE VEHICLE ACCIDENT. VEHICLE LOST CONTROL ON SNOW COVERED ROAD AND SLID INTO SIGN ON MEDIAN AT INTERSECTION FO HIGHWAY 212 WESTBOUND AND WALLACE RD. MODERATE DAMAGE TO DRIVER'S SIDE OF VEHICLE. NO INJURIES OR ALCOHOL INVOLVED.YELLOW TAG #121203 USED FOR SIGN WHICH HAD BEEN KNOCKED OVER. PHOTOS UPLOADED TO CASE. VEHICLE IMPOUNDED DUE TO NO INSURANCE. DRIVER CITED FOR NO INSURANCE AND NO MN DRIVERS LICENSE.</t>
  </si>
  <si>
    <t>DV2 RAN OFF THE ROADWAY ON THE LEFT SIDE AND ENTERED INTO ONCOMING TRAFFIC.  DV1 IMPACTED V2.  DV3 ALSO IMPACTED V2.  DV1 ATTEMPTED TO EVADE V2 AND SWEARVED INTO THE RIGHT LANE FORCING V4 INTO THE DITCH ON THE RIGHT SIDE.  DV2 WAS TRANSPORTED BY AMBULANCE.</t>
  </si>
  <si>
    <t>DV1 HAD TO STOP ABRUPTLY FOR TRAFFIC IN FRONT OF HER WHEN V2 REARENDED V1.  NO INJURIES.</t>
  </si>
  <si>
    <t>VEHICLE #1: Lost control of vehicle on the ice and slid off to the right side of the roadway and struck a guard rail.
Driver#1: Was in vehicle by himself and was complaining of striking his head but did not want an ambulance to respond. He advised me a friend would drive him to get checked out.</t>
  </si>
  <si>
    <t>Wallace Rd</t>
  </si>
  <si>
    <t>Vehicle # was EB on Hwy 212 approaching the Wallace Road exit. Vehicle #1 lost control on the snow covered roadway, spun out and collided with the right side guard rail.</t>
  </si>
  <si>
    <t>MARTIN DR TO WB 212</t>
  </si>
  <si>
    <t>Vehicle 1 was too fast for iced conditions. Driver 1 lost control, ran off to the rigght and hit a fence and burried cable sign. No injuries.</t>
  </si>
  <si>
    <t>WALLACE</t>
  </si>
  <si>
    <t>V1 traveling WB USTH 212 @ Wallace.  Driver ran off the left of road and rolled vehicle.  Transported by HCMC for hip and leg pain.
No injuries on passenger.
No insurance on vehicle.</t>
  </si>
  <si>
    <t>DRIVER SAID THAT HE WAS IN THE RT LANE GOING WB 212 WHEN ANOTHER CAR CUT HIM OFF WHICH CAUSED HIM TO SPIN OUT INTO THE FENCE ON THE RT SHOULDER. 
NO INJURIES WERE REPORTED
THERE WAS ANOTHER MALE AND FEMALE IN THE VEH AT THE TIME OF THE CRASH.</t>
  </si>
  <si>
    <t>MNTH 5</t>
  </si>
  <si>
    <t>VEH 1 REAR ENDED VEH 2..  VEH 2 REAR ENDED VEH 3...  MODERATE DAMAGE TO 2 VEHICLES...  VEH 3 DRIVEABLE.  NO INJURIES...  ALL PARITES BUCKLED.  2 VEHICLES TOWED</t>
  </si>
  <si>
    <t>V/1 WAS HEADED EAST ON USTH 212.  FOR SOME REASON, THE VEHICLE DRIFTED TO THE LEFT, DROVE IN THE CENTER MEDIUM AND HIS A BRIDGE SAFETY GUARD RAIL.  THE CAR THEN SPUN AROUND BACK ON THE ROADWAY.</t>
  </si>
  <si>
    <t>VEH 1 WAS EB 212, LOST CONTROL AND CROSSED THE MEDIAN HITTING VEH 2 HEAD ON. VEH 2 WAS WB 212. DRV OF VEH 1 STATED SHE LOST CONTROL AND CROSSED THE MEDIAN AND STRUCK VEH 2. DRV OF VEH 2 STATED HE SAW VEH 1 LOSE CONTROL, CROSS THE MEDIAN AND STRIKE HIS VEHICLE. NO INJUIRES WERE REPORTED (AMB ON SCENE.) BOTH VEH WERE TOWED.</t>
  </si>
  <si>
    <t>GREAT PLAINS BLVD</t>
  </si>
  <si>
    <t>THE DRIVER OF V1 STATED THAT SHE THE VEHICLE STARTED GOING OFF THE ROAD AND SHE TRIED HITTING HER BREAKS AND THEY DID NOT WORK.  SHE THEN OVERCORRECTED AND ROLLED THE VEHICLE INTO THE CENTER MEDIAN SEVERAL TIMES.  THERE WERE NO APPARENT INJURIES. THE VEHICLE WAS TOWED BY MATTS TOWING.</t>
  </si>
  <si>
    <t>Unit #2 was traveling east along Highway 212 approaching Wallace Road.  At the time it was snowing and the roads where ice/snow covered.  As unit #2 came around a slight bend in the road they lost control of their vehicle sending them into the middle median.  
While unit #2 was waiting for a tow truck to pull them out of the ditch, Unit #1 was traveling east along highway 212 approaching Wallace Road.  Unit #1 lost control of their vehicle causing them to go into the ditch in the same location as Unit #2.  Unit #1 collided into the side of Unit #2 as they went into the ditch.  
Neither party appeared injured.</t>
  </si>
  <si>
    <t>- Westbound USTH 212 / MNTH 5
- Unit 1 was traveling westbound on USTH 212 at the split for MNTH 5 in the right center lane.
- Unit 2 was traveling next to Unit 1 in the left center lane.
- Unit 2 changed lanes to stay on MNTH 5 but sideswiped Unit 1.
- Rear right of Unit 2 struck front left of Unit 1.
- No apparent injuries.
- No tows. 
- Driver of Unit 2 stated she did not see Unit 1 when she was changing lanes.</t>
  </si>
  <si>
    <t>The driver of vehicle one stated that he was traveling eastbound on USTH 212.  He stated that he lost control on the snow and stalled out in the left lane.  He stated that vehicle two hit his vehicle as he was stalled on the roadway.
The driver of vehicle two stated that he was traveling eastbound on USTH 212 in the left lane.  He stated that he could not see vehicle one stalled on the roadway due to his vision being obstructed by a semi in the right lane.  He stated that he then hit vehicle one.</t>
  </si>
  <si>
    <t>This crash occurred on I494 at Wallace road in the median.  There was heavy rain at the time. 
The driver lost control after hitting pooling water in the left lane.  The vehicle spun and went into the center median hitting the cable barrier on the other side.  The vehicle had to be pulled out of the mud.  There were no injuries reported.  The driver was issued a citation for driving after revocation.</t>
  </si>
  <si>
    <t>Unit #1 was traveling east along Highway 212 approaching Wallace Road.  At the time it was snowing and the roads were ice/snow covered.  As unit #1 was traveling along the highway they lost control of their vehicle sending them into a guard rail on the right shoulder.</t>
  </si>
  <si>
    <t>Driver 1 stated she was eastbound on Highway 212 near Wallace road when she spun out due to the icy road conditions. Driver 1 spun out and stopped sideways in the lane of traffic when she was struck by Veh 2.
Driver 2 stated she was eastbound on Highway 212 when Veh 1 spun out in front of her. She was unable to stop due to the road conditions.
There was light snow falling and several crashes/spinouts in that area due to icy road conditions.</t>
  </si>
  <si>
    <t>V1 traveling EB USTH 212 in left lane of traffic.  Driver stated that she reached over to her purse on the passenger seat for chapstick when she lost her grip on the steering wheel.  She then over-corrected causing her vehicle to spin out and strike a guard rail on the right shoulder.
No injuries.  No other vehicles involved.</t>
  </si>
  <si>
    <t>212 HWY TO WALLACE R</t>
  </si>
  <si>
    <t>Vehicle 2 was slowing in heavy rush hour traffic. Driver 1 was too close. vehicle 2 stopped quickly and was hit in the rear by vehicle 1. No injuries. Vehicle 1 was towed.</t>
  </si>
  <si>
    <t>-DRIVER SAID THAT SHE WAS IN THE RT LANE GOING EB 212 AND SAID THAT SHE WAS GOING ABOUT 50 WHERE SHE SPUN OUT AND HIT THE GUARDRAIL SIDEWAYS. 
-NO INJURIES REPORTED
-SNOW/ICY ROADS</t>
  </si>
  <si>
    <t>Driver #1 stated she was in the left lane of westbound HWY 212.  She observed a white semi tractor/trailer(unit #2) next to her in the right lane.  She observed #2 signal and change lanes from right to left.  The trailer moved into her lane and she honked her horn.  The rear tires of the trailer made contact with the passenger side of her vehicle, pushing her to the left.  She observed the guard rail approaching for the bridge over Wallace Road.  Her vehicle collided with the left side guard rail, which forced her vehicle across the highway, striking the right side guard rail.  Unit #2 continued driving and driver #1 believes driver #2 was unaware of the collision.  Driver #1 was unable to get furhter suspect vehicle information.</t>
  </si>
  <si>
    <t>V1 was eastbound on Hwy 212 passing Wallace Road.  Driver lost control of vehicle and V1 spun and crashed into guardrail.  No injuries.  Private party arrived to pull V1 from the guardrail.  V1 was able to drive away from crash site.
Yellow tag was left on the damaged guardrail.</t>
  </si>
  <si>
    <t>Upon arrival V1 was on it`s roof on the right side of the highway.  V1 Driver was out walking around.
     V1 Driver stated that he was in the right lane of Hwy 212 going eastbound with his cruise control on as he came around the curve.  The vehicle spun on the slippery roads and V1 lost control of the vehicle which rolled over.
     V1 Driver was checked by HCMC amublance onscene and signed a release declining treatment.</t>
  </si>
  <si>
    <t>D1 was a DOT snowplow that was operating on eastbound MNTH 212 at MNTH 5 after a heavy snowfall. D1 had his front and side plows active. D1 said he was plowing on the right shoulder of MNTH 212 where it met with MNTH 5 and intended to cross over onto Hwy 5 in order to push the snow onto the right shoulder when he hit D2. D1 said he was moving a wall of snow as he plowed and so was unable to see D2 on his right.
D2 stated he was traveling on MNTH 5 where it met with MNTH 212. He saw the plow to his left as the two roads came up next to eachother and said that he saw the plow operating to remove snow from the road. D2 said that because he was in his lane, he did not have to yield to the plow as it worked. D2 said that as he continued on Hwy 5, the plow came towards him and the side wing of the plow struck the driver`s side rear of his vehicle.</t>
  </si>
  <si>
    <t>The driver of the vehicle had a medical situation.  Eden Prairie  PD advised me that the vehicle veered off the right side of the  road.  The vehicle hit the right guardrail then went to the left  side of road way and hit the left guard rail.  Mr. Tate was  transported to Fairview Southdale.</t>
  </si>
  <si>
    <t>VEH 1 SLOWING FOR TRAFFIC, VEH 2 BEHIND VEHICLE ONE SLOWED FOR TRAFFIC. VEH 3 UNABLE TO STOP AND REAR ENDE VEH 2.  VEH 2 WAS PUSHED INTO VEH 1.  ALL VEHS IN THE RIGHT LANE.</t>
  </si>
  <si>
    <t>CSAH 50</t>
  </si>
  <si>
    <t>0400006594550050-I</t>
  </si>
  <si>
    <t>Unit 1 was eastbound on Co Rd 50 from Hwy's 5/25 when driver admitted to looking down at radio, going on to shoulder, losing control, and entering the south ditch.  The car stopped at the bottom of the ditch in about 16" of water.</t>
  </si>
  <si>
    <t>Hamburg</t>
  </si>
  <si>
    <t>PARK AVE</t>
  </si>
  <si>
    <t>Unit #1 was legally parked on shoulder of Co Rd. 50 facing EB. Unit #2 was travelling EB on Co Rd. 50 and collided with unit #1 causing damage to unit #1 left side. Unit #2 has unknown damage, but presumed to have front right damage due to collision.</t>
  </si>
  <si>
    <t>VERA AVE</t>
  </si>
  <si>
    <t>Unit 1 was southbound on CR 31 and its driver said he had planned to turn right on to CR 50, but due to the sun in his eyes, Unit 1 continued south past the stop sign and into the right side of Unit 2.  Unit 2 was westbound on CR 50 and its driver said he did not notice Unit 1 until it struck his vehicle.  After the initial collision, Unit 1 continued south across CR 50, and off the west side of Vera Ave., coming to a rest mostly in an adjacent farm field.  Unit 2 was forced off the road into the south ditch of CR 50, rolled, and came to a rest on its roof in the same adjacent farm field.  Both vehicles were towed from the scene.</t>
  </si>
  <si>
    <t>Unit 1 was southbound on Co Rd 31 at the intersection of Co Rd 50. 
Unit 2 was traveling westbound Co Rd 50 approaching the intersection of Co Rd 31.
Unit 1 entered the intersection in front of Unit 2.  Unit 2 made contact with Uni1 on the rear driver side fender.  Unit 1 then spun clockwise coming to rest on Co Rd 50 facing north.  Unit 2 ran of the road to the right and come to rest approximately 15ft into a farm field. 
Driver of Unit 1 stated she thought the intersection was a 4-way stop and entered the intersection believing Unit 2 was required to stop.
Driver of Unit 2 stated Unit 1 entered the intersection in front of her and she did not have time to react. 
both vehicles had airbag deployment and both declined medical attention.
Driver of Unit 1 was cited for failure to yield right of way.</t>
  </si>
  <si>
    <t>On 4/22/18 at 0300 hours, Unit 1 was traveling southbound on County Road 31 near County Road 50 in Young American Township.  Driver 1 fell asleep while driving the vehicle.  Driver 1 ran through the stop sign at the intersection of County Road 31 and 50, driving into the ditch on the east side of the road. 
Driver 1 stated he went into the ditch then woke up, over-corrected the steering wheel and attempted to drive out of the ditch.  Driver 1 was able to get out of the ditch but once on the roadway, unit 1 began to overturn.  It was approximated that unit 1 rolled over 3 to 4 times as the vehicle was totaled and the airbags deployed.
Unit 1 had all windows broken on the vehicle and the side air bags deployed.  There was blood on the airbags, inside of the vehicle and outside of the vehicle.  
I made contact with driver 1 at 0730 hours and observed him to be injured.  Driver 1 was transported by Ridgeview Ambulance to Ridgeview Hospital in Waconia for possible injuries (Run #4469).
No citations were issued.</t>
  </si>
  <si>
    <t>Unit 1 was westbound on Co Rd 50,nearing Co Rd 31, when the driver said she veered to the right to avoid hitting a rabbit on the roadway.  Unit 1 went off the road on its right, hit a mailbox, struck the side of a driveway, and then flew through the air.  Unit 1's front end hit the bottom of the road ditch and proceeded to roll multiple times before coming to rest on its roof.</t>
  </si>
  <si>
    <t>County Road 50</t>
  </si>
  <si>
    <t>Driver of Veh #1 driving into the turn started onto the shoulder over corrected and drove off road</t>
  </si>
  <si>
    <t>Unit 1 was westbound on County Road 50 from County Road 33 North when its driver apparently fell asleep.  Unit 1 drifted on to the right shoulder and driver corrected in such a way that Unit 1 swerved to the left and drove off the road way into the ditch.  Unit 1 continued a short distance and collided with a wooden utility line pole.</t>
  </si>
  <si>
    <t>V1 was travelling eastbound on Co Rd 50 just east of Salem Av when a deer entered the roadway. V1 struck the deer. V1 had moderate damage to the front right corner panel.</t>
  </si>
  <si>
    <t>Unit 1 was traveling eastbound on County Road 50 in Benton Township. Unit 1 left the roadway onto the right shoulder and entered the embankment. Unit 1 overturned and came to a rest lying on it's passenger side. The driver of unit 1 was later identified and stated that he fell asleep. The driver sustained minor injuries.</t>
  </si>
  <si>
    <t>Driver of Vehicle #1 was Eastbound on County Road 50. Vehicle #1 ran off the road, hit a fence post and an phone box. Driver of Vehicle #1 stated that his car hydroplaned during the heavy rain. There was heavy rain at the time of the crash. 
Owner of the Phone Box is Century Link.
Owner of the Fence Post is Dennis Feltmann.
Vehicle sustained minor damage, no injuries.</t>
  </si>
  <si>
    <t>Unit 1 and Unit 2 were travelling westbound on County Road 50, west of Rice Ave., Benton Twp., Carver County.  Unit 2 is a New Holland Tractor pulling a gravity wagon grain cart.  The grain cart was hauling approximately 400 bushels of field corn. The driver of Unit 2 noted a vehicle had just passed by and it appeared by his account Unit 1 was going to attempt to pass as well.  
Unit 1 was travelling westbound and the driver stated he did not see the grain cart/tractor, citing the sun was at a level that caused his vision to be impaired. Unit 1 struck the back of the grain cart of Unit 2.  The entire cart portion was pushed off of the axel set and fell sideways on the ground. Unit 1 sustained severe disabling damage to the front end. There was no indication on the roadway or condition of the tires that Unit 1 had even used its breaks. The driver of Unit 1 was transported to the hospital for evaluation.  
Later, it was determined Unit 1 did not have any valid or current insurance.  The owners have insurance, but did not have active insurance on that particular vehicle.  The driver of Unit 1 was cited for no insurance.</t>
  </si>
  <si>
    <t>Co Rd 50</t>
  </si>
  <si>
    <t>Rice</t>
  </si>
  <si>
    <t>Unit 1 was traveling west bound on Co Rd 50 in the area of Rice Ave.  The driver admitted to traveling 70 mph in a 55 zone, texting while driving and smoking weed before he drove.  There were marks on the road from the vehicle losing control while he was driving.  The vehicle end up on it's roof in the south side ditch west of Rice Ave.  The driver was transported to 212 Medical Center.  Deputy Schwarzhoff completed the IC for the driver at the 212 Medical Center.</t>
  </si>
  <si>
    <t>150TH ST</t>
  </si>
  <si>
    <t>0800006594550167-I</t>
  </si>
  <si>
    <t>Unit 2 was traveling south on CR 153 driving past the intersection at 150th St. Unit 1 was traveling west on 150th St.  Unit 1 did not see stop sign and went through the stop sign into intersection and made contact with unit 2.  Unit 2 then had motorcycle tip over and slide on its side.</t>
  </si>
  <si>
    <t>150 th Street</t>
  </si>
  <si>
    <t>Co Rd 53</t>
  </si>
  <si>
    <t>Driver of vehicle 1 said he was traveling about 30 to 35 mph following roadway and there was dust. Driver 1 said he observed a vehicle ahead but was unable to judge exact distance due to the dust. Driver of vehicle 1 said he could not stop prior to rear ending the vehicle. Driver of vehicle 2 said he was going about 25 mph following road way. Driver 2 said he was approaching the field approach he was going to turn into. Driver of vehicle 2 said he felt the vehicle hit the rear of his. Driver of vehicle 1 cited for inatentive driving and failure to change address on DL.</t>
  </si>
  <si>
    <t>I was dispatched to a PI crash on Co Rd 53 and 150th St. for a single motorcycle crash where the motorcycle was in the ditch. The motorcycle was heading northbound on Co Rd 53 when he veered into the south bound lane and eventually into the ditch. When on scene I observed one individual laying down in the ditch wearing a helmet and next to the motorcycle he was driving. I asked the driver if he had any pain, the driver stated that he did not have any pain just that he was uncomfortable. I advised the driver that we would not want him moved until rescue and Ridgeview had arrived on scene. I asked him what his name was and where he was from and he was able to tell me those questions. I then asked him what day it was and he told me the wrong day of the week. After Ridgeview and rescue arrived on scene I started to take photographs of the scene and the motorcycle. The Owner/Driver of the motorcycle was transported to Ridgeview Medical Center by Ridgeview, and when at Ridgeview my partner got a PBT from the driver which was .000 and then he was advised that the drivers Blood sugar levels were 25. After taking photographs of the crash scene, I had the motorcycle towed to Coloney Plaza by Coloney.</t>
  </si>
  <si>
    <t>Mound</t>
  </si>
  <si>
    <t>County Road 15</t>
  </si>
  <si>
    <t>County Road 110</t>
  </si>
  <si>
    <t>0400006594720015-I</t>
  </si>
  <si>
    <t>Driver of unit one was traveling eastboun on County Road 15 when he decided he wanted to turn northbound onto County Rd. 110.  Driver was impaired, going too fast to make the turn and t-boned Unit two as unit two was going through the intersection.  Both vehicles had solid green lights.</t>
  </si>
  <si>
    <t>OR20007655</t>
  </si>
  <si>
    <t>LYNWOOD BLVD</t>
  </si>
  <si>
    <t>Vehicle # 1 driven by SOTAK was attempting to make a left turn from S/B Commerce Blvd to go E/B Shoreline drive.  As vehicle was making left turn it appeared that vehicles left front tire "blew" and thus pulled the vehicle towards the cement bollard.  SOTAK attempted to correct but vehicle turned left into bollard.  The tire was flat upon PD arrival. Video was view by myself of the accident and it appeared that there was a mechanical issue with the tire that cause it to drive into bollard. Video was from Mound True Value Hardware Store. Damage to SOTAK vehicle was front end damage.  The cement bollard was owned my the CITY OF MOUND.</t>
  </si>
  <si>
    <t>0400006594720015-D</t>
  </si>
  <si>
    <t>Driver said she was EB CO 15 and was going "way too fast". Unit #1 hit the concrete median, jumped the curb, struck a concrete structure/pylon on the median and dragged it across the westbound lane of traffic and onto the roadside where unit #1 then knocked over a tree. Driver said she did not remember anything else about the crash and admitted to drinking. Driver blew a .074 on PBT hours after the crash. Unit #1 was found nearby in a shopping center parking lot. Driver to be charged with H &amp; R PD and Careless Driving.</t>
  </si>
  <si>
    <t>On the above date and time I, Officer Datwyler, was parked in the parking lot of 5424 Shoreline Dr. when I was approached by ELIZABETH LUTHER. ELIZABETH told me a few minutes ago she struck a deer with her vehicle (Minnesota license plate 159URK). ELIZABETH's vehicle was a Lexus ES350 and had moderate front end damage from the deer. ELIZABETH said she was driving eastbound on Shoreline Dr. near the transit hub (5515 Shoreline Dr.) when a deer ran out into the road. ELIZABETH said she struck the deer with the front end of the vehicle. 
I collected information from ELIZABETH and provided her with a case number. I searched the area for the deer and was unable to locate it. I completed a Stare accident report. 
Clear.</t>
  </si>
  <si>
    <t>5500 County Rd. 15</t>
  </si>
  <si>
    <t>Veterans Drive</t>
  </si>
  <si>
    <t>Driver of vehicle 2 observed a male party walking north to south across the westbound lanes of County Rd. 15 and approaching the center median.  Driver 2 stated the male had a green work vest on.  Driver 2 had seen a sign about a pedestrian crossing and slowed down thinking the male was going to cross all lanes of traffic not realizing the actual crosswalk was actually further east of her location.  Driver of vehicle 1 stated he did not initially see vehicle 2's brake lights due to the sun and then put his visor down and saw vehicle 2 slowing in traffic.  Driver 1 stated he tried to stop but could not stop in time and struck vehicle 2.  Driver 1 also stated he observed a male party crossing the westbound lanes of traffic approaching the median area.</t>
  </si>
  <si>
    <t>11-0142</t>
  </si>
  <si>
    <t>5468 Shorline Dr.</t>
  </si>
  <si>
    <t>Belmont Ln.</t>
  </si>
  <si>
    <t>Driver of vehicle was headed west on shoreline Dr. when another vehicle pulled out in front of him at Belmont Ln. and Shoreline Dr.  Driver of vehicle said he locked up his brakes to avoid the the vehicle and slid off teh road hitting a light pole.  Driver was fine and refused all medical attention.  Vehicle was towed from scene.</t>
  </si>
  <si>
    <t>13-3915</t>
  </si>
  <si>
    <t>Shoreline Drive</t>
  </si>
  <si>
    <t>Belmont Lane</t>
  </si>
  <si>
    <t>vehicle 1 was traveling west on Shoreline Drive. Driver stated the windshield fogged up and he was unable to see. Vehicle 1 went off the road on the right side and struck a street light pole causing damage to the vehicle.</t>
  </si>
  <si>
    <t>CO 15</t>
  </si>
  <si>
    <t>#1 in process of making a left turn onto CO 15 from Belmont Lane did not see #2 which was making a turn from EB CO 15 to NB Belmont Lane. #1 had stop sign. #1 T-boned #2. Fail to yield driver #1</t>
  </si>
  <si>
    <t>SHORELINE DR</t>
  </si>
  <si>
    <t>Vehicle #1 a motorcycle driven by BARBELN was WB CO 15 approaching intersection with Belmont Lane. Vehicle #2 a LEXUS SUV driven by LARSON was SB on Belmont Lane. According to BARBELN and the witness SPADER, LARSON pulled out from the stop sign on Belmont Lane and onto CO 15 in front of BARBELN. BARBELN said he put his bike down on the road to avoid a collision with the Lexus. SPADER was WB CO 15 directly behind BARBELN when the accident occurred. LARSON had already left the crash scene when I arrived. I spoke with LARSON at his home and he did not think he was to blame for the crash. LARSON stated he had not pulled out far enough from the stop sign at Belmont Lane to cause BARBELN to lay down his motorcycle on the road. I cited LARSON for careless driving.</t>
  </si>
  <si>
    <t>13-001628</t>
  </si>
  <si>
    <t>COUNTY RD. 15</t>
  </si>
  <si>
    <t>VETERANS RD.</t>
  </si>
  <si>
    <t>According to Driver #1, she said that she was traveling westbound on Co. Rd 15 approaching Belmont Ln. and began to slide out of control. She said she panicked and "pressed the wrong pedal." Vehicle #1 slid accross the center median, knocking over and severely damaging a decorative rock barrier, entered the eastbound lanes of traffic and came to a stop as it struck a large school bus severely damaging vehicle #1.
According to driver #2, he was traveling eastbound on Co. Rd 15 and caught vehicle #1 out of the corner of his left eye as it was spining out of control striking his school bus (vehicle #2) with the left rear portion. The damage to the school bus was minor. Driver #1 was cited for "fail to drive with due care and control."</t>
  </si>
  <si>
    <t>I came across a disabled Toyota SUV, unoccupied and blocking the sidewalk. I ordered Williams Towing for an impound. A short time later the owner ARLENE OLSON showed up to the scene. I made the tow a private one at that point. ARLENE told me her son ZACHARY OLSON had been driving but he left to attend a funeral so I ended up having no contact with ZACHARY. The roads were slushy and slippery from a recent snow and it appears ZACHARY slid unit #1 hard into the curb of EB County 15. Hard enough to damage and disable the PS front of the Ford.
See crash pics for details.</t>
  </si>
  <si>
    <t>18-008141</t>
  </si>
  <si>
    <t>According to driver #1, he was traveling eastbound on Shoreline Dr. coming up to the trail crossing for the Dakota trail just east of the Mound transit center. Driver #1 said he was approaching the crossing and saw that there were several parties on the south side of the crossing that were waiting to cross to the north side. Driver #1 said he stopped for the pedestrians to cross. Driver #1 said that vehicle was struck from behind by vehicle #2 causing moderate to severe damage to both vehicles. When asked, driver #1 said he was fine just a little jolted from the impact. Ridgeview medics were asked to respond to check on driver #1. 
According to driver #2, he was traveling behind vehicle #1 with what he thought was plenty of distance between vehicles. Driver #2 said that vehicle #1 abruptly stopped at the edge of the trail crossing but thought he was going to continue when he realized it wasn't a pedestrian crossing but a trail crossing. Driver #2 said that he started to brake and slow down but did not want to stop too fast as he had 8 handicapped passengers and did not want to put them in any danger. Driver #2 said he almost stopped in time but said vehicle #2 struck vehicle #1 from behind causing moderate to severe damage to both vehicles.</t>
  </si>
  <si>
    <t>I WAS WESTBOUND ON SHORLINE DR AT AUDITORS RD. IN MOUND. I SAW A VEHICLE THAT WAS FACED EASTBOUND AT SHORELINE DR/AUDITORS RD THAT HAD JUST HIT A LARGE LIGHTPOLE. I APPROACHED AND THE ELDERLY DRIVER GEORGE GROENKE WAS IN THE DRIVER'S SEAT AND THE SOLE OCCUPANT. HE HAD BEEN EASTBOUND WHEN HE DROVE TO SOUTH AND HIT THE LIGHT POLE. I HAD RIDGEVIEW PARAMEDICS COME AND CHECK HIM OUT. HE REFUSED CARE. THE VEHICLE HAD FONT END DAMAGE. THE VEHICLE WAS TAKEN TO WILLAIMS TOWING. THE LIGHT POLE DAMAGE WAS SEEN DIRECLTY BY MOUND PUBLIC WORKS DIRECTOR ON THE SCENE. CSO WOCKEN AND I GOT HIM HOME. I INFORMED HIS NEIGHBORS OF WHAT HAPPENED SO HE COULD BE CHECKED ON. I CALLED HIS NEPHEW SCOTT GROENKE WHO SAID HE WOULD CALL HIM AND VISIT HIM SHORTLY.</t>
  </si>
  <si>
    <t>17-000421</t>
  </si>
  <si>
    <t>Unit 1 eastbound on Shoreline Dr. approaching Auditors Rd. Unit 2 making left hand turn from Shoreline Dr. on to Auditors Rd. Witness at stop sign at Auditors Rd. to make a right hand turn to Shoreline Dr. Unit 2 made left hand turn. Unit 1 tried to stop and collided with the rear passenger side of Unit 2. Unit 1 pulled over to the side of the road. Unit 2 left westbound on Auditors Rd. 
Witness stated she saw Unit 2 make a left hand turn in front of Unit 1. Unit 1 was sliding on the slushy roads and collided with Unit 2. Witness stated she saw Unit 2 keep driving westbound on Auditors Rd. Witness stated the vehicle was a Tan older model Chevy Trail Blazer, unknown license plate.</t>
  </si>
  <si>
    <t>Driver was heading east on Shoreline Dr. and stated a spider came down from the ceiling in front of him and he freaked out and tried killing it.  Driver stated when he looked up he was going off the road and hit a light pole.</t>
  </si>
  <si>
    <t>16-014353</t>
  </si>
  <si>
    <t>Unit 1 eastbound Shoreline Dr. Driver stated she lost control of vehicle going around left curve past Auditors Rd. Unit 1 collided with tree, fence, and fire hydrant. Vehicle stopped at 5496 Shoreline Dr.  Driver stated she was uninjured. Property owner was contacted about incident.</t>
  </si>
  <si>
    <t>DR was WB Shoreline Drive approaching Cypress Lane when he stated he fell asleep. DR stated he woke just as he was heading into the center median which contained concrete barriers. DR stated he hit 2 of the barriers and crossed into the EB traffic lane. DR stated no vehicles were coming EB. DR stated he drove WB in the EB lane which led him to the nearest parking lot. 
DR stated he worked all night and was driving home from Eagan. He stated he was tired and had stopped for something to eat/drink to help him get home. DR stated he thought he was feeling more awake and was almost home. 
DR stated he was very thankful he did not hurt anyone or hit another vehicle. 
Evidence from the accident is consistent with DR'S account. Ofc did not follow-up with the witnesses, which are in the CAD notes.</t>
  </si>
  <si>
    <t>5401 Co. Rd. 15</t>
  </si>
  <si>
    <t>Cypress Ln.</t>
  </si>
  <si>
    <t>D.1 was at stop sign in parking lot going to make a right turn onto Co. Rd. 15. D.1 was looking to the west for traffic. D.2 was on bicycle and was heading west bound on sidewalk. D.2 noticed traffic was coming from the west and did not think driver was going to pull out from stop sign. D.2 continued heading west and D.1 pulled out from stop sign and struck D.2. D.2 fell off bicycle and injured left hip. D.2 was transported to hospital.</t>
  </si>
  <si>
    <t>Lost Lake Ln.</t>
  </si>
  <si>
    <t>The DR of Veh 1 stated he was traveling EB on CO 15 just past Lost Lake Ln when he saw a truck slow down to make a right turn. The DR of Veh 1 stated he slowed his rate of speed to avoid hitting the turning truck. The DR of Veh 1 said when he slowed down the DR of Veh 2 rear ended him. The DR of Veh 2 stated she was stopped facing NB at the stop sign located at Lost Lake Ln. The DR of Veh 2 stated she saw the driver of Veh 1 drive pass her so she pulled out to make a right turn onto CO 15. The DR of Veh 2 said she did not know the DR of Veh 1 had slowed down due to a truck turning. The DR of Veh 2 said she rear ended the Veh 2. Both vehicles were driven from the scene and all individuals involved reported no injuries.</t>
  </si>
  <si>
    <t>16-003595</t>
  </si>
  <si>
    <t>On 04/13/2016 at 1509 hours, I, Officer McCoy responded to Super America, 5337 Shoreline Dr., on a reported property damage accident. Upon arriving on scene I made contact with the drivers of unit 1 and unit 2. Unit 1 stated he was driving through the parking to get to a gas pump. Unit 1 stated he was making a wide left turn and unit 2 was starting to pull forward. Unit 1 stated unit 2 started to drive forward when they hit each other. Unit 2 stated he was filling up gas cans in his trailer and when he was done he got into his truck. Unit 2 stated unit 1 came around the corner and hit his truck. Both unit 1 and unit 2 stated they were not hurt and refused medical attention. I took photos of the damaged vehicles and obtained the drivers information. Both of the vehicles drove home and were not towed.</t>
  </si>
  <si>
    <t>12-006025</t>
  </si>
  <si>
    <t>North Shore Drive</t>
  </si>
  <si>
    <t>Driver was stopped by police for traffic violation. Driver fled the scene of the stop in MV and was pursued by police. At high rates of speed the driver lost control of his MV on WB CO 15, crossed into the EB traffic lane, ran off the roadway, struck a guard rail, flipped over and hit a tree. Driver left the vehicle and was later apprehended on foot by police. Driver possibly under influence of narcotics refused a blood test offered by police.</t>
  </si>
  <si>
    <t>Veh #2, (MN LIC 160-LYC) was westbound on Shoreline DR passing the Super America at Cypress. As Veh #2 was driving through the intersection, Veh #1, (MN LIC 556-RXZ)pulled out from Cypress and struck Veh #2 on the driver side rear. Veh #1 said they were not paying attention when pulling out. Veh #1 also had a passenger (unknown name) who was sick and vomiting.
Veh #2 also had 3 young passengers in the rear, Bobby, Steve and Teddy Martin. No injuries to any passengers.</t>
  </si>
  <si>
    <t>SHORELINE DR.</t>
  </si>
  <si>
    <t>CYPRESS LN.</t>
  </si>
  <si>
    <t>Unit 1 was heading east on Shoreline Dr. and slowed down for a pedestrian in the crosswalk.  Unit 2 was behind unit 1 and rear ended unit 2.</t>
  </si>
  <si>
    <t>18-003107</t>
  </si>
  <si>
    <t>I Officer McCoy responded to property accident at 5337 Shoreline Dr involving 2 vehicles. Upon arriving on scene unit 2 was still on Shoreline Dr and unit 1 was in the parking lot of Super America in the City of Mound. I made contact with both of the drivers from unit 1 and unit 2. Unit 1 and unit 2 both declined medical attention when I asked if they would like to be seen by paramedics. Unit 1 stated he was stopped on Shoreline Dr facing west, to make a left hand turn onto Cypress Ln when unit 2 rear ended him on Shoreline Dr. Unit 1 stated he had his turn signal on.  Unit 2 stated he was westbound on Shoreline Dr. Unit 2 stated he looked down and then looked up and saw unit 1 stopped in the roadway. Unit 2 stated he hit his brakes and it did not stop him. Unit 2 stated without being able to stop he rear ended unit 1. I obtained everyone's information and took photos of the damage vehicles. Williams towing arrived on scene and towed unit 2 vehicle.</t>
  </si>
  <si>
    <t>Cypress Lane</t>
  </si>
  <si>
    <t>Driver #1 was in the process of making a left turn onto WB CO 15 from Cypress Lane. Driver #1 said he did not see vehicle #2 and struck #2's passenger side rear quarter panel. Vehicle #2 was then pushed into vehicle #3 which was westbound in the turn lane on CO 15. Cause of crash vehicle #1's failure to yield.</t>
  </si>
  <si>
    <t>Shoreline Dr</t>
  </si>
  <si>
    <t>Veh #1 was making a left turn (westbound)onto Shoreline Dr. Veh #1 proceeded into the intersection failing to yield to general traffic and failing to yield to an emergency vehicle with lights and siren activated. Veh #2 was eastbound responding to an emergency call which was documented on squad in car video. Veh #1 admitted to drinking and submitted to a PBT test registering .030.</t>
  </si>
  <si>
    <t>5300 County Rd. 15</t>
  </si>
  <si>
    <t>Driver of Vehicle 1 was stopped at the stop sign on Cypres Lane waiting to make a left hand turn onto County Rd. 15, westbound.  Driver 1 did not see vehicle 2 travelling westbound on County Rd. 15 and pulled out onto County Rd. 15 into the north lane of the westbound lanes of traffic and the two vehicles collided.  Driver of Vehicle 2 stated he was westbound on County Rd. 15 when vehicle 1 pulled out of Cypress Lane to go westbound on County Rd. 15 and the two vehicles collided in the outside, north, lane.</t>
  </si>
  <si>
    <t>14-009613</t>
  </si>
  <si>
    <t>Unit 1 was driving east on Shoreline in the left lane. He was slowing in traffic to stop for a person needing to use the crosswalk when he was hit from behind by Unit 2. His vehicle sustained right rear end damage from the middle of the bumper and hitch all the way across the right side of the bumper.
Unit 2 was driving east on Shoreline in the right lane. She said the vehicle in front of her applied their brakes making in necessary for her to swerve to avoid hitting that vehicle. When she swerved into the left lane she struck Unit 1 which was slowing for the crosswalk use. Unit 2 sustained front left side damage. 
The driver of Unit 2 said she felt the vehicle in front of her applied their brakes purposely to cause her to crash because she knew who that other driver was. Based on the information from the driver of Unit 1 and a person who was a passerby, I believe both Unit 1 and the other vehicle in front of Unit 2 were both slowing/stopping for the crosswalk and not to try and cause the driver of Unit 2 to be in a crash.</t>
  </si>
  <si>
    <t>14-010317</t>
  </si>
  <si>
    <t>County Rd. 15</t>
  </si>
  <si>
    <t>Cypress La.</t>
  </si>
  <si>
    <t>UNIT #2 STOPPED AT CROSSWALK FOR PEDESTRIAN FACING WB ON COUNTY RD. 15. UNIT #1 DRIVING WB ON COUNTY RD. 15 BEHIND UNIT #2. UNIT #1 WAS NOT PAYING ATTENTION AND REAR ENDED UNIT #2.</t>
  </si>
  <si>
    <t>I was initially dispatched to a hit and run at the intersection of Cypress Ln. and Shoreline Dr. in Mound. We were unable to locate the striking vehicle reported to be a white, late model, Chevy Tahoe, last seen westbound on Shoreline Dr. No plate was seen.
I arrived and met with the reporting party, DR1, BENJAMIN ROLF. DR1 stated that he was traveling eastbound on shoreline Dr. As he passed Cypress Ln, DR2, later identified as VICTOR NELSON, made a left, westbound turn from Cypress to Shoreline, striking Unit1 on the rear passenger side quarter panel. DR2 continued westbound and did not stop. DR1 stated he was not injured.  
Shortly after speaking with DR1, I received a call from ANDREA NELSON, the mother of 16y.o. DR2. She called to report the incident on behalf of her son who was now in class at Mound Westonka H.S. ANDREA had no explanation as to how the incident occurred. She was apologetic and stated her son left the scene because he panicked and did not know what to do. She said it was, "...A stupid kid thing to do." I explained the serious nature of his failure to stop and urged her to have a talk with him to avoid similar events in the future. I also plan to follow up with DR2.
I located UNIT2 in the parking lot at the school and took a photo. I saw moderate damage to the front passenger side bumper and headlight consistent with descriptions of the event.
I called and advised DR1 of this information. I cleared.</t>
  </si>
  <si>
    <t>An SUV stopped on Shoreline Drive to allow a pedestrian to cross in the marked and posted crosswalk.  Unit #2 stopped behind the SUV to also allow the pedestrian to cross the street.  Unit #1 did not see the vehicles stopped in the roadway and crashed into the rear of unit #2.  Driver of unit #1 was cited for inattentive driving.</t>
  </si>
  <si>
    <t>13-5816</t>
  </si>
  <si>
    <t>5300 Co Rd 15</t>
  </si>
  <si>
    <t>D.1 was pulling out from a private parking lot onto Co. Rd. 15 to head west. D.1 did not see V.2 heading west bound on Co. Rd. 15. D.1 crashed into V.2. 
No injuries and No Citations issed</t>
  </si>
  <si>
    <t>UNIT 2 WAS STOPPED AT THE 5300-BLK OF SHORELINE DRIVE IN THE WESTBOUND LANE AT A CROSSWALK AS PEDESTRIANS WERE CROSSING THE ROADWAY. UNIT 2 WAS REAR ENDED BY UNIT 1. UNIT 2 ADVISED THAT SHE WAS STOPPED AT THE CROSSWALK FOR 10-15 SECONDS AT THE CROSSWALK PRIOR TO BEING REAR ENDED BY UNIT 1. 
UNIT 1 ADVISED THAT HE HAD JUST ENTERED SHORELINE DRIVE FROM WILSHIRE BLVD. AND BEGAN DRIVING WESTBOUND ON SHORELINE DRIVE. UNIT 1 ADVISED HE WAS PAYING ATTENTION TO OTHER VEHICLES DRIVING WESTBOUND ON SHORELINE DRIVE THAT HE NEEDED TO GET IN FRONT OF AS HE ENTERED SHORELINE DRIVE AND WAS NOT PAYING ATTENTION TO VEHICLES IN FRONT OF HIM ON SHORELINE DRIVE THAT HE WAS APPROACHING. UNIT 1 ADVISED THAT HE DROVE INTO THE BACK OF UNIT 2 CAUSING THE ACCIDENT. 
UNIT 1 ADMITTED TO BEING AT FAULT. 
* ALL PARTIES REFUSED MEDICAL ATTENTION *</t>
  </si>
  <si>
    <t>Driver of unit 1 was WB on CO 15. Unit #2 was turning left from NB Wilshire Blvd &amp; said he didn't see #1 and unit 1 was in his blind spot.</t>
  </si>
  <si>
    <t>12-0271</t>
  </si>
  <si>
    <t>Wilshire Blvd</t>
  </si>
  <si>
    <t>Unit 1 pulled out in front of unit 2.</t>
  </si>
  <si>
    <t>5300 Shoreline Drive</t>
  </si>
  <si>
    <t>2400 Wilshire Blvd</t>
  </si>
  <si>
    <t>Unit #1 was stopped at the T intersection waiting to take a left hand turn. Unit #1 stated she did not see Unit #2s vehicle in the number one lane approach the intersection because a larger semi-truck who was in the number two lane making its right hand turn obsecured her vision of the number one lane. Unit #2 was going straight eastbound as the semi truck had been going eastbound but turning southbound from Shoreline to Wilshire. Unit #1 admitted fault. Unit #2 stated he tried to swerve and get out of the way but it was too late.</t>
  </si>
  <si>
    <t>COUNTY RD 15</t>
  </si>
  <si>
    <t>WILSHIRE BLVD.</t>
  </si>
  <si>
    <t>According to Driver #1 she westbound at the intersection of Co Rd.15 and Wilshire Blvd. making a right turn onto Wilshire Blvd. Driver #1 said she was in a hurry and wasn't paying attention. Driver #1 drove her vehicle into the front passenger side of the Vehicle #2 scraping along the passenger side to the rear of the vehicle #2. Driver #2 was traveling northbound on Wilshire Blvd. turning westbound onto Co Rd. 15 when she was struck by vehicle #1. Driver #1 addmitted that she was at fault at the scene. Driver #1 was cited for failure to yield at an intersection and no insurance. Driver #2 was cited for no insurance.</t>
  </si>
  <si>
    <t>13-007555</t>
  </si>
  <si>
    <t>WILSHIRE BLVD</t>
  </si>
  <si>
    <t>VEH #1 WAS DRIVING EAST ON SHORELINE DR IN THE LEFT LANE. VEH #2 WAS TURNING LEFT FROM WILSHIRE BLVD TO WESTBOUND SHORELINE. THE DRIVER OF VEH #2 WAS BLOCKED BY A LARGE VAN TURNING ONTO WILSHIRE BLVD. THE DRIVER DID NOT SEE VEH #1 DRIVING EAST ON SHORELINE DR. THE VEHICLES STRUCK WHEN VEH #2 PULLED OUT FAILING TO YEILD TO VEH #1 THAT WAS DRIVING IN THE LEFT LANE.</t>
  </si>
  <si>
    <t>Vehicles moved prior to arrival. Veh 1 was waiting on Wilshire to turn left (WB) on to Shoreline. 2 vehicles on Shoreline traveling EB, in the #2 lane were slowing to turn SB on Wilshire. Veh 2 was in the #1 lane traveling next to turning vehicles also going eb but was continuing eb and not turning. Drv 1 said he saw the 2 slowing vehicles but did not see there was another vehicle next to the slowing vehicles and proceeded to pull out to turn. Drv 1 said he struck veh 2. Drv 2 had same account of incident. 0 witesses or pass.</t>
  </si>
  <si>
    <t>15-000147</t>
  </si>
  <si>
    <t>UNIT 1 ON WILSHIRE BLVD. FACING NB STOPPED AT STOP SIGN. UNIT 2 DRIVING EB ON SHORELINE DR. UNIT 1 OBSERVED 2 VEHICLES MAKING TURNS SB ONTO WILSHIRE BLVD. FROM EB SHORELINE DR. UNIT 1 DID NOT SEE ANY OTHER VEHICLES DRIVING EB ON SHORELINE DR. APPROACHING THE T-INTERSECTION THAT SHE WAS WAITING AT. UNIT 1 DROVE NB ONTO SHORELINE DR. TO MAKE A LEFT TURN WHICH WOULD PUT HER WB ON SHORELINE DR. UNIT 2 APPROACHING EB ON SHORELINE DR. IN TRAFFIC LANE. UNIT 2 STRUCK UNIT 1 AS UNIT 1 DID NOT OBSERVE UNIT 2 APPROACHING ON SHORELINE DR. UNIT 2 T-BONED UNIT 1. UNIT 2 DID NOT HAVE TIME TO SLOW.</t>
  </si>
  <si>
    <t>20-007803</t>
  </si>
  <si>
    <t>Vehicle #1 was eastbound on Co 15 approaching Wilshire Bl. Vehicle #2 was on Wilshire Bl. at the stop sign at Co. 15. Vehicle #2 pulled out into the lane to travel westbound on Co. 15. Vehicle #1 and Vehicle #2 collided front end of Vehicle #2 to driver's side of Vehicle #1. Both vehicles towed to Williams.</t>
  </si>
  <si>
    <t>15-006384</t>
  </si>
  <si>
    <t>5293 Shoreline Dr</t>
  </si>
  <si>
    <t>On 06/10/2015 at approximately 1346 hours I, (Officer Raze and Officer Fournier) were dispatched to 5293 Shoreline Drive in Mound for a PI accident. Upon my arrival, I saw 3 vehicles involved. I identified all driver's and passengers in the vehicles. I was advised that a large semi driving east bound was trying to make a left turn in front of Dr#3 so Dr#3 had to yield and slow down. Dr #1 said he was following Dr#2 when the vehicle stopped abruptly. Dr#1 rear ended Dr#2 which caused Dr#2 to rear end Dr#3. Dr#2 had minor cuts on her right arm and was seen by Ridgeview Ambulance Run#4620. No other injuries. Dr#2's vehicle was towed by Williams towing. Dr#1 was cited for violating his limited driver's license privileges. I cleared.</t>
  </si>
  <si>
    <t>17-008152</t>
  </si>
  <si>
    <t>According to driver#1, he was attempting to enter the eastbound lane of Co Rd. 15 aka Shoreline Dr. from the 5300 block. Driver#1 said he looked both ways and was inching out into the roadway. Driver#1 said when he thought it was clear, he started to move vehicle#1 across the westbound lane to enter the eastbound lane. Driver#1 said he never saw vehicle#2. Vehicle#1 struck vehicle#2 in the left front quarter panel causing disabling damage to vehicle#2. 
According to driver#2, he was traveling eastbound on Co. Rd 15 approaching the 5300 block. Driver#2 saw vehicle#1 attempting to enter the roadway from the north side of the road to go eastbound. Driver#2 thought that driver#1 must be able to see him coming. Driver#2 said he was surprised to see that vehicle#1 was attempting to enter the eastbound side in front of vehicle#2. Vehicle#1 struck vehicle#2 in the front left quarter panel area.</t>
  </si>
  <si>
    <t>OR19006950</t>
  </si>
  <si>
    <t>Driver of vehicle 1 stopped in lane to allow pedestrians to cross street in marked crosswalk. Driver 2 did not stop in time and vehicle 2 bumped into vehicle 1. Only small dent in bumper of vehicle 2.</t>
  </si>
  <si>
    <t>12-0118</t>
  </si>
  <si>
    <t>Shorline Dr.</t>
  </si>
  <si>
    <t>Hidden Vale Ln.</t>
  </si>
  <si>
    <t>Unit #2 turned on her blinker and was slowing down to make a left turn onto Hidden Vale Ln.  Unit #1 slid on fresh snow and rear ended Unit #2.  Unit #1 said he attempted to stop but was not able to stop in time because he was sliding on the snow.</t>
  </si>
  <si>
    <t>12-0984</t>
  </si>
  <si>
    <t>5200 Co. Rd. 15</t>
  </si>
  <si>
    <t>Fairview Ln.</t>
  </si>
  <si>
    <t>V.2 was heading east bound and was going to make a left turn from Co. Rd. 15 onto Fairview Ln. V.2 was coming to the intersection with left turn signal on. V.1 crashed into the rear of V.2. V.1 was heading east bound on Co. Rd. 15 and stated she looked away at something and when she looked back V.2 was slowing down to make a turn. D.1 said she crashed into the rear of V.2 and then proceeded by sraping the right side on V.2 and then pulling ahead of V.2 and stopping on the shoulder of Co. Rd. 15. D.1 said she did not remember seeing a turn signal on for V.2. V.2 did not move after accident as vehicle was disabled. V.2 was pushed approx. 20 feet from where accident occurred.
No citations. No injuries.</t>
  </si>
  <si>
    <t>Fairview La</t>
  </si>
  <si>
    <t>Driver #1 Ms Hanson was driving east on Shoreline Dr when the driver in front of her made an abrupt left hand turn.  Driver #2 Ms Stillman was headed east on Shoreline Dr behind Ms Hanson and saw a vehicle in front of the Hanson vehicle make a left turn but didn't react quick enough causing her to run into the back of the Hanson vehicle.  Ms Hanson complained of a stiff neck but refused medical aid.  Ms Stillman had a bruised left arm and refused to go to the hospital to have it checked.</t>
  </si>
  <si>
    <t>12-1256</t>
  </si>
  <si>
    <t>5100 Shoreline Dr.</t>
  </si>
  <si>
    <t>Unit 1 was driving westbound on Shoreline Dr. following the road when Unit 2 pulled out in front of him.  Unit 1 struck Unit 2 on the driver side.  Driver of Unit 1 and driver and passenger of Unit 2 were transported to Ridgeview Medical Center by ambulance.  Both vehicles were towed to Williams Towing.</t>
  </si>
  <si>
    <t>13-000122</t>
  </si>
  <si>
    <t>Fairview Lane</t>
  </si>
  <si>
    <t>Unit 1 was traveling east on Shoreline Drive approaching Fairview Lane. Unit 1 was slowing down for another vehicle in front of her that was turning to go north on Fairview Lane. At this time, Unit 2 struck Unit 1 from behind. 
Unit 1 sustained major rear end damage especially to the rear left and was towed from the scene. Unit 2 sustained moderate front end damage but was driveable.</t>
  </si>
  <si>
    <t>14-014729</t>
  </si>
  <si>
    <t>5205 SHORELINE DR</t>
  </si>
  <si>
    <t>FAIRVIEW LN</t>
  </si>
  <si>
    <t>UNIT 2 FACING EB ON SHORELINE DR. STOPPED IN ROADWAY ATTEMPTING TO MAKE A LEFT HAND TURN INTO PARKING LOT. UNIT 1 DRIVING EB ON SHORELINE DR. APPROACHING UNIT 2 FROM REAR. UNIT 1 DID NOT SEE UNIT 2 STOPPED IN ROADWAY. UNIT 1 RAN INTO BACK OF UNIT 2.</t>
  </si>
  <si>
    <t>vehicle 1 stopped in traffic and vehicle 2 rear ended vehicle 1.  driver of vehicle 2 was complaining of back pain.  North paramedics arrived and driver of vehicle 2 refused to be transported.</t>
  </si>
  <si>
    <t>Ms. Jordahl stated that she wasn't watching what she was doing and ran into the rear of driver # 2 causing her to run into driver # 1.</t>
  </si>
  <si>
    <t>16-010314</t>
  </si>
  <si>
    <t>I Officer McCoy was on another call when I heard a collisions of two vehicles. I found a vehicle that rear-ended another at Shoreline Dr and Chateau La in the City of Mound. Unit 1 stated she was stopped facing west on Shoreline Dr waiting for another vehicle to make a left hand turn when unit 2 rear-ended her. Unit 2 stated he did not have enough time to stop and tried to avoid hitting unit 1. Unit 2 side swiped the right rear bumper of unit 1. Both unit 1 and unit 2 stated they were not injured and refused any medical care. Both of the vehicles were operational and not towed. I took photos of the damage and obtained both of the drivers information. I cleared.</t>
  </si>
  <si>
    <t>COUNTY ROAD 15</t>
  </si>
  <si>
    <t>CHATEAU WAY</t>
  </si>
  <si>
    <t>UNIT 1 WAS TRAVELING EAST ON CO RD 15 NEAR CHATEAU WAY.  UNIT 1 STATED A DEER RAN FROM THE NORTH DITCH HEADED SOUTH AND RAN INTO THE CENTER DRIVER SIDE OF HIS TRUCK CAUSING MINOR DAMAGE.  NO INJURIES REPORTED AT THE TIME OF CRASH.</t>
  </si>
  <si>
    <t>OR16014545</t>
  </si>
  <si>
    <t>The driver was in a Penske rental truck. He backed into the driveway at 5058 Shoreline Dr. He backed into a telephone pole. Minimal damage to the rear passenger side steel bumper.</t>
  </si>
  <si>
    <t>Vehicle #1 was eastbound Shoreline Drive approaching Chateau Lane. The driver of vehicle #1 had a valid instructional permit. The front passenger of vehicle #1 has a valid driver's license from VA. I asked the driver of vehicle #1 what happened. The driver told me that he hit a patch of black ice and went off the roadway to the right. The vehicle MN license #050WNW a silver Ford Fiesta had heavy front end damage and ran over a mailbox before striking the street light pole. The street light pole appears to have no damage.  
No violations. No citaions.
See State Accident report.</t>
  </si>
  <si>
    <t>15-001602</t>
  </si>
  <si>
    <t>3340 CNTY 15</t>
  </si>
  <si>
    <t>CNTY 19</t>
  </si>
  <si>
    <t>According to driver#1, he was leaving the 2420 parking lot going to make a left turn (Westbound) onto CNTY 15. Driver#1 said he looked for traffic on the WB and EB traffic lanes. Driver#1 thought it was clear. Driver#1 said that there was a car stopped in front of him and was reportedly waving driver#1 forward. Driver#1 entered the roadway making a left turn. Driver#1 said that vehicle#2 suddenly appeared from the east reportedly at a high rate of speed and vehicle#1 struck vehicle#2 in the right front.</t>
  </si>
  <si>
    <t>I was dispatched to a property damage accident with no injuries at 5068 Shoreline Dr. Upon arrival, I found two vehicles blocking the eastbound lane of Shoreline Dr. The first vehicle was a Dodge Ram bearing Minnesota license plate 173-NAK. The Dodge Ram had heavy front end damage and was inoperable. The Dodge's front passenger side wheel had been ripped off. The second vehicle was a Mazda SUV bearing Minnesota license plate 134-GRM. The Mazda had damage to the back passenger side bumper and taillight. There was a damaged mailbox on the sidewalk. The mailbox belonged to 5081 Shoreline Dr. It should be noted, the homeowner (Possibly RYAN MUELLER) was not home. I left my card at the residence with the case number for the home owner. There was damage to an telephone pole and electrical box (Xcel Energy was notified). All drivers and passengers were outside of their vehicles. 
I first spoke with ROBERT MCNINCH who told me he was the driver of the Dodge truck. ROBERT said he did not have any passengers in his vehicle. ROBERT told me he has a history of epilepsy. ROBERT said be believed he had a seizure while driving. ROBERT said he could not recall events leading up to the accident. ROBERT said he last remembered dropping his friend off at home and driving on County Road 44. Ambulance was started to assess ROBERT. 
I spoke with CLAIRE WHITE and JAMES WHITE together. CLAIRE told me she was the driver of the Mazda and JAMES was in the front passenger seat. CLAIRE said she was driving eastbound on Shoreline Dr. near Chateau La. when her was her vehicle was rear ended by ROBERT's vehicle. CLAIRE said ROBERTS vehicle drove onto the sidewalk and collide into the mailbox of 5081 Shoreline Dr. CLAIRE said ROBERT's continued to drive on the sidewalk and passed their vehicle. CLAIRE said ROBERT's vehicle proceed on the sidewalk and collided into a telephone pole where it stopped. 
I spoke with TYLER KNISELEY who told me he witnessed the accident. TYLER said he was driving directly behind ROBERT's vehicle. TYLER said ROBERT was driving behind CLAIRE's vehicle and all vehicles were driving eastbound on Shoreline Dr. TYLER said prior to the accident he noticed ROBERT's vehicle was varying speeds and swerving. TYLER said he saw ROBERT's vehicle collided into the back passenger side of CLAIRE's vehicle. TYLER said ROBERT's vehicle then drove onto the sidewalk south sidewalk of Shoreline Dr. and collided with a mailbox. TYLER said ROBERT's vehicle continued to drive on the sidewalk until it collided with a telephone pole. TYLER said his vehicle was not involved. 
ROBERT's vehicle was towed from the scene by Williams towing. CLAIRE and JAMES were able to drive their vehicle away from the scene. ROBERT was seen by Ridgeview Medics. ROBERT decided he did not want transport by Medics and was picked up by his friend, ARNOLD HILK. I completed a State accident report and submitted ROBERT for drivers evaluation. 
Clear.</t>
  </si>
  <si>
    <t>Unit 1 traveling eastbound County Rd. 15 near Chateau Ln in Mound. Unit 2 was following Unit 1 eastbound on County Rd. 15. Unit 1 slowed down to make a left hand turn into a driveway near the 5000-block of County Rd. 15. Unit 2 did not see vehicle slow down and rear ended Unit 1.
Driver 1 stated she was driving east on County Rd. 15 and was going to turn left in to a driveway. Driver 1 stated she slowed down and signaled a left hand turn.Driver 1 stated she was waiting for oncoming traffic to clear before turning. Driver 1 stated she stopped and then was rear ended by Unit 2. 
Driver 2 stated he was following Unit 1 east on County Rd. 15. Driver 2 stated his windshield was fogged up and he looked down to turn on his defroster. Driver 2 stated when he looked back up he observed Unit 1 stopped and could not stop before colliding with Unit 1. 
Neither driver was injured, no tow needed. Photos taken of vehicle damage.
Clear.</t>
  </si>
  <si>
    <t>OR20007691</t>
  </si>
  <si>
    <t>UNIT #1 WAS TRAVELING WB SHORELINE DR AND HAD COME TO A STOP WHILE A VEHICLE, NOT INVOLVED, WAS WAITING FOR EB TRAFFIC TO CLEAR TO COMPLETE A LEGAL SB TURN INTO A DRIVEWAY ON SHORELINE DR. WHILE STOPPED IN TRAFFIC, UNIT #1 WAS STRUCK IN THE REAR OF THE VEHILCE BY UNIT #2 TRAVELING WB SHORELINE DR. DRIVER OF UNIT #2 WAS A PIZZA DELIVERY DRIVER AND STATED THAT HE WAS LOOKING SLIGHTLY SB TRYING TO LOCATED THE ADDRESS OF 5033 FOR DELIVERY. DRIVER OF UNIT #2 STATED THAT HE COULDN'T SEE THE STOPPED OR PARKED VEHICLE IN THE ROAD DUE TO THE DIRECT GLARE OF THE SUN. 
BOTH DRIVERS REFUSED MEDICAL ATTENTION. DRIVER OF UNIT #1 COMPLAINED OF LOWER BACK PAIN AND WOULD SELF TRANSPORT AFTER CLEARING THE SCENE. 
UNIT #2 WAS TOWED FROM THE SCENE BY WILLIAMS TOWING. 
END OF REPORT. 
KKIRSCHNER #514</t>
  </si>
  <si>
    <t>15-014128</t>
  </si>
  <si>
    <t>Fernside La</t>
  </si>
  <si>
    <t>Driver #1 stated he was headed east on Shoreline Dr when he observed vehicles stopping infront of him. Driver #1 stated his only option was to swerve off to the shoulder of the road to avoid hitting another vehicle. Driver #1 stated when he swerved he hit the stop sign and street post sign. The driver stated he was not injured and did not need any medical help. I obtained the drivers information and took photos and advised the driver he was free to go.</t>
  </si>
  <si>
    <t>Chateau Lane</t>
  </si>
  <si>
    <t>Mizerny, Purdy and Dierbeck were all traveling eastboud in the 5000 block of Shoreline Drive in Mound.
Mizerny was unsure what distracted his attention from the roadway, but when he looked where he was driving, he noticed that the traffic had come to a stop.  Mizerny then rear-ended Purdy.  The force of Mizerny crashing into Purdy caused Purdy to then crash into the rear of Dierbeck.
Purdy and Dierbeck each stated they were nearly stopped in the roadway to allow another vehicle in front of them to turn off of Shoreline Drive.
Mizerny was cited for Inattentive Driving.</t>
  </si>
  <si>
    <t>Montclair Lane</t>
  </si>
  <si>
    <t>Driver #2 was stopped in traffic. Driver #1 rear-ended #2. Driver #1 said she did not see that vehicle #2 had come to a stop.</t>
  </si>
  <si>
    <t>12-1596</t>
  </si>
  <si>
    <t>Shoreline Dr.</t>
  </si>
  <si>
    <t>Montclair Ln.</t>
  </si>
  <si>
    <t>V-2 was w/b Shoreline Dr.  V-1 did not see V-2 due to V-3 turning onto Montclair Ln.  V-2 t-boned V-1 as it pulled out onto Shoreline Dr.  
Driver of V-1 was arrested for DWI.
Witness was driving V-3.</t>
  </si>
  <si>
    <t>4800 County Rd. 15</t>
  </si>
  <si>
    <t>Driver of Vehicle 2 was travelling easbound on County Rd. 15 and slowed down in traffic.  Driver 2 stated there were two vehicles in front of her and the lead vehicle was going to make a turn off of County Rd. 15 and the vehicle in front of her stopped suddenly and she had to stop quickly and was then rear ended by vehicle 1.  Driver of vehicle 1 stated the vehicle in front of her stopped quickly and she could not stop in time and struck vehicle 2 from behind.</t>
  </si>
  <si>
    <t>Driver of 529MYZ was westbound on Shoreline in the City of Mound, County of Hennepin approaching Montclair Lane.  Driver believed to have fallen asleep while driving.  Crossed over eastbound traffic, on to sidewalk, striking a City of Mound light pole and road construction sign.  Vehicle partially off sidewalk on grass.  Vehicle came to rest in eastbound shoulder.  Driver did not sustain injury, no citations issued.</t>
  </si>
  <si>
    <t>Bartlett Boulevard</t>
  </si>
  <si>
    <t>Driver was incoherent at scene. Has history of seizures. Had anti-seizure meds in her purse. Driver ran off right side of road and hit a city street light pole and also took out some signage. Driver's vehicle then plowed through several feet of trees, shrubs and brush before being stopped by trees. Witness said driver passed him on the right at a high rate of speed just prior to the accident.</t>
  </si>
  <si>
    <t>17-009171</t>
  </si>
  <si>
    <t>An unknown vehicle struck vehicle #1. Vehicle #1 was parked legally on the roadway. Damage was done to vehicle #1 left side.</t>
  </si>
  <si>
    <t>I Officer McCoy responded to a vehicle vs bicycle accident at Shoreline Dr and Bartlett Blvd. Upon arriving on scene I made contact with the vehicles driver Wheeler and the bicyclist Rohrich. Wheeler stated he was not injured and Rohrich had road rash on his legs and arm.s Rohrich was up standing and walking around. I advised Rohrich a ambulance in on the way to check him out. Wheeler stated he was traveling eastbound on Shoreline Dr and making a right hand turn onto Bartlett Blvd. Wheeler stated when he made the turn Rohrich hit his front passenger door. Rohrich stated he was traveling eastbound on Shoreline Dr and tried to stop his bicycle when Wheeler made the right hand turn on to Bartlett Blvd. Rohrich stated Wheeler made a short turn on to Bartlett Blvd. I took photos of the accident scene. Ridgeview Paramedics arrived on scene and took over care of Rohrich. Rohrich stated he was going to bike home.</t>
  </si>
  <si>
    <t>13-4154</t>
  </si>
  <si>
    <t>Bartlett Blvd.</t>
  </si>
  <si>
    <t>Driver of V-1 said she was turning SW onto Bartlett Blvd. from WB Shoreline Dr. and clipped V-2 while V-2 was coming to a stop at the stop sign on Bartlett Blvd.  Driver of V-1 claimed V-2 was not to the right all the way.  
Driver of V-2 said he was turning right (east) onto Shoreline Dr. from Bartlett Blvd. and V-1 cut the corner too much during the left turn and they hit.  Driver of V-2 said he was as close to the right-hand curb as possible while making the turn.</t>
  </si>
  <si>
    <t>17-004954</t>
  </si>
  <si>
    <t>I Officer McCoy was on routine patrol when I came across a property damage accident at Shoreline Dr and Bartlett Blvd. I made contact with Unit #1 and ID him as Noble and made contact with UNit #2 and ID her as Brombacher. Both drivers stated they were not injured. Noble stated he was traveling east on Shoreline Dr when Brombacher turned infront of him. Noble stated Brombacher was turning left onto Bartlett Blvd from  westbound Shoreline Dr. Brombacher stated she was westbound Shoreline Dr and turned left onto Bartlett Blvd. Brombacher stated she thought she had enough time to turn left on to Bartlett Blvd in front of Noble who was traveling east on Shoreline Dr. Brombacher stated she was almost done with the turn when Noble struck her. I took photos of the damaged vehicles and obtain the drivers information.</t>
  </si>
  <si>
    <t>Spring Park</t>
  </si>
  <si>
    <t>Unit 1 was legally parked in the lot and backing out of his parking spot.  Unit 2 had the right of way and was driving through the lot.  Unit 1 backed into the side of unit 2 hitting the driver and rear passenger doors.</t>
  </si>
  <si>
    <t>Unit 1 was traveling east near the 4700 block of Shoreline Dr. Unit 1 said she stopped due to a vehicle making a turn in front of her. Unit 1 driver said she did not make an abrupt stop and noticed Unit 2 coming behind not stopping.  Unit 2 driver said she was possibly distracted by the near by construction and looked up and couldn't stop in time and rear-ended Unit 1.  Unit 1 driver said she did have some minor neck stiffness she may go to doctor to get evaluated. Unit 2 driver said she was not injured. Both vehicles were able to be driven from the scene. It should also be noted both had been moved prior to my arrival; therefore, diagram is from information received from both drivers.  No photos taken by this officer. 
 No citations issued.</t>
  </si>
  <si>
    <t>20-006862</t>
  </si>
  <si>
    <t>I was on patrol westbound on Shoreline Dr. in the 4600 block. In the 4700 block of Shoreline Dr. at Certified Auto, I saw a bicyclist on his back next to his bicycle. A saw a black GMC Terrain with MN license plate #DKW-183 on the shoulder of the road just west of the bicyclist's location. I exited my squad and approached. The bicyclist had minor injuries and was checked out by North (Run #E2009010072.) The driver of the vehicle was not injured. The vehicle had dents and scuffs to the passenger side rear door. The driver of the vehicle had been westbound and activated the blinker to turn into the parking lot at Certified Auto and struck the westbound bicyclist on the shoulder as he rode. The bicyclist had a yellow reflective shirt on and a blinking light to the rear of the bicycle. The bicyclist was picked up by his wife from the scene. The driver of the vehicle drove from the scene without mechanical issues.</t>
  </si>
  <si>
    <t>The driver, Walhstrom drove to the Pharmacy. Wahlstrom parked in a marked parking space in front of the business. Wahlstrom said he put the vehicle into park but the vehicle accelerated instead. Wahlstrom drove up onto the sidewalk and ran into the brick pillar support post. Wahlstrom said he had one foot on the accelerator and one foot on the brake. Wahlstrom wore a seatbelt and was not injured. I did not suspect alcohol or drugs. Wahlstrom was coherent. Wahlstrom does have an expired DL since 2014. Wahlstrom said he didnt know he had an expired DL.  I issued a citation for NO MN DL. 
The vehicle MN plate #117DEL had severe damage. There is damage to the pillar support post and I do not have an estimate for damage yet. 
NFA.</t>
  </si>
  <si>
    <t>Unit 1 was westbound on Shoreline drive and crossed yellow line into turn lane. Just prior to impacting unit 2, the driver of Unit 1 corrected but it was too late to prevent a collision. Unit 1 struck Unit 2 impacting his front driver side corner into the front drivers side corner of Unit 2. The driver of Unit 1 said he was distracted for an unknown reason and did not realize he had crossed over the lane line. The driver of Unit 2 said he was stopped in the turn lane for several seconds waiting to turn. The driver of Unit 2 said he observed Unit 1 cross the lane and quickly tried to avoid a collision prior to impact. No injuries were observed or reported. Both vehicles were towed from the scene due to disabling damage.</t>
  </si>
  <si>
    <t>Veh 1 was slowed/stopped for a garbage truck bearing MN license plate YBJ9832, who was stopped at a pedestrian crosswalk.  The driver of veh 2 stated he was looking to his left not paying attention, looked forward, attempted to brake and hit the rear end of veh 1.  Veh 1 sustained damage to the rear end and veh 2 sustained damage to the front end.  There were no injuries and no vehicles were towed.  The driver of veh 1 said the garbage truck was not hit.</t>
  </si>
  <si>
    <t>On the above date and time I received a personal injury accident in the above location.  I was advised a motorcyclist skidded out in the street and onto the shoulder and the driver was not wearing a helmet and had a head injury and was bleeding.  Sgt. SILTALA and Officer DEMBOUSKI assisted along with Mound Fire Department.  
I arrived and saw two motorcycles in the eastbound lane just before the crosswalk.  I saw several people helping a male on the south side of Shoreline Dr.  I pulled my squad around blocked traffic heading eastbound.  I made contact with one of the drivers, DANIEL WILDES, who stated the the other driver, THOMAS BARRETT, had rear ended his motorcycle.  I attended to BARRETT who was laying on his left side up against the curb.  BARRETT appeared to be bleeding from both side of his head and was complaining of not being able to breath.  BARRETT was laying when I arrived but insisted he sit up because of his breathing issue.  I administered oxygen and a bystander applied pressure to BARRETT's head and facial lacerations.  Mound Fire Department arrived on scene and immediately took over care of BARRETT.  
I talked further with WILDES who was driving SD\LIC MC9768 heading east prior to the accident.  WILDES stated as he approached the crosswalk an individual in a wheel chair started to pull out into the roadway in front of him forcing him to slam on his brakes.  WILDES stated the individual in the wheel chair was not in the cross walk and stopped and reversed out of the road.  WILDES stated BARRETT was behind him and rear ended his motorcycle.  WILDES was not injured but did have damage to the rear of his motorcycle.  WILDES has Progressive insurance policy number 16322.
BARRETT was driving MN\LIC 23917MH and by all accounts was following WILDE although they were not together.  According to witnesses BARRETT rear ended WILDES motorcycle and was tossed to the south side of Shoreline Dr. where he landed.  According to witnesses BARRETT was unconscious after the accident but came to prior to my arrival.  BARRETT's motorcycle was laying on the driver side facing west in the eastbound lane and the front fender had collapsed on the front tire.  There were marks in the road that appeared to indicate after BARRETT's motorcycle hit WILDES motorcycle the rear end continued forward swinging the motorcycle around.  BARRETT has State Farm Insurance policy number 244 5595-F15-23.
North Paramedics and Air Care arrived and BARRETT was transported via Air Care to North Memorial.</t>
  </si>
  <si>
    <t>20-000936</t>
  </si>
  <si>
    <t>On the above date and time, I, Officer McCoy #539 was on routine patrol when I came upon a property damage accident at Shoreline Dr and Island Dr.  I made contact with unit 1 and unit 2 and they stated they were not injured. 
Unit 1 stated she was traveling east on Shoreline Dr when she saw unit 2 sitting across the eastbound lane of Shoreline Dr. Unit 1 stated she had not time to avoid hitting unit 2. Unit 1 stated she struck unit 2 on the rear passenger door on the drivers side. I spoke to unit 2 and she stated she was traveling north on Island Dr and tried to stop at the stop sign. Unit 2 stated she slid on to Shoreline Dr and right in front of unit 1. Unit 2 stated she could not do anything because of the snow coverage roads. 
I took photos of the accident scene and obtained the drivers information. The vehicles were not towed. I cleared.</t>
  </si>
  <si>
    <t>12-009932</t>
  </si>
  <si>
    <t>ISLAND DR</t>
  </si>
  <si>
    <t>DR 1 WAS EAST BOUND ON SHORELINE DR, DR 2 WAS ON ISLAND DR AND GOING DOWNHILL TO INTERSECTION WITH SHORELINE DR. DR 2 SLID THRU STOP SIGN AND IN FRONT OF DR-1. DR-1 TRIED TO AVOID HITTING DR 2 BUT ROADS WERE SNOW/ICE PACKED........</t>
  </si>
  <si>
    <t>14-015161</t>
  </si>
  <si>
    <t>Island Dr</t>
  </si>
  <si>
    <t>I Officer McCoy arrived on scene and observed 2 vehicles with extensive front end damage. Unit #1 was stated he was light headed and confused. Unit #1 stated his airbag deployed. Unit #2 stated he was fine and not injured. Unit #1 stated he driving east on Shoreline Dr. when Unit #2 came out of Island Dr and he hit Unit #2. Unit #2 stated he was driving north on Island Dr and coming up to Shoreline Dr. Unit #2 stated he locked up his brakes because he was sliding. Unit #2 stated he could not stop and slid into Shoreline Dr and Unit #1 struck him. I advised dispatch to start Williams Towings two times for the vehicles. North Memorial arrived on scene and evaluated driver unit #1. The mound fire department arrived on scene and put floor dry down on the roadway where there was oil from the vehicles. After the vehicles were towed and scene was cleaned up, I cleared.</t>
  </si>
  <si>
    <t>Island Drive</t>
  </si>
  <si>
    <t>Driver #1 was westbound CO 15 and was starting to make a left turn to go south onto Island Drive. Driver #1 said she thought #2 was slowing to let her turn so she stated she started inching forward into the intersection and realized too late that #2 was not stopping. Driver #2 said she was just going straight ahead and following the road when she realized #1 was turning in front of her. #2 said she did swerve to the left but it was too late to avoid the crash.</t>
  </si>
  <si>
    <t>19-003848</t>
  </si>
  <si>
    <t>According to driver #1, she was traveling eastbound on County Rd. 15 (aka) Shoreline Dr. approaching the 4500 block. Driver #1 was attempting to locate an address via her cell phones GPS. Driver #1 said all of the sudden her cell phone lost connectivity. As Driver #1 was looking down at her phone, she realized she was where she wanted to be and attempted to made a quick right. Driver #1 said, instead of depressing the brake pedal to slow down she inexplicably depressed the gas pedal. Vehicle #1 jumped over the curb and launched into a mulch and rock bed area off of the roadway. Vehicle #1 was suspended in the air under some boulders causing moderate to severe under carriage damage to vehicle #1. No other vehicles were involved. Driver #1 was cited for failure to drive with due care. No injuries reported by driver #1.</t>
  </si>
  <si>
    <t>OR19004408</t>
  </si>
  <si>
    <t>Vehicle 1 was eastbound Shoreline Dr behind a Suburban. The Suburban slowed to make a right turn and vehicle 1 began passing on the left. Vehicle 2 was exiting the parking lot making a left turn. Vehicle 1 and Vehicle 2 impacted in the eastbound lane.</t>
  </si>
  <si>
    <t>16-012476</t>
  </si>
  <si>
    <t>On the above date and time I, (Officer Raze #6526) was dispatched to a PD accident at 4658 Shoreline Dr in Spring Park. Upon my arrival, I made contact with both drivers and made sure they were okay. Both drivers said they were not injured and did not need medical attention. I spoke with the reporting party and verbally identified him as, David Curtis Bennyhoff 07/25/1953. David said he saw two females walking in the crosswalk and the driver of the Jeep stop for them to cross. David said he then saw the driver of the Hyundai fail to stop and rear ended the Jeep who was stopped. I made contact with the driver of the Jeep and verbally identified her as, Colleen Mary Hendricks 11/13/1947. Colleen advised me she stopped so the pedestrians could cross and the male behind her hit her. I then spoke with the male driver and verbally identified her as, Thomas Perry Medlock 09/21/1996. Thomas said he was distracted while following his GPS directions and didn't realize the Jeep had stopped. Thomas had USAA Insurance policy #001404061C71022 and was driving South Carolina Lic #MBL-563 which had moderate damage to the front right bumper. The vehicle was towed by Williams towing. Colleen had State Farm insurance policy #5916974-C20-23I and was driving MN Lic# 050-MPN which had light damage to the right rear bumper and was not towed. I advised both Colleen and Thomas how to obtain a copy of the police report and advised them to call if they had any questions. Clear.</t>
  </si>
  <si>
    <t>Vehicle 1 was stopped and looking left and right in order to make a left turn to leave the parking lot.  Vehicle 2 was headed west on Shoreline Dr. and turning into the parking lot.  Vehicle 1 pulled out and did not see vehicle 2 entering the parking lot.  There were two large snow banks on the corners making it hard to see.</t>
  </si>
  <si>
    <t>18-000102</t>
  </si>
  <si>
    <t>According to driver #1, he was backing vehicle #1 out of the Dock and Lift parking lot in the city of Spring Park onto the 4500 block of Shoreline Dr. aka Co. Rd 15. Driver #1 said that he looked both ways to see if there was any traffic coming from the westbound side and he did not see any. Vehicle #1 began backing into the roadway and suddenly vehicle #2 appeared on the westbound side. According to driver #1, he said driver #2 was NOT paying attention. Driver #1 immediately stopped as vehicle #2 approached. Driver #1 said he could not shift gears to forward as vehicle #2 was approaching too fast. Driver #1 watched as vehicle #2 attempted to swerve to it's left but crashed into the rear of vehicle #1's trailer almost at full speed. Driver #2 said, driver #2 never applied her brakes. Driver #1 said he was surprised that driver #2 was not seriously hurt.
According to driver #2, she was traveling westbound on Shoreline Dr. approaching the 4500 block. Driver #2 said that she did not see that the trailer of vehicle #1 had backed into the roadway in front of vehicle #2. Driver #2 said that she attempted to swerve out of the way at the last second but was not able too and struck the rear of vehicle #1's trailer causing severe disabling damage to vehicle #2. When asked, neither driver sustained any physical injuries as a result of this accident.</t>
  </si>
  <si>
    <t>18-011315</t>
  </si>
  <si>
    <t>According to driver#1, he was traveling westbound on County Rd. 15 behind vehicle#2. Driver#1 said that vehicle#2 suddenly slowed and stopped on County Rd. 15 in front of him. Driver#1 said he depressed the brake pedal and nothing happened. Driver#1 then said that he jammed on the brakes and said "I don't know, I must have hydroplaned" into the back of vehicle#2. Vehicle#1 struck vehicle#2 in the rear section as vehicle#2 had stopped for an emergency vehicle to pass in front.
According to driver#2, he was traveling westbound on County Rd. 15. He saw a police squad car sitting in a driveway on the 4500 block of County Rd. 15. The police vehicle illuminated it's emergency lights to enter the roadway. Driver#2 slowed and stopped on County Rd. 15 to allow the police vehicle to cross in front of him to go eastbound on County Rd. 15. Driver#2 said that's when he felt the impact from behind. Driver#2 said vehicle#1 struck vehicle#2 in the rear section. According to both parties, the officer advised them to stay put until another police unit could respond to their accident scene. 
No injuries reported.</t>
  </si>
  <si>
    <t>Unit# 1 was travelling westbound on Shoreline Dr.  at an unknown rate of speed.  Unit#1 stated he fell asleep and traveled off the road way striking a tree before stopping.</t>
  </si>
  <si>
    <t>17-004809</t>
  </si>
  <si>
    <t>Vehicle#1 was attempting to enter an open parking spot to the west of where vehicle#2 was parked. On Vehicle#1's second attempt to enter the parking spot, it moved forward and struck vehicle#2 in the left rear portion causing moderate damage to both vehicles. Driver#1 did not leave any contact information prior to leaving the scene.</t>
  </si>
  <si>
    <t>VEHICLE #1 WAS DRIVEN BY KELM WEST ON SHORELINE DR. SHE ATTEMPTED TO TURN LEFT INTO A PRIVATE LOT. VEHICLE #2 WAS DRIVEN BY LIND EAST ON SHORELINE DR. KELM TURNED AND DID NOT YEILD TO LIND. VEHICLE #1 STRUCK VEH #2 IN THE FRONT LEFT. VEHICLE #1 WAS TOWED. VEHICLE #2 WAS ABLE TO DRIVEN FROM THE SCENE.</t>
  </si>
  <si>
    <t>16-001113</t>
  </si>
  <si>
    <t>On 02/02/2016 at approximately 1519 hours I, (Officer Raze #6526) was dispatched to the Minnetonka Shores Parking Lot, 4515 Shoreline Drive in Spring Park for an accident involving three vehicles. Upon my arrival, I made contact with the RP, Mary Joann Johnstone 01/24/1956. Mary advised me that her car was parked facing north next to her co worker's car that was parked facing south. Mary said she came outside to get her car ready to leave work and noticed that Keba Jobes 02/19/1989 had hit her co worker's vehicle that was parked next to her vehicle and it was pushed into her parked vehicle. Mary stated that Keba was driving east in the parking lot and was trying to park next to their vehicles when he lost control of his vehicle due to the heavy snow  in the parking lot. Keba hit the rear passenger side of Susan's car which pushed her car into Mary's vehicle and hit her vehicle on the front driver side. Moderate damage to all vehicles but none of the vehicles were towed. All parties exchanged information when I was on scene. Clear.</t>
  </si>
  <si>
    <t>19-008763</t>
  </si>
  <si>
    <t>According to driver #1, she was attempting to exit the Minnetonka Shores parking lot northeast exit and make a left turn onto County Rd 15 (aka) Shoreline Dr. Driver #1 said she looked both ways and did not see vehicle #2 stopped in the turn lane to go north. According to driver #1, she entered the roadway to turn left and struck vehicle #2 that was already stopped. Vehicle #1 rode over the hood of vehicle #2 causing severe damage to vehicle #1 and #2.
According to driver #2, she was stopped in the center turn lane waiting to make a left turn into the boatyard. She was waiting for westbound traffic to clear when suddenly the front of vehicle #2 was struck by vehicle #1. Driver #2 said vehicle #1 drove right over the front hood of her car causing severe damage. No injuries were reported by either driver. Driver #1 was cited for fail to yield while making a left turn.</t>
  </si>
  <si>
    <t>19-010539</t>
  </si>
  <si>
    <t>According to driver #1, he was traveling westbound on County Rd 15 aka Shoreline Dr. behind vehicle #2. Driver #1 said he is not from the area. Driver #1 looked down at his GPS briefly for directions and when he looked back up "it happened so fast." When I asked for clarification, driver #1 said "I hit him." Driver #1 admitted to being distracted briefly. 
According to driver #2, he was traveling westbound on County Rd. 15 aka Shoreline Dr. Driver #2 said that he saw vehicle #1 behind his vehicle further back east from the accident scene. Driver #2 said that he slowed to turn into the 4400 Shoreline parking lot. Driver #2 was suddenly and violently struck from behind. Driver #2 said vehicle#2 was pushed up onto the sidewalk, over a snow bank, and came to rest inches from a large tree.
Driver #1 was cited for fail to drive with due care. Driver #2 was transported to Ridgeview Hospital in Waconia for further evaluation and or treatment.</t>
  </si>
  <si>
    <t>16-014464</t>
  </si>
  <si>
    <t>Unit 1 following Unit 2 westbound Shoreline Dr. passing intersection of Interlachen Rd. Drv. 1 stated Unit 2 moved over to center median as if he were going to take a left hand turn. Drv. 1 stated he continued to drive straight. Drv. 1 stated Unit 2 took a right hand turn and Drv. 1 collided with Unit 2. Drv. 1 stated there was no right turn signal used by Unit 2. Drv. 1 obtained Unit 2 insurance information. No other information was obtained by Drv. 1. I called Drv 2's insurance company and was able to gather information regarding Drv 2's vehicle.</t>
  </si>
  <si>
    <t>13-014993</t>
  </si>
  <si>
    <t>Black Lake Road</t>
  </si>
  <si>
    <t>Unit 1 was pulling a boat trailer with no boat with license plates MN 6275CPT. Unit 1 stated he was slowing in traffic for the upcoming traffic light at Interlachen Road when he was rear ended by Unit 2. The driver said the trailer dislodged from the hitch and the tongue hit the bumper of the truck. The right rear tail light of the trailer was broken and the center left of the bumper of the truck had a scratch. 
The driver of Unit 2 stated she was looking at her radio when suddenly the vehicle in front of her stopped. She applied the brakes but was unable to stop in time and rear ended the trailer attached to Unit 1. Her vehicle sustained front end damage and was driveable. 
The driver and registered owner of Unit 1 is the same person but recently has had a name change that as of the time of the report had not yet been entered and updated within DVS. 
MSP CVI came out and did an inspection of Unit 1 as well.</t>
  </si>
  <si>
    <t>THREE VEHICLES WERE INVOLVED IN THIS ACCIDENT. ALL THREE VEHICLES WERE IN THE EASTBOUND LANE OF SHORELINE DRIVE TRAVELING EAST JUST WEST OF THE INTERSECTION OF SHORELINE DR / INTERLACHEN RD. UNIT 3 - WHICH WAS THE EASTERN MOST VEHICLE NEAREST THE INTERSECTION WAS NOT DAMAGED AS A RESULT OF THE ACCIDENT AND WAS NOT INCLUDED IN THIS STATE ACCIDENT REPORT. UNIT 3 REMAINED UNIDENTIFIED AS A RESULT AND NO FURTHER INFORMATION IS AVAILABLE REGARDING UNIT 3. 
UNIT 1 WAS THE SECOND VEHICLE INVOLVED IN THE ACCIDENT AND WAS BETWEEN UNIT 3 AND UNIT 2. UNIT 2 WAS THE WESTERN MOST VEHICLE IN THE LINE OF THE THREE VEHICLES INVOLVED IN THIS ACCIDENT. UNIT 3 AND UNIT 1 WERE COMING TO A STOP AT THE INTERSECTION OF SHORELINE DRIVE / INTERLACHEN RD AS THE LIGHT FOR EASTBOUND TRAFFIC WAS RED. UNIT 2 ADVISED THAT THE VEHICLES IN FRONT OF HER (UNIT 3 AND UNIT 1) SLOWED VERY QUICKLY AND CAME TO A STOP. UNIT 2 ADVISED THAT AS A RESULT, SHE WAS UNABLE TO STOP IN TIME AND STRUCK THE REAR OF UNIT 1 WITH THE FRONT OF HER VEHICLE. UNIT 2 ADVISED THAT AFTER SHE STRUCK THE REAR OF UNIT 1, UNIT 1 WAS THEN FORCED FORWARD AND STRUCK THE REAR OF UNIT 3 AS A RESULT. 
POINTS OF CONTACT:
UNIT 2 STRIKING THE REAR OF UNIT 1 / THEN UNIT 1 STRIKING THE REAR OF UNIT 3 AS A RESULT</t>
  </si>
  <si>
    <t>13-2727</t>
  </si>
  <si>
    <t>4315 Shoreline Dr.</t>
  </si>
  <si>
    <t>Interlachen Rd.</t>
  </si>
  <si>
    <t>Driver 1 was eastbound on Shoreline Dr. approaching the intersection at Interlachen Rd.  Driiver 1 slowed in traffic several vehicles back from the red stoplight.  Driver 2 rear-ended driver 1. Driver 1 and driver 2 drove into a nearby parking lot and called for police.  Driver 2 (Swanson) was found to be cancelled IPS and he was arrested and booked at PD2.  Driver 1 complained her neck hurt but she refused medical attention.</t>
  </si>
  <si>
    <t>Officer Needham notified me of two down traffic signs at the intersection of Shoreline Dr. and Interlachen Rd. Upon arrival, I found two damaged traffic signs in the center median of Shoreline Dr., west of Interlachen Rd. There were tire marks leading from westbound Shoreline Dr. onto the center median. There were several pieces of the striking vehicle in the roadway. Based on the damaged vehicle parts it appeared the vehicle was red in color. I found a headlight in the center of Shoreline Dr. I searched the serial number of the headlight and discovered it was for a Honda Accord. Officer Needham advised he saw a red Honda Accord driving westbound on Shoreline Dr. approximately 1/4 mile away from the intersection moments before discovering the damaged signs. Officer Needham advised the Honda was missing the drivers side headlight. Officer Needham said the Honda was bearing Minnesota license plate 738-HNB. The registered owner of the vehicle was CRAIG ALAN KINGREN, 07/30/1964. Officers searched the area for the vehicle and were unable to locate. 
I contacted Hennepin Dispatch and requested Wright County Deputies check CRAIG's address for the vehicle. Wright County Deputy Grahm called me and informed me they made contact with residents at the address. Deputy Grahm stated the driver of the vehicle was ASHLYNN  ANN KINGREN, DOB 01/01/1992. Deputy Gram advised ASHLYNN lived at an unknown address in Mound. Officers searched several data bases and discovered ASHLYNN lived at 5420 Three Points Blvd. Apartment 213. 
Officer Needham and I responded to the address and found the vehicle parked outside the apartment complex. I made contact with ASHLYNN and she advised me she was the driver of the vehicle. ASHLYNN said she was driving home from work when she reached down to grab something that fell to the floor. ASHLYNN said she accidentally drove her car onto the center median and struck the signs. ASHLYNN said she was scared and did not know what to do. ASHLYNN said she drove home and was going to call Police in the morning. I did not detect any signs of impairment on ASHLYNN.
I placed a yellow tag on the damaged signs (Tag number70646).</t>
  </si>
  <si>
    <t>Veh #1 was waiting at the stop light.  Veh #2 slowing behind Vehicle #1 that was stopped at the stop light.  The driver of vehicle #3 said Veh #2 stopped abruptly and he was unable to stop and rear-ended Veh #2.</t>
  </si>
  <si>
    <t>I Officer McCoy responded to a property damage accident on Shoreline Dr just east of Interlachen Rd. Upon arriving on scene I made contact with the reporting party, Daniel, who was driving unit 1, MN LIC 6BB649. Daniel was also there with his wife Gwendolyn who was the passenger in unit 1. I spoke to unit 2, MN LIC 535-EAJ, driver and ID him as Spencer. I asked if anyone was injured and Daniel and Gwendolyn were a little sore. Spencer stated he was not injured. All three individuals refused medical attention. Daniel stated he was traveling east on Shoreline Dr when stopped to let a ambulance what was traveling east with its emergency lights on go by him. Daniel stated when he stopped is when he got hit in the rear bumper by Spencer. Spencer stated he was traveling east on Shoreline Dr. and did not see Daniel stop in front of him. Spencer stated he did not have enough time to stop and rear ended Daniel. I took photos of the damage and obtained everyone's information. 
On 05/19/17 Daniel called me and advised me Gwendolyn and himself saw a doctor today because he had pain in his neck and lower back do to the accident. Daniel stated Gwendolyn had pain in her neck.</t>
  </si>
  <si>
    <t>Unit 2 was heading east on Shoreline Dr. and came to a stop for a red light at Interlachen Rd.  Unit 1 was behind Unit 2.  According to Unit 2 the light turned green and before he could start moving he was rear ended by Unit 1.  Unit 2 pulled over to exchange information and Unit 1 made no attempt to stop and continued south on Interlachen Rd.</t>
  </si>
  <si>
    <t>13-013662</t>
  </si>
  <si>
    <t>INTERLACHEN RD</t>
  </si>
  <si>
    <t>VEH 1 STOPPED IN RUSH HOUR TRAFFIC. DR OF VEH 2 HIT THE REAR OF VEH 1. DR OF VEH 2 SAID SHE WAS LOOKING IN HER REARVIEW MIRROR AT HER DAUGHTER .................................................</t>
  </si>
  <si>
    <t>Shorline Dr</t>
  </si>
  <si>
    <t>Interlachen Rd</t>
  </si>
  <si>
    <t>Unit #1 was merging from Interlachen Rd to Shoreline Dr when Unit #2 was heading Eastbound Shoreline Dr through the intersection of Interlachen Rd. Unit #1 merged infront of Unit #2. Unit #2 hit Unit #1 and Unit #1 then hit Unit #3 which was parked on the shoulder of Shoreline Dr. I asked the drivers if they needed medical attention which they all denied. Unit #1 was dropped off at her sons house for the night by #525</t>
  </si>
  <si>
    <t>14-015700</t>
  </si>
  <si>
    <t>UNIT 3 STOPPED IN TRAFFIC ON SHORELINE DR. WAITING TO MAKE LEFT HAND TURN SOUTHBOUND ONTO INTERLACHEN RD. UNIT 2 WAS STOPPED BEHIND UNIT 3 WAITING TO MAKE LEFT HAND TURN SOUTHBOUND. UNIT 1 DRIVING WB APPROACHING UNIT 2 AND UNIT 3 FROM REAR. UNIT 1 WAS CHANGING RADIO STATION IN VEHICLE AND DID NOT SLOW IN TIME. UNIT 1 STRUCK THE REAR OF UNIT 2 IN TURN CAUSING UNIT 2 TO STRIKE THE REAR OF UNIT 3.</t>
  </si>
  <si>
    <t>UNIT 1 was stopped at red light on westbound Shoreline Dr. at Interlachen Rd. in Spring Park. UNIT 2 approached westbound from the rear of UNIT 1. DR 2 stated she attempted to stop but failed to do so completely prior to making contact with the rear of UNIT 2 with her front bumper. Both parties denied medical attention on scene. DR1 stated she had a slight headache from the impact. I advised her to advise her doctor. DR2 stated she had no injuries. I observed slight damage to the rear of UNIT 1 and to the front of UNIT 2. Both parties took their own photos of the damage on scene.</t>
  </si>
  <si>
    <t>Veh #1 was traveling westbound Shoreline Drive approaching Interlachen Road. Veh #1 stopped and slid on the slippery road. Veh #1 swerved to the left and drove over the street sign in the center median. Veh #1 had front and front passenger door damage. The street sign was laying on the ground. THe driver had been drinking and passed SFST's. Yellow Property Tag #101906 was placed on sign. No citations.</t>
  </si>
  <si>
    <t>16-006717</t>
  </si>
  <si>
    <t>According to driver#1, she was traveling northbound on Interlachen Rd. turning right onto eastbound CNTY 15. Driver#1 said she was looking to her left watching for eastbound traffic approaching on CNTY 15. Driver#1 did not notice that vehicle#2 was stopped in the turn lane in front of her. Vehicle#1 struck vehicle#2 in the rear section. According to driver#2, he was stopped waiting for eastbound CNTY 15 traffic to clear so he could merge in. As driver#2 was stopped waiting, vehicle#1 struck vehicle#2 in the rear. No apparent injuries occurred as a result of the accident. Medical attention was refused by both drivers.</t>
  </si>
  <si>
    <t>Vehicle 1 was stopped at a red left turn arrow when driver's foot slipped off the brake and vehicle 1 rolled into vehicle 2 causing minor damage.</t>
  </si>
  <si>
    <t>Vehicle 1 was headed westbound on Shoreline Dr.  Vehicle 2 was also headed westbound but was ahead of vehicle 1 in the turn lane to make a left turn onto Interlachen Rd.  Vehicle 2 stated there was a vehicle ahead of them that was stopped and when they tried slowing they started to slide.  Vehicle 2 then made a right turn back into the westbound lane of travel into vehicle 1.</t>
  </si>
  <si>
    <t>18-000779</t>
  </si>
  <si>
    <t>The driver of vehicle #1 was turning right from Interlachen Rd onto Shoreline Dr. She slowed down at the yield sign to look for on coming traffic. She slowed and stopped to verify no traffic was coming. The driver of vehicle #2 was behind and believed vehicle #1 was continuing onto Shoreline Dr. Vehicle #2 rear ended vehicle #1 causing minor damage.</t>
  </si>
  <si>
    <t>Vehicle #1 was stopped in the left turn lane to go SB CO 125 from Shoreline Drive. Vehicle #2 was behind #1 also stopped and waiting to make a left turn. Driver of #1 said the vehicle in front of him (lic#238NVV a white PRIUS)and at first he didn't realize the Prius was stalled. It turns out the owner of the PRIUS had run out of gas and left his Prius with the hazards lights on to walk to a nearby gas station. Driver #1 realized when the light turned green and the Prius wasn't moving forward that the Prius was unoccupied. Driver #1 said he backed up the truck to make space to go around the Prius and backed into #2.</t>
  </si>
  <si>
    <t>Vehicle was northbound on Interlachen entering the turn lane to go east on Shoreline.  Vehicle slid on the snow and hit the curb of the center median breaking the steering mechanism.</t>
  </si>
  <si>
    <t>15-007690</t>
  </si>
  <si>
    <t>4280 Shoreline Dr</t>
  </si>
  <si>
    <t>On 07/08/2015 at approximately 1732 hours I, (Officer Raze #6526) was dispatched to 4208 Shoreline Dr in Spring Park for a PD Accident. Dr#3 was stopped waiting for the stoplight to change at the intersection of Interlachen Dr/Shoreline Dr. Dr#2 was slowing down behind Dr#3 almost to a complete stop. Dr#1 wasn't paying attention or following to closely. Dr#1 rear ended Dr#2 which launched Dr#2 vehicle into Dr#3. No injuries. I cleared.</t>
  </si>
  <si>
    <t>13-4201</t>
  </si>
  <si>
    <t>4317 Shoreline Dr.</t>
  </si>
  <si>
    <t>Dr 1 slowed in traffic for a redlight.  Dr 2 rear-ended Dr 1.  The sun to the east had a factor in this crash. Dr 1 complained of neck pain and Dr 2 complained of a hurt nose.  Both Dr 1 and Dr 2 refused ambulance or medical attention.  Both vehicle's were driven from the scene.</t>
  </si>
  <si>
    <t>UNIT #1 WAS SLOWING FOR TRAFFIC ATTEMPTING TO MERGE ONTO SHORELINE DR FROM INTERLACHEN RD IN SPRING PARK. UNIT #1 STOPPED FOR EAST BOUND TRAFFIC ON SHORELINE DR. UNIT #2 REAR ENDED UNIT #1 WHEN UNIT #1 STOPPED FOR TRAFFIC. UNIT #1 HAD MINOR DAMAGE TO THE REAR. UNIT #2 HAD SURFACE DAMAGE TO THE FRONT.</t>
  </si>
  <si>
    <t>16-003014</t>
  </si>
  <si>
    <t>On 03/28/2016 at 1606 hours I, (Officer Raze #6526) was patrolling Shoreline Drive when I saw a vehicle stalled in the middle of the road. I made contact with Lori and she advised me her vehicle's accelerator was stuck so she had to shut it off. I asked Lori if she was okay and she said she was fine. Lori advised me she hit someone in front of her because the vehicle would not stop. Lori said she was afraid to start her car because it would take off without her control. I advised her to put the car in neutral and I would push the vehicle off the busy road. I pushed her off of the road and she parked it in a safer place. She advised her friend would tow her vehicle for her. Lori had minor damage to her front bumper. The driver of the vehicle who Lori hit was parked in the BP Gas Station across the street so I drove over to make sure she was not injured. Alexis advised she was fine. Alexis said she was stopped in line waiting to take a left turn onto Interlachen Rd from Shoreline Drive when Lori came up behind her and hit her back bumper. Alexis said she pulled forward after she hit her and Lori moved forward again and hit her. Alexis's vehicle had minor damage to the back bumper. Alexis and Lori exchanged information. I advised Alexis and Lori how to obtain a police report and advised them to call if they had any more questions. Clear.</t>
  </si>
  <si>
    <t>16-002338</t>
  </si>
  <si>
    <t>Unit 1 stated a Hennepin County Water Patrol Deputy / vehicle was leaving their office with their lights and sirens on. Unit 1 stated the vehicle in front of her came to a complete stop. Unit 1 stated she came to a complete stop./ Unit 1 stated, Unit 2 then rear ended her. Unit 2 stated she did not have enought time to stop her vehicle and rear ended Unit 1. Unit 2 was arrested for DWI.</t>
  </si>
  <si>
    <t>vehicle 1 waw eastbound on Shoreline Dr and was slowing in traffic.  Vehicle 2 was following vehicle 1 and tried to slow down as traffic slowed but do to slippery roads was anable to slow in time and slid into vehicle 1.</t>
  </si>
  <si>
    <t>16-009220</t>
  </si>
  <si>
    <t>Unit 2 was driving westbound Shoreline Dr. Unit 1 was making a left hand turn from the parking lot of 4165 Shoreline Dr. to go westbound Shoreline Dr. Unit 1 started moving northbound to go around the median. Unit 1 did not see Unit 2, when Unit 1 was turning. Unit 1 collided with Unit 2. Unit 1 and 2 drove into the parking lot of 4165 Shoreline Dr. Driver 1 stated to officers it was her fault. No injuries.
Unit 1 had scratches on the passenger side front bumper with paint that consisted with Unit 2.
Unit 2 had dented driver side back quarter panel.</t>
  </si>
  <si>
    <t>Vehicle 1 was westbound on Shoreline Dr. in the area of Spring St. Vehicle 1 slowed to allow a vehicle to turn south into the lot at 4141 Shoreline Dr. Vehicle 2 rear ended vehicle 1. The driver in vehicle 2 exited the vehicle and got back in and drove away westbound on Shoreline Dr. Vehicle 2 was described as a beige colored Chevrolet 4 door passenger vehicle with possible MN license plate of #315UYT. That license plate was not a match nor were attempted combinations of license plates. The driver of vehicle 1 complained of neck injury but he refused medical care. Both vehicles were driven from the scene.</t>
  </si>
  <si>
    <t>16-012223</t>
  </si>
  <si>
    <t>I Officer McCoy responded to a property damage accident at Shoreline Dr and Sunset Rd. Upon arriving on scene I made contact with KNOWLES and ROBERTS. KNOWLES stated she was traveling east on Shoreline Dr at Sunset Dr and was waiting for the red light to turn green. KNOWLES stated the light turned green and she was rear ended by ROBERTS. ROBERTS stated she was traveling east on Shoreline Dr. ROBERTS stated she was thought KNOWLES was going to go when the light turned green and she then rear ended KNOWLES. Both KNOWLES and ROBERTS refused medical attention. I took photos of the the damaged vehicles.</t>
  </si>
  <si>
    <t>16-003390</t>
  </si>
  <si>
    <t>Unit#1 entered H.C. Water Patrol parking lot from Shoreline Dr. DR#1 stopped in lot facing east and began to reverse his squad with boat trailer into parking space on northwest corner of parking lot. As he did so, Unit#2 also entered the lot from Shoreline Dr. directly behind Unit#1 as he began to reverse. Dr#2 was unable to react in time to avoid the low speed impact of Unit#1's boat trailer prop into the front bumper of her vehicle. All parties denied medical attention. Unit#2 had moderate damage to front bumper, hood and license plate. I did not observe damage to Unit#2. Hennepin County Crime Lab took photos at the scene per policy.</t>
  </si>
  <si>
    <t>Driver # 1 Ms. Nelson was traveling East in the area of 4100 Shoreline Drive when she ran into the rear of Mr. Kenady's truck that was stopped in traffic.  There were no apparent signs of speed or distracted driving.  The Nelson Van had severe front end damage and the Pickup driven by Mr. Kenady had Moderate read bumper damage.</t>
  </si>
  <si>
    <t>SUNSET DR</t>
  </si>
  <si>
    <t>Unit #1, #2 and #3 were EB on Shoreline Drive at the intersection to turn NB onto Sunset Drive. Unit#1 and #2 were stopped. Vehicle #3 rear-ended vehicle #2 which was pushed into the jet ski trailer that vehicle #1 was pulling. The driver of #3, a Fed Ex driver, stated he tried to brake but his brakes malfunctioned and were "squishy". I required Fed Ex privately tow the truck. 
The jet ski trailer and jet ski being pulled by unit #1 both sustained damage. The Jetski had it's exhaust broken off and had scratches to the front. Jet Ski registration MN9518 KF registers to a Soheil Pakzad.</t>
  </si>
  <si>
    <t>Vehicle 2, an MTC bus was eastbound on Shoreline Dr. at Sunset Dr. stopped at a red light. Vehicle 1, a Honda Fit was eastbound behind this bus. Vehicle 1 came up from behind and the vehicle's front end collided into the rear end of the bus. Vehicle 1 had airbag deployed. I called MTC and learned the bus was #3328 route #677. Vehicle 1 driver was instructed to call MTC phone number provided to make a crash report with their agency.</t>
  </si>
  <si>
    <t>FRALICK was driving CORTLAND SMITH'S Jeep (MN LIC #436-MMT) with FRALICK'S trailer attached when FRALICK'S trailer hit WARNER'S trailer causing damage. WARNER'S truck and trailer were legally parked and not hanging out into the parking lot. SEE PICTURES of both trailers. The right step near the tire of FRALICK'S trailer (fender) struck the rear left side of WARNER'S fender cracking it and braking the taillight. FRALICK was turning around in the parking lot to park the Jeep and trailer. SMITH was present but was at the boat in the water. MCDEID, who was still on scene when I arrived, called 911 because it appeared FRALICK was going to leave on the water. When I arrived, SMITH was getting in the Jeep and he was preparing to assist FRALICK in getting the boat back on the trailer. 
I left a business card on WARNER'S windshield (MN #3BR166) because he was not present. When FRALICK and SMITH were done taking the boat out I approached FRALICK about the accident. He stated his insurance card was in his vehicle but that he had insurance through Liberty Mutual. I advised him to call me with the policy number which he did, #A052487325697052. 
I later spoke with WARNER and gave him all the necessary information to file a claim if he chooses.</t>
  </si>
  <si>
    <t>Vehicle #2 was traveling on County Road 15. Vehicle #1 was traveling on County Road 51. Driver of vehicle #1 stated he applied his brakes as he approached the stop sign at County Road 15. Driver of vehicle #1 further stated he began to skid on the icy/wet roadway and went through the intersection and crashed into vehicle #2.</t>
  </si>
  <si>
    <t>14-004358</t>
  </si>
  <si>
    <t>Sunset Dr.</t>
  </si>
  <si>
    <t>Units #1 and #2 stopped at red light on WB Shoreline Dr. behind several other vehicles at Sunset Dr. Unit #3 did not stop and struck the rear of Unit #2 causing it to strike the rear of unit #1. I arrived on scene and checked for injuries. Driver #2 complained of slight neck pain. All parties refused medical attention. DR #3 stated he accelerated when the light turned green. He then noticed cars were not yet moving. As he attempted to brake, his foot became trapped between his gas pedal and floor mat. He said he was unable to free his foot in time to apply his brake. He estimated his speed to be 15mph upon impact. He stated he was not using his phone prior to the crash. It should be noted that DR#2 stated the light was still red during impact. No witnesses were available.</t>
  </si>
  <si>
    <t>14-006504</t>
  </si>
  <si>
    <t>4100 Co. Rd. 15</t>
  </si>
  <si>
    <t>Sunset Dr</t>
  </si>
  <si>
    <t>D.1 and D.2 were heading west bound on Co. Rd. 15. D.2 noticed traffic ahead was stopped and stopped for traffic. D.1 was distracted by looking down at the radio. D.1 rear ended Vehicle 2. Both vehicles had extensive damage and were towed.
D.1 was cited for inattentive driving.</t>
  </si>
  <si>
    <t>15-5205</t>
  </si>
  <si>
    <t>4141 SHORELINE DR</t>
  </si>
  <si>
    <t>SUNSET RD</t>
  </si>
  <si>
    <t>UNIT 1 WAS SLOWING IN TRAFFIC.  UNIT 2 FAILED TO SLOW DOWN AND REAR ENDED UNIT 1.  UNIT 2 SAID THEY DID NOT EVEN APPLY THE BRAKES BEFORE HITTING UNIT 1.</t>
  </si>
  <si>
    <t>Driver of vehicle #1 was stopped at red semaphore WB CO 15 at CO 51. Driver of #2 was in a light garbage hauler and rear-ended #1. Driver of #2 said he hit brakes and slid into #1. I had vehicle #2 privately towed from scene as we could not determine if the problem was hydroplaning or a vehicle brake malfunction. Driver #2 cited for No Medical Card in Possession. Driver #1 said his head hit the back windshield and was a little shaken up but did not want an ambulance.</t>
  </si>
  <si>
    <t>DR1 STATED HE WAS STOPPED AT A RED LIGHT IN WESTBOUND LANE ON SHORELINE AT SUNSET DR WHEN DR2 FAILED TO STOP, STRIKING THE REAR OF HIS VEHICLE. DR1 DID NOT NOTICE IF DR2 ATTEMPTED TO APPLY HIS BRAKES. UNIT1 HAD DAMAGE TO REAR TRAILER HITCH.
DR2 STATED HE WAS TRAVELING WESTBOUND ON SHORELINE AT SUNSET DR WHEN HE LOOKED AWAY FROM THE ROADWAY TO SEE THE LAKE TO HIS SOUTH. DR2 SAID HE DID NOT NOTICE THAT TRAFFIC HAD STOPPED AT THE RED LIGHT AT INTERLACHEN. WHEN DR2 NOTICED UNIT1 IN FRONT OF HIM, HE ATTEMPTED TO APPLY HIS BRAKES BUT COULD NOT AVOIN THE COLLISION. UNIT2 HAD SEVERE DAMAGE TO THE FRONT END.
ALL PARTIES DENIED MEDICAL ATTENTION. BOTH UNITS WERE DRIVEN FROM THE SCENE.</t>
  </si>
  <si>
    <t>D.2 was heading west bound on co. rd. 15. D.2 stated she was on her cell phone when she looked to her right, when she returned looking at the roadway V.1 was stopped in roadway due to a red light. D.2 crashed into the rear of V.1. No injuries and No citations issued.</t>
  </si>
  <si>
    <t>16-011335</t>
  </si>
  <si>
    <t>Unit 1 eastbound Shoreline Dr. and was stopped due to traffic. Unit 2 eastbound Shoreline Dr. stopped due to traffic and was behind Unit 1. Unit 3 collided with Unit 2 pushing Unit 2 was pushed into Unit 1. Driver 3 did not see Unit 2 stop. Vehicles were moved off roadway before officers arrived. Unit 2 was towed by Williams Towing. Unit 3 was at fault.</t>
  </si>
  <si>
    <t>Both vehicles were west bound on Shoreline waiting for the red light at Sunset Dr.  When the light turned green, both vehicles began moving forward.  #1 accelerated faster than #2 and hit #2 in the rear right bumper with #1's front bumper.  Driver of #2 said she saw driver of #1 eating something prior to the crash.  #1 had a Dairy Queen blizzard in the cup holder.  Crash happened at red dot on the uploaded photo.
After recieving this report driver #2 called and told me that driver #1 was never stopped at the light.  Driver #2 wanted this included in the report.</t>
  </si>
  <si>
    <t>16-005376</t>
  </si>
  <si>
    <t>D.1 was heading east bound on Shoreline Dr. V.2 and V.3 were stopped due to traffic congestion. D.1 did not stop and crashed into V.2. V.2 was pushed forward into V.3. D.1 said he did not see traffic was stopped and was unable to stop before crashing.
D.2 said her neck was sore but did not need medical attention. advised to follow up with Doctor if needed.</t>
  </si>
  <si>
    <t>DEL O TERO</t>
  </si>
  <si>
    <t>VEHICLE #1 WAS DISTRACTED AND REAR ENDED #2</t>
  </si>
  <si>
    <t>Drive one (248TRW) stated they were driving westbound on Shoreline Dr. approaching the intersection with Sunset Rd. Driver one said the traffic lights turned yellow and traffic started to slow. Driver one said they saw driver twos vehicle approaching behind them. Driver one side drive two was not slowing down so they pulled over into the right turn lane to avoid being rear ended. Driver one side the front of driver twos vehicle collided with the rear of their vehicle. 
Driver two (1PS502) said they were driving westbound on Shoreline Dr. approaching the intersection with Sunset Rd. Driver two said Driver one pulled into the right turn lane. Driver two said they went to pass driver one on the left and driver one pulled back into the same lane as driver two. Driver two said the front end of their vehicle collided with the rear end of driver ones vehicle.</t>
  </si>
  <si>
    <t>Vehicles #1 &amp; #2 were stopped on WB CO 15 for traffic. Vehicle #3 also WB rear-ended #2 which then rear-ended #1. Driver of #3 did not know how crash occurred. #3 complained of chest pain but refused transport.</t>
  </si>
  <si>
    <t>Unit #1 was traveling westbound on Shoreline Dr. Unit #1 stopped in a line of cars near the intersection of Shoreline/Sunset Dr. Unit #2 was behind unit #1 in the line of cars. Unit #2 did not stop when unit #1 stopped. Unit #2 collided with unit #1 and both units pulled to the side of Shoreline Dr. 
Driver and passenger in unit #1 said their neck/backs were sore. Driver of unit #1 said he would possibly go to the doctor, but did not want to be transported to the hospital. Unit #1's passenger, did not want to be seen by paramedics. Driver of unit #2 said he was okay and did not need medical attention. 
Both units were able to drive away from the scene.</t>
  </si>
  <si>
    <t>18-008901</t>
  </si>
  <si>
    <t>According to driver #1, she was traveling behind vehicle #2 eastbound on Co. Rd 15 (aka) Shoreline Dr. As they were passing Sunset Dr. and Spring Park landing, driver #1 was distracted by looking at the lake side. Driver #1 did not realize that traffic in front of her had slowed to almost a stop for other traffic in front. Driver #1 looked forward but it was too late, she could not stop in time and vehicle #1 struck vehicle #2 in the rear.
According to driver #2, he was traveling eastbound on Co. 15 approaching the intersection with Bayview Pl. He began to slow for traffic in front of vehicle #2. According to driver #2, he suddenly felt the bang and jolt from behind. It took him a moment to realize that vehicle #2 had been rear ended by vehicle #1. It should be noted that driver #1 said, it's my fault, I was looking at the lake. Driver #1 was cited for failure to drive with due care. Vehicle #1 was towed by driver #1's AAA service.</t>
  </si>
  <si>
    <t>OR19000710</t>
  </si>
  <si>
    <t>ON THE NOTED DATE AND TIME I RESPONDED TO THE LISTED LOCATION FOR A TWO VEHICLE PROPERTY DAMAGE CRASH. UPON ARRIVAL, THE DRIVER OF UNIT #1 WAS COMPLAINING OF MINOR NECK AND BACK PAIN. DRIVER OF UNIT #1 WAS LATER TRANSPORTED UPON REQUEST TO NORTH MEMORIAL HOSPITAL. PHOTOGRAPHS OF THE INCIDENT AND VEHICLE DAMAGE WERE TAKEN. \
UNIT #1 WAS TRAVELING WB SHORELINE DR AND WAS STOPPED WITH TRAFFIC FOR THE SEMAPHORE AT SUNSET DR. UNIT #2 WAS TRAVELING WB SHORELINE DR AND WAS COMING TO A STOP BEHIND UNIT #1. DRIVER OF UNIT #2 STATED THAT AS SHE WAS COMING TO A STOP BEHIND UNIT #1, HER FOOT SLIPPED OFF OF THE BRAKE PEDAL AND SHE STRUCK UNIT #1. DRIVER OF UNIT #2 STATED SHE WAS TRAVELING BETWEEN 5-10 MPH WHEN SHE HIT UNIT #1. 
BOTH UNITS WERE DRIVEN FROM THE SCENE. 
END OF REPORT. 
KKIRSCHNER #514</t>
  </si>
  <si>
    <t>16-011195</t>
  </si>
  <si>
    <t>Unit 1 was traveling east on Shoreline Dr. near Bayview Place when he went onto center median and struck concrete planter. Unit 1 pushed the planter from its original place approximately 4 feet. Unit 1 then stopped approximately 30 feet back in the eastbound lane of travel due to the vehicle being disabled from the collision. Unit 1 driver suffered no injuries and the vehicle was towed from the scene. Unit 1 driver did not know why he drifted off the lane of travel and onto the barrier. Photos were taken at the scene. Road conditions were good and the road was clear of any hazards.</t>
  </si>
  <si>
    <t>Vehicle #1 was traveling westbound on Shoreline Drive in the City of Spring Park. Vehicle #1 was approaching Bayview Place. Vehicle #1 said he closed his eyes for a second and fell asleep. Vehicle #1 had drifted towards the curbed median and the two left side tires went up onto the median according to the tire tracks. Vehicle #1 ran over the "do not enter" sign and the post. The sign and post flew up onto the front windshield damaging it severely. Vehicle #1 said he woke up after he had driven onto the median and was back onto the roadway where the vehicle had stopped. Vehicle #1 was in the middle of the road, so he drove the vehicle into a parking lot and called 911. No airbags deployed. Unit 1 complained of pain on the left hand due to cuts and glass. While talking to Vehicle #1 he started to have a seizure. He came out of it in less than a minute. Vehicle #1 said this happens all the time. Vehicle #1 refused to be transported by ambulance and called his mother. His mother came to the scene and took care of him. The vehicle was left in the lot. No alcohol or drugs suspected. 
North Ambulance Run #AL653094</t>
  </si>
  <si>
    <t>VEH 1 AND 2 WERE WESTBOUND IN CONGESTED TRAFFIC. VEH 1 WAS DRIVING BEHIND VEH 2. DR 1 STATED HE WAS GOING ALONG AND SNEEZED, NOT REALIZING THAT VEH 2 WAS STOPPED IN TRAFFIC. DR 1 STATED HE REAR ENDED VEH 2. 
DR 2 STATED THE SAME ACCOUNT AND BELIEVED HE WAS JUST STARTING FROM A STOPPED POSITION OR WAS STILL STOPPED IN TRAFFIC WHEN HIT FROM BEHIND.</t>
  </si>
  <si>
    <t>Orono</t>
  </si>
  <si>
    <t>vehicle hit sign at 3900 block of Shoreline Dr. crossing into on coming traffic eventually crashing at the 4600 block of Shoreline Dr.</t>
  </si>
  <si>
    <t>SHORELINE  DRIVE</t>
  </si>
  <si>
    <t>BAYVIEW PLACE</t>
  </si>
  <si>
    <t>Unit 1 was east bound Shoreline Drive. Unit 1 stopped for traffic. Unit 2 was east bound Shoreline Drive behind Unit 1. Dr 2 looked back at passing traffic and did not see that traffic was stopped. Unit 2 rear ended unit 1.  Moderate damage to the rear of unit 1. Unit 2 was totaled.  Williams towed both units for a personal tow. No injuries. Unit 2's front driver airbag was deployed.</t>
  </si>
  <si>
    <t>20-006171</t>
  </si>
  <si>
    <t>I responded to a traffic complaint on a silver Chevy Traverse bearing MN license #AHB880, traveling westbound Shoreline Drive near Shadywood Road in the City of Orono. The reporting party said the Chevy Traverse had gone into oncoming traffic and served back to correct itself. The Chevy Traverse continued westbound and almost went into the construction area at Shadywood Road and Shoreline Drive. The reporting party, POEHLER said she stopped for the red light at Shoreline Drive and Shadywood Road and the Chevy Traverse continued westbound in front of her. POEHLER updated dispatch to advise somehow the Chevy Traverse got behind her and rear ended her vehicle. The Chevy Traverse continued to drive off and there was a trail black scuff marks along with heavy driver's front end damage. The Chevy Traverse was not drivable. There were three other witnesses that came forward to say the Chevy Traverse had been driving all over the road.
The driver of the Chevy Traverse, DETLING was arrested for DWI-drugs.</t>
  </si>
  <si>
    <t>Michael was pulling a boat heading east on Shoreline Dr and slowed for traffic and was rear ended by James.  James said he was putting his cigarette out and looked away and rear ended Michael.  Michael had damage to his boat motor and trailer.</t>
  </si>
  <si>
    <t>13-14136</t>
  </si>
  <si>
    <t>3800 Shoreline Dr.</t>
  </si>
  <si>
    <t>Dunwoody Ave.</t>
  </si>
  <si>
    <t>UNIT 1 WAS WB ON SHORELINE DR. FOLLOWING TRAFFIC.  FEMALE PEDESTRIAN ATTEMTED TO CROSS SHORELINE DRIVE FROM SIDEWALK AT SOUTHEAST CORNER OF SHORELINE DR. AND DUNWOODY.  FEMALE WAS WITH TWO OTHERS WHO DID NOT TRY TO CROSS.  FEMALE PEDESTRIAN RAN INTO TRAFFIC RUNNING INTO UNIT 1.</t>
  </si>
  <si>
    <t>Unit 2 was slowing to a stop to turn left(south) onto Dunwoody Ave. from westbound Shoreline Drive. Unit 1 driver was traveling westbound behind Unit 2 and said she looked over at the Hope Chest business to see if they were open and did not see that Unit 2 was turning.  Unit 1 driver said she didn't have enough time to stop and her vehicle struck Unit 2 vehicle on the rear end. Unit 2 driver said he had his blinker on and everything was working properly. Unit 1 driver said it was her fault. It should be noted there is also a passing lane to the right to legally pass motorists turning south onto Dunwoody Avenue from westbound Shoreline. Both vehicles sustained moderate to heavy damage and had to be towed. No one complained of injuries from the crash while I was onscene. Photos taken by this officer.</t>
  </si>
  <si>
    <t>Vehicle #1 was eastbound in the 3700 block of Shoreline Dr and was slowing in traffic. Vehicle #2 approached eastbound and a rear to front collision occurred. The temperature was 5 degrees fahrenheit today. The driver of vehicle #2 made mention of brakes that did not respond upon braking. There were no injuries. Vehicle #1 had rear end damage. Vehicle #2 had front end damage. Both vehicles were able to be driven from the scene.</t>
  </si>
  <si>
    <t>Dunwood Avenue</t>
  </si>
  <si>
    <t>Veh #1 was eastbound Shoreline Drive. Veh #1 stopped for the vehicle infront of her. This vehicle was making a left turn. There is no left turn lane. Veh #2 was behind Veh #1. Veh #2 did not notice veh #1 was stopped. Veh #2 rear ended veh #1. There was damge to Veh #1's center rear bumbper. Veh #2 had damage to the front left bumper/headlight. Seatbelts were on. No injuries. No citations</t>
  </si>
  <si>
    <t>19-002017</t>
  </si>
  <si>
    <t>SEE REPORT</t>
  </si>
  <si>
    <t>Unit#1 was travelling westbound at the 3700 block of Shoreline and the traffic was congested due to the weather.  Unit#1 tried to stop to avoid hitting another vehicle travelling westbound.  Unit#1 swerved to the right side and went up onto the sidewalk and hit a utility pole.</t>
  </si>
  <si>
    <t>Vehicle #1 and # 2 both traveling EB on Shoreline Dr in traffic. Vehicle # 2 rear ended # 1. Vehicle # 2 did not stop at accident scene and drove off. Vehicle # 2 was described by witness as white van with aqua strip down side. It was driven by male driver around 50 yrs old. There was moderate rear end damage to vehicle # 1.</t>
  </si>
  <si>
    <t>3745 SHORELINE DRIVE</t>
  </si>
  <si>
    <t>LIVINGSTON AVE</t>
  </si>
  <si>
    <t>VEH #1 WAS TRAVELING WESTBOUND SHORELINE DRIVE. DRIVER SAID HE WAS HAVING AN ASTHMA ATTACK. HE SAID HE BEGAN TO COUGH AND PASSED OUT IN THE 3600 BLOCK SHORELINE DRIVE. DRIVER SAID HE WOKE UP TO THE AIRBAG IN HIS FACE. HIS VEHICLE STRUCK A LIGHT POLE AND A FIRE HYDRANT. DAMAGE TO THE LIGHT POLE AND THE FIRE HYDRANT. THE VEHICLE WAS NOT DRIVEABLE. THERE WAS CURRENT INSURANCE. NO CITATIONS ISSUED. SUBMITTED A DRIVER EVALUATION REQUEST.</t>
  </si>
  <si>
    <t>12-006911</t>
  </si>
  <si>
    <t>Livingston Rd</t>
  </si>
  <si>
    <t>Unit 1 was following unit 2 in traffic.  Driver of unit 2 had to slow suddenly for traffic further in front of unit 2.  Driver of unit 1 reported he was lowering his sun visor and momentarily took his eyes from the road.  Unit 1 struck the rear of unit 2 due to driver of unit 1 not noticing unit 2 slow until it was too late to avoid colliding.</t>
  </si>
  <si>
    <t>Livingston Ave</t>
  </si>
  <si>
    <t>Veh #1 was eastbound on Shoreline Dr. Veh #1 said she was driving straight when she lost control of her Jeep Wrangler on the ice covered roads crossing the center turn lane. Veh #1 slid into the westbound driving lane striking veh #2. Veh #1 entire passenger side impacted veh #2 front end. Both drivers were evaluated by paramedics but both denied transport.</t>
  </si>
  <si>
    <t>According to driver#1, he was traveling eastbound on Shoreline dr. (aka) County Rd. 15. As he drove, he complained that the rising sun was directly in his line of sight. Driver#1 did not see that vehicle#2 had stopped in front of him. Vehicle#1 struck vehicle#2 in the rear. Vehicle#1's front airbags deployed. Vehicle#1 sustained disabling damage as a result of the crash. 
According to driver#2, he was following behind eastbound traffic approaching the intersection with Co. Rd 15 and Casco Point Rd. Vehicle#2 slowed and stopped behind stopped traffic in front of vehicle#2. Driver#2 said he felt a jolt from behind. Driver#2 said vehicle#1 struck vehicle#2 in the rear. Vehicle#2 sustained moderate damage but was still functional as a result of the crash.</t>
  </si>
  <si>
    <t>14-008310</t>
  </si>
  <si>
    <t>3607 SHORELINE DR</t>
  </si>
  <si>
    <t>BOTH VEHS EAST BOUND, VEH 1 STOPPED IN TRAFFIC. VEH 2 HIT THE REAR OF VEH 1. NO INJURIES.</t>
  </si>
  <si>
    <t>Unit #1 was traveling eastbound on Shoreline Drive approaching Casco Point Road in the City of Orono. Unit #1 slowed down for traffic and Unit #2 rear ended Unit #1. Unit #2 said he looked away for a second and looked in front of him. Unit #2 said he tried to stop before striking Unit #1. Both drivers were wearing their seatbelts. No injuries.</t>
  </si>
  <si>
    <t>All three vehicles were heading east bound on Co Rd 15 (Shoreline Dr). Traffic in the area was coming to a stop due to morning commute. Veh. 3 and Veh.2 were slowing for traffic that was stopped. Veh.3 and Veh.2 were almost at rest when Veh.1 rear ended Veh. 2 causing Veh.2 then to rear end Veh.1.</t>
  </si>
  <si>
    <t>Driver number 2 was eastbound on Shoreline Dr. and was slowing down because of traffic.  Driver number 1 was coming up the hill also headed eastbound behind driver number 2 and was not able to stop in time and rear ended driver number 2.  Driver number 1 said she was on the brakes but the vehicle did not stop and she rear ended driver number 2.  No injuries reported.</t>
  </si>
  <si>
    <t>12-001394</t>
  </si>
  <si>
    <t>Co. Rd. 15</t>
  </si>
  <si>
    <t>Blaine Ave</t>
  </si>
  <si>
    <t>Unit 1 was travelling north on Casco Pt. Rd to the intersection at Shoreline Dr. when she did not stop for the stop sign and crashed into Unit 2. Unit 2 was travelling west on Shoreline at Blaine Ave. No injuries were reported at the scene and Unit 1 driver was arrested for DWI. Both vehicles were towed from the scene.
see supplement for more info</t>
  </si>
  <si>
    <t>Casco Point Rd.</t>
  </si>
  <si>
    <t>Dr. 1 was eastbound on Shoreline Dr east of Casco Point Rd and crashed into Dr. 2 also eastbound on Shoreline Dr. Dr. 2 complained of slight neck injury but he refused medical assistance.  Dr. 1 had her vehicle towed by Williams Towing.</t>
  </si>
  <si>
    <t>12-1141</t>
  </si>
  <si>
    <t>Kelly Ave</t>
  </si>
  <si>
    <t>Veh 1 was making a right hand turn when it was struck from behind by veh 2. Veh 3 stopped behind veh 2 and was struck from behind by veh 4. Two separate collisions with sencond crash caused because of the first crash.</t>
  </si>
  <si>
    <t>1955 Shoreline Dr.</t>
  </si>
  <si>
    <t>Spates Ave.</t>
  </si>
  <si>
    <t>Dr. 1 was westbound at 1955 Shoreline Dr. turning left to travel into the parking lot at that location.  Dr. 2 collided its drivers side front end into Dr. 1 at the drivers side rear end.  No injuries.  Williams Towing for Dr. 2.</t>
  </si>
  <si>
    <t>14-004925</t>
  </si>
  <si>
    <t>Driver 1 was exiting a parking lot and entering westbound Shoreline Dr (Co Rd 15) driving a 2011 Chevrolet Silverado. Driver 2 was westboung Shoreline Dr in a 2007 Kenworth T60 towing a trailer. Driver 1 made a wide right turn into the center left turn lane, then swerved back into the westbound lane. Driver two was attempting to slow and swerved to the curb. Driver 1 swerved into the left side of the semi.</t>
  </si>
  <si>
    <t>20-003308</t>
  </si>
  <si>
    <t>Driver #1 in Illinois license plate AM49139 was westbound on Shoreline Dr. approaching Blaine Ave. Driver #2 in Minnesota license plate #268TYB was following close behind also westbound. Driver #1 slowed as the vehicle in front of it also westbound activated its blinker to turn into the Dairy Queen parking lot. Driver #1 was unable to prevent a collision as Driver #2 rear ended Driver #1. Driver #1 had rear end damage. Driver #2 had front end damage. Driver #2 vehicle was towed by Kellys Towing. Driver #2 admitted to being distracted while driving as he had been moving a package and talking to his dog and child. Driver #1 said Driver #2 had been swerving in the lane and appeared distracted prior to the crash. Driver #2 was cited for following too closely.  Driver #1 drove the vehicle from the scene after.</t>
  </si>
  <si>
    <t>Driver of #1 said she was slowing in traffic when #2 rear ended her.  Driver of #2 said she didn't know what happened.  Driver of #2 said she looked down for a second then hit #1. Crash happened at the red dot in the photo.</t>
  </si>
  <si>
    <t>MN LIC 208-TUT stopped in the eastbound lane in rush hour traffic. MN LIC 060-PNE stated something fell off her seat and she got distracted rear-ending 208-TUT.</t>
  </si>
  <si>
    <t>Unit #1 was EB on CO 15 at Carmen Street in stop and go morning rush hour traffic. Raining steadily. Unit #2 was EB behind #1 and rear ended #1. Driver of #2 said because of wet roads he slid into #1.</t>
  </si>
  <si>
    <t>D.2 was heading eastbound on Shoreline Dr. when a vehicle in front of her slowed to a stop. D.2 came to a stop due to traffic. D.1 was not able to slow or come to a stop and crashed into the rear end of D.2. 
NO citation 
NO injuries</t>
  </si>
  <si>
    <t>Vehicle #1 was traveling westbound in the 3500 Block of Shoreline Drive in the City of Orono. Vehicle #1 said she accelerated a little and hit a patch of ice. Vehicle #1 said her vehicle went out of control and crossed over into the oncoming traffic. Vehicle #1 struck vehicle #2 head on which was traveling eastbound. Vehicle #2 saw vehicle #1 coming towards her direction and tried to move out of the way. Vehicle #2 bounced off Vehicle #1 and went up onto the boulevard/sidewalk. Vehicle #2 knocked out a fire hydrant. 
Both drivers wore seat belts. No injuries</t>
  </si>
  <si>
    <t>3574 SHORELINE DR</t>
  </si>
  <si>
    <t>CARMAN ST</t>
  </si>
  <si>
    <t>VEHICLE 1 WAS WESTBOUND ON SHOREILNE DR.  VEHICLE 2 WAS BEHIND VEHICLE 1 ALSO HEADING WESTBOUND.  VEHICLE 1 TURNED ON THEIR RIGHT BLINKER AND SLOWED DOWN TO MAKE A RIGHT TURN.  VEHICLE 2 STATED HE DID NOT SEE THE BLINKER OR BRAKE LIGHTS AND REAR ENDED VEHICLE 1.  DRIVER OF VEHICLE 1 WAS COMPLAINING OF NECK AND CHEST PAIN BUT REFUSED ALL MEDICAL ATTENTION.</t>
  </si>
  <si>
    <t>Vehicle #1 was traveling westbound in the 3500 Block of Shoreline Drive in the City of Orono. Vehicle #1 said he had signaled to make a right hand turn into a business. As vehicle #1 was slowing down to make the turn vehicle #2 struck him from behind. Vehicle #2 said he did not see vehicle #1 slow down. Both drivers wore seat belts. No injuries.</t>
  </si>
  <si>
    <t>All vehicle were headed east on Shoreline Dr. prior to the accident.  Vehicle 1 rear ended vehicle 2 which then rear ended vehicle 3.  The driver of Vehicle 1 stated he looked down to turn down his radio and the air bag went off.  The drivers of Vehicle 2 and Vehicle 3 both stated they were completely stopped in traffic when the accident occurred.  The driver of Vehicle 1 stated he did not have an insurance card in his vehicle and would contact his employer for a current policy.  The driver of vehicle one was not able to provide any insurance information at the seen and was issued a citation for no proof of insurance.</t>
  </si>
  <si>
    <t>13-014625</t>
  </si>
  <si>
    <t>NAVARRE AVENUE</t>
  </si>
  <si>
    <t>Unit 1 stated traffic in front of her was suddenly stopping. She had to brake hard to stop and veered off to the right of the roadway. She said the vehicle behind her veered off to the left and did not hit her. The vehicle behind that vehicle (Unit 2) also veered to the right and struck her. Unit 1 sustained minor rear end bumper damage. The driver of Unit 1 stated she had back pain but declined medical attention. 
Unit 2 stated she could see vehicles ahead slowing down in morning rush hour traffic. She began slowing down when suddenly the vehicles in front of her stopped. She said the car in front of her veered off to the left so she veered off to the right and struck Unit 1 which was 2 cars ahead of her. Her vehicle sustained significant front end damage. She was able to drive it from the scene and was not injured.
Both vehicles had pulled off the roadway into a parking lot when I arrived.</t>
  </si>
  <si>
    <t>16-001131</t>
  </si>
  <si>
    <t>DR1 stated he was traveling eastbound on Shoreline Dr at Livingston. DR1 said traffic stopped abruptly in front of him. DR1 said he applied his breaks but ABS system may have failed temporarily causing him to slide toward vehicle stopped in front of him. To avoid impact, DR1 swerved to the right (south) and struck a light pole. No injuries, vehicle was not towed. DR1 gave me the name of a party he said witnessed the event: David Poteete (612) 201-5409. The witness had left the scene prior to my arrival.</t>
  </si>
  <si>
    <t>12-004956</t>
  </si>
  <si>
    <t>3400 SHORELINE DR</t>
  </si>
  <si>
    <t>I WAS EB 15, VEH 0NE WAS WAITING TO MAKE LEFT TURN. I STOPPED AND LEFT A GAP FOR VEH TO TURN. TRAFFICE STARTED TO MOVE. VEH ONE STARTED TO MAKE TURN INTO PARKING LOT, I SAW VEH TWO TO MY RIGHT REAR ABOUT TO PASS ME. VEH ONE CONTINUED TO TURN IN FRONT OF VEH TWO. VEH TWO TRIED TO AVOID ACCIDENT BY BRAKING.I SAW DR OF VEH ONE TALKING ON HER CELL PHONE.</t>
  </si>
  <si>
    <t>3440 Shoreline Dr.</t>
  </si>
  <si>
    <t>Dr. 1 was in the parking lot at Navarre Liquors in the 3440 block of Shoreline Dr.  Dr. 1 was prepared to pull onto Shoreline Dr. as it sat faced north.  Dr. 2 was eastbound on Shoreline Dr. and suddenly pulled into the center turn lane and veered to the south.  Dr. 2 crashed its passenger side front end into the drivers side front end of Dr. 1.  Dr. 2 said he lost control of his vehicle as he had a piece of popcorn stuck in his throat.  Dr. 2 cited for inattentive driving in this case.</t>
  </si>
  <si>
    <t>Both vehicles were eastbound on Shoreline Drive.  #1 was stopped in traffic.  #2 said he looked down for a second and didn't see #1 in time to stop.  #2 rear ended #1.  Crash happened at the red dot on the photo.</t>
  </si>
  <si>
    <t>19-006054</t>
  </si>
  <si>
    <t>According to driver#1, he was traveling westbound on county rd. 15 approaching the 3400 block. Driver#1 was slowing down for traffic in front. Driver#1 said vehicle#1 was struck from behind by vehicle#2 as he was coming to a stop then vehicle#3 struck vehicle#2 from behind. All three vehicles sustained damage as a result of this event.
According to driver#2, she was traveling behind vehicle#1 westbound on county rd 15. According to driver#2, she said she saw vehicle#1 slow down as the traffic in front had stopped but she could not slow down fast enough as she admitted vehicle#2 was too close to vehicle#1 to stop safely. Vehicle#2 struck vehicle#1 in the rear and then vehicle#3 struck vehicle#2 from behind. 
According to driver#3, he was traveling behind vehicle#2 westbound on county rd 15. According to driver#3, he said she saw vehicle#2 slow down as the traffic in front had stopped but he could not slow down fast enough as he admitted vehicle#3 was too close to vehicle#2 to stop safely. Vehicle#3 struck vehicle#2 from behind just after vehicle#2 struck vehicle#1 from behind.
All three vehicles sustained damage as a result of this event. Vehicle#3 was towed from the scene due to disabling damage. Both driver#2 and driver#3 were cited for following too close.</t>
  </si>
  <si>
    <t>On the above date and time Chief Farnoik, Officer Schoenherr, and I were dispatched to the intersection of Shoreline Dr and Navarre Avenue in Orono for a PD accident. 
Upon my arrival, I made contact with Chief Farniok and Officer Schoenherr at the scene. They talked to the parties involved and discovered the crash was a rear end crash between two vehicles. There were several males standing on the sidewalk so I walked up and made contact with them to find out what happened. I asked if anyone needed any medical attention and everyone said they were okay. 
I identified the driver of the 2006 Honda Accord MN LIC#700-NLX as, ELIAS-KAREEM ALY 07/11/2001. IN the vehicle with ALY was: IVAN ANDREIVICH ZYUZIN 02/25/2003, BRENDON BRYANT HOKKANSEN 10/10/2000, JOSE LUIS JONZALEZ 11/01/1999 and MARCUS JAMES TYLER WALKER 08/13/2003. I identified the other driver of the 2014 Chevy Silverado Pickup as, BARRY CHARLES JOHNSON 03/04/1990. In the truck with JOHNSON were two males who I identified as, ZACHARY JOHN LAMBERGER 01/14/1983 and JUSTIN DOUGLAS HERMAN 06/08/1984. 
I then asked ALY what happened and he advised me that they were going westbound on Shoreline Dr when a vehicle in front of him had come to a dead stop. ALY said they came to a full stop and that was when they were struck by JOHNSON at a high rate of speed. ALY said he got out of his vehicle and yelled at JOHNSON. ALY said he asked why JOHNSON hit him and ALY stated that JOHNSON said " Im sorry I looked down quick." ALY's Honda Accord sustained moderate damage to the back rear passenger bumper. I took photos of the damage and uploaded them to a secure server at the Orono Police Department. ALY provided All State Insurance Policy #802068110. ALY's vehicle was able to drive without any issues. 
I then asked JOHNSON what happened and he said he was going westbound on Shoreline Dr near Davinci's Pizza when ALY suddenly stopped right on front of him for now reason. JOHNSON said he thought ALY was texting and driving because he seemed to be looking down when he abruptly stopped. JOHNSON said he had to lock up his brakes but it happened so fast and with his 1 ton pickup it was impossible not to hit ALY. JOHNSON's 2014 Chevy Silverado sustained moderate damage to the front driver bumper but it was able to be driven. JOHNSON said the vehicle was a work vehicle and the vehicle belonged to SPARTAN STEEL ERECTORS. JOHNSON provided Western National Mutual Insurance Policy #CPP1151588. I took pictures of the damage and uploaded them to a secure server at the Orono Police Department. While talking with JOHNSON he said there was a witness to the crash which was a D&amp;H Tackle employee named Russell. I advised JOHNSON I would talk to him to find out what he witnessed. 
I gave both ALY and JOHNSON my business card with the case number as well as their information to contact each other. I advised them what the next steps looked like and advised them to obtain a copy of this report in a few days. I assisted both ALY and JOHNSON while clearing the scene. I then went over to D &amp; H Tackle to talk with the witness. 
I made contact with an older male sitting behind the front desk. I verbally identified him as, RUSSELL JOHN TOWERS 09/15/1953. TOWERS advised me that he was sitting outside when the accident occurred. TOWERS said that traffic was slowing down like normal going Westbound on Shoreline Drive. TOWERS said the traffic was stopped around Shoreline Dr and Navarre Avenue when he saw a Honda passenger car full of kids slammed on their brakes for no reason and saw a large truck behind try to avoid hitting them but hit the Honda from the rear. TOWERS said the driver of the Honda was looking down when the crash occurred. TOWERS said he thought the driver was maybe texting but he wasn't sure. I advised TOWERS that he was a lot of help. I advised him I would mention him in this report as a witness to the crash. State Accident Report was filled out. Pictures were uploaded. Clear.</t>
  </si>
  <si>
    <t>12-0853</t>
  </si>
  <si>
    <t>3425 Shoreline Dr.</t>
  </si>
  <si>
    <t>Kelly Ave.</t>
  </si>
  <si>
    <t>Dr. 1 was westbound and came to a stop to wait for a male on the north side of Shoreline Dr. to cross south in the cross walk.  The male walked approximately 1/4th of the way across the road when Dr. 2 who was westbound rear-ended Dr. 1.  Dr. 2 said he did not see the person crossing the road.  It was foggy outside at the time of the incident.  No injuries to any party and no medical attention requested by any of them.  Williams Towing for both vehicles.</t>
  </si>
  <si>
    <t>19-009738</t>
  </si>
  <si>
    <t>SEE MAIN REPORT</t>
  </si>
  <si>
    <t>OR2000767</t>
  </si>
  <si>
    <t>UNIT #1 WAS TRAVELING WB SHORELINE DR WITH THE INTENT OF CONTINUED TRAVEL WB SHORELINE DR. UNIT #2 WAS FOLLOWING UNIT #1 WB SHORELINE DR WITH THE INTENT OF CONTINUED TRAVEL WB SHORELINE DR. AN UNRELATED PROPERTY DAMAGE ACCIDENT WAS JUST BEING CLEARED FURTHER WB ON SHORELINE DR. 
AS UNIT #1 CRESTED A MINOR HILL, TRAFFIC IN FRONT OF HIM WAS SLOWED OR STOPPED. UNIT #1 BRAKED AND ATTEMPTED TO AVOID A COLLISION WITH OTHER VEHICLES NOT MENTIONED IN THIS REPORT. UNIT#2 STRUCK UNIT #1 IN THE REAR WHILE ATTEMPTING TO BRAKE AS WELL.  
NO REPORTED INJURIES. UNIT #2 WAS DISABLED AND TOWED FROM THE SCENE. PHOTOS OF DAMAGE AND SCENE WERE TAKEN AND ADDED TO THE POLICE REPORT. 
KKIRSCHNER #514</t>
  </si>
  <si>
    <t>Veh #1 was eb cR 15 and abruptly stopped for traffic that was stopped for a stop light at CR 15 at CR 19. Dr #2 of Veh #2 said she attempted to brake, but rear ended Veh #1 causing damage to the Veh #1's back and and causing damage to Veh #2's front end.  Both vehicles were towed and Dr #2 had scratches on her left knee.</t>
  </si>
  <si>
    <t>3400 CC 15</t>
  </si>
  <si>
    <t>CO 19</t>
  </si>
  <si>
    <t>Driver #3 was WB CO 15 and stopped for a pedestrian in the crosswalk. #2 was WB behind #1 and also stopped. #1 said he looked down and when he looked up he saw the cars in front of him had stopped and he was unable to stop in time. #1 rear-ended #2 which was pushed into the rear of #3.</t>
  </si>
  <si>
    <t>Unit 2 was on Shoreline Dr. heading westbound.  Unit 1 was pulling out of the D'Vinci's parking lot turning eastbound on Shoreline Dr.  Unit 1 was t-boned by unit 2.  Unit 1 stated he thought it was clear for him to go and pulled out in front of unit 2 causing the accident.</t>
  </si>
  <si>
    <t>17-007317</t>
  </si>
  <si>
    <t>According to driver#1, she was traveling eastbound on County Rd. 15 aka Shoreline Dr. she was approaching the 3400 block. Driver#1 said she momentarily leaned back to hand her 11 month old son something. Driver#1 did not see that vehicle#2 had stopped behind traffic for the semaphore ahead at County Rd. 15 and County Rd. 19. Vehicle#1 struck vehicle#2 in the rear. It is unknown how fast vehicle#1 was traveling at the time.
According to driver#2, he was traveling eastbound on County Rd. 15 and had stopped behind traffic waiting for a semaphore ahead of them. Driver#2 said he was looking forward and suddenly he felt vehicle#2 lurch forward snapping his next into the head rest. Driver#2 said he looked behind him and that's when he realized that vehicle#1 had rear ended vehicle#2. Ambulance checked on all parties on scene and they were all released.</t>
  </si>
  <si>
    <t>Veh #1, MN LIC 357CL was westbound on Shoreline Dr rear ending veh #2, MN LIC 858-UAT who was stopped in rush hour traffic. This caused veh #2 to rear end veh #3, MN LIC 7A777 who rear ended veh #4, MN LIC BAY-087. The driver of veh #1 said it was her fault right away. 
Passengers in veh #4
Misty Lee Ehmiller 09-22-1982 (possible sore neck)
McKenzie Jane Ehmiller 12-01-2004
Brianna Lee Ehmiller 01-11-2003
William Ehmiller 12-05-2015
James Raymond Ehmiller 08-16-2006
Reagan Judith Ehmiller 01-23-2009</t>
  </si>
  <si>
    <t>13-6746</t>
  </si>
  <si>
    <t>Shadywood Road</t>
  </si>
  <si>
    <t>Dr 1 was behind Dr 2 and they were stopped at the red light. Dr 1 said she saw the light turn green, Veh 2 begin to go so she eccelerated. Dr 1 said she looked down at her radio planning on adjusting it then looked up and rear ended Veh 2. Dr 2 said when the light changed they began to go but then she had to stop again as traffic had slowed in front of her which was when Dr 1 rear ended her.
Info was exchanged and pics taken.</t>
  </si>
  <si>
    <t>16-003397</t>
  </si>
  <si>
    <t>Unit #1 was traveling westbound at the 3400 block of Shoreline Dr. Unit #1 stopped at crosswalk to let pedestrian pass. Unit #2 was traveling behind Unit #1 and failed to stop. Unit#2 hit the rear bumper of Unit #1 with her front bumper. Dr#2 stated she took her eyes off the road briefly and did not realize Unit#1 had stopped. DR#2 said she was not using a mobile device at the time. All parties refused medical attention. Drivers of both vehicles were advised to take photos of damage. I cleared for another call.</t>
  </si>
  <si>
    <t>3400 CO 15</t>
  </si>
  <si>
    <t>Driver #1 was facing westbound and began from park to make a U-Turn to east on CO 15. Driver #1 did not see vehicle #2.</t>
  </si>
  <si>
    <t>20-004656</t>
  </si>
  <si>
    <t>OFFICERS RESPONDED TO A PROPERTY DAMAGE ACCIDENT WITH NO REPORTED INJURIES. ALL LISTED PARTIES WERE IDENTIFIED BY MN DL. PHOTOS OF SCENE AND DAMAGE TO LISTED VEHICLES WERE TAKEN, ATTACHED TO POLICE REPORT. 
UNIT #2 AND UNIT #3 WERE BEGINNING TO ACCELERATE FROM A STOPPED POSITION FROM A SEMAPHORE WHEN UNIT #1 STRUCK UNIT #2 IN THE REAR OF THE VEHICLE CAUSING MINOR DAMAGE TO UNIT #2 AND MODERATE/DISABLING DAMAGE TO UNIT #1. UNIT #2 THEN STRUCK UNIT #3 IN THE REAR OF THE VEHICLE CAUSING MINOR/MODERATE DAMAGE TO UNIT #3. 
LISTED DRIVER OF UNIT #1 STATED THAT SAW UNIT'S #2,3 BEGINNING TO ACCELERATE FROM A STOP WHILE APPROACHING. DRIVER OF UNIT #1 STATED THAT HE WAS DISTRACTED BY A BAG OF GROCERIES THAT WAS OR HAD FALLEN FROM THE PASSENGER SEAT OF HIS VEHICLE AND WAS ATTEMPTING TO PICK THEM UP FROM THE SEAT AND FLOOR WHEN HE STRUCK THE REAR OF UNIT #2. 
THIS ACCIDENT OCCURRED IN A LANE CHANGE/CROSSOVER AREA OF A ROAD CONSTRUCTION PROJECT. NO WORKERS WERE PRESENT IN THE AREA OF THE INCIDENT. SEE PHOTOS TAKEN FOR CONSTRUCTION LANE CHANGE LAYOUT.</t>
  </si>
  <si>
    <t>19-009127</t>
  </si>
  <si>
    <t>According to driver#1, he was traveling eastbound on Co. Rd 15 (aka) Shoreline Dr. Vehicle#1 was approaching vehicle#2 from behind that had stopped for the line of traffic waiting for the semaphore at the intersection of Co 15 / C0 19. Driver#1 said that the rising sun was right at the worst spot hindering his sight of vision. Driver#1 said he couldn't see clearly in front. Vehicle#1 saw vehicle#2 too late. Driver#1 attempted to move out of the way to the south but vehicle#1 struck vehicle#2 in the right rear causing severe disabling damage to vehicle#1's front left area and vehicle#2's right side rear area. Driver#1 said he was not injured in the crash.
According to driver#2, he was also traveling eastbound on Co. Rd 15 and had been stopped in a line of traffic for approximately 20 to 30 seconds. Driver#2 said vehicle#2 was suddenly struck from behind causing disabling damage. Driver#2 said he was not injured in the crash.
Driver#1 was cited for failure to drive with due care. I issued a citation to him at the scene.</t>
  </si>
  <si>
    <t>15-008860</t>
  </si>
  <si>
    <t>3412 Shoreline Dr</t>
  </si>
  <si>
    <t>County 19</t>
  </si>
  <si>
    <t>Dr#2 said he was faced west on Shoreline Dr. attempting to make a left turn into the Navarre Liquor parking lot. Dr#2 said there was a line of cars stopped on Co Rd 15 due to the traffic light at the intersection. Dr#2 said one of the driver's gave him space to make a left turn into the parking lot and waved him through. Dr#2 said there were approximately six cars lined up behind the vehicle that waved him through. Dr#2 said he made the left turn. Dr#2 was then hit by Dr#1 who had illegally passed the line of cars yielding for Dr#2 on the right side. Dr#1 said he was trying to make a right turn on Kelly Avenue. The area in which Dr#1 passed the line of cars on the right side was not a designated right turn lane and was clearly marked with a solid line indicating a no passing area.</t>
  </si>
  <si>
    <t>V.1 was pulling into the NAVARRE LIQUOR STORE parking lot. V.1 was attempting to park in a parking spot but failed to stop before hitting metal support pole for the building. The pole was bent when officers arrived. Driver and vehicle left the scene and were not located.</t>
  </si>
  <si>
    <t>15-006170</t>
  </si>
  <si>
    <t>3380 Shoreline Dr</t>
  </si>
  <si>
    <t>Shadywood Rd</t>
  </si>
  <si>
    <t>I Officer McCoy responded to a property damage accident. upon arriving on scene I made contact with the driver of unit #1 and #2. Unit #1 stated he was pulling into the westbound lane of Shoreline Dr. when he struck unit #2. He stated he did not see unit #2. The driver of unit #2 stated she was heading west on Shoreline Dr. when she saw unit #1 come out into her lane. Unit #2 stated she tried to get out the way but was unable to. Unit #1 struck unit #2 in the passenger side door. Unit #1 stated he was at fault. Both drivers stated they were not injured and did not need medical assistance. Unit #2 vehicle was towed and I drover her home.</t>
  </si>
  <si>
    <t>Unit 1 was behind Unit 2. Unit 2 slowed and was almost stopped just west of the crosswalk in front of O'Reilly's Auto due to the backed up traffic. Unit 1 rear ended Unit 2. Driver of Unit 1 stated he looked down to change the radio and did not see Unit 2 slowing or stopping. Driver of Unit 1 stated he had seen the traffic light ahead was green but did not see the backed up traffic.
Info was exchanged and provided.
Vehicles moved prior to police arrival.</t>
  </si>
  <si>
    <t>12-007200</t>
  </si>
  <si>
    <t>VEH#1 WAS PARKED, FROM PARKED POSITION TURNED ONTO WEST BOUND LANE HITTING VEH #2 THAT WAS WEST BOUND IN THE WEST BOUND LANE.  VEH'S WERE MOVED TO PARKING LOT BEFORE I ARRIVED.</t>
  </si>
  <si>
    <t>KELLY AVE</t>
  </si>
  <si>
    <t>Dr #1 stated she was e/b Shoreline Dr and Veh #2 attempted to turn into a parking lot on the south side of Shoreline drive and they collided.  Dr. #2 said a vehicle had stopped on Shoreline Dr and waved him into the parking lot on the south side of Shoreline dr and Vehicle #2 passed the vehicle on the right and they collided.  It should be noted that there is the start of a right-hand turn lane just prior to the entrance of the parking lot.  Dr #2 did not have a license to drive, therefore was cited for No MN DL.  Both vehicles were towed by Williams Towing.  Both vehicles sustained moderate damage to their front ends.  Photos were taken of both vehicles and information was provided to both drivers.</t>
  </si>
  <si>
    <t>13-6278</t>
  </si>
  <si>
    <t>3542 Shoreline Drive</t>
  </si>
  <si>
    <t>Blaine Avenue</t>
  </si>
  <si>
    <t>DR1 &amp; DR2 were both WB on Shoreline and DR1 was behind DR2. DR1 said he sneezed then looked up and DR2 was stopping in traffic. DR1 rear ended DR2. DR2 said to the defense of DR1, that a delivery truck made a quick right turn into Car Quest and the vehicles all had to suddenly stop. DR 2 thought he was about 3 vehicles behind the delivery truck. DR 1 complained of back pain and DR2 complained of a headache. DR1's vehicle was towed and DR2 was driveable from the scene. No one was brought to the hospital or wanted to be checked out by ambulance. No one was cited.</t>
  </si>
  <si>
    <t>V1 V2 and V3 were all traveling eastbound in a high traffic area on CO RD 15. V1/D1 said she was stopped west of KELLY AVE not to block the intersection waiting in a line of cars who were stopped for a red light at CO RD 19. When the light ahead turned green, V1/D1 said she proceeded to go as traffic ahead started to go. V2/D2 was behind V1 and proceeded as he could as well. V3/D3 said she was behind V2 and knew the light had changed from red to green. V3/D3 slowed but saw V2 ahead with no brake lights on anymore and misjudged how fast the traffic ahead of her starting to go. V3/D3 said she looked down at the clock in her vehicle and hit V2. So V3 hit V2, V2 then hit V1. 
Witness account corroborates statement from V3/D3. 
V1/D1 said her left forearm hurt and was checked out by North.
V2/D2 stated he wasn't exactly sure what happened as it happened so fast. He said he was not wearing his seatbelt. He hit his head on the windshield cracking it and tearing his skin on his right forearm. He suffered a bloody nose. North checked him out on scene.
V3/D3 stated her left chest hurt from the seatbelt as did her left leg. She was checked out by North on scene. (Run # for all AL825478)</t>
  </si>
  <si>
    <t>Unit #1 was EB Shoreline Drive and driver had stopped in the traffic lane to allow a vehicle on Kelly Avenue waiting in traffic to turn onto Shoreline Drive to enter onto Shoreline Drive.Unit #1 did not have to stop nor was it required by any traffic control signal. Unit #2 was also EB on Shoreline Drive behind unit #1. The driver of unit #2 said he had seen the traffic light at Shoreline Drive and Shadywood Road was green and said when he looked next he noticed brake lights from unit #1. By then the driver of unit #2 stated, it was too late for him to stop in time. Unit #2 driver did say he may have been too close to unit #1 and was talking with the passenger in the backseat just prior to the crash. 
I took photographs of the crash scene and they are available upon request. Long Lake Fire provided a wash down for leaking fluid from unit #2 and helped with traffic. Williams privately towed unit #2.</t>
  </si>
  <si>
    <t>13-004459</t>
  </si>
  <si>
    <t>3421 Co. Rd. 15</t>
  </si>
  <si>
    <t>D.1 said he tried to stop but said his brakes failed. D.1 said he noticed the vehicle was stopped in front of him. D.2 said he was stopped for the red light. D.2 said he did not see the vehicle coming as it crashed into the rear of his vehicle. D.3 said he also was stopped for the red light. D.3 said he noticed V.2 did stop behind him. D.3 said he heard the crash and noticed V.2 coming at him. D.3 said he took his foot off the brake and V.2 bumped him and pushed his vehicle forward.</t>
  </si>
  <si>
    <t>Kelly Avenue</t>
  </si>
  <si>
    <t>Vehicle #1 was WB on CO 15 and the driver was attempting to make a left turn onto SB Kelly Avenue. There was heavy EB morning rush hour traffic and one of the EB vehicles had stopped to let #1 make her left turn. Vehicle #2 was EB traveling in the turn lane for Kelly Avenue. Driver of #2 did not turn on Kelly and was intending to continue to turn lane for CO 19 and turn there.</t>
  </si>
  <si>
    <t>12-000294</t>
  </si>
  <si>
    <t>KELLY AVENUE</t>
  </si>
  <si>
    <t>According to driver #1, she was traveling eastbound on co.Rd 15 behind vehicle #2. She looked away "for a split second" and struck vehicle #2 in the right rear. According to driver #2, she was traveling eastbound on Co. Rd 15 slowing down behind traffic for the semaphore on co. Rd 15 and Co. Rd 19. She came to a complete stop and watched as vehicle #1 continued closing in on her vehicle. Vehicle #1 struck vehicle #2 in the right rear.</t>
  </si>
  <si>
    <t>3333 Shoreline Dr.</t>
  </si>
  <si>
    <t>Dr. 1 was westbound and slowed for traffic at 3333 Shorline Dr.  Dr. 2 rear-ended Dr. 1.  Dr. 3 rear-ended Dr. 2.  Driver 2 claimed a hurt neck and his passenger claimed a hurt left shoulder.  Neither needed medical attention.  All vehicles were able to be driven from the scene once I cleared.</t>
  </si>
  <si>
    <t>Kelley Ave</t>
  </si>
  <si>
    <t>All three vehicles were east bound on Shoreline Drive.  Vehicle #1 and #2 were both stopped in traffic.  Driver of vehicle #3 said she saw the vehicles stopped and hit the accelerator, instead of the brake.  Vehicle #3 collided with Vehicle #2, Vehicle #2 was pushed forward and collided with Vehicle #1.  No apparent injuries. Photos were taken. 
Current address for Haugen is 177 World of Tennis Square, Austin Texas 78738-1104.</t>
  </si>
  <si>
    <t>13-11413</t>
  </si>
  <si>
    <t>Driver 1 was southbound on Kelly Ave and turned west onto Shoreline Dr. Driver 2 was eastbound on Shoreline Dr at Kelly Ave. Driver 2 had damage to the passenger side front wheel area. Driver 1 had damage to the front end. No injuries. Driver 1 was cited for no insurance citation #271513202330.</t>
  </si>
  <si>
    <t>Co Rd 15</t>
  </si>
  <si>
    <t>KellyAve</t>
  </si>
  <si>
    <t>veh #1 turned w/b from the Lunds parking lot on the southside of shoreline dr east of Kelly Ave.  Veh #2 was parked on the North side of Shoreline and pulled onto Shoreline and didn't see veh #1.  Veh #2 struck Veh #1 on the passenger side of the vehicle.</t>
  </si>
  <si>
    <t>Vehicle #2 was approaching a pedestrian crosswalk WB on CO 15. A pedestrian (Kirkwood), had pressed for the pedestrian crossing amber flashing signal. Driver #2 saw the light and was in the process of stopping to allow the pedestrian to cross when he was rearended by vehicle #1. Driver #1 said she was also trying to stop but was unable to do so in time. Heavy snowfall at time of crash and roads were slippery with ice and slush.</t>
  </si>
  <si>
    <t>14-013551</t>
  </si>
  <si>
    <t>CNTY 15</t>
  </si>
  <si>
    <t>KELLY AVE.</t>
  </si>
  <si>
    <t>According to driver#1, he was attempting to make a left turn from westbound CNTY 15 to southbound Kelly Ave. Driver#1 did not see vehicle #2 approaching eastbound at that intersection in the inside lane. Vehicle#1 struck vehicle#2 in the rear driver side area. Vehicle#2 then spun around 360 degrees to the right striking vehicle#3 in the right passenger and front door area. Both Driver#2 and #3 provided the same account of what had occurred. Driver#1 was cited for failure to yield the right away while making a left turn.</t>
  </si>
  <si>
    <t>15-002399</t>
  </si>
  <si>
    <t>When I Officer McCoy arrived on scene I visually observed a car on the channel between Maxwell bay and Crystal Bay.Officer Dembouski talked to the tow truck driver Scott Jameson Kelley DOB 04/03/1982 from Feist Towing. Scott stated he was called to come tow the vehicle from the channel but can not tow it do to it being off the road so far. When I ran MN LIC 561-MWH the RO was Johnathan Robert Aanestad. I observed the vehicle left the road from the westbound lane of North Shore Drive and drove on the guardrail and then down the embankment to the channel. Officer Fournier and I went to Aanestads house and knocked on the door and there was no answer. I then called Aanestand and left a voicemail for him. Officer Dembouski started Perry's Towing to the scene to tow the vehicle. Officer Russeth arrived on scene so I could clear.</t>
  </si>
  <si>
    <t>Kelly Ave,</t>
  </si>
  <si>
    <t>Unit 1 was stopped in traffic waiting for the traffic light ahead of him to turn green.  Driver of Unit 2 thought it was time to go so she accelerated from a stopped position hitting the rear of Unit 1.</t>
  </si>
  <si>
    <t>DRIVER #3 STOPPED IN PARKING LOT EXIT
DRIVER #2 WAS EASTBOUND ON SHORELINE IN RIGHT TURN ONLY LANE
DRIVER #1 WAS WESTBOUND SHORELINE TURNING INTO PARKING LOT AFTER UNKNOWN EASTBOUND DRIVER (STOPPED IN TRAFFIC LANE) GAVE #1 A SIGNAL TO TURN IN FRONT OF HIM
DRIVER #2 STRUCK #1   THEN STRUCK #3</t>
  </si>
  <si>
    <t>13-013813</t>
  </si>
  <si>
    <t>3421 CO RD. 15</t>
  </si>
  <si>
    <t>According to driver #1, she was attempting to make a left turn form W/B Co. 15 into the south side parking lot of 3400 block. Driver #1 said "there was no one coming." As she entered the E/B lane of traffic, vehicle#1 was struck broadside on the right side by vehicle#2. According to Driver#2, she was traveling E/B on Co.15 in the #2 lane. Driver#2 said vehicle#1 entered her lane of traffic right in front of vehicle#2. Driver#2 was not able to brake and struck vehicle#1 broadside on the right side. Driver#1 was cited for failure to drive with due care and control.</t>
  </si>
  <si>
    <t>3333 County Rd. 15</t>
  </si>
  <si>
    <t>Driver of veh. 1 was going to pull out of a parking lot on the south side of Co. Rd. 15 to go westbound on 15.  Driver 1 stated a van stopped on Co. Rd. 15, eastbound, to let her pull out and she did not see veh. 2 travelling eastbound on 15 in the right hand turn lane and pulled out and was struck by veh. 2.  Driver 2 stated she was in the right hand turn lane on Co. Rd. 15 as she was going to go south on Co. Rd. 19 when veh. 1 pulled out in front of her.</t>
  </si>
  <si>
    <t>11-009130</t>
  </si>
  <si>
    <t>SHOREILNE DR</t>
  </si>
  <si>
    <t>VEH #1 WAS DRIVING EB IN THE TURN LANE FOR SB SHADYWOOD RD. VEH #2 HAD TURNED FROM THE LEFT/RIGHT TURN LANE TO GO SB INTO THE LUNDS PARKING LOT. VEH #1 STRUCK VEH #2 WHEN IT WAS ATTEMPTING TO TURN. VEH #1 HAD MODERATE FRONT DAMAGE WITH AIR BAG DEPLOYMENT. VEH #2 HAD MINOR RIGHT SIDE DAMAGE. THE VEHICLES WERE ABLE TO BE DRIVEN FROM THE SCENE.</t>
  </si>
  <si>
    <t>EASLEY was westbound Shoreline Dr attempting to turn into the parking lot for the Lunds grocery store. EASLEY stated the traffic in the through lane for Shoreline was backed up but allowed an opening for traffic to turn in towards Lunds. EASLEY pulled through the stopped eastbound traffic and then struck BYERS who was driving in the turn lane for southbound Shadywood Rd. EASLEY's vehicle had moderate damage to the passenger side and was towed from the scene. BYERS vehicle had moderate damage to the front end and was driven from the scene. EASLEY was not cited for fail to yield but the driving conduct was believed to cause the accident.</t>
  </si>
  <si>
    <t>Driver of #1 said she was parallel parked on Shoreline Dr facing west on the north side of the road.  #1 pulled out into traffic as #2 was entering the road from a parking lot on the south side of the road and #1 did not see #2. #2 entered the road to go west from a parking lot farther east of the location #1 was parked. #1 and #2 sideswiped facing the same direction.  The crash happened at the red dot on the photo.</t>
  </si>
  <si>
    <t>I was dispatched a property damage crash at the noted location. I arrived, and found two involved vehicles. I identified the driver of MN 288XMD as ANGELA JONES-MCCALL and the driver of MN DGK864 as JOHN KORNIEK. Both drivers explained that KORNIEK was traveling eastbound on Shoreline Drive and merged into the right turn lane just east of Kelly Avenue. As KORNIEK passed the entrance/exit for Lunds &amp; Byerly's he was struck by JONES-MCCALL as she pulled out attempting to make a left turn onto westbound Shoreline Drive. JONES-MCCALL said that a stopped driver in the eastbound lane of Shoreline Drive had motioned to her to go ahead and turn. 
The crash caused damage to the front passenger corner and along the passenger side of KORNIEK's vehicle. The cash caused damage to the front passenger-side bumper of JONES-MCCALL's vehicle. Neither vehicle was disabled. I facilitated an exchange of information and both parties left the scene.</t>
  </si>
  <si>
    <t>UNIT 1 was attempting to exit parking lot to make a left turn into traffic way. The entrance/exit for the parking lot is a slight downgrade. UNIT 1 realized traffic was coming and he wasn't going to be able to pull out just yet. UNIT 1 backed up slightly. During this event, UNIT 1 and UNIT 2 collided. UNIT 2 driver and passenger said their vehicle was stopped when UNIT 1 backed into their vehicle. UNIT 1 driver said while he did back up, he believed UNIT 2 hit his vehicle. He said the reason was the distance he backed up was very short; possibly less then two feet.</t>
  </si>
  <si>
    <t>18-003082</t>
  </si>
  <si>
    <t>According to driver #1, she was traveling eastbound on Co. Rd 15, she passed the intersection with Kelly Ave. she then signaled to turn into the Lunds parking lot from the left lane. Vehicle #1 entered the turn lane and was struck by vehicle #2 in the passenger side causing moderate damage to the body.
According to driver #2, he was also traveling eastbound Co. Rd 15 behind vehicle #1, he had entered the turn lane just passed Kelly Ave. Driver #1 saw vehicle #1 enter the turn lane in front of vehicle #2. Driver #2 could not react fast enough to avoid contact. Vehicle #2 struck vehicle #1 in the passenger side. Driver #1 was cited for unsafe change of course causing a property damage accident.</t>
  </si>
  <si>
    <t>Upon arrival on scene, I saw two vehicles involved blocking the roadway. 101VBC was driven by BALLARD (UNIT 2) and 664UZK was driven by SAWYER (UNIT 1). SAWYER said he was eastbound on Shoreline drive and entered the turn lane just east of Kelly Ave. He said he saw BALLARDs vehicle turn in front of him and he impacted her vehicle. I saw damage to the front of 664UZK and I saw damage to the passenger front fender and front passenger door on 101VBC.  BALLARD said she was westbound on Shoreline Drive and intended to turn southbound into the Lunds parking lot. Another eastbound vehicle stopped and waved at her to make her turn. BALLARD did not see SAWYERs vehicle in the turn lane. She said she was struck by SAWYERs vehicle.
Witness SWENSON's version of events matched the above.</t>
  </si>
  <si>
    <t>16-008821</t>
  </si>
  <si>
    <t>Driver#1 said she was turning to travel southbound into the Lund's parking lot from westbound Co Rd. 15. she signaled her turn and waited for traffic to pass. There was a eastbound Co Rd. 15 lane in front of her where a Pick up truck (vehicle#3) had stopped to let vehicle#1 turn through. There was a turn lane on the south side to the eastbound lane to go southbound on Co Rd. 19. According to driver#1, the pick up truck signaled for her to go in front of her and enter the parking lot. Driver#1 proceeded forward southbound. Driver#1 did not see vehicle#2 traveling eastbound in the reported turn lane. Driver#1 entered the turn lane and was struck by vehicle#2. According to driver#2, she was traveling eastbound on Co Rd. 15 and had entered the turn lane to go south on Co Rd. 19. she was moving forward and saw that vehicle#1 had entered the reported turn lane in front of her. Driver#1 had no time to react and struck vehicle#1 in the right/front area. No reported injuries.</t>
  </si>
  <si>
    <t>12-000243</t>
  </si>
  <si>
    <t>Vehicle 1 was making a left from 3333 Shoreline Dr onto westbound Shoreline Dr.  As vehicle 1 pulled into the roadway it was struck by vehicle 2 that was traveling eastbound on Shoreline Dr in the right turn lane.</t>
  </si>
  <si>
    <t>Driver #1 was EB CO 19 in the right turn lane to go SB CO 19. Driver #1 was hit by veh #2 which had been WB CO 15 and was attempting to make a left turn into the parking lot of the Lunds Store. Driver #2 said an EB vehicle had stopped for him to make his turn.</t>
  </si>
  <si>
    <t>Veh #1 was parked legally off side of CO 15. Unoccupied. Veh #2 was WB and struck #1. Driver of #2 thinks he might have closed his eyes for a second just prior to crash.</t>
  </si>
  <si>
    <t>OR19004727</t>
  </si>
  <si>
    <t>vehicle 1 and vehicle 2 were waiting to get in line to exit a parking lot. Veh 2 drove around and in front of vehicle 1. Vehicle 1 bumper appeared to hook on vehicle 2 fender and was damaged. Vehicle 2 exchanged information with driver 1 and left the scene. Driver 1 remained on scene until police arrived. Based on information provided both driver's are equally at fault.</t>
  </si>
  <si>
    <t>D.2 was heading east bound on Co. Rd. 15. D.1 was pulling out from a Lund's parking lot onto Co. Rd. 15. D.1 was going to head west bound. D.1 pulled out from parking lot and struck D.2 in the passenger side doors. D.1 failed to yield the right of way for D.2.</t>
  </si>
  <si>
    <t>14-04365</t>
  </si>
  <si>
    <t>3400 Shoreline Dr</t>
  </si>
  <si>
    <t>Vehicle 1 was eastbound on Shoreline Dr in the right turn lane.  Vehicle 2 was westbound to make a left turn into the Lunds parking lot.  Vehicle 3 was in the driveway of Lunds to go east on Shoreline Dr. Eastbound traffic stopped so Vehicle 2 to make his turn and he did not see Vehicle 1. Vehicle 1 hit Vehicle 2 which caused Vehicle 2 to hit Vehicle 3.</t>
  </si>
  <si>
    <t>16-013722</t>
  </si>
  <si>
    <t>According to driver#1, he was traveling westbound on Shoreline Dr.(aka) Co Rd. 15. Vehicle was stopped attempting to turn left (southbound) into the Lunds Grocery store parking lot. There was a line of east bound vehicle's stopped waiting for the semaphore to turn green at Co Rd. 15 and Co Rd. 19. There was reportedly a gap for vehicle#1 to drive thru and enter the Lunds lot. Driver#1 was waived through. Vehicle#1 started to move forward southbound and entered the turn lane. Vehicle#1 was struck broadside by vehicle#2.
According to driver#2, he was traveling eastbound on Shoreline Dr. approaching the southbound entrance to the Lunds lot. Driver#2 said he did not see vehicle#1 enter his lane of travel until it was too late. According to driver#2, he was not able to stop in time to avoid a collision with vehicle#1. Vehicle#2 struck vehicle#1 broadside. No injuries reported by either vehicle.</t>
  </si>
  <si>
    <t>I Officer McCoy responded to a property damage accident at 3380 Shoreline Dr. Upon arriving on scene and I made contact with the reporting party, Hurtado, and the other driver who rear ended Hurtado, Steinke. Both Hurtado and Steinke refused medical attention and stated they were not hurt. Hurtado stated she was traveling westbound, driving MN LIC 772-VPT, on Shoreline Dr and was slowing down to turn right from Shoreline Dr into the parking at 3380 Shoreline Dr., when Steinke rear ended her. Steinke stated she was traveling westbound on Shoreline Dr. driving MN LIC 174-PJK. Stienke stated she did not see Hurtado's right turn blinker and did not have enough time to avoid from rear ending Hurtado. I obtained both Hurtado's and Stienke's information. Both Hurtado and Stienke stated they would drive their vehicles home. I cleared.</t>
  </si>
  <si>
    <t>Unit #1 was heading eastbound on Shoreline Dr. and was making a right turn into Lunds at 3333 Shoreline Dr.  Unit #2 was heading west on Shoreline Dr. and stated traffic had stopped eastbound and there was a gap between cars.  Unit #2 started to turn through the break in traffic into the parking lot of Lunds and was struck by Unit #1.  Unit #1 and Unit #2 both stated they did not see the other until the accident occurred.</t>
  </si>
  <si>
    <t>I, Officer McCoy, responded to a property damage accident at Shoreline Dr and Shadywood Rd. Upon arriving on scene I made contact with the individuals that were involved. I ID the drivers as LAVONNE and SYDNEY. I also ID the passengers in SYDNEY's vehicle as KYLIE and TAYLOR. All of the individuals stated they were not injured and declined medical attention. I spoke to LAVONNE and asked her how the accident occurred. LAVONNE stated she was turning left to go west on Shoreline Dr from the Lunds parking lot when SYDNEY hit her vehicle, MN LIC 427-VXW, by the rear drivers side tire. LAVONNE stated SYDNEY was traveling east on Shoreline Dr. I spoke to SYDNEY how the accident occurred and she stated she was traveling east on Shoreline Dr in her vehicle, MN LIC 076-RDY. SYDNEY stated she saw LAVONNE turning left out of the Lunds parking lot and she did not have enough time to stop and hit LAVONNE. I obtained all of the individuals information that were involved and took photos of the vehicles. I had Williams Towing dispatched to the scene to tow LAVONNE's vehicle do to the damage. When Williams Towing arrived on scene I blocked the westbound lane of Shoreline Dr for the vehicle to be towed. After the vehicle was cleared from the roadway, I cleared.</t>
  </si>
  <si>
    <t>Veh #2, MN LIC 2EL142 was westbound on Shoreline Dr in their travel lane. Veh #1, MN LIC CLZ-284 was exiting from the Byerlys parking lot to travel westbound (left) on Shoreline Dr. Veh #1 stated they pulled out and struck the trailer of veh #2. The trailer being pulled by veh #2 was the only thing damaged (not the SUV). The trailer was owned by UHAUL in the City of Minnetonka, IL T60952.</t>
  </si>
  <si>
    <t>D.1 was heading west bound on Co. Rd 15 and was going to make a left turn into the parking lot at Lund's. Traffic was backed up due to morning time rush hour. D.1 went in between vehicles and crashed into V.2 that was traveling in the turn lane.
No citations 
Minor injury to D.2 (collarbone) was not transported to hospital</t>
  </si>
  <si>
    <t>Vehicle one was bearing Minnesota license plate 2NC402 and was driven by SEAN EPP (Driver one). Vehicle two was bearing Minnesota license plate 532XPC and was driven by THOMAS REID (Driver two). MARGARET REID was the front passenger in vehicle two.
Driver one said they were driving eastbound on the 3400 block of Shoreline Drive. Driver one said they slowed to make a U-turn from eastbound Shoreline Drive onto westbound Shoreline Dr. Driver one said they did not see any vehicles directly behind them prior to slowing. Driver one said prior to making the turn they noticed driver two's vehicle approaching from eastbound Shoreline Drive. Driver one said driver two's vehicle was sliding on the road. Driver one said the front passenger side of driver two's vehicle collided with the back drivers side of his vehicle. 
Driver two said they were driving eastbound on Shoreline Drive prior to the vehicles colliding. Driver two said they saw driver one's vehicle stopped in the eastbound lane of Shoreline Drive. Driver two said they applied their breaks, however, they slid several feet prior to colliding with driver one. Driver two said the front passenger side of their vehicle collided with the back drivers side of driver one's vehicle. 
END.</t>
  </si>
  <si>
    <t>11-09730</t>
  </si>
  <si>
    <t>3333-SHORELINE DR</t>
  </si>
  <si>
    <t>VEH #1 GOING STRAIGHT EB, VEH #2 WAS WB AND TURNED LEFT TO GO INTO PARKING LOT AND HIT VEH #1. RUSH HOUR TRAFFIC.</t>
  </si>
  <si>
    <t>V.1 was heading west bound Co Rd 15. V.1 was going to turn left into Lunds Parking lot. V.1 did not use turn lane correctly as it is a turn lane for east bound traffic. V.1 turned left between stopped vehicles heading east bound and did not see V.2 heading east bound in a right turn lane. V.2 crashed into side of V.1.</t>
  </si>
  <si>
    <t>13-11891</t>
  </si>
  <si>
    <t>Shadywood Rd.</t>
  </si>
  <si>
    <t>Unit 1 pulled out of the Lunds grocery store parking lot to go westbound on Shoreline Dr.  Unit 1 collided with Unit 2 who was traveling westbound on Shoreline Dr. from Shadywood R.  Unit 1 and Unit 2 pulled over but then Unit 2 left the scene with no other information known.</t>
  </si>
  <si>
    <t>13-005755</t>
  </si>
  <si>
    <t>SHADYWOOD RD</t>
  </si>
  <si>
    <t>VEH 1 WAS NB ON SHADYWOOD RD, TRAFFIC STOPPED IN OTHER NB LANE, VEH 2 IN SB LANE WAS WAITING TO MAKE LEFT TURN INTO GAS STATION AND WAS WAVED THRU BY DR THAT WAS STOPPED IN TRAFFIC. VEH 2 STARTED MAKING LEFT TURN INTO LOT WHEN IT TURNED IN FRONT OF VEH 1. DR OF VEH 1 SAID HE WAS UNABLE TO STOP TO AVOID ACCIDENT. VEH 2 HIT VEH 1.</t>
  </si>
  <si>
    <t>V.1 V.2 and V.3 were all stopped for a red light at the intersection of Co.Rd. 15 (SHORELINE) and Co. Rd. 19. (SHADYWOOD). D.1 said he was stopped behind V.2, he was adjusting the radio in the vehicle. D.1 said he thought the light turned green and started to move forward. V.1 crashed in the rear of V.2 (STOPPED) causing V.2 to be pushed into V.3 which was also stopped. V.1 had damage to front, V.2 had damage to rear and front, and V.3 had damage to rear.</t>
  </si>
  <si>
    <t>driver of unit 2 was east bound and made a last second lane change without looking and struck the vehicle next to her which was in the right turn lane.</t>
  </si>
  <si>
    <t>13-13224</t>
  </si>
  <si>
    <t>Unit 1 was stopped in traffic.  Unit 2 stopped behind unit 1 and then her foot slipped off brake and Unit 2 rear ended Unit 1.  Unit one's right rear bumper area was dented and scratched.  Driver of Unit 2 said there was no damage to her vehicle.  Vehicles were moved prior to my arrival.</t>
  </si>
  <si>
    <t>16-001057</t>
  </si>
  <si>
    <t>On 02/01/2016 I, ( Officer Raze #6526) was patrolling Shoreline Dr when I saw two vehicles that were involved in an accident blocking the intersection of Shoreline Dr and Shadywood Rd. I first made contact with Cory Pate 11/16/1985 and asked him if he was okay and he said yes. I then made contact with the other driver, Garrett Guzman 10/13/1986 and asked if he was okay and he said yes. Garrett advised me that his daughter, Francesca Guzman 08/09/2010 was okay as well. I asked Garrett what happened and he stated that he was on Shadywood Rd in the left turn lane trying to go west on Shoreline Dr. Garret said he had his blinker on while yielding to traffic. Garrett said when he decided to make his turn there was no one going south and he thought it was safe to turn. Garrett said that Cory was going south on Shadywood Rd when he merged from the left turn lane into the straight lane. Cory stated that he was going south on Shadywood Rd following traffic when Garrett tried to turn in front of him. Cory was driving a 2007 Hyundai Azera MN Lic#557BRR and provided Farmer's insurance Policy#187467608. Garrett was driving a 2002 Audi A6 MN Lic#319-KTV and provided State Farm Insurance Policy#1840585F1923F. Both vehicles were towed by Williams Towing Company. Garrett was later mailed a citation for driving with a suspended license. Clear.</t>
  </si>
  <si>
    <t>VEHICLE 1 WAS EASTBOUND ON SHORELINE DR. AND STOPPED AT THE SEMAPHORE AT SHADYWOOD RD.  VEHICLE 2 WAS STOPPED BEHIND VEHICLE 1.  ACCORDING TO BOTH DRIVERS THE SEMAPHORE TURNED GREEN BUT VEHICLE 1 SAID TRAFFIC HAD NOT STARTED MOVING BEFORE HE WAS REAR ENDED.  VEHICLE 2 SAID HE LOOKED DOWN AT HIS CELL PHONE TO PUSH PLAY AND THE NEXT THING HE KNEW HIS AIR BAG WENT OFF.  VEHICLE 2 REAR ENDED VEHICLE 1 CAUSING MINOR DAMAGE TO VEHICLE 1. THE FRONT SEAT PASSENGER IN VEHICLE 1 WAS COMPLAINING OF RIGHT ELBOW PAIN AND WAS CHECKED BY PARAMEDICS BUT REFUSED TRANSPORT.  THE DRIVER OF VEHICLE 2 WAS ISSUED A CITATION FOR USE OF AN ELECTRONIC DEVICE.</t>
  </si>
  <si>
    <t>UNIT 1 was eastbound and going to make a right turn onto Shadywood Rd. from Shoreline Dr.  UNIT 1 entered the right hand merge lane and stopped for a southbound vehicle and was rear-ended by UNIT 2.</t>
  </si>
  <si>
    <t>14-002152</t>
  </si>
  <si>
    <t>Dr#1 stated she was travelling eastbound on Shoreline when she drove over a patch of ice on the road. Her vehicle was then pulled by rough snow into the plowed snowbank on the south side of Shoreline. The vehicles front left rim and driver side door sustained moderate damage. Damage may have been due to steel base on sign. I did not observe damage to the sign. Dr#1 was not injured and refused medical attention.She did not know who to call and asked that I arrange private tow.  Clear</t>
  </si>
  <si>
    <t>NOBLE was driving MN #955-VWB a 2009 Chrysler Town and Country Van. SETH MCELENEY was driving MN 723-TWL a 2003 Hyundai Sonata. ERIC CARLSON was driving MN #BHT-574 a 2002 Cadillac Deville. NOBLE was driving north on Shadywood Rd turning west on Shoreline Dr. When she turned left she struck the driver's side of MCELENEY's vehicle which was driving south on Shadywood in the second lane. MCELENEY's vehicle then struck CARLSON's vehicle. CARLSON was stopped in the left turn lane on Shoreline Dr to turn north on Shadywood Rd. NOBLE stated a bus was also going south on Shadywood Rd and blocked her vehicle of MCELENEY.</t>
  </si>
  <si>
    <t>CO RD 15</t>
  </si>
  <si>
    <t>CO RD 19</t>
  </si>
  <si>
    <t>Unit 1 was stopped at the stop light.  Unit 2 approached the light and was not able to stop in time.  Unit 2 rear ended Unit 1.</t>
  </si>
  <si>
    <t>Dr. 3 was slowing in traffic as it was eastbound on Shoreline Dr coming up to the red traffic light at Shadywood Rd. Dr. 2 slowed behind Dr. 3.  Dr. 1 was following closely behind driver 2 and rear-ended that vehicle.  The collision was as follows: 1,2,3.  No injuries.  All vehicles were driven from the scene.</t>
  </si>
  <si>
    <t>11-007662</t>
  </si>
  <si>
    <t>County Rd 19</t>
  </si>
  <si>
    <t>vehicle 1 was exiting 3333 Shoreline Dr (Co 19) making left turn. Traffic was backed up another driver left room for drv 1 to pass through column. As Drv 1 was making turn, a eastbound veh 2, making a left turn into left turn lane, struck driver's side of veh 1</t>
  </si>
  <si>
    <t>12-008111</t>
  </si>
  <si>
    <t>SHORELINE DRIVE</t>
  </si>
  <si>
    <t>Unit 2 was north on Shadywood Rd. Unit 1 was south on Shadywood Rd. Unit 1 turned east onto Shoreline Dr.  The front right of Unit 2 stuck the right rear of Unit 1. Dr 2 had a bloody nose and lip. Dr 1 had no injuries. Dr 1 refused transport.  Williams towing for both vehicles. Both vehicles had more than min $ of damage. Both units are totaled. Unit 1 failed to yield to Unit 2. Clear</t>
  </si>
  <si>
    <t>12-009938</t>
  </si>
  <si>
    <t>Veh #1 was NB CO 19 making a left turn onto WB CO 15. Road conditions were poor with heavy snow falling. Driver #1 skidded up against median and driver #2, following #1 and also turning onto WB CO 15 slid into veh #1.</t>
  </si>
  <si>
    <t>County Road 19</t>
  </si>
  <si>
    <t>All three vehicles were traveling westbound on County Road 19 and approaching County Road 15. As traffic began to slow and build before the semaphore at the intersection, driver #1 of vehicle #1 was not paying attention to the roadway for a brief moment and crashed into the rear of vehicle #2. Vehicle #2 then crashed into the rear of vehicle #3. Only the passenger in vehicle #3 complained of possible "whiplash", but refused an ambulance and medical treatment at the scene. No other injuries reported. All vehicles sustained minor damage. None of the vehicles were towed. No citations issued. Photographs were taken.</t>
  </si>
  <si>
    <t>13-017377</t>
  </si>
  <si>
    <t>UNIT 2 WAS WEST ON SHORELINE DRIVE. THE DRIVER STATED HE PUT HIS RIGHT TURN SIGNAL ON TO TURN INTO THE DRIVEWAY FOR AMSTAR GAS STATION ON THE NORTH SIDE OF THE ROAD. HE SAID UNIT 1 HAD BEEN BEHIND HIM AND CAME FROM BEHIND ON HIS RIGHT TO PASS HIM. WHEN HE TURNED, HIS RIGHT FRONT BUMPER HIT HER LEFT REAR SIDE. 
UNIT 1 WAS WEST ON SHORELINE DRIVE. THE DRIVER STATED SHE WAS BEHIND UNIT 2. SHE THOUGHT HE WAS TURNING LEFT TO GO TO THE GROCERY STORE PARKING LOT ON THE SOUTH SIDE OF THE ROAD SO SHE WAS GOING TO PASS ON THE RIGHT AT WHICH TIME UNIT 2 HIT HER.</t>
  </si>
  <si>
    <t>14-000569</t>
  </si>
  <si>
    <t>3340 Co. Rd. 15</t>
  </si>
  <si>
    <t>Co. Rd, 19</t>
  </si>
  <si>
    <t>V.1 was heading east bound on Co. Rd. 15 approaching the intersection. D.1 said she tried to stop but the roads were slippery. D.1 said she was trying to avoid a head on crash with V.2. D.1 said she turned to the left. V.2 was heading west bound and was going to continue through intersection. V.2 had the right of way and green light. D.2 said he tried to avoid the crash by swerving to the right. V.1 and V.2 crashed in the intersection.
No citations 
No Injuries</t>
  </si>
  <si>
    <t>14-005459</t>
  </si>
  <si>
    <t>VEH 1 N/B SHADYWOOD RD AND TURNING W/B ONTO SHORELINE DR IN INTERSECTION. VEH 1 FAILED TO YIELD FOR S/B VEH 2. VEH 1 STUCK VEH 2. VEH 1 DAMAGE FRONT RIGHT. VEH 2 DAMAGE FRONT LEFT. NO AIRBAGS. SEAT BELTS IN USE. NO CITATIONS ISSUED. VEH 2 TOWED. NO INJURIES.</t>
  </si>
  <si>
    <t>14-005880</t>
  </si>
  <si>
    <t>VEH 1 W/B SHORELINE DR. VEH 1 LEFT TURN INTO LUNDS PARKING LOT. VEH 1 DID NOT YIELD FOR VEH 2. VEH 1 STRUCK VEH 2 IN E/B SHORELINE DR TURN LANE. SEAT BELTS IN USE. NO AIRBAG DEPLOYMENT. NO CITATIONS ISSUED. NO INJURIES. VEH 2 TOWED.</t>
  </si>
  <si>
    <t>14-013924</t>
  </si>
  <si>
    <t>According to Driver#1, she was eastbound on Co Rd. 15 turning to go southbound on Co Rd. 19. Driver#1 said she looked for traffic approaching from the north but said she didn't see any. Driver#1 proceeded southbound and attempted to enter the inside lane of southbound Co Rd. 19. Vehicle#1 struck vehicle#2 in the front right fender. Driver#2 gave the same account of what occurred. Driver#1 was cited for failure to yield the right away.</t>
  </si>
  <si>
    <t>14-014186</t>
  </si>
  <si>
    <t>Unit 2 stopped on Shoreline Dr. for pedestrian crossing crosswalk. There were approximately two vehicles stopped on Shoreline Dr. in front of Unit 2. Unit 1 traveling WB on Shoreline Dr. behind Unit 2. Unit 1 admitted to picking up cell phone to receive a call and did not see vehicles stopped in the roadway for pedestrian at crosswalk. Unit 1 struck Unit 2 in the rear of Unit 2.</t>
  </si>
  <si>
    <t>15-000273</t>
  </si>
  <si>
    <t>2420 Shadywood Rd</t>
  </si>
  <si>
    <t>Veh #1 had just filled his van up at Holiday Gas and was exiting the lot to Eastbound Shoreline Dr. As veh #1 pulled out his front end struck veh #2 in the rear causing veh #2 to spin striking a parked MTC bus in the center on the drivers side. The MTC bus was parked legally in a designated stop with no passengers (#6049). The bus was on the shoulder of the county road facing Eastbound. State Patrol was called and advised they would not respond.</t>
  </si>
  <si>
    <t>SHADYWOOD RD.</t>
  </si>
  <si>
    <t>VEHICLE #1 WAS MAKING A LEFT TURN FROM THE LUNDS PARKING LOT ONTO SHORELINE DR. TO HEAD WEST.  VEHICLE #2 WAS ON SHORELINE DR. HEADING EAST AND HAD THE RIGHT OF WAY.  VEHICLE #1 PULLED OUT IN TRAFFIC AND DID NOT SEE VEHICLE #2 AND STRUCK THE PASSENGER SIDE OF VEHICLE #2.  VEHICLE #2 HAD DAMAGE TO THE FRONT AND REAR PASSENGER DOORS ON THE PASSENGER SIDE.  VEHICLE #1 HAD FRONT END DAMAGE.</t>
  </si>
  <si>
    <t>shadywood rd.</t>
  </si>
  <si>
    <t>shoreline dr.</t>
  </si>
  <si>
    <t>Driver # 1 Mr. Linnell was making a left turn into Holiday Gas when Driver # 2 Ms. Lang ran into the right rear side of his van.   Per Ms. Lang her view was blocked by another stopped vehicle in her lane of travel.</t>
  </si>
  <si>
    <t>Shadywood</t>
  </si>
  <si>
    <t>Veh #1 was E/B Shoreline Dr, slowed down and stopped for a vehicle that was turning N/B into the Holiday gas station.  In the meantime, Veh #2 was also E/B following Veh #2 and Dr #2 thought the vehicle that was turning was going straight ahead.  Veh #2 then rear-ended Veh #1.</t>
  </si>
  <si>
    <t>3400 Shoreline Dr.</t>
  </si>
  <si>
    <t>Driver # 1 was headed west on Shoreline Dr. in the area of the 3400 block when Driver #2 pulled out from a parking stall and side swiped the left rear panel of Driver # 1's car.</t>
  </si>
  <si>
    <t>VEHICLE 2 WAS STOPPED AT A RED LIGHT AT SHORELINE DR./SHADYWOOD RD. WAITING TO CONTINUE EAST.  VEHICLE 1 WAS BEHIND VEHICLE 2 HEADED EAST.  DRIVER OF VEHICLE 1 SAID HE LOOKED DOWN AND WHEN HE LOOKED UP HE DID NOT HAVE TIME TO STOP AND REAR ENDED VEHICLE 2.  NO INJURIES REPORTED.</t>
  </si>
  <si>
    <t>VEH 1 WAS TRAVELING BEHIND VEH 2 AND BOTH WERE GOING TO TAKE A SB TURN ONTO SHADYWOOD FROM EB SHORELINE DRV. VEH 2 YIELDED TO TRAFFIC BUT INCHED FORWARD. VEH 2 COULD NOT PROGRESS THROUGH TURN BECAUSE ANOTHER VEHICLE WENT SB ON SHADYWOOD THROUGH THE INTERSECTION (NOT ILLEGALLY). VEH 1 WAS BEHIND VEH 2 AND THOUGHT VEH 2 WAS GOING AS IT WAS INCHING FORWARD. DRV OF VEH 1 BEGAN TO PROGRESS THROUGH THE TURN NOT REALIZING VEH 2 DID NOT GO. DRV OF VEH 1 MENTIONED HE BELIEVED THAT OTHER VEHICLE WAS GOING TO TURN ONTO SHORELINE DRV BUT THAT IT DID NOT. DRV OF VEH 2 STATED AFTER THE IMPACT HER SHOULDER AREA HURT A BIT AND INQUIRED IF SHE COULD BE SEEN BUT NOT BY AMBULANCE. DRV OF VEH 2 SAID SHE HAD A PRIOR INJURY ROUGHLY IN THE SAME AREA WHERE SHE FELT SOME SORENESS NOW.</t>
  </si>
  <si>
    <t>Unit 1, the silver Hyundai, was heading eastbound on Shoreline Dr. Unit 2, the green Chevrolet, was heading northbound on Shadywood Rd. Unit one was approaching the intersection at Shoreline/Shadywood. The driver of unit 1 said she could not stop and tried to avoid hitting a different vehicle. Due to the snowy conditions, driver of unit 1 slid into the intersection. Driver of unit 2, was driving northbound through the intersection at Shoreline/Shadywood. Unit number 1 and unit number 2 collided in the intersection. Both vehicles were able to move off of the roadway.</t>
  </si>
  <si>
    <t>Dr #1 in WI license plate #ABS1142 was eastbound on Shoreline Dr and entered the intersection at Shadywood Rd. Dr. #2 in MN license plate #CPM-462 was northbound on Shadywood Rd. and entered the intersection with a sideswipe collision. Dr #1 had damage to the driver's side. Dr #2 said the sun was in her eyes when she entered the intersection but she did not know if the light was red. Dr #1 said the light was green for his lane on Shoreline Dr. Dr #2 had damage to the front end. Dr and passenger from Dr #1 vehicle were treated by North Ambulance run #E1912210090 and released. Both vehicle's were towed by Williams Towing.</t>
  </si>
  <si>
    <t>16-002661</t>
  </si>
  <si>
    <t>DR1 stated she was traveling southbound on Shadywood Rd. As she continued south through the green light at Shoreline, northbound UNIT2 failed to yield and attempted to make a left turn to go westbound on Shoreline Dr. in front of UNIT1. DR1 attempted to swerve to the left to avoid contact with UNIT2 but struck UNIT2's rear right bumper with her right front quarter panel.
DR2 agreed with DR1's account of the incident an claimed full responsibility. DR2 stated he did not see UNIT1 approaching due to vehicles in the southbound left turn lane.
All parties denied medical attention stating they were not injured. Both units were able to drive from the scene.</t>
  </si>
  <si>
    <t>Unit#2 was traveling northbound on Shadywood Rd and was in the turn lane to go eastbound on Co Rd 15 when unit# 2 failed to stop and at a low speed ran into the back bumper of unit#2</t>
  </si>
  <si>
    <t>16-003418</t>
  </si>
  <si>
    <t>On 04/09/ at 1312 hours, I, Officer McCoy responded to a property damage accident at Shoreline Dr and Shadywood Rd. Upon arriving on scene I made contact with Unit #1 and Unit #2. Unit #1 stated her infant was in the vehicle and the airbags deployed. I requested dispatch to start North Paramedics to the scene routine to check out the infant. Unit #1 stated her infant was crying at the time of the accident and was conscious. Unit #1 stated she was not hurt and did not want to receive any medical attention. Unit #1 stated she was heading south on Shadywood Rd and was turning left into the Holiday Gas station south of Shoreline Dr. Unit #1 stated a pickup truck in the left lane heading north, stopped so she could turn left. Unit #1 stated Unit #2 was in the far right lane heading north on Shadywood Rd. Unit #1 stated when she turned left Unit #2 hit her on the passenger side. When asked Unit #2 stated he was not hurt and did not want to receive any medical attention. Unit #2 stated he was heading north on Shadywood Rd in the far right lane when Unit #1 turned in front of him. Unit #2 stated he hit Unit #2 with the front of his car. When speaking to the witness, he stated the Unit #1 was turning left into the Holiday gas station when Unit #2 was heading north and Unit #2 hit Unit # 1 on the passenger side. I advised dispatch to start Williams Towing to the scene to tow Unit #1. I obtained the information from both drivers and took photos of the vehicle. North Paramedics arrived on scene and checked out the passenger in Unit #1. The paramedics advised me the passenger was not hurt.</t>
  </si>
  <si>
    <t>UNIT 1 WAS SB ON SHADYWOOD RD. APPROACHING SHORELINE DR.  UNIT 2 WAS NB ON SHADYWOOD RD. APPROACHING SHORELINE DR.  UNIT 1 AND UNIT 2 ENTERED THE INTERSECTION AT APPROXIMATLEY THE SAME TIME, BOTH HAVING GREEN LIGHTS.  UNIT 1 ATTEMPTED TO MAKE A LEFT TURN AND CRASHED INTO UNIT 2.  UNIT 2 THEN CRASHED INTO UNIT 3 AS A RESULT OF BEING CRASHED INTO BY UNIT 1.  UNIT 3 WAS ON SHORELINE DR. STOPPED FOR THE RED LIGHT WAITING TO CONTINUE WESTBOUND.</t>
  </si>
  <si>
    <t>17-007424</t>
  </si>
  <si>
    <t>According to driver#1 he was facing westbound on Shoreline Dr. aka County Rd. 15 in the turn lane to go southbound onto County Rd. 19 aka Shadywood Rd. Driver#1 said that his arrow had turned green and vehicle#1 proceeded into the intersection to turn southbound. Vehicle#2 struck vehicle#1 head on. Driver#1 said he did not see vehicle#2 coming as he made the turn to go southbound. 
According to driver#2, he was headed eastbound on Shoreline drive approaching the intersection with Co Rd. 19. He saw vehicle#1 waiting to make the left turn to go southbound onto Co Rd. 19. Driver#2 said he had the green light and assumed he had the right of way to continue eastbound. Driver#2 said that vehicle#1 pulled in front of him at the last second. Driver#2 said he could not react fast enough and vehicle#2 struck vehicle#1 head on. Both vehicle's had severe disabling damage.</t>
  </si>
  <si>
    <t>17-008771</t>
  </si>
  <si>
    <t>I Officer McCoy responded to a property damage accident at Shoreline Dr and Shadywood Dr. The reporting party Riley stated he was involved in the accident and they pulled into 2387 Shadywood Dr. Upon arriving on scene I made contact with Riley and Berard who was the driver of the vehicle that was rear ended. Both Riley and Berard stated they were not injured and refused medical attention. Berard stated she was traveling north on Shadywood Dr was was going to make a left hand turn onto Shoreline Dr to travel west. Berard stated she had her left hand turn signal on when Riley rear ended her. Riley stated he was traveling north on Shadywood Rd and saw Berard with her left hand turn signal on. Riley stated he thought Berard was going to turn sooner then she did. Riley stated he tried to stop but his vehicle just slid on the wet pavement and rear ended Berard. I took photos of the damaged vehicles and advised dispatch to start Williams Towing to tow Berard's vehicle. Berard advised she had a friend coming to pick her up. Riley's vehicle had minimal damage and did not need a tow.</t>
  </si>
  <si>
    <t>3300 Shoreline Dr.</t>
  </si>
  <si>
    <t>Unit 1 was eastbound on Shoreline Dr. in the turn lane to go southbound Shadywood Rd.  Unit 2 thought Unit 1 was going to make a right turn into the Lunds parking lot.  Unit 1 continued eastbound in the turn lane and Unit 2 pulled out striking Unit 1.</t>
  </si>
  <si>
    <t>OR17001947</t>
  </si>
  <si>
    <t>Unit #1 just pulled onto Shoreline Dr. and was traveling EB on Shoreline Dr. with the intention of continued travel EB on Shoreline Dr. Unit #2 was traveling NB on CO RD 19/Shadywood Rd with the intention of continued travel NB on Shadywood Rd. Unit #1 admitted to traveling through the red light EB at the listed intersection. The driver of Unit #1 stated that she was not distracted, just was an accident traveling through the red light. Unit #2 had the green light to travel NB through the intersection. Upon entering the intersection under the green light, Unit #2 struck Unit #1 on the passenger side of Unit #1. The vehicles came to stop where photographed. The driver of Unit #2 was seen by paramedics at the scene and released without transport.</t>
  </si>
  <si>
    <t>Unit #1 was eastbound on Shoreline Dr crossing through the stoplights at the intersection of Shadywood Rd.  Unit #1 said that he looked down at his phone for a second when the light turned green.  Unit #1 said that he began to move not realizing that the traffic was not moving completely at that moment and ran into the back of Unit# 2.</t>
  </si>
  <si>
    <t>14-002536</t>
  </si>
  <si>
    <t>COUNTY RD. 19</t>
  </si>
  <si>
    <t>According to driver#1, he was exiting the Holiday Gas station parking lot traveling south. Driver#1 said he stopped to look for traffic both ways. Driver#1 started driving forward into the roadway. Driver#1 said vehicle#2 came out of no where. Vehicle#2 struck the left front of vehicle#1 as it entered the roadway. According to driver#2, he was traveling westbound on Co. Rd 15 approaching Co.Rd 19. He did not see vehicle#1 until it was too late. Vehicle#2 struck vehicle#1 in the left front area. Driver#1 was cited for failure to yield while making a left turn.</t>
  </si>
  <si>
    <t>SHADYWOOD ROAD</t>
  </si>
  <si>
    <t>Veh #1 was westbound on Shoreline Drive. Veh #1 stopped in traffic for the red stoplight. Veh #2 was not paying attention, and struck the rear bumper to veh #1. Veh #1 said she was not injured. No citations issued.
Add'l Info: On 8/13/2012 Veh #1 called and said the driver if Veh #2 told her after he hit her that he was sorry his brakes were not working. I told her he did not mention a problem with the brakes and drove away from accident location. No citations.</t>
  </si>
  <si>
    <t>16-010973</t>
  </si>
  <si>
    <t>Dr 1 crashed into Dr 2 and was pushed into Dr 3.</t>
  </si>
  <si>
    <t>17-002619</t>
  </si>
  <si>
    <t>UNIT 2 STOPPED ON CO 19 FACING NB WAITING TO MERGE ONTO CO 15 EASTBOUND AT 4-WAY INTERSECTION. UNIT 1 WAS DIRECTLY BEHIND UNIT 2. UNIT 1 THOUGHT UNIT 2 WAS GOING TO CONTINUE MOVING FORWARD ONTO CO 15 BUT UNIT 2 DID NOT AS THERE WAS ONCOMING TRAFFIC AND A MERGE WOULDN'T HAVE BEEN SAFE.
UNIT 1 STRUCK UNIT 2 IN THE FORM OF A REAR END ACCIDENT. UNIT 1 HAD FRONT END DAMAGE (PASSENGER SIDE) WHILE UNIT 2 HAD REAR END DAMAGE (DRIVER SIDE). UNIT 1 AND UNIT 2 AGREED THAT THE ACCIDENT WAS THE FAULT OF UNIT 1. UNIT 2 DRIVER ADVISED HE FELT HE MAY HAVE WHIPLASH AND THAT HE WOULD SEE A CHIROPRACTOR ON HIS OWN TIME. UNIT 2 REFUSED AMBULANCE MULTIPLE TIMES.</t>
  </si>
  <si>
    <t>According to driver#1, she was traveling northbound on County Rd 19 approaching the right turn lane to go eastbound on County Rd 15. Driver#1 said she saw that vehicle#2 was stopped in front of her waiting for east bound Co Rd 15 traffic to clear. Driver#1 said she saw vehicle#2 has started moving forward so vehicle#2 began to move forward. Driver#1 advised that she had her head turned to the left looking for traffic coming from the west. Driver#1 said she didn't realize that vehicle#2 had stopped again in front of her. Vehicle#1 struck vehicle#2 in the rear.
According to driver#2, she was stopped at the right turn lane from Co rd 19 to go eastbound on Co Rd 15. Driver#2 was waiting for traffic to clear in order to enter the east bound lane of traffic. Driver#2 started to merge into traffic then stopped as traffic was no clear yet. Driver#2 said that vehicle#1 struck the rear end of vehicle#2 in the turn lane.</t>
  </si>
  <si>
    <t>On the above date and time I received an accident in the gas station parking lot.  I arrived on scene and saw two vehicles near the north exit onto Shoreline Dr.  Vehicle 1 a Chevy Tahoe was facing west and Vehicle 2 a gray Dodge Charger was facing north. It appeared vehicle 1 had backed into vehicle 2's driver side door.  
I made contact with both drivers and was advised by the driver of Vehicle 1 that he backed into vehicle 2 and the accident was his fault.  The driver of Vehicle 1 said he looked in his driver side mirror as he was backing up but never checked his other mirrors and did not see vehicle 2.  The driver of vehicle 2 stated he saw vehicle 1 backing up and started honking his horn but vehicle 1 did not stop crashing into his driver door. 
Vehicle 2's driver door was dented in.  Vehicle 1 had a trailer hitch in his vehicle and did not have any damage. 
Both vehicles were able to be driven from the scene.</t>
  </si>
  <si>
    <t>12-009595</t>
  </si>
  <si>
    <t>Vehicle 1 was making a right hand turn when vehicle 2 side swiped into it during the turn causing damage to both vehicles.</t>
  </si>
  <si>
    <t>Unit 1 facing south to turn on to County Rd 15 east of Shadywood Rd. Unit 1 was waiting to exit Culvers parking lot on the south side of the facility. Unit 1 pulled out into the roadway and T-boned Unit 2 that was traveling westbound County Rd 15.
Drv 1 stated she was leaving the Culvers parking lot. Drv 1 stated she stopped and looked both directions before exiting the parking lot. Drv 1 stated she did not see Unit 2 traveling westbound when she looked to her left. Drv 1 stated she looked left then right then entered the roadway. Drv 1 stated when she entered the intersection Unit 2 was in front of her and she collided with Unit 2. Drv 1 stated she had no injuries.
Drv 2 stated he was traveling westbound on County Rd 15. Drv 2 stated he was approaching Shadywood Rd and was slowing down because traffic was stopped. Drv 2 stated he then was hit on the passenger side by Unit 1. Drv 2 stated the curtain airbags deployed and he was not hurt. Drv 2 contacted a tow company after I left. 
Photos attached to case.</t>
  </si>
  <si>
    <t>OR19006700</t>
  </si>
  <si>
    <t>Vehicle 1 was in the parking lot of 2420 Shadywood Rd making an eastbound turn onto Shoreline Dr. Driver 1 said he did not see vehicle 2 and began to pull into the road. Vehicle 1 made contact with vehicle 2 in the eastbound lane.</t>
  </si>
  <si>
    <t>UNIT 1 FACING WESTBOUND ON SHORELINE DR STOPPED IN TURN LANE WAITING TO TURN SOUTHBOUND INTO HOLIDAY GAS STATION LOT (EAST OF SHORELINE DR / SHADYWOOD RD INTERSECTION)
UNIT 2 TRAVELING EASTBOUND ON SHORELINE DR APPROACHING UNIT 1 WHO WAS STILL WAITING TO TURN
UNIT 1 MADE SOUTHBOUND TURN INTO THE HOLIDAY GAS STATION LOT AS UNIT 2 WAS PASSING BY 
UNIT 1 STRUCK UNIT 2 WITH THE FRONT DRIVER SIDE OF HER VEHICLE CAUSING DAMAGE TO UNIT 2 DRIVER SIDE OF VEHICLE</t>
  </si>
  <si>
    <t>Vehicle 1 was leaving the parking lot of Holiday Gas Station located at 3340 Shoreline Dr. Vehicle 2 had been northbound on Shadywood Rd. and had just made a slight right onto Shoreline Dr. Vehicle 1 pulled out onto Shoreline Dr. and vehicle 1 and vehicle 2 collided. Vehicle 1 had damage to the front end. Vehicle 2 had damage to the driver's side. No injuries. Both vehicle's were driven from the scene.</t>
  </si>
  <si>
    <t>17-001514</t>
  </si>
  <si>
    <t>Unit 2 eastbound Shoreline Dr. east of intersection. Unit 1 following Unit 2 eastbound Shoreline Dr. Unit 2 stopped for vehicle in front making left hand turn. Unit 1 collided with rear of Unit 2. Driver 2 stated she was driving eastbound on Shoreline Dr. a vehicle in front of her stopped abruptly to make a left turn into Holiday Gas/ Culvers parking lot. Driver 2 stated she had to slam on her brakes to stop. Driver 2 stated Unit 1 rear ended her.
Driver 1 stated he was traveling eastbound on Shoreline Dr. just east of the intersection. Driver 1 stated he was following Unit 2. Driver 1 stated he looked down at his speedometer then back at the road. Driver 1 stated when he looked back up at the road Unit 2 and another vehicle had stopped in front of him. Driver 1 stated he did not have time to stop and rear ended Unit 2.</t>
  </si>
  <si>
    <t>Vehicle # 1 was being driven by MAYES. Vehicle #2 was being driven by GEFRE. 
Vehicle #1 and #2 were both WB on Shoreline drive just EAST of Shadywood Rd. Both vehicles were stopped in traffic. The traffic signal at Shoreline Dr and Shadywood Rd changed to green. Vehicle #2 saw that the light had changed and began moving. She did not realize that Vehicle #1 was still stopped in traffic and rear ended Vehicle #1. 
Damage was over $1000.
#1 Damage - Rear bumper area
#2 Damage - Front end damage
There was no apparent injury.</t>
  </si>
  <si>
    <t>Both vehicles were EB County 15. Driver of #2 said she was making a right turn into 2420 Shadywood Road (Holiday Gas)when rear-ended by #1. #1 said her right turn signal was activated. #2 said #1 stopped too quickly, slamming on her brakes like she made up her mind to turn at the last second. #2 said that is why she was unable to stop in time.</t>
  </si>
  <si>
    <t>Vehicle 1 MN #156-UWB exited the Holiday Gas Station parking lot located at 3340 Shoreline Dr. to travel east on Shoreline Dr. Vehicle 2 MN #958-GAJ was west in the 3300 block of Shoreline Dr. and the vehicle's collided. Vehicle 1 had damage to the front end. Vehicle 2 had damage to the passenger side including the front rim of the vehicle. There were no injuries. Both vehicle's were driven from the scene.</t>
  </si>
  <si>
    <t>13-001435</t>
  </si>
  <si>
    <t>VEH 1 AND VEH 2 STOPPED IN STOP AND GO TRAFFIC. DR OF VEH 3 HIT HIS WINDSHIELD WASHER TO CLEAN WINDSHIELD. HE SAID DUE TO THE WASHER AND DRIVING INTO THE SUN HE DIDN'T SEE VEH 2. HE HIT THE REAR OF VEH 2 WHICH PUSHED IT FORWARD HITTING VEH 1. VEH 1 DIDN'T HAVE ANY SURFACE DAMAGE, DR SAID SHE WILL HAVE VEH'S UNDERSIDE CHECKED FOR DAMAGE.</t>
  </si>
  <si>
    <t>JENNIFER was pulling away from her gas pump and turned left too soon striking the pole that is in place to protect the pillar and gas pump. Once she made contact with the pole with the truck she continued followed by backing up and moving forward again trying to distance herself from the pole. The trucks rear driver's side quarter panel was dented and stuck from the pole. JENNIFER stated she was not used to driving such a large truck and was using it to move (new address 4962 Bedford Rd. Mound. 
MILLER TOWING arrived, lifted the rear of the truck up, moved it and set it down without causing more damage. JENNIFER drive the truck from the scene. 
Photos were taken and Holiday staff was aware.</t>
  </si>
  <si>
    <t>UNIT 1 WAS WB ON SHORELINE DR. SIGNALING TO MAKE A LEFT TURN INTO A HOLIDAY GAS STATION PARKING LOT.  UNIT 2 WAS EB ON SHORELINE DR.  UNIT 1 DID NOT SEE UNIT 2 AND MADE A LEFT TURN STRIKING UNIT 2.  WITNESS STATED UNIT 1 NEVER STOPPED.  UNIT 1 SIGNALED TO MAKE LEFT TURN AND WHEN AT DRIVEWAY TO ENTER PARKING LOT SHE TURNED LEFT WITHOUT STOPPING TO YIELD.</t>
  </si>
  <si>
    <t>Veh #1 was attempting to turn onto eastbound Shoreline Drive. The westbound traffic on SHoreline was stopped for the red light. Veh #1 was motined to proeceed. At the same time Veh #2 was westbound SHoreline and passed the vehicles stopped in traffic. Veh #2 crossed over the double yellow and struck Veh #1 headon. Both drive wore seatbelts. No injuries. No citations.</t>
  </si>
  <si>
    <t>13-004453</t>
  </si>
  <si>
    <t>3200 Shoreline Dr.</t>
  </si>
  <si>
    <t>Co. Rd. 19</t>
  </si>
  <si>
    <t>D.1 was heading west on Co. Rd. 15 when driver struck a deer. The deer hit the front right bumper and then continued down the right side of vehicle. Vehicle had minor damage to front and right side of vehicle. Deer was GOA.</t>
  </si>
  <si>
    <t>#1 was EB on CO 15 in two way turn lane. #1 was making a left turn into parking lot when #1 was t-boned by #2. Driver #1 said the light was red at CO 19 so he thought #2 was going to stop and give him a gap to turn into the parking lot. Driver #1 also said he thought driver #2 was looking down at her phone at the time of the crash. #2 driver said she looked down briefly and when she looked up veh #1 was right in front of her. Witness in car directly behind #2 said driver #2 was in her traffic lane, not speeding and #1 turned in front of her. Cause of crash- fail to yield on driver #1.</t>
  </si>
  <si>
    <t>14-4820</t>
  </si>
  <si>
    <t>North Shore Dr</t>
  </si>
  <si>
    <t>Vehicle 1 was east on Shoreline Dr.  Driver stated he was on his way to hospital for surgery and was not concentrating and ran off the road.  No injuries. The roads were wet and it was raining.</t>
  </si>
  <si>
    <t>Vehicles 1 and 2 were westbound on Shoreline Drive approx. .25 mi from Shadywood Road in the one and only westbound traffic lane. Veh 1 was behind Veh 2. Veh 1 rear-ended Veh 2. 
Dr 1 stated he came around the corner and was slowing down and believed he dozed off for a second. Dr 1 said when he realized Veh 2 was so close, he tried to brake but wasn't able to stop in time. Dr 1 said he was tired and may have dozed off as he couldn't think of any other reason for hitting Veh 2. 
Dr 2 said he was at a complete stop when hit. He said he did not see Veh 1 behind him before getting hit. Dr 2 stated backup was bad due to time of day and the intersection ahead. Dr 2 stated his neck was a bit sore after the accident.  
Pics were taken of each vehicle and scene.</t>
  </si>
  <si>
    <t>Vehicle #1 was east on Shoreline Drive, east of Shadywood Road. the driver of Vehicle #1 said a vehicle passed him and he lost control of his vehicle Driver said his vehicle was rear wheel drive and does not handle well in the snow. Driver #1 spun around and landed in the ditch facing the wrong way. He said he was wearing a seatbelt. There was a passenger who was also wearing a seatbelt.</t>
  </si>
  <si>
    <t>15-002580</t>
  </si>
  <si>
    <t>2048 SHORELINE DR</t>
  </si>
  <si>
    <t>DR1 WAS WB ON SHORELINE DR WHEN DR2 STARTED TO PULLOUT ONTO SHORELINE DR FROM THE SHOULDER AREA. DR2 PER DR1 WAS TURNING ONTO WB SHORELINE DR BUT DIDN'T LOOK TO HIS LEFT. DR1 SAID HE KNEW HE WOULD HIT DR2 SO HE INCREASE SPEED TO GET BY DR2 TO AVOID THE ACCIDENT. DR 2 HIT THE RIGHT REAR WHEEL AREA TO DR1'S VEH. DR1 SPUN INTO DITCH AREA AND HIT SEVERAL DOCK SECTIONS THAT WERE STORED FOR THE WINTER.</t>
  </si>
  <si>
    <t>13-12918</t>
  </si>
  <si>
    <t>Northview Rd</t>
  </si>
  <si>
    <t>DR1 was EB, DR2 was WB. DR1 said she had bees inside her veicle and began swatting them in her dashboard with a water bottle. DR1 said bee went at her face causing her to swerve into on coming traffic, hitting VH2. DR1 had redness and swelling in left shoulder and was seen on site by North. DR2 said he was traveling and had no time to react to VH1 swerving in his lane. VH2's gas tank leaked out approx. 30 gal of fuel. DR2 was driving one person home in the Metro Mobility Van. DR2 and passenger were shook up but not injured. Witness accounts matched that of DR1 &amp; DR2. CO RD was shut down while accident was cleaned up. Info was exchanged.</t>
  </si>
  <si>
    <t>Minnetonka Beach</t>
  </si>
  <si>
    <t>18-004787</t>
  </si>
  <si>
    <t>Officer Sturm and ,I, Officer McCoy were on a welfare check of a vehicle that was on the westbound shoulder on Shoreline Dr just west of Old Beach Road. While out with the vehicle, unit 1 which was heading east came to a stop in the east bound lane because of other vehicles stopped in front of her. While unit 1 was stopped, unit 2 which was also traveling east on Shoreline Dr rear ended unit 1. We made contact with both drivers and they stated they were not hurt and did not need any medical attention. I obtained the unit 1 and unit 2 information. Unit 2 stated he did not have enough time to stop. Unit 2 tried to swerve to the shoulder of the road but ran out space before rear ending unit 1. I took photos of the damaged vehicles and unit 1 was able to drive her vehicle home. Officer Sturm started Williams Towing for unit 2. Williams Towing arrived on scene and towed unit 2's vehicle.</t>
  </si>
  <si>
    <t>Unit 1 was located in a swamp to the north of Shoreline Dr. approximately 30 ft. from the roadway. The vehicle was vacant.</t>
  </si>
  <si>
    <t>12-003104</t>
  </si>
  <si>
    <t>Old Beach Road</t>
  </si>
  <si>
    <t>According to driver #1, he was traveling eastbound on Co Rd.15 approaching Old Beach Rd. A large deer ran northbound toward his vehicle from the wooded area striking the right side of his vehicle damaging the side view mirror and right side of vehicle.</t>
  </si>
  <si>
    <t>19-006896</t>
  </si>
  <si>
    <t>On July 30th, 2019 at approximately 0714 hours, I, Officer McCoy was dispatched to an property damage accident on Shoreline Dr. just east of Old Beach Rd. In the call text it stated a vehicle drove through a fence and almost hit a pedestrian. 
Upon arriving on scene, I observed a large hole through a wooden fence with a car stopped on some rocks on the edge of Lake Minnetonka. I saw two males standing by the vehicle and another male standing on the side walk. I asked all three males if they needed any medical attention and the two males by the vehicle stated no. The male who was standing on the sidewalk, who I ID as PAGANO, stated he obtained road rash from when he had to dive out of the way of the vehicle. I advised PAGANO we would get him first aid. Officer Vargas arrived on scene and I had Officer Vargas treat PAGANO's injuries while I spoke to the two other males. I ID the two other males as KELLY and OVERLAND. KELLY stated he was the driver and OVERLAND stated he was the passenger. KELLY stated the last thing he remembers was he was driving east on Shoreline Dr. KELLY stated he came to when the vehicle went through the wood fence. KELLY stated he must of passed out. I asked KELLY if he has any medical conditions and he stated no. KELLY stated he did not eat dinner on 07/29/19 and then he woke up this morning and went to workout with OVERLAND. KELLY stated he took a pre-workout drink before working out and did not have any breakfast. KELLY started to show signs that he was getting light headed and looked like he was going to pass out again. I advised dispatch to start paramedics to my location to check out KELLY. OVERLAND stated he was the passenger in KELLY's vehicle. OVERLAND stated he was looking down at his phone and  when he looked up he saw KELLY passed out and they then hit the fence. OVERLAND stated he did not have time to correct the direction of the car. I obtained KELLY's and OVERLAND's information and then went to speak to PAGANO. While speaking to KELLY, I did not observe any signs of impairment or intoxication. I took photos of KELLY's car outside and inside and did not see any signs of contraband that could cause KELLY to be impaired.
PAGANO stated he was on the sidewalk bent over picking up goose poop. PAGANO stated he then heard a loud noise and looked up and saw the vehicle heading towards him. PAGANO stated he only had time to dive out of the way to avoid getting hit. PAGANO stated he believes the vehicle was not traveling the posted speed limit and was speeding. PAGANO stated that vehicles speed up and down Shoreline Dr. all the time. I obtained rest of PAGANO's information and went back to my squad car. While in my squad car, Officer Vargas asked dispatch to start an ambulance for PAGANO because of lower back pain. After I was done writing down the information, I went over to where PAGANO was sitting and advised him the paramedics were on their way. I advised PAGANO on how to get a copy of the report from the police department. I then went to speak to KELLY and OVERLAND and advised them on how to get a copy of the report. I advised KELLY, I started Williams Towing to tow his vehicle. 
North paramedics arrived on scene and started to treat KELLY and PAGANO. Williams Towing arrived and towed the vehicle. The North paramedics advised me they were not going to transport KELLY or PAGANO. I advised both KELLY and PAGANO if they continue to get worse to go to the doctor. 
Based on the statements given it appears KELLY was at fault for the accident.</t>
  </si>
  <si>
    <t>Vehicle #1 was traveling westbound on Shoreline Drive in the City of Minnetonka Beach. Vehicle #1 said he fell asleep. Vehicle #1 had crossed over the center line and into the south side of the roadway. The south side portion of the eastbound lane is owned by the City of Minnetonka Beach. This is an area for residents to access the lake. Vehicle #1 struck a large bolder, moved beams of wood which were landscaped, and struck a pedestrian crossing sign. Vehicle #1 damaged the grass, the beams of wood, pedestrian sign, and the large rock. The driver of vehicle #1 said he must have fallen asleep. I did not smell any alcohol and checked the driver for impairment. The driver of vehicle #1 said he was diabetic but that was not the issue he said. I administered SFST and stopped after HGN I did not suspect any impairment. 
The driver of vehicle #1 wore a seat belt and appeared to not be injured. NFA.</t>
  </si>
  <si>
    <t>19-010404</t>
  </si>
  <si>
    <t>Vehicle #1 was was WB Shoreline drive. Vehicle crossed over EB Shoreline Dr lane and drove onto grass/landscape portion of shoulder. Vehicle hit a tree and a large rock. Damage was severe to left front tire area. Driver said he was tired and may have fell asleep. At the request of the driver he had AAA (Kelly's Towing) to vehicle from scene. No other damage to report.</t>
  </si>
  <si>
    <t>16-001158</t>
  </si>
  <si>
    <t>Driver 1 was heading east bound on Co. Rd. 15. The roadway was slippery due to snowing conditions. Driver 1 said she was going straight and her vehicle began to lose control. Driver 1 left the roadway and hit a wood fence.</t>
  </si>
  <si>
    <t>Vehicle #1 was EB on CO 15 stopped and waiting for a break in WB traffic to make a left turn onto NB Lake Road in Minnetonka Beach. The driver of #1 stated his left turn signal was activated. Vehicle #2 was also EB CO 15 directly behind #1. Driver of #2 stated she did not notice that vehicle #1 had stopped and did not see any brake lights on #1. Independent witness that was in a vehicle EB CO 15 directly behind #2 said he saw #1 stopped and did see the brake lights operational on #1. Driver #2 cited for failure to drive with due care. Driver #2 complained of chest pain and was transported by North Ambulance to Ridgeview Waconia Hospital.</t>
  </si>
  <si>
    <t>14-002645</t>
  </si>
  <si>
    <t>Lake Rd.</t>
  </si>
  <si>
    <t>Unit 1 was eastbound Shoreline Dr. when he struck Unit 2 truck to the rear. Unit 2 was waiting to make left hand turn onto Lake Rd. Unit 2 truck sustained heavy damage and needed to be towed, while Unit 1 vehicle sustained moderate damage to front and was driven from scene. No injuries reported.  Vehicles were both moved to different location upon my arrival.</t>
  </si>
  <si>
    <t>19-003144</t>
  </si>
  <si>
    <t>According to driver #1, he was traveling westbound on County Rd. 15 behind vehicle #2. Driver #1 did not see that vehicle #2 had slowed to turn right (northbound) onto Lake Rd. Vehicle #1 struck vehicle #2 in the rear causing moderate damage. According to driver #2, he was driving westbound on County Rd. 15 and was going to turn right onto Lake Rd. when vehicle #2 was struck from behind by vehicle #1. No injuries. Driver #1 was issued a citation for failure to drive with due care.</t>
  </si>
  <si>
    <t>Driver was westbound on Shoreline Dr./Lake Rd.  Driver ran off the roadway and hit a 35 mph sign and several trees/shrubbery on the north side of the road.  Driver had a hurt back and neck.  I performed a C-Spine on the driver until North Paramedics arrived.</t>
  </si>
  <si>
    <t>Lake Road</t>
  </si>
  <si>
    <t>Driver was EB CO 15 and stated he looked up to check the time on the clock in his vehicle. Driver said when he looked down a car in front of him was stopped to turn onto Lake Road. Driver swerved to the right to avoid a collision and lost control. Driver's SUV hit several scrub brush type trees, rolled over, went down a rocky embankment and ended up partially submerged in 4' of water, right side up in the lake.</t>
  </si>
  <si>
    <t>Lake Rd</t>
  </si>
  <si>
    <t>Unit 1 was stopped in eastbound lane on Shoreline Dr. with signal on waiting to make left turn onto Lake Rd. when unit 2 struck unit 1 in the rear of of vehicle. Unit 1 sustained moderate damage to rear and Unit 2 sustained moderate damage to front end. Unit 2 was towed from scene. No injuries were reported.  Unit 2 driver stated he never saw vehicle turning or stopped to make turn.</t>
  </si>
  <si>
    <t>12-007090</t>
  </si>
  <si>
    <t>Driver #1 was stopped in traffic EB on CO 15 waiting to make a left turn onto Lake Road. Driver #2 was stopped behind #1 waiting for him to turn. Driver #3 rear-ended #2 and #2 was subsequently pushed into #1. Driver #3 said she was not going too fast or following too close but may have been looking out towards the lake at about the time the crash occurred.</t>
  </si>
  <si>
    <t>Veh #1 and #2 were waiting facing E/B on CR 15 waiting for a truck to turn N/B on Lake Rd when Veh #3 traveling E/B ran into the back end of veh #2.  Veh #2 then was pushed into veh #1.  No injuries, driver of veh #2 said his head hurt a little bit, but did not want an ambulance. Veh. #3 was inoperable and was towed.  Dr of Veh #3 said he was going 40 mph and came around the curve and slammed on his brakes, but couldn't stop in time before he rear-ended veh #2.</t>
  </si>
  <si>
    <t>CO. RD. 15</t>
  </si>
  <si>
    <t>LAKE RD.</t>
  </si>
  <si>
    <t>VEHICLE 1 WAS STOPPED WITH THEIR LEFT TURN SIGNAL ON WATING TO MAKE A LEFT TURN FROM SHORELINE DR. ONTO LAKE RD.  VEHICLE 2 WAS BEHIND VEHICLE 1 AND REAR ENDED VEHICLE 1.  DRIVER OF VEHICLE 2 SAID SHE LOOKED AT HER REAR VIEW MIRROR AND WHEN SHE LOOKED BACK AT THE ROAD SHE REAR ENDED VEHICLE 1. VEHICLE 1 WAS ABLE TO BE DRIVEN FROM THE SCENE.  VEHICLE 2 WAS TOWED FROM THE SCENE.  VEHICLES WERE MOVED PRIOR TO MY ARRIVAL.</t>
  </si>
  <si>
    <t>16-009424</t>
  </si>
  <si>
    <t>LAKE RD</t>
  </si>
  <si>
    <t>Unit 1 was driving eastbound on Shoreline Drive. The driver stopped at Lake Road to make a left turn to go northbound. She was stopped for westbound traffic. A vehicle going westbound stopped and flashed their headlights to allow Unit 1 to make the turn. Unit 1 began to turn when she was rear-ended by Unit 2. The driver of Unit 1 sustained minor injuries but refused medical attention. Unit 1 sustained rear end and right rear damage. 
Unit 2 was driving eastbound on Shoreline Drive. The driver saw Unit 1 stopped to make a turn. The driver of Unit 2 advised she began to slow down to stop but her car failed to stop. The driver said she tried to swerve to the right to avoid hitting Unit 2, but still hit the vehicle. The driver of Unit 2 advised she has been having trouble with her brakes. 
It should also be noted that it had just recently rained and the roads were still wet. The driver of Unit 2 thought this also may have been a contributing factor. Unit 2 sustained front and front left damage. 
I assisted both drivers in exchanging information and provided both with a business card advising how to get a copy of the police report. Photos were also taken at the scene.</t>
  </si>
  <si>
    <t>UNIT 1 SLOWED TO MAKE A LEFT TURN AND WAS REAR-ENDED BY UNIT 2.  UNIT 3 SLOWED TO AVOID UNIT 2 AND WAS REAR-ENDED BY UNIT 4.  NO APPARENT INJURIES.  UNIT 4 WAS TOWED DUE TO DAMAGED RADIATOR.</t>
  </si>
  <si>
    <t>19-004962</t>
  </si>
  <si>
    <t>On 06/12/2019 at 0710 hours, I, Officer McCoy was dispatched to a property damage accident at Shoreline Dr and Lake Rd in the City of Minnetonka Beach. Upon arriving on scene I found unit 2 with heavy front end damage stopped in some shrubs on the west side of Lake Rd and unit 1 as parked on Lake Rd facing north with damage to the passenger side of the truck. I spoke to the unit 1 driver and passenger and they advised me they were traveling westbound on Shoreline Dr. Unit 1 stated he was slowing down and turned his right turn signal on to take a right hand turn on to Lake Rd from Shoreline Dr. Unit 1 stated when he was about to turn unit 2 then side swiped unit 1 on the passenger side. Unit 1 stated he never saw unit 2 until she hit them. I then spoke to unit 2 and she stated she was traveling west on Shoreline Dr. Unit 2 stated she unit 1 stooping on Shoreline Dr and did not have enough time to brake unit 2 stated she turned right instead of left because she would of went into the lake if she turned left. Unit 2 stated her only option was to sideswipe unit 1. I obtained unit 1 and unit 2 information and took photos of the scene. I then contacted Minnesota State Patrol CVI Sgt Hibbard #241 to advise him of the accident involving a commercial vehicle. Sgt Hibbard advised me he would come out to the scene to inspect the truck. Williams Towing then arrived to tow unit 2. Both unit 1 and unit 2 stated they were not injured and denied any medical attention. I stayed on scene until Sgt Hibbard arrived to inspect the truck.</t>
  </si>
  <si>
    <t>Officer received a driving complaint that the vehicle swerved into the ditch and hit a road sign  then entered the opposite lane then later went off the road into the ditch and back onto the road.  The reporting party also said the vehicle was driving on its rims.  Officer located the vehicle driving westbound on Shoreline west of the location.  Officer stopped the vehicle and later arrested the driver for DWI.</t>
  </si>
  <si>
    <t>200-005269</t>
  </si>
  <si>
    <t>On the above date and time Officer Schultz and I, (Officer Raze #6526) were dispatched to the area of Shoreline Dr and Lake Rd in Minnetonka Beach for a vehicle that was in the ditch. The driver of the vehicle advised the reporting party to not call the cops. Upon our arrival, I located a 2008 Chevy Malibu MN lic#DMR-572, in the ditch nearly in lake on the south side of Shoreline Drive. I made contact with the male driver and identified him as, DYLAN VICTOR WALKER 07/13/1994. WALKER was standing on Shoreline Dr when I exited my squad car to make sure he was okay. I asked WALKER if he needed any medical attention and he said no. WALKER said there was a deer that jumped out in the road so he turned quickly and over corrected his steering. WALKER said he lost control and slid into the ditch. 
I asked WALKER if he had been drinking and he said no. I asked WALKER if he had taken any drugs and he said no. WALKER's pupils were constricted and his balance wasn't great while talking with him roadside. I advised WALKER I wanted him to perform a few Standard Field Sobriety Test for me and he agreed to do them. I had WALKER perform HGN, the Walk and Turn Test, and One Leg Stand. WALKER did not do well when performing the test. WALKER blew a .000 BAC on a PBT sample. 
WALKER said he was on his way to work. Officer Schultz asked WALKER why he told the reporting party to not call the police and WALKER advised us he was revoked and he had no insurance on the vehicle. I cited WALKER for No insurance and driving after revocation. Williams Towing was started to the scene. William Towing arrived on scene. Officer McCoy and I directed traffic so the Williams Towing driver could load the vehicle up on the bed of the truck. 
WALKER's vehicle sustained moderate damage to the front and under the body of the vehicle. Officer Schultz took photos of the scene. End of Report.</t>
  </si>
  <si>
    <t>Vehicle #1 was heading west on Shoreline Dr.  Witnesses stated vehicle 1 crossed over the center line and did not apply brakes or attempt to swerve striking vehicle #2 that was heading east on Shoreline Dr.  Vehicle #1 rolled over and stopped in the middle of the road and Vehicle #2 rolled and landed on the edge of Lake Minnetonka resting partially on a dock.</t>
  </si>
  <si>
    <t>18-010011</t>
  </si>
  <si>
    <t>According to D 1, he had recently left the hospital after enduring some kemo therapy. D 1  was on his way to the Navarre area to visit a friend. D 1 was traveling westbound on county rd. 15 approaching Lake Rd. D 1 said he took his eyes off of the roadway for a few seconds and the next thing he knew he was headed for Lafayette bay. D 1 was not able to react fast enough to avoid running off the road. V 1 ran off the roadway and landed in Lafayette Bay. D 1 was trapped in the car and had to be extricated by some good Samaritans that jumped in the water to extricate him from the vehicle. North arrived on scene and took D 1 to be checked out. See Hennepin County Water Patrol's report also (18-011351.)</t>
  </si>
  <si>
    <t>Cottage Lane</t>
  </si>
  <si>
    <t>Driver of unit #1 was westbound on County Road 15.  Driver of unit #1 lost control on the snow covered roadway and travelled into the north ditch.  Unit #1 crashed into a stone fence.</t>
  </si>
  <si>
    <t>I was dispatched to the above location for a vehicle that had driven off the road (County Road 15) and was on the ice (Lafayette Bay). The reporting party, ANN RYAN, reported the vehicle was unoccupied and the driver was possibly at Culvers. Hennepin County water Patrol (1700) assisted on the call.
While enrout, Water Patrol Deputies (1704, 1701) advised the vehicle was an unconfirmed stolen out of Duluth. Additionally, 1701 advised he checked Culvers for the individual and was unable to locate anyone who appeared out of place. Upon arrival, I noticed the entire vehicle was located on ice of Lafayette Bay. Based on tire marks and brush damage it appeared the vehicle was travelling westbound on County Road 15 west of Westwood Rd. prior exiting the roadway. It appeared the vehicle had gone airborne off the roadway where the undercarriage of the vehicle collided with a large bolder. The vehicle had damage to multiple areas and the vehicles key was located on the drivers seat. The vehicle was bearing Minnesota license plate BPH073 and the registered owner was REBECCA BESTER. The vehicle registered out of Duluth. Dispatched confirmed the vehicle was stolen and informed Duluth Police. 
I called the reporting party, ANN RYAN, and she told me she found the vehicle unoccupied. RYAN said while she was checking on the vehicle an unknown male stopped and told her he had found the driver of the vehicle walking down the road. The male told RYAN he had given the male driver a ride to Culvers where he texted a friend to pick him up. RYAN said the suspected driver used the individual who stopped phone to text someone. RYAN said she did not get any contact information from the individual who stopped, however, she wrote down the number the suspected driver texted. RYAN said the person who texted back said they were coming from Rosemount to pick up the suspected driver.
Burda's Towing arrived on scene and removed the vehicle from the ice. Burda's towing transported the vehicle to the Orono Police Department and placed the vehicle into the garage for safekeeping.
I called Duluth Police and spoke with Sgt. Tom Stolee. Sgt. Stolee requested the vehicle be processed by Crime Lab prior to being released. Sgt. Stolee advised he called the vehicles owner and advised her it was recovered. Sgt. Stolee emailed me a copy of the stolen vehicle form. 
Clear.</t>
  </si>
  <si>
    <t>See report</t>
  </si>
  <si>
    <t>20-004298</t>
  </si>
  <si>
    <t>Unit #1 was travelling westbound on Shoreline Dr, just west of Westwood Rd, in the City of Minnetonka Beach, when it crossed over the center line of Shoreline Dr. and struck Unit # 2 head on. Unit #1 remained on the roadway &amp; Unit #2 came to rest in the water of Lake Minnetonka. 2 persons were transported to North Memorial Hospital, the front seat passenger of unit #1 and the driver of unit #2. Victims were transported via North Ambulance with what appeared to be fairly significant injuries. Both vehicle's were towed from the scene by William's Towing to their lot. Both vehicle's suffered significant damage.</t>
  </si>
  <si>
    <t>Vehicle #1 was WB CO 15 behind vehicle #2 in afternoon rush hour traffic. Driver #1 stated WB traffic was backing up and he went to use his cell phone to call his wife and advise her he would be late. Driver #1 stated, "I was distracted" and rear ended vehicle #2.</t>
  </si>
  <si>
    <t>Westwood Rd.</t>
  </si>
  <si>
    <t>DR1 was traveling behind DR2 when DR2 slowed to make a left hand turn onto Westwood from Shoreline. DR1 said she was on the phone with Onstar getting directions and did not notice DR2 slowing. DR2 said she used her left blinker and had to stop/yield because of oncoming traffic. DR1 complained of slight back pain and DR2 complained of slight neck pain both steming from the accident.</t>
  </si>
  <si>
    <t>VEHICLE #1 WAS STOPPED AND WAITING FOR TRAFFIC TO TURN N/B ON WESTWOOD RD WHILE facing E/B on Shoreline Dr.  VEH #2 REAR-ENDED VEHICLE #1.  THE DRIVER SAID HE WAS LOOKING AT THE LAKE AND WAS NOT PAYING ATTENTION PRIOR TO CRASHING INTO VEH #1.  BOTH VEHICLES WERE DAMAGED AND LOCKED TOGETHER.  A TOW TRUCK RESPONDED, SEPARATED THE VEHICLES AND VEH #1 WAS ABLE TO BE DRIVEN.  VEH #2 WAS TOWED.  NO INJURIES TO EITHER DRIVER.</t>
  </si>
  <si>
    <t>14-012908</t>
  </si>
  <si>
    <t>Woodbridge Road</t>
  </si>
  <si>
    <t>Veh #1 was eastbound Shoreline Drive. The driver said she swerved to avoid striking a deer. She said she hit a deer, and then struck a green SUV. Veh #1 had heavy front end damage. There was no indication of deer fur or blood on veh #1.Veh #1 said she gave the other driver of the green SUV her insurance information. No citations issued. NFA.</t>
  </si>
  <si>
    <t>See attached report narrative.</t>
  </si>
  <si>
    <t>VEHICLE WAS HEADED WESTBOUND ON SHORELINE DRIVE.  DRIVER STATED SHE FELL ASLEEP AND WHEN SHE WOKE UP HER CAR WAS HEADED OFF THE ROAD.  DRIVER STATED SHE TRIED APPLYING THE BRAKES BUT WAS NOT ABLE TO STOP.  VEHICLE HIT DECORATIVE STONES HOLDING A SIGN FOR LAFAYETTE CLUB THEN HIT A STREET SIGN BEFORE CROSSING WESTWOOD RD. AND HITTING MORE DECORATIVE STONES FOR THE ST. MARTINS CHURCH SIGN.  VEHICLE STOPPED IN A GRASSY AREA IN FRONT OF THE CHURCH.</t>
  </si>
  <si>
    <t>11-005139</t>
  </si>
  <si>
    <t>WESTWOOD RD</t>
  </si>
  <si>
    <t>VEH #1 WAS DRIVING EAST ON SHORELINE DR. THE DRIVER HAD A SEIZURE AND PASSED OUT. THE VEHICLE DRIFTED LEFT AND INTO THE DITCH. THE VEHICLE WENT THROUGH A GROVE OF TRESS STRIKING TWO AND RESTING AGAINST ANOTHER. THE DRIVER WAS CHECKED OUT BY RIDGVEIW AMBULANCE. SHE ADMITTED NOT TAKING HER SEIZURE MEDICATION TODAY. THE VEHICLE HAD MODERATE DAMAGE AND WAS TOWED.</t>
  </si>
  <si>
    <t>17-006173</t>
  </si>
  <si>
    <t>Unit 1 traveling westbound on Shoreline Dr. when she fell asleep as she was approaching a slight curve in the roadway. Unit 1 did not turn at the curve in the roadway and drove off of the roadway and into the ditch to the north side of the roadway consisting of shrubbery and small trees. Unit 1 sustained no injuries.</t>
  </si>
  <si>
    <t>Unit #1 went off the right side of the road, hit a No Parking sign and went into some brush and shrubbery. Driver said an EB vehicle had swerved into his lane and so it was necessary for him to leave the road to avoid a crash.</t>
  </si>
  <si>
    <t>UNIT #1 AND UNIT #2 WERE TRAVELING EB SHORELINE DR THROUGH MINNETONKA BEACH, MN IN THE POSTED 40 MPH, DOUBLE YELLOW LINE ZONE. PER THE DRIVER OF UNIT #1, UNIT #2 WAS TRAVELING IN FRONT OF HIM, SLOWER THAN THE POSTED SPEED LIMITED. DRIVER OF UNIT #1 ADMITTED TO PASSING IN A NO PASSING ZONE TO OVERTAKE UNIT #2. WHILE OVERTAKING UNIT #2, UNIT #1 STRUCK THE FRONT DRIVERS SIDE WHEEL OF UNIT #2, CAUSING DAMAGE TO THE RIM OF UNIT #2, AND DAMAGE TO THE REAR PASSENGER DOOR PANEL OF UNIT #1. DRIVERS CONTINUED ON TO THE LOCATION OF SHORELINE DR &amp; NORTH SHORE DR, WHERE IT WAS SAFE TO PULL OFF TO THE SHOULDER. NEITHER DRIVER STATED THERE WERE ANY INJURIES. DRIVER OF UNIT #2 STATED THAT HE WAS TALKING ON HIS MOBILE PHONE WHILE UNIT #1 COMPLETED THE ILLEGAL PASS. DRIVER OF UNIT #2 WAS THE INITIAL REPORTER TO POLICE DISPATCH. PHOTO GRAPHS WERE TAKEN AND ARE ATTACHED TO THE NOTED POLICE REPORT. DRIVER OF UNIT #1 WAS CITED FOR PASSING WHERE PROHIBITED.</t>
  </si>
  <si>
    <t>13-9570</t>
  </si>
  <si>
    <t>2500 Block Shoreline</t>
  </si>
  <si>
    <t>Lafayette Road</t>
  </si>
  <si>
    <t>Veh #1 was westbound on Shoreline Drive. Driver of Veh #1 said he had mechanical problems. Veh #1 kept going straight and went across the eastbound lane. The vehicle kept going and went into Lake Minnetonka. The driver of veh#1 will be charged with DAC-IPS, violation of ignition interlock, no proof of insurance, and expired registration. He was transported to Hennepin Couny Jail for a Hennepin County Warrat.</t>
  </si>
  <si>
    <t>WITNESSES SAW THE VEHICLE DRIVING ERATICALLY PREVIOUSLY TO THE ACCIDENT.  WITNESSES STATED THEY SAW THE VEHICLE DRIVE ONTO THE SHOULDER AT THE 2600 BLOCK OF SHORELINE DR. HEADING WEST.  THE VEHICLE WAS REPORTED NOT SLOWING DOWN OR SWERVING AND HIT A RETAINING WALL FLIPPING OVER.  THE VEHICLE WAS OCCUPIED BY A SINGLE MALE DRIVER WHO WAS TRAPPED INSIDE.  DRIVER SUSTAINED WHAT APPEARED TO BE MINOR INJURIES AND WAS TRANSPORTED VIA AMBULANCE.  BLOOD TEST WAS GIVEN AT HOSPITAL.</t>
  </si>
  <si>
    <t>12-005990</t>
  </si>
  <si>
    <t>LafayetteRd</t>
  </si>
  <si>
    <t>vehicle 1 was traveling eastbound on Shoreline Dr (Co 15).  The vehicle swerved off the road on the right side and struck a sign post.  The vehicle then swerved back onto the road and continued driving.</t>
  </si>
  <si>
    <t>On the above date and time I, Officer Datwyler, was driving eastbound on Shoreline Dr. and Lafayette Rd. when I saw a vehicle in the ditch. It should be noted, it was snowing and the roads were icy at the time I discovered the vehicle. The vehicle was facing eastbound in the south side ditch of Shoreline Dr. (Approx 50 yards west of Lafayette Rd.). I activated my emergency lights and parked behind the vehicle. The vehicle was a 2017 white KIA Optima bearing Minnesota license plate 352XLM. The KIA had heavy front end damage and the front and side airbags had deployed. The front end of the KIA had collided with a cluster of trees. The KIA was unoccupied and there was still snow in the vehicle from the airbag deployment. It appeared the KIA was traveling eastbound on Shoreline Dr. prior to sliding off the snowy/icy roadside. There were footprints in the snow that started at the drivers side door and ended on the opposite side of Shoreline Dr. Based on tire impressions and footprints, it appeared another vehicle had recently pulled over and picked up the driver. Inside the vehicle I noticed a empty 16oz can of Miller lite on the front passenger seat. Additionally, there was one flip flop located on the floorboard of the drivers seat. 
I returned to my squad and discovered the vehicle was registered to RAE RODRIGUEZ and WILLIAM LEWIS. Based on prior contacts, I knew WILLIAM lived at 4371 Wilshire Blvd. in Mound and RAE lived in St. Paul. RAE and WILLIAM are ex-boyfriend and girlfriend. Additionally, I discovered the Tabs on the vehicle were expired, however, the rear license plate was displaying 2020 Tabs. I ran the displayed Tabs on the vehicle (X0987161) in DVS and learned the Tabs were for a 2008 Ford Explorer (MN LP 253RJV) registering to RAE RODRIGUEZ. The displayed Tabs expired on 05-2020. 
I called RAE and informed her I found her KIA in the ditch. RAE advised me she bought the KIA new with WILLIAM two years ago. RAE said WILLIAM is the only one who drives the KIA and that she had been home in St. Paul since 2100 hours. RAE said WILLIAM called her several times tonight at approx 2330 hours, however, due to his recent unstable behavior she did not answer. I asked RAE if she still owned the 2008 Ford Explorer bearing MN LP 253RJV and she said yes. I asked RAE if she still had both Tabs on the vehicle and she said no. RAE advised she was in an accident in March on I94 where she lost her front license plate and bumper. RAE checked on her Ford's rear license plate and advised it was bearing the correct license plate and Tab#X0987161. RAE told me she did not give WILLIAM the extra Tab and is unsure when or how he obtained it. RAE advised WILLIAM was last at her residence two weeks ago, though she has recently blocked his number and is not in contact with him. Williams Towing arrived and impounded the vehicle. Due to traffic conditions and safety concerns I was unable to do a complete vehicle inventory.  
Officer Siltala and I responded to 4371 Wilshire Blvd apt 108 and made contact with WILLIAM. WILLIAM had an unidentified friend with him in the apartment. I did not notice any apparent injuries on WILLIAM. I noticed WILLIAM was wearing one flip flop matching the one I saw in the KIA. Additionally, I noticed several 16oz Miller lite cans on WILLIAM's coffee table. I asked WILLIAM if he needed medical attention and he said no. I asked WILLIAM why his KIA was found unoccupied in the ditch and he said he did not know what I was talking about. I told WILLIAM where I found his KIA and he told me someone must have took his vehicle out of the parking lot while he was sleeping. I asked WILLIAM to be honest with me and he smiled and continued to state he was not driving the KIA tonight. WILLIAM told me he was at Carbonies with his friend tonight and they took an Uber home. I asked WILLIAM where his other Flip Flop was and he told me inside his apartment. I told WILLIAM I saw his other flip flop in the KIA and he said he must have left it in there. I questioned WILLIAM about the beer can in the KIA and on his coffee table and he said it was a common beer can. I asked WILLIAM why the rear license plate of the KIA had the wrong Tab and he told me I was lying. I told WILLIAM the Tab on the KIA was for RAE's Ford and he said he did not know what I was talking about. WILLIAM told me I was lying because the Tab for the Ford should have been on the front license plate of the KIA. WILLIAM stopped talking after he realized what he had said. I told WILLIAM he would be charged with possible tax evasion and he said it wouldn't be the first time. I informed WILLIAM the KIA was impounded at Williams towing. Again I asked WILLIAM if he needed medical attention and he said no. Officers cleared.
After clearing WILLIAM called dispatch to report his vehicle stolen, possibly by RAE. I called WILLIAM, however, he did not answer. I called RAE back and she told me she had been at home since 2100hr with her 9 year old. RAE said no one in her family would have tried to take the KIA and that her parents were in Florida. Due to the fact RAE was listed as a owner of the vehicle it would have been a civil issue if she took it.    
I completed a State accident report. 
Forward for charging.</t>
  </si>
  <si>
    <t>Vehicle #1 was westbound Shoreline Drive west of Arcola Bridge. Vehicle #1 said she was watching the Bald Eagles soaring around in the bay on Lake Minnetonka. Vehicle #1 said she looked to reach for something from her passenger seat she went into oncoming traffic. Vehicle #1 corrected itself and went off the road into the ditch on the north side of Shoreline Drive. Vehicle #1 ran over a few bushes and struck a smaller tree. 
The driver was wearing a seat belt and appeared to have no injury. No citations. The vehicle insurance is current.</t>
  </si>
  <si>
    <t>unit 1 was westbound on shoreline dr. and was navigating a right curve and crossed the center line by approximately 2 feet.  unit 2 was eastbound and was struck head on by unit 1.  driver of unit 1 cited for crossing center.</t>
  </si>
  <si>
    <t>14-009344</t>
  </si>
  <si>
    <t>LAFAYETTE RD</t>
  </si>
  <si>
    <t>DR OF VEH 1 CROSSED OVER DOUBLE YELLOW CENTER LINE INTO THE EAST BOUND LANE. DR OF VEH 2 TRIED TO AVOID ACCIDENT BY BRAKING AND MOVING TO THE RIGHT.DR OF VEH 1 HIT VEH 2 HEAD ON................</t>
  </si>
  <si>
    <t>Unit 1 was eastbound on Shoreline Dr.  Driver of unit 1 stated a piece of the vehicle in front of his came off causing him to swerve.  Driver of unit 1 said whatever fell off the vehicle in front of him got caught under his vehicle causing him to lose control of his steering after over correcting.  Unit 1 drove off the roadway into lilac bushes and through a park located across from 2552 Lafayette Rd.</t>
  </si>
  <si>
    <t>Lafayette Rd.</t>
  </si>
  <si>
    <t>Dr. 1 in MN #XGA-248 was eastbound on Shoreline Dr. west of Lafayette Rd. Dr. 2 in MN #343-DJK was westbound on Shoreline Dr. west of Lafayette Rd. and crossed the centerlane crashing into Dr. 1.  Dr. 2 did not know what happened causing the vehicle to cross the centerline.  It was a sharp corner and it appears he became distracted.  A driver eval form was filled out to have Dr. 2 evaluated.  The crash happened in the 2150 block of Shoreline Dr.  Williams towing arrived for both vehicles.</t>
  </si>
  <si>
    <t>11-1831</t>
  </si>
  <si>
    <t>WESTWOOD DR</t>
  </si>
  <si>
    <t>VEH 1 WAS WB ON SHORELINE DR. VEH 2 WAS EB ON SHORELINE DRIVE. VEH 2 CROSSED OVER CENTER LINE AND HIT VEH 1 HEAD ON.  DR 1 HAD A BROKEN ANKLE, CUT ON LEFT HAND AND CHEST PAIN. DR 2 HAD POSSIBLE BROKEN LEG AND CHEST PAIN. BOTH DRIVERS WERE WEARING SEAT BELTS AND BOTH  AIR BAGS DEPLOYED. MOUND FIRE RESPONDED. NORTH TRANSPORTED BOTH DRIVERS TO METHODIST (RUN #AL19803). CITE SENT IN MAIL TO DR 2. VEH 1 AND 2 HAD DAMAGE TO FRONT. BOTH VEHICLES WERE TOTALED. BOTH VEHICLES TOWED BY WILLAIMS.</t>
  </si>
  <si>
    <t>14-05242</t>
  </si>
  <si>
    <t>Vehicle 1 was east bound on Shoreline Dr when the driver fell asleep.  The vehicle ran off the right side of the road and hit dock pipes and decking piled alongside the road.  The driver admitted to falling asleep at the wheel. Along with the dock parts a Hennepin County sign was damaged, Yellow Tag#70640.  i have been unable to contact the owner of the dock.</t>
  </si>
  <si>
    <t>14-8287</t>
  </si>
  <si>
    <t>LAFAYETTE LN.</t>
  </si>
  <si>
    <t>VEHICLE WAS HEADING WEST ON SHORELINE DR.  DRIVER STATED SHE WAS LOOKING AT THE LAKE TO HER RIGHT AND ENDED UP DRIVING OFF THE ROAD HITTING THE STAIRWAY ON THE PROPERTY OF 2601 ARCOLA LN.</t>
  </si>
  <si>
    <t>14-011926</t>
  </si>
  <si>
    <t>Unit 1 was driving west (south) on Co. Rd. 15. The driver said he got too far over onto the shoulder with his right tires and rather than trying to correct it and pull his car back onto the road he took the ditch. The ditch was deep and he travelled far in the ditch. He hit a dock/stair well that is owned by the City of Minnetonka Beach. The vehicle was pulled out of the ditch by Williams Towing and sustained severe right side damage, front to back including a flat tire. The vehicle had to be towed from the scene.</t>
  </si>
  <si>
    <t>Vehicle was east bound on CSAH 15 when the driver lost control in the curve due to the slippery road conditions.  The vehicle ran off the road to the right(South)and hit a snow bank causing damage to the front bumper.  Crash happened at the red dot on the photo.</t>
  </si>
  <si>
    <t>17-007742</t>
  </si>
  <si>
    <t>I Officer McCoy responded to a property damage accident at Shoreline Dr and Lafayette Rd in the City of Minnetonka Beach. Upon arriving on scene I observed MN LIC 318-UJL in the ditch on the southside of Shoreline Dr. There was also MN LIC 807-VVD on the north side of Shoreline Dr Facing east in the westbound lane. I made contact with the driver of MN LICE 318-UJL and ID him as Kyle along with his wife, Jessica, who was the passenger. I also made contact with the driver of MN LIC 807-VVD and ID him as Timothy. kyle and Timothy stated they were not injured and refused medical attention. Jessica who was pregnant requested to be checked out by paramedics. I started North Memorial to my location. Kyle stated he was traveling east on Shoreline Dr when he saw Timothy who was traveling west on Shoreline Dr come into the eastbound lane. Kyle stated he swerved into the ditch to avoid hitting Timothy. Kyle stated Timothy then hit the rear of vehicle along with hitting his watercraft, MN 5291 LH, which he was pulling. 
Timothy stated he was traveling west on Shoreline Dr and when he was going around the bend in the road his truck kept going straight. Timothy stated he could not turn his truck. Timothy stated he hit Robert in the rear of this truck along with the watercraft. Timothy stated was also pulling a trailer at the time of the accident. I obtained everyone's information and took photos of the damaged vehicles. Williams Towing arrived on scene and Towed the vehicles. I contacted Ben Young with the City of Minnetonka Beach advising him ofthe bushes and shrubs that were damaged from the accident.</t>
  </si>
  <si>
    <t>13-002908</t>
  </si>
  <si>
    <t>LAFAYETTE RD.</t>
  </si>
  <si>
    <t>Driver #1 was eastbound on Co. Rd 15 and lost control of vehicle #1. Vehicle #1 entered the westbound lane of travel and struck vehicle #2 head on. Vehicle #2 entered the northside embankment. According to driver #3, she was stationary facing eastbound on Co. Rd 15. Driver #3 said that after vehicle #1 and #2, vehicle #1 spun around striking vehicle #3 on the driver's side pushing both vehicles #1 and #2 into the south side ditch.</t>
  </si>
  <si>
    <t>2512 COUNTY RD 15</t>
  </si>
  <si>
    <t>According to driver #1, he was traveling westbound on Co. Rd 15. just east of Lafayette Rd. when His vehicle lost traction and began to spin out. Vehicle #1 ran off the right side of the road up a slight embankment striking a mid sized tree causing severe damage to the driver's side front area.</t>
  </si>
  <si>
    <t>15-002287</t>
  </si>
  <si>
    <t>UNIT 1 DRIVING EB ON SHORELINE DR. FOLLOWING BEHIND A LARGE SEMI-TRUCK, BEING UNIT 2. UNIT 2 WAS DRIVING EB ON SHORELINE DR. IN FRONT OF UNIT 1. UNIT 1 ADVISED THE SEMI-TRUCK WAS DRIVING TOO SLOWLY. UNIT 1 ATTEMPTED TO PASS UNIT 2 TO THE LEFT OF UNIT 2. UNIT 1 CROSSED OVER A SOLID DOUBLE YELLOW LINE TO PASS UNIT 2. UNIT 1 OBSERVED ANOTHER VEHICLE IN A TURN LANE FACING WB. UNIT 1 DROVE BACK INTO THE EB LANE IN FRONT OF THE SEMI-TRUCK TO AVOID AN ACCIDENT. THE REAR RIGHT BUMPER OF UNIT 1 STRUCK THE FRONT LEFT BUMPER OF UNIT 2. UNIT 1 DROVE OFF OF THE ROADWAY TO THE RIGHT AND INTO A LARGE TREE. UNIT 1 DRIVER TRANSPORTED TO HOSPITAL WITH MINOR INJURIES. UNIT 1 PASSANGER PRONOUNCED DEAD AT SCENE. UNIT 2 DRIVER HAD NO APPARENT INJURIES. SEE FULL REPORT FOR ADDITIONAL DETAILS.</t>
  </si>
  <si>
    <t>I Officer McCoy respond to a property damage accident at Shoreline Dr and Woodbridge Rd. Upon arriving on scene I found unit 1 and unit 2 facing westbound on Shoreline Dr. I made contact with unit 1 and unit 2 and they both advised me they were not injured from the accident. Unit 1 stated he was following unit 2 and unit 2 was traveling at a slow rate of speed. Unit 1 stated he flashed his lights at unit 2 to go faster and at the Arcola Bridge on Shoreline Dr he passed unit 2. Unit 1 stated unit 2 then sped up behind him and he then pulled over when unit 2 rear ended him. I spoke to unit 2 and unit 2 stated she was going slow on the roadway because a vehicle in front of her was fishtailing. Unit 2 stated unit 1 came up behind her a fast rate of speed and started to flash his headlights at her. Unit 2 stated unit 1 then passed her  and got ahead of her. Unit 2 stated when she came around the curve on Shoreline Dr she saw unit 1 stopped on the roadway. Unit 2 stated she did not have enough time to stop without rear ending unit 1.</t>
  </si>
  <si>
    <t>Driver of vehicle and witness both said the vehicle was eastbound on shoreline when it hit ice entering the curve.  Vehicle slid off the road to the south entering the ditch and hitting a boat lift causing damage to the boat lift.  Crash happened at the red dot on the photo.</t>
  </si>
  <si>
    <t>On the above date and time I responded to the above location for a driving complaint.  The reporting party said the eastbound vehicle ran off the road then back on.  The vehicle was stopped by Wayzata PD in the city of Wayzata and the driver was arrested for DWI.  The vehicle had fresh damage to the front end consistent with hitting a road sign.  I took photos of the vehicle.  I found the area where the vehicle went off the road at Shoreline Dr and Woodbridge Rd.
There were tire tracks in the south ditch that indicated the vehicle went off the road east bound.  The tracks further indicated the vehicle ran over a no parking sign and a reflector post.  The vehicle then went over Woodbridge Rd and deposited the no parking sign on the southeast corner of Shoreline Dr and Woodbridge Rd.  The tracks then went back onto Shoreline Dr.  There were several broken parts of the vehicle on the road and ditch.  One of the pieces was a gray piece of plastic that broke out of the passenger side lower front bumper.  The photos I took of the vehicle show this piece missing from the passenger side, however the same piece is intact on the driver side.
The crash happened at the red dot on the uploaded map photo.</t>
  </si>
  <si>
    <t>Driver 1 was heading west on Co Rd 15. Driver 1 left roadway around a curve. V.1 first struck a roadway sign with right side mirror, then struck a second roadway sign with front end. V.1 drove completely off roadway and into the yard at 2429 Woodbridge Rd. V.1 did damage to the grass, struck multiple trees to include two mature pine trees. V.1 came to a rest after hitting second mature pine tree. 
D.1 had injuries to her back, arm and chest. D.1 possibly had a medical situation before crash. D.1 was hard to understand due to language barrier and possible confusion from medical condition. D.1 was transported to hospital by ambulance. 
V.1 towed by William's Towing.</t>
  </si>
  <si>
    <t>12-002365</t>
  </si>
  <si>
    <t>Woodbridge Rd.</t>
  </si>
  <si>
    <t>Unit 1 was travelling WB Shoreline Dr. when he lost control of vehicle, went down into ditch and stopped between two trees. Possible vehicle issue with axle or other malfunction. Driver did not want ambulance on scene but had minor laceration on arm and chest pain from seatbelt. No weather issues and roads were clear. Vehicle towed from scene due to heavy vehicle damage.</t>
  </si>
  <si>
    <t>Beach Lane</t>
  </si>
  <si>
    <t>V1 W/B Shoreline Dr. on Arcola Bridge. V1 moved for snow plow. V1 lost control and hit guardrail.</t>
  </si>
  <si>
    <t>11-009434</t>
  </si>
  <si>
    <t>HILL RD</t>
  </si>
  <si>
    <t>VEHICLE #1 WAS DRIVNIG EAST ON SHORELINE DR. THE VEHICLE CONTINUED STRAIGHT AS THE ROAD CONTINUED TO CURVE. THE VEHICLE RAN OFF THE ROAD TO THE RIGHT. THE VEHICLE WENT OFF THE ROAD HITTING A NO PARKING SIGN. IT CONTINUED AND STRUCK A TREE. THE VEHICLE HAD MODERATE DAMAGE AND WAS TOWED FROM THE SCENE.</t>
  </si>
  <si>
    <t>Hill Road</t>
  </si>
  <si>
    <t>Driver #1 was EB CO 15. Driver #2 was WB. Driver #1 told me driver #2 crossed over the painted median centerline and entered the eastbound traffic lane before sideswiping his car. Driver #2 said he was looking at construction equipment at the side of the road and may have strayed. Later driver #2 said he thought this crash was more of a case of both cars meeting in the middle.</t>
  </si>
  <si>
    <t>19-005697</t>
  </si>
  <si>
    <t>According to driver #1, she was headed northbound on Hill Rd. and had stopped behind a white cargo van. Driver #1 said that the cargo van had not signaled to turn either way onto Co Rd. 15. Driver #1 then moved into the oncoming traffic lane to get around the cargo van. Driver #1 came up to the intersection with Hill Rd. and Co. Rd 15. Driver #1 said she looked to the left and saw vehicle #2 approaching from the west. Driver #1 said she looked to the east for westbound traffic and saw that it was clear. Driver #1 said she thought vehicle #2 was far enough away and quickly entered the roadway and was immediately struck by vehicle #2 broadside. Vehicle #2 launched off of the front of vehicle #1 and landed on Co. Rd 15 on its  driver's side sliding across the westbound lane of traffic and finally stopping in the westbound ditch facing eastbound. 
According to driver #2, she was traveling eastbound on Co. Rd 15 approaching the T intersection with Hill Rd. in the city of Minnetonka Beach. Driver #2 said she saw vehicle #1 approaching the intersection at Hill Rd. with Co. Rd 15. Driver #2 said she assumed that vehicle #1 would stop and wait for traffic to clear before entering the roadway. Driver #2 said that vehicle #1 suddenly pulled out in front of vehicle #2 without explanation. Vehicle #2 was not able to avoid vehicle #1 striking vehicle #1 broadside launching vehicle #2 and landing on the driver's side of vehicle #2. Vehicle #2 slid across the westbound lane of traffic with it's final resting place in the westbound ditch just east of Hill Rd. Driver #2 said she was sore from the airbag impacting her but that she was otherwise okay.
According to the Witness. He was stopped in his white cargo van at the intersection with Hill Rd. and Co. Rd 15 when he saw vehicle #1 pull out from behind him into the southbound lane of traffic. The witness said vehicle #1 took off onto Co. Rd 15 attempting to make a left turn from Hill Rd. onto westbound Co. Rd 15 really fast. The witness said he watched as vehicle #2 struck vehicle #1 broadside and vehicle #2 launched and landed on its driver side sliding across westbound lanes of Co. Rd 15 and ending up in the westbound ditch. The witness and others stopped and rendered aid to both driver #1 and driver #2 helping free driver #2 from vehicle #2.
Vehicle #1 had a juvenile female rear passenger who was not injured. Driver #1 was cited for careless driving.</t>
  </si>
  <si>
    <t>13-016601</t>
  </si>
  <si>
    <t>According to driver# 1, vehicle# 1 was traveling westbound on Co Rd. 15. approaching Hill Rd. the roads were snow packed and she lost control. Vehicle# 1 skidded broadside into the eastbound lane of travel. Vehicle# 1 was struck broadside by vehicle# 2. According to driver# 2, she was traveling e/b on Co Rd. 15 and had just passed Hill Rd. Driver# 2, saw vehicle #1 enter her lane of travel. Driver #2 could not stop in time and struck vehicle# 1 broadside. Driver# 1 was cited for failure to drive with due care and control.</t>
  </si>
  <si>
    <t>15-000953</t>
  </si>
  <si>
    <t>ARCOLA BRIDGE</t>
  </si>
  <si>
    <t>DR OF VEH 1 WAS STOPPING IN TRAFFIC. DR OF VEH 2 HIT THE REAR OF VEH 1. DR OF VEH 2 IS UNDER 18 YOA, HAD PHONE ON DASH. ROAD WAS WET DUE TO DEW....NOT RAIN.</t>
  </si>
  <si>
    <t>12-000328</t>
  </si>
  <si>
    <t>DR LOST CONTROL AND WENT OFF ROAD LEFT SIDE AND HIT SIGN.</t>
  </si>
  <si>
    <t>unit 2 was westbound on shoreline dr. approaching Hill Rd. in Minnetonka Beach.  unit 1 was eastbound on shoreline dr. just past Hill Rd.  unit 1 drifted into the opposing lane and struck unit 2 causing it to roll over.</t>
  </si>
  <si>
    <t>17-007307</t>
  </si>
  <si>
    <t>Unit 1 was west bound on Shoreline Drive. Unit 2 was following Unit 1 west bound on Shoreline Drive. Unit 2 was following Unit 1 too close and rear ended Unit 1. Unit 1 had minor damage to the rear bumper. Unit 2 had major damage to the front. No injuries. Both driver's were wearing seatbelts. Williams Towing towed Unit 2 from the scene. Driver 2 was cited for following too close.</t>
  </si>
  <si>
    <t>The following report is based on information provided by responding officer, Chief Corey Farniok:
On 6/11/18, at approximately 1940 hours, Unit#1, Long Lake Engine 12, was responding to an emergency call. The unit was travelling westbound on Shoreline Dr at 25-30 miles per hour in a 40 mph zone due to poor weather conditions. As the unit passed Arcola Ln, a large tree fell from the north side of Shoreline Dr. into the path of the unit. The driver applied the brakes but was unable to stop in time to avoid the collision with the tree. There were no injuries reported by the driver or the four passengers.</t>
  </si>
  <si>
    <t>15-012247</t>
  </si>
  <si>
    <t>ARCOLA LN</t>
  </si>
  <si>
    <t>Received report of pd crash on Shoreline Dr. at Arcola Ln. in Minnetonka Beach. RP did not witness crash but stated airbags deployed. The SUV's dome light and radio were still on but DR had left the scene. I arrived and found severely damaged SUV approx. 50' off of Shoreline in a wooded area. The DR could not be located. It appeared the DR did not follow curve and continued straight into the woods. The DR was later located in the area on foot and suffered minor injuries but denied medical attention. DR was later found to be intoxicated and was placed under arrest (DMT .19 BAC) *see report for full details and photos*</t>
  </si>
  <si>
    <t>On the above date and time, I was on routine patrol. I was traveling westbound on Lafayette Road in the city of Minnetonka Beach. As I neared the intersection of Shoreline Drive and Lafayette Road, I saw people running towards Shoreline Drive. As I got to the intersection, I could see multiple cars stopped and people along the shoulder of Shoreline Drive. I saw a white Chevrolet Impala bearing Minnesota license plate 318LFK in the ditch on the westbound side of Shoreline drive. 
I parked my squad along Shoreline Drive and turned on my emergency lights. I saw many car parts on the roadway and a wooden bridge looked as if it had been struck by a vehicle. A witness was helping a man get out of the Impala and I approached them. I asked who the driver was, and a man identified as ADAM VANTHOMME said he was. I asked VANTHOMME if he was in need of medical attention and he said no. I also asked what happened and he said he didn't know. The witness who helped VANTHOMME out of the car told me VANTHOMME seemed drunk. I told the witness to wait for me while I talked with VANTHOMME. 
As VANTHOMME talked to me, I could smell a strong odor of an alcoholic beverage coming from his breath. VANTHOMME was slurring his speech and had bloodshot, watery eyes. VANTHOMME was having a hard time standing up and was swaying side to side. As VANTHOMEE was swaying, he was getting very close to me. I asked VANTHOMME if he had been drinking alcoholic beverages and he said yes. VANTHOMME said he was just leaving Back Channel Brewing in Spring Park. I asked him how much he had to drink, he hesitated, and eventually told me approximately 20 or 30 ounces. He said his last drink was approximately 20 minutes prior.
Officer Fournier arrived on scene and stayed with VANTHOMME while I talked to another witness, AMANDA MELNYCHUK. MELNYCHUK said VANTHOMME was traveling eastbound on Shoreline Drive at a high rate of speed. MELNYCHUK said VANTHOMME veered into the westbound lane, causing her to swerve out of the way. Another witness, BLAKE SOREM, said he saw the accident occur and parts of VANTHOMEE'S car hit his vehicle. I advised SOREM to call if he finds any damage. 
Officer Carstens administered standardized field sobriety tests on VANTHOMME. Officer Carstens asked VANTHOMME to blow into the PBT, which he did. The results were .174 and Officer Carstens placed VANTHOMME under arrest for suspected DWI. 
I advised dispatch to start Williams Towing to remove the vehicle from the ditch.</t>
  </si>
  <si>
    <t>13-10837</t>
  </si>
  <si>
    <t>VEHICLE WAS EASTBOUND ON CTY RD 15.   DRIVER WAS COMING FROM WORK IN MOUND,  FELL ASLEEP, WENT OFF ROAD AND INTO THE LAKE.   DRIVER WAS ABLE TO GET OUT OF VEHICLE WITH HELP FROM PASSERBY</t>
  </si>
  <si>
    <t>20-008595</t>
  </si>
  <si>
    <t>Unit 1 westbound Shoreline Dr near Beach Rd in Minnetonka Beach. Unit 1 was struck by a deer running from south to north on the driver side of vehicle. Damage ranged from front quarter panel to rear driver side door. Unit 1 stated she was driving westbound towards Mound. Driver stated a deer ran from the ditch on the south side of the road into the drivers side of the vehicle. Driver stated she pulled over and could not find the deer. 
Driver stated she hit her head on the window and had a headache because of it. Driver stated she did not need medical attention. Driver stated vehicle was driveable. I provided business card with a case number on it.</t>
  </si>
  <si>
    <t>2200 Block</t>
  </si>
  <si>
    <t>Ms. Blando was headed West on Shoreline Dr. and in the area of the Arcola Bridge when she hit a slippery part of the roadway and drove off into the ditch.  Her vehicle went about 100 feet before coming to a stop aand hitting a tree.  Her vehicle exited the North side of the road.</t>
  </si>
  <si>
    <t>2070 Shoreline</t>
  </si>
  <si>
    <t>Arcola Lane</t>
  </si>
  <si>
    <t>Dr 1 was westbound at 2070 Shoreline Dr. Dr 2 was eastbound. Dr 1 was at a high rate of speed on snowy/icy roads. The head on collision occurred in the eastbound lane indicating Dr 1 slid into that lane of traffic.</t>
  </si>
  <si>
    <t>14-16299</t>
  </si>
  <si>
    <t>2200 Block Shoreline</t>
  </si>
  <si>
    <t>Frenck Creek Drive</t>
  </si>
  <si>
    <t>Veh #1 was westbound North Shore Drive. Veh #1 saw a deer run out of the woods on the north side of the road. The deer ran into the right front bumper/quarter panel areas. This area was damaged. The driver had a seatbelt on. No injuries. Deer DOA. No citations.</t>
  </si>
  <si>
    <t>15-000012</t>
  </si>
  <si>
    <t>@Arcola Bridge</t>
  </si>
  <si>
    <t>Unit 1 was east (north) on Shoreline Drive. As the driver got over the Arcola Bridge, he stated his phone beeped and he looked at it. When he looked up he was in the oncoming lane of traffic. He swerved to correct his vehicle and went too far to the right. He went onto the shoulder, through the cable guardrail barriers, down a steep embankment, hitting several trees along the way before stopping at the frozen lakeshore. The vehicle sustained very heavy right side/front end damage. The driver did not have any injuries. The driver was arrested for DWI.
The two witnesses to the crash both stated the driver lost control and just drove off the road into the ditch.</t>
  </si>
  <si>
    <t>Driver said she was south bound on Shoreline when she hit ice coming into a curve.  The driver lost control and slid off the road to the right hitting the end of the guard rail with the front of the car.  The driver had moved the vehicle to a different location prior to my arrival. Location of crash is noted by red dot on uploaded diagram.</t>
  </si>
  <si>
    <t>2090 County Rd. 15</t>
  </si>
  <si>
    <t>Driver #1 said she was traveling westbound on County Rd. 15 approaching the Arcola Bridge. Driver #1 said vehicle #1 started to lose traction and slide toward the guardrail on the right side of the road. Driver #1 said she struck the curb hard bouncing up onto the guardrail. Vehicle #1 had front right damage and a broken front right tire assembly. She was not injured but shaken up from the experience.</t>
  </si>
  <si>
    <t>Veh #1 was stalled on the South side in the 2000-blk of Shoreline Dr.  The driver/owner of the vehicle was out of the car standing approximately 20-30 yards from the vehicle due to safety concerns.  Veh #2 was following another car and the car in front stopped abruptly for stalled veh #1.  Veh #2 swerved to avoid hitting the vehicle it was following and struck veh #1.  Information was exchanged and no one was cited.  The vehicle and/or driver that Veh #2 was following is unknown.</t>
  </si>
  <si>
    <t>NORTH SHORE DR</t>
  </si>
  <si>
    <t>DR1 stated that he and his passenger were WB on 2000 blk. of Shoreline Dr. when DR2 approached from rear and began to tailgate and flashed his hi-beams at one point. DR1 said he applied his breaks and reduced his speed. As he did so, DR2 crossed the double yellow line and passed him on the left. As DR2 re-entered the WB lane, he side swiped VEH1 on the left front panel with VEH2's right rear bumper. I saw a deep scratch on the front left panel of VEH1.
DR2 stated that he was driving WB behind DR1 when DR1 reduced his speed to approximately 20 mph in a 40. DR2 admitted to flashing his hi-beams. DR2 denied crossing the center line but said DR1 began to pull over to the shoulder. DR2 said he thought DR1 was allowing him to pass. As DR2 passed DR1, DR1 re-entered the WB lane from the shoulder causing the collision. I did not see any damage to VEH2 related to the incident.
All parties denied medical attention. There were no independent witnesses to the incident.</t>
  </si>
  <si>
    <t>14-007418</t>
  </si>
  <si>
    <t>2058 Shoreline Dr</t>
  </si>
  <si>
    <t>Vehicle #1 was eastbound Shoreline Dr. Vehicle #2 was westbound Shoreline Dr. Vehicle #1 stated when he came around the curve by 2058 Shoreline Dr. Vehicle #2 was in the eastbound ln. of Shoreline Dr. Vehicle #1 moved over to the side of the road, to avoid hitting vehicle #2 and vehicle #2 still hit vehicle #1 in the driver side rear quarter panel and took off the rear bumper. After vehicle #2 hit vehicle #1, vehicle #2 continued on driving and did not stop. Driver and passengers in vehilce #1 stated the driver of vehicle #2 was a male in his 50s to 60s with white hair. Vehicle #1 stated the vehilce was a convertible and had its roof down. Witness #1 stated it was a male driving the vehicle in his 50s to 60s with greyish hair. Witness #1 stated the driver of vehicle #2 had plenty of time to get over to the westbound ln.</t>
  </si>
  <si>
    <t>Driver said she was EB on Co 15 and believes she fell asleep while driving along the lake.  She was approaching the crest of a hill with a left curve when she went off the road on the right side.  No signs of breaking prior to contact with the guardrail.  Vehicle traveled on the guardrail for a brief distance and was hung up on the guardrail, possibly keeping the vehicle from falling into the lake about 20 feet below.</t>
  </si>
  <si>
    <t>17-014811</t>
  </si>
  <si>
    <t>Sgt Wittke and ,I, Officer McCoy responded to a PI accident in the 2000 block of Shoreline Dr. Upon arriving on scene I found a 2 vehicle accident. I made contact with the drivers form unit 1 and unit 2. I then made contact with the passenger in unit 2. The passenger in unit 2 was complaining of sever chest pain and and neck pain. I provided medical attention to the passenger until Long Lake Fire Dept arrived on scene and took over care of the passenger. I then spoke to the driver of unit 2 and he stated they were traveling east on Shoreline Dr headed to the Ridgedale Mall in the City of Minnetonka. Unit 2 stated he lost control of his vehicle because of the snow and went into the other lane. The driver and passenger from unit 2 was transported by North Memorial paramedics to North Memorial Hospital. Unit 1 stated he was traveling west on Shoreline Dr when unit 2 came into his lane and hit him head on. Passed on the information recieved unit 2 was at fault of the accident. Unit 1 stated he was feeling sore and dizzy from the accident. Unit 1 was transported to Methodist hospital by North Memorial paramedics. Williams towing arrived on scene and towed the vehicles. I advised dispatch to have a Hennepin County plow truck to come put salt down at the accident scene. After the vehicles were towed we reopened Shoreline Dr.</t>
  </si>
  <si>
    <t>UNIT 1 WAS WESTBOUND ON SHORELINE DR.  WITNESSES STATED UNIT 1 WAS DRIVING APPROXIMATELY 30 MPH AND SWERVING.  WITNESSES STATED UNIT 1 MADE AN ABRUPT RIGHT TURN OFF THE ROADWAY AND HIT A TREE.</t>
  </si>
  <si>
    <t>I Officer McCoy responded to a property damage accident at 2050 Shoreline Dr. Upon arriving on scene I made contact with unit 1 and unit 2. Both units stated they were not injured and did not need medical attention. Unit 1 stated he was traveling east on Shoreline Dr when he started to stop for a vehicle turning in front of him. Unit 1 stated unit 2 then rear ended him. Unit 2 stated he was traveling east on Shoreline Dr and could not stop or avoid hitting unit 1. Unit 2 stated if he swerved he would have gone into Lake Minnetonka. Unit 1 vehicle sustained damage in the rear of his vehicle and unit 2 sustained damage to the front of his vehicle. I took photos of the damage and obtained the drivers information. Both unit 1 and 2 stated they would drive their vehicles home.</t>
  </si>
  <si>
    <t>Veh #1 was eastbound Shoreline Drive. The driver of Veh #1 said he was eating a sandwhich and took a sip of his soda. He said he choked for a second and had blurred vision. Then he ran off the road, down the embankment, struck a dock, and landed in Lake Minnetonka. The driver was not injured. THe driver was not cited but will be cahrged with Damage to Property.</t>
  </si>
  <si>
    <t>14-003977</t>
  </si>
  <si>
    <t>2050 Shoreline Dr</t>
  </si>
  <si>
    <t>Unit 1 was traveling wb at the curb and began to fishtale.  Unit 2 was traveling eb and was not able to get out of the way and was hit on his front quarter panel by unit 1 back drivers side quarter panel as a result of fish taling.  unit 1 drove over and hit docl equipment laying on side of road.</t>
  </si>
  <si>
    <t>Unit 1 slowed down for traffic at Shoreline Dr. and North Shore Dr. Unit 2 slowed down behind Unit 1. Driver 3 did not see Unit 2 slow down. Unit 3 collided with Unit 2 pushing Unit 2 into Unit 1. Driver 2 stated she had lower back pain. North Memorial Ambulance arrived and assessed Driver 2 for injuries and Driver 2 did not get transported by North Memorial (Run #AL649606). Driver 3 stated he did not see Unit 2 slow down and collided with Unit 2. Driver 1 and 3 did not have any injuries. Unit 1 was able to drive. Unit 2 was towed by Perry's Towing and Unit 3 was towed by Williams Towing.</t>
  </si>
  <si>
    <t>20-006519</t>
  </si>
  <si>
    <t>Unit#1 was stopped at the stop sign on North Shore Dr.  Unit#1 pulled out in front of Unit #2 to go North on Shoreline Dr. Unit #1 collided with Unit #2 in the intersection.
I spoke with Unit#1 and asked him his details of the accident.  unit#1 advised me that he pulled out because he had plenty of time to make the turn, but Unit#2 did not slow down enough for him to make the turn.  Unit #1 did not understand that Unit# 2 did not have to slow down because she had the right away at that moment.  Unit#1 told me I was wrong about that and that Unit #2 was also partially to blame for the accident.</t>
  </si>
  <si>
    <t>12-001350</t>
  </si>
  <si>
    <t>CNTY 51</t>
  </si>
  <si>
    <t>Driver #1 was traveling S/B on Co. Rd 51 and had attempted to turn left (E/B)on Co Rd. 15. Driver #1 said she looked both ways and did not see any traffic coming. Vehicle #1 entered the roadway. Vehicle #2 struck vehicle #1. Driver #2 was traveling W/B on Co Rd 15 and saw vehicle #1 stopped at the Co Rd 51 and Co RD 15 intersection. Driver #2 saw vehicle #1 enter the roadway at the last second stricking vehicle #1. It appears Driver #1 failed to yeild the right of way to vehicle #2.</t>
  </si>
  <si>
    <t>12-001429</t>
  </si>
  <si>
    <t>North shore dr.</t>
  </si>
  <si>
    <t>Unit 1 was travelling east on Shoreline Dr. when it slid off the roadway and overturned. The driver and 2 passengers were not injured and the vehicle sustained heavy damage. There had approximately been 2inches of wet snow that had fallen and roads were very slick.</t>
  </si>
  <si>
    <t>12-005177</t>
  </si>
  <si>
    <t>County Rd 15</t>
  </si>
  <si>
    <t>County Rd 51</t>
  </si>
  <si>
    <t>Unit 1 was at the stop sign on County 51 waiting to turn left onto County 15.  Unit 2 was east bound County 15 turning left onto County 51 and did not have a stop sign.  Unit 1 pulled out and drove into the left side of unit 2 in the cargo box area.  The driver of unit 1 said that he simply failed to see unit 2.  I was westbound on County 15 and witnessed the accident looking in my rearview mirror.</t>
  </si>
  <si>
    <t>DRIVER OF #1 WAS WESTBOUND ON COUNTY RD 15 ON ICE GLAZED ROAD, WHEN HER VEHICLE SPUN OUT AND ROLLED OVER INTO DITCH, AND THEN LAKE MINNETONKA.</t>
  </si>
  <si>
    <t>13-009975</t>
  </si>
  <si>
    <t>North Shlore Drive</t>
  </si>
  <si>
    <t>Veh #1 was S/B Shoreline Drive approaching the intersection of North Shore when Veh #2, who was N/B Shoreline attempted to turn onto W/B North Shore.  Veh #2 hit Veh #1 in the driver's side of the vehicle.  Veh #1 had damage to the entire driver's side and Veh #2 had damage on the front driver's side.  Dr of Veh #1 was transported for possible neck/back injuries.</t>
  </si>
  <si>
    <t>Veh #1 was SB on Shoreline south of North Shore, crossed the center line and clipped the back bumper area of Veh #2 who was traveling NB.  Veh #2 spun around in the middle of the roadway.  After Veh #1 hit Veh #2, Veh #1 stayed on the oncoming side of the roadway and hit Veh #3, who was NB, head on.  Dr #1 had some minor scratches and burns from the airbags and Dr #3 also had some minor scraps.  All the vehicles were towed.  Dr #1 tested a .03 on the PBT and claimed he was playing with the radio. Dr #3 stated it looked like Dr #1 was sleeping.</t>
  </si>
  <si>
    <t>16-008191</t>
  </si>
  <si>
    <t>According to driver#1 he was traveling westbound on Shoreline drive approaching the "T" intersection with County Rd. 51 (aka)North Shore Dr. Driver#1 said as he neared the intersection, he saw vehicle#3 stopped and waiting for both east and west traffic to clear at Co. 51. Vehicle#3 was attempting to make left turn to go eastbound on Shoreline Dr. All of the sudden and with out warning, vehicle#3 pulled out into the roadway in front of vehicle#1. Driver#1 had to slam on the brakes to avoid striking vehicle#3. Driver#1 said as vehicle#1 came to an abrupt stop, vehicle#2 struck vehicle#1 in the rear. Vehicle#1 sustained severe disabling damage. According to driver#2, he was also traveling westbound behind vehicle#1. Driver#2 watched as vehicle#1 stopped abruptly to avoid striking vehicle#3. Driver#2 said that he could not stop in time and struck vehicle#1 in the rear causing disabling damage to vehicle#2. It should be noted that vehicle#3 was never identified at the scene by either driver.</t>
  </si>
  <si>
    <t>SPATES AVE</t>
  </si>
  <si>
    <t>DRIVER 1 WAS STOPPED ON EB CO 15 WAITING IN TRAFFIC TO MAKE A LEFT TURN ONTO EB CO 15 AT SPATES AVE. ACCORDING TO DRIVER 1 AND A PASSENGER IN VEHICLE 2 HER LEFT TURN SIGNAL WAS ACTIVATED. DRIVER 2 WAS EB AND SAID HE WAS DISTRACTED AND DID NOT SEE DRIVER 1 STOPPED UNTIL IT WAS TOO LATE TO AVOID CRASH.
VEH 2 DID NOT REGISTER TO DRIVER 2 BUT HE SAID HE JUST BOUGHT IT.</t>
  </si>
  <si>
    <t>VEHICLE 1 WAS WESTBOUND ON SHORELINE DR.  VEHICLE 2 WAS BEHIND VEHICLE 1 AND ALSO HEADING WESTBOUND ON SHORELINE DR.  VEHICLE 1 SIGNALED TO MAKE A LEFT TURN INTO THE PARKING LOT OF 1955 SHORELINE DR. (NORTH SHORE MARINA)AND VEHICLE 2 THOUGHT VEHICLE 1 WAS MAKING A RIGHT TURN AND ATTEMPTED TO PASS STRIKING VEHICLE 1.</t>
  </si>
  <si>
    <t>Unit 1 was heading eastbound on Shoreline Dr. and had just got through the construction zone at Shoreline Dr/North Shore Dr.  Traffic slowed in front of unit 1 causing her to slow down. Unit 2 was also eastbound on Shoreline Dr. behind unit 1. Unit 2 rear ended unit 1 causing the accident.  No injuries reported at scene.  Unit 1 had to be towed from the scene and unit 2 was able to drive.</t>
  </si>
  <si>
    <t>Heritage</t>
  </si>
  <si>
    <t>Veh traveling sw on Co Rd 15 went off the roadway and struck a utility pole causing damage to the utility pole and a mailbox next to it.  Another motorist stopped to assist the driver and thought the male driver was drunk.  The driver left the scene while the motorist followed and called law enforcement.  The driver was found at his residence and we learned he had medical issues.  The dr was arrested for H&amp;R and Careless Driving.</t>
  </si>
  <si>
    <t>Unit #1 was WB CO 15 &amp; left the right side of the roadway, hitting a power pole. Driver said she was tired and drowsy prior to the crash and may have nodded off. Yellow tag left on the power pole and Excel Energy notified. Unit #1 private tow to Williams. Driver had injury to right forearm and bruising on chest, collar bone from impact. Did not go with ambulance.</t>
  </si>
  <si>
    <t>At approx. 2200 hours I was called to a accident with unknown injuries.  I arrived on scene and met with the driver of Unit#1 he advised he was sleepy and late for work.  Driver advised he had his twelve year old daughter in car with him and she was talking to him and the next thing he heard was her screaming.  Unit #1 was westbound on Shoreline Dr. drove off the road and hit a power poll. Unit#1 was struck on the driver side front tire and the back passenger side door.</t>
  </si>
  <si>
    <t>Vehicle, driven by Lesley Dorfner, was traveling Southwest on County Road 15 (Shoreline Drive) just east of Spates.  The vehicle exited the roadway and hit a telephone pole head on.  The telephone pole was broken from the base and would have fallen over, but was being held up by wires.  The vehicle continued on and then struck a mailbox for the the property 1950 Shoreline Drive.  The driver stated she must have fallen asleep.  I did not observe any signs of impairment by the driver, therefore did not do any further testing.</t>
  </si>
  <si>
    <t>RODEWALD was WB CO 15 east of Spates when she drove off the east side of the road and struck a power pole. The power pole was heavily damaged and was leaning out over the roadway. I had to shut down CO 15 in both directions and reroute traffic. Officers Raze #526 and Fournier #535 assisted me along with Long Lake Fire and Wayzata Officer Wilson #7220. I directed Ridgeview Ambulance to respond routine to check on RODEWALD. RODEWALD said she was not injured but given her age and airbag deployment I had the paramedics check on her. RODEWALD refused ambulance transport and later left with her husband. Perry's Towing did a private tow for the vehicle involved, a 2005 Dodge Caravan. 
RODEWALD told me the accident occurred when she went to grab some food that was on her front seat and sliding. RODEWALD said she still had her hand on the steering wheel when she reached over towards the food and inadvertently steered her van off the road and into a power pole. Excel Energy responded and repaired the pole.</t>
  </si>
  <si>
    <t>Vehicle #1 was traveling eastbound in the 1900 Block of Shoreline Drive in the City of Orono. Vehicle #1 slowed to a stop for a stopped vehicle signaling to turn into a driveway. This is a 2 lane roadway with little to no shoulder. Vehicle #2 said she was hit from behind and struck vehicle #1's rear bumper. There was no damage. 
Vehicle #2 said the driver of Vehicle #3 just slammed into her. The driver of vehicle #2 had an abrasion on her nose from the steering wheel and a sore neck. There was rear bumper damage.
The driver of vehicle #3 said he was showing his son, who was seated in the front seat an area where there was the Pillsbury mansion. The driver of vehicle #3 said he took his eyes off the roadway for one second and saw red lights. The driver of vehicle #3 was not able to stop before striking vehicle #2 from behind. The airbags were deployed in multiple areas and the appeared be no injuries. 
There was a witness that observed vehicle #1 and Vehicle #2 stopped and appeared to have been in an accident. The witness saw vehicle #2 go into reverse with the white reverse lights working properly. While vehicle #2 was in reverse vehicle #3 had approached and struck vehicle #2. This caused the front end of vehicle #3 to disable the vehicle. 
All parties wore a seat belt.</t>
  </si>
  <si>
    <t>Driver #2 was slowing behind other cars for a vehicle making a left turn into a private drive. Vehicle #1 rear-ended #2. Driver of #1 said he didn't see that vehicle #2 had stopped in time to avoid crash.</t>
  </si>
  <si>
    <t>16-007493</t>
  </si>
  <si>
    <t>Vehicle # 1 was EB Shoreline Dr making a left hand turn into driveway at 1900 block of Shoreline Blvd. Vehicle # 2 was also traveling EB Shoreline Dr and rear ended #1. There was no skid marks to indicate any braking occured. #2 said he did not see her stopped in road. #1 was making legal left turn.</t>
  </si>
  <si>
    <t>15-012921</t>
  </si>
  <si>
    <t>1900 Shoreline Dr.</t>
  </si>
  <si>
    <t>The vehicle was westbound in the 1900 block of Shoreline Dr. The vehicle ran off the roadway to the south embankment. Alcohol was a factor in this crash and the driver was arrested for DWI.</t>
  </si>
  <si>
    <t>OR18009465</t>
  </si>
  <si>
    <t>I was dispatched to Shoreline Dr and  Heritage Ln for a personal injury accident. Dispatched advised the vehicle had driven off the road and was in the water. Dispatch stated the single occupant of the vehicle was out on and on the road side. Officer Raze, Needham, and Schultz assisted. Additionally, Hennepin County Water Patrol Deputies Ormston and Kostohryz responded to the scene. 
Upon arrival, I found the female driver of the vehicle standing on the north side of Shoreline Dr. I verbally identified the driver to be ABIGAIL ANN ROSACKER, DOB 05/01/01. ROSACKER had several small cuts on her arms and legs, however, the bleeding was controlled and did not need immediate medical attention. ROSACKER was completely wet and was hysterical. I asked ROSACKER if anyone was in the vehicle with her and she said no. I asked ROSACKER what happened and she said she did not know. ROSACKER said she was driving home from her boyfriends house and somehow drove off the road. ROSACKER said she was driving westbound on Shoreline Dr. prior to the accident. ROSACKER said the last thing she remembers was feeling her vehicle collide into several trees before it rolled into the water. ROSACKER said she was able to crawl out of her turned over vehicle through the window. ROSACKER said she was not speeding or on her phone. I asked ROSACKER if she fell asleep and she said she was tired but did not think she fell asleep. I asked ROSACKER if she had taken any medications tonight and she said she only takes medications for ADHD in the morning. I did not detect any signs of impairment on ROSACKER. North Memorial Medics arrived on scene and took over care. ROSACKER was transported to North Memorial Hospital (RN AL838550). 
ROSACKER's vehicle was a 2006 Honda bearing Minnesota license plate 605MDT. The vehicle was located several feet in the water on the south side on Shoreline Dr. approx 100 yards west of Heritage Ln. The vehicle was turned over on its roof and had damage to multiple areas. The vehicle was partially submerged in 2 to 3 feet of water. There was a trail of damaged trees and brush from where the vehicle left the roadway. Officers searched the vehicle for additional occupants and found none. Crime Lab responded to the scene and took photos per Water Patrols request. Due to the vehicles location Burda's towing was requested. Burda's towing removed the vehicle from the water and transported the vehicle to there lot in Loretto. 
I completed a State Accident Report. 
Clear.</t>
  </si>
  <si>
    <t>17-006975</t>
  </si>
  <si>
    <t>I Officer McCoy responded to an accident at Shoreline Dr and Heritage Ln with unknown injuries. Upon arriving on scene I made contact with Pence, Weeklund, and Wolf who were all involved in the accident. All three of the males stated they were not injured and refused medical care. Pence stated he was eastbound on Shoreline Dr and stopped for another vehicle that was stopped trying to make a left hand turn on to Heritage La from eastbound Shoreline Dr. Pence stated he was rear ended by Weeklund. Pence was driving MN LIC 831-HBY. Weeklund stated he was eastbound on Shoreline Dr and was stopped behind Pence because of the vehicle which was turning onto Heritage Ln. Weeklund stated he was rear ended by Wolf and then pushed into Pence rear bumper. Weeklund was driving MN LIC 729-DVP. Wolf stated he was eastbound on Shoreline Dr shifting into 4th gear when he saw vehicles stopped in front of him. Wolf stated he tried to stop and did not have enough time. Wolf stated he rear ended Weeklund. Wolf was driving MN LIC 113-WGD. Wolf stated he was driving a new car to him and he was not use to shifting a manual transmission. I obtained everyone's information and photos were taken of the damaged vehicles. Perrys Towing arrived on scene and towed Wolfs vehicle.</t>
  </si>
  <si>
    <t>20-006848</t>
  </si>
  <si>
    <t>UNIT 1 was EB on Shoreline Drive. Driver stated a "squirrel or something" was in roadway and she lost control leaving the roadway into right ditch. Vehicle came to rest down in ditch facing perpendicular to roadway having struck a tree. 
UNIT 1 had severe damage to right side, windshield, and roof. Driver was apparently uninjured. Passenger was unconscious and bleeding heavily. Passenger was transported by air for medical care. Driver was arrested for DWI. State Patrol in reconstruction.</t>
  </si>
  <si>
    <t>HERITAGE LA</t>
  </si>
  <si>
    <t>Vehicle #1 was westbound on Shoreline Dr. approaching Heritage Lane and slowed in traffic for a vehicle making a right turn. Vehicle #2 was westbound and collided with vehicle #1. The driver of vehicle #2 said she had her phone on her lap and it was dialing just prior to the collision. Witness who had been the front vehicle turning right said she saw the driver of vehicle #2 on her phone. Both vehicle's were driven from the scene.</t>
  </si>
  <si>
    <t>Heritage Lane</t>
  </si>
  <si>
    <t>Unit 1 was stopped waiting for a vehicle ahead to turn onto Heritage Lane.
Unit 2 attempted to stop but was not able to avoid collision.</t>
  </si>
  <si>
    <t>14-001468</t>
  </si>
  <si>
    <t>Veh 3 stopped in traffic due to vehicle pulling out of driveway. Veh 2 stopped. Veh 1 hit Veh 2. From impact Veh 2 hit Veh 3. No injuries. Seat belts in use. No signs of impairment. No air bag deployment. Veh 1 towed.</t>
  </si>
  <si>
    <t>HERITAGE LANE</t>
  </si>
  <si>
    <t>VEHICLE 1 WAS STOPPED WAITING TO MAKE A LEFT TURN TO HERITAGE LANE FROM SHORELINE DRIVE. VEHICLE TWO WAS EB SHORELINE DRIVE. DRIVER 2 STATED SHE COULD NOT SEE BREAK LIGHTS OR A TURNN SIGNAL FROM VEHICLE 1 DUE TO GLARE OF SUN FROM BEHIND THEM. VEHICLE 2 WAS UNABLE TO STOP IN TIME AND REAR-ENDED VEHICLE 1. BOTH VEHICLES WERE TOWED BY PRIVATE TOW COMPANIES. WEATHER CLEAR AND VERY SUNNY. NO CITATIONS ISSUED.</t>
  </si>
  <si>
    <t>1900 Co Rd 15</t>
  </si>
  <si>
    <t>Heritage Ln</t>
  </si>
  <si>
    <t>#1 was WB and he didnt know what happened except he remembers hitting the pole.  Unknown cause.  #2 was also WB and was hit bt the power lines.</t>
  </si>
  <si>
    <t>14-003623</t>
  </si>
  <si>
    <t>Heritage La</t>
  </si>
  <si>
    <t>Driver of veh 1 was under the influence of alcohol. Veh 1 was WB on Shoreline Dr. just east of North Shore Dr. Driver stated he fell asleep and veered off to the right side of the road. Driver stated he struck a utility pole.</t>
  </si>
  <si>
    <t>17-005067</t>
  </si>
  <si>
    <t>On the above the above date and time I, (Officer Raze #6526), Officer Schultz, and Officer Spencer were dispatched to Shoreline Dr and Heritage Dr in Orono for a PI accident. Upon my arrival, I was first on scene and located the single car accident on the west side of Shoreline Dr. I saw a 2012 Volkswagon MN Lic#198-HET damaged and off the road facing east bound. I ran over to the vehicle and found a female driver who had minor injuries to her face. There was a large telephone pole that was broken at the base and leaning toward the lake with low hanging wires. I advised dispatch of injuries and updated Officer Schultz and Officer Spencer where we need to shut down the road. I assisted the driver out of the vehicle and identified her by MN driver's license as, Alexis Cathryn Sicher 06/23/1982. Alexis said she did't remember what happened. Alexis said she didn't fall asleep to her knowledge. Alexis said she was driving to work in Navarre. Alexis said she was going westbound and didn't realize she had spun around after hitting the telephone pole and was facing eastbound. Alexis's car did deploy a airbag on the driver side. North Memorial arrived on scene and assisted Alexis into the ambulance. North Memorial paramedic's advised Alexis did not want to go to the hospital. Alexis's parents were notified and they picked her up at the scene. Xcel energy was notified immediately after I arrived on scene and they responded to the scene to repair the broken telephone pole. Alexis provided State Farm insurance, policy #3704134-C13-23K. Alexis's vehicle was towed by Perry's towing. No further information. Clear.</t>
  </si>
  <si>
    <t>Vehicle 2 was heading east on Shoreline Dr. when a vehicle in front of her slowed to make a left turn.  Vehicle 2 slowed and was rear ended by Vehicle 1.  Vehicle 1 swerved hitting the right rear of vehicle 2 before leaving the roadway.</t>
  </si>
  <si>
    <t>18-013411</t>
  </si>
  <si>
    <t>According to driver#1, he was traveling eastbound on county rd. 15 approaching 1420 Shoreline Dr. Driver#1 said that the road was bending to the left as he traveled forward. Driver#1 said that when he turned the steering wheel to the left, the vehicle did not turn or react. Vehicle#1 ran off the roadway down an embankment and up against some standing trees and shrubbery. Vehicle#1, was stuck leaning on the trees and shrubbery. No other vehicle's were involved. No injuries were reported. Driver#1 had already called for a private tow prior to my arrival. I provided driver#1 my business card along with a case number for the rental company. Driver#1 arranged for a private tow from the scene.</t>
  </si>
  <si>
    <t>13-8413</t>
  </si>
  <si>
    <t>1700 Shoreline Drive</t>
  </si>
  <si>
    <t>1780 Shoreline Drive</t>
  </si>
  <si>
    <t>Vehicle was westbound and driver said he fell asleep. His vehicle went on he roadway and struck the utiliy pole. His veicle flipped facing the wrong way on its side. He was wearing a seatbelt and the airbag deployed. There was no indications of impairment.Xcel notified and yellow poperty tag #12622 left at the scene. NFA.</t>
  </si>
  <si>
    <t>14-001395</t>
  </si>
  <si>
    <t>Veh 1 stopped at stoplight in turn lane. Veh 2 e/b Shoreline Dr. Veh 2 struck veh 1. rear veh damage. see case # 14-001395. Arrested Veh 2 driver for DWI. Blood Taken. 1 veh towed. seat belts used. air bags deployed.</t>
  </si>
  <si>
    <t>16-001822</t>
  </si>
  <si>
    <t>I Officer McCoy responded to a property damage accident at 1955 Shoreline Dr. Upon arriving on scene I found the accident to be at 1100 Shoreline Dr. When I arrived on scene the driver of the vehicle already had his vehicle out of the ditch and on the shoulder of the road. I made contact with the driver and ID him with his MN DL as Drew Obermaier. Drew stated he was driving west on Shoreline Dr. and eating his McDonalds meal. Drew stated he dropped his meal on the floor of his vehicle. Drew stated he went to pick up his meal and swerved into the north ditch of Shoreline Dr. When going into the ditch Drew hit a no parking sign and a tree. Drew stated he was not hurt and denied medical attention. Drew stated he did not need a tow because hew as going to drive his vehicle home. I took photos of the damaged vehicle and no parking sign. I placed a yellow tag on the no parking sign and advised dispatch to notify the county road crews.</t>
  </si>
  <si>
    <t>12-004144</t>
  </si>
  <si>
    <t>MILLSTON RD</t>
  </si>
  <si>
    <t>VEH #1 WAS STOPPING FOR GEESE IN THE ROADWAY. VEH #2 WAS ABLE TO STOP. VEH #3 DID NOT STOP AND REAR ENDED VEH #2. VEH #2 THEN REAR ENDED VEH #1 FROM THE FORCE OF THE FIRST COLLISION. VEH #1 HAD LIGHT DAMAGE TO THE RIGHT REAR. VEH #2 HAD LIGHT DAMAGE TO THE FRONT AND REAR BUMPER AREA. VEH #3 HAD MODERATE FRONT END DAMAGE.</t>
  </si>
  <si>
    <t>12-004029</t>
  </si>
  <si>
    <t>VEN 1 PULLING BOAT AND TRAILER, TRAILER CAME OFF BALL HITCH, DRIVER SAW FRONT OF TRAILER GO UP. DR BRAKED, SAFETY CHAINS BROKE AND TRAILER WITH BOAT ATTACHED CAME THRU REAR WINDOW. FRONT OF TRAILER HIT DR SLIGHTLY IN HEAD. BALL HITCH OF TRAILER WENT THRU WINDSHIELD</t>
  </si>
  <si>
    <t>20-006861</t>
  </si>
  <si>
    <t>Veh traveling eastbound Shoreline Drive, accelerated and veered off the left side of the road and struck a tree.</t>
  </si>
  <si>
    <t>OR19001234</t>
  </si>
  <si>
    <t>Vehicle 1 was traveling eastbound behind vehicle's 2 and 3. Vehicle's 2 and 3 slowed for traffic and vehicle 1 did not. Vehicle 1 rear-ended vehicle 2 and pushed vehicle 2 into vehicle 3.</t>
  </si>
  <si>
    <t>Both vehicles were headed east on Shoreline Dr. Vehicle #2 had to stop because the vehicle in front of him stopped for a goose in the road.  Vehicle #1 stated something on the lake distracted him and when he looked back the vehicle in front of him was stopped so he slammed on his brakes but rear ended Vehicle #1.</t>
  </si>
  <si>
    <t>19-010369</t>
  </si>
  <si>
    <t>Veh 1 and Veh 2 westbound on Shoreline Dr near Bracketts Point Rd. Veh 1 began sliding while negotiating a right curve (downward slope). Veh 1 began to slide into the ditch. Veh 2 began sliding when negotiating right curve. Veh 2 side swiped Veh 1's rear driver side bumper. 
Drv 1 stated she began sliding because of the snow covered roads and started to slide into the ditch. Drv 1 stated she observed Veh 2 sliding and slid into her vehicle, causing damage to the rear bumper of the vehicle. Drv 1 was not injured and did not need a tow.
Drv 2 stated he was following Veh 1 westbound Shoreline Dr. Drv 2 stated he saw Veh 1 swerving and start heading for the ditch. Drv 2 stated he tried to avoid Veh 1 and his vehicle began to slide because of snow covered road. Drv 2 stated he sideswiped Veh 1 with his passenger side front bumper. Drv 2 was not injured and did not need a tow.
Photos were taken of damage.</t>
  </si>
  <si>
    <t>17-013935</t>
  </si>
  <si>
    <t>On the above date and time I, (Officer Raze #6526) and Officer Carstens were dispatched to the intersection of Bracketts Point Rd and Shoreline Dr in Orono for a PD accident. 
Upon our arrival, I saw two vehicle one vehicles was a 2005 Chrysler Town&amp; Country MN Lic#298-JLL facing westbound off the road facing a 1998 Mazada B3000 truck MN lic#WB9190 facing eastbound both parked on the south side of the road. I first made sure no one was hurt or needed medical attention. I first made contact with the driver in the Chrysler Van and identified him by MN DL as, TUYEN THANH NGUYEN 01/10/1964. NGUYEN advised me he was turning the corner on Shoreline Dr at Bracketts Point Rd when he slide across the road onto oncoming traffic and was struck by the vehicle coming eastbound. NGUYEN said he lost control when he came around the corner because of of all the ice on the road. The road condition were bad and were covered with ice and snow. NGUYEN's vehicle had significant damage to the rear passenger side of his vehicle but it was still driveable. NGUYEN provided Nationwide Insurance Policy #PPAM0058824008-1. 
I then made contact with the other driver and identified him by MN DL as, THOMAS PETER JAROSZ 06/15/1970. JAROSZ gave the same story as NGUYEN did regarding how they got into the accident. JAROSZ's vehicle receive significant damage to the front of his vehicle but was still driveable. JARSOZ provided Progressive insurance Policy #911906675. After gathering all the necessary information I explained to JAROSZ an NGUYEN the next steps to obtaining a police report. 
Officer Carsten's took photographs of the vehicles. Photos were uploaded to a secure server at the Orono Police Department. (See state accident report for further details.) Clear.</t>
  </si>
  <si>
    <t>18-012655</t>
  </si>
  <si>
    <t>I, Officer McCoy, responded to a property damage accident at Shoreline Dr and Bracketts Point Rd. Upon arriving on scene, I observed unit 1 sitting in the middle of Shoreline Dr and unit 2 parked off on the shoulder of the road. I made contact with the drivers of unit 1 and unit 2. Both drivers stated they were not injured and refused medical attention. Unit 1 stated she was traveling west on Shoreline Dr and do to the icy and snowy road conditions it caused her to slide into unit 2 which was traveling east on Shoreline Dr. Unit 2 stated he was traveling east on Shoreline Dr and tried to get out of the way before unit 1 hit him, which was driving west on Shoreline Dr. Unit 1 had damage to the front drivers side bumper and unit had damage to the drivers side rear door. Unit 1 stated she needed a tow and unit 2 stated he will drive his vehicle home. I obtained the both drivers information and advised dispatch to start Perry's Towing. Perry's Towing arrived on scene and towed unit 1's vehicle.</t>
  </si>
  <si>
    <t>BRACKETTS PT RD</t>
  </si>
  <si>
    <t>UNIT 1 AND UNIT 2 WERE EASTBOUND ON SHORELINE.  ROADS EXTREMELY SLIPPERY AND SNOWING.   UNIT 1 BEGAN TO SWEREVE   UNIT 2 WAS UNABLE TO SLOW AND STRUCK UNIT #2</t>
  </si>
  <si>
    <t>13-12890</t>
  </si>
  <si>
    <t>BRACKETS POINT RD</t>
  </si>
  <si>
    <t>UNIT 1 WAS HEADING EAST AND UNIT 2 WAS HEADING WEST.  UNIT 1 SLID ON CENTER LINE DUE TO WATER ON ROADWAY AND HIT UNIT 2 HEAD ON.  BOTH VEHICLES HAD TO BE TOWED FROM SCENE.</t>
  </si>
  <si>
    <t>14-008378</t>
  </si>
  <si>
    <t>1449 SHORELINE DR</t>
  </si>
  <si>
    <t>DR 1 RAN OFF ROAD AND HIT TREES AND FENCE. DR SAID HIS CAR ACCELERATED AND THEN LOST POWER STEERING. DR SAID HIS CAR HAD AN UNK ACCELERATION LAST FALL.</t>
  </si>
  <si>
    <t>18-013392</t>
  </si>
  <si>
    <t>According to driver#1 he was traveling westbound on county rd 15 approaching the T intersection with Bracketts Point Rd. as he traveled forward making a slight right turn at the "S" curve, vehicle#1's rear end started to slide out toward the on coming lane of traffic. The rear left section of vehicle#1 side swiped vehicle#2 causing moderate damage to both vehicle#1 and vehicle#2.
According to driver#2, he was traveling eastbound on county rd. 15 approaching the T intersection with Bracketts Point rd. Driver#2 advised that he was turning left traveling slightly uphill into an "S" curve when suddenly he saw vehicle#1's rear end slide out on the slushy road toward vehicle#2. Vehicle#1 struck vehicle#2 on the driver's side of the vehicle causing moderate damage. No injuries reported.</t>
  </si>
  <si>
    <t>13-7205</t>
  </si>
  <si>
    <t>1491 Shoreline Dr.</t>
  </si>
  <si>
    <t>Bracketts Point Rd.</t>
  </si>
  <si>
    <t>Driver was eastbound on Shoreline Dr east of Bracketts Point Rd. when he lost control of the motor scooter he was on. The driver was on a 2007 peace FL 50 QT-2 with VIN #LHJLC13F27B002549. The driver hit his head on the pavement but his helmet prevented injury. The driver had scrapes on his left leg. North Ambulance arrived. The driver refused treatment or a hospital trip. North Ambulance run #AL321367.</t>
  </si>
  <si>
    <t>Veh NE on Shorline just South of North Shore veered of the right side of the road way and slid on a steep embankment onto Lake Minnetonka (Smith's Bay) and crashed into a dock.  The veh was totaled and the dock sustained damage.  The driver was unhurt and the airbags deployed.  Driver was found to be intoxicated and refused alochol testing.  Dr was booked for 2nd Deg DWI-refusal.</t>
  </si>
  <si>
    <t>OR18003024</t>
  </si>
  <si>
    <t>ON THE NOTED DATE AND TIME, I RECIEVED A REPORT OF A VEHICLE OFF THE ROAD IN THE SOUTH DITCH. THE 911 CALLER REPORTED SEEING THE VEHICLE WITH DAMAGE. 
THE DRIVER WAS IDENTIED AS THE LISTED PARTY. PER THE DRIVER, THERE WERE NO INJURIES AND HE WAS THE ONLY OCCUPANT OF THE VEHICLE. DRIVER #1 STATED THAT THE ROADS WERE VERY ICY AND HE WAS NOT USED TO DRIVING IN SUCH CONDITIONS BEING FROM FLORDIA.
THE VEHICLE TRAVELED OFF THE SOUTH SHOULDER OF THE ROADWAY INTO A HILLED EMBANKMENT, STRIKING A LARGE TREE AND A ROAD SIGN. THE ROAD SIGN POST WAS DAMAGED AND THE SIGN WAS SHEERED FROM THE POST. 
THE VEHICLE HAD HEAVY FRONT END DAMAGE AND A FLAT FRONT DRIVER SIDE TIRE. THE DRIVER WAS ABLE TO THE CHANGE THE TIRE AND THE VEHICLE WAS DRIVEN FROM THE SCENE. 
THE ROAD SIGN WAS MARKED WITH A YELLOW STATE PROPERTY DAMAGE TAG.</t>
  </si>
  <si>
    <t>Bracketts Point Road</t>
  </si>
  <si>
    <t>Driver was eastbound on CO 15. Just east of Bracketts Point Road the driver ran off the right side of the road, hit a road sign and drove through private property damaging the resident's landscaping. Driver had been drinking and was taken to North Hospital for possible injuries. A blood test revealed driver's blood alcohol level at .18%. Charges against driver for 3rd Degree DWI, Careless Driving and Driving After Revocation are pending.</t>
  </si>
  <si>
    <t>16-000344</t>
  </si>
  <si>
    <t>MN 889KVK was driving eastbound on Shoreline Drive passing Bracketts Point. There is a sharp curve to the north as indicated by sharp turn chevron signs posted. The vehicle did not make the curve and drove off the roadway into the yard of 1491 Shoreline Drive, up a hill and rested in a grove of trees. The vehicle damaged several trees, landscaping, a sprinkler head and a sign. The driver and his passenger both sustained minor injuries and were transported to North Memorial Hospital by ambulance. The truck was towed by Perry's back to the driver's house at his request.  A business card with case number was left at the  home where the damage occurred.</t>
  </si>
  <si>
    <t>1489 Shoreline Dr.</t>
  </si>
  <si>
    <t>Driver was eastbound on Shoreline Dr. east of Bracketts Point Rd.  Driver came to the top of the hill at the apex of the corner.  Driver said passenger side tires touched the solid white fogline, hit the curb, and the driver experienced a rollover.  The driver refused ambulance each time I asked.  The driver had a cut to his left hand but he did not want medical attention.  Williams Towing arrived and took the vehicle.</t>
  </si>
  <si>
    <t>Unit #1 was mowing leaves on a property near the roadway.  Unit #1  slipped off the curb and found himself in the roadway.  Unit#1 stated that he checked for traffic and continued traveling north to get back to the driveway of the property, and to get out of roadway.  Unit #2 was travelling north as well.  Unit #1 advised that the truck came up behind quickly and struck the lawnmower in the rear.
Unit# 2 gave limited information to Unit#1 and left the area before Officer could respond to the scene.</t>
  </si>
  <si>
    <t>16-008753</t>
  </si>
  <si>
    <t>DRIVER #1 TRAVELING WB SHORELINE DRIVE. DRIVE DROVE OFF ROADWAY AND COLLIDED WITH TREE ON RIGHT SIDE OF ROAD. THE DRIVER COULD GIVE NO EXPLANATION AS TO WHY THE ACCIDENT HAPPENED.</t>
  </si>
  <si>
    <t>12-0529</t>
  </si>
  <si>
    <t>GREEN TREES RD</t>
  </si>
  <si>
    <t>DRIVER OF VEHICLE #1 WAS WESTBOUND ON COUNTY RD 15.  DRIVER SAID "SOMETHING BLINDED HIM".  VEHICLE #1 STRUCK TREE WITHOUT ANY EVIDENCE OF BRAKING</t>
  </si>
  <si>
    <t>Unit 2 was heading east on Shoreline Dr. and turned on his blinker and slowed to make a left turn onto Green Trees Rd.  Unit 2 had to stop and yeild to oncoming traffic and was rear ended by unit 1.  Unit 1 said he was heading east on Shoreline Dr. and came up the hill and did not see unit 2 and rear ended him.</t>
  </si>
  <si>
    <t>Westwood Rd</t>
  </si>
  <si>
    <t>drv 1 was westbound on shoreline Dr when he crossed the eastbound lane and crashed into a tree.</t>
  </si>
  <si>
    <t>Unit #1 was pulling a commercial message board trailer. Driver was at end of 1100 Millston Rd. Driver said he started to pull out from Millston Road to turn left and go EB on Shoreline Drive. Driver said when he started to pull out he noticed a speeding vehicle WB on CO 15 and had to accelerate sharply while making turn to ensure avoiding a collision. Driver said he never left the roadway but when he straightened out on EN CO 15 the trailer tipped over. I noted one of the safety chain hook on the trailer had broken. No damage to the truck. Trailer was towed by Williams. Fire assisted with traffic management and sand to soak up battery acid that had spilled from the trailer.</t>
  </si>
  <si>
    <t>19-003605</t>
  </si>
  <si>
    <t>According to driver #1, he was traveling westbound on County Rd. 15 approaching the Tanager Bridge. As driver #1 reached the bridge, vehicle #1 was reportedly having steering issues. When asked, driver #1 could not provide specific with details. According to driver #1, he has been having issues in the recent past and was aware of the reported steering issues. Driver #1 said, he didn't know if vehicle #2 had moved into his lane but vehicle #1 struck vehicle #2 in the left front quarter panel causing severe damage. Vehicle #1 came to rest facing northwest against the north side of the Tanager. 
According to driver #2, he was traveling eastbound on County Rd. 15 approaching the Tanager Bridge. Driver #1 said he saw vehicle #1 approaching westbound and suddenly was struck by vehicle #1 in the left front quarter panel spinning him out of control. Driver #1 said the airbags deployed and vehicle #1 came to rest against the concrete barrier wall facing north blocking the westbound lane of traffic. 
According to the witness, he was traveling eastbound behind vehicle #2 . The witness said that he saw vehicle #1 traveling normally but as the road curved to the right for vehicle #1, it did not curve with the road but continued straight striking vehicle #2 in the front left area. The witness advised that vehicle #2 had no time to react. Vehicle #1 struck vehicle #2 with such force that vehicle #1 bounced off continuing westbound until it came to a stop. Vehicle #1 turned almost completely around and ended up in the westbound lane against the barrier wall. The witness stopped to make sure both parties were okay.  Driver #1 was cited for fail to drive with due care.</t>
  </si>
  <si>
    <t>Unit #1 was EB CO 15. Driver of unit#1 is diabetic and was apparently experiencing a low blood sugar episode. Paramedics later tested the driver's blood sugar at 28. The driver of unit #1 hit the concrete bridge rail (Tanager Bridge). The driver of unit #1 then entered a moving work zone by Hennepin County Road Maintenance. The work zone was signed and worker Thomas Senear, dressed in reflective yellow, was on foot on the shoulder performing his job duties. Unit #1 missed Senear but Senear injured his left arm in attempting to get out of the way of unit #1. Unit#1 then struck a trailer(lic#180846)owned by Hennepin County. The trailer was parked, unoccupied on the shoulder of EB CO 15 and was hooked up to a GMC Sierra (lic#953276-also owned by Hennepin County). After that unit #1 went across the road through the WB traffic lane and ran off the road and through some trees and brush. Unit #1 ended up partially on the shore and partially in Tanager Lake.</t>
  </si>
  <si>
    <t>13-015328</t>
  </si>
  <si>
    <t>1460 SHORELINE DR</t>
  </si>
  <si>
    <t>DR OF VEH #1 SAID HE WAS DAYDREAMING OF FELL ASLEEP, HE WENT OFF ROAD TO THE RIGHT. HIT POST AND THEN A TREE. NO INJURIES.</t>
  </si>
  <si>
    <t>I was dispatched to 1444 Shoreline Dr. for a property damage accident. The reporting party, PAUL MIDSTOKKE, state his Jeep Cherokee and a Ford Taurus were involved in a property damage accident. PAUL reported the vehicles had pulled into the parking lot of River Valley power sports. 
Upon arrival, I found both the Ford Taurus and the Jeep in the parking lot. The Taurus was bearing New Hampshire license plate 3478188. The Taurus had heavy front end damage. There were two females sitting near the Taurus. The Jeep was bearing Minnesota license plate AXS-558. The Jeep had moderate damage the the rear end. There were two males standing in front of the Jeep. 
I made contact with a female who was sitting outside near the Taurus. I asked the female if she was the driver of the Taurus and she said yes. Using the females Michigan drivers license I identified her to be KYLIE KENDALL COLT, 09/04/1993. COLT told me she was the driver of the Taurus and her friend, DANIELLE FROEHLING, was a passenger. FROEHLING said she had a bloody lip from the accident, however, she refused medical attention. FROEHLING said she was seated in the front passenger sear. I asked COLT what happened and she told me she was driving eastbound on Shoreline Dr. directly behind MIDSTOKKE's Jeep. COLT said at the pedestrian crosswalk the Jeep abruptly stopped for pedestrians who were entering the cross walk. COLT said she applied her breaks, however, she collided into the back of the Jeep. COLT said she was traveling at approximately 20 miles per hour when she collided with the Jeep. 
While I was speaking with COLT I detected a strong odor of alcoholic beverage emitting from her breath. Additionally, COLT had bloodshot and watery eyes. I asked COLT how many drinks she had today and she told me two beers. COLT said her last beer was at 1500 hours. I asked COLT to preform field sobriety tests and she complied. The field sobriety tests were preformed in the gravel parking lot. 
I asked COLT if she had any problems with her eyes and she said no. I asked COLT if she had any problems walking a straight line or standing on one leg and she said no. I explained Horizontal Gaze Nystagmus Test to COLT and she said she understood. During the test I saw the lack of smooth pursuit in both eyes. I saw distinct nystagmus at maximum deviation in both eyes. I saw the onset of nystagmus prior to 45 degrees in both eyes. I did not see vertical nystagmus. 
I explained and demonstrated the instructional stance for the walk and turn and COLT said she understood. I explained and demonstrated the walk and turn test and COLT said she understood. During the test COLT made an improper turn and took 10 steps on her return. 
I explained and demonstrated the one leg stand to COLT and she said she understood the test. COLT completed the test without issue.  
I explained and demonstrated to COLT on how to provide a breath sample into the preliminary breath test. COLT provided a breath sample into PBT6. The PBT reported an alcohol concentration of .096.
I informed COLT she was over the limit and was under arrest. I placed COLT in the back of my squad car (248) while I spoke with the driver of the Jeep. 
I made contact with the males standing in near the Jeep. Using the drivers Minnesota drivers license I identified him to be PAUL MIDSTOKKE. PAUL told me KEITH MIDSTOKKE was seated in the front passenger seat of his Jeep during the accident. Both PAUL and KEITH did not have any apparent injury's. I asked PAUL what had happened and he said he was driving eastbound on Shoreline Dr. PAUL said when he approached  1444 Shoreline Dr. he saw pedestrians were entering the second crosswalk. PAUL said when he stopped to allow the pedestrians to cross COLT's Taurus collided into the back of his Jeep. I asked PAUL if he made an abrupt stop and he said no. PAUL said after the accident both vehicles pulled into the parking lot and waited for Police to respond. I asked PAUL if the lights were flashing for the crosswalk and he said yes. I asked PAUL if people were in the crosswalk during the collision and he said yes. 
I returned to my squad and transported COLT to the Orono Police Department for booking. Officer Needham arrived on scene and completed a vehicle inventory on COLT's vehicle. Officer Needham remained on scene while Perrys towing impounded the vehicle. Officer Needham completed the impound form. Officer Needham transported FROEHLING to the Orono Police department where she waited in the lobby for COLT.  
At 2123 hours I activated my digital recorder and read COLT the breath test advisory reading (BTAR). I asked COLT if she understood the BTAR and she said yes. I asked COLT if she wished to speak with an attorney and she said yes. At 2125 hours COLT entered the phone room. COLT was provided with a phone, her personal cellphone, phone books containing phone numbers for attorneys, and a pen and paper. At 2128 COLT made her first phone call and spoke with an individual who appeared to be a attorney. At 2139 COLT exited the phone room and stated she was done contacting an attorney. I asked COLT if she would take the breath test and she said yes. The BTAR was completed at 2139 hours. 
I explained and demonstrated to COLT on how to provide a breath sample into the Data master transportable. COLT said she understood. On COLT's first breath she provided a sufficient sample on a slow and short breath. On COLT's second sample she provided a sufficient sample and a slow breath. the DMT reported and alcohol concentration of .05.
I completed booking room procedures. I cited COLT for Careless driving and provided her with the citation. I released COLT from my custody. COLT left the Police Department with FROEHLING. Both COLT and FROEHLING were picked up by a sober driver. I completed a state accident report. 
It should be noted, COLT was extremely cooperative during the whole process. 
Clear.</t>
  </si>
  <si>
    <t>12-008565</t>
  </si>
  <si>
    <t>Green Trees Road</t>
  </si>
  <si>
    <t>Driver #1 was stopped behind another car driven by the witness Meier. Meier said she was stopped for a pedestrian in the crosswalk. #1 was stopped behind her. #2
was unable to stop in time and rear ended #1. Driver #2 said he started skidding or hydroplaning after he hit his brakes. Roads were wet.</t>
  </si>
  <si>
    <t>1400 Shoreline Dr.</t>
  </si>
  <si>
    <t>Green Trees Rd.</t>
  </si>
  <si>
    <t>Unit 1 was eastbound on Shoreline Dr. and lost control going across on-coming traffic.  Unit 1 did not strike any other vehicles.  Unit 1 struck a utility box and a retaining wall.  Unit 1 also struck a phone line box.  No injuries.</t>
  </si>
  <si>
    <t>Single vehicle accident. VEH 1/DR 1- stated he was eastbound on Shoreline Dr, and being fairly new to the area he was looking around at the businesses (marina's, ect. along the lake) for just a second and when he looked back in front of him, he saw a white vehicle stopped completely in front of him at a crosswalk and 2 pedestrians waiting. DR 1 stated he swerved to avoid hitting the white vehicle and the people in the crosswalk. DR 1 was shook up during the scene investigation. His right forearm was scratched up from the air bags, his outer 2 fingers on both hands were starting to tingle, his wrists were starting to hurt and he was light headed.
The driver of the white vehicle, WIT 1 had been stopped at the crosswalk waiting for the 2 pedestrians (WIT 2 and 3) to cross when he watched the VEH 1 approaching. He said he did not see the driver looking down as if looking at a phone and believed he was going to get hit. 
WIT 2 and 3 stated the same thing but added the white vehicle had been stopped for at least a 5 second count when VEH 1 came rounding the corner at a decent speed. They added that they had entered the crosswalk only after westbound traffic stopped as well as the white vehicle because it was such a dangerous crosswalk. They stated they had pressed the crosswalk button to start the flashing alert lights as well. 
Other than VEH 1, there was some cosmetic damage to hosta plants and a mature tree and a few larger rocks were hit but sustained only scratches. Info was left with a staff member of the marina.</t>
  </si>
  <si>
    <t>20-001801</t>
  </si>
  <si>
    <t>Unit 1 was driving eastbound on Shoreline Drive near Browns Bay when the driver veered off the roadway, down a steep embankment filled with various sized trees, hitting several along the way before ending up facing westbound on the frozen lake. Driver advised he fell asleep while driving and estimated his own speed at 35-40 mph. Driver arrested and tested for suspected narcotics impairment. Blood results are pending. His car was totaled in the crash.</t>
  </si>
  <si>
    <t>Shoreline DR</t>
  </si>
  <si>
    <t>Veh W/B Shoreline DR went off roadway and struck a support wire for a utility pole causing the vehicle to "fish tail," and the wire caused the back end of the vehicle to "fish tail."  The driver was able to keep the vehicle in the W/B lane.  The driver stated he "dozed off."</t>
  </si>
  <si>
    <t>Driver said he was south bound on CSAH 15 when he looked down to adjust his radio.  The vehicle crossed over the oncoming traffic lane and entered the ditch running over a road sign.  Driver moved the vehicle out of the ditch prior to my arrival.  Crash happened at the red dot on the map.</t>
  </si>
  <si>
    <t>14-011575</t>
  </si>
  <si>
    <t>1449 Shoreline Dr</t>
  </si>
  <si>
    <t>Unit 1 was east (north) bound on Shoreline Drive. The driver put her left signal on to take a left turn but realized she needed to make a right turn instead. She turned her blinker off and went to the right to pull into a parking lot when she struck Unit 2 who previously had been behind her. Unit 1 sustained front end/right front end damage.
Unit 2 was east (north) bound on Shoreline Drive behind Unit 1. She said she saw Unit 1 put her left blinker on so was going to keep continuing straight. However in order to do so, she needed to go on the right side of Unit 1 on a clearly marked shoulder. She said Unit 1 then turned right and into her left side and pushed her onto some landscaping rocks. Her vehicle sustained left side damage and got hung up on the rocks.
The driver of Unit 2 had been drinking and gave a PBT which showed .023. The driver of Unit 2 was issued a citation for Passing on the Right MSS 169.18.4. 
Additionally, two witnesses both saw Unit 2 pass Unit 1 on the right. They both also said Unit 1 had stopped and had her left blinker on then turned to the right.</t>
  </si>
  <si>
    <t>OR20004716</t>
  </si>
  <si>
    <t>Vehicle number 3, (MN 859RVV) was stopped at a pedestrian controlled cross walk allowing peds to cross. Vehicle number 2 (WY 36741) was stopped right behind. Vehicle number 3, (MN 687NRY) rear ended vehicle number 2 causing vehicle number to too strike vehicle number 1.</t>
  </si>
  <si>
    <t>12-006438</t>
  </si>
  <si>
    <t>Driver #1 was stopped for a pedestrian in the crosswalk. There were two vehicles stopped ahead of driver #1. Driver #2 rear-ended driver #1. Passenger in #1 complained off neck pain but declined an ambulance at the scene.</t>
  </si>
  <si>
    <t>DR was EB Shoreline and while reading text messages he drove off the road to the south, down the embankment and into Lake Minnetonka.</t>
  </si>
  <si>
    <t>12-002720</t>
  </si>
  <si>
    <t>Orono Lane</t>
  </si>
  <si>
    <t>Veh 2 (YAV3810) was stopped on Shoreline Dr waiting to make a turn into a parking lot. Veh 1 (RJE-258) was traveling west and struck the rear end of Veh 2.</t>
  </si>
  <si>
    <t>15-011411</t>
  </si>
  <si>
    <t>1449 CNTY 15</t>
  </si>
  <si>
    <t>According to driver#1, he was westbound on CNTY 15 behind vehicle#2. Driver#1 said that vehicle#2 stopped suddenly and that he couldn't react fast enough to stop before rear ending vehicle#2. According to driver#2, he was traveling westbound on CNTY 15 and he had stopped to turn left on the 1400 block of CNTY 15. He said that vehicle#1 then rear ended vehicle#2 hard. No injuries and No independent witnesses at the scene.</t>
  </si>
  <si>
    <t>20-003018</t>
  </si>
  <si>
    <t>Driver 1 was travelling eastbound on County Road 15, just East of Green Tree Road when the vehicle left the roadway and ended up off the road on the right side shoulder. The vehicle struck a tree causing damage to the front end. 
Driver 1 sustained minor injuries to the head and face. Driver 1 stated that he was recently released from the hospital and was feeling fatigued prior to the crash. Driver 1 was transported to a hospital via North Ambulance.
Witness 1 stated she was traveling eastbound on County Road 15, directly behind Driver 1 and that Driver 1 seemed to be distracted. Witness 1 stated that the vehicle driven by Driver 1 had crossed both the center line and the fog line two times and was varying speeds just prior to the crash. Witness 2 was also in the vehicle with witness 1 and confirmed the same actions.
Witness 3 was traveling eastbound on County Road 15, just behind witness 1 and also verified the varying speeds prior to the crash.</t>
  </si>
  <si>
    <t>Vehicle one plate 3ch577 was westbound pulling a ranger boat Reg 681u5 and trailer plate c67030 at 1444 shoreline Dr and slowed in traffic for a pedestrian in the crosswalk. Vehicle two plate 559LTC was westbound behind vehicle one and a front to rear collision occurred. Vehicle one was driven from the scene. Vehicle two was towed. No injuries occurred.</t>
  </si>
  <si>
    <t>17-004305</t>
  </si>
  <si>
    <t>Unit 1,2,3 eastbound Shoreline Dr. approaching 1444 Shoreline Dr. Unit 1 observed a pedestrain at the crosswalk with flashing lights being displayed. Unit 1 stopped for pedestrain. Unit 2 observed Unit 1 was braking for the pedestrain and stopped. Unit 3 did not observe the first two vehicles stop slammed on the brakes. Unit 3 struck the rear end of Unit 2 pushing Unit 2 into Unit 1. Driver 1 stated he observed the pedestrain at the crosswalk crossing with the lights being displayed. Driver 1 stated he stopped for the pedestrain. Driver 1 stated he was then rear ended and pushed through the crosswalk. Driver 2 stated she was following Unit 1 eastbound on Shoreline Dr. Driver 2 stated she Unit 1 had stopped for the pedestrain crossing. Driver 2 stated she slammed on her brakes and stopped close to Unit 1. Driver 2 stated she then was rear ended by Unit 3 and was pushed into Unit 1. Driver 3 stated he was traveling eastbound Shoreline Dr. following Unit 2. Driver 3 stated he was following Unit 2 and then saw Unit 2 slam on the brakes. Driver 3 stated he did not have time to react and rear ended Unit 2. 
North Memorial ambulance checked on all occupants and no injuries occured. Unit 2 and 3 were towed by Perry's towing.</t>
  </si>
  <si>
    <t>OR20006694</t>
  </si>
  <si>
    <t>UNIT #1 WAS TRAVELING WB SHORELINE DRIVE ON THE 1400 BLK AND WAS COMING TO A STOP FOR A FLASHING/SIGNED PEDESTRIAN CROSS WALK. UNIT #1 STATED THAT SHE HAD COME TO A COMPLETE STOP AND WAS ALLOWING PEDESTRIAN TRAFFIC TO CROSS WHEN SHE WAS STRUCK BY UNIT #2 IN THE REAR OF HER VEHICLE. IDENTIFIED DRIVER OF UNIT #2 STATED THAT HE WAS FOLLOWING TOO CLOSE AND COULDN'T STOP IN TIME BEFORE STRIKING UNIT #1. NO INJURIES. PHOTOS TAKEN. 
END OF REPORT.</t>
  </si>
  <si>
    <t>16-012562</t>
  </si>
  <si>
    <t>Driver of vehicle was following traffic around Lake Minnetonka westbound on Shoreline Dr. As the driver began a slight turn in front of 1444 Shoreline Dr. it is believed the driver "nodded" off. The vehicle left the roadway, crossing the shoulder where it struck a power pole, pedestrian signal, and rocks. This caused power lines to fall across the vehicle including several boats parked on trailers at River Valley Power and Sports. The power lines were also ripped off an old house next River Valley(owned by River Valley) pulling the fascia and an external board off. After the vehicle came to rest, also damaged was a Bennington Pontoon with twin 350 Mercury Verado's. Noticeable damage was seen on the starboard engine.  Also noticed was an empty pontoon Triton trailer which had been parked next to the Bennington that had been pushed into the port side "pontoon" of the Bennington. The driver as checked for injuries but subsequently denied further medical attention. 
**The mother of the driver said her son has been getting up abnormally early, 0500hrs for an internship in St. Paul everyday. 
**Shoreline Dr was shut down for nearly 2.5hrs. Xcel Energy, Century Link, and Orono Public Works all had to respond for power issues.</t>
  </si>
  <si>
    <t>18-003656</t>
  </si>
  <si>
    <t>According to driver #1, he was traveling eastbound on Co. Rd. 15 approaching Browns Bay Marina. Driver #1 said that as he approached the area he was feeling really funny. When asked, he said he did not remember passing out but that he just started to feel out of it. According to driver #1, he doesn't remember seeing vehicle #2 stopped by the cross walk. Vehicle #1 struck vehicle #2 in the rear. No brakes. 
According to driver #2, she had stopped for a person that appeared to want to cross the cross walk at the 1400 block of Co. Rd. 15. According to driver #2, she suddenly felt the impact of vehicle #1 striking vehicle #2 in the rear section. Both vehicle's were towed from the scene with moderate to severe disabling damage.</t>
  </si>
  <si>
    <t>According to driver #1, he was traveling westbound behind vehicles #2 and #3. Driver #1 was approaching the 1400 block of Shoreline Dr. (aka) County Rd 15 where there is a crosswalk with an illuminated warning signals. Driver #1 said he had slowed and had stopped behind vehicle #2 waiting for pedestrian traffic. Then driver #1 saw vehicle #2 start to move forward and so did vehicle #1. Driver #1 said that he was still looking for pedestrians at the first crosswalk. Driver #1 didn't see that vehicle #2 and #3 had stopped a short distance ahead for a second crosswalk that was close to the first one. Vehicle #1 struck #2 in the rear pushing vehicle #2 into the rear of vehicle #3 causing moderate damage. 
According to driver #2, she was traveling westbound on Co. Rd. 15 and had stopped for a crosswalk on the 1400 block of Co. Rd 15. When traffic was clear, vehicle #2 started to move forward. Vehicle #2 then stopped behind vehicle #3 for the next crosswalk that was just ahead. Driver #2 said that after stopping, vehicle #2 was struck from behind by vehicle #1 pushing her vehicle #2 into vehicle #3. 
According to driver #3, he was traveling in the same direction as vehicles #1 and #2. He had stopped for the second crosswalk for pedestrians crossing. Vehicle #3 was then struck from the rear by vehicle #2.
Driver #1 was cited for following a vehicle closer than prudent.</t>
  </si>
  <si>
    <t>I received a call of a single vehicle accident with a vehicle in the lake.  Arrived and found a single vehicle in the lake with no driver around.  Advised by a witness that the driver of the vehicle later identified as Jonathan got into a passing vehicle and left the scene.  It appeared from the scene that the vehicle was estbound on Shoreline Drive at the 1400 block and went off the shoulder hitting several small trees and launched into Browns Bay.</t>
  </si>
  <si>
    <t>Vehicle #2 (MN LIC JEFF4D) was westbound turning right into his drive way (1420 Shoreline Dr) from Shoreline Dr. Vehicle #1(MN LIC 413XGJ) was directly behind indicating he did not see vehicle #2 turning. Vehicle #1 stated he did not know his speed but estimated he was going the limit. Vehicle #1 side swiped vehicle #2 on the right shoulder causing vehicle #2 to hit a cement pillar (walls). Vehicle #1 then continued with momentum up into the yard striking the same pillar coming to a rest half way up the drive way. Both drivers indicated no injuries. Before clearing, the drive of vehicle #2 did stated his thumb was getting sore possibly from the airbag deployment. photos taken of the scene. I advised the owner of the residence (who is also the driver of vehicle #2 to email me an estimate of the pillar damage).
*****SGT TONY WITTKE/6506 (MYBCA not accessible under 506)*****</t>
  </si>
  <si>
    <t>19-009921</t>
  </si>
  <si>
    <t>On the above date and time, Officer Schultz #519 and ,I, Officer McCoy #539 responded to a property damage accident at the above address. Upon arriving on scene I spoke to unit 1, while Officer Schultz spoke to unit 2. I made contact with unit 1 and he stated he was not injured. Unit 1 stated he was traveling west on Shoreline Dr and does not remember the accident happening. Unit 1 stated he was not distracted with items in the vehicle. Unit 1 stated again he does not remember how the accident occurred. I observed the airbags deployed in unit 1 vehicle. Based on unit 1 not remembering what happened, I advised dispatch to start North Paramedics to the scene. I obtained unit 1 vehicle information and took photos of the vehicle. 
Officer Schultz advised me, unit 2 stated that he was traveling east on Shoreline Dr. Unit 2 stated, unit 1 crossed the center line and the struck the back tires on the semi truck trailer. Officer Schultz stated unit 2 was not injured and has a repair service started to fix the tires. Officer Schultz gave me unit 2 information. 
While waiting for the ambulance to arrive, I spoke the employees at River Valley Marina. They stated they have security cameras pointed in the direction of Shoreline Dr. I reviewed the camera footage and observed unit 1 driving on the center line and striking unit 2. After I was reviewing the camera footage, William's Towing arrived on scene and towed unit 1. 
The North Memorial Paramedics arrived on scene and checked out unit 1. The paramedics did not transport unit 1 as they found no injuries. I transported unit 1 to his friends house. I cleared.</t>
  </si>
  <si>
    <t>13-14557</t>
  </si>
  <si>
    <t>ORONO ORCHARD RD</t>
  </si>
  <si>
    <t>UNIT 1 WAS WESTBOUND AND STARTED SKIDDING GOING AROUND CORNER LOSING CONTROL.  UNIT 1 WENT OFF ROADWAY.</t>
  </si>
  <si>
    <t>12-008888</t>
  </si>
  <si>
    <t>Driver #1 was EB CO 15 in construction area near Orono Lane. Driver #1 drifted right and struck three construction barrels filled with sand, destroying all three barrels. The barrels were set up just prior to a concrete divider protecting the construction workers. The driver said he may have drifted off. Driver said he drifts off, "Alot" while driving. The driver told me he had gotten a good night of sleep last. Recommend physical exam for driver.</t>
  </si>
  <si>
    <t>OR19001045</t>
  </si>
  <si>
    <t>Driver 1 was facing eastbound and was stopped on Shoreline Dr waiting to turn northbound on Orono Orchard Rd. Driver 2 was eastbound and did not stop until he rear-ended driver 1.</t>
  </si>
  <si>
    <t>Orono Orchard Rd</t>
  </si>
  <si>
    <t>Veh #1 was westbound on Shoreline Dr just passing Orono Orchard Rd in rush hour. Both driver and front seat passenger not really sure what happened but said they left the roadway, traveled up a small grass hill striking two marker signs indicating a turn. Both signs were tagged, #'s 119461 and 126576. Hennepin County advised of downed signs by dispatch. Mound Police CSO/6462 witnessed part of accident from his rear view mirror.</t>
  </si>
  <si>
    <t>Orono Orchard Road S</t>
  </si>
  <si>
    <t>Driver #1 made a left turn onto CO 15 from Orono Orchard Road and T-boned vehicle #2. Driver #1 said she thought vehicle #2 was going to turn. Driver #2 complained of pain and seemed to be in pain but declined ambulance and said he would get checked on his own. Three occupants in #2.</t>
  </si>
  <si>
    <t>1410 Shoreline Drive</t>
  </si>
  <si>
    <t>Orono Orchard Road</t>
  </si>
  <si>
    <t>Veh #1 was driving westbound on Shoreline Drive. Veh #2 was pulling out of a drivway at 1410 Shoreline Drive. The driver of Veh #2 said he did not look before he pulled out into traffic. Veh #2 struck Veh #1 partially headon disabling both vehicles on the roadway. No citations.</t>
  </si>
  <si>
    <t>ORONO ORCHARD RD.</t>
  </si>
  <si>
    <t>UNIT 1 WAS HEADING NORTH ON SHORELINE DR.  ROUNDED THE CORNER TO HEAD EAST AND HIT THREE CONSTRUCTION CONES THAT WERE BLOCKING OFF THE FAR RIGHT LANE CAUSING DAMAGE TO THE RIGHT FRONT END OF THE VEHICLE AND TIRE.  NO OTHER VEHCILES INVOVLED.  NO INJURIES.  NO WORKERS PRESENT.</t>
  </si>
  <si>
    <t>15-003928</t>
  </si>
  <si>
    <t>According to driver#1, he was traveling westbound on Co.15 and had pulled into a private lot to turn around and go eastbound again. Driver#1 said he reportedly looked both ways. Driver#1 said he did not see any traffic coming, entered Co.15. Driver#1 said vehicle#2 "just appeared" and vehicle#1 struck vehicle#2 in the right rear. According to driver#2, he was traveling westbound and was the third vehicle behind vehicle#1. Driver#2 said he saw vehicle#1 pull into the Power Sports lot. Driver#2 said Driver#1 let the first two cars go and must not have seen vehicle#2. Driver#2 saw vehicle#1 enter westbound side of Co.15. Driver#1 attempted to move to the eastbound side of Co.15 to avoid a collision. Vehicle#1 struck vehicle#2. Driver#1 was cited for Failure to yield the rt. away.</t>
  </si>
  <si>
    <t>Unit 1 Southbound Orono Orchard Rd stopped at stop sign. Unit 2 traveling westbound Shoreline Dr. Unit 1 stated he looked to right where Deputy was conducting traffic stop to see if emergency vehicle was moving. Unit 1 stated he looked right and saw Unit 2 traveling westbound. Unit 1 stated he thought he had more time before Unit 2 approached. Unit 1 made a left turn from Orono Orchard Rd to Eastbound Shoreline Dr. Unit 2 struck Unit 1 in the driver's door. Unit 1 came to rest on the eastbound shoulder of Shoreline Dr. Unit 2 reversed out of the roadway onto the median striking road sign(Yellow Tag 126258). Both drivers reported no injuries. Both vehicles were drivable. Unit had moderate damage to drivers side quarter panel and driver's door. Unit 2 had damage to drivers side front bumper. Unit 1 cited for fail to yield right of way Citation #270016201395. Both units driven away from scene.</t>
  </si>
  <si>
    <t>Single vehicle accident. Vehicle was WB traveling in lane when road began to curve. Vehicle did not turn with the road and struck a street sign, in the island for Orono Orchard Rd. Driver stated with the sunrise and lights coming at him he just didn't see the sign ahead and he hit it. 
Photos were taken. 
HPW notified by HC Dispatch.
Damage tag left on sign.</t>
  </si>
  <si>
    <t>1444 Shoreline Dr.</t>
  </si>
  <si>
    <t>Orono Ln</t>
  </si>
  <si>
    <t>UNIT 1 STOPPED FOR PEOPLE IN THE CROSSWALK.  DRIVER OF UNIT 2 WASNT WATCHING THE TRAFFIC IN FRONT OF HIM AND REARENDED UNIT 1.</t>
  </si>
  <si>
    <t>13-6730</t>
  </si>
  <si>
    <t>Unit #1 and #2 travelling WB at 1400 blk of Shoreline Dr. Unit #2 stated she was distracted and did not notice vehicles slowing. Unit #2 maintained speed and collided with unit #1 causing severe damage to front of her own vehicle and moderate damage to Unit #1. Both refused medical attention.</t>
  </si>
  <si>
    <t>20-008782</t>
  </si>
  <si>
    <t>According to driver #1, she was traveling westbound on Shoreline Dr. and had caught up to vehicle #2. According to driver #1, driver #2 started to "brake check" her. Driver #1 said that she didn't want to get into any road rage incident so she said she pulled into the turn lane for Hillside Rd. Driver #1 said that vehicle #2 slowed down attempting to follow vehicle #1 into Hillside Rd. road. Driver #1 then decided to move back into the westbound lane of Shoreline drive and that's when vehicle #2 struck the passenger rear side of vehicle #1 causing moderate damage to both vehicles. Driver #1 said she didn't care that her vehicle was struck, she just wanted to get out of there. So she continued to drive westbound. Driver #1 said that vehicle #2 followed her everywhere she went and wouldn't leave her alone. Driver #1 went to her apartment parking lot, parked and was confronted by driver #2 in the lot. Officer Spencer was on scene to separate the two females. Driver #1 admitted she did not stop after an accident had occurred and did not have any insurance coverage on vehicle #1. 
According to driver #2, she was traveling the speed limit of 50 mph on Shoreline Dr. she noticed vehicle #1 coming up behind her at a high rate of speed. Driver #2 said that she did "brake check" vehicle #1 to get her away from the back of vehicle #2. Driver #2 said that vehicle #1 attempted to pass vehicle #2 by Ferndale Rd. by entering the oncoming traffic lane of eastbound Shoreline Dr., vehicle #1 attempted to pull back in front of vehicle #2 and struck the front driver side quarter panel causing moderate damage. Driver #2 then called 911 and followed vehicle #1 until they ended up at the Bayview Apartment parking lot in the city of Spring Park. There was a confrontation there and both met with Officer Spencer who arrived shortly there after. 
Driver #1 was cited for misdemeanor Hit and Run along with operating a Motor vehicle with out insurance coverage.</t>
  </si>
  <si>
    <t>Ferndale Rd S</t>
  </si>
  <si>
    <t>Driver #1 skidded off the curve and crashed into the curb with his rear right tire, and a RR sign with his front right tire.  After coming to a stop, driver #2 crashed into vehicle #1 with her front passenger fender, striking #1's drivers side rear fender.</t>
  </si>
  <si>
    <t>Shorelne Drive</t>
  </si>
  <si>
    <t>Ferndale road</t>
  </si>
  <si>
    <t>Vehicle 1 was traveling eastbound on Shoreline Drive. Vehicle 1 lost control on the snow covered roadway. Vehicle 1 struck a flag pole, a sign/post and a light pole. Driver 1 complained of back pain.</t>
  </si>
  <si>
    <t>FERNDALE RD W</t>
  </si>
  <si>
    <t>DRIVER #1 WAS STOPPED AT THE STOP SIGN ON SB RUSSELL AVE AT CO 15. DRIVER #1 SAID SHE WAS ATTEMPTING TO CROSS COUNTY ROAD 15 TO GET ON WEST FERNDALE ROAD. DRIVER #1 SAID THERE WAS A PICKUP ACROSS THE STREET ON WEST FERNDALE ROAD STOPPED AND WAITING TO MAKE A LEFT TURN ONTO WB CO 15. DRIVER #1 SAID SHE BELIEVED SHE HAD MADE IT TO HER STOP SIGN FIRST BEFORE THIS PICKUP AND HAD THE RIGHT OF WAY. BUT ACCORDING TO DRIVER #1 THE PICKUP TURNED IN FRONT OF HER AND SHE HAD ALREADY VENTURED PARTIALLY ONTO CO 15. DRIVER #1 SAID SHE SAW VEHICLE #2 AND THOUGHT SHE HAD AMPLE TIME TO MAKE IT ACROSS THE INTERSECTION AND ONTO WEST FERNDALE ROAD. VEHICLE #2 T BONED VEHICLE #1 WHICH THEN STRUCK VEHICLE #3. VEHICLE #3 WAS STOPPED AT THE STOP SIGN ON WEST FERNDALE ROAD. DRIVER OF #2 TOLD ME HE WAS NOT SPEEDING PRIOR TO THE CRASH AND BELIEVED HIS SPEED WAS UNDER THE POSTED LIMIT OF 50 MPH. CAUSE OF CRASH = FAIL TO YIELD ON PART OF DRIVER #1.</t>
  </si>
  <si>
    <t>Ferndale Road West</t>
  </si>
  <si>
    <t>Driver #2 was WB CO 15 and was planning on turning onto Ferndale Road West. Driver #2 stopped in traffic lane and did not use the turn lane. Driver #1 said she was unable to come to a complete stop in time.</t>
  </si>
  <si>
    <t>11-008528</t>
  </si>
  <si>
    <t>WOODHILL ROAD</t>
  </si>
  <si>
    <t>VEH #1 WAS EASTBOUND SHORELINE DRIVE. SHE WAS APPROACHING WOODHILL ROAD AND A DEER RAN OUT ONTO THE ROADWAY. THR DEER RAN INTO HER LEFT FRONT AREA. DAMAGED THE FRONT LEFT HEADLIGHTS, WHEEL WELL, AND FRONT HOOD AREA. NO INJURIES. NO CITATIONS.</t>
  </si>
  <si>
    <t>20-003503</t>
  </si>
  <si>
    <t>Vehicle westbound on Shoreline Dr. and went to make turn onto Russel Ave but misjudged turn and went off the roadway and into the ditch.</t>
  </si>
  <si>
    <t>Woodhill Road</t>
  </si>
  <si>
    <t>Veh #1 was WB Shoreline Drive. Veh #2 was behind Veh #1. Veh #2 said Veh #1 signaled to turn right and proceeded into the right turn lane. Veh #2 continued in the WB lane. Veh #1 came back into the WB lane, striking Veh #2. Veh #1 pulled over, the driver of VEh #1 was Revoked, and was arrested for 4th Degree DWI. No Injuries.Both vehicles had damage.</t>
  </si>
  <si>
    <t>16-006135</t>
  </si>
  <si>
    <t>On 06/11/2016 at 2131 I, (Officer Raze, Officer Schultz, and Officer Kirschner) were dispatched to a PD accident at the intersection of Shoreline Dr and Woodhill Rd in Orono. Dispatch advised there were two vehicles involved and the crash was blocking the road. Upon our arrival, I saw an SUV that was flipped on its side blocking the eastbound lane on Shoreline Drive and the other vehicle parked off the road in front of the SUV. I first made contact with the driver of the SUV and identified him by MN driver's license as, Samuel James Theisen 05/16/1998. Samuel said he was okay and refused medical attention. I advised Samuel I would get his side of the story once I confirmed the other driver was okay. I then made contact with the other driver and identified him by MN driver's license as, Micahel Evan Haney 12/12/1949. Micahel stated that he was okay and refused medical attention. There was a witness on scene when I arrived and I identified him by MN driver's license as, Tory James Schalkle 02/19/1986. Tory stated that he was driving eastbound on Shoreline D when the crash happened. Tory stated that Samuel was driving westbound on Shoreline Dr when Micahel pulled out in tried to make a left turn onto Shoreline Drive to go eastbound. Tory stated that Micahel hit the front passenger side of Samuel's car and in the process flipped Samuel's vehicle on his side as it spun around. I then confirmed the story with both driver's. Micahel stated that when he was pulling out onto Shoreline Dr from Woodhill Rd he did not see Samuel's headlights on so he thought it was safe to turn. Micahel also stated that due to the construction in the area and the large crane's parked in the side of the road it was hard for him to see oncoming traffic. I did confirm that Samuel's headlight's were not on and only had his running lights on while it was damaged on the roadway. Samuel said he thought his headlights were on. Samuel said he tried to swerve before Micahel hit him but it was too late. Both parties were not injured. Samuel's SUV MN lic#167PXP was severely damaged and was towed by Perry's towing. Micahel's vehicle MN Lic#559-NDT had moderate damage to his front end but it was drivable. Clear.</t>
  </si>
  <si>
    <t>Unit #1 was WB on CO 15. Light snow with slippery road conditions. Unit #1 driver lost control of his vehicle ran off the road and struck a sign belonging to the Woodhill Country Club.</t>
  </si>
  <si>
    <t>16-005393</t>
  </si>
  <si>
    <t>On 05/26/2016, I, Officer McCoy responded to a reported PI accident at Shoreline Dr. and Woodhill Rd. Upon arriving on scene I found a Metro Mobility bus with heavey damage to the passenger side. I observed 2 passengers in the back of the bus. Passenger #1 Kayla Sue Ebert  was talking and passenger #2 Kevin Michael Brown was none verbal and in a wheel chair. I provided medical attention to the driver Saleman Mahamed Sheikh. Saleman would not speak and not open his eyes. I provided C-Spine until North Paramedics arrived and took over care of Saleman. Wayzata Fire Dept arrived on scene and assisted getting the passengers out. North Paramedics checked both passengers and they appeared not to be injured. I spoke to a witness of the crash Edward Austin Brooks. Edward stated he was driving behind the bus traveling west on Shoreline Dr. Edward stated the bus was swerving in the westbound lane of Shoreline Dr. Edward stated the bus then crashed into the concrete barriers on the north side of Shoreline Dr. Saleman was transported to North Memorial and Kayla's mother picked her up from the scene. Another Metro Mobility bus arrived on scene and transported Kevin. Sgt Wittke took photos of the accident scene and Perry's towing towed the vehicle.</t>
  </si>
  <si>
    <t>13-006997</t>
  </si>
  <si>
    <t>Driver of Veh 1 stopped for a pedestrian crossing the road.  Veh 2 was unable to stop before striking the right rear of veh 1.</t>
  </si>
  <si>
    <t>Vehicle #1 (Chevrolet) was traveling westbound on County Road 15 between Hillside Drive and Woodhill Road. The Chevrolet collided with a deer attempting to cross the road. Driver said she was traveling at approximately 45 MPH when she struck the deer, which came from her left. Driver said the deer suddenly appeared and she did not have time to react.</t>
  </si>
  <si>
    <t>veh 1 ran off of the road into weeds/shrubs. Driver 1 arrested for DWI.</t>
  </si>
  <si>
    <t>A passerby flagged me down and advised me of a crash closeby. I arrived at 700 Shoreline Drive and found two vehicles involved and no injuries. Vehicle #1, a Kia Sol, driven by EDNA STEVENS, was westbound on Shoreline Drive and attempted to make a u-turn in the roadway. STEVENS said her GPS was advising her to make a u-turn. As STEVENS made her turn the front of her vehicle struck Vehicle #2, a Chevy Silverado driven by CHAD BROWN. Vehicle #2 had been eastbound on Shoreline Drive. BROWN attempted to evade STEVEN's vehicle and ended up in the ditch. I facilitated an exchange of information and took photos. Both vehicles were operational, but Vehicle #2 was stuck. BROWN started a private tow, and I cleared the scene.</t>
  </si>
  <si>
    <t>Vehicle #1 was westbound on County Rd 15 W when a deer ran from the north ditch in front of the vehicle.  The vehicle was disable when the radiator was pushed in.  The deer was killed.  No injury was reported.</t>
  </si>
  <si>
    <t>Wayzata</t>
  </si>
  <si>
    <t>Veh 1 was traveling eastbound and struck a deer which had run out in front of it. The deer died as a result of its injuries. Veh 1 sustained damage to the front end. Dvr 1 cited for no motor vehicle insurance.</t>
  </si>
  <si>
    <t>VEHILCE 1 HEADING EAST ON COUNTY RD 15. VEHICLE 2 HEADING WEST ON COUNTY RD 15. VEHICLE 1 CROSSED OVER CENTER LINE AND STRUCK VEHICLE 2 ON THE LEFT REAR PASSENGER SIDE DOOR. VEHICLE 2 SPUN AND ROLLED INTO A SWAMP, COMING TO A REST ON ITS ROOF. VEHICLE 1 WENT OFF THE ROAD, COMING TO A REST IN A SWAMP.</t>
  </si>
  <si>
    <t>HILLSIDE DR</t>
  </si>
  <si>
    <t>Vehicle 1, Toyota, was traveling eastbound on Shoreline Drive (CR 15 West) at the intersection of Hillside Drive. The Toyota struck a deer that was attempting to cross the road (from north to south). The Toyota suffered a broken windshield, damage to the front left quarter panel and broken driver's side mirror. The windshield was damaged to the point that the vehicle could not be driven as the driver's vision would be severely obstructed. The driver arranged for a private tow. No apparent injuries to the driver.</t>
  </si>
  <si>
    <t>VEHICLE # 1 WAS TRYING TO MAKE A LEFT TURN BUT SIDESWIPED VEHICLE #2 AS IT PASSED BY. DRIVER OF VEHICLE # 1 WAS CITED.</t>
  </si>
  <si>
    <t>COUNTY RD 15 WEST</t>
  </si>
  <si>
    <t>HILLSIDE DRIVE WEST</t>
  </si>
  <si>
    <t>VEH 1 TRAVELING WEST ON COUNTY RD 15 DRIVER STATED TWO DEER RAN OUT IN FRONT OF VEH DRIVER BRAKED BUT STRUCK ONE DEER HEAVY DAMAGE TO LEFT FRONT OF VEHICLE.
VEH 1 TOWED FROM LOCATION. DRIVER VEH 1 HAD INJURED LEFT THUMB CHECKED BY AMBULANCE, DRIVER REFUSED TRANSPORT. 
NO CITATIONS ISSUED.</t>
  </si>
  <si>
    <t>County Road 15 W</t>
  </si>
  <si>
    <t>Hillside Dr</t>
  </si>
  <si>
    <t>Vehicle 1 was WB on Co Rd 15 W. Vehicle 2 was also WB on Co Rd 15 W. Vehicle 2 had spun out and was facing the wrong direction. A third vehicle had stopped behind vehicle 2 to let the driver turn his vehicle around. Vehicle 1 swerved around the third vehicle to avoid striking it. In the process, vehicle 1 struck vehicle 2 and then hit the concrete center median.</t>
  </si>
  <si>
    <t>County Road 15 West</t>
  </si>
  <si>
    <t>Hillside Drive</t>
  </si>
  <si>
    <t>Vehicle 1 (Oldsmobile) traveling WB on CR 15 West, just west of Hillside Drive. The Oldsmobile went off the roadway into the ditch/swamp, struck/ran over a tree and stopped shortly thereafter. There was damage to the front end of the Oldsmobile and the muffler  was torn off. The driver, who was not injured, said he fell asleep. No evidence of impairment. Driver is being mailed a citation for failing to drive with due care. Driver to arrange for his own tow.</t>
  </si>
  <si>
    <t>Bushaway Rd S</t>
  </si>
  <si>
    <t>private Drive</t>
  </si>
  <si>
    <t>According to the driver of vehicle #2, she was slowing and almost stopped in preparation to make a left turn into the Locust Hills Development when she was rear ended by vehicle #1.  Driver #2 said she had her left turn signal on at the time of the crash.
Driver #1 said he didn't see #2 slowing and crashed into her.  I issued driver #1 citation #311022937 for failure to drive with due care.  Driver #2 complained of neck pain, but declined by offer to call her an ambulance.</t>
  </si>
  <si>
    <t>One vehicle property damage accident with deer. Vehicle 1 EB on Shoreline Drive when deer ran across roadway. Vehicle 1 struck deer, killing it, and causing extensive damage to vehicle. No injuries.</t>
  </si>
  <si>
    <t>Vehicle #1 was westbound on County Rd 15 W near Hillside Dr when a deer came out of the north ditch in front of the car.  Vehicle #1 hit the deer and it ran off to the south ditch.  Vehicle #1 had front end damage to the bumper, grill, hood, and unknown damage inside the engine compartment.  The car was able to drive from the scene.  Driver #1 said he was uninjured.</t>
  </si>
  <si>
    <t>17-000362</t>
  </si>
  <si>
    <t>Vehicle One (V1)-Nissan Quest van traveling eastbound on County Road 15 West near Hillside Drive West in Wayzata. A deer ran out in front of the van and it was subsequently struck and killed.</t>
  </si>
  <si>
    <t>Preliminary
On 12-16-2017, at approximately 0040 hours, I, Officer Carstens, was on routine patrol westbound on Shoreline Dr from Highway 12. I observed a silver vehicle, later identified as a Volvo V70 bearing license plate 710KMZ, stopped in the middle of the westbound lane facing south. I observed the center median guard rail and U-turn sign had been hit by the silver vehicle. I observed the Volvo had damage to the passenger side of the vehicle and the rear drivers side wheel. I spoke to the driver of the Volvo, PETER RONALD SCHUMER (01-04-1994), he stated he lost control of the vehicle while traveling eastbound on Shoreline Dr. SCHUMER stated he had no injuries and did not want any medical attention.
Witness
 I observed a black Mercedes-Benz on the side of the road. I spoke to the driver of the Mercedes-Benz. The driver, later identified as JORDAN JAMES PORTEOUS (04/09/1996), stated he witness the Volvo hit the center guard rail. PORTEOUS stated he was heading westbound on Shoreline Dr. from Highway 12 and observed the Volvo traveling eastbound on Shoreline Dr.  PORTEOUS stated he saw the head lights start to point towards the grass then swivel and face the westbound lane. PORTEOUS stated the Volvo then hit the center guard rail and spun around blocking the westbound lane. PORTEOUS stated he observed the driver, SCHUMER step out of the vehicle. I obtained PORTEOUS information and let him leave the scene. 
Contact with Driver
I spoke to SCHUMER again, while speaking with SCHUMER, I could smell an odor of an alcoholic beverage coming from his mouth. I asked SCHUMER when his last drink was, SCHUMER stated he had a drink a couple hours ago. I advised SCHUMER I would be running him through Standardized Field Sobriety Testing (SFST) to make sure he was okay to be driving. 
Standardized Field Sobriety Testing 
Horizontal Gaze Nystagmus
I advised SCHUMER to stand with his feet together and hands down at his sides. I asked SCHUMER if he had any resting nystagmus. SCHUMER stated he did not. I instructed SCHUMER to follow my finger with his eyes keeping his head still. SCHUMER understood. I started the test. I observed equal pupil size and equal tracking in both eyes. I observed lack of smooth pursuit, distinct and sustained nystagmus at maximum deviation, onset of nystagmus prior to 45 degrees, and vertical nystagmus in both eyes.
Walk and Turn 
I asked SCHUMER if he had any problems with his legs that would affect him from walking in a straight line. SCHUMER stated he did not have anything wrong with his legs. I had SCHUMER stand with his right foot in front of his left foot touching heel to toe. I had SCHUMER keep his arms down at his sides while I explained and demonstrated the test. I began explaining and demonstrating the test. While explaining the test SCHUMER started the test. I advised SCHUMER that he needed to stand with is right foot in front of his left foot touching heel to toe while I explained and demonstrated the test. SCHUMER stood with his right foot in front of his left foot touching heel to toe. I advised SCHUMER to stand in that position until I was done explaining and demonstrating the test. SCHUMER understood. I continued to explain and demonstrate the walk and turn test. I finished explaining and demonstrating the test, I asked SCHUMER if he had any questions. SCHUMER stated he did not have any questions. I told SCHUMER to start the test. SCHUMER did not turn the correct way on the walk and turn test.
One Leg Stand
I advised SCHUMER to stand with his feet together and arms down at his sides while I explained and demonstrated the test. I asked SCHUMER if he had any problems with his legs that would keep him from standing on one foot. SCHUMER stated he did not. I began to explain and demonstrate the one leg stand test. I finished explaining and demonstrating the test to SCHUMER. I asked SCHUMER if he had any questions. SCHUMER stated he did not have any questions. I had SCHUMER start the test. SCHUMER put his foot down after 3 seconds and stuck out his arms approximately a foot from his body for balance. 
Preliminary Breath Test 
I explained to SCHUMER that the last test was the Preliminary Breath Test (PBT). I showed SCHUMER the PBT and verified the PBT #7 read .000. I told SCHUMER to blow into the PBT until I told him to stop. SCHUMER understood. I had SCHUMER blow into the PBT and he blew a .114 BAC.
Arrest
I arrested SCHUMER for suspected DWI and handcuffed SCHUMER. I checked the handcuffs for fit and double locked them. I transported SCHUMER to Orono Police Department. Officer Beniek stayed with SCHUMERs vehicle until Williams Towing arrived. 
Breath Test Advisory
I read SCHUMER the Breath Test Advisory. SCHUMER stated he wanted to talk to an attorney. SCHUMER was given his cell phone and called his parents for an attorney. SCHUMER then called his attorney. After SCHUMERs attorney time, SCHUMER stated he wanted to provide a breath sample for officers. 
DMT
Officer Kirschner ran the DMT for SCHUMER. SCHUMER blew into the DMT and blew a .11 BAC. See officer Kirschners supplemental report.
Booking
Officers finished booking and fingerprinting SCHUMER. Officers explained and provided a copy of the notice of revocation of license to SCHUMER. SCHUMERs parents arrived at Orono Police Department and picked up SCHUMER. Officers cleared.
A copy of the citation was mailed to SCHUMER.</t>
  </si>
  <si>
    <t>Driver of Vehicle 1 told me that he was traveling on westbound Shoreline Drive and Hillside Drive in the City of Wayzata when a deer came out of nowhere and hit him, damaging the front/hood of his vehicle.
See Wayzata Police Department ICR #20002528 for more information.</t>
  </si>
  <si>
    <t>On 02-20-12 at 2209 hours, Wayzata Police received a call of a property damage accident at Shoreline Drive (CO RD 15) and Hillside Drive. 
Upon arrival, I located two vehicles in the ditch on the South side of the road. I then made contact with both drivers. 
In speaking with driver 1, she stated that she was traveling westbound on County Road 15 and noticed driver 2 lose control of his vehicle and began to spin. Driver 1 stated that she attempted to avoid driver 2 but struck his driver side door. The passenger inside driver 1's vehicle stated the same information.
In speaking with driver 2, he stated that he was traveling eastbound on County Road 15 and noticed driver 1 lose control of her vehicle and slid into his vehicle. After both vehicles made contact, they slid into the ditch. It should be noted that the roads were snow covered at the time of the accident.</t>
  </si>
  <si>
    <t>CSAH 15</t>
  </si>
  <si>
    <t>Driver# 1 was traveling northbound/eastbound Shoreline Drive at Hillside Drive when she struck the metal median barrier.
Vehicle# 1 after striking the barrier came to rest on top of it. 
Driver# 1 stated she had "fallen asleep".
Driver# 1 arrested for DWI and a subsequent search warrant was drafted and a urine specimen obtained. Results pending.
Preliminary breath test results .185.
Vehicle# 1 towed from the scene by Plymouth Automotive. 
Driver# 1 complained of a headache and knee pain, however upon arrival of medics Driver# 1 refused any medical transport of evaluation.</t>
  </si>
  <si>
    <t>Driver of Vehicle 1 traveling eastbound on County Road 15 near Shoreline when a deer jumped over the concrete barrier dividing eastbound and westbound County Road 15. 
Deer had reportedly suddenly jumped from the westbound County Road 15 lane of travel to the eastbound lane of travel in front of Vehicle 1. Driver of Vehicle 1 struck the deer and pulled over to the right and called 9-1-1.
Driver was not injured. The deer was deceased upon this officers arrival, and appeared to have been severely injured.
See Wayzata ICR #20006400 for more information.</t>
  </si>
  <si>
    <t>Both Vehicle #1 and Vehicle #2 were westbound on the ramp from WB Hwy 12 to WB County Rd 15 W.  A third vehicle was WB on a feeder lane from downtown Wayzata (Shoreline Dr) to County Rd 15 W, and approaching from the right of Vehicle #1.  The third vehicle did not yield or slow down and merged in front of Vehicle #1.  Driver #1 had to suddenly apply a hard brake to avoid a collision with the third vehicle.  Driver #2 was unable to stop or slow Vehicle #2 in time to avoid colliding with Vehicle #1.  Vehicle #2 ran into the back of Vehicle #1.
No injuries were reported and there was minor damage to both vehicles involved in the collision.
The driver of the third vehicle is unknown and did not stop.
There was a minor snow storm in the area at the time of the crash and the roadway was snow covered and slippery.</t>
  </si>
  <si>
    <t>16100 Wayzata Blvd E</t>
  </si>
  <si>
    <t>County Rd 15 E</t>
  </si>
  <si>
    <t>VEH 2 TRAVELING EAST ON WAZYATA BLVD SLOWED TO STOP WAITING TO MAKE LEFT TURN INTO PARKING LOT.  VEH 2 HAD LEFT TURN SIGNAL ON AND WAS AT COMPLETE STOP.  
DRIVER VEH 1 ALSO TRAVELING EAST ON WAYZATA BLVD E DRIVER STATED LOOKING DOWN TRYING TO DIAGNOSE CRUISE CONTROL PROBLEM ON VEHICLE IN FOR SERVICE.  DRIVER VEH 1 STATED DID NOT SEE VEH 2 STOPPED IN ROADWAY.  VEH 1 STRUCK REAR BUMPER OF VEH 2
DRIVER VEH 1 CITATION FOR FAILURE TO DRIVE WITH DUE CARE.</t>
  </si>
  <si>
    <t>Vehicle 2 slowing due to traffic congestion as Vehicle 1 rear ended vehicle 2. No apparent injuries.</t>
  </si>
  <si>
    <t>Co Rd 15 W</t>
  </si>
  <si>
    <t>Hwy 12</t>
  </si>
  <si>
    <t>According to the driver of vehicle #1, the wires that her stalkers had placed in her drivers side door were emmitting radiation that caused her pain.  She said the pain was so bad that she ran off the road and crashed into a tree.  She was placed on a Health and Welfare Crisis Hold due to her mental condition.</t>
  </si>
  <si>
    <t>VEH 2 TRAVELING EAST ON COUNTY ROAD 15 IN POSTED CONSTRUCTION WORK ZONE SPEED REDUCTION 45 MPH ZONE JUST PAST CLOSED EXIT RAMP, TRAFFIC SLOWED TO STOP. VEH 2 SLOWED TO STOP.  VEH 1 TRAVELING EAST ON COUNTY ROAD 15 DRIVER STATED DISTRACTED DID NOT SEE TRAFFIC SLOWED AHEAD UNTIL LAST SECOND HIT THE BRAKES LOCKED BRAKES UP ON VAN TRIED TO TURN TO THE LEFT BUT STRUCK LEFT REAR BUMPER OF VEH 2 WITH RIGHT FRONT BUMPER OF VEH 1.
DRIVER VEH 2 REPORTED SOMETHING STRUCK HER NOSE/PAIN REFUSED MEDICAL ON SCENE LATER REPORTED WHIPLASH INJURY.
DRIVER VEH 1 DID NOT HAVE INSURANCE CARD, WAS GIVEN INSTRUCTIONS TO CONTACT POLICE WITH INSURANCE COMPANY POLICY NUMBER WITHIN 5 DAYS. DRIVER VEH 1 DID NOT, OFFICER SPOKE TO DRIVER BY PHONE DRIVER VEH 1 ADMITTED NO INSURANCE ON VEH 1.  
CITATION TO DRIVER VEH 1 NO INSURANCE/FAILURE TO DRIVE WITH DUE CARE.</t>
  </si>
  <si>
    <t>Driver was travelling eastbound when he hit a patch of ice. Driver lost control of the vehicle which collided with a concrete barrier on the drivers side snapping the steering column and disabling the vehicle.</t>
  </si>
  <si>
    <t>Vehicle #1 STRUCK A DEER CROSSING THE ROADWAY</t>
  </si>
  <si>
    <t>Officer dispatched to an accident with unknown injuries. Officer located a two vehicle crash. Neither vehicle struck one another. Vehicle 1 was coming WB down the ramp which was glare ice. The vehicle then spun off the road striking the concrete barrier. Vehicle 1 pulled over and called for another limo to arrive and transport passengers home. During this time Vehicle 2 came down the ramp and hit ice causing it to crash into the concrete barrier, popping the tire. No injuries.</t>
  </si>
  <si>
    <t>Highway 12</t>
  </si>
  <si>
    <t>Vehicle 1 was eastbound on County Road 15 West. While on the bridge over the railroad tracks, driver 1 lost control of her vehicle on ice/snow covered road. Vehicle 1 struck the concrete center median and the guardrail on the right shoulder of the road.</t>
  </si>
  <si>
    <t>Vehicle 3 (Emergency vehicle with lights activated &amp; pulling a boat/trailer)was stopped and providing cover for another vehicle the spun out and crashed. Vehicle 2 saw squad stopped and tried to stop. Vehicle 2 started to slide sideways on ice/snow covered road. Vehicle 1 saw vehicle 2 braking and then sliding on the road. Vehicle 1 was not able to stop on ice/snow covered road and struck vehicle 2 which was then pushed into vehicle 3.</t>
  </si>
  <si>
    <t>RAMP178</t>
  </si>
  <si>
    <t>2200006594723178-I</t>
  </si>
  <si>
    <t>Veh 1 traveling west on County Road 15, just off bridge over Highway 12 West.  Deer came out of large median area struck left front quarter panel and windshield of vehicle.  No injuries, no other vehicles involved.</t>
  </si>
  <si>
    <t>vehicle 1 was traveling westbound on County Road 15 W just west of Hwy 12. Vehicle was struck by a deer that was running from the south to the north. Deer struck the driver's side and front of the vehicle.</t>
  </si>
  <si>
    <t>Police responded to a report of a vehicle on its roof. The driver was confused and did not know how the accident occurred. There were no witnesses</t>
  </si>
  <si>
    <t>WESTEDGE BLVD</t>
  </si>
  <si>
    <t>0400006594720044-I</t>
  </si>
  <si>
    <t>#1 was NB on CO 44 and went through stop sign at Bartlett Boulevard t-boning vehicle #2. Driver of #2 did not have a stop sign and had the right of way. Driver of #1 stated he usually doesn't drive unit #1 and was unused to the brakes. Driver #1 his speed when approaching the stop sign was a factor. Driver #1 said the brakes on #1 were "mushy" and he went through the stop sign without stopping, hitting #2.</t>
  </si>
  <si>
    <t>20-004072</t>
  </si>
  <si>
    <t>BARTLETT BLVD</t>
  </si>
  <si>
    <t>Unit 1 was travelling westbound on Bartlett Blvd approaching Westedge Blvd. Unit 2 was northbound Westedge Blvd. stopped for the stop sign at Bartlett Blvd. The driver of Unit 2 advised he did not see Unit 1 coming westbound and began to cross the intersection to continue northbound. When the driver of Unit 2 saw Unit 1, he said he slammed on his brakes and collided. Unit 2 sustained front end damage. Unit 1 sustained rear driver's side door damage from the collision. The driver of Unit 1 said she honked at Unit 2 when it pulled out but was still struck. When Unit 1 was struck by Unit 2, Unit 1 spun out and ended up in the bushes facing eastbound in the back/side yard of 2895 Westedge Blvd.</t>
  </si>
  <si>
    <t>Vehicle #1 was WB on Bartlett Boulevard. Vehicle #2 was NB on Westedge Boulevard. Vehicle #2 had a stop sign, vehicle #1 did not. According to the witness vehicle #2 did not stop for the stop sign and struck vehicle# 1 in the intersection. Vehicle #1 was spun off the road and ran over a tree on private property belonging to a business called Sojourn. Driver of #2 drives this route frequently to get to work so she should be especially aware of the stop sign. Driver #2 said she did not recall the accident but remembers being tailgated prior to the crash.</t>
  </si>
  <si>
    <t>17-002871</t>
  </si>
  <si>
    <t>Unit 1 east bound Bartlett Blvd approaching intersection of Bartlett Blvd. and Westedge Blvd. Unit 2 southbound Westedge Blvd. stopped at intersection of Westedge Blvd. and Bartlett Blvd. Unit 2 entered intersection. Unit 1 did not see Unit 2 enter intersection. Unit 1 collided with Unit 2 in the intersection. Driver 1 stated she was driving eastbound on Bartlett Blvd. and was approaching the intersection of Westedge Blvd. She did not observe Unit 2 in the intersection unit she was close to the Unit 2. Driver 1 stated she tried to stop but collided with Unit 2. Driver 2 stated he was going southbound on Westedge Blvd. and was stopped at the intersection of Westedge Blvd. and Bartlett Blvd. Driver 2 stated he did not see Unit 1 coming from the east and entered the intersection. Driver 2 stated he was then struck by Unit 1. Witness was northbound Westedge Blvd. approaching the intersection of Bartlett Blvd. She observed Unit 2 southbound entering the intersection and observed Unit 1 traveling eastbound on Bartlett Blvd. Witness stated Unit 1 slammed on the brakes at the last minute and collided with Unit 2. Witness left contact information with drivers.</t>
  </si>
  <si>
    <t>Vehicle 1 was at two way stop on Westedge Blvd facing south. Vehicle 1 stopped at stop sign. Vehicle 1 pulled out into intersection to make a left turn onto Bartlett Blvd. Vehicle 1 failed to yield to right away. Vehicle 2 was heading east bound on Bartlett Blvd. and did not have a stop sign. Vehicle 2 crashed into the side of vehicle 1 while making the left turn. Vehicle 1 continued onto shoulder of road and onto the lawn and hit traffic control equipment owned by City of Mound. Vehicle 2 was smoking and a fire started. Both vehicles were towed.</t>
  </si>
  <si>
    <t>12-1293</t>
  </si>
  <si>
    <t>BARTLETT BLVD.</t>
  </si>
  <si>
    <t>WESTEDGE BLVD.</t>
  </si>
  <si>
    <t>Unit 2 was headed northeast on Bartlett Blvd. and had teh right of way.  Unit 1 was headed north on Westedge Blvd. and was attempting to cross Bartlett Blvd.  Unit 1 stopped and then pulled out in front of Unit 2.  No injuries reported.  Both vehicles were towed from the scene.</t>
  </si>
  <si>
    <t>6100 County Rd. 110</t>
  </si>
  <si>
    <t>County Rd. 44 (Westedge Blvd)</t>
  </si>
  <si>
    <t>Vehicle 1 had stopped at County Rd. 44 and County Rd. 110 at the stop sign.  Vehicle 2 was travelling eastbound on County Rd. 110.  Vehicle 1 pulled out from the intersection and struck vehicle 2 as it travelled through the intersection.  Driver of vehicle 1 stated she did not see vehicle 2 when she pulled out from the stop sign.</t>
  </si>
  <si>
    <t>Bartlett Blvd</t>
  </si>
  <si>
    <t>Westedge Blvd</t>
  </si>
  <si>
    <t>Vehicle #1 was eastbound on Bartlett Boulevard. Vehicle #2 was NB on Westedge Boulevard. Driver #2 entered the intersection and was attempting to make a left turn to go west on Bartlett Boulevard when #2 was T-boned by #1. Driver #2 had a stop sign and thought the intersection was a 4-way stop. Cause of crash; fail tro yield, driver #2. Two year old passenger in vehicle #1 complained of head pain but was not transported by Ridgeview.</t>
  </si>
  <si>
    <t>15-001509</t>
  </si>
  <si>
    <t>Co Rd 110</t>
  </si>
  <si>
    <t>Unit 1 was Northbound on Co Rd 44 and stopped for the stopsign. The vehicle was struck from behind by Unit 2. The driver of Unit 1 said he thought the driver of Unit 2 was looking down when her vehicle struck his vehicle. His vehicle sustained minor right rear bumper damage.
Unit 2 was Northbound on Co Rd 44 and stopped behind Unit 1. The driver of Unit 2 said she thought Unit 1 had went through the stopsign, so she looked left and since it was clear she let off the gas to start to go and ran into the back of Unit 1. Unit 2 sustained moderate front left and front center damage mainly to the bumper.
Both vehicles had moved prior to my arrival. The diagram represents what both parties told me consistent with their damages.</t>
  </si>
  <si>
    <t>15-4575</t>
  </si>
  <si>
    <t>UNIT 1 WAS EAST ON BARTLETT BLVD. AND HAD THE RIGHT OF WAY.  UNIT 2 WAS TRYING TO CROSS OVER BARTLETT BLVD.  UNIT 2 SAID ANOTHER VEHICLE WAS STOPPED TO HIS LEFT IN THE MIDDLE OF BARTLETT BLVD. BLOCKING HIS VIEW.  UNIT 2 SAID THE VEHICLE THAT WAS STOPPED WAIVED HIM ACCROSS AND AS HE PULLED OUT HE SAW UNIT 1 OUT OF THE CORNER OF HIS EYE AND APPLIED HIS BRAKES.  UNIT 2 SAID HE HIT UNIT 1.</t>
  </si>
  <si>
    <t>CSAH 110</t>
  </si>
  <si>
    <t>0400006594720110-I</t>
  </si>
  <si>
    <t>VEH #1 was WB Co 110 approaching T intersection of Co 92. Driver did not stop for stop sign, went airborne off the roadway, crashed into a ditch then drove another 100 feet into a farm field.  Driver said he was blinded by the sun, then later changed his story saying he was looking down and a deer jumped in front of him, but driver did not make any attempt to stop for deer, nor did he stop after crashing into ditch.</t>
  </si>
  <si>
    <t>8700 CO RD 110 W</t>
  </si>
  <si>
    <t>8700 COUNTY ROAD 110 W</t>
  </si>
  <si>
    <t>UNIT 1 WAS TRAVELING WEST ON COUNTY ROAD 110 WEST.  THE DRIVER LOST CONSCIOUSNESS AND DROVE INTO THE DITCH, STRUCK A BARBED WIRE FENCE AND A BARN.  DRIVER WAS TRANSPORTED TO HOSPITAL TO BE EVALUATED BUT REPORTED NO INJURIES.</t>
  </si>
  <si>
    <t>800 County Road 110</t>
  </si>
  <si>
    <t>The driver of U1 was traveling SB on Co 110N and lost control on the somewhat icy roadway.  U1 went in the the ditch and the rear of the truck struck a tree.  Moderate damage to rear of truck.  See ICR for further information.</t>
  </si>
  <si>
    <t>Highland Blvd</t>
  </si>
  <si>
    <t>Unit 1 was westbound in the 5800 block of Barlett Blvd (County Road 110) and her vehicle started to slide sideways. Unit 2 was driving eastbound on the same road when he observed Unit 2 sliding out of control. The vehicles collided with Unit 2 striking the left rear of Unit 1.</t>
  </si>
  <si>
    <t>Vehicle 1 was traveling eastbound CO 110W with vehicle 2 following behind it.  Vehicle 1 attempted to make an abrupt U-turn in the intersection of CO 110W and Highland Road.  Vehicle 2 swerved into the westbound lane.  Front end of vehicle 2 struck front end of vehicle 1.</t>
  </si>
  <si>
    <t>Driver was eastbound on Co Rd 110W. As driver 2 crossed the intersection with Highland Rd, driver 1 crashed into front driver side wheel area of driver 2.</t>
  </si>
  <si>
    <t>CNTY 110</t>
  </si>
  <si>
    <t>HIGHLAND BLVD.</t>
  </si>
  <si>
    <t>Driver #1 was traveling northeast on Co. Rd 110 passing Highland Blvd. he lost control of his vehicle and began to fishtale due to the slush and ice on the roadway from a fresh snowfall. Vehicle #1 struck vehicle #2 in the left rear area causing moderate damage to both vehicles. Driver #2 was traveling southwest on Co. Rd 110 approaching Highland Blvd. she saw vehicle #1 lose control and she attempted to manuver toward the north shoulder to avoid a collision. According to driver #2, vehicle #2 was struck in the rear left portion by vehicle #1 causing moderate damage. No injuries were reported.</t>
  </si>
  <si>
    <t>County Rd 110 W</t>
  </si>
  <si>
    <t>U1 drove west on County Rd 110 and turned south on Highland Rd.
Driver of U1 lost control of the vehicle due to snow and crashed into a generic sign post as shown.
No injuries</t>
  </si>
  <si>
    <t>D1 NB STOPPED AT SS ON HIGHLAND RD. DROVE INTO INTERSECTION STRIKING V2 WHO WAS DRIVING WB CO 110. D1 CITED FOR FAIL TO YIELD TO TRAF.</t>
  </si>
  <si>
    <t>Motorcycle eastbound on Co Rd 110W approaching intersection of Highland Rd. Pickup driver stopped at stop sign then continued south on Highland Rd. Motorcycle driver locked up brakes and laid bike down to avoid collision with pickup. Co Rd 110W does not have a stop sign, Highland Rd does. Pickup did not yield to motorcycle.</t>
  </si>
  <si>
    <t>Vehicle 1 WB Bartlett Blvd. Vehicle 2 EB Bartlett Blvd.
Vehicle 1 "blacked out" and drove into EB lane into oncoming traffic. Vehicle 1 struck vehicle 2 head on in EB lane.</t>
  </si>
  <si>
    <t>Wind Ridge Trail</t>
  </si>
  <si>
    <t>U1 driving west on County Rd 110 W.
U2 driving east on County Rd 110 W.
U2 lost control of vehicle on snow and ice and collided with U2.</t>
  </si>
  <si>
    <t>310 County Rd 110 N</t>
  </si>
  <si>
    <t>County Rd 110 N</t>
  </si>
  <si>
    <t>U1 ran off roadway possibly due to a mechanical problem with car.  Hit two trees, a utility box and a utility pole.  Moderate damage to U1.  Driver had bruising.</t>
  </si>
  <si>
    <t>On 5/8/20 at 2035 hours officers were dispatched to a single vehicle PIMV at County Road 110 W and Northview Ave. The call notes stated the vehicle was on its side and had knocked over a power pole.
On scene I observed a vehicle (MN/LIC ARB585) on its side in the north ditch. I also observed a power pole that was severed and the power lines were hanging very low. I advised dispatch to start Xcel Energy and St. Boni Fire. I then made contact with the driver, Theodore Olson. Theodore was already out of the vehicle and walking around. I could see blood on his leg and he was complaining of a head injury. I escorted Theodore to the area near my squad and had him sit on the ground.
I began to question him about what happened. While speaking with Theodore I could see his pupils were dilated and he was taking a long time to answer each question. I did not notice any signs of impairment and Theodore denied any alcohol and narcotics use. Theodore stated he was trying to visit a friend in the next town over and was driving home to Arden Hills. Theodore said that he was reaching down to grab a CD when he lost control and drove into the ditch. I was later informed that he had told the witness the same thing, about reaching down. When asked Theodore couldn't answer about wearing a seatbelt, but talked about being thrown around and possibly being ejected. He also mentioned that he did not have insurance on the vehicle.
Around that time Ridgeview arrived on scene and took over patient care. I was advised they were transporting him to Ridgeview Waconia they provided run #5208. Theodore was able to provide me with his father, Craig's, phone number. I called and left a voicemail telling him that Theodore was being transported to Waconia. I informed Theodore that he would be receiving court paperwork regarding no insurance and verified the address on his DL was accurate.</t>
  </si>
  <si>
    <t>Northview Drive</t>
  </si>
  <si>
    <t>Vehicle was driving westbound on County Road 110 W at the 7800 block.  When a deer ran onto County Road 110 W from the south striking the vehicle.  Driver and two passengers were not injured.  Deer died on impact.</t>
  </si>
  <si>
    <t>County Rd 110</t>
  </si>
  <si>
    <t>Northview Dr</t>
  </si>
  <si>
    <t>U1 travelled west on County Rd 110 W
A deer came from the north ditch and stuck the vehicle head on.
There was light damage to the front of the vehicle.</t>
  </si>
  <si>
    <t>Unit 1 was illegally stopped at a trail crossing.  Unit 2 was apparently following to close and rear ended Unit 1.  No injuries were reported at the time.  Both vehicles were operable.</t>
  </si>
  <si>
    <t>Vehicle 1 - Heading west on County Road 110 W.  Deer coming from the north runs in front of vehicle 1 and is struck.</t>
  </si>
  <si>
    <t>V1 traveling westbound on CR 110.  Unidentified vehicle in front of V1.  D1 saw B1 stopped on trail.  Unidentified vehicle passed B1.  B1 pulled out in front of V1.  V1 slammed on brakes, struck B1 with passenger side and stopped.  B1 traveling south on Dakota Trail.  Unmarked cross walk/trail crossing.</t>
  </si>
  <si>
    <t>V1 westbound on CR 110; V2 following.  V1 braked and signaled right turn into Farm driveway.  V2 unable to stop in time, swerved right onto shoulder to avoid V1 and on coming traffic.  V2 hit V1 on front bumpers.  V2 drove into ditch, hit stabilizing wire for power pole, knocked out the power, and stopped in the tall grass.</t>
  </si>
  <si>
    <t>Officers were dispatched to a vehicle in the ditch near WRA Park, in Minnetrista. Upon arrival made contact with juvenile driver (PV). Vehicle, MN/LIC SOMNUG1, was in the south ditch (eastbound lane). The vehicle was well into the ditch and partially in a swamp. Unable to determine level of damage to vehicle. Vehicle was extracted and impounded to Williams Towing in Minnetrista. 
Driver was drunk, PBT of .173 BAC. Did not remember how he ended in the ditch. He was arrested for DWI.</t>
  </si>
  <si>
    <t>8200 Block</t>
  </si>
  <si>
    <t>U1 was driving west bound on County Rd 110 W
U1 lost control of vehicle due to snowy condition.
U1 collided with a small tree in the south ditch.</t>
  </si>
  <si>
    <t>County Road 110 W</t>
  </si>
  <si>
    <t>Halstead Drive</t>
  </si>
  <si>
    <t>Unit 1 - Heading east on Co Rd 110 W.
Unit 1 - Had the box of its dump truck up.
Unit 1 - Snags the box of the dump truck on a phone line at the intersection of Co Rd 110 W/Halstead Drive.
Unit 1- Knocks down two power poles on Halstead Dr. and damages a third on the north west corner of Co Rd 110 W/Halstead Drive.</t>
  </si>
  <si>
    <t>VEH #1 WAS DRIVING WB ON CO RD 110.  VEH #2 WAS DRIVING EB ON CO 110.  DRIVER OF VEH #2 SAID THERE WAS AN SUV THAT TURNED ON TO CO 110 EXT, AT WHICH POINT SHE THEN TURNED AS WELL.  SHE DID NOT SEE VEH #1 DRIVING WB AND TURNED IN FRONT OF THE VEHICLE.  VEH #1 STRUCK VEH #2 DUE TO THE DRIVER OF VEH #2 FAILING TO YIELD THE RIGHT AWAY TO VEH #1.  DRIVER OF VEH #2 WAS CITED FOR FAILURE TO YIELD.</t>
  </si>
  <si>
    <t>Vehicle 1 traveling westbound County Road 110.  Witnesses state vehicle 1 was driving approximately 70mph, exceeding the speed limit.  Witnesses state driver swerving behind them, illegally passed them over the center line.  No witnesses of actual crash.  Power pole was broken in half and leaning over. Power wire had snapped and was on ground.  Vehicle 1 hit trees and brush on side of road and hit a fence.  Vehicle 1 found on its passenger side of vehicle on south side of road in the ditch.  Vehicle 1 severely damaged.  Driver transported to hospital.</t>
  </si>
  <si>
    <t>Vehicle was traveling WB on the county road when it lost control because of the icy roads and struck a fence in the ditch.</t>
  </si>
  <si>
    <t>Driver 1 WB at about 35-37 mph. Started to slide, drivers side rear end of vehicle crossed center and struck EB Driver 2. Driver 2 to transported to hospital. Weather was rain, to slush, to snow at time of accident.</t>
  </si>
  <si>
    <t>-Driver of V1 was traveling west on County Road 110 (Bartlett Blvd).
-A deer ran in front of V1 and was struck the deer was struck and killed.
-Driver of V1 was thrown from the motorcycle, but suffered only minor injuries.
-Driver of V1 was cited for no proof of insurance.</t>
  </si>
  <si>
    <t>U1 was driving east on County Rd 110.
Driver fell asleep at the wheel and ran off the road to the left.
U1 crashed into a tree.</t>
  </si>
  <si>
    <t>15-8308</t>
  </si>
  <si>
    <t>6375 BARTLETT BLVD.</t>
  </si>
  <si>
    <t>HALSTEAD RD.</t>
  </si>
  <si>
    <t>UNIT 1 WAS WAITING IN TRAFFIC WITH LEFT TURN SIGNAL ON WAITING TO TURN INTO DRIVEWAY.  UNIT 2 LOOKED DOWN AT RADIO AND WHEN DRIVER LOOKED UP SAW UNIT 1 AND SWERVED TO AVOID CLIPPING THE PASSENGER MIRROR ON THE DRIVER SIDE REAR OF UNIT 1.</t>
  </si>
  <si>
    <t>18-009563</t>
  </si>
  <si>
    <t>UNIT 1 WAS BACKING OUT OF A DRIVEWAY AND DID NOT SEE UNIT 2 WHO WAS ALSO BACKING OUT OF THEIR ADJACENT DRIVEWAY. THE VEHICLES COLLIDED. UNIT 1 SUSTAINED MINOR RIGHT REAR END BUMPER DAMAGE AND UNIT 2 SUSTAINED MODERATE RIGHT DRIVER SIDE DOOR DAMAGE. NEITHER DRIVER WAS INJURED. UNIT 1 WAS A RENTAL CAR.</t>
  </si>
  <si>
    <t>OR20008563</t>
  </si>
  <si>
    <t>Driver Obrien was driving his W/B on Bartlett Blvd west of Co Rd 44 intersection. While driving a deer crossed the road and Obrien was unable to avoid hitting the deer. Obrien and his rear passenger "dumped" the bike. Neither party was injured. There was minor damage in multiple locations from "dumping" the bike on the road.  The deer was killed by the collision.
Photos were taken and a state accident report was completed.</t>
  </si>
  <si>
    <t>17-008792</t>
  </si>
  <si>
    <t>Unit 1 traveling southbound County Rd. 44 approaching County Rd. 110 in Mound. Unit 2 traveling westbound County Rd. 110 approaching County Rd. 44 traveling with lights and sirens. Unit 1 stopped at stop sign and began to cross County Rd. 110 traveling southbound County Rd. 44. Unit 2 approaching County Rd. 44 going westbound on County Rd. 110. Unit 2 slammed on brakes and tried to swerve out of the way of Unit 1. Unit 2 collided with Unit 1 in the intersection of County 110 and County 44. Driver 1 stated she had pain in her back and neck. Ambulance and Fire assisted with injuries. Ambulance Run #7022. Unit 1 was towed by Williams Towing.
Driver 1 stated she was traveling southbound County Rd. 44 and stopped at the intersection of County Rd. 44 and County Rd. 110. Driver 1 stated she looked both ways. Driver 1 stated she did not see any vehicles approaching in both directions and started to cross the road. Driver 1 stated she then was struck by a police car on her drivers side.
Driver 2 stated he was traveling westbound County Rd. 110 approaching County Rd. 44 with his emergency lights activated (lights and sirens). Driver 2 stated he observed Unit 1 stopped at County Rd 44 and County Rd 110. Driver 2 stated he observed Unit 1 begin to cross the intersection and started to slam on his brakes and turned his wheel left to avoid an accident. Driver 2 stated he could not stop in time and collided with Unit 1 in the intersection of County Rd. 110 and County Rd. 44.</t>
  </si>
  <si>
    <t>On the above date and time, I received a property damage accident phone call in reference to the above location. 
I contacted the reporting party, TIMOTHY HOLT, who stated he was involved in an accident at Bartlett Blvd. and Westedge Blvd at approximately 1510 hours.  HOLT state he was driving MN\LIC 181NUX and was headed east on Bartlett Blvd.  HOLT stated the vehicle ahead of him was making a left turn so he stopped behind it.  HOLT stated he was rear ended.  HOLT stated he exchanged information with the other driver, SUSAN MCCLEARY, but did not call at the time because he was not sure what to do.  HOLT stated the rear tail gate of his vehicle does not open now and the rear bumper is damage as well as the tail gate above the door handle is pushed in approximately 6-7 inches.  HOLT also stated his neck was feeling stiff.  HOLT stated he got a phone number for MCCLEARY.  HOLT did not know the what type of vehicle MCCLEARY was driving and did not have a license plate number. 
I was able to make contact with MCCLEARY and she stated she was on the side of road at Bayside Rd. and Mcculley Rd.  MCCLEARY stated her vehicle was overheating.  I responded to the area and took pictures of MCCLEARY's vehicle which had MN\LIC 8AB455.  MCCLEARY stated she rear ended HOLT's vehicle and the accident was her fault.  MCCLEARY stated it was raining so they exchanged information.  MCCLEARY stated she was on her way home when her vehicle started to overheat.  MCCLEARY's vehicle had front end damage that appeared to be isolated to the lower front bumper.  MCCLEARY stated her husband was on the way and a tow had already been started.  I provided MCCLEARY with the case number. 
Cleared.</t>
  </si>
  <si>
    <t>14-007324</t>
  </si>
  <si>
    <t>Upon arriving on scene I Officer McCoy #539 visually saw vehicle #1 parked on the shoulder of Bartlett Blvd. faceing eastbound. The driver of Vehicle #1 stated he was traveling eastbound on Bartlett Blvd and when approching the intersection of Bartlett Blvd and Westedge Blvd a darker colored BMW traveling southbound on Westedge Blvd rolled through the stop sign and vehicle #1 had to swirve out of the way to avioid hitting the southbound vehicle. Dirver of Vehicle #1 stated he went into the grass on the south side of Bartlett Blvd and hit  fire hyrdrant at Bartlett Blvd and Westedge Blvd. The vehicle traveling southbound on Westedge Blvd was not hit and did not stop after the property damage accdient occured. The driver and passenger of vehicle #1 declined medical when asked. Vehicle #1 was towed by Williams Towing Company.</t>
  </si>
  <si>
    <t>16-011839</t>
  </si>
  <si>
    <t>I was dispatched to a crash at the intersection of Bartlett Blvd/Westedge Blvd. When I arrived I saw two vehicles pulled off to the shoulder on Bartlett Blvd. I approached both drivers who were the lone occupants of their vehicles and they both stated they were not injured. 
I spoke to the driver of MN 625TVR, PHILLIP PEREZ. He stated he was going southbound on Westedge Blvd. He said he stopped for the stop sign at Bartlett Blvd. and was attempting to cross Bartlett Blvd. to continue southbound on Westedge Blvd. He stated a large vehicle drove by pulling a large yacht going westbound on Bartlett Blvd. He said after that vehicle went by it looked clear and he pulled out to cross Bartlett Blvd. when suddenly another vehicle was driving by which he hit. His vehicle sustained front end damage, mostly including scratches and dents. 
I then spoke to the driver of MN 413RPL, JASMINE DALEY. She stated she was going eastbound on Bartlett Blvd. She saw PEREZ'S vehicle and saw him "going" (moving forward onto Bartlett Blvd.) but stated she thought he would stop and presumed he saw her. He did not stop and hit her vehicle "T-Bone" causing damage to the left driver's side, mainly the rear passenger door and some damage to the rear quarter panel and some damage to the front driver's door including dents and scratches. 
Both vehicles were able to be driven from the scene. I assisted both drivers in exchanging information and gave them both a business card.</t>
  </si>
  <si>
    <t>Unit 1 was stopped at the stop sign facing east at on County Road 44 at Bartlett Blvd. Unit 1 driver said he thought it was a four way stop and continued through intersection causing Unit 2 to strike his vehicle.  Unit 2 was traveling south on Bartlett Blvd towards Mound.  Unit 1 sustained damage to driver's side and under carriage of vehicle. Unit 2 suffered damage to front end of vehicle.  No one was injured and Unit 1 was towed from scene.  Unit 1 driver was cited for failure to yield.</t>
  </si>
  <si>
    <t>20-004155</t>
  </si>
  <si>
    <t>On the above date and time I, (Officer Raze #6526) was dispatched to the intersection of Bartlett Blvd and Westedge Blvd in Mound for a PD accident involving two vehicles. Upon my arrival, I located both of the vehicles involved.
I identified the first driver by MN driver's license as, NOLAN JAMES HALLORAN 03/01/2004. HALLORAN was driving a 2017 White Infiniti MN Lic #232-XAN. HALLORAN had Acuity Insurance Policy #v06812. HALLORAN's vehicle sustained moderate damage to the right passenger side. 
I identified the second driver involved and identified him by Virginia DL as, COLTON MICHAEL CHROMEY 08/19/1998. CHROMEY was driving a 2020 Kia Soul rental car MN Lic #ENS-723. CHROMEY had his own insurance coverage on his personal vehicle from GEICO insurance policy #4572486282. CHROMEY's rental car sustained moderate damage to the front of the vehicle.
Both driver's had the same story on what happened. CHROMEY said he was driving westbound on Bartlett Blvd approaching the intersection of Westedge Blvd when HALLORAN drove across the intersection heading northbound on Westedge Blvd. HALLORAN said he saw one vehicle pass by him going westbound on Bartlett Blvd but he did not see CHROMEY behind it. HALLORAN said he pulled out to cross Bartlett Blvd and was truck on the passenger side. Both driver's refused medical attention.
I gave both CHROMEY and HALLORAN my business card and advised them how to obtain a copy of this report. Clear.</t>
  </si>
  <si>
    <t>Unit #1 was at the 4-way intersection at Westedge Blvd/Bartlett Blvd. Unit #1 was traveling northbound on Westedge Blvd, crossing Bartlett Blvd. Unit #2 was traveling westbound on Bartlett Blvd.
As unit #1 entered the intersection, it collided with unit #2. The front end of unit #2 struck the passenger side of unit #1. 
There were no injuries, all airbags were deployed, and both unit #1 and unit #2 were towed due to disabling damage.</t>
  </si>
  <si>
    <t>6200 Co. Rd. 110</t>
  </si>
  <si>
    <t>Co. Rd. 44</t>
  </si>
  <si>
    <t>V.1 was heading north bound Westedge Blvd. and failed to stop at stop sign. V.1 crashed into V.2 who was heading west bound Bartlett Blvd.</t>
  </si>
  <si>
    <t>V.1 was stopped at stop sign facing north on Co. Rd. 44. V.2 was heading west bound Co. Rd. 110. V.1 proceeded through stop sign and did not see V.2. V.2 tried to avoid crash. V.2 crashed into V.1 in the intersection. V.2 had right of way.
No injuries 
No citations</t>
  </si>
  <si>
    <t>Commerce Blvd</t>
  </si>
  <si>
    <t>V1 was WB on Commerce BLvd.  V2 was stopped at on Westedge Blvd waiting to continue NB.  V2 had a stop sign and needed to yield to traffic on Commerce Blvd.  Driver of V2 thought there was enough of a gap between V1 and started to go through the intersection when V1 struck his rear bumper.</t>
  </si>
  <si>
    <t>13-010221</t>
  </si>
  <si>
    <t>V.1 came to stop sign at Co. Rd. 44 and Co. Rd. 110 and proceeded to go north through intersection. V.2 was heading east on Co. Rd. 110 with no stop sign. V.1 went into lane of travel for V.2. V.1 and V.2 crashed at intersection. V.1 failed to yield right of way for V.2.
No citations issued
No Injuries</t>
  </si>
  <si>
    <t>13-011558</t>
  </si>
  <si>
    <t>Bartlett Bl.</t>
  </si>
  <si>
    <t>Westedge Bl.</t>
  </si>
  <si>
    <t>Dr. # 1 Mr. Berg was making left hand turn onto Bartlett when Driver # 2 Mr. Pyle was headed west on Bartlett and ran into the left front of the Berg Vehicle.</t>
  </si>
  <si>
    <t>Vehicle #1 was SB on Westedge Boulevard. Driver #1 said she stopped at the stop sign and proceeded into the intersection. Vehicle #1 was t-boned by vehicle #2 which was EB on Bartlett Boulevard. Driver #2 had the right of way. Driver #1 said she never saw #2. Vehicle #1 was pushed into vehicle #3 which was stopped at the stop sign on NB Westedge Blvd. Both side airbags were deployed on vehicle #1.</t>
  </si>
  <si>
    <t>Veh #1 was turning W/B onto Bartlett from N/B on Co 44 (Westedge) and failed to yield to Veh #2 who was E/B on Bartlett.  Driver of Veh #1 stated he thought the intersection was a four-way stop, therefore pulled out in front of veh #2.</t>
  </si>
  <si>
    <t>14-004318</t>
  </si>
  <si>
    <t>VEH 1 W/B BARTLETT BLVD. VEH 1 TRAVELING 35 MPH. VEH 2 STOPPED AT STOP SIGN. VEH 2 FAILED TO YIELD TO W/B TRAFFIC. SEAT BELTS IN USE. NO AIRBAG DEPLOYMENT. NO CITATIONS ISSUED. VEH 2 TOWED. VEH 1 IN SERVICE. NO INJURIES.</t>
  </si>
  <si>
    <t>14-007772</t>
  </si>
  <si>
    <t>VEH 1 N/B WESTEDGE BLVD. VEH 1 STOPPED AT STOP SIGN. VEH 1 PROCEEDED E/B THROUGH INTERSECTION. VEH 1 THOUGHT IT WAS A 4-WAY STOP. VEH 2 E/B BARTLETT BLVD. VEH 1 STRUCK PASSENGER SIDE OF VEH 2. VEH 2 SIDE AIRBAYS DEPLOYED. VEH 1 FRONT END DAMAGE. VEH 1 AND 2 TOWED. STOP SIGN NOT OBSTRUCTED. NO CITATIONS ISSUED. SEAT BELTS IN USE. NO DRUGS/ALCOHOL.</t>
  </si>
  <si>
    <t>14-11390</t>
  </si>
  <si>
    <t>UNIT 1 WAS EASTBOUND ON BARTLETT BLVD. AND HAD THE RIGHT OF WAY.  UNIT 2 WAS STOPPED ON WESTEDGE BLVD. WAITING TO MAKE A LEFT TURN.  UNIT 2 STATED HE CHECKED BOTH WAYS, PULLED OUT AND DID NOT SEE UNIT 1.  UNIT 1 STATED THEY SAW UNIT 2 PULL OUT AND APPLIED THE BRAKES BUT COULD NOT STOP IN TIME.  THE DRIVER OF UNIT 1 CALLED ON 08/21/14 TO ADVISED HIS KNECK, BACK AND RIGHT WRIST WERE SORE BUT HE HAD NOT GONE TO A DOCTOR.</t>
  </si>
  <si>
    <t>15-000303</t>
  </si>
  <si>
    <t>VEH 1 N/B WESTEDGE BLVD. VEH 2 W/B BARTLETT BLVD. VEH 1 PROCEEDED THROUGH INTERSECTION AND STRUCK VEH 2. NO AIR BAG DEPLOYMENT. SEAT BELTS IN USE. VEH 1 AND VEH 2 DRIVERS MEDICALLY EVALUATED. BOTH VEH'S TOWED. NO CITATIONS. DRIVER 1 AND DRIVER 2 RELEASED FROM SCENE. SEE REPORT.</t>
  </si>
  <si>
    <t>15-006136</t>
  </si>
  <si>
    <t>I Officer McCoy arrived on scene. I made contact with unit #1. He stated he was northbound on westedge blvd and did not stop for the stop sign. Unit #1 stated he then hit unit #2. Unit #1 stated he was not injured and did not need medical assistance. I made contact with Unit #2. The driver stated she was westbound on Bartlett Blvd with unit #1 hit her on the drivers side of the vehicle. Unit #2 stated she was not injured but her niece and nephew were complaining of leg and arm pain. I had Ridgeview paramedics come to the scene to have them checked out. They were checked out on scene and released. Williams towing arrived on scene and towed both vehicles.</t>
  </si>
  <si>
    <t>15-006839</t>
  </si>
  <si>
    <t>On 06/20/2015 I, (Officer Raze) was dispatched to Bartlett Blvd and Westedge Blvd for a PD crash. Upon my arrival, I saw two vehicles involved. Dr#1 was driving the Lexus and was stopped at the intersection of Westedge Blvd and Bartlett Blvd. Dr#1 said he thought it was a four way stop intersection. Dr#1 pulled out in front of Dr#2 while making a right turn. Dr#1 side swiped the front right side of Dr#2's vehicle. Both vehicles were drivable. No injuries. I cleared.</t>
  </si>
  <si>
    <t>15-7057</t>
  </si>
  <si>
    <t>WESTEGE BLVD.</t>
  </si>
  <si>
    <t>UNIT 1 WAS STOPPED AT WESTEDGE BLVD./BARTLETT BLVD. WAITING TO MAKE A LEFT TURN ONTO BARTLETT BLVD.  UNIT 2 WAS BEHIND UNIT 1 AND PULLED FORWARD TO VIEW TRAFFIC REAR ENDING UNIT 1.</t>
  </si>
  <si>
    <t>Veh #1 was westbound on Bartlett Blvd approaching the intersection of Westedge Blvd. Veh #2 continued through the intersection without stopping for cross traffic. Veh #1 was not able to swerve or stop and hit Veh #2 near passenger side rear tire. Veh #2 said she thought all directions had to stop.</t>
  </si>
  <si>
    <t>15-9174</t>
  </si>
  <si>
    <t>UNIT 1 WAS EASTBOUND ON BARTLETT BLVD. AND WAS MAKING A LEFT TURN ONTO WESTEDGE BLVD.  UNIT 2 WAS WESTBOUND ON BARTLETT BLVD. AND HAD THE RIGHT OF WAY.  UNIT 1 TURNED INTO UNIT 2 DAMAGING THE FRONT END OF BOTH VEHICLES.  UNIT 2 WAS NOT DRIVEABLE.</t>
  </si>
  <si>
    <t>20-003335</t>
  </si>
  <si>
    <t>Unit 1 was heading northbound on Westedge Blvd. and came to a stop at Bartlet Blvd.  The driver of unit 1 stated she thought the intersection was a four way stop and proceed to cross when unit 2 was heading westbound.  The driver of unit 1 stated she stopped in the middle of the intersection.  Unit 2 was able to stop but the vehicle made contact in the middle of the intersection causing damage to unit 2.</t>
  </si>
  <si>
    <t>UNIT1/RICHTER was traveling NB on Westedge Blvd. in a 2008 Subaru Impreza and stopped at a stop sign at Bartlett Blvd. waiting to safely go through the 4-way intersection. Bartlett Blvd traffic did not have a stop sign. UNIT1/Richter stated she inched her way to the intersection and observed a truck approaching WB so she stopped and yielded. A vehicle behind her, a 2006 Subaru Legacy/UNIT2, rear ended her. UNIT1/RICHTER stated she was pushed into the intersection so she crossed it and pulled over. UNIT1/RICHTER stated the white Legacy made an EB turn and stopped immediately but then left. UNIT1/RICHTER'S passenger/witness, SWANSON, quickly took a picture of the Legacy and gave the same account as to what happened. The plate was visible on the picture and was forwarded to me and saved. The registered owner of the UNIT2/Legacy is JONES. I took pictures of the Impreza which were saved. The Impreza had rear bumper damage and white paint transfer. The Legacy information was passed onto nearby officers but the Legacy was not located. Logis did not have a phone number for JONES. 
I attempted contact with JONES via letter. I received a voice mail back from JONES on 10/11/2016 stating he was not in an accident. I attempted contact again with JONES at the number he left but did not receive a call back. I completed and mailed an insurance demand notice to JONES with the letter and JONES did not reply to it. It was forwarded to the state on 10/18/2016.</t>
  </si>
  <si>
    <t>12-0586</t>
  </si>
  <si>
    <t>6200 BLK BARTLETT</t>
  </si>
  <si>
    <t>2900 BLK WESTEDGE BLVD.</t>
  </si>
  <si>
    <t>Unit 1 was headed north on Westedge Blvd.  Unit 2 was headed west on Bartlett Blvd. and had the right of way.  Unit 1 stopped and proceeded north on Westedge Blvd. and did not see Unit 2.  Unit 2 tried to stop but did not have time.  Unit 2 stated Unit 1 pulled out in front of her.  Both vehicles were towed from the scene.</t>
  </si>
  <si>
    <t>13-6628</t>
  </si>
  <si>
    <t>6181 BARTLETT BLVD.</t>
  </si>
  <si>
    <t>DICKENS LN.</t>
  </si>
  <si>
    <t>UNIT 1 WAS TRAVELING WEST ON BARTLETT BLVD.  DRIVER STATED SHE BLACKED OUT FOR 5 SECONDS AND DROVE OFF THE ROADWAY.  DRIVER STATED SHE CAME TO AND WAS ABLE TO APPLY THE BRAKES BEFORE HITTING A UTILITY POLE ON THE SHOULDER.</t>
  </si>
  <si>
    <t>OR19006136</t>
  </si>
  <si>
    <t>Vehicle 1 was westbound Bartlett Blvd waiting to turn onto southbound Dickens Ln. Vehicle 2 was westbound Bartlett Blvd and did not realize vehicle 1 was stopped waiting to turn and struck the left rear and left side of vehicle 1. Driver of vehicle 2 was towing a skid loader on a trailer and was unable to stop (tire skid on wet road).</t>
  </si>
  <si>
    <t>Vehicle was westbound when, due to alcohol impairment, the vehicle left the roadway and struck a power pole and two private mailboxes causing disabling damage. The driver was subsequently arrested for DWI.</t>
  </si>
  <si>
    <t>17-013003</t>
  </si>
  <si>
    <t>Preliminary
I was dispatched to the intersection of Bartlett Blvd and Oaklawn Ln. for a property damage report. The reporting party, KELLY JO RIPLEY, DOB 04/28/1963, stated a vehicle bearing Minnesota license plate 868-NXE (Hyundai Santa Fe.) backed into her vehicle. KELLY stated the other driver was refusing to give her his information. While enrout, KELLY notified dispatch the suspect vehicle left the scene of the accident and was last seen eastbound.  It should be noted, the suspect vehicle registered to WILLIAM EDMOND HEBERT, DOB 12/22/1946. WILLIAM's registered address was 6080 Bartlett Blvd. in Mound.    
Scene of Accident
Upon arrival at the accident scene, I found KELLY's vehicle parked on the shoulder of Bartlett Blvd. KELLY's vehicle was a Chrysler Town and Country bearing Minnesota license plate 314-MBH. It should be noted, Bartlett Blvd. was under construction and reduced to one lane of traffic. Construction workers were regulating traffic by allowing only one direction of traffic through the area at a time. The construction workers were using "Stop"  and "Slow" signs to regulate the traffic flow. The Hyundai bearing Minnesota License Plate 868-NXE was parked in the driveway for 6080 Bartlett Blvd. The Hyundai was unoccupied. KELLY informed me the driver of the Hyundai had returned prior to my arrival. 
I asked KELLY what had happened tonight and she told me she was stopped on westbound Bartlett Blvd. in front of 6080 Bartlett Blvd. KELLY said construction workers had stopped westbound traffic to allow eastbound traffic through. KELLY said the Hyundai was backing out of the driveway of 6080 Bartlett Blvd. KELLY said the back of the Hyundai collided with the front and rear passenger side door of her vehicle. KELLY showed me the damage on her vehicle. There were several deep scratches on the passenger side of the vehicle. KELLY said the driver of the Hyundai refused to give her his information. KELLY said the driver told her she was evil and going to hell. KELLY said the driver of the Hyundai left in his vehicle without giving her any insurance information. KELLY said the driver returned to 6080 Bartlett Blvd. prior to Police arriving on scene. I asked KELLY to describe the driver of the vehicle and she told me the driver was a thin older male with white hair and a beard. The physical description KELLY provided matched WILLIAM. I provided KELLY with a card and case number. KELLY cleared the scene.</t>
  </si>
  <si>
    <t>OR17010004</t>
  </si>
  <si>
    <t>PRELIMINARY
RP called to report a disturbance at 2901 Oaklawn Ln. in Mound. RP advised dispatch that he could hear someone "smashing things and yelling," in that area.
CONTACT WITH DR1
I arrived at the location and heard what sounded like two different voices yelling as well as loud pounding. I followed to the source and found a vehicle bearing MN 156-PZN (UNIT1) in the lawn just off of Bartlett Blvd. I approached the vehicle and identified myself. The single occupant, later identified as CHAD SHELSO (DR1) was sitting in the driver seat. He was naked and covered in smeared mud. He continued to yell about god and oxygen and would not acknowledge my presence. His torso jerked violently. He screamed incoherent sentences and tugged aggressively on his exposed penis multiple times. SHELSO would occasionally stop moving and stare blankly into space. He would not answer any of my questions. I requested Ridgeview medics to the area. At this time Sgt. Wittke arrived to assist.
SHELSO remained in his car unaware of our presence while we monitored his status. He did not smell of alcohol and there did not appear to be evidence of narcotics. I did locate a bottle of Clonazepam prescribed to SHELSO in the door of his car. Based on our observations, SHELSO appeared to be in severe mental crisis. With the assistance of Hennepin County Deputies, Minnetrista Officers and Ridgeview Paramedics, we were able to safely restrain SHELSO to a stretcher for transport to Ridgeview Medical Center on a welfare hold (Ridgeview run#8087). A welfare hold form was completed by Sgt. Wittke (attached).
PROPERTY DAMAGE
I noticed severe damage to the front bumper and driver side door of SHELSO'S vehicle. Both front airbags were deployed. As I lit up the area, I saw a large hole approximately 4' in diameter on the south side of the detached garage of 2901 Oaklawn Ln. The interior was completely exposed and deep cracks continued on to the east side as well (see photos). I notice tire tracks in the wet grass of the lawn leading from northbound Bartlett Blvd. directly to the damage. It appeared that SHELSO veered off the roadway and struck the garage. There was a faint set of tire tracks to indicate SHELSO then backed up from the garage striking a large tree with his driver side door as he attempted to straighten out to get back on Bartlett Blvd. His car then became bogged down in mud and standing water where it came to rest.
ADDITIONAL INFORMATION
I took photos of the scene and notified the homeowner, DANIEL VIELBIG of the damage. I provided him with my business card and case number for insurance purposes. William's Towing arrived to remove the disabled vehicle from the property. A State Accident Report will also be completed for this incident. We cleared for another call.</t>
  </si>
  <si>
    <t>6000-Blk Co. Rd. 110</t>
  </si>
  <si>
    <t>Oaklawn Lane</t>
  </si>
  <si>
    <t>Vehicle 1 started pulling out of a driveway, nothbound and was backing up onto Co. Rd. 110 (Bartlett Blvd.) and did not see Vehicle 2 travelling eastbound on Co. Rd. 110.  As vehic1e 1 pulled out onto the roadway, the driver of vehicle 2 tried to stop to avoid the collision but could not stop in time.  Driver of vehicle 1 failed to yield the right of way to the driver of vehicle 2.  Unable to create drawing due to issues with the system.</t>
  </si>
  <si>
    <t>Vehicle one was stopped waiting for another vehicle to turn left onto Oakwood Lane. Vehicle two did not stop in time and rear-ended vehicle one.</t>
  </si>
  <si>
    <t>6090 County Rd. 110</t>
  </si>
  <si>
    <t>Vehicle 1 was westbound on County Rd. 110 when the driver became nauseated and went to pull over to the side of the road and struck a mailbox.</t>
  </si>
  <si>
    <t>Driver of unit #1 said he was stopped on Bartlett Boulevard. The vehicle in front of unit #1 was also stopped and waiting in traffic to make a left turn onto Oaklawn Lane. Driver of unit#1 said he saw in his rear-view mirror that the driver of unit #2 was not going to stop in time. Driver of #1 said he tried to pull off the road but it was too late. 
Driver of unit #2 said she was singing and had turned her head to the right and looked away from the road and when she looked back she saw unit #1 stopped but was unable to brake in time. Driver of unit #2 admitted she was not paying enough attention and did not believe she was going too fast. Wet roads may have been a factor in this crash as well.</t>
  </si>
  <si>
    <t>14-002679</t>
  </si>
  <si>
    <t>GARDEN LANE</t>
  </si>
  <si>
    <t>DR OF VEH 1 STOPPED AT STOP SIGN AND LOOKED BOTH WAYS. DR THEN PULLED OUT TO MAKE LEFT TURN..STILL LOOKING BOTH WAYS DUE TO HIGH SNOW BANKS. DR DIDN'T SEE VEH 2 TO HER LEFT UNTIL IT WAS TOO LATE TO AVIOD. DR OF VEH 2 UNABLBE TO AVOID HITTING VEH 1.</t>
  </si>
  <si>
    <t>Vehicle 1 was traveling W/B on Bartlett Blvd. As he was coming out of curve he drove onto embankment area and lost control of vehicle. Vehicle rolled over and slid down roadway before coming to rest. Driver said he was texting when he hit the embankment. He also said he was speeding.  Driver arrested for DWI.</t>
  </si>
  <si>
    <t>I was dispatched to a property damage accident at Bartlett Blvd. and Highland Blvd. in Mound. Upon arrival, I found two vehicles pulled over on Highland Blvd. The first vehicle was a Subaru bearing Minnesota license plate 463WPX, and was driven by JACOB MYERS. The Subaru had damage to the back drivers side bumper. The second vehicle was a Chevrolet Impala bearing Minnesota license plate 691KXM, and was driven by KAMA HILL. The Chevrolet had damage to the front bumper. 
I spoke with MYERS who told me he was driving eastbound on Bartlett Blvd. when he noticed he was being tailgated by HILL's vehicle. MYERS said HILL's vehicle tailgated him for several miles. MYERS said on Bartlett Blvd. west of Highland Blvd. he slowed his vehicle and pulled over onto the shoulder of the road to allow HILL's vehicle to pass. MYERS said  the front of HILL's vehicle collided with his vehicles back bumper. MYERS said prior to the accident he was driving at 30 miles per hour. 
I spoke with HILL who told me she was driving behind MYERS vehicle on eastbound Bartlett Blvd. HILL said on Bartlett Blvd., approximately a half block west of Highland Blvd. MYERS abruptly applied his breaks in the middle of the roadway. HILL stated she did not have time slow her vehicle due to other vehicles behind her. HILL said the front of her vehicle collided with the back of MYERS vehicle. 
Before clearing I provided both MYERS, and HILL my card and care number. Both MYERS and HILL did not have injuries. Both vehicle was driven from the scene. 
Clear.</t>
  </si>
  <si>
    <t>County Road 110 West</t>
  </si>
  <si>
    <t>Garden Lane</t>
  </si>
  <si>
    <t>Driver of vehicle #1 was westbound on County Road 110 West in Mound.  While in the 5900 block, vehicle #1 crashed into a deer that was in the roadway.  No injuries.  Vehicle did not have to be towed.  Deer ran from the crash scene.  Deer hair was seen on the vehicle.</t>
  </si>
  <si>
    <t>I was on patrol in the 5800 block of Bartlett Bl. in Mound. I saw a vehicle with MN license #910-KPL with the front end into a tree at 5823 Bartlett Bl. I approached and the driver said he was fine. He was identified as DANIEL BRIAN HULITT 06/04/1947. He said he had been northbound when his vehicle slid on ice and snow. He said he did not want an ambulance to check him out. I had Williams Towing get the vehicle to their lot.</t>
  </si>
  <si>
    <t>20-007699</t>
  </si>
  <si>
    <t>Unit 1 traveling southbound on Bartlett Boulevard. Driver claimed to have dosed off as the road curved west. Unit 1 rolled, hit a light pole, flipped and landed on its roof. Driver was trapped but able to extricate himself from the vehicle.</t>
  </si>
  <si>
    <t>VEHICLE 1 WAS HEADED SOUTH ON COMMERCE BLVD. AND ACCORDING TO WITNESSES WAS SWEARVIING IN HER LANE, CROSSING THE FOG AND CENTER LINE, SPEEDING AND APPEARED IMPAIRED.  VEHICLE 2 WAS EASTBOUND ON BARTLETT BLVD. WITHIN HER LANE.  VEHICLE 1 GOT TO THE CORNER OF BARTLETT BLVD. AND COMMERCE BLVD. AND CROSSED OVER THE CENTER LINE HITTING VEHICLE 2 HEAD ON.  ALL PARTIES INVOLVED SUSTAINED INJURYS AND WERE TRANSPORTED TO WACONIA HOSPTIAL BY RIDGEVIEW PARAMEDICS.</t>
  </si>
  <si>
    <t>16-006058</t>
  </si>
  <si>
    <t>VEHICLE 2 WAS DRIVING SB ON BARTLETT BLVD OBEYING ALL TRAFFIC LAWS. VEHICLE 1 DROVE INTO THE REAR OF VEHICLE 2. VEHICLE 1 ADVISED THAT HE DID NOT HAVE TIME TO STOP BEFORE RUNNING INTO THE REAR OF VEHICLE 2</t>
  </si>
  <si>
    <t>COUNTY ROAD 110</t>
  </si>
  <si>
    <t>Unit 1 was making a left turn to go south on Co. Rd. 110 from Bartlett Blvd. Stopped for stopsign. Pulled out in front of Unit 2 who was going north on Co. Rd. 110 and their front ends collided.</t>
  </si>
  <si>
    <t>COMMERCE BLVD</t>
  </si>
  <si>
    <t>Driver was in MN #744-JXA southbound on Commerce Bl. approaching Bartlett Bl. Driver activated left blinker to turn east on Bartlett Bl. As driver turned left, a bicyclist entered the roadway southbound on Commerce Bl. The bicyclist entered the intersection of Commerce Bl/Bartlett Bl. The driver attempted to move out of the way but the bicyclist ran into the vehicle on the passenger side front end. The bicyclist named Dylan had a minor scratch on his right arm near his elbow. Dylan said he did not need medical attention. His grandma Patricia was on the scene and said she would take care of him. I talked to Dylan's dad and he agreed based on the description of the scratch that Dylan did not need medical attention. Dylan was released to his grandma. Dylan's bicycle had serial #G1307099063.</t>
  </si>
  <si>
    <t>UNIT 1 WAS HEADING SOUTH ON COMMERCE BLVD.  UNIT 2 WAS PULLING OUT OF 2617 COMMERCE BLVD. BUT HIS VISION OF SOUTHBOUND TRAFFIC WAS OBSTRUCTED BY TWO UHAUL TRUCKS THAT WERE PARKED ON THE WEST SIDE OF COMMERCE BLVD. JUST NORTH OF HIS DRIVEWAY.  UNIT 2 STARTED PULLING OUT SLOWLY TO GAIN VISION OF AND STRUCK THE FRONT OF UNIT 1 AS HE DROVE BY.</t>
  </si>
  <si>
    <t>Driver was leaving the parking lot of 2620 Commerce Blvd when the vehicle hit a City owned light pole and knocked it to the ground.  There was no damage to the vehicle and no injury.</t>
  </si>
  <si>
    <t>16-010716</t>
  </si>
  <si>
    <t>Unit 1 driving northbound Commerce Blvd. Unit 1 was stopped making left hand turn into driveway at 2613 Commerce Blvd. Unit 2 northbound Commerce Blvd. Unit 2 did not see Unit 1 and rear ended Unit 1. Driver 1 stated she was stopped with her left turn signal on waiting for traffic. Driver 2 stated he was going 37 mph in a 35 mph zone and was at fault for accident. Witness 1 stated they observed Unit 2 driving before the collision and thought Unit 2 was going faster than the speed limit.</t>
  </si>
  <si>
    <t>Preliminary
On 03-02-2019, at approximately 2147 hours, Officer Raze and I, Officer Carstens, were dispatched to an accident at 2544 Commerce Blvd (Surfside Bar and Grill) in Mound. While enroute, officers were advised that a Catering Van (bearing partial MN license plate 964LWT) had struck a vehicle in the parking lot. I arrived I observed a white pickup truck, bearing license plate YBV1776, with a snow plow parked on the edge of the parking lot and on the sidewalk. I was then waived down a witness, JUSTIN RAY SIVEK (11-27-1987), stating the driver of the van was talking with a woman next to the van. SIVEK stated he observed and had video of the vehicle driving and hitting the plow truck that was parked. I observed a white van, bearing MN license plate 964LWT, with L and L Catering on the side of the van. I observed a female talking with a male near the van.
Contact with Driver
I approached and spoke with the suspected driver, LANCE BURNELL HAMLIN (12-29-1978), who was standing by a female next to the Catering Van. I approached HAMLIN and asked if he was the driver of the van. HAMLIN stated he was the driver. I observed HAMLIN was swaying back and forth while talking with him. I observed HAMLIN had bloodshot watery eyes and a smell of an alcoholic beverage coming from his mouth. HAMLIN stated he was drunk and should not have been driving. I asked HAMLIN how much he had to drink, HAMLIN stated he had too much to drink. 
Horizontal Gaze Nystagmus (HGN)
I had HAMLIN stand with his feet together and arms at his sides. I observed HAMLIN swaying side to side. I moved HAMLINs ball cap higher on his head so it would not interfere with the test. I placed my finger approximately 12 inches from HAMLINs eyes. I asked HAMLIN if he could see my finger. HAMLIN stated he could. I advised HAMLIN to follow my finger with his eyes keeping his head still. I asked HAMLIN if he understood the instructions, HAMLIN stated he did. I began the test. Before moving my finger, I did not notice any resting nystagmus from HAMLIN. I began moving my finger, I had to advise HAMLIN to stop moving his head multiple times. While conducting the test, HAMLIN began swaying more and I had to stop the test, for his safety, because HAMLIN had almost fallen 2 times. I moved HAMLIN to the front bumper of my squad and had him lean against my squad for his safety. I advised HAMLIN to keep following my finger with his eyes and keeping his head still. I continued the test. HAMLIN continued to move his head while I was moving my finger. I continued to advise HAMLIN to keep his head still while following my finger with his eyes. During the test, I observed HAMLIN had equal tracking and pupil size in both eyes. I observed lack of smooth pursuit, distinct and sustained nystagmus at maximum deviation, onset of nystagmus prior to 45 degrees, and vertical nystagmus in both eyes.
I did not have HAMLIN perform the Walk and Turn test or One leg stand test for his safety because of his balance. HAMLIN stated he should not have been driving. 
Arrest
I advised HAMLIN he was under arrest for suspected DWI. I placed the handcuffs to the rear, gapped, and double locked the handcuffs for safety. I placed HAMLIN in squad 245. I advised Officer Raze I would be transporting HAMLIN to Orono Police Dept substation Mound. Officer Raze spoke with SIVEK, made contact with owner of the plow truck (BYRANT RUSSELL SLOSS (06-07-1970), and waited on Williams towing for HAMLINs vehicle (See Officer Raze's supplemental report).
Booking
I arrived at Orono Police Dept substation Mound and brought him into the booking room. I audio recorded the breath test advisory. HAMLIN stated he did not want to talk to an attorney and would take the breath test. HAMLIN blew into the DMT and blew a .180 BAC. I advised HAMLIN he was under arrest for 3rd degree DWI. I provided HAMLIN with notice and order of revocation, temporary license, license plate impound form, and temporary license. I finished booking and transported HAMLIN to Hennepin County Jail.
I cleared.
I later property inventoried the license plates at Orono Police Department.</t>
  </si>
  <si>
    <t>18-005836</t>
  </si>
  <si>
    <t>According to the witness, he was traveling northbound on Co. Rd 110 coming up to a right jog in the roadway. The witness said he saw vehicle #1 cutting the jog sharply as it traveled southbound. The witness said he had to move close to the northbound curve in order to avoid contacting vehicle #1. The witness said he looked at vehicle #1 through his rear view mirror and watched as driver #1 accelerated vehcile #1 to approximately 50 to 60 mph. The witness slowed down and watched as vehicle #1 left the roadway traveled through a gravel parking lot and struck the north side exterior stucco wall of 2567 Co Rd. 110 at a high rate of speed. The witness turned around, parked near the accident scene, got out of his vehicle and attempted to render medical assistance to driver #1 who apparently was seriously injured at the time. Driver #1 was not wearing a helmet at the time of the crash. Driver #1 was later pronounced deceased at the hospital. No other vehicle's or persons were involved in this crash.</t>
  </si>
  <si>
    <t>OR20005332</t>
  </si>
  <si>
    <t>ON THE NOTED DATE AND TIME, OFFICERS RESPONDED TO THE LISTED LOCATION ON REPORT OF A POSSIBLE INJURY ACCIDENT. 
UNIT #1 WAS PARKED LEGALLY ON THE SHOULDER OF THE ROADWAY FACING SB COMMERCE BLVD AND WAS NOT OCCUPIED DURING THE INCIDENT. 
DRIVER OF UNIT #2 STATED THAT WHILE ENTERING THE CITY OF MOUND, HE WAS FEELING DIZZY AND PULLED INTO A DRIVEWAY ON THE EAST SIDE OF THE ROADWAY, DIRECTLY ACROSS FROM THE INCIDENT LOCATION. IT WAS BELIEVED THAT THE DRIVER OF UNIT #2 FAINTED OR HAD A MEDICAL EPISODE, CAUSING THE VEHICLE TO ROLL ACROSS THE ROADWAY, STRIKING UNIT #1 IN THE DRIVERS SIDE DOOR CAUSING DAMAGE. 
DRIVER OF UNIT #2 WAS CHECKED AND RELEASED BY AMBULANCE STAFF FOR SELF TRANSPORT. NO SUSPICION OF DRUGS OR ALCOHOL. BOTH PARTIES WERE PROVIDED THE LISTED ORONO PD CASE NUMBER. 
END OF REPORT. 
KKIRSCHNER #514</t>
  </si>
  <si>
    <t>Unit #1 was northbound at aprrox. the 2500 block of commerce blvd and Unit#2 was southbound.  Unit #2 was swerving over the center line coming at unit#1.  Unit#1 slowed down when she saw the vehicle having a hard time maintaining its lane of travel.  Unit# 2 continued over the center line at a slow rate of speed and collided with unit#1 head on.</t>
  </si>
  <si>
    <t>UNIT 1 was northbound on Commerce Blvd. in the 2500 block.  UNIT 1 entered a curve in the road and lost control sliding into southbound UNIT 2.  UNIT 1 driver said she hit a patch of ice and spun out.  UNIT 1 had a final resting spot on the sidewalk to southbound Commerce Blvd.  UNIT 2 had a final resting spot near the southbound shoulder.  Air bags deployed in both vehicles.  Both vehicles towed due to disabling damage.</t>
  </si>
  <si>
    <t>18-000248</t>
  </si>
  <si>
    <t>On the above date and time I, (Officer Raze #6526) and Officer Sturm #6515 were dispatched to 2501 Commerce Blvd in Mound for a PD accident. The reporting party called about a loud noise he heard out in the parking lot so he went outside. The reporting party advised dispatch there was a car accident out in the parking lot.
Upon our arrival, we located two vehicles on the west side of Commerce Blvd and a couple of males standing nearby. I identified the first male as the driver who caused the accident. The male was standing near his vehicle MN lic#646-NYM so i asked for his driver's license and I identified by his MN driver's license as, FERDINAND NSAMEH 10/19/1980. I then verbally identified the other male standing nearby, who was the reporting party as PETER ROLAND TESTER 09/16/1959. While talking with the driver of the vehicle who caused the accident, NSAMEH, I did not notice any signs of intoxication. I asked him if he fell asleep at the wheel and he said no. NSAMEH said he accidentally drove off the side of the road not knowing Commerce Blvd turned and he eventually hit a parked car in the parking lot of 2501 Commerce Blvd in Mound. The roads were dry and it was a clear night. 
The parked car was MN Lic#124-TPM and it was unoccupied. Officer Strum and I checked the area and the nearby apartments but we could not locate the owner at the time of the call. I left a few business cars on the vehicle notifying the owner of the vehicle to call the Orono Police Department regarding the accident. Officer Dembouski later received a phone call from the owner of the vehicle and identified him as, CODY RAY MORRIS 05/17/1994. MORRIS provided Progressive insurance policy #904869102. (See Officer Dembouski's Supplemental Report for further details) NSAMEH provided State Farm insurance policy #2728023C0423. NSAMEH sustained major damage to the front and side of his vehicle and it was not able to be driven. MORRIS's vehicle sustained major damage to the front and rear of the vehicle and it was left parked in the parking lot. 
I then advised dispatch to start Williams Towing to tow NSAMEH's vehicle. William Towing arrived on scene and loaded NSAMEH'S vehicle on the trailer. I advised NSAMEH how to obtain a copy of the police report. I then gave NSAMEH a ride home because he had no way of getting home. Clear. No further information.</t>
  </si>
  <si>
    <t>Vehicle #1 was SB on Commerce Blvd. Vehicle #2 was legally parked on street (unoccupied). The driver of #1 said she heard a noise from her child in the backseat, looked back and when she looked to the front again she hit vehicle #2.</t>
  </si>
  <si>
    <t>19-006388</t>
  </si>
  <si>
    <t>According to driver#1, she was attempting to pull out of a parking spot on Commerce Blvd. She looked for vehicles approaching from the north and she did not see any. Driver#1 turned left and entered the southbound lane of traffic. Vehicle#1 was struck by vehicle#2 in the front left of vehicle#1 causing disabling damage to both vehicle#1 and #2.
According to driver#2, she was traveling southbound on Commerce Blvd. Driver#2 said she saw vehicle#1 parked ahead of her. Driver#2 said that vehicle#1 suddenly entered the roadway in front of vehicle#2. Driver#2 was not able to react fast enough to avoid a collision. Vehicle#2 struck vehicle#1 causing disabling damage to both vehicle#1 and #2.</t>
  </si>
  <si>
    <t>Auditors Road</t>
  </si>
  <si>
    <t>Driver of Unit one was driving over the speed limit, lost control on the turn, applied the brakes, but they did to work due to a brake problem.  The brakes finally worked and the vehilce slid of the road way, crashed through a tree and made contact with the northwest corner of a residence.</t>
  </si>
  <si>
    <t>17-000920</t>
  </si>
  <si>
    <t>DR1 stated she was southbound on Commerce Blvd. approaching a curve to the right in the road. As she attempted to turn with the curve, her vehicle hit a patch of ice and snow causing her to enter the northbound lane striking Unit2. DR2 and the witness had similar accounts of the incident. Both units sustained moderate damage to their front driver side panels and doors. It should be noted that road conditions were poor after a recent snow fall. Both parties denied medical attention. Both Units were towed from the scene by Williams Tow.</t>
  </si>
  <si>
    <t>Auditors Rd</t>
  </si>
  <si>
    <t>Unit 2 was parked unoccupied. Unit 1 was coming north around the corner, tapped her brakes, and spun around. The right rear of Unit 1 hit the left rear of Unit 2.</t>
  </si>
  <si>
    <t>UNIT 1 was parked on side of road facing northbound on Commerce Blvd. in the 2300-blk.  UNIT 2 was northbound on Commerce Blvd. approaching UNIT 1.  UNIT 1 pulled out into the traffic lane from a parked position.  UNIT 1 pulled out in front of UNIT 2.  UNIT 2 struck UNIT 1.</t>
  </si>
  <si>
    <t>13-007609</t>
  </si>
  <si>
    <t>AUDITORS RD</t>
  </si>
  <si>
    <t>VEH #1 WAS DRIVING NORTH ON COMMERCE AROUND A SLIGHT CURVE. VEH #2 WA LEGALLY PARKED. THE DRIVER OF VEH #2 HAD NOT EXITED THE VEHICLE. VEH #1 STRUCK THE LEFT REAR OF VEH #2 WITH THE RIGHT SIDE MIRROR. THE DRIVER OF VEH #1 THEN PULLED FORWARD A SHORT DISTANCE. THE DRIVER THEN BACKED UP AND BACKED INTO THE FRONT OF VEH #2. THE DRIVER OF VEH #1 SHOWED SIGNS OF CHEMICAL IMPAIRMENT. THE DRIVER WAS ARRESTED AND SUPPLIED A BLOOD TEST. THE RESULTS ARE PENDING.</t>
  </si>
  <si>
    <t>V.1 was heading northbound Commerce Blvd. D.1 said he noticed a deer and swerved to avoid hitting deer. D.1 crashed into a parked vehicle on the east side of Commerce Blvd.</t>
  </si>
  <si>
    <t>12-1238</t>
  </si>
  <si>
    <t>Commerce Blvd.</t>
  </si>
  <si>
    <t>Auditors Rd.</t>
  </si>
  <si>
    <t>V-1 was parked on Commerce Blvd.  along with other parked vehicles.  Driver of V-1 said he was not paying attention and pulled out of the parking spot and struck V-2 as V-2 was passing by southbound on Commerce Blvd.
No injuries.  Parties exchanged information.  V-1 had to be towed due to damage to left front tire.</t>
  </si>
  <si>
    <t>11-0021</t>
  </si>
  <si>
    <t>2300 Co. Rd. 110</t>
  </si>
  <si>
    <t>V.2 was heading north bound on Co. Rd. 110 when it was going to make a right turn onto Auditors Rd. V.1 passed Unit 3 (Detective Niccum) on right side (Which is only a one lane road). V.2 started to make right turn when V.1 crashed into the right side of V.2. 
Note: Co. Rd. 110 is a one lane road south of Auditors Rd. The roadway does go to a two lane road north of Auditors Rd. The crash occurred south of Auditors Rd.
D.1 said he thought roadway was a two lane road when he passed Unit 3. D.1 said D.2 did not signal its turn until V.2 was starting its right turn onto Auditors Rd.
D.1 was cited for careless driving.</t>
  </si>
  <si>
    <t>2300 Commerce Blvd.</t>
  </si>
  <si>
    <t>Unit 1 was following the road and slid into Unit 2.  Unit 2 was legally parked.  There was approximately 1/2 inch of new snow on the ground.  Unit 2 sustained moderate damge to front and rear of vehicle.  Unit 1 sustained moderate damge to front of vehile.  Unit 2 was towed from scene.  Driver of Unit 1 was arrested for PC DWI.</t>
  </si>
  <si>
    <t>UNIT 1 STOPPED AT T-INTERSECTION ON AUDITORS RD. FACING WB BEHIND STOP SIGN. UNIT 2 DRIVING NB ON COMMERCE BLVD. UNIT 1 DID NOT SEE UNIT 2 AND DROVE WB ONTO COMMERCE BLVD. INTENDING TO MAKE A LEFT TURN TO DRIVE SB ON COMMERCE BLVD. UNIT 1 STRUCK THE SIDE OF UNIT 2 AS UNIT 2 WAS PASSING NB ON COMMERCE BLVD. UNIT 1 ADVISED SHE WAS AT FAULT. UNIT 1 ISSUED FAILURE TO DRIVE WITH DUE CARE CITATION. UNIT 2 DID NOT HAVE VEHICLE INSURANCE. UNIT 2 WAS ISSUED A CITATION FOR NO INSURANCE AND VEHICLE WAS IMPOUNDED.</t>
  </si>
  <si>
    <t>Unit 1 northbound Commerce Blvd approaching Auditors Rd in Mound. Unit 2 facing eastbound across from Auditors Rd exiting parking lot. Unit 2 collided with Unit 1's driver side front and back doors. Unit 1 spun around due to impact and was facing southbound. Both Units moved to safe location on Auditors Rd. 
Driver 1 stated she was heading northbound Commerce Blvd going approximately 30 mph. Driver 1 stated she was approaching Auditors Rd and observed Unit 2 begin entering the roadway (eastbound). Driver 1 states she swerved to avoid a collision and Unit 2 collided into Unit 1's driver side of the vehicle. Driver 1 stated her vehicle spun 180 degrees and faced southbound. Driver 1 drove the vehicle  to Auditors Rd to get out of lane of travel. Driver 1 stated she was not on her phone or speeding. Driver 1 was wearing a shoulder and lap belt and no airbags deployed. Driver 1 stated she had a pain from her neck to her arm. Ridgeview paramedics arrived for an evaluation and Driver 1 refused service.
Driver 2 stated she was facing eastbound at Commerce Blvd in the parking lot across from Auditors Rd. Driver 2 stated she looked left, did not look right, then entered the roadway. Driver 2 stated she did not see Unit 1 and collided with Unit 1. Driver 2 stated she moved her vehicle to Auditors Rd and Unit 1 moved there vehicle to the same area. Driver 2 stated she was not injured, was wearing lap and shoulder belts. 
Unit 1 was towed from the area. Both drivers were provided business cards with case numbers.</t>
  </si>
  <si>
    <t>Bicyclist was eastbound in crosswalk when Unit 1 struck her.  Unit 1 was in the inside lane traveling southbound in the 2300 block of Commerce Blvd. Commerce Blvd. is also known as County Road 110.  Driver of Unit 1 was cited for careless driving with endangering life.  Bicyclist was taken to Ridgeview Medical Center by ambulance.
Bicyclist was wearing a helmet.</t>
  </si>
  <si>
    <t>16-005387</t>
  </si>
  <si>
    <t>D.1 was backing up from parking stall. D.1 backed into V.2, which was parked legally. D.1 said she did not think she hit the vehicle very hard. Checked all the businesses in the area and could not locate the owner of V.2. Was told that vehicle had been parked there for 3 days. Left business card for owner to contact Police regarding accident.
On 05-27-2016, owner of V.2 called and gave me the rest of the information needed. 
No injuries
No citations</t>
  </si>
  <si>
    <t>Unit 1 and Unit 2 were both northbound.  Passenger in Unit 1 told the driver he needed to make a right.  Driver thought the passenger was telling him to get into the right lane.  Driver of Unit 1 made a lane change and struck Unit 2.  Minor damage was sustained to both vehicles.</t>
  </si>
  <si>
    <t>14-014972</t>
  </si>
  <si>
    <t>2345 COMMERCE BLVD</t>
  </si>
  <si>
    <t>UNIT 1 TRAVELING SB ON COMMERCE BLVD. AT THE 2300-BLK. UNIT 1 OBSERVED DEER ENTER THE ROADWAY FROM THE EAST IN FRONT OF VEHICLE. UNIT 1 WAS UNABLE TO SLOW IN TIME DUE TO ICE / HARD PACKED SNOW ON THE ROADWAY. UNIT 1 STRUCK DEER BROADSIDE WITH THE FRONT OF THE VEHICLE.</t>
  </si>
  <si>
    <t>The driver of vehicle 1 said she was driving northbound on Commerce Blvd. Driver 1 said she was in the far left lane and entered the intersection as the light turned yellow. Driver 1 said driver 2 was driving southbound on Commerce Blvd. and was making a left turn onto Shoreline Dr. Driver 1 said driver 2 hit her vehicle. Driver 2 said she was driving southbound on Commerce Blvd. Driver 2 said they went to make a left turn onto Shoreline Dr. Driver 2 said Driver 1 was in the far right lane of Commerce and had her right turn signal on. Driver 2 said driver 1 started to turn right onto Shoreline then redirected to go straight. Driver 2 said driver 1 then collided with her vehicle. Both vehicles were towed from the scene and driver 2 was taken to Waconia hospital.</t>
  </si>
  <si>
    <t>Driver was looking for friends and ran over curb striking concrete light pole.   Right front damage to vehicle.  Light pole not damaged.</t>
  </si>
  <si>
    <t>2220 COMMERCE BLVD</t>
  </si>
  <si>
    <t>VEH #1 WAS HEADING NORTH ON COMMERCE BLVD. VEH #1 WAS IN THE RIGHT LANE AND SWERVED INTO THE LEFT LANE LOSING CONTROL AND SLIDING INTO THE MEDIAN HITTING A STREET SIGN AND DECORAVTIVE POST.  VEH #2 WAS HEADING SOUTH ON COMMERCE BLVD. AND THE FRONT END OF HIS VEHICLE WAS STRUCK BY THE STREET SIGN DAMAGING THE FRONT END. VEH #1 STATED SHE SWERVED WHILE GOING THROUGH THE INTERSECTION AT SHORELINE/COMMERCE BECAUSE SHE THOUGHT ANOTHER VEHICLE WAS PULLING OUT IN FRONT OF HER.  NO INJURIES REPORTED.</t>
  </si>
  <si>
    <t>13-7674</t>
  </si>
  <si>
    <t>0400006594720125-I</t>
  </si>
  <si>
    <t>DR1 was northbound on Commerce Blvd. approaching the T-intersection of Bartlett Blvd. DR2 was attempting to make a left turn from Bartlett to head south on Commerce. DR2 did not see DR1 due to traffic making a right turn on to Bartlett. DR2 pulled into traffic and collided with DR1. Moderate damage to both vehicles. All refused medical attention at scene.</t>
  </si>
  <si>
    <t>VEHICLE WAS MAKING A RIGHT TURN INTO THE PARKING LOT OF SURFSIDE BEACH AND HIT A BICYCLIST HEADING THE SAME DIRECTION.  DRIVER OF THE VEHICLE STATED SHE DID NOT SEE THE BICYCLIST.</t>
  </si>
  <si>
    <t>14-009261</t>
  </si>
  <si>
    <t>Unit 1 was west on Bartlett. The driver was stopped at the stop sign waiting to go south on Commerce in the left turn lane.
Unit 2 was backing out of a parking space at Westside Auto. The driver did not see Unit 1 and stated by the time he did and applied his brakes he had already hit her vehicle.
Unit 1 had right rear damage of scratches along the right rear door. Unit 2 had a minor scuff on the left rear bumper.</t>
  </si>
  <si>
    <t>14-16531</t>
  </si>
  <si>
    <t>COMMERCE BLVD.</t>
  </si>
  <si>
    <t>UNIT 2 WAS MAKING A LEFT TURN FROM COMMERCE BLVD. ONTO BARTLETT BLVD.  UNIT 1 SLID THROUGH THE STOP SIGN AND RAN INTO THE SIDE OF UNIT 2.</t>
  </si>
  <si>
    <t>Driver Burnett was making a left turn from SB Commerce Blvd to go EB Bartlett Blvd. She was making a proper left turn from proper traffic lane.  Driver Carey was also traveling SB Commerce Blvd. Driver Cacey appeared to try to pass on the right side of the road but realized there was a parked car blocking the right side.  He corrected and rear ended Driver Barnett vehicle.  Carey vehicle had severe front end damage.  Moderate damage to the Burnett vehicle.  Both vehicles were towed due to damage,  Driver Carey had a suspended drivers license.  He was issued a citation for  DAS and Failure to drive with due care.</t>
  </si>
  <si>
    <t>UNIT 1 WAS STOPPED AT THE INTERSECTION OF BARTLETT BLVD &amp; COMMERCE BLVD. UNIT 1 WAS ON BARTLETT BLVD FACING WESTBOUND STOPPED AT THE STOP SIGN. UNIT 2 WAS TRAVELING NORTHBOUND ON COMMERCE BLVD. APPROACHING BARTLETT BLVD. WHERE UNIT 1 WAS WAITING. UNIT 1 ADVISED THAT HE DID NOT SEE UNIT 2 TRAVELING NORTHBOUND ON COMMERCE BLVD AND PULLED OUT ONTO COMMERCE BLVD. UNIT 1 STRUCK THE SIDE OF UNIT 2 AS UNIT 2 WAS PASSING THROUGH THE T-INTERSECTION. UNIT 1 ADMITTED TO BEING AT FAULT.</t>
  </si>
  <si>
    <t>12-0799</t>
  </si>
  <si>
    <t>5600 Bartlett Blvd.</t>
  </si>
  <si>
    <t>Unit 3 was stopped at stop sign yeilding to cross traffic.  Unit 1 was stopped behind Unit 3.  Unit 2 rear-ended Unit 1 pushing Unit 1 into Unit 3.  Unit 2 sustained moderate front end damage and was towed.  Unit 1 sustained light damage to front and rear.  Unit 3 sustained light damage to rear.  Units 3 and 1 were not towed from the scene.</t>
  </si>
  <si>
    <t>18-005749</t>
  </si>
  <si>
    <t>Unit 1 was driving northbound on Bartlett Blvd. approaching Commerce Blvd. when Unit 2 suddenly pulled out from the right and struck the rear of Unit 1 causing right rear end damage including a flat tire. Unit 1 had four passengers and no injuries. The vehicle was towed from the scene. 
Unit 2 was stopped at a stop sign on Commerce Blvd. at Bartlett Blvd. Unit 2 was facing west and intended to turn to go south. The driver of Unit 2 stated she stopped, looked both ways, then proceeded to pull out. She advised she did not see or notice any incoming traffic until she physically struck Unit 1. Unit 2 sustained significant front end, front right and front left side damage. The driver reported no injuries and her vehicle had to be towed from the scene. 
The vehicles were moved prior to my arrival; the diagram illustrates the crash as described by both drivers.</t>
  </si>
  <si>
    <t>0500023951110108-I</t>
  </si>
  <si>
    <t>Unit #1 was NB on Commerce Boulevard at Auditors. Unit #2 was WB Auditors stopped at stop sign. Driver of unit #2 said he was making a left turn from WB Auditors Road onto SB Commerce Boulevard when the crash occurred. Driver of unit #2 said he did not see unit#1. Driver of unit #2 told me there was a large truck NB on Commerce Boulevard making a right turn onto Auditors Road at the time of the crash which obscured unit #1. Driver of unit #1 possible broken or dislocated arm.</t>
  </si>
  <si>
    <t>0500023953520105-I</t>
  </si>
  <si>
    <t>-V2 was waiting for eastbound traffic to clear before turning from westbound County Road 110 to southbound Highland Road.
-V1 was also traveling westbound and did not see V2 due to blowing snow.
-V1 rear ended V2.
NO CITATIONS OR CHARGES PENDING...</t>
  </si>
  <si>
    <t>0500023953520111-I</t>
  </si>
  <si>
    <t>1000023951110022-I</t>
  </si>
  <si>
    <t>Driver #1 was making a left turn from NB Westedge onto SB Bartlett Blvd. Driver #1 said she did not see #2. #2 Going straight. Driver #2 complained of minor neck pain.</t>
  </si>
  <si>
    <t>13-14919</t>
  </si>
  <si>
    <t>DRIVER OF #1 WAS STOPPED AT STOP SIGN TO TURN LEFT.  DRIVER #1 INCHED OUT TO SEE TRAFFIC BETTER.  DRIVER #2 THOUGHT #1 WAS TURNING.  DRIVER #2 STARTED TO TURN, REALIZED #1 HAD NOT PULLED OUT TO TURN AND COULD NOT AVOID COLLISION.   DRIVER #1 WAS STOPPED WHEN HIT</t>
  </si>
  <si>
    <t>15-004243</t>
  </si>
  <si>
    <t>DR1 WAS EB ON BARTLETT BLVD. DR2 WAS NB ON WESTEDGE BLVD AND HAD STOPPED FOR STOP SIGN. DR2 SAW DR1 BUT THOUGHT HE HAD A STOP SIGN TO STOP AT. DR2 ENTERED INTERSECTION AND WAS HIT BY DR1. DR1 WAS UNABLE TO AVOID HITTING DR2.</t>
  </si>
  <si>
    <t>Vehicle #1 was on Westedge Bl. stopped at the stop sign and beginning to turn east on Bartlett Bl. Vehicle #2 was on Bartlett Bl. westbound. The driver's side rear tire and surrounding area made contact with the front end of vehicle #2. No injuries.</t>
  </si>
  <si>
    <t>16-011677</t>
  </si>
  <si>
    <t>I was dispatched to a property damage crash which had occurred at the intersection of Bartlett Blvd and Westedge Blvd. The vehicles had since moved to the area of Halstead and Pine. When I arrived I met with both drivers who were the lone occupants of their vehicles. Neither driver was injured. 
The driver of Unit 1, GYASI, advised me she was going to an estate sale and was headed westbound on Bartlett Blvd. She was going to go south on Westedge Blvd so stopped in the lane which is for going straight or left and put her left signal on. She said she then noticed a sign actually was pointing for her to go north on Westedge Blvd, so instead began to turn right when Unit 2 was suddenly in the right turn lane going straight and hit her car. GYASI'S vehicle sustained damage to the right rear passenger door and right rear quarter panel by the wheel well. She was also advised the plates on her vehicle were listed as previous plates and new ones were assigned. She advised she had never received new plates so I instructed her to go to the DMV to get it straightened out. I provided her with both license plate numbers. 
The driver of Unit 2, LOCKEN, advised me she was going westbound on Bartlett Blvd. She was behind Unit 1 which was stopped in the left/straight lane and so she began to pass her in the right turn only lane in order to keep going straight. When she attempted to pass her, Unit 1 changed the direction of travel to make a right turn and LOCKEN hit Unit 1. Her vehicle sustained damage to the front left bumper. Her insurance card expired in September and she advised she did not have a current insurance card with her to show me. 
I assisted both drivers in exchanging information and gave them both a business card. Both vehicles were able to be driven from the scene. I later issued citation 271516201604 for LOCKEN for MSS 169.18.4 Passing on right when prohibited and MSS 169.791.2.a No proof of insurance.</t>
  </si>
  <si>
    <t>CO. RD. 110</t>
  </si>
  <si>
    <t>CO. RD. 44</t>
  </si>
  <si>
    <t>Unit #1 and Unit #2 were both stopped at the intersection of CO. RD. 44 and CO. RD. 110 waiting to go south.  Unit #1 started to pull into the intersection, saw a vehicle coming and started to back up hitting the front end of Unit #2.</t>
  </si>
  <si>
    <t>6000 block bartlett</t>
  </si>
  <si>
    <t>dickens</t>
  </si>
  <si>
    <t>1000023951110028-I</t>
  </si>
  <si>
    <t>Driver # 1 was headed south on Bartlett when she stopped for traffic in front of her.  Driver # 2 was headed south on Bartlett behind driver # 1 and failed to stop.  This caused a rear end accident.</t>
  </si>
  <si>
    <t>OAKLAND LA</t>
  </si>
  <si>
    <t>1000023951110034-I</t>
  </si>
  <si>
    <t>Unit 1 was heading westbound on Bartlett Blvd. and making a left turn onto Oaklawn Ln.  Unit 1 slowed, turned on their turn signal and proceeded to make a left turn when they struck Unit 2 that was headed eastbound.  The driver of Unit 1 stated they saw car headlights in the distance and thought they had enough time to make their turn and never saw the motorcycle until they hit it.  I was not able to talk to the driver or passenger of Unit 2 because of injuries.</t>
  </si>
  <si>
    <t>HALSTEAD LA</t>
  </si>
  <si>
    <t>1000023951110253-I</t>
  </si>
  <si>
    <t>Unit 1 was stopped waiting to make a left turn from Halstead Ln. onto Bartlett Blvd.  Unit 2 was heading west on Bartlett Blvd. and had the right of way to continue on.  Unit 1 did not see Unit 2 and pulled out in front of Unit 2 causing the accident.</t>
  </si>
  <si>
    <t>0400006594720092-I</t>
  </si>
  <si>
    <t>-Unit 2 making left turn into Holiday
-Unit 1 crosses center line and rear ended Unit 2</t>
  </si>
  <si>
    <t>D1 STRUCK D2 IN THE REAR BUMPER AS D2 SLOWED FRO RIGHT TURNING VEHICLE. D2 STATED STRIED TO SLOW BUT SLID ON SNOW OR ICE. D2 VEH TOWED AS DISABLED. NO INJURIES. CLEAR.</t>
  </si>
  <si>
    <t>Vehicle 1 and 2 were southbound Main Street and stopped at the stop light at the intersection of Hwy 7.  Vehicle 1 remained stopped.  Vehicle 2 began driving while vehicle 1 was stopped and rear ended vehicle 2.  Driver of vehicle 2 unsure if light was green or red, and stated he observed vehicles in the right turn lane begin driving and he began driving after that.  Driver of vehicle 2 cited for failure to drive with due care.</t>
  </si>
  <si>
    <t>Vehicle 1 was traveling southbound on Main Street headed towards Highway 7.  Vehicle 2 was exiting the parking lot of Holiday Gas Station to head south on Main Street.  Front of vehicle 2 and side of passenger side of vehicle 2 causing minor damage to both vehicles.  Information was exchanged on side of road by drivers.  Information given to police two days later by driver of vehicle 1.</t>
  </si>
  <si>
    <t>D1 SB MAIN ST., ATTEMPTED U TURN TO HEAD NB MAIN ST. D2 FOLLOWING BEHIND D1, WAS UNABLE TO STOP GIVEN QUICK UTURN ATTEMPT, AND STRUCK D1 IN DRIVERS SIDE (TBONE).</t>
  </si>
  <si>
    <t>UNIT 1 WAS PARKED LEGALLY ON THE ROAD.  UNIT 2 WAS ATTEMPTING TO PARK ON THE ROAD IN FRONT OF UNIT 1 AND TURNED IN TOO CLOSE, STRIKING THE PARKED VEHICLE WITH THE PASSENGER SIDE REAR AREA.  THE DAMAGE DONE TO THE PARKED VEHICLE WAS ON THE DRIVER SIDE FRONT AND FENDER.  THE DAMAGE WAS MODERATE.</t>
  </si>
  <si>
    <t>Driver 1 was northbound and rear ended Unit 2 which was legally parked at curb. Driver 1 evaluated by paramedics and possibly fainted due to health issues.</t>
  </si>
  <si>
    <t>unit one was slowing for a vehicle turning left.  unit two did not not see the vehicle slowing due to "day dreaming."  unit 2 struck unit 1 in the rear quarter panel via side swipe as the driver tried to avoid the crash.  no injuries reported at the time of the crash.  unit 2 did not have insurance.</t>
  </si>
  <si>
    <t>Kennedy Memorial Dr</t>
  </si>
  <si>
    <t>County Rd 92</t>
  </si>
  <si>
    <t>U1 drove north on Main St/County Rd 92 and turned left onto Kennedy Memorial Dr
U1 drove at an excessive rate of speed and collided with U2
U2 was parked facing west
Driver of U1 admitted consumming alcohol. The driver of U1 left the scene and did not notify police or owner of U2</t>
  </si>
  <si>
    <t>VEH #1 was turning SB on to CSAH 92 from Kennedy Memorial Drive.  It was snowing heavily and the roads were covered in snow and the roads were also very icy.  As driver of Veh #1 was turning, he slid on the icy roads striking Veh #2 which was legally parked along the curb of CSAH 92.</t>
  </si>
  <si>
    <t>Kennedy Memorial Drive</t>
  </si>
  <si>
    <t>-Unit 1 southbound on Main Street.
-Victim is going west in marked crosswalk. Victim is last in group to cross and is hit by Unit 1.
-Witnesses were ahead of victim in crosswalk.</t>
  </si>
  <si>
    <t>V1 was about to make a left turn when V2 rear end V1.  Driver of V2 admitted that he was reaching from a cigarette and was distracted when he rear ended the vehicle. Driver 2 was cited.</t>
  </si>
  <si>
    <t>MAIN STREET</t>
  </si>
  <si>
    <t>KENNEDY MEMORIAL DRIVE</t>
  </si>
  <si>
    <t>UNIT 1 WAS DRIVING NORTH ON MAIN STREET APPROACHING THE INTERSECTION OF KENNEDY MEMORIAL DRIVE BEHIND UNIT 2.  A VEHICLE WAS SLOWING TO TURN AND UNIT 2 SLOWED.  UNIT 1 CLAIMED AN ANTILOCK BRAKE ISSUE CAUSED HIM TO REAR END UNIT 2.  NO INJURY CLAIMS ON SCENE.</t>
  </si>
  <si>
    <t>Wildwood Avenue</t>
  </si>
  <si>
    <t>Unit 1 - Is waiting to make a left hand turn onto Wildwood Av from Main St.
Unit 2 - Is heading north on Main Street approaching Unit 1.
Unit 2 - The driver looks down to retreive her purse.  When she looks up she sees Unit 1.
Unit 2 - Trys to brake but is too late and re-ends Unit 1.</t>
  </si>
  <si>
    <t>Vehicle 1 - heading south on Main Street and started to slow down due to backed up traffic.
Vehicle 2 - was following vehicle 1.  Driver stated he looked away from the front and struck vehicle 1.</t>
  </si>
  <si>
    <t>3700 BLOCK MAIN ST</t>
  </si>
  <si>
    <t>3700 BLOCK MAIN STREET</t>
  </si>
  <si>
    <t>UNIT 1 WAS TRAVELING SOUTH ON MAIN STREET.  UNIT 2 WAS PLOWING A DRIVEWAY AND WAS BACKING DOWN THE DRIVEWAY WHICH IS A STEEP HILL. UNIT 2 WAS UNABLE TO STOP FROM BACKING OUT AND STRUCK UNIT 1 ON THE PASSENGER SIDE FRONT DOOR AREA CAUSING IT TO GO INTO THE NORTH BOUND DITCH.  NO INJURIES REPORTED AT THE TIME OF THE CRASH.</t>
  </si>
  <si>
    <t>Unit 2 was stopping for pedestrian in crosswalk.  Unit 1 rear ended unit 2.  Severe front end damage to unit 1.  Moderate damage to rear of unit 1 and also very minor damage to front end as it was pushed into another vehicle.  Driver of unit 1 stated his sandal fell off and got stuck under his brake and he was looking down at his sandal.  Driver of unit 1 cited for failure to drive with due care.</t>
  </si>
  <si>
    <t>CSAH 92</t>
  </si>
  <si>
    <t>4630 CSAH 92</t>
  </si>
  <si>
    <t>Veh. #1 was NB on CSAH 92.  Driver of Veh #1 stated she was looking for something inside of her vehicle when she went off the roadway, hit the gravel shoulder and lost control of her vehicle, spinning out and hitting two trees.</t>
  </si>
  <si>
    <t>U-1 was traveling south on main street. U-2 was plowing a business and had backed out of the business but claims to not have been in the road way but in the shoulder area.  U-1 struck U-2 in the rear passenger side quarter panel with the passenger side front and passenger side quarter panel of her vehicle.  No injuries reported at the time of the crash.</t>
  </si>
  <si>
    <t>Park Avenue</t>
  </si>
  <si>
    <t>U1 was traveling S on Main St when driver of U2 crossed the center line and caused a head on collision with U1.  Moderate damage to both vehicles.  Driver of U2 said that she felt faint when driving and didnâ€™t remember to collision.  Request for examination of driver form completed.  See ICR# 14002981 for further information.</t>
  </si>
  <si>
    <t>Ford - Driving southbound on Main Street.
VW - Driving behind Ford on Main Street.
Ford - slows down for speed change.
VW - Rear-ends Ford.</t>
  </si>
  <si>
    <t>Unit one was stopped at the stop sign waiting to turn left to go south on Main St from Woodland Cv.  Unit 2 was traveling north on Main St.  Unit 1 made the turn but struck the vehicle in the passenger side rear are of the vehicle.  Passenger of unit 1 said her foot was sore after a bit but refused ambulance.</t>
  </si>
  <si>
    <t>Hillview Drive</t>
  </si>
  <si>
    <t>Trista Lane E</t>
  </si>
  <si>
    <t>Driver of Veh #1 was EB on Trista Lane.  Driver admitted that he looked both ways before crossing CSAH 92.  Stated he did not see vehicles approaching in either direction.  When Driver crossed, he was struck by Veh #2.  Driver of Veh #2 had no time to react and stated he pulled out directly in front of her.</t>
  </si>
  <si>
    <t>Trista Lane East</t>
  </si>
  <si>
    <t>UNIT 1 WAS TRAVELING NORTH ON MAIN STREET.  UNIT 2 WAS ON TRISTA LANE EAST WAITING TO TURN LEFT TO HEAD SOUTH ON TO MAIN STREET.  UNIT 2 ATTEMPTED TO MAKE HIS TURN AND WAS STRUCK IN THE DRIVER SIDE OF THE VEHICLE CAUSING A FAIR AMOUNT OF DAMAGE.  NO INJURIES REPORTED ON SCENE.  DRIVER OF UNIT 2 WAS CITED FOR INNATENTIVE DRIVING.</t>
  </si>
  <si>
    <t>Vehicle 2 was driving northbound on Main Street and going to turn onto Trista Lane.  Vehicle 1 was following behind.  Driver of vehicle 1 stated he looked down and when he looked up it was too late to fully brake and rear ended vehicle 2.</t>
  </si>
  <si>
    <t>On the above date and time I received info regarding a property damage accident. The driver was NB Co 92, spun out on ice, and struck the mailbox at 3505 Co Rd 92 near the west ditch. The vehicle had moderate damage to the front pass side. The vehicle was pushed from the snow and able to drive from the scene. The driver was not injured. It should be noted the roads were extremely icy and the road was eventually closed until salted.</t>
  </si>
  <si>
    <t>Vehicle was traveling west on CO 110W and going to turn south onto CO 92.  Vehicle lost control due to extremely snowy, slick conditions and went in the southbound ditch of CO 92.  The vehicle struck a tree down in the ditch causing disabling front end damage.</t>
  </si>
  <si>
    <t>3400 Block</t>
  </si>
  <si>
    <t>UNIT 1 WAS TURNING LEFT FROM COUNTY ROAD 110 WEST TO GO SOUTH ON COUNTY ROAD 92.  UNIT 1 WAS NOT PAYING ATTENTION TO HIS DRIVING AND DROVE INTO THE DITCH STRICKING A UTILITY POLE CAUSING LIGHT DAMAGE TO BOTH THE VEHICLE AND UTILITY POLE.  NO INJURIES REPORTED AT THE TIME OF THE ACCIDENT.</t>
  </si>
  <si>
    <t>Vehicle #1 turned right in front of vehicle #2. Vehicle #2 was northbound and had right of way. Vehicle #1 was westbound and had a stop sign before turning right. Vehicles struck each other and both were rendered disabled.</t>
  </si>
  <si>
    <t>Vehicle 1 was heading north on county road 92 approaching the intersection with county road 92.
Vehicle 2 stopped on county road 110 w, at the stop sign, waiting to make a left hand turn to go south on county road 92.
Vehicle 2 enters intersection, turning left, Vehicle 1 swerves into the southbound lane trying to avoid hitting Vehicle 2.
Vehicle 2's passenger side front bumper makes contact with the passenger side rear panel and rear tire of Vehicle 1.
Both vehicles pulled over on the northeast shoulder of county road 92.  No one reported any injuries.
Driver 1, stated he was driving north and Vehicle 2 pulled out in front of him.  He swerved to avoid contact and was struck.
Driver 2, stated she was stopped at the stop sign and saw that it was clear to make a left turn.  Driver 2 reported as she was making the turn Driver 1 came speeding at them from the south and struck her vehicle in the southbound lane.
Passenger in Vehicle 2, stated the accident occurred in the intersection.  She didn't see Vehicle 1 because she wasn't looking to the south.  She was looking straight ahead.</t>
  </si>
  <si>
    <t>Unit 1 - Is heading north on County Road 92.
Unit 2 - Is stopped at the intersection of County Road 110 W/County Road 92 waiting to turn left to go south on County Road 92.
Unit 2 - Pulls out in front of Unit 1 because the driver thinks Unit 1 has a stop sign and the sun was in her eyes.
Unit 2 - swerves to the left because the driver believes she can get around Unit 2.
Unit 1 - Hits Unit 2 on the front driver's side of the vehicle.</t>
  </si>
  <si>
    <t>County Road 110 N</t>
  </si>
  <si>
    <t>345 CO 110 N</t>
  </si>
  <si>
    <t>Unit one was driving north on CO 110 North when it lost control and entered the lawn of 345 CO 110 N and crashed into several trees and bushes. The driver was transported for moderate injuries and the vehicle was towed.</t>
  </si>
  <si>
    <t>-Driver of V1 was attempting to turn from west County Road 110 to south County Road 92.
-Driver of V1 did not see V2 due to numerous vehicles turning from north County Road 92 to east County Road 110.  
-Driver of V1 pulled out into traffic and was struck by V2.
**DRIVER OF V1 CITED FOR FAILING TO YIELD WHEN ENTERING A ROADWAY**</t>
  </si>
  <si>
    <t>Co Rd 110 W</t>
  </si>
  <si>
    <t>Co Rd 92</t>
  </si>
  <si>
    <t>V1 was coming to a stop at Co Rd 92 when V2 came into his lane and struck him head on.</t>
  </si>
  <si>
    <t>V1 was coming to a stop for the stop sign.  V2 was in the turn lane on Co 92 to turn east onto Co 110 W when the driver hit a patch of ice and slid into the other lane.</t>
  </si>
  <si>
    <t>CO 110</t>
  </si>
  <si>
    <t>CO 92</t>
  </si>
  <si>
    <t>Unit 2 was northbound CO 92 and attempted to turn right onto CO 110.  Due to snowy conditions Unit 2 ran into Unit 1 which was stopped at the stop sign on CO 110.  Minor damage to unit 1.</t>
  </si>
  <si>
    <t>1000023964750001-I</t>
  </si>
  <si>
    <t>UNIT 1 WAS TRAVELING SOUTH ON MAIN STREET NEAR WILDWOOD AVENUE.  UNIT 2 PARKED ON THE WEST SIDE OF THE ROAD NEAR THE SAME LOCATION.  UNIT 1 REAR ENDED UNIT 2.  MINOR INJURIES REPORTED ON SCENE, MEDICAL AID REFUSED.</t>
  </si>
  <si>
    <t>Washington Lake</t>
  </si>
  <si>
    <t>0400006594550033-I</t>
  </si>
  <si>
    <t>Unit 2 was a tractor driving in the south bound lane of CR 33 and 158th Street. Unit 2 was turning, and driver stated he had tractor turn signal on. Unit 1 did not see turn signal and attempted to over pass unit 2 when it was turning. Unit 1 overtook unit 2, but the vehicle was side swiped by the tractors wheels in the process.
Unit 2 insurance is Ram Insurance Mutual (for the farm/ equipment) Policy number FP 20929807. Unit 2 is not a vehicle.
No injuries occurred. WV to Unit 1 for proper passing/ driving with due care, and driving safe speed for conditions. 
Unit 1 towed by Smith Oil due to damage.</t>
  </si>
  <si>
    <t>188th</t>
  </si>
  <si>
    <t>V#1 was NB on Co Rd 33 south of 188th St. V#1 ran off the right (east) side of the road. The vehicle traveled through the ditch for approximately 800 feet, and struck a field approach. After striking the field approach, the vehicle left the ground, and landed back in the ditch on the north side of the field approach.
D#1 stated she believed she fell asleep, or may have been having some sort of a medical issue.
D#1 was transported to Ridgeview. The vehicle was towed to Smith Oil in NYA.</t>
  </si>
  <si>
    <t>Salo</t>
  </si>
  <si>
    <t>40 CR</t>
  </si>
  <si>
    <t>DRIVEWAY 15826</t>
  </si>
  <si>
    <t>0400006594550040-I</t>
  </si>
  <si>
    <t>V1 WAY OVER POSTED 35 MPH.  AFTER HILL CREST ROAD CURVES LEFT.  V1 RAN OFF ROAD RIGHT.  IN DITCH UPRIGHT FOR 210 FEET, CROSSED 1ST DRIVEWAY LEAVING SKIDDING TIRE MARKS (BRAKING).  IN SECON SECTION OF DITCH BIKE AND RIDER GO DOWN.  THE BIKE CONTINUES ANOTHER 174 INCLUDING VAULTING DRIVEWAY 15826 AND TANGLEING IN A CATTLE FENCE AT FINAL REST STOPPING IT.  THE DRIVER WENT 144 FEET AFTER COMING OFF THE BIKE TO FINAL REST.  HIS MINIMUM SPEED ALONE IS IN THE HIGH 50S, NOT INCLUDING THE PREVIOUS 210 FEET OF OFF THE ROAD BRAKING.  AT FIRST A FELLOW RIDER HAD SAID TO ME V1 HAD FELL BEHIND AND WAS CATCHING UP, BUT WHEN I HAD THEN GIVE NAMES AND INFO THE STORYS CHANGED TO WE WERE DRIVING SLOW AND IN A LARGE GROUP WHICH MUST HAVE FORCE HIM OFF THE ROAD.  EXCESSIVE SPEED IS THE PRIMARY FACTOR IN THIS CRASH.</t>
  </si>
  <si>
    <t>Co Rd 40</t>
  </si>
  <si>
    <t>Vehicle 1 was west bound, stopped for stop sign and then proceeded through, driver 1 admitted to not seeing vehicle that was approachin from the nort to south and was struck by vehicle 2.  Vehicles north and southbound on Co rd 40 do not have a stop sign. Driver of vehicle 1 was cited for fail to yeild and driver of vehicle 2 was cited for no current proof of insurance.</t>
  </si>
  <si>
    <t>Unit one was traveling westbound on Co Rd 40, stopped for the stop sign.  Unit one then continued through the intersection as Unit two was southbound on Co Rd 50.  Southbound traffic doesn't have a stop sign.  Unit two hit the passenger side of unit one.  Unit one then hit unit three (Unit three was eastbound Co Rd 40 stopped at stop sign) before going off the roadway.  Driver of Unit one was transported to the hospital.  Passengers of unit two were privately transported to hospital.  Driver of unit three was privately transported to hospital.  Driver of unit one was cited for failure to yield to cross traffic.</t>
  </si>
  <si>
    <t>CSAH 40</t>
  </si>
  <si>
    <t>Unit 1 was traveling West bound on CR 50 approaching the intersection at CR 40. Unit 2 Was headed southbound on CR 40 approaching the intersection at CR 50. Unit 1 had a stop sign and unit 2 did not. Unit 1 did not stop at the stop sign, striking unit 2 in a t-shaped manner. 
Unit 1 driver did not require medical attention. Unit 2 driver had a hurt hand, and minor face injuries, and was transported by a friend to the hospital after declining paramedic services.
Unit 1 driver was cited for failure to stop at a stop sign and unit 2 driver was cited for driving with an expired status.
Both vehicles were towed privately by Colony Plaza to an unknown destination. Neither vehicle was blocking. Both vehicles sustained heavy front end damage and were not able to be driven.</t>
  </si>
  <si>
    <t>CSAH 41</t>
  </si>
  <si>
    <t>0400006594550041-I</t>
  </si>
  <si>
    <t>Vehicle #1 was travelling east on CSAH #50.  Vehicle #2 was south on CSAH #41, stopped at stop sign.  Vehicle #2 proceeded across CSAH #50, failing to yield to Vehicle #1, resulting in right angle crash.  Vehicle #1 caught fire ten minutes after initial crash.</t>
  </si>
  <si>
    <t>Hancock</t>
  </si>
  <si>
    <t>Co. Rd. 53</t>
  </si>
  <si>
    <t>Unit 2 was west of Co rd. 53 on Co. Rd 50. Unit 2 stated he slowed to look for an address.  Unit 2 stated he started to make a left turn and ran into unit 1 who was passing him on his left.  Unit 1 stated unit 2 had slowed to a stop, so she passed him.  Unit 1 stated Unit 2 didnt have a signal on.  Unit 2 stated he used his signal.  Unit 1 stated unit 2 turned into her.  There was minor damage to unit 2 and unit 1 had damge to the right side of teh car and her tire popped.  Unit 1 was towed from teh scene due to the flat tire.  there were no injuries.[</t>
  </si>
  <si>
    <t>Mackendanz and two unidentified witnesses were attempting to push his stalled VW Jetta, Unit 2 (MN 522DBZ) around on Co Rd 50. Mackendanz was facing eastbound and was in the process of turning the vehicle around to face westbound. The vehicle was not running and did not have lights flashing or working. Mackendanz' veh was approx. half way done getting pushed around when Wagner, in Unit 1 (MN 860kxv) approached from the east, heading westbound towards the intersection at Co Rd 53. Wagner did not see Mackendanz in time to stop or avoid the collision. Wagner struck Mackendanz' vehicle causing it to spin and enter the ditch on the westbound side of Co Rd 50 approx 100 feet east of Co Rd 53. Mackendanz veh was not driven by anyone, but was steered while it was manually pushed out of the way. No injuries.</t>
  </si>
  <si>
    <t>county 50</t>
  </si>
  <si>
    <t>county road 53</t>
  </si>
  <si>
    <t>#1 driver stated she stopped at the stop sign at cr 50.  #1 driver was going westbound.  #1 driver looked both ways and proceeded across the intersection and stuck a pick up truck and farm implement sprayer.
#2 driver stated he was at posted 40 mph driving northbound on county road 53 and was struck by #1 vehicle.
Witness #1 stated #1 vehicle stopped at the stop sign and then drove across cr 53 and struck the truck.  Witness #1 stated it looked like #1 driver did not see the truck.  Witness #1 did not think the truck was speeding.</t>
  </si>
  <si>
    <t>Veh 1 was traveling westbound on CSAH 50. Veh 2 was driving northbound on CSAH 53. Veh 1 failed to yield to Veh 2. Veh 2 attempted to stop/avoid Veh 1. Veh 1 struck Veh 2 on the passenger side of Veh 2 causing Veh 2 to enter the northwest ditch. Veh 1 failed to stop and left the scene of the crash. No injuries from crash.</t>
  </si>
  <si>
    <t>150th St.</t>
  </si>
  <si>
    <t>Maria Lake Rd.</t>
  </si>
  <si>
    <t>Driver was E/B 150th St. east of Maria Lake Rd. when she said she lost control due to the gravel road surface and overcorrected. The driver reported that the vehicle rolled once and landed on its tires in a field on the south side of the road. The driver complained of back pain and was seen at a local clinic. The vehicle was driven to 8575 150th St. after the crash. It should be noted that the accident was reported on 09/19/12 at 1127 hrs.</t>
  </si>
  <si>
    <t>Market Avenue</t>
  </si>
  <si>
    <t>driver one was found in the roadway and unable to communicate on what happened.  Evidence at the scene indicate the driver and motorcycle were westbound county road 50 and a deer came out and struck the motorcycle.  The driver stayed on the bike for awhile and fell off the bike landing in the roadway.  Remanants of fur from deer found in front fork of motorcycle.</t>
  </si>
  <si>
    <t>On 10/26/2019 at approximately 2200 hours, Michael Thomas Royal DOB: 02/01/1977, was driving a gray in color 2008 Mazda 3, MN REG AJY996, westbound on County 50 in Dahlgren Township. Royal stated as he was driving westbound he observed a deer come out of the cornfield from the north. Royal stated the deer came out of the cornfield, went back into the cornfield and then ran out onto County 50. Royal stated he attempted to brake but was unable to stop in time. Royal stated the deer hit the front of his vehicle on the right side. I observed heavy front end damage, especially on the right side of the hood and bumper. The vehicle was unable to be driving and was towed privately. Royal was not injured and declined medical attention.</t>
  </si>
  <si>
    <t>Robert was driving westbound on Co Rd 50 when a piece of paper was being blown around his vehicle. He attempted to grab the paper and was not in complete control of the vehicle. He drifted to the right and entered the ditch of a field. He went through the ditch and ended up in the field.</t>
  </si>
  <si>
    <t>Unit 1 was traveling Westbound when steering wheel jerked to the right. Driver overcorrected crossed into Eastbound lane and overturned the vehicle. Vehicle overturned onto drivers side and slid into the right side ditch. Driver of unit 1 was transported to Two Twelve Medical Center in Chaska for minor injuries. Driver was cited for no MN DL and no proof of insurance. Vehicle was a total loss. Attempts were made to contact owner of vehicle to get insurance information and he has not called back with information.</t>
  </si>
  <si>
    <t>7425 Co Rd 50</t>
  </si>
  <si>
    <t>Unit one was east on Co Rd 50. The road conditions were very icy. Unit one lost control going down the hill. Unit one went off the left side of the road and struck a tree. The driver was wearing his seatbelt and the airbags deployed. Driver had minor shoulder pain and was transported by Ridgeview Medical Center to 212 Medical Center. Unit one was towed by private tow later in the day.</t>
  </si>
  <si>
    <t>Joyce Rd.</t>
  </si>
  <si>
    <t>The driver of Unit #1 stated he was WB on CR 50 when the trailer he was towing entered the soft shoulder, entered the ditch, and caused the vehicle and trailer to roll to its side.
The witness was directly behind Unit #1 and stated the trailer entered the ditch and pulled the vehicle with it.</t>
  </si>
  <si>
    <t>The driver of Unit #1 stated he fell asleep going WB on CR50, awoke after the crash.  Unit #1 crossed the EB lane of CR50, entered the ditch, launched itself over Joyce Rd.,  and crashed into trees in the south east corner of the intersection.  The driver had a cut to his right hand.  Parents arrived on scene and the driver was evaluated by RMC.  The driver refused transport.</t>
  </si>
  <si>
    <t>San Francisco</t>
  </si>
  <si>
    <t>Unit 1 was travelling E/B on Co Rd 50 near the intersection of Joyce Rd. Unit 1 struck a deer with the front passenger side of the bumper causing moderate damage. Unit 1 was driven from scene. No injuries, No C/T</t>
  </si>
  <si>
    <t>Unit 1 was eastbound on Co Rd 50, about .25 miles east of Joyce Road when, according to its driver, a deer entered roadway.  The driver advised she swerved to avoid hitting the deer, but then left the road and entered the ditch on the north side of Co Rd 50.  Unit 1 continued down the ditch embankment and through a patch of smaller trees before stopping.  The driver received minor injuries to her face and the vehicle was towed from the scene.</t>
  </si>
  <si>
    <t>Lundstead Rd</t>
  </si>
  <si>
    <t>Unit one traveling west on Co. Rd. 50.  Unit one lost control at sag of curve.  Unit one spun around and went into the north ditch.  Unit one hit several trees.  Unit one ended facing east and upside down.  No photographs taken.  Driver of unit one hit head.  Driver of unit one refused transport by Ridgeview Ambulance.</t>
  </si>
  <si>
    <t>Lundstead Rd.</t>
  </si>
  <si>
    <t>Vehicle was W/B CSAH 50 west of the intersection with Lundstead Rd. The driver said he fell asleep. Tire tracks show that the vehicle left the roadway and went into the north ditch east of the driveway for 7090 CR 50. The vehicle stuck the embankment for the driveway and the vehicle came to rest on the west side of the driveway in the north ditch. The driver complained of back pain and was transported by a Ridgeview Ambulance to the Ridgeview Medical Center ER. Medical staff determined the driver has full movement of his extremities but has a cracked vertebrae in his back which will require surgery. The driver admitted he was not wearing his seat belt. The vehicle was towed from the scene. 
The driver was cited for possession of a small amount of marijuana in a motor vehicle, possession of drug paraphernalia, and seat belt violation.</t>
  </si>
  <si>
    <t>Unit 1 eastbound on Co Rd 50 stopped at intersection. Unit 1 proceeded through the intersection when he heard a horn honking to his right. Unit 2 northbound Co Rd 40 approaching intersection and traveling uphill. Unit 2 had the right of way. Unit 2 saw Unit 1 in the intersection and began honking her horn. Unit 2 collided with Unit 1 in the intersection. Unit 1 suffered damage to right front axle. Unit 2 suffered damage to multiple areas. Both vehicles were towed by Shakopee Towing. Driver of unit 1 cited for failure to yield right of way. Information exchange form completed, white copies issued, and case information provided.</t>
  </si>
  <si>
    <t>county road 40</t>
  </si>
  <si>
    <t>county road 50</t>
  </si>
  <si>
    <t>#1 driver stated he stopped for the stop sign and did not see anyone coming.  #1 veh. pulled out in front of #2 vehicle and was struck.
#2 driver stated she was at posted 35 mph or slower and was appraoching intersection of CR 50 and saw #1 vehicle pull out in front of her.  #2 driver applied the brakes, but could not stop.
W1: across intersection, saw #1 vehicle pull out in front of #2 veh.  W1: felt #2 driver was driving slowly for speed zone</t>
  </si>
  <si>
    <t>On 10/5/2016 at approximately 0030, Unit 1 was observed by a witness 1 at the stop sign on Co Rd 50 at the intersection of Co Rd. 40.  The witness stated the Unit 1 traveled into the intersection and starting performing doughnuts by driving in circles while accelerating and spinning the tires in the middle of the intersection.  The witness stated that Unit 1 lost control while in the intersection and over corrected then drove off the road and struck an oak tree on the property owners land.  The tree was damaged on the east side and there were tire marks on the grass leading from the intersection to the east side of the oak tree that was damaged.
The witness said Unit 1 backed up onto the road and continued north onto Co Rd. 40.</t>
  </si>
  <si>
    <t>Driver was traveling North of County Road 51 approaching 150th Street (County Road 50) in Hancock Township. As V1 approached the intersection a deer came running out of the East ditch onto the roadway. V1 struck the deer on the passenger front fender, hood and headlight. V1 was able to drive away from the scene. The driver did not have any injuries. The deer was dead in the East ditch.</t>
  </si>
  <si>
    <t>County Road 53</t>
  </si>
  <si>
    <t>0400006594550053-I</t>
  </si>
  <si>
    <t># 1 driver stated she was at posted 40 mph northbound cr 53.  #1 driver stated a vehicle to her right pulled out in front of her.  #1 veh. and #2 vehicle collided in intersection.
#2 driver stated she stopped for the stop sign and looked right and did not look left for some reason.  #2 driver pulled out in front of #1 vehicle.
Witness #1:  stated he was behind #1 vehicle and it appeared #2 vehicle did not look and pulled out in front of #1 vehicle</t>
  </si>
  <si>
    <t>Driver # 1 stated that he was north bound on Co Rd 53 on his motorcycle going about 60mph. He came up to a slower moving John Deere field sprayer and slowed down to 30mph and started to pass the tractor on its left. 
This area is marked as a passing zone. Driver # 1 said that the tractor started to make a left turn and he then drove down into the ditch.
The driver was not wearing a helmet, and was transported to the Ridgeview Hospital by EMS. The motorcycle was moved prior to my Arrival.
I spoke to Driver # 2 who told me that he was driving the sprayer northbound on Co Rd 53 and was making a turn into the farm. Driver # 2 said that he checked his mirrors and did not see the motorcycle.  Driver # 2 signaled his turn. Driver # 2 had the tractorâ€™s flashers and yellow warning beacon activated. The left turn signal was still flashing when I observed the parked sprayer. 
The sprayer was moved prior to my arrival.  
No citations issued.</t>
  </si>
  <si>
    <t>Unit 2 was traveling southbound on Co. Rd. 53, approaching the intersection of Co. Rd. 53 and Co. Rd. 50. Unit 1 was traveling eastbound on Co. Rd. 50 approaching the intersection at Co. Rd. 53. 
Driver of Unit 1 stated he stopped at the stop sign. Driver of Unit 1 stated he travels this road all the time and did not know what he was thinking when he entered the intersection. 
Unit 1 failed to yield the right of way to Unit 2 as Unit 2 was approaching the intersection of Co. Rd. 53 and Co. Rd. 50.  
Unit 1 entered the intersection and was struck on the driver's side by Unit 2 in the intersection. 
Unit 1's side front and rear air bags deployed. Unit 2's front driver's side and front passenger side air bags deployed. 
Driver of Unit 2 stated he was not injured and did not need medical attention. Driver and front passenger of Unit 1 suffered injuries and were transported to hospital. Unknown nature/severity of the injuries.
Unit 1 was moved off the roadway prior to arrival</t>
  </si>
  <si>
    <t>CSAH 53</t>
  </si>
  <si>
    <t>Vehicle 2 was north on Co Rd 53 and observed vehicle 2 pulling into the intersection from Co Rd 50. Vehicle 2 attempted to stop but was not able to hitting vehicle 1. Vehicle 1 has a stop sign. Vehicle 2 has no traffic control device at the intersection other than a reduce speed sign to 40 MPH prior to the intersection.</t>
  </si>
  <si>
    <t>331ST AVE</t>
  </si>
  <si>
    <t>0400006595160016-I</t>
  </si>
  <si>
    <t>Vehicle was northbound on CR 16.  It was pulling trailer ADVW211.  The road surface was hard packed snow and ice.  A strong wind was blowing from the NW.  Vehicle lost control and ran off the road to the left.  As the vehicle entered the ditch it rolled over onto the passenger side.</t>
  </si>
  <si>
    <t>351ST AVE</t>
  </si>
  <si>
    <t>0800006595160124-I</t>
  </si>
  <si>
    <t>Vehicle 1 was traveling eastbound on 158th Street. Vehicle 2 was traveling south on 351st Avenue. Vehicle 1 failed to stop at the stop sign and collided with vehicle 2. Vehicle 1 and 2 rolled over after the collision.</t>
  </si>
  <si>
    <t>0300000000000005-I</t>
  </si>
  <si>
    <t>Driver unit #1 stated she was SB on Co Rd. 33 and came to complete stop for stop sign at Hwy. 5/25 S.  Driver unit #1 said she proceeded into intersection and did not see unit #2 travelling WB on Hwy. 5/25 S.  Unit #1 collided with unit #2 causing damage to unit #1 front and unit #2 right side.
Driver unit #2 stated he was travelling WB on Hwy. 5/25 S.  Driver unit #2 said he observed unit #1 start to pull into intersection at Hwy. 5/25 S and Co Rd. 33.  Driver unit #2 stated he attempted to avoid collision with unit #1, but did not want to leave roadway.  Driver unit #2 said unit #1 collided with unit #2 on the right side, just behind fuel tank, striking front drive tire.</t>
  </si>
  <si>
    <t>Unit #1 was travelling SB on Co Rd. 33 and stopped for stop sign at Hwy. 5/25 S. Unit #2 was travelling WB on Hwy. 5/25 S proceeding through intersection at Co Rd. 33. Unit #2 had right of way.
Unit #1 started into intersection in front of unit #2. Unit #2 collided with unit #1, causing unit #1 to leave roadway and roll before coming to rest on field approach/driveway.  
Driver unit #1 said he misjudged distance from unit #2 before proceeding into intersection.  Driver unit #1 is relatively inexperienced driver.</t>
  </si>
  <si>
    <t>Highway 5/25</t>
  </si>
  <si>
    <t>0300000000000025-I</t>
  </si>
  <si>
    <t>Unit #1 was southbound on Co Rd 33 stopped at the intersection of Highway 5/25. The driver of unit #1 said she stopped, looked, and did not see any cars coming. She proceeded to cross Highway 5/25 to continue to go south on Co Rd 33. This is when unit #1 hit unit #2 that was west on Highway 5/25. Unit #1 failed to yield the right of way to unit #2 who did not have a stop sign. There were no apparent injuries. Both cars were towed to Smith Oil in NYA.</t>
  </si>
  <si>
    <t>Unit 1 was traveling westbound on Hwy 5/25 and beginning to turn south onto Co Rd 33. Unit 2 was traveling south on Co Rd 33 approaching the stop sign at the intersection with Hwy 5/25.
Unit 2 did not yeild right of way and proceeded through the stop sign into the path of Unit 1 colliding with the right rear corner of Unit 1. 
Unit 1 ran off the road to the right just west of the intersection and collided with a tree. 
Unit 2 sustained moderate damge to the front. Unit 1 sustained severe damage to the front and passenger side rear. 
The driver of unit 1 complained of chest pain and was transported via private transport to Ridgeview Medical Center in Waconia. 
Fresh skid marks were observed heading south on Co Rd 33 extending into the intersection to the point of impact. Debris and motor vehicle fluids marked the point of impact. The skid marks began approximately 25 yards prior the stop sign indicating the driver of Unit 2 did not stop for the stop sign.
The driver of Unit 2 was cited for fail to yield right of way.</t>
  </si>
  <si>
    <t>Hwy 5 &amp; 25</t>
  </si>
  <si>
    <t>Driver of Unit #1 was on County Road 33 heading south from the stop sign.  Unit #1 pulled out in front of Unit #2, and failed to yield to Unit #2 as it was heading westbound on Hwy 5&amp;25.  Unit #1 is at fault.
No injuries to report.
Both vehicle sustained minor damage and were able to drive from scene.</t>
  </si>
  <si>
    <t>V2 traveling west on hwy 5 was pulling a boat trailer.  V1 NB CR33 failed to yield at a stop sign and pulled into the intersection.  V2 was unable to avoid hitting V1.</t>
  </si>
  <si>
    <t>Unit 1 was traveling southbound on Co Rd 33 crossing the intersection at Hwy 5 &amp; 25 when it failed to yield to Unit 2 which was westbound on Hwy 5 &amp; 25. Unit 2 collided with the driver's side of Unit 1 causing it to run off the road to the right (southwest). Unit 1 sustained severe damage in multiple areas. Unit 2 sustined moderate damage to the right front corner. The driver of Unit 1 sustained moderate injury and was transported from the scene. The driver and passenger in Unit 2 sustained no injury. Unit 2 left the scene under its own power. Unit 1 was a total loss and was towed from the scene. The driver of Unit 1 was cited for fail to yield right of way to Unit 2.</t>
  </si>
  <si>
    <t>V/1 WAS NORTH ON CR-33.  V/2 WAS WEST ON MNTH 5.  DRIVER OF V/1  TOLD ME THAT HIS IS NOT FROM THE AREA, AND MISSED THE STOP SIGN  UNTIL IT WAS TO LATE.  DRIVER V/1 ATTEMPTED TO STOP, BUT SLID  THROUGH THE INTERSECTION, SLIDING INTO THE PATH OF THE WEST BOUND  VEHICLE.</t>
  </si>
  <si>
    <t>Unit 1 was traveling westbound on Hwy 5&amp;25 approaching the intersection of Co Rd 33.  Unit 2 was traveling southbound Co Rd 33 and entering the intersection of Hwy 5&amp;25 after stopping at the stop sign.  Driver of Unit 2 did not see Unit 1 approaching and entered the intersection.  Unit 1 attempted to swerve to the left and struck Unit 2 on the front driver side quarter panel.  Unit 1 and 2 then collided in a side swipe.  Unit 1 came to a stop on Co Rd 33 south of Hwy 5&amp;25.  Unit 2 exited the road way and came to rest in a an open field west of Co Rd 33.
Driver of Unit 2 stated she stopped for the stop sign and then attempted to cross the Hwy but did not see Unit 1.</t>
  </si>
  <si>
    <t>Vehicle one was north on Co Rd 33 and failed to stop for stop sign striking vehicle two. Vehicle two was westbound on Hwy5/25 and had no traffic control device.</t>
  </si>
  <si>
    <t>N REFORM ST</t>
  </si>
  <si>
    <t>On 02/17/2019, I was dispatched to a property damage crash at Kwik Trip (520 Reform St N) in the city of Norwood Young America. The reporting party was the manager at Kwik Trip and stated a semi-truck had struck a Gas Pump and knocked it over. Norwood Fire responded and advised there was no gas leak as the Kwik Trip manager had hit the emergency gas shut off. The driver of the semi-truck stated he did not know what happened but his vehicle was unable to stop. The vehicle was moving at a slow rate and bumped into the gas pump knocking it over. The manager stated the approximate cost of the gas pump was $200. The driver of the semi-truck provided his information and insurance information to the Kwik Trip Manager. No injuries were reported and there was no gas leak. The gas was turned back on the the business reopened.</t>
  </si>
  <si>
    <t>Unit 1 was driving through a gas station to reach an exit when, according to the driver, she fainted.  The front left corner of Unit 1 then struck a bump guard post near a fuel pump.  Unit 1 was towed from the scene.</t>
  </si>
  <si>
    <t>On September 17, 2018 at 1834 hours, unit 1 was attempting to leave the gas pumps at Kwik Trip in the city of Norwood Young America.  Unit 1 was moving toward the exit, when unit 2 pulled out in front of unit 1 coming from the direction of the diesel gas pumps.
The driver of unit 1 stated that he did not see unit 2 pulling out from between semi trucks at the pumps.  The driver of unit 1 stated he was going approximately 10 mph when the front end of his vehicle collided with the front driver's side of unit 2.  Unit 1 had damage to the front bumper and was able to be driven from the scene.  
The driver of unit 2 advised that he was driving through the Kwik Trip parking lot and drove past the semis at the diesel pumps.  The driver of unit 2 stated he did not see unit 1 due to the semis at the gas pumps, so the driver of unit 2 said he could not stop in time to avoid the collision.  
Unit 2 had moderate damage to the front driver's side wheel well and tire, and the vehicle could not be driven from the scene.  Kwik Trip allowed the driver of unit 2 to park the vehicle in the lot until the driver can get it moved.
No airbags were deployed, and both drivers were wearing their seatbelts at the time of the collision.  There were no injuries.</t>
  </si>
  <si>
    <t>Both drivers reported travleing south on CR33 prior to the crash.
The driver of the Ford reported stopping for traffic and was rear ended by the Semi.
The driver of the Semi reported looking at and adjusting his A/C and then rear ended the Ford
No injuries reported
No tows needed</t>
  </si>
  <si>
    <t>Unit 1 was stopped/slowing down for a semi truck pulling onto the road. Unit 2 did not see unit 1 stopped/slowing and struck the back of unit 1. There was very minor damage that occurred.</t>
  </si>
  <si>
    <t>Unit was attempted to execute a left hand turn to go south on Reform St. N from 7th St. in NYA.  Unit 2 was traveling northbound on Reform St. N.  Unit 1 entered the intersection and attempted to turn in front of Unit2.  Unit2 collided with the driver side of Unit 1 and came to rest in the intersection.
Driver of Unit 1 stated he was at a stop sign and a large truck was making a right hand turn onto 7th St. from Reform.  thinking the way was clear Driver of Unit 1 entered the intersection and was struck by Unit 2.
Driver of unit two stated she was behind a truck making a right turn as the truck turned she continued straight.  she stated Unit 1 pulled out in front of her and she did not have time to react. 
Driver of Unit 1 was issued citation for failure to yield right of way.</t>
  </si>
  <si>
    <t>SW 7</t>
  </si>
  <si>
    <t>Driver 1 was travelling N on Co Rd 33. Driver 1 stated a vehicle was stopped in the road infront of him. Driver 1 stated he slowed down and was hit from behind by driver 2. Driver 2 stated she was travelling N on Co Rd 33 and sneezed. Driver 2 stated that when she looked up she saw Driver 1 directly in front of her vehicle. Driver 2 stated she activated her brakes, began to skid on the ice, and slid into the rear of Driver 1's vehicle. No injuries, vehicles driven away without a tow.</t>
  </si>
  <si>
    <t>Co. Rd 33</t>
  </si>
  <si>
    <t>7th St</t>
  </si>
  <si>
    <t>Unit 1 was traveling north on Co Rd 33 in the area of 7th st.  Unit 2 was making a right hand turn from Co Rd. 33 onto 7th st.
Unit 1 looked down to grab her purse and rear ended unit 2's trailer.
There were no injuries from the crash.
Unit 1 was towned from the scene.  A CVI came to the scene for the inspection.
No citations were issued from the crash.</t>
  </si>
  <si>
    <t>V1/Tusha was west on MNTH 5 with the right of way.  V2/Bueng ran stop sign while traveling north on CSAH 33.  V1 collided with the right rear #5 axle of the semi.  No injuries were reported.  V1 was towed from the crash scene.  Witness Schide-Potter also observed the semi fail to stop for stop sign.  A commercial vehicle inspector was called to the scene as well for an inspection.  Bueng had a mobile tire repair company respond to attend to the damaged tire.  Note: MNTH 5 and MNTH 25 are the same road at this location.</t>
  </si>
  <si>
    <t>on 10/11/2016 at 0747 hours I was dispatched to Co Rd 33 and Hwy 5/25 in Young America Township for a PD accident.
Upon arrival, I observed a two vehicle accident. Unit 2 was stopped on the entrance ramp from Co Rd 33 north to travel east on Hwy 5/25. Unit 2 stated she stopped due to a school bus traveling past the intersection. Unit 1 was traveling north on to the entrance ramp from Co Rd 33.  Unit 1 failed to stop and rear-ended Unit 2.</t>
  </si>
  <si>
    <t>The driver of Unit 1 stated he was southbound on CR 33, stopped for the stop sign at the intersection of HWY 5, and entered the intersection striking Unit 2.  The driver of Unit 1 stated he thought the intersection was clear to enter.
The driver of Unit 2 stated he was westbound on HWY 5, when Unit 1 entered the intersection from the southbound lane of CR 33.  The driver of Unit 2 stated Unit 1 stopped for the sign, but continued into the intersection.
Unit 1 had a stop sign for the intersection of CR 33 and HWY 5.
Unit 2 did not have a stop sign on HWY 5 (westbound).
The driver of Unit 1 was responsible for the crash, as he did not clear the intersection and yield for oncoming traffic of HWY 5.</t>
  </si>
  <si>
    <t>-V1 WAS N/B CR 33
-V2 WAS W/B HWY 5
-V1 COLLIDED WITH THE REAR DRIVER`S SIDE OF V2.
-DRIVER OF V1 STATED THAT SHE RAN THE STOP SIGN
-WITNESS STATED THAT V1 RAN STOP SIGN.</t>
  </si>
  <si>
    <t>Highway 5 &amp; 25</t>
  </si>
  <si>
    <t>Unit 1 was traveling southbound on Co. Rd. 33. Unit 2 was traveling westbound on Highway 5 &amp; 25. 
Unit 1 stopped at the stop sign. 
Unit 2 entered the intersection, while unit 1 accelerated into the intersection. 
Unit 1 hit the rear passenger side of Unit 2. 
Unit 1 and Unit 2 were able to drive their vehicles off the roadway. 
Unit 1 and Unit 2 were towed from the scene.</t>
  </si>
  <si>
    <t>Unit 1 was westbound on MN Hwy 5/25 and was continuing through the intersection with Co Rd 33.  Unit 2 was southbound on Co Rd 33 and, per its driver and passenger, had stopped for the stop sign at the intersection with Hwy 5/25.  Unit 2 proceeded into intersection to continue south when its front end struck the right side of Unit 1.  Both the Unit 2 driver and passenger said they were engaged in a conversation and that it distracted the driver from noticing the oncoming Unit 1.  The Unit 2 driver admitted to having consumed alcohol in the hours prior to the crash.  The Unit 2 driver's breath was tested but was found to be below the legal limit.  Both vehicles were towed from the scene.  The Unit 2 driver was cited for failing to yield right of way.</t>
  </si>
  <si>
    <t>Unit 1 has headed southbound on county road 33. Unit 2 was headed westbound of Highway 25/5. Unit 1 drove around a vehicle stopped at the stop sign and turned onto 25/5. Unit 1 did not yield to traffic. Unit 1 and Unit 2 collided in the intersection. Unit 1 had disabling front end damage and Unit 2 had disabling passenger side damage. Both drivers were checked out by EMTs at the scene and were medically cleared. The driver of Unit 1 was issued a citation for failure to Yield right of way. Both units were towed from the scene by Smith Oil.</t>
  </si>
  <si>
    <t>Unit 1 was going northbound on County Road 33 at Hwy 5/25 and did not stop for a stop sign at the intersection. Unit 2 was headed westbound on Hwy 5/25 and did not have a stop sign. The two units collided. 
Unit 1 had two occupants and both were injured and transported to RMC in Waconia for lacerations. Unit 2 had 1 occupant who was transported to RMC in Waconia, and then to HCMC in Minneapolis for injuries to spine and leg.
Unit 1 driver was cited for failure to yield and for stop sign violations. 
Both vehicles sustained heavy disabling damage and were towed to Smith Oil in NYA.</t>
  </si>
  <si>
    <t>Unit 1 was westbound on Hwy 5&amp;25 and was entering the roundabout at Co Rd 33.  Unit 1 was unable to maintain traction upon entering roundabout due to snow covered road surface, continued west, ran off roadway on its left side and struck a sign.</t>
  </si>
  <si>
    <t>There was a property damage crash involving one vehicle and a dog.  Unit 1 was driving nothbound on Co. Rd. 33 when a dog ran out in the road from the ditch.  The dog ran out of the east side ditch into the lane of traffic towards the west ditch.  The driver of Unit 1 struck the dog near the center of the road with the left front of the vehicle causing moderate damage.  The damage was to the front bumper and left front fender.
There were no citations issued and no injuries</t>
  </si>
  <si>
    <t>Unit 1 was southbound on Co Rd 33 from Co Rd 34 when, per its driver, a deer ran on to the road from the east side and struck the front left fender area, causing minor damages.  The Unit 1 driver said the damages were such that she was able to continue driving the vehicle.</t>
  </si>
  <si>
    <t>Co Road 33</t>
  </si>
  <si>
    <t>11450 Co Road 33</t>
  </si>
  <si>
    <t>Unit 1 traveling south on Co Rd 33 and struck deer.  Heavy front end damage suffered to Unit 1.  No injuries and Unit 1 was towed from the scene.</t>
  </si>
  <si>
    <t>-The driver of Unit 1 stated he crossed the intersection and struck Unit 2.
-The driver of Unit 2 had the right-of-way and was traveling NB on CR 33.
-The driver of Unit 1 was EB on CR 34, stated he stopped at the sign, and crossed without seeing Unit 2 NB on CR 33.
- The driver of Unit 2 stated she was NB on CR 33 when Unit 1 pulled into the intersection, causing the crash.
-The driver of Unit 2 stated she had a sore neck and shoulder.
-No witnesses.</t>
  </si>
  <si>
    <t>CSAH 34</t>
  </si>
  <si>
    <t>Driver of #1 was westbound on CSAH 34. Driver of #1 said she did not see the stop sign until she was upon it. Driver of #1 said she was unable to stop. Driver of #1 said she swerved to avoid #2. According to witness driver of #2 also swerved to avoid #1 but #1 struck #2 causing it to spin and #3 struck #2 causing the death of driver of #2</t>
  </si>
  <si>
    <t>#34</t>
  </si>
  <si>
    <t>Vehicle #1 was travelling west on CSAH Hwy #34, approaching CSAH #33.  Vehicle #2 was traveling north on CSAH #33.  Vehicle #1 went though stop sign at intersection, striking Vehicle #2 on passenger side.  Both vehicles then entered the ditch on the west side of CSAH #33.  Driver #1 admitted to not paying attention, and failing to see or stop for stop sign.  This description of the event was confirmed by two witnesses.  Passenger of Vehicle #2 was transported to hospital with unknown injuries.  Driver #1 was issued citation for failing to stop for stop sign.</t>
  </si>
  <si>
    <t>Co Rd 34</t>
  </si>
  <si>
    <t>Driver of unit 2 stated he was stopped in traffic northbound Co Rd 33, waiting to make a left turn on to Co Rd 34.  Driver of unit 2 stated he had his turn signal on.  Driver of unit 2 stated he was stopped for five to ten seconds waiting for traffic in the opposite lane to clear. Unit 1 rear ended unit two.  Unit 1 is a Carver Park vehicle.  Driver of unit 1 stated she didn't see unit 2 stopped in the traffic lane until it was too late to stop.  Driver of unit 2 was transported by ambulance to the hospital with neck pain.  Driver of unit 1 went to the hospital by private transport for neck pain. Driver of unit 1 was cited for inattentive driving</t>
  </si>
  <si>
    <t>Driver of #1 said she was eastbound on CSAH 34 when she stopped at the stop sign at the intersection of CSAH 33.  Driver of #1 said she did not see #2 northbound on CSAH 33 and pulled out in front of #2.  #2 then hit #1 in the rear right side at a 90 degree angle.  
Driver of #2 gave the same account of the incident.</t>
  </si>
  <si>
    <t>Vehicle 1 stopped for stop sign at co Rd 34 and then proceeded east into the intersection. Vehicle 2 does not have a stop sign and was north on co Rd 33. Driver of vehicle 2  observed vehicle 1 pull into the  intersection. Vehicle 2 attempted to avoid hitting vehicle 1 but was unable to. Driver of vehicle 1 cited for fail to yield.</t>
  </si>
  <si>
    <t>Unit 1 was traveling north on Co Rd 33 when it ran off the roadway to the right, corrected back onto the roadway and then ran off the roadway left. The vehicle traveled approximately 200 yards through a bean field and struck several trees before coming to rest. Unit 1 sustained moderate front end damage and was towed from the scene. The driver was the sole occupant and was not injured. Driver cited for inattentive driving.</t>
  </si>
  <si>
    <t>V1 was Traveling South on Carver County Road 33 When a Group of Approximately 4-5 deer were walking across the roadway from east to west. V1 was unable to avoid the deer and hit one deer on the passenger right front of V1 causing moderate damage to the front right fender, headlight assembly and hood. No one was injured during the crash. The deer was dispatched and a passerby was issued a possession tag for the deer.</t>
  </si>
  <si>
    <t>Unit 1 traveling south bound on Co Rd 33. Unit 1 struck an object in the middle of the south bound lane. Unit 1 suffered damage to the radiator and other under carriage items. Item struck was located in the ditch as an empty metal tank of with mounting brackets. Other debris was located in the area of the collision. No injury reported by the driver of Unit 1. Unit 1 towed by Smith Oil. Debris was picked up by the resident across from where the accident occurred.</t>
  </si>
  <si>
    <t>Driver was northbound on Co Rd 33 and was attempting to turn the radio volume down. Driver was heading for the shoulder and realized that she was heading for the shoulder. Driver and attempted to brake and correct and hit the gas instead of the brake. When driver hit the gas it caused her to hit the mailbox and trashcans and come to rest in the field.</t>
  </si>
  <si>
    <t>Co. Rd. 34</t>
  </si>
  <si>
    <t>Unit 1 was traveling northbound on Co. Rd. 33, one mile north of Co. Rd. 34.  
Unit 1 was approached a slight left curve in the roadway and the driver of Unit 1 lost control of the vehicle.  
Unit 1 hit a tree head on in the ditch on the west side of Co. Rd. 33.  
Unit 1 sustained severe front end damage and additional damage in multiple areas.  Unit 1 had to be towed away.  
The driver of Unit 1 sustained no injuries but was found to have been drinking while driving.  The driver of unit 1 was charged with DWI.</t>
  </si>
  <si>
    <t>Unit 1 was northbound on Carver County Road 33 when it struck a deer crossing the road.  Unit 1 suffered significant damage and was towed from the scene.  No injuries.</t>
  </si>
  <si>
    <t>Unit 1 was south bound County Road 33 when truck drifter onto the shoulder. Driver stated he was unable to correct the truck/trailer and he went into the ditch.</t>
  </si>
  <si>
    <t>Camden</t>
  </si>
  <si>
    <t>Driver of Unit 1 was southbound on Co Rd 33 approaching 110th St when a deer exited the ditch on the southbound side and stepped in front of her vehicle. Unit 1 struck the deer causing damage to the front end. The dollar value of the damages is not yet known.</t>
  </si>
  <si>
    <t>Co Rd. 135</t>
  </si>
  <si>
    <t>Veh #1 was NB Co Rd. 33 just north of Co Rd. 135. Veh #1 veered off the road to the rigth and hit mailbox of 10775 Co. Rd. 33. Veh #1 then corrected back onto the roadway before veering off the roadway again to the right and hitting a utility pole and slightly hitting a tree before coming to a rest. Driver was transported to hospital for minor injuries. Driver BPT .215 cited for DWI. The front of Veh #1 was severely damaged from teh crash. Vehicle towed by Smith Oil Towing in NYA.</t>
  </si>
  <si>
    <t>CO RD 135</t>
  </si>
  <si>
    <t>UNIT ONE WAS TRAVELING SOUTH ON CO RD 33 WHEN IT LEFT THE ROADWAY TO THE RIGHT. UNIT ONE HIT A TREE AND CAME TO A REST. NO INJURIES. NO CITATIONS. THE ROAD WAS SLUSHY WITH SNOW AND ICE AT THE TIME OF THE ACCIDENT.</t>
  </si>
  <si>
    <t>Vehicle 1/ Sennes was south on CSAH 33 in the area of driveway 10590 when he lost control of his vehicle and crossed the oncoming lane of traffic.  He ran off the road to the left.  His vehicle over turned and then collided with a utility pole and its support wire coming to rest on its passenger side.</t>
  </si>
  <si>
    <t>10590 CSAH 33</t>
  </si>
  <si>
    <t>Driver of #1 said she was southbound on CSAH #33. She lost control, skidded, overcorrected went into ditch. As she went into ditch she hooked right side tires and rolled over landing on wheels.
She struck vinyl fence upon going into ditch.</t>
  </si>
  <si>
    <t>Vehicle #1 was NB on County Road 33. A deer came onto the roadway and Vehicle #1 struck the deer causing moderate damage. No injuries</t>
  </si>
  <si>
    <t>Driver of #1 was northbound on CSAH #33. Driver said he hit ice, skidded off road, struck sign and rolled.</t>
  </si>
  <si>
    <t>104th St,</t>
  </si>
  <si>
    <t>Driver unit #1 said he began to skid, due to packed snow on roadway. Driver said he left roadway and rolled vehicle onto roof, before coming to a rest.
Driver said he was not injured. Vehicle sustained moderate damage to front and roof.</t>
  </si>
  <si>
    <t>TWP Vega Ave</t>
  </si>
  <si>
    <t>Tire Tracks on-scene indicate vehicle was southbound CSAH 33. Tracks indicate vehicle drifted over center line and went into ditch, north side of CSAH 33 and struck a tree.</t>
  </si>
  <si>
    <t>Unit 1 was north on Co. Rd. 33 just north of Baylor Park in  Carver County.  The weather was very windy and cold, which had caused Co. Rd. 33 to become snow packed and icy.  Unit 1 was following the road as the road started to curve.  Unit 1 lost control of the road and slid off the road to the right, hit a snow bank and rolled onto its side.  The driver of unit 1 was picked up by a passerby and dropped off at her place of work a medical clinic in NYA.  I met with the driver who stated she believed loose debris from her car rolling had struck her in the head.  The driver did not want an ambulance or any medical attention.  The driver had already started a private tow.</t>
  </si>
  <si>
    <t>Unit 1 was traveling northbound on County Road 33 approaching 102nd Street. A deer ran into the roadway and Unit 1 was unable to avoid a collision. Unit 1 struck the deer with the driver side front bumper portion. Unit 1 sustained minor/moderate damage. No injuries, Unit 1 was not towed. Deer was dead on arrival and left on side of roadway.</t>
  </si>
  <si>
    <t>102nd st</t>
  </si>
  <si>
    <t>Vehicle 1 was nouthbound on CSAH 33, south of 102nd street.  The road was frost covered and slippery.  Driver of vehicle 1 was travelling too fast for conditions, began fishtailing on the curve, left the roadway on the right, hit a culvert and then flipped the vehicle.</t>
  </si>
  <si>
    <t>Driver of #1 said she was northbound on CSAH 33. She was slowing down in the curve, lost control, went into the ditch and struck the pole.</t>
  </si>
  <si>
    <t>#13004205</t>
  </si>
  <si>
    <t>102nd Street</t>
  </si>
  <si>
    <t>Driver of Unit #1 was southbound on County Road 33 and hit deer and yellow turn sign near 102nd Street.  The Driver of Unit #1 called several days later by phone and was not from area.  I checked the area but all signs are accounted for or have been replaced.
I collected the insurance information from Driver and mailed him a white copy to be completed.
No injuries to report, and the vehicle was able to drive from scene.</t>
  </si>
  <si>
    <t>DRIVER#1 stated she was headed SB on Co Rd 33 when a deer jumped out of the east ditch and into the roadway. UNIT#1 and the deer collided, causing damage to the passenger-side headlight assembly, bumper, and front quarter panel. Deer was found deceased a short distance from the roadway. No injuries. Vehicle drove away from the scene under its own power.</t>
  </si>
  <si>
    <t>102nd St.</t>
  </si>
  <si>
    <t>Driver of Veh #1 was traveling west on Co Rd. 33 just west of Vega Ave when it struck at least two deer that ran south across the road. The van sustained damage to the front end from one deer and to the front passenger side door from another deer. No injuries. Deer located and permit given to homeowner of 10175 Co. Rd. 33.</t>
  </si>
  <si>
    <t>94th St</t>
  </si>
  <si>
    <t>Unit #1 was traveling Southbound on CR 33 in Camden Twonship. A deer ran in front of Unit #1 and Unit #1 was unable to stop in time and struck the deer. 
Unit #1 had damage to the front right corner of the vehicle, but was able to drive away from the scene.
Driver of Unit #1 was not injuried.</t>
  </si>
  <si>
    <t>90th Street</t>
  </si>
  <si>
    <t>Driver of Unit #1 failed to yield from stop sign on 90th Street to Unit #2 heading north on County Road 33.  Driver of Unit #1 is at fault.  The roads were ice packed and snow covered.
No injuries to report.
Unit #2 drove from scene, but Unit #1 needed to be towed.  Both units sustained moderate damage.</t>
  </si>
  <si>
    <t>Driver #1 was driving Veh #1 SB on Co Rd 33.  Driver #1 stated he must have fallen asleep and his vehicle hit the guardrail.  
Veh #1 was SB on Co Rd 33, just south of 86th St, when it crossed over the NB traffic lane and hit the end cap od the guardrail.  Approximately 25-30 feet of guard rail was damaged.  Veh #1 came to rest in the east ditch.  
Driver #1 stated his right knee hurt.</t>
  </si>
  <si>
    <t>86th St.</t>
  </si>
  <si>
    <t>Unit #1 was travelling SB on Co Rd. 33, S of 86th St.
Unit #1 swerved to miss deer in roadway and left roadway on right side.
Unit #1 skidded sideway colliding with road sign, taking road sign down and causing damage to left front of vehicle.</t>
  </si>
  <si>
    <t>86th Street</t>
  </si>
  <si>
    <t>DRIVER#1 stated he was traveling SB on County Road 33 when a deer jumped onto the roadway. DRIVER#1 stated he swerved but was unable to avoid the deer. UNIT#1 and the deer collided. DRIVER#1 then lost control of UNIT#1. UNIT#1 skid sideways, crossed the center line, left the roadway to the left, and went through a barbed-wire fence. The vehicle came to rest with its front end resting against the rocky shoreline of a frozen pond. No injuries. UNIT#1 sustained minor front-end bodywork damage from contact with the deer and significant scratching due to contact with the barbed-wire fence. UNIT#1 was pulled out of the ditch and towed from the scene by R/V Service of Mayer.</t>
  </si>
  <si>
    <t>86th St</t>
  </si>
  <si>
    <t>Driver #1 stated he was NB on co rd 33, when he tried to avoid a Raccoon in the roadway. Driver #1 lost control of Veh #1 and went into the ditch, hit a tree and ended up submerged in a pond.</t>
  </si>
  <si>
    <t>Unit 1 was northbound on Co Rd 33 from 86th St when a deer ran on to the roadway from the right side ditch.  The driver was unable to slow or avoid a crash.  The front of Unit 1 struck the deer, causing moderate damages.</t>
  </si>
  <si>
    <t>Vehicle #1 was traveling Northbound on Co Rd 33 when it hit a deer.  Driver #1 was not injured.</t>
  </si>
  <si>
    <t>Driver was driving southbound on County Road 33 and hit a deer that ran out in front of his car. The car has heavy front end damage and due to the damage not able to be driven. The driver of the vehicle stated that his insurance company has a tow in route.</t>
  </si>
  <si>
    <t>COUNTY ROAD 33</t>
  </si>
  <si>
    <t>COUNTY ROAD 30</t>
  </si>
  <si>
    <t>Neighbors reported hearing a motorcycle rev its motor and went to investigate. They located a downed motorcycle and an injured DRIVER#1 among the hedges. Skid marks indicated the motorcycle drove southeasterly across County Road 33, impacted a curb, continued across a gravel driveway, struck a pine tree, and then came to rest against a row of hedges. DRIVER#1, who did not have a motorcycle endorsement, later stated the throttle stuck open and he was unable to stop. The motorcycle's owner later tested the motorcycle and found no evidence of a stuck throttle. UNIT#1 sustained damage to the rear fender, license plate bracket, and a bent rim. DRIVER#1 was transported from the scene via ambulance with a possible broken leg.</t>
  </si>
  <si>
    <t>V1 was traveling North on County Road 33 when it veered off the roadway to the left near the interaction with 74th street in Camden Township. V1 entered the West ditch and hit a small number of small trees, damaging the vehicle. V1 eventually came to a stop approx. 100 yards in a marsh wetland area from the point of entry into the ditch. V1 was approx. 30 plus yard from the roadway. V1 had to be winched out by R &amp; V Towing. I was unable to locate the driver at the time of the crash, but learned he may have fallen asleep while driving home.</t>
  </si>
  <si>
    <t>74th Street</t>
  </si>
  <si>
    <t>Veh 1 was southbound on county road 33 near 74th street. Roads were icy. Driver 1 said that he lost control of vehicle and went into the ditch on the east side of county road 33. Veh 1 then rolled onto its top. Driver 1 contacted R&amp;V. Driver 1 had no injuries.</t>
  </si>
  <si>
    <t>New Germany</t>
  </si>
  <si>
    <t>County Road 30</t>
  </si>
  <si>
    <t>UNIT#1 was unoccupied and legally (and parallel) parked facing northbound on Co Rd 33. Tire tracks in the grassy area near UNIT#1 indicate an unknown vehicle drove across the lawn in the NW direction and collided with the passenger side door of UNIT#1. No person(s) came forward to claim responsibility. UNIT#1 sustained a damaged passenger-side door, a broken passenger sideview mirror, and a shattered passenger side window.</t>
  </si>
  <si>
    <t>0400006594550034-I</t>
  </si>
  <si>
    <t>Driver of #1 was westbound on CSAH 34. Driver of #2 was southbound on CSAH 33. Driver of #1 said his cell phone rang, he dropped it.
 As he went to retrieve the phone he went through the stop sign on CSAH 34 at CSAH 33 and struck the semi trailer in the left rear.</t>
  </si>
  <si>
    <t>Unit 1 was at a stop sign and began to slowly creep out from the intersection.  Unit 1 stated they looked north and did not see a vehicle and began to pull out.  Unit 2 was traveling southbound and observed Unit 1 pulling out from the intersection and attempted to avoid Unit 1, but was unsuccessful.  Unit 1 struck Unit 2 in the rear driver's side.  No reported injuries, nobody transported.  Unit 2 was towed from the scene.</t>
  </si>
  <si>
    <t>110th Street</t>
  </si>
  <si>
    <t>0700006594550135-I</t>
  </si>
  <si>
    <t>Driver was sb on County Road 33. Driver struck deer broadside with front of truck. Vehicle was towed due to damage to radiator. Deer was dead. Driver did not want the deer. Vehicle was towed from scene by private tow company.</t>
  </si>
  <si>
    <t>78TH ST</t>
  </si>
  <si>
    <t>0800006594550183-I</t>
  </si>
  <si>
    <t>Unit 1 was traveling northbound on Co Rd 33 in the area of 78th St.  I deer from west to east and struck Unit 1 in the front passenger side fender.
No injuries and no citations.</t>
  </si>
  <si>
    <t>RAMP537</t>
  </si>
  <si>
    <t>2200000000001537-I</t>
  </si>
  <si>
    <t>Unit 1 was traveling on southbound Co Rd 33 near Vega Ave.  Driver of Unit 1 stated he dropped a lit cigarette on the floor of the vehicle and reached down to grab it.  When he returned his eyes to the road he realized he had left the Co Rd 33 and was in the ditch traveling along Vega Ave. where Co Rd 33 curves to the south.  Driver of Unit 1 stated he could not stop the vehicle in time and drove over a stop sign at the intersection. the stop sign broke free from the pole and the base of the pole cut through the bottom of the car and struck his left leg leaving a large cut.  Driver of Unit 1 declined medical attention.  No airbags deployed and the vehicle has been privately towed.</t>
  </si>
  <si>
    <t>RAMP923</t>
  </si>
  <si>
    <t>2200006594555923-I</t>
  </si>
  <si>
    <t>The driver of vehicle 1 advised that he was traveling west bound on Highway 5/25.  At the intersection of Highway 5/25 and County Road 33, the driver of vehicle 2 made a left hand turn and hit the driver's side of vehicle 1 with the front passenger side of vehicle 2.
The driver of vehicle 2 advised that she had just moved to the area and did not realize that the intersection was not a four way stop.  
No one was injured as a result of this crash.  Airbags were not deployed, and everyone involved had the proper restraints on at the time of the crash.
Both vehicles were able to be driven from the scene.  No citations were issued.</t>
  </si>
  <si>
    <t>Unit 1 was navigating the roundabout on Hwy 5&amp;25 westbound at Co Rd 33.  Unit 1 stopped in the roundabout for a Bobcat(construction equipment) in the roadway.  
Unit 2 was traveling behind Unit 1 and attempted to maneuver around Unit 1.  Unit 2 struck Unit 1 on the rear passenger side and then collided with the bobcat caused disabling damage to Unit 2.  
Driver of Unit 1 stated she stopped in the lane to wait for the bobcat operator working in the area to move out of the roadway and Unit 2 swerved to the right side striking her vehicle and the bobcat.
Driver of Unit 2 stated she saw Unit 2 but did not realize they were stopped. the driver stated she attempted to swerve when she realized Unit 1 was stopped but did not see the bobcat on the other side of Unit 1.  She swerved to the right striking Unit 1 and then colliding with the bobcat.</t>
  </si>
  <si>
    <t>Unit 1 was westbound on MN Hwy 5 &amp; 25, about .3 mile east of Central Ave. N., when a deer emerged from the driver's right side.  The front right corner of Unit 1 struck the deer, causing minor damages.  No other vehicles involved.</t>
  </si>
  <si>
    <t>Vehicle was traveling eastbound and struck a deer.  The weather was foggy and misty.
No injuries.  no witnesses.</t>
  </si>
  <si>
    <t>Driver of vehicle one stopped in traffic lane with signal on to make a left hand turn into a driveway. Driver of vehicle one claims she did not see or know for sure if driver of vehicle two had signal on to make left hand turn. Driver of vehicle one said not seeing the brake lights or turn signal she hit the rear of vehicle two pushing vehicle two into the ditch on north side of road.</t>
  </si>
  <si>
    <t>Vehicle heading east on Hwy 5/25 and deer came out from north ditch from behind a vehicle that was heading west on Hwy 5/25. Driver of vehicle observed deer come from behind vehicle that was west on Hwy 5/25 but was unable to avoid hitting deer as he was heading east on Hwy 5/25. Deer struck right front driver side of vehicle.</t>
  </si>
  <si>
    <t>THE DRIVER OF THE PICK-UP REPORTED FALLING ASLEEP AND RUNNING OFF THE ROAD TO THE LEFT.
THE PICK-UP HIT A TREE AND THE DRIVEWAY EMBANKMENT AND THEN ANOTHER TREE.
THE PICK UP WAS PULLING A HORSE TRAILER WITH 2 HORSES AND 3 DOGS IN THE PICK-UP.
DRIVER TRANSPORTED TO WACONIA RIDGEVIEW HOSPITAL
COLONY PLAZA TOWING</t>
  </si>
  <si>
    <t>The crash occurred at the intersection of MNTH 25 and MNTH 5.  The vehicle was traveling southbound on MNTH 25 and approaching a stop sign.  The driver attempted to brake for the stop sign, but his foot came off the pedal.  The vehicle went off the road to the right and hit the stop sign.  The vehicle then crossed over both lanes of MNTH 5 and rolled down the hill on the south side of MNTH 5.  The driver sustained minor injuries and was transported to the hospital in Glencoe.  The vehicle was towed from the scene.</t>
  </si>
  <si>
    <t>5EB</t>
  </si>
  <si>
    <t>V2 WAS STOPPED ON 5EB WAITING TO MAKE A  LEFT TURN ONTO 25NB. D1 WAS 5EB AND DID NOT SEE V2 STOPPED THERE AND REAR ENDED V2 VERY HARD.
D1 WAS HONEST AND ADMITTED HE JUST DID NOT SEE D2 WAS STOPPED AND REAR ENDED HER.
D2 WAS TAKEN TO HOSPITAL AS  PRECAUTIONARY TO ADDRESS POSSIBLE INJURIES.
BOTH VEHICLES WERE TOWED.</t>
  </si>
  <si>
    <t>MN 5/25</t>
  </si>
  <si>
    <t>MN 25</t>
  </si>
  <si>
    <t>#1 driver stated she was travelling eastbound and a deer ran into the side of her vehicle.  The deer crossed from south to north.</t>
  </si>
  <si>
    <t>Vehicle was travelling south on Hwy 25 and was approaching Hwy 5. Vehicle drove off roadway to the right and struck a stop sign post. Vehicle then drove off from area. Vehicle and driver was later located in Glencoe and the male beleived to be the driver was intoxicated. Driver was cited for Hit and Run as a result of this incident.</t>
  </si>
  <si>
    <t>MNTH5</t>
  </si>
  <si>
    <t>Driver of #1 was westbopund on MNTH 5. Driver saw an injured deer lying in road.
 She swerved to avoid hitting deer, ran into ditch and rolled over.</t>
  </si>
  <si>
    <t>Driver stated that he was west bound on Hwy 5 at about 50mhp when he hit a patch of ice and lost control of the truck . The vehicle rolled and ended up on its roof in the south ditch facing east bound.
The drive smelled of alcohol consented to A PBT which showed a BAC of .041.
The vehicle was towed by Colony Plaza. 
No injuries, no passengers.
The roads were ice covered, very windy.</t>
  </si>
  <si>
    <t>driver #1 stated she was travelling at posted speed and a deer ran out from the north to south.  Driver #1 stated she could not stop and struck the deer.  Vehicle was towed from the scene.  No injuries to an occupants</t>
  </si>
  <si>
    <t>Unit 1 was eastbound on Hwy 5 approaching Salem Ave. when, according to its driver, the car began to swerve after hitting slush on the side of the road.  Unit 1 continued, swerved out of control, and crossed the opposite lane of travel.  Unit 1's driver said the car struck an indicator post for the east end of the guard rail on the north side of the road.  There was significant damages to the end of the guard rail from a recent, unrelated incident involving a MN DOT snow plow truck.  Unit 1 stopped moving in the bottom of the ditch on the north side of road.</t>
  </si>
  <si>
    <t>ROME</t>
  </si>
  <si>
    <t>-ALL VEHICLES WB HWY 5
-DV 3 &amp; DV2 STOPPED IN TRAFFIC BECAUSE DEER WERE CROSSING THE ROADWAY
-DV1 SAID SHE LOOKED DOWN AT HER RADIO AND WHEN SHE LOOKED UP SHE COULD NOT STOP IN TIME
-V1 STRIKES V2 THEN V1 STRIKES V3
-NO INJURIES
-DV1 CITED FOR FAIL TO DRIVE WITH DUE CARE</t>
  </si>
  <si>
    <t>TACOMA AVE</t>
  </si>
  <si>
    <t>V/1 EAST ON MNTH 5, V/2 WEST ON 5 AS WELL.  WITNESS BRADLEY  PLIHAL, WHO WAS IN FRONT OF V/2, TOLD ME THAT HE NOTICED V/1  APPROACH HIS VEHICLE PARTIALLY IN HIS LANE.  BRADLEY MOVED TO THE RIGHT, IN TIME TO AVOID A CRASH WITH THE EAST BOUND VEHICLE.  AS HE LOOKED IN HIS MIRROR, HE WATCHED V/1 MOVE MORE INTO THE  OPPOSITE LANE SUDDENLY.  BRADLEY WATCHED THE CRASH IN HIS MIRROR.  V/1 DRIVER DID NOT KNOW WHAT HAPPENED PRIOR TO THE CRASH.  V/2  DRIVER TOLD ME THAT HE LOOKED DOWN FOR A SECOND, AND WHEN HE  LOOKED UP AGAIN, V/1 WAS IN HIS LANE.  UNABLE TO AVOID THE  VEHICLE, THE TWO VEHICLES CRASHED DRIVER SIDE TO DRIVER SIDE.</t>
  </si>
  <si>
    <t>Vehicle #1 was westbound on Hwy 5 just west of Salem Ave. A deer ran onto the road and Vehicle #1 struck the deer. Vehicle #1 sustained moderate damage. No injuries.</t>
  </si>
  <si>
    <t>Vehicle #1 was EB on HWY 5 just east of Salem Ave. Vehicle #1 hit should, driver over corrected went into the north ditch. Vehicle #1 hit a field approach and some brush causing severe damage. No injuries. No damage to public or private property. Driver of Vehicle #1 was cited for Instruction Permit violation.</t>
  </si>
  <si>
    <t>158th Street</t>
  </si>
  <si>
    <t>Veh. #1 was travelling north on Highway 5/25. Driver of veh. #1 stated she was rounding the corner and the vehicle began to fishtail. Driver of veh. #1 stated the vehicle went into the ditch and rolled over.
The road conditions were very poor due to packed snow and blowing snow. There were approximately 40 MPH crosswinds.
Veh. #1 was towed from the scene. No injuries were reported.</t>
  </si>
  <si>
    <t>Salem Ave</t>
  </si>
  <si>
    <t>Unit 1 slowed because of deer on the roadway. Unit 2 ran into the back of unit 1. Driver of unit 2 stated he saw the deer  on the roadway and was probably following to close. 
Driver of unit 2 was issued a citation for failure to drive with due care. 
Minor damage to unit 1. Moderate damage to unit 2. Neither vehicle was towed.</t>
  </si>
  <si>
    <t>According to driver of veh. #1, veh. #1 was EB on Highway 5. Driver of veh. #1 stated he saw a deer enter the roadway in front of him from the south. Driver of veh. #1 stated he lost control of the vehicle and ended in the ditch on the north side of the road.
Driver of the vehicle reported the crash through a tow company roughly 10 hours after the crash occured.
Veh. #1 was towed out of the ditch but driven from the scene. No injuries were reported.</t>
  </si>
  <si>
    <t>The driver and witnesses reported that the right wheels went off the shoulder lip and the driver over-corrected.
The vehicle went off the road to the right and overturned and hit a tree.
Both occupants transported to Ridgeview Waconia Hospital via ambulance.
Smith Oil Towing</t>
  </si>
  <si>
    <t>UNIT 1 WAS WB HWY 5 BETWEEN CO 51 AND HWY 25. UNIT 1 STRUCK DEER THAT RAN INTO TRAFFIC FRON THE SOUTH TO THE NORTH CAUSING MODERATE DAMAGE TO FRONT DRIVER SIDE HEADLAMP. UNIT 2 WAS EB AT LOCATION OF COLLISION W/DEER, RAN OVER DEAD DEER CAUSING SEVERE DISABLING DAMAGE TO UNDERCARRIAGE. 
NO CLUES OF IMPAIRMENT FROM EITHER DRIVER. SEATBELTS WORN BY DOTH DRIVERS. 
UNIT 1 WAS ABLE TO DRIVE FROM SCENE. UNIT 2 WAS TOWED VIA PRIVATE TOW TO UNKNOWN LOCATION.
BOTH DRIVERS PROVIDED CURRENT INSURANCE PROOF. NO INJURIES REPORTED.</t>
  </si>
  <si>
    <t>Veh 1 was travelling eastbound Highway 5 from Highway 25 to the north, approaching Rome Avenue when a deer ran out from the ditch onto the roadway. Veh 1 struck the deer, causing damage to the driver's side headlamp and driver's side mirror. Veh 1 was still operable and able to be driven from the scene.</t>
  </si>
  <si>
    <t>ROME AVE</t>
  </si>
  <si>
    <t>Unit 1 was driving eastbound on Highway 5 approaching Rome Ave. Near the intersection of Highway 5 and Rome Ave., a deer entered the roadway from the north. Unit 1 struck the deer causing moderate damage, disabling the vehicle. No injuries to either the driver or the passenger as a result from the crash. Unit 1 was towed from the scene by Colony Plaza Towing.</t>
  </si>
  <si>
    <t>Kayla was driving eastbound on HWY 5 when a deer ran in front of her car causing her to hit the deer</t>
  </si>
  <si>
    <t>Unit 1 was eastbound on Hwy 5 approaching Rome Ave.  Unit 1's driver noticed a vehicle legally parked on the Southside of the road and moved towards the center line to pass the vehicle.  Unit 2 was westbound on Hwy 5 just passing Rome Ave.  Unit 1 and unit 2 struck each others drivers side mirrors.  There were no injuries and no vehicles were towed. The crash occurred just over the center line on the north side of the road.</t>
  </si>
  <si>
    <t>V/1 WAS WEST ON MNTH 5, JUST EAST OF ROME AVE.  FOR SOME REASON,  THE VEHICLE LEFT THE ROADWAY ON THE RIGHT.  THE DRIVER BROUGHT  THE VEHICLE BACK ON THE ROADWAY, BUT IN THE PROCESS, OVER  CORRECTED, CAUSING HIS VEHICLE TO GO SIDEWAYS.  V/2 WAS EAST ON  MNTH 5, AND WAS NOT ABLE TO AVOID V/1.  V/2 PULLED TO THE RIGHT  OF THE ROADWAY AS FAR AS HE COULD.  IN THE PROCESS, V/1 WAS HIT  B/Y V/2, ON THE EAST BOUND SHOULDER.</t>
  </si>
  <si>
    <t>THE DRIVER REPORTED TRAVELING WEST ON HWY 5 AND SAID THAT SHE LOOKED BACK TO CHECK ON HER GRAND DAUGHTER AND WENT OFF THE ROAD TO THE RIGHT SLIGHTLY AND THEN OVER CORRECTED AND CROSSED BOTH LANES OF TRAFFIC AND OVER TURNED IN THE DITCH.
NO INJURIES REPORTED 
COLONY PLAZA TOWING</t>
  </si>
  <si>
    <t>On 11/06/2018, I responded to a call of vehicle colliding with a deer on Highway 5 west of Rome Ave.  By the time I was in the area, the vehicle had been towed from the scene of the accident to a nearby business.  I spoke with the driver who stated she was traveling westbound on Highway 5 when a deer ran onto the roadway in front of Unit 1.  Unit 1 then struck the deer with the front bumper on the driver's side, causing moderate debilitating damage.  The driver was uninjured and was able to arrange for her vehicle to be towed.</t>
  </si>
  <si>
    <t>According to Driver, Vehicle 1 was travelling eastbound on Hwy 5 between Rome Av and 106th St in Waconia Township. A deer crossed the roadway and the driver was unable to avoid the deer resulting in the crash. Vehicle 1 had severe front end damage as well as damage to the windshield. Vehicle 1 was disabled and towed from the scene.</t>
  </si>
  <si>
    <t>UNIT 1 WAS EB 5 E OF ROME WHEN DEER RAN INTO HIGHWAY FROM N TO S. UNIT 1 STRUCK DEER CAUSING DEER TO GO AIRBORN AND LAND IN BACKSEAT OF 2 DOOR CONVERTIBLE. DEER WAS ALIVE AT TIME OF CALL AND EXPIRED WHILE DEPUTY WAS ON SCENE.
DEER CAUSED SEVERE DISABLING DAMAGE TO FRONT END OF UNIT 1 AND INTERIOR. 
DRIVER WAS NOT INJURED, AIRBAG DEPLOYED, LAP/SHOULDER BELT WORN.
NO SIGNS OF IMPAIRMENT.
UNIT 1 WAS TOWED TO COLONY PLAZA, DRIVER WAS TRANSPORTED HOME BY DEPUTY</t>
  </si>
  <si>
    <t>Rome Avenue</t>
  </si>
  <si>
    <t>Law enforcement was called to the scene of a "vehicle in the ditch" by an anonymous caller. That caller claimed the driver appeared to be OK but showed signs of impairment. By the time law enforcement arrived, the driver of the vehicle had left the scene. Law enforcement, not knowing the driver had left, searched the tall vegetation around the crash scene for the driver. DRIVER#1 called law enforcement almost twelve hours later and claimed "a deer...two deer jumped out in front of me and I swerved." Other than seat belt rash and a sore back, DRIVER#1 said he did not suffer any injuries. DRIVER#1 stated he didn't report the accident because he "panicked." Note that no deer tracks or skid/yaw marks were observed in the area. The vehicle tracks in the dirt shoulder indicated UNIT#1 crossed the center line, crossed the westbound lane, and left the roadway gradually to the left. UNIT#1 then traveled along the drainage ditch, struck the improved driveway of 13680 HWY 5 and went airborne. UNIT#1 then impacted the drainage ditch on the east side of the driveway. The distance from the driveway (where UNIT#1 launched) to where UNIT#1 landed was approximately 100 feet. It appeared UNIT#1 impacted the ground and then pivoted approximately 120 degrees, coming to rest facing northwest. UNIT#1 sustained heavy damage to its front and left (driver) side; the driver-side front wheel/tire combo was never located despite a twenty minute search of the area. An inventory search of UNIT#1 (for vehicle impound) located a "dugout," a small wooden box that contained a pipe and marijuana residue. DRIVER#1 admitted the pipe and marijuana belonged to him but denied he was smoking marijuana at the time of the accident. DRIVER#1 was cited for possession of drug paraphernalia.</t>
  </si>
  <si>
    <t>The vehicles were traveling westbound on MNTH 5.  The Toyota stopped behind a truck which was waiting to turn left.  The Cobalt could not stop in time and rear-ended the Toyota.  The driver of the Cobalt admitted that he was speeding and only had two car lengths between him and the Toyota.  The driver of the Toyota complained of injuries, but he refused treatment.  The Cobalt had to be towed from the scene.</t>
  </si>
  <si>
    <t>106th STREET</t>
  </si>
  <si>
    <t>DRIVER#1 stated he was traveling WB on MNTH5 when a lone deer ran onto the roadway from the north ditch. DRIVER#1 said he braked hard but was unable to avoid a collision. UNIT#1 sustained minor to moderate damage to the front bumper, grill, and hood. The radiator was punctured which necessitated the vehicle to be towed from the scene. No injuries. A Car Deer Kill Possession Permit (#56753) was issued to a passerby who stopped after the incident and wanted the carcass.</t>
  </si>
  <si>
    <t>Driver #1 stated she was WB on Hwy 5 when a deer ran into the roadway.  Driver #1 stated she swerved to avoid the deer and went into the south ditch.  
Veh #1 traveled off the roadway and hit a support wire for a power pole.  The wire broke and made contact with the power lines causing a power outage. 
Driver #1 was not injured</t>
  </si>
  <si>
    <t>On 10/26/2020 at 0617 hours I was dispatched to a single motor vehicle crash involving a deer. I arrived and saw a white Chevrolet Impala bearing MN license 795NTH. The Impala was parked on the eastbound shoulder of State Highway 5 with its hazard light activated. The roadway was dry and it was still dark out. I approached the driver and verified that she was uninjured. I identified the driver Susan Mary Heinen Dob: 07/30/1969. Heinen told me that she was traveling east on State Highway 5 from her home in Glencoe, MN to her place of employment in Victoria,MN. As she was driving through Waconia Township, MN two deer ran in front of her. She missed one and struck the other. I looked at the front end of the Impala and saw damage to the front bumper and grill. I advised Heinen that I could smell coolant but the vehicle did appear to be drivable. I asked Heinen if she wanted me to call a tow for her and she declined. Heinen stated she would drive the vehicle to her home in Glencoe, MN and left the scene of the crash. The deer was dispatched.</t>
  </si>
  <si>
    <t>V4 was stopping suddenly for a vehicle on 5wb making a sudden left turn. V4 stopped and V1 stopped. V2 then rear ended V1 and pushed V1 in to V4. V3 then rear ended V2 and again pushed V1 into V4.
No injuries, V2 towed by smith oil.</t>
  </si>
  <si>
    <t>Driver of Unit #1 was heading eastbound on MN Hwy 5 near the intersection of Co. Rd. 51. Unit #1 hit a deer that ran across road.
No injuries to report.
Unit #1 sustained minor damage on front, and was able to drive from scene.</t>
  </si>
  <si>
    <t>COUNTY ROAD 151</t>
  </si>
  <si>
    <t>Driver of Unit #1 was heading eastbound on MN HWY 5. Driver feel asleep and crossed over westbound lanes and went into the ditch on the northside of the HWY.
No injuries to report.
The vehicle was towed by Colony Plaza.</t>
  </si>
  <si>
    <t>Unit one was traveling westbound on Hwy 5, west of county road 51, when unit one struck a deer. The deer struck the right front bumper of the vehicle causing a significant amount of front end damage. The vehicle was not disabled as a result of the crash. The driver of unit one reports wearing a seat belt at the time of the crash. Airbags were not deployed. The driver of unit one stated she was not injured.</t>
  </si>
  <si>
    <t>Unit 1 was eastbound on MN Hwy 5 approaching intersection with Co Rd 151/51.  The driver said traffic was stopped in order for a towing company to remove a vehicle from the ditch.  The Unit 1 driver said he slowed for the stopped traffic but started sliding due to the snow-packed road surface.  The driver said he veered to opposite side of Hwy 5 in order to avoid a collision with the stopped traffic.  In doing so, Unit 1 drove off the left side of the road and struck a No Passing Zone sign, breaking its posts.</t>
  </si>
  <si>
    <t>The crash occurred on MNTH 5 near County Road 51 in Waconia.
Vehicle one was driving west on MNTH 5 when a deer entered the roadway.  The driver of vehicle one could not avoid hitting the deer.</t>
  </si>
  <si>
    <t>E/B HWY 5 / CR 51</t>
  </si>
  <si>
    <t>VEHICLE WAS TRAVELING E/B HWY 5 JUST PAST CR 51 IN WACONIA TOWNSHIP. 
V1 LEFT THE ROADWAY ON THE NORTH SIDE FOR AN UNKNOWN REASON. V1 WENT DOWN INTO THE DITCH, CAME OUT ON A FRONTAGE ROAD AND HIT AN ELECTRIC FENCE, CRASHING OVER MULTIPLE POSTS. V1 THEN WENT BACK DOWN INTO THE DITCH BETWEEN THE FRONTAGE ROAD AND HWY 5.
NO INDICATION THAT D1 ATTEMPTED TO BRAKE OR STEER.
D1 WAS FOUND DECEASED INSIDE OF THE VEHICLE. 
IT IS UNKNOWN HOW LONG V1 WAS IN THE DITCH BEFORE SOMEONE SAW THE VEHICLE AND CALLED 911.
V1 TOWED BY COLONY PLAZA TOWING.</t>
  </si>
  <si>
    <t>Driver was driving Eastbound on HWY 5 and a deer crossed HWY 5 southbound and the vehicle struck the deer and the deer ended up in the southbound ditch. There was minor front end damage to the car.</t>
  </si>
  <si>
    <t>-CRASH OCCURRED AT HWY 5/CR51
-V1 WAS SB CR 51
-V2 WAS WB HWY 5
-DV1 SAID HE WANTED TO CROSS HWY 5 TO CONTINUE SB CR 51
-DV1 SAID HE DID NOT SEE V2
-DV2 SAID HE WAS GOING APPROXIMATELY 55 MPH
-DV2 BRAKED AND STEERED LT TO AVOID CRASH
-VEHICLES COLLIDE IN THE INTERSECTION
-DV1 CITED FOR FAIL TO YIELD RIGHT OF WAY</t>
  </si>
  <si>
    <t>Unit 1 was traveling westbound on Hwy 5 near Co Rd 51.  A deer ran out in front of Unit 1 traveling from north to south across Hwy 5.  Unit 1 struck deer on the front passenger side quarter panel.  vehicle was privately towed due to damage to the windshield.</t>
  </si>
  <si>
    <t>Road construction on Hwy 5 in the area of CR 51 in Waconia Township, one lane each way open, flaggers on both ends of the construction, a pilot car is running vehicle`s thru the construction zone. There are uncontrolled side streets, it was dark out.  V1 was stopped in the construction zone in the EB lane, loaded with asphalt. There were many construction vehicle`s, the paver, roller units, etc in the area and in front of his truck. V2 was stopped in the construction zone behind V1. V1 said he saw her sitting there behind him, wondered how she got there and thought about going out and telling her to go around. She had been there stopped for 6 minuets he estimated. V1 said he did not see V3 coming, just felt the impact. V2 was at the hospital when I talked to her, she left the scene before I arrived. V2 stated she went past the flagger and his sign said, &amp;quote;slow&amp;quote; on it. She said she was driving along and remembered thinking V3 was coming really fast at her, and then she was hit. She doesn`t remember being stopped in the construction zone behind V1. V3 stated that she was just driving along and didn`t see any lights or flares or anything else before hitting V2.  Carver Deputies told me that V3 driver smelled of alcohol when I arrived on scene. V3 driver was in a Carver Squad when I arrived. I gathered all the information and then placed V3 driver in the rear of my vehicle. As I walked her to my squad, she was unsteady on her feet, was slurring her words slightly. Inside the squad, I could smell a very strong odor of alcohol as she spoke to me. V3 driver was arrested for DUI. V2 driver had broken bones, shoulder, unknown what other injury at the time of report. NOT TO SCALE.</t>
  </si>
  <si>
    <t>Unit 1 was traveling west bound highway 5 from county road 51. Unit 1 struck a deer that was in the middle of the road. Deer ran off. No injuries to driver.</t>
  </si>
  <si>
    <t>THE DRIVER OF THE FORD WAS EAST ON HWY 5 PRIOR TO THE CRASH.  THE DRIVER OF THE PICKUP WAS NORTH ON CR 51 AND STOPPED AT THE STOP SIGN.  HE REPORTED THAT HE THOUGHT IT WAS CLEAR SO HE PROCEEDED AND COLLIDED INTO THE PASSENGER DOOR OF THE FORD. 
THE DRIVER OF THE PICK UP REPORTED THAT THE SUN WAS IN HIS EYES AND THAT WAS WHY HE DID NOT SEE THE FORD.
NO INJURIES REPORTED.
R&amp;V TOWING FOR BOTH VEHICLES.</t>
  </si>
  <si>
    <t>The crash occurred on westbound MNTH 5 at County Road 51.
The driver of vehicle one stated that she was traveling west on MNTH 5.  She stated that she turned right at County Road 51 to make a U-turn.  She stated that she began her U-turn to go back east on MNTH 5.  She stated that her vehicle hit the side of vehicle two as she was making her U-turn.  She stated that she did not see vehicle two prior to the collision.
The driver of vehicle two stated that he was traveling west on MNTH 5.  He stated that vehicle one came into his lane from the right.  He stated that vehicle one hit the right side of his vehicle causing it to go sideways and rollover multiple times.</t>
  </si>
  <si>
    <t>Hwy 5 approximately 500' east of Co Rd 51 had one lane shut down and was clearly marked as a work zone. The  westbound lanes were stopped by a flag man. Unit 2 was stopped at the stop sign which the flag man was holding. Unit 1 collided with the rear of Unit 2 as it sat stopped at the stop sign. Unit 2 sustained light damage to the rear bumper area. Unit 1 sustained moderate damage to the front end. Unit 1 struck with sufficient force to deploy both front air bags. No injuries were reported by either driver. Both vehicles were driven from the scene. 
This crash occured directly behind Deputy Bones' squad car which was also stopped at the stop sign directly in front of Unit 2.</t>
  </si>
  <si>
    <t>102ND ST</t>
  </si>
  <si>
    <t>Vehicle 3 was stopped in traffic WB highway 5 for another vehicle making a left turn.  Vehicle 2 was stopped behind vehicle 3.  Vehicle 1 was traveling WB highway 5 and was unable to stop before hitting vehicle 2 and pushing it into vehicle 3.  Vehicle two then went off the road to the left.</t>
  </si>
  <si>
    <t>102 Street</t>
  </si>
  <si>
    <t>Driver #1 stated she was driving WB on highway 5.  She stated she had the cruise control on.  Driver #1 stated she lost control, when she hit a large snow drift and snow covered roadway.  Veh #1 went into the south ditch.  No injuries and minor damage to Veh #1</t>
  </si>
  <si>
    <t>#1 was west bound on MNTH 5 when a deer ran into the road from the south.  #1 struck the deer with the left front of the vehicle.</t>
  </si>
  <si>
    <t>Vehicle 1 was travelling eastbound on Hwy 5 at 102nd Street in Waconia TWP when he lost control due to the icy road conditions. Vehicle 1 slid and spun into the westbound lane going into the north ditch.  Vehicle 1 hit snow bank and rolled vehicle approx. 2 times.  Driver of vehicle was the only one in the vehicle at the time of the crash and claimed no injuries. Vehicle sustained severe damage to multiple areas.
No other vehicles were involved.  Vehicle was pulled out by tow company and taken to their impound lot per the drivers request.</t>
  </si>
  <si>
    <t>On 06/21/2018 at 0546 hours, V/1 was traveling eastbound Highway 5 approaching 102nd street when a deer emerged from the ditch on the north side of Highway 5. V/1 struck the deer as it crossed south across Highway 5. Driver of V/1 stated he did not see the deer until it was too late and struck the deer. V/1 sustained moderate front end damage. There was one passenger in the vehicle at the time of the crash. Both parties were not in need of medical treatment. Vehicle not towed due to damage. MN DOT advised as to the deer's location.</t>
  </si>
  <si>
    <t>Vehicle #1 was Eastbound MN Highway 5 approximately 1/4 mile east of 102nd Street traveling at approximately 50 - 55 miles per hour. 
Vehicle #2 was Westbound MN Highway 5 approximately 1/4 mile east of 102nd Street. The driver of vehicle #2 was slowing down in her traffic lane as the vehicles in front of her were braking. The driver of vehicle #2 said she looked up and saw she was going into the eastbound lane of traffic and hit the drivers side front of vehicle #1, causing vehicle #1 to go into the south ditch of MN Highway 5 and hit a tree. Vehicle #2 came to rest sideways in the Westbound lane of MN Highway 5.
Both vehicle #1 and #2 sustained severe damage to the front ends of their vehicles.
Passenger of vehicle #1 received a minor cut on the right side of her neck from the seatbelt.</t>
  </si>
  <si>
    <t>CR 151</t>
  </si>
  <si>
    <t>Driver of #1 was west bound on MNTH 5. Driver skidded, went sideways into ditch on right side and rolled over.</t>
  </si>
  <si>
    <t>V/1 TRAVELING WEST ON MNTH 5.  V/2 HAD SLOWED TO ENTER A  DRIVEWAY. DRIVER OF V/1 TOLD ME THAT THE SUN GOT IN HIS EYES AND  DID NOT NOTICE THE TURNING VEHICLE.  V/1 DRIVER SPUN OUT, LEFT  THE ROADWAY, HIT THE DRIVEWAY APPROACH, AND PARTIALLY OVERTURNED.  IT WAS AT THIS POINT THAT V/1 HIT V/2.</t>
  </si>
  <si>
    <t>Unit 1 traveling West bound on Hwy 5. Unit 1 begins to swerve to the right side of the road.  Unit 1 then swerves to the left side of road crossing the centerline.  Unit 1 begins to rotated clockwise and off of the roadway to the left.   Unit 1 hits a culvert and flips, landing on the roof of the vehicle.  Multiple airbag deployment from Unit 1. Driver of Unit one is able to free himself from the vehicle with no injury. The passenger of vehicle is able to free herself with help from rescue. Female passenger transported by Ridgeview with possible injury.  Unit 1 was towed by Colony Plaza.</t>
  </si>
  <si>
    <t>MN HWY 5</t>
  </si>
  <si>
    <t>COUNTY ROAD 51</t>
  </si>
  <si>
    <t>VEHICLE #1 WAS GOING EASTBOUND ON HWY #5.
VEHICLE #1 HIT A PATCH OF ICE, SPUN OUT OF CONTROL, RAN OFF THE RIGHT SIDE OF THE ROAD AND OVERTURNED. 
NO INJURIES.
NO CITATIONS ISSUED.</t>
  </si>
  <si>
    <t>CO RD 151</t>
  </si>
  <si>
    <t>DRIVER#1 stated she was WB on MNTH5 when she encountered icy conditions due to snow blowing over the roadway. DRIVER#1 stated her vehicle suddenly slid off the roadway to the left and rolled over after it impacted deep snow in the ditch. UNIT#1 came to rest on its roof. DRIVER#1 sustained a black eye from contact with an unknown object during the rollover. UNIT#1 sustained light bodywork damage and a cracked windshield. UNIT#1 was towed from the scene via William's Towing of Excelsior. No citations.</t>
  </si>
  <si>
    <t>Co Rd 151</t>
  </si>
  <si>
    <t>Vehicle 1 was travelling westbound on Hwy 5, Approximately a half mile east of CO Rd 151. V1 lost control as a result of a large amount of drifting snow that had accumulated on that section of Hwy 5.  The snow drift covered both east and west lanes and was approximately 1-2 inches deep. V1 struck the snow bank on the north side of Hwy 5 and flipped over. There were no injuries reported at the time of the crash.   The vehicle was towed from the scene.</t>
  </si>
  <si>
    <t>Driver was not at the crash scene. I spoke with her hours after the crash. 
Driver said she was westbound on MNTH 5 when she said she swerved to avoid a deer in roadway. (Tracks indicate she was wrong way into opposing traffic when she swerved. Over corrected went into ditch and flipped.</t>
  </si>
  <si>
    <t>DRIVER#1 stated he was EB on Hwy 5 when he lost control of his vehicle on the icy roadway. DRIVER#1 said UNIT#1 slid off the roadway to the left and overturned onto its side upon impact with deep snow on the north side of HWY 5. No injuries. UNIT#1 sustained largely cosmetic damage and minor denting to the vehicle's passenger side. UNIT#1 had preexisting rust so the exact extent of damage was hard to determine. UNIT#1 was towed from the scene via Colony Plaza and impounded in their lot.</t>
  </si>
  <si>
    <t>Driver of Unit #1 ran of road right side, and struck tree. Driver of Unit #1 was not speeding, and shoulder of road was small causing driver to lose control of vehicle in ditch. No other vehicles were involved.
Minor injuries reported to Driver of Unit #1, and she was transported to RMC in Waconia by Paramedics.
Unit #1 was towed from scene by Colony Plaza.</t>
  </si>
  <si>
    <t>VEHICLE 3 WAS ON 5WB STOPPED WITH LEFT SIGNAL ON TO TURN LEFT INTO HER RESIDENCE DRIVEWAY OFF 5.  VEHICLE 2 WAS STOPPED BEHIND VEHICLE 3 WAITING FOR VEHICLE 3 TO TURN.  VEHICLE 1 WAS ON 5WB AND DID NOT STOP FOR VEHICLE 2 OR VEHICLE 3 AND REAR ENDED VEHICLE 2 VERY HARD PUSHING VEHICLE 2 INTO VEHICLE 3.  VEHICLE 1  THEN VEERED TO THE LEFT AFTER IMPACT INTO 5EB TRAFFIC.   VEHICLE 4 WAS ON 5EB GOING STRAIGHT AND HIT VEHICLE 1 IN THE DRIVERS SIDE OF VEHICLE 1. VEHICLE 4 VEERED RIGHT AFTER HEAD ON IMPACT AND CAME TO FINAL REST IN 5EB RIGHT DITCH.
ACCORDING TO DRIVER 2 HE SAW DRIVER 1 COMING BEHIND HIM VERY FAST NOT SLOWING AND ALL HE COULD DO IS BRACE FOR IMPACT.
THE 2 CHILDREN IN VEHICLE 1 AND DRIVER 1 WERE SERIOUSLY INJURED AND TRANSPORTED TO HCMC HOSPITAL VIA AMBULANCE.  DRIVER 1 HAS A BROKEN NECK, AND PASSENGER NATHANIEL BRAITH HAS SEVERE HEAD INJURIES. BOTH ARE IN CRITICAL CONDITION AT HCMC.
DRIVER 4 AND PASSENGER IN VEHICLE 4 SUFFERED INJURIES, AND WERE TRANSPORTED TO RIDGES HOSPITAL IN WACONIA.  THEIR INJURIES WERE NOT SEVERE.</t>
  </si>
  <si>
    <t>TWNS Orchard Road</t>
  </si>
  <si>
    <t>Driver of #1 was eastbound on MNTH 5.
Deer ran out of south ditch and struck #1</t>
  </si>
  <si>
    <t>Orchard Rd</t>
  </si>
  <si>
    <t>Vehicle #1 was WB on Hwy 5, lost control, went into the south ditch and rolled over.
A single set of foot prints were seen walking away from Veh #1.  A White male, with dreadlocks, was picked up by a another vehicle.   
Driver #1 is Unknown. 
Attempts were made to contact the vehicle owner. Owner was never contacted.</t>
  </si>
  <si>
    <t>Veh 1 driver said wb at 58 MPH and swerved to avoid deer in roadway.  All involved said no injuries.  Parents came out and were able to drive damaged car from scene.  Other juvenile's parents notified and parent of driver gave them a ride home.  Veh 1 went off road, through ditch, hit fence post and through an electric fence and came to rest in field.  Property owner estimated damage to fence to be $50.  Will call back if finds further damage in morning.  Driver issued citation for multiple provisional DL violations.  White copy issued.</t>
  </si>
  <si>
    <t>TWNS Orchard Rd</t>
  </si>
  <si>
    <t>Driver of #1 said he was eastbound on MNTH 5. Driver said he fell asleep at the wheel, ran off road. Tracks indicate he struck the driveway approach at 12075 MNTH 5. He then vaulted the approach and landed on wheels.</t>
  </si>
  <si>
    <t>ORCHARD RD</t>
  </si>
  <si>
    <t>-DV1 W/B 5
-DV1 SAID SHE DROPPED HER MAKE-UP AND LOOKED DOWN
-V1 WENT OFF THE ROADWAY TO THE RT AND ROLLED OVER IN THE NORTH DITCH</t>
  </si>
  <si>
    <t>Oak Ave</t>
  </si>
  <si>
    <t>Unit 2 was turning northbound on Oak Ave from Highway 5. Unit 1 was following to close and ran into the back of Unit 2. Driver of Unit 1 was cited for no insurance and following to close.
No injuries. Neither vehicle was towed.</t>
  </si>
  <si>
    <t>Deputies were dispatched to a report of a unoccupied vehicle in the ditch. Upon arrival, deputies located an unoccupied Red Monte Carlo on the South side of highway 5 just west of Orchard road.
The vehicle appeared to have been travelling WB on highway 5, and lost control. The vehicle went into the ditch on the south side of the road. I observed that the front, and side windows were broken out of the car. These broken windows appeared to have been inflicted by the driver after the crash.
I attempted to contact the driver numerous times via phone but was unable to speak with him. I made contact with the RO, and he advised that he knew his nephew was driving it, and that he was safe "somewhere".</t>
  </si>
  <si>
    <t>MN Hwy 5</t>
  </si>
  <si>
    <t>Driver of unit 1 advised she was looking down playing with the radio and was traveling sw at 55 mph.  Driver of unit 1 looked up and noticed traffic in front of her stopped as another vehicle was making a left hand turn.  Driver of unit 1 was unable to come to a complete stop and struck unit 2.  Driver of unit 2 advised he was stopped waiting for three other cars in front of him in the traffic lane as the lead car was making a left hand turn.  Driver of unit 2 looked into rear view mirror and noticed unit 1 coming at him at a high rate of speed.  Driver knew unit 1 was going to hit him so he drove off the road and into the ditch to avoid contact.  Unit 1 struck unit 2 in the left rear bumper and damage to unit 1 was to the front right bumper.  
No injuries.  Unit 1 driver cited to fail to drive with due care.</t>
  </si>
  <si>
    <t>Driver was traveling eastbound on Highway 5, approaching the roundabout at Orchard Road. The driver drove straight through/across the roundabout, struck a light pole, drove approximately 250 yards in the ditch, jumped a driveway, and then came to a stop. 
The driver was confused, and did not know that he had driven in a ditch and had passed so much distance. 
The drivers son arrived on scene and stated that he  and other family members were going to speak about their fathers drivers status.</t>
  </si>
  <si>
    <t>Driver #1 stated he was EB on Hwy 5 when a deer ran infront of his vehicle.
Vehicle #1 hit the deer.  
Passenger #2 appeared to have minor injuries from the airbag deployment</t>
  </si>
  <si>
    <t>Vehicle 1 was travelling westbound on Hwy 5 approaching the intersection of Hwy 5 &amp; Orchard Rd. Vehicle 2 was travelling in front of V1 and stopped on Hwy 5 to make a left turn onto southbound Orchard Rd. The driver of V1 said he was looking in the rearview mirror and did not see V2 stop and turn on its blinker. The driver of V1 said he was distracted and took his eyes off the road for about four seconds. The driver of V2 said she was making a left turn on to southbound Orchard Rd when she was hit from behind by V1. No injuries were reported at the time of the crash, however the driver of V2 was going to get checked out at Ridgeview Medical Center in Waconia as a precautionary evaluation. Both vehicles were towed form the scene to Colony Plaza. The driver of V1 was issued a citation for Failure to Driver with Due Care and Control.</t>
  </si>
  <si>
    <t>Vehicle 1 was travelling eastbound on Hwy 5 at Orchard Rd when a deer ran out in front of his vehicle. The deer struck the vehicle in the front passenger side. The deer was not located after the crash. The driver of V1 drove to Strong Drive and reported the crash. No injuries reported at the time of the crash.</t>
  </si>
  <si>
    <t>Unit 1 was driving Eastbound Highway 5 approaching the intersection/ roundabout of Orchard Road. Unit 1 did not slow down through the intersection. Unit one drove over the median divider on the west side, drove over the roundabout about, striking the sign. Unit 1 continued to drive over the roundabout, veering off the road to the south, onto a walking path. The vehicle then corrected and continued to drive eastbound on Highway 5. The driver was not injured. Unit 1 was stopped in Chanhassen, where the driver was found to be intoxicated. The driver was arrested for DWI and provided a .14 BrAC.</t>
  </si>
  <si>
    <t>Unit 1 was eastbound on Hwy 5 and nearing the roundabout at Orchard Road.  The driver of Unit 1 admitted to driving too fast and losing control as he entered the roundabout.  Unit 1 left the roadway, entered the interior, grassy portion of the roundabout, struck road signs, and continued traveling east.  Unit 1 came to a rest in the center median of Hwy 5 on the east side of the roundabout.  Unit 1 drove away from the scene.</t>
  </si>
  <si>
    <t>0300000000000005-D</t>
  </si>
  <si>
    <t>The crash occurred at the roundabout at the intersection of MNTH 5 and Orchard Road.  The Saab was traveling westbound on MNTH 5 and had already entered the roundabout.  As the Saab was coming through the roundabout, the bus failed to yield to the Saab and entered the roundabout.  As the bus entered the roundabout, it hit the right side of the Saab.  There were no reported injuries.  No tows were required.</t>
  </si>
  <si>
    <t>Unit 1 was traveling east bound on Hwy 5 near 94th St.  The driver of Unit 1 lost consciousness and drove off the road to the left.  Unit 1 then struck a guard rail on the north side of Hwy 5.  Unit 1 drove over the guard rail and came to a stop facing north in the north ditch of Hwy 5.
A witness traveling west bound on Hwy 5 stated she saw Unit 1 approaching east bound.  she stated Unit 1 was driving normal and then swerved to the left and off the road striking the guardrail. 
The driver of Unit 1 stated he lost consciousness while driving on Hwy 5 and regained consciousness when he struck the guard rail.   Driver of Unit 1 reported no injuries at the scene and declined medical attention.</t>
  </si>
  <si>
    <t>MNTH 5 AT OAK, WACONIA.  V/1 WAS WEST ON MNTH 5, APPROACHING OAK STREET, MOVING TO THE LEFT TURN LANE. APPROACHING A RED LIGHT.  V/2 WAS SOUTH BOUND ON OAK TO GO EAST ON MNTH 5.  HAVING A GREEN MAIN LINE LIGHT AND A FLASHING YELLOW LEFT TURN ARROW.  V/1 DRIVER SAID HE HIT A PATCH OF ICE AND COULD NOT STOP.  V/1 HIT V/2.  IT SHOULD BE NOTED, THE COMPLETE ROADWAY WAS A SLOPPY MIX OF SNOW AND SLUSH.</t>
  </si>
  <si>
    <t>-CRASH OCCURRED ON EB HWY 5/CR 10
-DV1 WAS SB CR 10. SHE SAID HER LIGHT HAD BEEN GREEN BUT SHE STOPPED BECAUSE AN EMERGENCY VEHICLE WITH IT'S LIGHTS ACTIVATED WAS APPROACHING THE INTERSECTION WB ON HWY 5.  DV SAID HER LIGHT TURNED RED AS SHE WAS WAITING AT THE BEGINNING OF THE INTERSECTION
-DV2 WAS EB HWY 5 IN THE RIGHT LANE.  SHE SAID SHE HAD A GREEN LIGHT
-WITNESS WITSCHORIK WAS EB HWY 5 IN THE LEFT LANE. HE SAID EB HWY 5 TRAFFIC HAD A GREEN LIGHT AND HE BRAKED TO AVOID GETTING INTO A CRASH WITH V1.  HE SAID HE HONKED HIS HORN TRYING TO GET DV1'S ATTENTION
-WITNESS TCVIROVA WAS SB CR 10.  SHE SAID SB CR 10 HAD A RED LIGHT
-V1 STRIKES V2</t>
  </si>
  <si>
    <t>The vehicles were traveling eastbound on MNTH 5, near Oak Avenue.  Traffic came to an abrupt stop.  The gray Honda came to a stop behind traffic, and the black Honda came to stop behind the gray Honda.  The Dodge was traveling behind the black Honda and applied the brakes, but he was following too close to stop in time.  The Dodge rear-ended the black Honda and pushed it into the gray Honda.  The Dodge caught fire, which was put out by the fire department.  The Dodge was towed from the scene.  All passengers of Dodge sustained injuries and were transported to the hospital via ambulance.</t>
  </si>
  <si>
    <t>Oak ave,</t>
  </si>
  <si>
    <t>Unit #1 rear ended by unit #2 as they entered a work zone.  two lane closed to one lane and flagged.
Driver of unit #2 charged with CVO/DWI and booked.
Driver of unit #1 had a head injury and was tranport by ambulance to the hospital</t>
  </si>
  <si>
    <t>V1 and V2 were traveling Eastbound on highway 5, West of the intersection of Oak Avenue. 
V2 was stopped for the red light, V1 ran into V2. The driver of V1 stated " I just looked down for a second." There was moderate damage to V1, and appeared that she hit V2 very hard. V2 had minor damages to the rear bumper. both cars were able to be driven from scene.
I was forced to clear the crash to respond to an unrelated call. Documents were later delivered to drivers. 
The driver of V1 was cited for duty to drive with due care.</t>
  </si>
  <si>
    <t>OAK AVE</t>
  </si>
  <si>
    <t>Unit 1 was eastbound on MN Hwy 5 and had moved to the left turn lane to go north on Oak Ave.  Its driver said the traffic signal for her lane was flashing a yellow arrow.  The Unit 1 driver said she saw Unit 2 approaching her on westbound MN Hwy 5 at a high rate of speed so she applied the brakes to stop her vehicle in order to allow Unit 2 to pass through the intersection.  The Unit 1 driver said her vehicle was sliding forward due to the icy road surface.  Snow had recently fallen.  The Unit 1 driver said her vehicle slid into the path of Unit 2, resulting in the crash.  Unit 1 was pushed to the road side at the northwest corner of the intersection.
The Unit 2 driver said he was westbound on MN Hwy 5 and was continuing to drive straight through the intersection when he saw Unit 1 slide into the path of his vehicle.  The Unit 2 driver said he had no time to react before the crash.  The Unit 2 driver said the traffic signal for his lane was displaying solid green.  Unit 2 was found in the center of the intersection.</t>
  </si>
  <si>
    <t>The crash occurred at the intersection of MNTH 5 and Oak Avenue.  The Mercury was traveling westbound on MNTH 5 in the right lane.  The Chevrolet was turning left to go northbound on Oak Avenue from MNTH 5 eastbound.  The Chevrolet had a flashing yellow arrow and the Mercury had a green light.  The Chevrolet did not yield to the Mercury and conducted the left turn in front of the Mercury.  The Mercury had no time to react to the turning Chevrolet and hit the Chevrolet at a right angle on the passenger side.  Both vehicles had to be towed from the scene.  Both drivers and all the passengers in the Chevrolet had to be transported to the hospital, due to injuries.</t>
  </si>
  <si>
    <t>MNTH 5 AT CSAH 10, WACONIA.  V/1 WAS EAST BOUND ON MNTH 5 IN THE LEFT TURN LANE.  V/2 WAS WEST ON MNTH 5.  V/1 DRIVER TOLD ME THAT SHE HAD A FLASHING YELLOW ARROW.  NOT SEEING ANY VEHICLES IN THE AREA, SHE ATTEMPTED A U-TURN.  V/2 WAS WEST BOUND ON MNTH 5, HAVING A GREEN LIGHT.  V/1 MADE A U-TURN IN THE PATH OF V/2.  NOT ABLE TO STOP IN TIME, V/1 WAS HIT BY V/2.</t>
  </si>
  <si>
    <t>Vehicle 1 (659RBY) was travelling eastbound on Highway 5 near Oak Avenue in Waconia, Minnesota.  At the intersection of Highway 5 and Oak Avenue the traffic light turned red.  The driver of vehicle 1, Jessica Lynn Johnson DOB 1/12/1991, said she was unable to stop in time for the red light.  This caused her vehicle to strike a second vehicle in the rear.  Vehicle 1 had moderate damage to its front left bumper and headlight. 
Vehicle 2 (694PPL) had very minor damage to the rear of the vehicle.  Driver 2, Annette Pauline Thomas DOB 06/04/1983, stated her vehicle was struck as it came to a stop at the intersection.  Vehicle 2 had very minor damage on the bumper of the vehicle.  
Neither party was injured and both vehicles were able to be driven off the scene.</t>
  </si>
  <si>
    <t>MNTH 5 WEST OF OAK, WEST OF WACONIA.  TRAFFIC IN THE AREA HAD SLOWED.  FOR SOME UNKNOWN REASON THE LEAD VEHICLE SLOWED.  NOT STOPPING IN TIME, V/1 HIT V/2, V/2 WAS PUSHED INTO V/3, V/3 WAS PUSHED INTO V/4, V/4 WAS PUSHED INTO V/5, AND V/5 WAS PUSHED INTO V/6.</t>
  </si>
  <si>
    <t>Units 1 and 2 were both westbound on Hwy 5 and had just went through the intersection with Oak Ave.  Unit 1 was directly in front of Unit 2.  The Unit 1 driver said he had to stop quickly for traffic in front of him and that once he did, Unit 2 rearended him.  The Unit 2 driver said he saw Unit 1 stop quickly, but failed to react in time to avoid colliding with Unit 1.  Unit 2 driver was cited for failure to drive with due care.  The Unit 1 passenger complained of minor head and neck pain.</t>
  </si>
  <si>
    <t>Hwy. 5</t>
  </si>
  <si>
    <t>Oak Ave.</t>
  </si>
  <si>
    <t>V1 was EB on on Hwy. 5 from NYA. V2 was also EB on Hwy. 5 from Countryside Vet. V2 rearended V1 west of the the intersection on Hwy. 5 just west of Oak Ave. I spoke with the D1 who stated she seen V2 come up behind her "like a bat out of hell" and was all over the road. D1 stated she was ready to call 911 for a driving complaint on V2. I spoke with D2, D2 stated he had a kitten in his vehicle which was crawling around by the pedals, he went to grab the kitten by his feet and that's when he crashed into V1.  V1 sustained light damage to the rear passenger side bumper. V2 sustained no damage. D2 was cited for Failure to Drive with Due Care. No tows and no injuries.</t>
  </si>
  <si>
    <t>Unit 1 was traveling westbound on Highway 5, approaching Oak Avenue in the City of Waconia. The driver of Unit 1 was experiencing flu-like symptoms while approaching the intersection and leaned to his left to vomit out the driver's window. In doing so, the driver turned the wheel to the left as well. 
The vehicle struck a "Divided Roadway" indicator sign, knocking it off at the base. The vehicle continued into on-coming traffic. The driver realized what had occurred and panicked, jerking the wheel back to the right. The vehicle jumped over the curbed median and came to a stop on the right hand shoulder of westbound Highway 5.
The vehicle sustained an indentation to the passenger side of the front bumper and both passenger side tires went flat.
The driver was checked by paramedics on scene and did not sustain any injuries. The vehicle was towed by Colony Plaza due to the two flat tires.</t>
  </si>
  <si>
    <t>Pedestrian(P)and her 8 yr old brother were at Oak Ave waiting to cross Hwy 5. Brother stated he saw a veh trav w/b approx 30-50 mph and stated the veh had a green light. Brother told (P) to not cross because of the veh approaching. (P) stated she could make it. (P) ran out in road as veh was approaching. It appears as (P) stopped when veh was by (P). (P) possibly sprained ankle and fell to the ground. (P) fell on her right elbow - minor cuts with small amount of blood. Driver (D) stopped and turned around to check on (P). It is unknown if (D) knew (P) was injured. (D) did offer to drive (P) and her brother home but they refused. (P) called parents when at home. Parents refused transport by ambulance and (P) was transported by father. Mother's name is Jennifer Lynn Aagaard (612-708-5493). Only description of veh was that it was a red passenger car. A/F driver.</t>
  </si>
  <si>
    <t>mn 5</t>
  </si>
  <si>
    <t>oak avenue</t>
  </si>
  <si>
    <t>#1 driver stated the light for him to go south on Oak Avenue had just changed to a solid green.  #1 driver stated he waited 2 seconds, looked to the west and proceeded across the intersection and was struck.
#2 driver stated she was westbound MN 5 at 50 mph with a solid green light.  #2 driver stated the other veh. appeared in her lane and she tried to moved over to miss the truck.  #2 veh and #1 veh. struck each other in the intersection.</t>
  </si>
  <si>
    <t>#5</t>
  </si>
  <si>
    <t>Vehicle #1 was traveling south on Oak Ave at intersection with MN Hwy #5.Vehicle #2 was traveling north on Oak Ave at intersection with Mn Hwy #5.  Driver #1 stated she was intending to turn onto east bound Hwy #5.  Traffic signal turned green, Driver #1 proceeded to turn into path of Vehicle #2, which was proceeding north, also with green light.  Witness advised that there was no grren arrow visible for south bound Oak to east bound Hwy #5.  Witness stated that Vehicle #1 failed to yield right-of-way to Vehicle #2 at time of crash.</t>
  </si>
  <si>
    <t>V/1, V/2, AND V/3 ALL TRAVELING EAST ON MNTH 5.  THE LIGHT HAD TURNED FROM RED TO GREEN, AND A PACK OF VEHICLES STARTED TO PULL AWAY FROM THE LIGHT.  V/1 APPROACHED THE PACK OF SLOWER MOVING VEHICLES.  V/1 RAN INTO V/2, PUSHING V/2 INTO V/3.  I TALKED WITH THE DRIVER OF V/3.  SHE TOLD ME THAT THE PACK OF VEHICLES WAS MOVING SLOWLY AWAY FROM THE LIGHT.  SHE HAD PLENTY OF ROOM BETWEEN HER VEHICLE AND A SLOWER MOVING VAN.  V/2 DRIVER TOLD ME THAT HE THOUGHT THE VAN HAD STOPPED.  V/1 RAN INTO THE BACK OF V/2, PUSHING V/2 INTO V/3.</t>
  </si>
  <si>
    <t>Mun Oak Avenue</t>
  </si>
  <si>
    <t>Driver of #2 was westbound on MNTH 5.
Driver of #1 was south on MUN Oak Ave. making a right turn onto MNTH 5.
There was a lot of traffic on MNTH 5 and MUN Oak. Driver of #1 said he checked traffic and proceeded to enter MNTH 5 west when #2 struck him in the drivers side of his vehicle.</t>
  </si>
  <si>
    <t>Unit 1 was westbound Hwy 5 approaching the intersection of Oak Ave. Unit 1 signaled to turn right, or NB, onto Oak Ave and moved into the right turn lane. Driver of Unit 1 changed her mind and re-entered westbound lane of Hwy 5, pulling out in front of Unit 2. Unit 2 also westbound behind Unit 1. Semaphore showed green light for westbound traffic. Unit 2 attempted to slow/stop, but struck Unit 1 from behind, causing moderate damage to both vehicles.</t>
  </si>
  <si>
    <t>Vehicle 1 was making a left turn onto eastbound Hwy 5 from southbound Oak Ave. V1 had the green turn arrow. Vehicle 2 was making a right turn onto eastbound Hwy 5 from northbound Oak Ave. The driver of V2 said she did not see V1 enter the intersection when she was making her right turn onto eastbound Hwy 5. The driver of V1 said he had the green turn arrow and V2 struck him as he was turning onto Hwy 5. No injuries were reported at the time of the crash. No witnesses are known at this time. Both vehicles left the scene in working order.</t>
  </si>
  <si>
    <t>VEH 1 STOPPING FOR RED LIGHT
VEH 2 REAR ENDED VEH 1 AS IT STOPPED.</t>
  </si>
  <si>
    <t>The crash occurred at the intersection of MNTH 5 and Oak Avenue.  The snow plow was traveling westbound on MNTH 5 in the right lane and clearing the lane of snow.  The Edge was facing southbound on Oak Avenue, waiting to turn eastbound on MNTH 5.  THe Edge received a green arrow and proceeded to turn left onto MNTH 5.  The snow plow had the sun in his eyes and did not realize that the light had turned red.  The snow plow proceeded through the intersection on the red light and struck the left rear of the Edge.  There were no reported injuries.  No tows were required.</t>
  </si>
  <si>
    <t>Vehicle #1 west bound Hwy 5. Vehicle #2 struck Vehicle #1 From behind</t>
  </si>
  <si>
    <t>Mill Lane</t>
  </si>
  <si>
    <t>Vehicle was travelling West on Hwy 5 and was approaching Mill Lane in Waconia. The vehicle crossed the center line and drove up onto the median, scraping the bottom of the vehicle on the concrete. The vehicle hit a street sign in the median. The vehicle came to a rest facing W on Hwy 5 approximately 200 feet West of Oak Ave. Vehicle had severe front end damage primarily on passenger side. Vehicle towed by Colony Plaza to their lot. Female driver arrested for DWI.</t>
  </si>
  <si>
    <t>Mill Ln</t>
  </si>
  <si>
    <t>Vehicle 1 was traveling eastbound on Hwy 5. Vehicle 2 was also traveling eastbound on Hwy 5 behind V1. The driver of V1 said an unidentified vehicle that was in front of her, rapidly slowed down and made a U-turn through the center median. V1 said she had to swerve and slam on her breaks in order not to hit the vehicle. V2 said she did not see the other vehicle making a U-turn and tried to swerve to avoid hitting V1. V2 struck V1 in the rear. The vehicle that made the illegal U-turn slowed but did not stop. There is no other information about the unidentified vehicle.   V1 and V2 pulled to the shoulder at a safe location and exchanged information. No injuries were reported at the time of the crash. Both vehicle were able to drive from the scene.</t>
  </si>
  <si>
    <t>I located a damaged Do Not Enter sign at the intersection of Hwy 5 and Mill Lane.  The sign post was bent and broken off from its mount.  There were skid marks indicating a westbound Hwy 5 vehicle had been in the left turn lane for going south on Mill Lane but it appeared the vehicle continued west, jumped up on to the center median, locked the brakes and struck the sign.  The vehicle responsible for the damages was not located.</t>
  </si>
  <si>
    <t>Strong Dr</t>
  </si>
  <si>
    <t>Units 1,2, and 3 were all in a line of eastbound traffic on Hwy 5, approaching a red light at Co Rd 10.  Units 1 and 2 had just stopped for those ahead of them when Unit 3 rearended Unit 2, which was then pushed into the rear of Unit 1.  The Unit 3 driver said he looked to the side prior to the crash and failed to stop in time for the traffic ahead of him.</t>
  </si>
  <si>
    <t>Market Blvd</t>
  </si>
  <si>
    <t>Unit 1 was was traveling westbound on MN Hwy 5. Unit 2 was following Unit 1. Unit 1 stated a vehicle merged in on the right turn lane from Market Blvd. 
Unit 1 slowed to allow the vehicle to merge in and Unit 2 struck Unit 1 on the bumper hitch. There was little to no damage on Unit 1 and light damage to Unit 2 in the front bumper. 
Unit 2 stated he was following the truck and was unable to stop in time.</t>
  </si>
  <si>
    <t>Unit 1 was making a left through intersection to go east on HWY 5 on a solid green light(not green arrow). Unit 1 failed to yield to Unit 2 proceeding north through the intersection on a solid green light to continue north on Market Blvd. Unit 2 was unable to stop and hit Unit 1 on the passenger side.</t>
  </si>
  <si>
    <t>Unit 2 was Northbound on Market Blvd. Unit 2 proceeded into the intersection with green lights. Unit 1 was stopped facing Southbound on Market Blvd at the stop lights. Driver of unit 1 stated she saw the lights turn green and she thought she had a green arrow. Unit 2 struck Unit 1 in the center of the intersection. Witness confirmed Unit 2 had right of way. Driver of Unit 1 cited for failure to yeild right of way. Both vehicles were driveable.</t>
  </si>
  <si>
    <t>MN State Highway 5</t>
  </si>
  <si>
    <t>Unit 01 was traveling west bound on Highway 5 approaching Market Blvd. Unit 01 stopped for a red light at the intersection of Hwy 5 and Market Blvd. Unit 02 failed to notice unit01 had stopped for the red light. Unit 02 rear ended unit 01. No injuries, no photographs.</t>
  </si>
  <si>
    <t>Market Blvd.</t>
  </si>
  <si>
    <t>On 04/30/2015 at 1500 hours, there was a two vehicle property damage crash at the intersection of Market Blvd. and MNTH 5 in the city of Chanhassen.  Vehicle 1 was south on Market Blvd, merging onto westbound MNTH 5.  Vehicle 1 stopped for traffic and was struck by Vehicle 2 that was also merging onto MNTH 5.  
Vehicle 1 sustianed severe damage to the rear.  Vehicle 2 sustained moderate damage to the front.
Driver two was cited for failure to drive with due care.  
Both vehicles were driven from the scene.  
No injuries reported.</t>
  </si>
  <si>
    <t>Unit 1 and Unit 2 were stopped at the intersection for a red light at Hwy 5 and Market Blvd facing westbound. The light changed from red to green. Unit 1 thought Unit 2 was proceeding through the green light but Unit 2 was still stopped due to traffic in front of him being stationary.
Moderate damage to the front of Unit 1. Light damage to the rear of Unit 2.
No vehicles were towed from the scene.
No injuries or citations for this incident.</t>
  </si>
  <si>
    <t>Witness stated Vehicle 2 was tailgating him east bound on Highway 5, driving into oncoming traffic and passed witness in a no passing zone.  Witness stated Vehicle 2 stopped behind Vehicle 1 at the red light in the straight lane of east bound Highway 5 at the intersection with Carver County Road 10.  Witness stated Vehicle 2 began driving forward and Vehicle 2 front end hit back end of Vehicle 1.  Witness stated the controlled intersection semaphore light turned green after a few seconds and Vehicle 1 pulled over to the side of the road.  Witness stated Vehicle 2 stopped in the middle of the road, the light turned yellow, then red and Vehicle 2 turned north on County Road 10, then left onto Strong Drive, then a right turn into a McDonald's parking lot and then Vehicle 2 got into the drive thru.  
Driver 1 stated Vehicle 1 was stopped in the straight lane of east bound Highway 5 at the intersection with County Road 10.  Driver 1 stated Vehicle 2 stopped behind Vehicle 1, then started forward, like the intersection was controlled by a stop sign.  Driver 1 stated the front end of Vehicle 2 hit the back end of Vehicle 1.  Driver 1 stated 3-6 seconds later, the controlled intersection light turned green and he drove Vehicle 1 onto County Road 10 and pulled over to exchange information.  Driver 1 stated Vehicle 2 did not stop and quickly drove away from Vehicle 1.  Driver 1 stated Driver 2 told Driver 1, that Vehicle 1 had backed into Vehicle 2.  
Driver 2 stated Vehicle 2 stopped behind Vehicle 1 at the intersection.  Driver 2 stated he thought Vehicle 1 was going to move forward when the light changed green but Vehicle 1 did not move.  Driver 2 stated he began to drive Vehicle 2 forward before Vehicle 1 began to move forward.  Driver 2 stated Vehicle 2 was moving less than 20 mph when Vehicle 2 front end hit Vehicle 1 back end.  Driver 1 stated he did not see any damage so he continued to drive to his destination, McDonald's.  
Driver 2 was unable to locate insurance for Vehicle 2.  Driver 2 was found to be over 18 years old, with an instruction permit.  Passenger 1 in Vehicle 2, had a valid driver license but was not over the age of 18.  
Damage to Vehicle 2 included a dent in the rear bumper on the left/driver side, bumping upward on the top of the bumper.  No damage to Vehicle 2.  No injuries.
Citation issued to Driver 2 for Instruction Permit restriction violation and no proof of insurance.</t>
  </si>
  <si>
    <t>WACONIA PKWY S</t>
  </si>
  <si>
    <t>Unit 1 eastbound on MN Hwy 5 and had entered the left turn to proceed north on Co Rd 10.  The Unit 1 driver said she saw another vehicle was stopped in her lane for a red light and realized that she was not able to stop in time due to the icy road surface to avoid a collision.  The Unit 1 driver said she purposefully drove into the raised, concrete center median to avoid crashing into the stopped vehicle ahead of her.  Unit 1 hit the median's curb and proceeded east, striking and damaging two signs on the east end of the median.</t>
  </si>
  <si>
    <t>Unit 1 was westbound on MN Hwy 5 and I was about 100 feet behind it when i saw it enter the curved exit to Strong Dr at too high of a rate of speed.  Unit 1 jumped the median island at that intersection, struck a sign, continued northwest across Strong Dr, jumped the curb on west side of Strong Dr., continued northwest across grass of McDonalds restaurant, stopped once it struck the brick-constructed sign of McDonalds at its entrance.  I saw the front airbags deploy.  Driver got out of vehicle under her own power.</t>
  </si>
  <si>
    <t>Unit 1 was driving North on Co Rd 10 (Waconia Pkwy S)approaching Hwy 5. The Driver of Unit 1 (Severson) stated that she was following her sister (witness 2, Rehmann) stopped at the red light crossing Hwy 5. Severson stated that the light turned green and she started to go through the intersection following Rehmann. Severson stated that as she went through the intersection collided with Unit 2. Unit 2 was driving west on Hwy 5 approaching Co Rd 10. The driver of Unit 2 (Marlie Lange)stated that she had a green light and as she entered the intersection she collided with Unit 1. The passengers in Unit 2 (Gove &amp; Ohlsen) also stated that they believed the light was green for westbound traffic and Unit 2. Witness 1 (Brakemeier) stated that he was behind Unit 1 and was approaching Hwy 5 and to the best of his knowledge the light for northbound traffic and Unit 1 was red. Witness 2 (Rehmann) stated that she was in front of Unit 1 and stopped at the red light and it then turned green so Rehmann and Unit 1 drove through the intersection. I was unable to determine who was at fault for the crash or which Unit had the green light. No citation was issued. both Unit 1 and Unit 2 were towed from the scene with moderate, disabling damage by Colony Plaza Towing. The only injury reported was by Severson who stated she has minor knee pain. Severson was checked out by Ridgeview Ambulance and refused transport. I exchanged all information from parties involved.</t>
  </si>
  <si>
    <t>Vehicle 2 was traveling WB highway 5, and slowing down at a yellow light at the County Road 10. V1 was behind v2, and rear ended V2. 
Both drivers declined medical attention. V2 stated that as soon as she was hit, she could see V1 looking down. I asked V1 if she was using her phone, she stated that she was using it for directions.
I issued V1 a citation for duty to drive with due care. 
Both vehicles were able to be driven from scene.</t>
  </si>
  <si>
    <t>Unit 4, 3, and 2 were westbound on Hwy 5 and were slowing down for the traffic light at Hwy 5 and Co Rd 10. Driver of Unit 1 stated he did not see the vehicles in front of him start slowing down. Unit 1 rear-ended Unit 2. Unit 2 then jolted forward from the impact and struck Unit 3. Unit 3 jolted forward from the impact and struck Unit 4.
No injuries. Unit 2 was towed by colony plaza.
Driver of Unit 1 cited for failure to drive with due care.</t>
  </si>
  <si>
    <t>Vehicle 2 was traveling eastbound on Hwy 5 approaching Co Rd 10. V1 was behind V2. V1 slid on the ice and struck V2. Very minor damage caused. No injuries reported at the time of the crash. Both vehicles pulled off the road into an adjacent parking lot for the info exchange.</t>
  </si>
  <si>
    <t>Unit 1 was eastbound on Hwy 5, stopped for a red light at Co Rd 10, behind several other vehicles.  Unit 2 was also eastbound on Hwy 5, directly behind Unit 1.  Unit 2 driver said she thought the traffic signal had turned green and that Unit 1 had started moving.  Unit 2 driver said she then diverted her attention to the child in the second row seat.  Unit 2 then rearended Unit 1, causing minor damages.  Neither vehicle was towed.</t>
  </si>
  <si>
    <t>V1 and V2 in W/B turn lane from N/B CoRd. 10 to W/B Hwy 5.  V1 and V2 were side by side in double turn lanes, both going from N/B CoRd. 10 to W/B Hwy 5.  V1 was in the left lane of the two lanes and V2 was in the right lane of the two lanes.  As V1 and V2 made the turn from N/B CoRd. 10 to W/B Hwy 5, V1 drifted into V2's lane.  The front right quarter panel and tire of V1 struck the front left quarter panel, driver door and rear door of V2.  As a result of the crash, moderate damage was done to both vehicles and did meet the State threshold of $1000.00.  Neither vehicle towed as a result of the crash.  Both driver accounts of the accident matched physical evidence at the scene.  Vehicles moved prior to LE arrival.</t>
  </si>
  <si>
    <t>MNTH 5 AT CSAH 10, WACONIA.  V/1 WAS NORTH BOUND ON CSAH 10, MAKING A TURN TO GO WEST ON MNTH 5.  V/2 WAS SOUTH BOUND CSAH 10, CROSSING OVER MNTH 5.  V/1 DRIVER TOLD ME THAT AS SHE WAS NORTH BOUND, ABOUT TO MAKE  HER LEFT TURN, HER ARROW WENT FROM GREEN TO YELLOW.  V/2 DRIVER TOLD ME THAT SHE HAD A GREEN LIGHT.  V/1 WAS TURNING WHEN IT WAS HIT BY V/2.</t>
  </si>
  <si>
    <t>Unit 1 was traveling eastbound on Highway 5 and making a left at the intersection of Highway 5 and County Road 10. Unit 1 driver stated he had a green turn arrow and proceeded to turn to go north bound on County Road 10 when he was struck by unit 2.
Unit 2 was traveling westbound on Highway 5 at the intersection of County Road 10. Unit 2 driver stated that unit 1 pulled out in front of him and the two vehicles collided.
Unit 1 was operational and drove away from the scene. Unit 2 had disabling front end damage and was towed by Colony Plaza Towing. Driver 2 had injuries to the left side of his face and was seen on scene by paramedics. Driver 2 was not transported to the hospital and was transported home by family members.</t>
  </si>
  <si>
    <t>W 13TH ST</t>
  </si>
  <si>
    <t>Unit 1 was traveling northbound on County Road 10 making a left hand turn from the inside turn lane (West most turn lane) to go westbound on Highway 5. Driver 1 stated that he had a flashing yellow arrow. Unit 2 was traveling southbound on County Road 10 through the intersection with Highway 5 to continue to go southbound on County Road 10. Unit 2 had a solid green light. Unit 1 turned in front of Unit 2 and the two came into contact. Both suffered moderate damage that required the vehicles to be towed by Colony Plaza. Driver 1 admitted the crash was his fault. Driver 1 later told deputies that he did not have insurance on his vehicle. Driver 1 will be charged for No Insurance and Failure to Yield.</t>
  </si>
  <si>
    <t>Unit 1 was waiting on County Rd. 10 to take a left onto westbound Hwy 5 in Waconia.  Unit 1 had a flashing yellow turn signal and proceeded into the intersection.  Unit 2 was southbound Waconia Pkwy S approaching Hwy 5.  Unit 2 had a green light and entered the intersection striking unit 1 as she was making her left hand turn. Unit 2 had the right of way.  There were no injuries, no vehicles were towed.  Unit 1 was cited for failure to yield right of way.</t>
  </si>
  <si>
    <t>Unit 1 was headed eastbound on HWY 5 approaching the intersection of HWY 5 and County RD 10 heading straight. Unit 1 Driver stated he had a green light and that Unit 2 was going north bound from County RD 10 and went through the intersection at HWY 5. Unit 1 driver stated that unit 2 would have had a red light and failed to yield at the red light.; Unit 1 stated unit 2 attempted to make a left hand turn through the red light in front of unit 1, causing a collision.
Unit 2 was headed northbound from County RD 10 making a left at the intersection to go westbound onto HWY 5. Unit 2 driver stated that he had a yellow turn arrow with no oncoming traffic, and that unit 1 was heading eastbound through the light causing a collision. Unit 2 stated that unit 1 would have had a red light and that unit 1 did not yield at the red light.
Vehicles collided causing damage to unit 1's front end and unit 2's rear end. Unit 1 driver stated vehicle would start, but would then turn off.
Neither party appeared injured or wanted medical attention. Unit 1 was towed due to damage.</t>
  </si>
  <si>
    <t>VEH 1 GOING W/B ON HWY 5 STATED SHE DID NOT NEE WHAT COLOR LIGHT WAS. 
VEH 2 MAKING LEFT TURN ONTO HWY 5 STATED SHE HAD GREEN ARROW.  
VEH 1 AND VEH 2 COLLIDED IN INTERSECTION.</t>
  </si>
  <si>
    <t>Vehicle #1 and #2 were both eastbound on Highway 5.  Both vehicles were stopped in a long line of traffic at the red light at the intersection of Highway 5 and County Road 10.  The light changed to green and both vehicles began to proceed eastbound with traffic.  Prior to either vehicle getting through the intersection, the light changed to yellow.  Vehicle #2 began to slow down to stop in anticipation the light would immediately be changing to red.  Vehicle #1 did not realize vehicle #2 was slowing down and stopping.  Vehicle #1 struck the rear of vehicle #2.</t>
  </si>
  <si>
    <t>Unit 1 was eastbound on Hwy 5, approaching the intersection with Co Rd 10.  Unit 2 was stopped on the right shoulder of westbound Hwy 5, next to northbound Co Rd 10.  The Unit 1 driver said he had a green light as he approached the  intersection and continued through it.  He said one vehicle a short distance ahead of his had already gone through.  The Unit 2 driver said he looked at the signals for the westbound Hwy 5 traffic and saw they were red and assumed the signals for the eastbound Hwy 5 traffic were red, as well.  The Unit 2 driver said he crossed the westbound Hwy 5 lanes, saw the vehicle ahead of Unit 1 had proceeded and assumed it ran the red light.  Unit 2 entered the eastbound lane of Hwy 5 just as Unit 1 was proceeding through the intersection.  The Unit 1 driver said he saw Unit 2 but was unable to stop in time before the front end of his SUV struck the right side of Unit 2.</t>
  </si>
  <si>
    <t>Driver # 2 said that she had stopped for a yellow light in her turn lane at Hwy 5 and Co Rd 10 when she was rear-ended by vehicle # 1. Vehicle # 2 had four children in it, all in child seats. Vehicle # 2 had moderate rear end damage. No reported injuries in vehicle # 2.
Driver # 1 said that she was going 20mph when vehicle #2 stopped for a yellow light. Driver # 1 said that she could not stop and hit vehicle #2. There were no passengers in vehicle #1.
Both vehicles were westbound Hwy 5 making a left turn onto Co Rd 10.
Vehicle # 1 had no apparent damage.  
The road surface was ice and snow packed. It was snowing, and the roads were very icy.
Driver # 1 was cited for driving to fast for road conditions.</t>
  </si>
  <si>
    <t>Unit #1 stoppd in traffic for red light. Snow packed, icy road surface. Unit #1 unable to stop in time due to icy conditions. Unit #1 rear-ended unit #2.</t>
  </si>
  <si>
    <t>Veh #2 was EB on Hwy 5 approaching Co Rd 10. Veh #1 was following Veh #2. Veh #2 slowed for a red light at Co Rd 10. Driver #2 stated as he was almost stopped, he looked in the rear view mirror and saw that Veh #1 was not slowing down and was going to hit him. Driver #2 stated he tried to accelerate to minimize the impact. 
Driver #1 stated he saw the red light and the veh #2 stopping. Driver #1 said he applied the brakes, but the brakes gave out. Driver #1 said he has a problem with the brakes not working sometimes when it rains. 
A passenger in Veh #1 complained of arm pain. Driver #1 and his passenger were transported to Ridgeview as they were under 18. 
Driver #1 was cited for fail to drive with due care. 
Veh #1 was towed to Colony Plaza. Veh #2 was able to be driven from the scene.</t>
  </si>
  <si>
    <t>Co Rd. 10</t>
  </si>
  <si>
    <t>Driver unit #1 was travelling EB on Hwy. 5 approaching Co Rd. 10.
Driver unit #2 was travelling NB on Co Rd. 10 approaching Hwy. 5.
Driver unit #2 possibly failed to yield for traffic signal and entered intersection.
Driver unit #1 slowed and swerved to miss unit #1 colliding with left rear of unit #1 causing minor damage to unit #1 and unit #2.
Driver unit #1 said he had green light.</t>
  </si>
  <si>
    <t>Mules was EB on Hwy 5, travelling through the intersection of Hwy 5 / Co Rd 5. Mules veered to the left and struck a road sign on the east side of that intersection in the center median. The sign was knocked over and Mules vehicle sustained moderate damage to the front driver's side area. No injuries</t>
  </si>
  <si>
    <t>Units 1 and 2 were both westbound on Hwy 5 and were stopped for a red light at the intersection with Co Rd 10.  Unit 3 was also westbound and approaching Unit 2 from behind.  The Unit 3 driver said he looked down at his cellphone in the cupholder for GPS information.  Unit 3 then drove into the rear of Unit 2, which was then pushed into the rear of Unit 1.  Units 2 and 3 were towed.</t>
  </si>
  <si>
    <t>Vehicle 2 was making a left turn on a green arrow. 
Vehicle 1 noticed a light change from red to green, and did not realize it was the left turn arrow and not to continue straight through the intersection.
Vehicle 1 proceeded through the intersection on a red light causing crash with Vehicle 2.</t>
  </si>
  <si>
    <t>Veh 1 was stopped at the light on County Road 10 northbound at state highway 5 in the city of Waconia. Veh 2 was stopped behind it. When the light turned green, veh 2 started to accelerate and did not see veh 1 had not started. contact was made, damage was to veh 1 only. neither vehicle towed, neither driver cited.</t>
  </si>
  <si>
    <t>Unit 1 was driving westbound on Highway 5 approaching the intersection of County Road 10. Unit 2 was driving eastbound Highway 5 making a U-turn at the intersection of County road 10. Unit 2 had a flashing yellow arrow. Unit 1 had the right of way with a green light. Unit 2 made a U-turn and turned in front of Unit 1. Unit 1 hit the rear end of Unit 2. Unit 1 had minor front end damage and the driver and passenger was not injured. Unit 2 had minor rear end damage and the driver was not injured.</t>
  </si>
  <si>
    <t>I was dispatched to a property damage crash that occurred at the intersection of Highway 5 and CR 10 in the city of Waconia. Dispatch advised they would be parked in the Holiday parking lot. I arrived on scene and spoke to driver of unit 2. Driver of unit 2 stated he was traveling southbound on CR10 on a green light and turned left to go eastbound onto highway 5. Driver of unit 2 stated he turned into the left hand lane of highway 5 when vehicle 1 came into his lane and hit his vehicle. Driver of unit 2 stated when vehicle 1 collided with his it pushed him over the median into westbound traffic. I spoke to driver of unit 1 who stated she was northbound on CR 10 making a right hand turn onto eastbound highway 5. Driver of unit 1 stated she turned right on a red light and had not seen any other vehicles. Driver of unit 1 stated she didn't see what happened but collided with another vehicle. There were no injuries. Vehicle 1 sustained minor damage and vehicle 2 sustained moderate damage.</t>
  </si>
  <si>
    <t>Meath was NB 10 at HWY 5 with a green light crossing the intersection. Diethelm was SB 10 making a left turn to go EB 5. Diethelm admitted he had the yellow flashing arrow and failed to yield right of way to Meath. Diethelm was cited.</t>
  </si>
  <si>
    <t>Strong DR</t>
  </si>
  <si>
    <t>While traveling east on CR10, unit #1 struck person (Ayala) in crosswalk.  Ayala in cross walk transported with minor injuies.  
Dry pavement with dark lighting conditions.</t>
  </si>
  <si>
    <t>Shepherd was SB Co Rd 10 at the intersection with HWY 5 in the left turn lane to go eastbound HWY 5. Boll was NB 10 at HWY 5 in the right turn lane to go East on 5. Shepherd said he had a green arrow to turn onto HWY 5. Shepherd said as he entered onto HWY 5, Boll entered the intersection and hit the passenger side right tire area of his tow truck. Shepherd said Boll stopped at the intersection, looked at EB 5 and entered the intersection. Shepherd said Boll never looked towards oncoming traffic before entering the intersection.
Boll said she was at the intersection and had a red light. Boll said she looked at EB 5 to the west and didn't see any oncoming traffic and entered the intersection. Boll said she did not see anyone coming from Co Rd 10 to the north.</t>
  </si>
  <si>
    <t>V1 was traveling WB HWY 5, attempting to turn left to CR 10. V2 was traveling EB HWY 5, crossing the intersection at CR 10.
V2 has a solid green light. V1 had a flashing Yellow turn arrow. driver of V1 said that he couldn't see V2 until it was too late, and all he could do was honk his horn. 
Driver of V1 cited for failure to yield right of way (left turn).</t>
  </si>
  <si>
    <t>-V1 AND V2 WERE W/B HWY 5
-V2 SLOWED AND WAS STOPPED FOR A RED LIGHT
-V1 DID NOT SLOW OR STOP FOR THE RED LIGHT
-V1 COLLIDED WITH V2
-DRIVER OF V2 STATED SHE WAS STOPPED FOR RED LIGHT
-DRIVER OF V1 STATED THAT HE SAW LIGHT TURN TO YELLOW AND LOOKED DOWN. LOOKED BACK UP AND COULD NOT STOP IN TIME.</t>
  </si>
  <si>
    <t>Units 1 and 2 were both westbound on MN Hwy 5 approaching a red light at Co Rd 10 in the straight thru lane.  Unit 1 was directly ahead of Unit 2.  The Unit 1 driver said she was in the process of stopping for the stopped cars ahead of her when Unit 2 struck her from behind. The Unit 2 driver said she saw Unit 1 slowing ahead of her, looked down to adjust radio, and looked back up to see Unit 1 was closer than she realized.  The Unit 2 driver said she was unable to stop her car in time before it collided with Unit 1.</t>
  </si>
  <si>
    <t>Unit 2 was stopped for a red semaphore light at the intersection of Highway 5 W/Waconia Pkwy S. Unit 1 struck the back of Unit 2 causing moderate damage. No injuries or airbag deployments. 
Driver of Unit 1 was lethargic, disorientated, unable to complete full sentences or answer deputies questions, had slurred speech and poor balance. Driver was unable to complete SFST's. PBT .000. Driver was evaluated by paramedics. Driver evaluation form completed. 
Driver of Unit 2 stated he misjudged the semaphore lights and struck Unit 2 when it stopped for the red light. Driver of Unit 1, after several days, had not provided proof of insurance. Driver of Unit 1 was issued e-Citation #100019000076 for Involved Driver Fails to Give Information. Citation was mailed to driver.
Driver of Unit 2 reported she was in the right lane to continue straight (westbound) on Highway 5 when Unit 2 was struck from Unit 1 from behind.</t>
  </si>
  <si>
    <t>Vehicle 1 was traveling EB Highway 5 in the right lane. Driver 1 admitted to looking down when approaching the intersection, and when she looked up the light was red when she hit vehicle 2. Vehicle 2 was traveling southbound on Cherry street. 
There were two witnesses to the accident who stated that vehicle 1 ran a solid red light, and was the cause of the accident. 
All occupants of vehicle 1 and 2 appeared to be not seriously injured. Anita, a passenger from vehicle 1 has a hematoma on her right cheekbone from the airbag deployment. All occupants declined medical attention.
Vehicle 1 and 2 were towed to Colony Plaza due to disabling damage.</t>
  </si>
  <si>
    <t>Driver of Unit #1 was attempting to make a left had turn on a flashing yellow arrow from Hwy 5 onto Cherry Drive facing westbound.  Unit #2 was heading eastbound on Hwy 5. Driver of Unit #1 failed to yield to Unit #2 causing the crash by pulling in front of Unit #2 
Driver of Unit #1 is at fault.
No injuries to report.
Both Unit's sustained moderate to severe damage.  Colony plaza towed Unit's from scene.</t>
  </si>
  <si>
    <t>Driver of Vehicle #1 was west bound MN Hwy 5 and turned into the right turn lane to go North onto County Road 10. While Vehicle #1 was in the turn lane, the driver of Vehicle #2, which was in the west bound lane of MN Hwy 5 decided to go into the right turn lane to go onto County Road 10 North. The driver of Vehicle #2 did not see Vehicle #1 and hit the left side of Vehicle #1, causing damage to the left head light area and left drivers door area. Vehicle #2 had damage on its right side starting from the right front door to the right rear door.
Vehicles had moved prior to my arrival.</t>
  </si>
  <si>
    <t>The crash occurred in the intersection of MNTH 5 and Cherry Street.  The Honda was traveling eastbound on MNTH 5 and the Bobcat Skid Steer was traveling northbound on Cherry Street.  The Bobcat received a green light and began to cross through the intersection to get to the alternate work side north of MNTH 5.  The Honda had a red light and failed to stop for the red light.  As the Honda went through the red light, he hit the left side of the Bobcat.  There was minor damage to the Bobcat.  The Honda had to be towed from the scene.  The operator of the Bobcat complained of injuries but refused treatment by the paramedics on scene.  There were no claimed injuries by the Honda driver.</t>
  </si>
  <si>
    <t>10th St W</t>
  </si>
  <si>
    <t>Unit 1 was eastbound on Hwy 5 about 250 feet west of 10th St W when it ran off the right side of the road.  The driver said the slick road surfaces caused him to lose control.  Unit 1 continued east down the ditch embankment and came to rest about 200 feet west of 10th St. W.  The front end of the vehicle was slightly damaged.  The vehicle was towed from the scene.</t>
  </si>
  <si>
    <t>Vehicle 1 containing a driver and passenger was traveling northbound Cherry street across highway 5. Vehicle 1 followed the vehicle ahead of him as the light was green and was struck by vehicle 2.
Vehicle 2 containing a driver (adult) and two juvenile passengers was traveling eastbound on highway 5 approaching cherry street. Driver stated that she and the front seat passenger were talking and messing with the radio and was not looking at the road. Driver stated that she looked up and saw the red light immediately before the impact. back seat passenger was not seat belted. Driver was cited for seatbelt violation. 
Witness stated that she was traveling southbound on cherry street, attempting to turn left (eastbound) to highway 5. Witness stated that North/south traffic had the green, and she was at a flashing yellow arrow. Witness stated that Vehicle 2 drove through the red light at full speed, and hit vehicle 1. 
through my investigation the driver of vehicle 2 is at fault. The driver of vehicle 2 also admitted fault.</t>
  </si>
  <si>
    <t>Both vehicles were traveling east on Hwy 5 prior to Cherry street.
When the light changed to red, the driver of the Chevy reported stopping and then was rear ended.
The driver of the Ford reported that the light turned red very unexpectedly and she had to slam her brakes on and rear ended the Chevy.
No injuries reported
No tows ordered by me.</t>
  </si>
  <si>
    <t>CHERRY ST</t>
  </si>
  <si>
    <t>DRIVER OF VEHICLE #1 WAS SOUTH ON CHERRY AND REPORTED THAT WHEN SHE PULLED OUT SHE DID NOT SEE ANOTHER VEHICLE, BUT WAS STRUCK BY VEHICLE #2.
DRIVER OF VEHICLE #2 REPORTED TRAVELING WEST ON 5 AND VEHICLE #1 PULLED OUT UNEXPECTIDLY, HE SLAMMED ON THE BRAKES AND T-BONED #1.
DRIVER OF #1 TO RIDGEVIEW VIA AMBULANCE.
COLONLY PLAZA FOR BOTH VEHICLES.</t>
  </si>
  <si>
    <t>CHERRY ST S</t>
  </si>
  <si>
    <t>V1 stopped at sign on SB Cherry st.  D1 thought she had enought time to quickly cross traffic and turn left onto EB Hwy 5.  V2 was traveling WB Hwy 5 when V1 pulled out and D2 was unable to stop before hitting V1.</t>
  </si>
  <si>
    <t>Cherry Street</t>
  </si>
  <si>
    <t>Unit #1 was westbound on Highway 5 and stopped at the intersection with Cherry Street in order to make a U-turn so he could proceed eastbound on Highway 5.  Unit #2 was eastbound on Highway 5 and was proceeding straight through the intersection with Cherry Street.
Driver #1 looked for eastbound traffic before pulling into the lane, but he did not see Unit #2.  Driver #1 failed to yield to Unit #2 and pulled out directly in front of Unit #2.  This resulted in Unit #2 striking Unit #1 and then unit #2 ran off the road to the right.  The impact spun Unit #1 around and resulted in multiple areas of damage on Unit #1 and on Unit #2.</t>
  </si>
  <si>
    <t>Vehicle 1 was EB on HWY 5 and going to turn north on to Cherry Street. While making the turn onto Cherry Street Vehicle 1 was struck by vehicle 2. Vehicle 2 was at the stop sign facing south and going to turn left (East) onto Hwy 5. While making the turn vehicle 2 ran into the driver side of vehicle 1. Driver of vehicle 2 stated he did not see the vehicle and attempted to cross the intersection and crashed into vehicle 1.</t>
  </si>
  <si>
    <t>Cherry St</t>
  </si>
  <si>
    <t>Driver 1 failed to yeild the right away, as she made an illegal turn into the east bound lane of Hwy 5.  As drver 1 entered the westbound lane to cross the west bound lane of hwy 5, she struck vehicle 2 in the front end.
Vehicles 1 and 2 were towed by Colony Plaza.  Driver 1 was cited for failure to yeild the right away.
No injuries.</t>
  </si>
  <si>
    <t>Unit #1 was southbound on Cherry Street and was stopped at the stop sign at Highway 5.  Unit #1 was in the left lane and driver #1 was planning on making a left turn.  The traffic was very heavy at that time and driver #1 realized it was going to take a long time to be able to make a left turn across traffic.  Driver #1 decided to make a right hand turn from the left hand lane.  However, by then Unit #2 had pulled up in the right hand lane and was also going to make a right hand turn.  Unit #1 failed to see Unit #2 next to him and made a right turn from the left lane and struck Unit #2.</t>
  </si>
  <si>
    <t>Cherry St.</t>
  </si>
  <si>
    <t>Driver #1 was driving S.B. on Cherry St. when she was approaching hwy 5, she started slidding on the icy roadway.  Driver #1 was unable to stop her vehicle and slid into veh #2.
Driver #2 was going S.B. on Cherry st. when she slid on the icy road.  Veh #2 slid into a stop sign, then was hit by veh #1.</t>
  </si>
  <si>
    <t>Unit 1 was westbound on MN Hwy 5, approaching Cherry St. and directly behind another vehicle.  Unit 2 was southbound on Cherry St. and stopped for the stop sign at the intersection.  The Unit 2 driver said she began making a left turn on to Hwy 5 after she saw the vehicle in front of Unit 1 pass.  The Unit 2 driver said she did not see Unit 1.  Unit 2 pulled in front of Unit 1 and the front of both vehicles collided.</t>
  </si>
  <si>
    <t>Unit 1 was westbound on Hwy 5 and had entered the right turn lane to go north on Cherry Street.  Unit 2 was southbound on Cherry St. and was stopped at the stop sign, waiting for Hwy 5 traffic to clear in order to go east on Hwy 5.  The Unit 2 driver said she saw Unit 1 had entered the right turn lane and was signaling to turn right.  She said that since Unit 1 was the only nearby oncoming traffic to her left, she looked to the right and proceeded when traffic from that side had cleared.  In the mean time, the Unit 1 driver decided to not turn right, but continue west on Hwy 5.  Unit 1 was directly in front of Unit 2 when Unit 2 drove ahead, hitting the area behind the right rear tire of Unit 1 with its front bumper, causing light damages.</t>
  </si>
  <si>
    <t>According to a witness behind Unit 1, it was westbound on hwy 5 and lost control at Cherry St.  Unit 1 struck a sign on the median, destroying it.  The witness said Unit 1 drove away from the scene.  The identification of Unit 1 and/or its driver remained unknown.  MN DOT was notified of the damaged sign and a temporary sign was intalled.</t>
  </si>
  <si>
    <t>Unit 1 was westbound on HWY 5, approaching Cherry St., when Unit 2, that was eastbound on Hwy 5, made a left turn on to Cherry St in front of the oncoming Unit 1.  The Unit 1 driver said he had no time to avoid a collision and struck Unit 2's right rear corner.  Both cars were towed from  the scene.  The Unit 2 driver was cited for FTYROW.</t>
  </si>
  <si>
    <t>Cherry St S</t>
  </si>
  <si>
    <t>Vehicle 1 was traveling westbound on Hwy 5. Vehicle 2 was attempting to make a left turn onto eastbound Hwy 5 from southbound Cherry St. S.  V2 attempted to make the left turn V1 struck V2 in the front. There was minor damage to both vehicles. No injuries were reported at the time of the crash. Both vehicles drove from the scene.</t>
  </si>
  <si>
    <t>Unit 1 was waiting at a stop sign on southbound Cherry St S to make a right turn to westbound MN Hwy 5.  Unit 2 was directly behind Unit 1.  The Unit 1 driver said she started to move to make the turn but stopped as oncoming traffic was approaching too fast.  The Unit 2 driver said he saw Unit 1 start to move and looked to his left for oncoming traffic not realizing that Unit 1 had stopped.  Unit 2 moved forward and struck the rear of Unit 1, causing minor damages.</t>
  </si>
  <si>
    <t>Unit 1 was westbound on MN Hwy 5 and had stopped for traffic just past Cherry ST S.  Unit 2 had turned from southbound Cherry St to westbound Hwy 5 and it was approaching Unit 1 when the Unit 2 driver said his foot became caught between the brake and gas pedals.  The unit 2 driver said he was pushing on both pedals at the same time as the car continued forward into the rear of Unit 1.</t>
  </si>
  <si>
    <t>Units 1,2, and 3 were all westbound on Hwy 5, approaching Cherry St.  Units 1 and 2 were both stopped in traffic due to a red light.  Unit 3, while moving still, struck Unit 2 from behind, which pushed it into the rear of Unit 1.</t>
  </si>
  <si>
    <t>Schrupp was turning from SB Cherry to WB HWY 5, Buckingham was WB 5 through the intersection. Schrupp entered the intersection without yielding to oncoming traffic who had a green light. Schrupp struck Buckingham as she entered the intersection.</t>
  </si>
  <si>
    <t>W CHERRY ST</t>
  </si>
  <si>
    <t>Unit 1 and Unit 2 were traveling west on Highway 5.  Unit 1 looked down at window panel to adjust side mirrors and ran into unit 2.  Unit 1 and unit 2 were drivable and each had minor damage.  Unit 1 had a cracked front bumper on the driver side.  Unit 2 suspected having rear bumper damage.  Information and insurance information was exchanged between the two units.  No injuries.</t>
  </si>
  <si>
    <t>V1 was driving west on Highway 5 passing the intersection at Highway 5/Cherry St. V2 made a U-turn at the intersection and did not see V1 causing an accident. Driver of V2 stated he had a flashing yellow arrow and he did not observe V1 coming through the intersection. Driver of V2 was issued citation for failure to obey traffic control device. No injuries and information was exchanged.</t>
  </si>
  <si>
    <t>Chevrolet was turning west on Hwy 5 from Cherry St on the south side, while Honda was turning west on Hwy 5 from Cherry St on the north side. Chevrolet's front passenger tire deflated causing it to crash into the Honda. Chevrolet lost control and went through Holiday parking lot hitting a pine tree and then the traffic control lights. No injuries and only damage was to the pine tree. Chevrolet was towed to Colony and information was exchanged.</t>
  </si>
  <si>
    <t>Vehicle #1 was westbound on Hwy 5 at the intersection of Cherry Street. Vehicle 3 ran of the right side of the road and struck the concrete curb causing the front right tire to break off. Vehicle #1 came to a rest and driver fled the scene. Airbags did not deploy. No signs of injury inside of vehicle. No damage to public property. Unable to locate driver at his residence. Vehicle #1 was towed to Colony.</t>
  </si>
  <si>
    <t>On 01/27/2020 at 1322 hours, V/2 was traveling eastbound Highway 5 approaching the intersection of Cherry Street. V/2 proceeded into the intersection on a green semaphore. While doing so, V/1 which was traveling westbound Highway 5 attempted to make a south bound turn onto Cherry Street on a flashing yellow semaphore. V/2 struck V/1 in the passenger side rear quarter panel causing moderate disabling damage to both vehicles. V/1 sustained rear passenger side damage and V/2 sustained front end damage. 
Driver of V/1 was brought to the Ridgeview hospital from he scene for further assessment of injuries sustained. While on scene, I observed that the driver was bleeding from his left elbow area. The passenger in V/1 sustained a possible injury and it is unknown if she was assessed at the hospital or not. 
Both vehicles were towed to Colony Towing in Waconia.</t>
  </si>
  <si>
    <t>Vehicle 1 was driving WB 5 to turn left (SB) Cherry. V1 had flashing yellow turn arrow. V1 turned through the intersection and caused accident with Vehicle 2, which was traveling EB Highway 5. there were three juvenile passengers in V2. all parties in V2 were uninjured. Driver of V1 has small abrasions to the face and declined medical attention. 
Driver of V1 was more concerned with going to the gas station to get cigarettes than remaining and handling the accident. 
Driver of V1 was cited for no Minnesota DL, no proof of insurance, and failure to yield turning left.</t>
  </si>
  <si>
    <t>Vehicle #2 was driving east bound on Hwy 5 approaching the intersection of Hwy 5/Cherry St. Vehicle #1 was in the left turn lane turning south onto Cherry St. Vehicle #1 turned south and Vehicle #2 continued east on Hwy 5 and the vehicles got into an accident. Vehicle #2 driver stated she had a green light and Vehicle #1 driver stated she had the green arrow to turn left. No injuries occurred and both vehicles were towed by colony back to their shops.</t>
  </si>
  <si>
    <t>Unit #1 was stopped at the stoplight on Hwy 5 and Cherry Street in the Westbound left turn lane to go south on Cherry Street. Unit #2 was pulling into the left turn lane to go south on Cherry Street behind Unit #1. As Unit #2 pulled behind Unit #1, Unit 2's brakes seized up due to icy roads, and Unit #2 hit Unit #1's rear bumper.
Neither driver was injured and unit #1 was still drivable. Unit #2 was towed privately due to disabling damage.</t>
  </si>
  <si>
    <t>Driver of Unit #1 was facing westbound on Hwy 5 turning left at the control lights flashing yellow arrow.  Driver of Unit #1 tried to proceed onto southbound Cherry Drive.  Driver of Unit #2 was heading eastbound on Hwy 5 with a green light.  Driver of Unit #1 failed to yield for Unit #2 causing the crash.  Driver of Unit #1 is at fault for failing to yield to Unit #2 who had the right-of-way.  The crash was blocking Hwy 5 and Unit #2 had a small fire in the engine compartment.  The fire was put out with a extinguisher.  Waconia Fire responded to scene.
No injuries to report.
Both Unit's sustained moderate to severe damage.  Colony Plaza towed both Units.</t>
  </si>
  <si>
    <t>ACCORDING TO STATEMENTS FROM DRIVERS UNIT 1 WAS EB HWY 5 ATTEMPTING TO TURN LEFT FOR NB CHERRY STREET ON FACING AN EITHER FLASHING OR STEADY YELLOW TURN ARROW, AND U2 WAS WB HWY 5 ENTERING THE CHERRY ST INTERSECTION AGAINST A GREEN LIGHT. U1 TURNED FOR NORTH CHERRY ST AND UNIT 1 AND 2 STRUCK HEAD ON CAUSING U2 TO ROLL OVER BOTH UNITS CAME TO REST ON CHERRY ST. D1 WAS CITED FOR FAILURE TO YIELD. P1 WAS TRANSPORTED TO THE HOSPITAL WITH SUSPECTED MINOR INJURIES.</t>
  </si>
  <si>
    <t>Unit 1 was westbound on Hwy 5 and its driver said she had just moved into the right turn lane to go north on Cherry Street.  She said Unit 2 came along her left side and attempted to move into the turn lane as well but instead, sideswiped her vehicle.  The Unit 2 driver said he was lost and wanted to move into the right turn lane but failed to notice Unit 1 was already there.  The unit 2 driver said he began to enter the turn lane but instead, struck Unit 1.</t>
  </si>
  <si>
    <t>Unit 2 stopped for traffic because the westbound light on Highway 5 turned red at Cherry Street. Driver of Unit 1 did not see that Unit 2 had stopped and rear ended Unit 2.
No injuries. Neither vehicle towed. Driver of Unit 1 cited for failure to driver with due care.</t>
  </si>
  <si>
    <t>Private Drive</t>
  </si>
  <si>
    <t>Unit 1 was westbound on Hwy 5 in the turn lane with left turn signal on. Unit 1 was in the turn lane to turn into the Holiday gas stated. Unit 2 was stopped at the stop sign to make a left hand turn and go eastbound on Highway 5. Driver of Unit 2 observed Unit 1 in the turn lane with signal on so he started to turn left onto Highway 5. 
Driver of Unit 1 kept going straight and did not turn into the Holiday gas station. 
No injuries. Neither vehicle was towed. Driver of Unit 1 cited for missuse of lane.</t>
  </si>
  <si>
    <t>-CRASH OCCURRED AT HWY 5/MAPLE ST
-DV1 WAS EB HWY 5 MAKING A LEFT TURN TO GO NB MAPLE ST
-DV 2 WAS WB HWY 5
-DV3 WAS STOPPED ON SB MAPLE ST TO GO WB HWY 5
-DV1 SAID SHE DID NOT SEE V2
-V1 AND V2 COLLIDE AND THEN THEY BOTH HIT V3
-DV1 AND DV3 WENT TO THE HOSPITAL WITH POSSIBLE INJURIES
-DV1 SAID SHE DOES NOT HAVE CAR INSURANCE
-DV1 CITED FOR FAIL TO YIELD RIGHT OF WAY AND NO INSURANCE</t>
  </si>
  <si>
    <t>Vehicle 1 and 2 were traveling WB on Highway 5 at Willow Place South.
Vehicle 1 was driving in the inside lane, and was attempting to change lanes (right) and exit Highway 5 to Holiday Gas Station. Vehicle 1 needed to rapidly change two lanes in a short distance to exit the highway. Vehicle 1 began changing lanes to the right, and ran into vehicle 2. Vehicle 1's front right bumper made contact with Vehicle 2's rear drivers side wheel well area. 
Vehicle one admitted to attempting to changing lanes, which caused the accident. statements between both drivers, and both passengers were consistent. 
The driver of vehicle 1 was cited for duty to drive with due care (endangering life or property box checked).</t>
  </si>
  <si>
    <t>Unit 1 was pulling a trailer with four rolls of chain link style metal fencing. Unit 1 was traveling westbound on Highway 5 in the area of Maple Street. Unknown to Driver 1, the rolls of fencing became unsecured, fell off the trailer, and landed in the roadway of Highway 5. Unit 1 continued to drive westbound. Unit 2 was not immediately behind Unit 1 but was traveling in the same direction. Unit 2 stated that he was unable to avoid a collision with the fencing in the roadway and struck some of the fencing. Driver 2 then exited his vehicle and moved the fencing off the roadway. Unit 1 sustained no damage and later retrieved the fencing from the side of the roadway. Unit 2 sustained moderate damage to the front and undercarriage of the vehicle. No citations issued and no tows.</t>
  </si>
  <si>
    <t>Maple Street South</t>
  </si>
  <si>
    <t>Unit #1 was southbound on Maple and stopped at the stop sign at Maple and Highway 5.  Unit #2 was westbound on Highway 5 and was approaching the intersection of Highway 5 and Maple.  Unit #1 had a stop sign, Unit #2 did not have a stop sign.  The driver of unit #1 looked both ways prior to pulling out into cross traffic, however she neglected to see Unit #2 approaching her from the east.  Unit #1 left the stop sign and pulled into Unit#2's path.  The driver of Unit #2 attempted to swerve, but did not have enough space and time to get out of the way. 
The front of Unit #1 struck the middle of the passenger side of Unit #2.</t>
  </si>
  <si>
    <t>Maple Street S</t>
  </si>
  <si>
    <t>Driver of veh 1 was pulling out of parking lot when driver of veh 2 was pulling into the lot off from the roadway.  Veh 1 hit veh 2 as veh 2 was pulling into entry of lot from roadway.</t>
  </si>
  <si>
    <t>Unit #1 was southbound on Maple Street.  Unit #1 stopped at the stop sign at Maple Street and Highway 5. Unit #1 was going to turn left on Highway 5 and proceed eastbound.  Unit #2 was westbound on Highway 5 and was approaching the intersection with Maple Street. Driver #1 looked to his left and right prior to entering the intersection.  As he entered the intersection, there was another vehicle making a turn from westbound Highway 5 to northbound Maple Street.  This vehicle obstructed his vision of westbound traffic on Highway 5. Unit #1 failed to properly yield and pulled out immediately in front of unit #2. Unit #2 struck unit #1 at a right angle.</t>
  </si>
  <si>
    <t>Unit #2 travelled eastbound on Highway 5 and was going to make a left hand turn to proceed northbound on Maple Street.  Unit #2 was stopped in the left turn lane of Highway 5 at maple Street waiting for cross traffic to clear.  
Unit #1 had also travelled eastbound on Highway 5 and was also going to make a left hand turn to proceed northbound on Maple Street.  Unit #1 entered the left turn lane and did see Unit #2 was stopped in the turn lane. Unit #1 thought that unit #2 was moving forward when Unit #2 was actually stationary.  Unit #1 collided with Unit #2 in a rear end-type collision. the driver of Unit #1 was cited with citation 10 00 12002068 for MSS 169.14 Sub.1 for inattentive driving.</t>
  </si>
  <si>
    <t>Maple St S</t>
  </si>
  <si>
    <t>Unit 1 was traveling westbound on Hwy 5. Unit 2 made left turn in front of Unit 1. Vehicles collided and Unit 1 received very minor damage to left front bumper, Unit 2 received moderate damage to left front bumper. No injuries. Unit 2 was cited.</t>
  </si>
  <si>
    <t>Driver of veh. #1 stated she was travelling Westbound on Hwy 5 and looked up to see a line of cars stopped in traffic. Driver of veh. #1 stated she tried to stop but had a rear-end collision with veh. #2.
Driver of veh. #2 stated he was stopped in traffic on Hwy 5 waiting for the light at County Road 10 to turn green. Driver of veh. #2 said he observed veh. #1 approach and not stop. Driver of veh. #2 stated his vehicle was struck from behind which made him have a rear end collision with veh. #3.
Driver of veh. #3 stated he was stopped in traffic when he was struck from behind by veh. #2, which caused him to have a rear end collision with veh. #4.
Driver of veh. #4 stated she was stopped in traffic when she heard a crash behind her, then was struck from behind by veh. #3.
Driver of veh. #1 was cited for failure to drive with due care, paper cit #2282. No injuries.</t>
  </si>
  <si>
    <t>Dammann was EB 5 at the red light at 284, stopped. Lord was behind her and was inattentive, and rear ended Dammann.</t>
  </si>
  <si>
    <t>Unit #1 was travelling west in left lane of MN Hwy #5.  Unit #1 attempted to change lanes to right lane.  Driver #1 stated that she did not see Unit #2 in right lane.  Unit #1 struck Unit #2.</t>
  </si>
  <si>
    <t>Vehicle #1 and Vehicle #2 east bound on Highway 5 stopped at the stop light with Highway 284. Vehicle #2 saw a vehicle in his rearview mirror which he thought was coming to fast and might hit him. This vehicle passed vehicle #1 and #2 on the right shoulder. When the vehicle passed on the right, driver of vehicle #2 took his foot off the brake and rear-ended vehicle #1.</t>
  </si>
  <si>
    <t>Unit 1 EB, west of the 284 intersection approaching red light. Unit 2 following Unit 1. Unit 2 was fumbling around in the car with personal items, and did not observe Unit 1 slowing down for the red light and rear ended Unit 1.</t>
  </si>
  <si>
    <t>MNTH 284</t>
  </si>
  <si>
    <t>Unit 2 was driving westbound on MNTH 5 approaching MNTH 284 intersection. Unit 2 received a green light and proceeded through the intersection. As Unit 2 was driving through the intersection Unit 1 turned North on Hwy 284 (from driving eastbound on MNTH 5.) Driver of Unit 2 stated that they could not stop in time and made contact with Unit 1. Unit 2 had moderate damage to the front right and front quarter panel of the vehicle. The driver and passenger of Unit 2 stated that they struck the rear passenger side quarter panel of Unit 1. The Driver and passenger of Unit 2 stated they pulled over to the side of MNTH 5 and Unit 1 continued driving north. Driver/occupants of Unit 1 are unknown. No injuries to occupants of Unit 2. No tow of Unit 2. The driver and passenger of Unit 2 could only describe Unit 1 as a red car, unable to give a license plate or sex of the driver. I was approached by the listed witness who advised that she witnessed the accident. Witness stated that she observed that Unit 1 was driving eastbound on MNTH 5 and had a flashing, yellow left turn indicator for the MNTH 284 intersection. The witness stated that Unit 1 cut in front of Unit 2 and then the collision occurred. The witness stated that Unit 1 continued to drive northbound and Unit 2 stopped on the side of the road. the Witness could only describe Unit 1 as a red, 2-door coupe, unknown license plate.</t>
  </si>
  <si>
    <t>drivers are married, and V1 was following V2 to Waconia Dodge. V2 was calling V1, V1 looked for phone and ran into V2.</t>
  </si>
  <si>
    <t>Vehicle 1 was wb on Hwy 5 approaching Hwy 284. Vehicle 2 was parked in the line of stopped cars on Hwy 5. Vehicle 2 was turning left into the lot of caribou coffee and as vehicle 2 turned, vehicle 1 went past it on the drivers side to turn sb on hwy 284. Vehicle 1 struck vehicle 2 in the drivers side front as vehicle 2 turned left. Both parties stated that it was the others fault. Witness stated that vehicle 1 was going past the line of cars when it should have stayed in the line until the turn lane began. both cars were towed privately since they were in a private parking lot. No driver was cited.</t>
  </si>
  <si>
    <t>Maple Street</t>
  </si>
  <si>
    <t>Unit 2 was westbound on Highway 5. Unit 1 was stopped at the stop sign exiting the parking lot turning westbound onto highway 5. Unit 1 struck Unit 2.
Both vehicles were towed with moderate damage. Passenger of unit 2 was assessed by the paramedics and released to her parents.
Driver of Unit 1 cited for failure to yield.</t>
  </si>
  <si>
    <t>Depot Dr</t>
  </si>
  <si>
    <t>Vehicle 1 was traveling westbound on Hwy 5. Vehicle 1 was struck by an unidentified vehicle in the rear driverâ€™s side quarter panel. The unidentified vehicle attempted to cross Hey 5 from Depot Dr. The unidentified vehicle struck V1 in the westbound lane. The unidentified vehicle left the scene eastbound on Hwy 5. The damage to V1 was minimal.  At the time of this report the only information know about the vehicle is that itâ€™s a Silver Chevrolet Crew Cab Pick-Up Truck.</t>
  </si>
  <si>
    <t>V1 was stopped at on the north side of Hwy 5 at Depot Dr. attemopting to make a left turn onto eastbound Hwy 5. Vehicle 2 was travelling westbound on Hwy 5. Both drivers said V2 was in the right turn lane with blinker on, however V2 did not make a right turn. V2 attempted to go straight through the intersection in the turn lane. The driver of V2 said she was in the turn lane to make a right turn onto Maple St. The turn lane for Maple started west of the intersection where the crash occurred. The driver of V1 said he believed V2 was going to turn right and he proceeded to make the left turn onto Hwy 5. V2 struck V1 in the driverâ€™s side rear wheel. Both vehicles were towed form the scene. No injuries were reported at the time of the crash.</t>
  </si>
  <si>
    <t>Veh 1 was westbound and reportedly slowed.  The trailer containing a boat began to swing side to side, and ultimately struck a fence belonging to the City of Waconia.  The boat shifted on the trailer, ultimately causing it to roll onto its right side, spinning the vehicle around.  The boat trailer detached from the truck.  The truck and boat both ultimately were facing back east.  Boat trailer was towed from the scene, and there was not apparent damage to veh 1.</t>
  </si>
  <si>
    <t>Jack was in a parking lot attempting to cross Hwy 5 onto Elm St. Trucke was WB 5 at Olive. Trucke had right of way WB, Jack had to yield. Jack did not see Trucke and attempted to cross 5. Trucke struck rear passenger side tire of Jack's car.</t>
  </si>
  <si>
    <t>Hwy 5 and Hwy 284. V1 said a large gas truck was turning right into a gas station and as he slowed down V2 struck him from behind. V2 said she was travelling westbound and did not see the gas truck slowing down to make a right turn and by the time she noticed everyone slowing down it was too late and she struck V1. The driver of V1 was transported to Ridgeview Medical Center in Waconia for evaluation of minor injuries. Driver of V2 did not report any injuries at the time of the crash. V2 was towed to Colony Plaza. V1 was moved to a parking lot adjacent to Hwy 5.</t>
  </si>
  <si>
    <t>MNTH284</t>
  </si>
  <si>
    <t>On 01/24/2020 at approximately 1741 hours I, Deputy Kane-Zafke #885, was dispatched to a reported collision between two vehicles. I was informed the two vehicles would be standing by at NAPA Auto Parts located at 200 Highway 5 in the city of Waconia. I arrived on scene, spoke with the drivers and learned the following. It was reported that UNIT 1 was travelling southbound on Olive St approaching the intersection of Hwy 5. UNIT 1 proceeded to make a right turn to go westbound on Highway 5 from Olive St and reported having the green arrow. It was reported that UNIT 2 was travelling northbound on Hwy 284 approaching the intersection of Hwy 5. UNIT 2 proceeded to make a left turn to go westbound on Highway 5 from Hwy 284 and was reported having a flashing yellow arrow. UNIT 2 struck UNIT 1 on the left side of UNIT 1 resulting in minor, but functional damage to the front bumper, wheel well and left front passenger side door. UNIT 2 had minor, but functional damage on the driver side front bumper and wheel well. All involved parties declined medical attention or tow services.</t>
  </si>
  <si>
    <t>The crash occurred at the intersection of MNTH 5 and MNTH 284.  The Acadia was traveling westbound on MNTH 5 and turning left to go southbound on the flashing yellow arrow.  The Sierra was traveling eastbound on MNTH 5, in the through lane, on the green light.  The green light was confirmed by the witness, who was behind the Sierra.  The Mack truck was stopped at the red light on MNTH 284 in the left turn lane.  The Acadia failed to yield to the Sierra coming through on the green light, and conducted the left turn.  The Sierra was not able to evade and hit the Acadia.  After the initial impact, the Acadia spun and hit the Mack truck.  The driver of the Acadia was injured and transported to the hospital by ambulance.  The driver of the Sierra sustained injuries, but refused transport.  The Acadia and Sierra were both towed from the scene.</t>
  </si>
  <si>
    <t>Menth was SB Olive at 5. Winter, the witness, was NB Olive at 5. Both parties said their lights turned green and they entered the intersection. Schiller was EB 5 at the stop light at Olive/284. Winter said he saw Schiller coming and thought she sped up to make it through the stop light. Menth also said it appeared Schiller was speeding up through the intersection. Schiller said she thought the light was green, then later thought it may have turned yellow. Schiller said she hit the brakes but due to the snowy roads, wasn't able to stop. Menth hit the drivers side door area with her front bumper.</t>
  </si>
  <si>
    <t>Units 1 and 2 were stopped for a red light on eastbound Hwy 5 at the intersection of Hwy 284.  Unit 1 was directly ahead of Unit 2.  Unit 3 was also eastbound on Hwy 5, directly behind Unit 2.  The Unit 3 driver said he fell asleep which caused his vehicle to collide with the rear of Unit 2.  Unit 2 was then propelled into the rear of Unit 1.</t>
  </si>
  <si>
    <t>MN HWY 284</t>
  </si>
  <si>
    <t>V1 was stopped in traffic at the traffic light on HWY 5 facing west at HWY 284.  V2 was behind V1.  V2 rear ended V1 as the light transitioned to green.  No ambulance needed.  D2 was apologetic.</t>
  </si>
  <si>
    <t>Highway 284</t>
  </si>
  <si>
    <t>Unit #2 was westbound on Highway 5 and was stopped at the red light at Highway 284. Unit #1 was also westbound on Highway 5 and was approaching the intersection with Highway 284 from behind Unit #2.  Driver #1 mis-judged her speed as she started to slow down to stop behind Unit #2 at the red light. The front of Unit #1 hit the rear of Unit #2.  Both vehicles had minor damage. Driver #1 specified she felt her vehicle skidded. The road surface was dry.</t>
  </si>
  <si>
    <t>Hey 284</t>
  </si>
  <si>
    <t>Vehicle 1 was stopped at the intersection of Hwy 5 and Hwy 284. V1 was attempting to make a right turn onto southbound Hwy 284 form eastbound Hwy 5. The driver of V1 said she was stopped trying to make a right turn when she was struck in the rear by Vehicle 2. The driver of vehicle 2 thought he was turning. The driver of Vehicle 2 was transported to the hospital and a blood test for intoxication was completed. It is believed that the driver of V2 was under the influence of alcohol.  V1 reported no injuries at the scene. Minimal damage to V1.  V2 had to be towed form the scene.</t>
  </si>
  <si>
    <t>5 HWY W</t>
  </si>
  <si>
    <t>V1 AND V2 WERE WB MNTH 5 APPROACHING MNTH 284.
D1 STATED SHE WAS GOING 60-61 MPH WHEN SHE NOTICED THE SEMAPHORE TURN YELLOW. D1 STATED SHE ALSO NOTICED A SQUAD BEHIND HER ACTIVATE ITS EMERGENCY LIGHTS. D1 STATED SHE THEN BRAKED FOR THE SEMAPHORE AND WAS HIT BY V2.
D2 STATED HE WAS MAKING A TRAFFIC STOP ON V1. D1 STATED V2 BRAKED HEAVY ONCE THE SEMAPHORE TURNED YELLOW AND HE SLID INTO V1.</t>
  </si>
  <si>
    <t>Unit 2 was southbound on Hwy 284/Olive St. The driver stated she had a green light so they proceeded through the intersection. The driver stated they were hit by Unit 1 as Unit 1 made a right hand turn to go southbound on Highway 284.
Driver of Unit 1 stated she had a green light so she turned southbound. Driver stated she did not see Unit 2 until they hit.
No citations were issued. No witnesses except the passenger in Unit 2. Neither vehicle was towed. No injuries.</t>
  </si>
  <si>
    <t>Unit 1 was westbound on Hwy 5 and had approached intersection with Hwy 284.  its driver stated she was looking for a side street and was not paying attention to traffic signal so much as she was reaching intersection.  Unit 1 driver said when she looked back to signal, it had turned red to her surprise.  Unit 1 driver said she had entered intersection and tried to avoid Unit 2 but had no time to do so.  Unit 2 was northbound on Hwy 284 and its driver said she had a green light so she entered intersection when Unit 1's front end struck her right rear corner.</t>
  </si>
  <si>
    <t>Unit 1 was traveling westbound on Highway 5 approaching the intersection with Highway 284. Unit 1 was going to turn from westbound Highway 5 to southbound Highway 284. Driver 1 believed that she had a green light but was not sure as she was unfamiliar with the area. Unit 2 was traveling eastbound on Highway 5 approaching the intersection with Highway 284. Driver 2 stated that she had a green light to go straight through the intersection. Driver 2 stated Unit 1 turned in front of her. Driver 2 tried to stop and avoid a collision but was unable to. Driver 2 stated she thought she felt her vehicle slip a little on a small patch of ice. Unit 2 struck Unit 1 on the passenger side B-Pillar area. Witness 1 was following Unit 1 and stated when he went through the intersection the traffic signal showed yellow. It should be noted that the traffic signal at that intersection, gives left turning traffic a flashing yellow light, advising traffic to yield to on-coming traffic. Through investigation it was determined that Unit 1 did not have insurance, as the policy has lapsed at the beginning of the month and the owner was in the processing of getting new insurance. I spoke with the owner who advised that she was aware the vehicle did not have insurance on it and allowed Driver 1 to drive vehicle due to vehicle problems with Driver 1's vehicle. Driver 1 issued citation for Failure to Yield, Owner of Unit 1 will be mailed a citation for No Insurance-Owner Violation. While on scene, Driver 1 complained of pain in her neck but decided against being assessed by an ambulance and explained that she may stop at the hospital closer to her home address. Unit 1 sustained severe damage and Unit 2 sustained moderate damage, both were towed to Colony Plaza.</t>
  </si>
  <si>
    <t>Both vehicles were west bound on MNTH 5 at the intersection of MNTH 284 waiting for a green light.
Driver of #1 said she saw #2 start to move ahead,driver of #1 said she was checking her mirror when she ran into the back of #2 who was just inching ahead and re-stopped.</t>
  </si>
  <si>
    <t>On 10/22/2019 at 1519 hours, I was dispatched to a crash at the intersection of Hwy 5 and Hwy 284. When I arrived I spoke with the driver of vehicle 1, Marcus John Owczarek DOB 02/13/1987, who was driving a white Chevy Silverado with Minnesota registration MKE845.  
Owczarek stated he was heading westbound on Hwy 5.  While travelling across the intersection of Hwy 5 and Hwy 284 he had a green light.  While crossing the intersection he noticed a black Chevy Equinox (MN registration 2DR790) heading eastbound that was attempting to turn left to head north on Hwy 284.  Owczarek attempted to speed up in order to avoid a collision, but his vehicle was struck on its left side.  Vehicle 1 was then turned around due to the crash and hit a pedestrian crossing light.  The vehicle was then facing eastbound.  Airbags in the front of the vehicle deployed and Owczarek stated he had no injuries.
I then spoke with the driver of vehicle 2,Duane Howard Debower DOB 07/25/1943.  Debower said he was heading eastbound on Hwy 5 and attempting to make a left turn to head north on Hwy 284.  Debower was unsure whether he had a green or yellow arrow when he attempted to cross the intersection he said.  Airbags in the front of the vehicle deployed, and Debower stated he had no injuries.
Both vehicles were towed due to disabling damage.  Debower was given a ticket for Failure to yield right of way for a left turn MN Statute 169.20 subd. 2.</t>
  </si>
  <si>
    <t>Olive St</t>
  </si>
  <si>
    <t>Units 1 and 2 were both westbound on Hwy 5, approaching traffic light at intersection with Olive Street.  Unit 2 was directly ahead of Unit 1.  The Unit 2 driver said the traffic light turned yellow and the 2 vehicles in front of him began to brake and skid.  He said he braked hard and skidded and moved to his right to avoid colliding with vehicles in front of him.  Both drivers said Unit 1 then rearended Unit 2.  The Unit 1 driver said he saw Unit 2 skid and move to right but he was unable to avoid colliding with it.</t>
  </si>
  <si>
    <t>Unit 1 was travelling eastbound on Hwy 5 west of the intersection of Hwy 5 and Hwy 284. Unit 1 struck Unit 2, who was also traveling eastbound on Hwy 5, in the rear. Both vehicle were moving at a slow rate of speed. Unit 1 driver setimated to 10-15 MPH and the Driver of Unit 2 estimated 5-10 MPH. Both vehicles pulled to the soputh side of Hwy 5 and exchanged information. Both drivers denied any injuries and declined paramedics. Both vehicles were able to leave the scene under their own power. Deputy Mckirahan 840 is compleating this report under Deputy Hodge's DVS login because of password issues with Deputy McKirahan. No DVS service other than this report was used by Deputy McKirahan.</t>
  </si>
  <si>
    <t>The crash occurred on MNTH 5, just east of the intersection with MNTH 284.  The Escape was stopped in the through lane, waiting at the red light.  The Ranger approached from the rear and hit the Escape.  The Ranger then careened off to the right, went up the embankment, and hit an electrical box.  The driver of the Ranger stated that her windshield fogged up while she was driving, and as she went to wipe the windshield with her sleeve, didn't realize that the vehicles in front of her were stopped.  The crash resulted in damage to both vehicles and to the electrical box.  There were no reported injuries.  Both vehicles were towed from the scene.</t>
  </si>
  <si>
    <t>MAPLE ST S</t>
  </si>
  <si>
    <t>-DV1 W/B HWY 5 WHEN SHE LOST CONTROL, LEFT THE ROADWAY, STRUCK A ROAD SIGN, AND VEHICLE ROLLED OVER
-WITNESSES SAID DV1 WAS DRIVING ERATICALLY PRIOR TO THE CRASH
-DV1 SAID SHE HAS EPILEPSY AND MAY HAVE HAD A SEIZURE</t>
  </si>
  <si>
    <t>Both vehicles were stopped on west Hwy 5 at 282 at the red light.  When the light turned red traffic started then stopped unexpectedly and the Ford lightly rear ended the Pontiac.
No injuries reported.
No tows needed.</t>
  </si>
  <si>
    <t>Elm St S</t>
  </si>
  <si>
    <t>Unit 1 was southbound on Elm St. S. and, according to its driver, had stopped for the stopsign at Hwy 5.  Unit 2 was westbound on Hwy 5, approaching Elm St. S. and its driver said he noticed Unit 1 was stopped at stop sign.  The Unit 1 driver said he wanted to cross Hwy 5 to a business on opposite side and proceeded after, he said, he saw no approaching traffic.  The Unit 2 driver said Unit 1 pulled on to Hwy 5 immediately in front of him and that he had no time to react before his vehicle collided with the other.  Both were towed.</t>
  </si>
  <si>
    <t>S ELM ST</t>
  </si>
  <si>
    <t>Unit 1 was traveling eastbound on Highway 5 approaching the intersection of Elm Street S in the city of Waconia. Unit 1 began slowing and signaled to turn northbound onto Elm Street S. The driver of Unit 2 stated he was unsure what Unit 1 was doing as it looked like his vehicle stalled out, so he went to pass Unit 1 on the left. Unit 1 then turned into the rear passenger door of Unit 2.
Unit 1 had minor scuffs and paint transfer to the front bumper on the driver's side. Unit 2 had a large dent to the passenger side rear door. Both vehicles drove away from the scene.
Both parties reported they were not injured.</t>
  </si>
  <si>
    <t>Vehicle #1 was westbound MN Highway 5 approaching Elm Street, as vehicle #1 was passing Elm Street vehicle #2 which was making a left hand turn from Elm Street into the eastbound lane of MN Highway 5 got hit on the left rear passenger door by vehicle #1. Driver of vehicle #2 said she did not see vehicle #1 as she could not see around a vehicle that was westbound MN Highway 5 in the turn lane to go right/north onto Elm Street.
Vehicles had been moved prior to my arrival.</t>
  </si>
  <si>
    <t>V1, V2, AND V3 TRAVELING WB ON HWY 5 AT ELM STREET.  A PEDESTRIAN RAN OUT INTO THE MIDDLE OF THE HWY AND STOPPED IN THE TRAFFIC LANE CAUSING V1 TO SLAM ON ITS BREAKS AND COME TO A STOP.  V2 STOPPED BEHIND V1.  V3, THEN HIT V2, PUSHING V2 INTO V1.  
NO INJURIES REPORTED ON SCENE.  
THE IDENTITY OF THE PEDESTRIAN IS UNKNOWN.</t>
  </si>
  <si>
    <t>MNTH 5/25 AT CSAH 33, NYA AREA.  V/1 WAS SOUTH BOUND ON CSAH 33, STOPPED AT A STOP SIGN, V/2 WAS WEST ON MNTH 25.  DRIVER OF V/1 TOLD ME THAT SHE DID NOT SEE THE WEST BOUND VEHICLE.  PULLING INTO THE INTERSECTION, HER VEHICLE WAS HIT BY THE EAST BOUND CEMENT MIXER.  WITNESS KENNETH TOLD ME THAT HE WAS FOLLOWING THE CEMENT MIXER, ABOUT 40-45 MILES PER HOUR.  THE CAR THAT WAS SOUTH BOUND PULLED INTO THE PATH ON THE CONCRETE MIXER.  WITNESS CORINNE WAS SOUTH BOUND ON CSAH 33.  SHE SAID THAT THE CAR STOPPED, BUT PULLED OUT IN FRONT OF THE TRUCK.</t>
  </si>
  <si>
    <t>4th Ave SW</t>
  </si>
  <si>
    <t>Vehicle 1 was travelling westbound on Hwy 5 and slowed to make a left turn on to 4th St SW. V2 was travelling west bound behind B1 and did not see V1 slowing down to make the left turn. V2 rear-ended V1 and both vehicles carried into the north ditch.  Only very minor injuries reported at the scene. Both drivers were transported to hospital by private vehicle. Both vehicles were towed form the scene. The driver of V2 was issued a citation for fail to drive with due care. The driver of V2 said he did not see V1 slow down to turn. The witnesses to the crash said V1 did have breaklights and turn signal activated for the left turn.</t>
  </si>
  <si>
    <t>Unit 1 was traveling eastbound on MN Highway 5 &amp; 25, approaching the intersection of Southeast 2nd Street. Unit 1 stated that there was oncoming traffic coming westbound, whose headlights prevented Driver 1 from seeing animals in the ditch. Driver 1 stated that he observed a deer come from the north and was in front of his vehicle before he could react. Driver 1 stated he was unable to prevent a collision and the deer struck the front of Unit 1. Unit 1 sustained severe disabling damage. Unit 1 was towed by an unknown tow agency to HEI Collision in Waconia. Driver 1 did not sustain any injuries.</t>
  </si>
  <si>
    <t>25 HWY SE</t>
  </si>
  <si>
    <t>33RD ST SE</t>
  </si>
  <si>
    <t>BOTH VEHICLES NB HWY 25.  VEHICLE ONE STOPPED FOR SCHOOL BUS WITH RED FLASHING LIGHTS ON.  VEHICLE TWO FAILED TO STOP IN TIME REAR ENDING VEHICLE  ONE.  VEHICLE TWO BURST INTO FLAMES, COMPLETELY ENGULFED.  BOTH VEHICLES TOWED, NO INJURIES REPORTED.  DRIVER VEHICLE TWO CITED WITH FAIL TO DRIVE WITH DUE CARE.</t>
  </si>
  <si>
    <t>Hwy 5 and 25</t>
  </si>
  <si>
    <t>Central Ave</t>
  </si>
  <si>
    <t>Unit 1 was traveling norhtwest on Central Ave.  Unit 2 was traveling northeast on Hwy 5 &amp; 25.  Unit 3 was traveling southwest on Hwy 5 &amp; 25.
Unit 1 driver told me she did not see unit 2 and pulled out onto Hwy 5 &amp; 25.
Unit 2 driver told me he tried to stop but due to the icy roads he was unable to stop.  Unit 2 struck Unit 1 and then bounced off Unit 1 and struck Unit 3.
Unit 3 driver told me the same story as Unit 1 and Unit 2 drivers.
No injuries due to the crash.
No citations wer issued from the crash.</t>
  </si>
  <si>
    <t>15401 HWY 5 &amp; HWY 25 - YOUNG AMERICA TOWNSHIP
V1 WAS SW ON HWY 5 &amp; 25 AND HIT A DEER THAT WAS CROSSING THE ROADWAY.
DRIVER OF V1 COMPLAINED OF CHEST PAIN AND WAS TRANSPORTED BY RIDGEVIEW AMBULANCE TO WACONIA HOSPITAL FOR EVALUATION.
V1 TOWED BY SMITH OIL.</t>
  </si>
  <si>
    <t>CENTRAL AVE</t>
  </si>
  <si>
    <t>THE DRIVER OF THE XCEL ENERGY TRUCK WAS PULLING A TRAILER TRAVELING WEST ON HWY 5 AND TURNED HIS FLASHERS AND TURN SIGNAL ON TO TURN RIGHT INTO A FIELD APPROACH.
THE DRIVER OF THE JETTA REPORTED SEEING THE TRUCK TURNING AND THOUGHT IT WAS GOING TO TURN FASTER AND REAR ENDED THE TRAILER.
NO INJURIES REPORTED
SMITH OIL TOWING FOR THE JETTA</t>
  </si>
  <si>
    <t>VEH 1 STATED HE SLOWED FOR A DEER RUNNING ONTO ROADWAY.  
VEH 2 DID NOT SEE VEH 1 SLOW AND REAR ENDED VEH 1.</t>
  </si>
  <si>
    <t>Vehicle one was west bound hwy 5, just west of Tacoma Ave when a deer emerged from the ditch on the south side of the road and ran north across hwy 5. Vehicle one struck the deer going 55mph. Vehicle one sustained moderate front end damage. Vehicle was not towed. Person 1 was wearing her seatbelt and was not injured. The deer was DOA on the south shoulder when deputies arrived. State notified of deer's location. no photos taken.</t>
  </si>
  <si>
    <t>The driver of Unit 1 stated she was westbound on HWY 5/25 when Unit 2 slowed down to yield to another vehicle at the intersection of Tacoma Avenue.  The driver of Unit 1 stated she was unable to slow down to avoid a crash and truck Unit 2 to the rear.  The driver of Unit 2 stated she was westbound on HWY 5/25 when she yielded for a vehicle making a turn off of HWY 5/25 and onto Tacoma Avenue.  The driver of Unit 2 stated she was struck to the rear by Unit 1.  Both vehicles were in the westbound lane of HWY 5/25, on the shoulder, at my arrival.  The driver of Unit 1 was cited for No Proof Of Insurance.</t>
  </si>
  <si>
    <t>Driver of Unit #1 was traveling eastbound on HWY 5 at the intersection of Tacoma Ave. in Young America Township.  Driver of Unit #2 was stopped facing eastbound on Hwy 5, trying to make a left hand turn onto Tacoma Avenue.  Driver of Unit #1 rear ended Unit #2. Driver of Unit #1 is at fault.
No injuries to report.
Both Units were able to drive from scene.</t>
  </si>
  <si>
    <t>E/B MNTH 5 EAST OF NYA.  VEHICLE WAS EAST ON MNTH 5.  DRIVER LOST CONTROL OF HER VEHICLE DUE TO SLIPPERY ROADWAYS, LEFT THE ROADWAY, WENT INTO THE DITCH AND HIT A TREE WITH THE DRIVER SIDE DOOR.</t>
  </si>
  <si>
    <t>Unit 1 was westbound on HWY 5/25 and had just passed 114th St. when its driver said he saw oncoming traffic slowing.  The driver indicated he was trying to figure out why when a deer ran across the roadway from the opposite side and collided with the left side of his body and motorcycle.  The driver said he remained on the vehicle and brought it to a stop along the shoulder.</t>
  </si>
  <si>
    <t>State Highway 5</t>
  </si>
  <si>
    <t>114th St</t>
  </si>
  <si>
    <t>Unit 2 stated she was east bound on State Highway 5 about 1056 feet east of 114th St. Unit 2 stated Unit 1 was in her lane coming straight towards her. Unit 2 stated she honked her horn at Unit 1 but he did not move. Unit 2 crossed center line to avoid Unit 1. Unit 2 stated as she changed lanes, Unit 1 swerved back into his lane hitting Unit 2 on the right side of the vehicle. Unit 2 had minor injuries to her arm. Unit 2 had her mother take her to Ridgeview Medical Center for medical attention. Unit 1 stated Unit 2 swerved infront of him causing Unit 1 to hit Unit 2 on the drivers side of the vehicle. Unit 1 was found to be intoxicated and arrested for DUI. Unit 1 had minor injuries and was transported to Ridgeview Medical Center. Photos were taken of the scene. Both vehicles were towed by Colony Plaza to their lot.</t>
  </si>
  <si>
    <t>Unit 1 was westbound on MN Hwy 5/25, about 200 yards from 114th St., when a deer ran on to roadway to Unit 1's front.  the Unit 1 driver did not have time to avoid a crash and the front of Unit 1 struck the deer.</t>
  </si>
  <si>
    <t>11025 Hwy 25</t>
  </si>
  <si>
    <t>Unit#1 was southbound on Hwy 25. Driver of Unit#1 took eyes off of the roadway when entering a curve and vehicle started to enter shoulder. Driver of Unit#1 attempt to correct vehicle and over corrected causing Unit#1 to go off roadway into the ditch. Unit#1 struck a Xcel Energy power pole causing damage to it. Unit#1 had heavy front end damage. Driver of Unit#1 was not injuried.</t>
  </si>
  <si>
    <t>Unit 1 was traveling eastbound on Highway 25 near where Highway 5 and 25 split for Highway 25 to go north in Young America Township. A deer ran out onto the road going northbound in front of Unit 1. Unit 1 struck the deer with the front of the vehicle. The deer ran from the scene. Unit 1 had front end damage over $1000. The vehicle was still drivable and the driver left the scene. No injuries and no tow.</t>
  </si>
  <si>
    <t>unit #1 was traveling westbound on Highway 5 just west of the intersection of Highway 5 and Highway 25.  Driver of Unit #1 stated a deer ran out onto the road in front of him and he attempted to avoid hitting the deer by slowing down.  Unit #1 struck the deer on the front passenger side corner.   Driver of Unit #1 did not stop at the scene, but called his employer.  Employer reported the incident.  Driver of Unit #1 stated he did not sustain any injuries.  Deer was injured but was able to travel several hundred feet off the roadway into a wooded area.</t>
  </si>
  <si>
    <t>Unit 1 was an ambulance responding to an emergency call. Ambulance hit a deer which produced damage to the ambulance of an estimated amount that was greater than $1000. Ambulance was towed by an unknown tow company. Deer was not located but was presumed deceased.</t>
  </si>
  <si>
    <t>Unit 1 was westbound on Highway 5 &amp; 25 just west of Highway 25 to the north. The weather conditions at the time of the crash was light to moderate snowfall with below freezing temperature. Unit 1 lost control due to slick road conditions and drove off the roadway into the north side ditch. Unit 1 slid and performed a 90 degree turn south and made contact with several trees before coming a final resting position facing south. No injuries to either occupants of the vehicle. Vehicle was towed by Colony Plaza to Colony in Waconia. Driver 1 admitted that she did not have current insurance on the vehicle, a citation was issued for the violation. Deputies found an expired "General" insurance card that expired in July of 2018.</t>
  </si>
  <si>
    <t>Unit 1 was traveling westbound on Highway 5/ Highway 25 just passing Highway 25 to the north. Driver 1 stated that a deer ran across the road coming from the south ditch of the roadway. Driver 1 stated she slammed on her brakes but was unable to avoid a collision. Unit 1 struck the deer in the center of the front of the vehicle. No injuries. Unit 1 was disabled due to damage. Driver 1 had vehicle towed via AAA service, unknown tow company.</t>
  </si>
  <si>
    <t>Vehicle #1 was travelling west on MN #5, approaching MN #25.  Vehicle was observed by witness weaving over fog and center lines.  Vehicle entered ditch east of Hwy #25, returned to roadway.  Vehicle then left roadway west of Hwy #25, striking speed limit sign.  Vehicle continued into the ditch before striking numerous trees.  Witness to crash was a Ridgeview Ambulance paramedic following Vehicle #1.  Witness reported driving conduct and subsequent crash.  Driver #1 transported to hospital with minor injuries.  It was later determined that Driver #1 was suffering a diabetic emergency at time of crash.</t>
  </si>
  <si>
    <t>Unit 1 was westbound on MN Hwy 5/25 and had just passed the intersection where Hwy 25 branches off and continues north.  Unit 1 was unable to maintain traction on the left curve and slid off the roadway and entered the ditch.  As Unit 1 continued down the ditch it struck a MN DOT No Passing Zone sign, causing damages to its posts.  Unit 1 slid to a stop up against several small trees.</t>
  </si>
  <si>
    <t>Unit 1 was eastbound on HWY 5/25, about 100 yards from intersection where Hwy 25 branches off to the north, when a deer ran on to roadway in front of it.  The front left corner of Unit 1 struck the deer, causing minor damages.</t>
  </si>
  <si>
    <t>NB 25 HWY</t>
  </si>
  <si>
    <t>V1 SSTOPPED AT STOP SIGN MOVED FORWARD AND WAITED FOR MORE TRAFFIC THEN REAR ENDED BY V2 WHO MOVED FORWARD. NO INJURIES , NO TOWS.</t>
  </si>
  <si>
    <t>The driver of Unit 1 stated he was southbound on HWY 25 when he approached the intersection of HWY 5, where Unit 2 was stopped.  The driver of Unit 1 stated he failed to yield for Unit 2 at the stop sign.  Unit 2 was struck to the rear by Unit 1.
CCSO Incident Report filed.</t>
  </si>
  <si>
    <t>Driver of #1 was south bound on MNTH 25. When she got to MNTH 25/MNTH 5, she ran off road, after she missed the curve and stop sign. She hit road ditch,north of MNTH 5 launched over MNTH 5. Went into ditch south side of MNTH 5 ran up hill and struck utility pole.</t>
  </si>
  <si>
    <t>MNTH 25 / HWY 5</t>
  </si>
  <si>
    <t>Unit two was stopped at the stop sign on highway 25 SB.  Unit one stopped directly behind unit two.  Driver one thought unit two had turned right when he moved forward he rear-ended unit two.</t>
  </si>
  <si>
    <t>Unit 1 was southbound on Highway 25 approaching Highway 5. Driver 1 stated that a deer came out of nowhere and Driver 1 swerved to avoid the deer. Unit 1 went off the roadway and struck an Xcel Energy Meter along with a tree. Unit 1 sustained severe disabling damage. Unit 1 was towed from the scene by Smith Oil. No citations and no injuries.</t>
  </si>
  <si>
    <t>On 10/08/2016 at 0810 hours, I was dispatched to Hwy 25 north of Hwy 5 for a report of a PD accident involving one motor vehicle.
Unit 1 was traveling turning left onto Hwy 25 to travel north from Hwy 5/25 eastbound. Unit 1 stated he swerved to avoid a vehicle that did not stop for the stop sign at the intersection of Hwy 25 southbound and Hwy 5/25. Unit 1 went into the eastbound ditch of Hwy 25 north, struck a Adopt-a-Hwy sign, traveled in the ditch for approximately 25 feet and then struck a Hwy 25 sign. Vehicle one then came to a stop in the eastbound ditch of Hwy 25 north.
No injuries or citations reported for this incident. 
Unit 1 was towed by private tow from ditch.</t>
  </si>
  <si>
    <t>V1 TRAVELING S/B HWY 25 APPROACHING HWY 5 IN YOUNG AMERICA TOWNSHIP. THE ROAD CURVED TO THE LEFT NEAR HWY 5. V1 DID NOT FOLLOW THE CURVE OF THE ROAD AND WENT STRAIGHT INSTEAD. V1 RAN OFF ROAD ON RIGHT SIDE, WHERE IT CRASHED INTO THE DITCH AND THEN EJECTED D1. 
D1 STATED HE WENT OFF THE ROAD, WAS NOT SURE WHAT CAUSED HIM TO CRASH.
D1 TRANSPORTED TO RIDGEVIEW HOSPITAL VIA AMBULANCE
V1 TOWED  BY COLONY PLAZA TOWING.
D1 ARRESTED FOR DWI.</t>
  </si>
  <si>
    <t>0300000000000284-D</t>
  </si>
  <si>
    <t>Vehicle #1 was turning left onto Hwy 284 from the Walgreen's in Waconia. Vehicle turned north onto Hwy 284 and did not see the "Do not enter" sign in the median due to multiple vehicles on Hwy 284. The driver stopped removed the sign from the roadway and proceeded to his residence in Waconia. I followed up with the driver who admitted hitting the sign and then driving home. The driver did not want to bother the Sheriff's Office with hitting of the sign and just removed it from the roadway. I advised the driver to stay at the scene of an accident or else he could receive a citation in the future.</t>
  </si>
  <si>
    <t>284 HWY</t>
  </si>
  <si>
    <t>0300000000000284-I</t>
  </si>
  <si>
    <t>V1 IS MARKED CTY SUV SQUAD.  V1 HAD STOPPED BEHIND ANOTHER VEHICLE THAT HAD STOPPED AND SIGNALED A LEFT TURN INTO A BUSINESS DRIVEWAY.  V2 STATED SHE WAS TRYING TO GET A ROCK OUT OF HER SHOE, LOOKED DOWN AND THEN SAW THE AIRBAG.  NO INJURIES WERE REPORTED. COLONY TOW WAS CALLED FOR THE CHEVY  BY CARVER COUNTY.</t>
  </si>
  <si>
    <t>Both drivers reported crossing Hwy 5 on 284 when a white pickup made an unexpected U-turn in front of them.
The driver of the Buick reported slowing and the Pontiac rear ended it.  
The damage was minor.  The driver of the Pontiac reported maybe going 10 mph when she rear ended the Buick.  The damage seemed consistent with this speed estimate.
Ambulance crew on scene.  Treatment and evaluation was declined.
No tows needed.</t>
  </si>
  <si>
    <t>Unit 2 was stopped at the stoplight to turn right onto Hwy 5 from Hwy 284. Unit 1 was right behind Unit 2. Driver of Unit 1 thought Unit 2 was moving so he took his foot off the brake and ran into Unit 2. Neither individual was injured. Neither vehicle towed. No citations.</t>
  </si>
  <si>
    <t>Unit 1 was driving westbound on Highway 5 approaching the intersection of Highway 284. Unit 2 was facing eastbound on Highway 5 attempting to turn  on to Olive street. Unit 1 had a green light and was proceeding through the intersection. Unit 2 had a blinking yellow turn light and failed to yield the right of way. Unit 1's front end hit the passenger side of Unit 2. Both vehicles were towed from the scene due to moderate disabling damage. No one reported injuries on scene.</t>
  </si>
  <si>
    <t>Unit #1 was northbound on Hwy 284 and was stopped at the stop signs at Hwy 5.  There were stop signs for NB and SB traffic on Hwy 284, but there were no stop signs for EB and WB traffic on Hwy 5. There was a massive road construciton project going on with many temporary signs in the construction zone. Unit #1 was going to make a left turn onto Hwy 5. Driver #1 looked both ways, but failed to see Unit #2 EB on Hwy 5 approaching the intersection.  Driver #1 pulled out in front of Unit #2, causing Unit #2 to broadside Unit #1.  Driver #1 was cited with #100012003309 for failing to yeild with a court date of 10/01/2012. Driver #1 and her passenger both transported to the hospital by ambulance.</t>
  </si>
  <si>
    <t>V/1 WAS EAST ON MNTH 5, MAKING A TURN TO GO NORTH.  V/2 WAS WEST  ON MNTH 5.  V/1 DRIVER TOLD ME THAT HE NOTICED THE FLASHING  YELLOW LIGHT, BUT DID NOT NOTICE V/2.  V/1 MADE HIS TURN, AND HIT V/2.</t>
  </si>
  <si>
    <t>HWY 284</t>
  </si>
  <si>
    <t>Veh. #1 was travelling EB on HWY 5. Veh. #2 was travelling NB on HWY 284. Veh. #2 pulled into intersection at HWY 284/5 to make left turn to go WB on HWY 5. Veh. #1 hit veh. #2 on the rear driver's side.
Driver of veh. #1 stated she knew the light was green for her. Driver of veh. #2 stated she thought the light was green for her but she might be wrong. Later, driver of veh. #2 stated that she was probably mistaken and the light must have been red.</t>
  </si>
  <si>
    <t>#284</t>
  </si>
  <si>
    <t>Vehicle #1 was travelling south on Mn #284 at intersection with Mn #5.  Vehicle #1 had flashing yellow turn signal.  Vehicle #1 turned east onto Mn #5.  Vehicle #1 turned into path of Vehicle #2.  Vehicle #2 was travelling north on Mn #5.  Vehicle #2 had green light for travel north on Mn #284.  Vehicle #2 struck Vehicle #1 in right side.</t>
  </si>
  <si>
    <t>Unit 2 was yielding prior to making a left turn onto westbound Hwy 5. Unit 1 rear ended Unit 2. No damage to Unit 1, minor damge to Unit 2. Passenger in Unit 2 was transported by ambulance with minor injuries.</t>
  </si>
  <si>
    <t>Olive Street</t>
  </si>
  <si>
    <t>Unit 2 was slowing down for the traffic light at Hwy 5 and Olive Street. Driver of Unit 2 stated the light turned red for westbound traffic. Driver of Unit 1 stated he was westbound on Hwy 5 approaching the intersection of Olive Street. The driver stated he had dropped something and reached down to pick it up and ran into the back of Unit 2.
Minor damage to both vehicles. Neither vehicle towed. No injuries.</t>
  </si>
  <si>
    <t>Unit 1 was eastbound on MN Hwy 5 and was proceeding through the intersection with Hwy 284 on what its driver said was a green traffic signal light.  Unit 2 was westbound on MN Hwy 5 and was making a left turn to go south on Hwy 284 on what its said was a flashing yellow traffic signal.  The Unit 1 driver said he saw Unit 2 slow, but then appeared to speed up to make the left turn.  The Unit 1 driver said, due to the snowy road conditions and Unit 2's abrupt turn such a short distance ahead of him, he was unable to avoid a collision.  The front right corner of Unit 1 struck the right side of Unit 2 in the area of its rear wheel.  
The Unit 1 driver said he instructed the other driver to park in a nearby parking lot to exchange information.  The Unit 1 driver said the Unit 2 driver, instead, drove away on southbound Hwy 284.  The Unit 1 driver said he drover after Unit 2 and was able to stop its travel by blocking Unit 2 on Hwy 284 at Carver Co Rd 10.  The Unit 1 driver said the Unit 2 driver smelled of alcohol and continued in his efforts to leave the scene by driving away.  
When this deputy arrived on scene, the Unit 2 driver was not there, and had fled on foot.  The Unit 2 driver was located later in the day and admitted to being the driver of Unit 2 in the crash.  The Unit 2 driver admitted to failing to yield the right of way to Unit 1 by turning left in front of Unit 1.  He also admitted to having been intoxicated, which was his reason for fleeing.</t>
  </si>
  <si>
    <t>Veh 1 was E/B on Hwy 212 in the right lane.  Veh 2 was E/B on Hwy 212 in the left lane behind veh 1.  Veh 1 lost control, began spinning, and hit veh 2.  Veh 2 crossed the center median across the W/B lanes of Hwy 212 where it came to a stop.  Driver of veh 1 said she lost control while in the right lane and hit veh 2.</t>
  </si>
  <si>
    <t>US HIGHWAY 212</t>
  </si>
  <si>
    <t>Dr1 of V1 said that he was in the outer lane of eb 212 approaching Wallace Rd. He rounded a slight right hand curve in the road and lost control of the rear end of his PU.  V1 vehicle skidded  perpendicular to the EB lanes. V2 struck V1 while it skidded. The collision caused both vehicles to enter the center median ditch. Dr2 of V2 said he was in the inside lane traveling behind V1. He saw V1 lose control and skid on the road surface. Dr2 tried to avoid V1 by braking and changing his course. V2 skidded on the slippery road and he was unable to avoid striking V1.</t>
  </si>
  <si>
    <t>DRIVER V1 SAID THAT SHE WAS TRAVELING EAST ON HWY 212 WHEN SHE CAME INTO THE CORNER AND BEGAN TO SLIDE.  SHE WAS UNABLE TO STOP AND CAME TO FINAL REST ON THE RIGHT SHOULDER OF HWY 212 EAST FACING WRONG WAY.  SHE HAD JUST PICKED UP HER PHONE TO CALL 911 WHEN V2 LOST CONTROL AND SPUN INTO HER VEHICLE AND CAME TO FINAL REST ALSO FACING WRONG WAY.
DRIVER V2 SAID THAT HE WAS TRAVELING EAST ON HWY 212 WHEN HE BEGAN TO SLIDE, HE WAS UNABLE TO STOP AND SLID INTO V1 THAT WAS ALREADY STOPPED ON THE SHOULDER FACING WRONG WAY.
BOTH DRIVERS SAID THEY WERE NOT INJURED AND DID NOT WISH FOR AMBULANCE TO RRESPOND.</t>
  </si>
  <si>
    <t>The driver of vehicle one stated that she was traveling west on USTH 212 in the left lane near Martin Dr.  She stated that traffic slowed suddenly.  She stated that she could not stop before her vehicle hit the back of vehicle two.
The driver of vehicle two stated that he was traveling west on USTH 212 in the left lane.  He stated that vehicle three slowed suddenly.  He stated that he could not stop before his vehicle hit the back of vehicle three.  He stated that he was then hit in the back by vehicle one.
The driver of vehicle three stated that she was traveling west on USTH 212 in the left lane.  She stated that she slowed for traffic and her vehicle was hit in the back by vehicle two.</t>
  </si>
  <si>
    <t>DRIVER OF VEHICLE 1 SAID HE WAS NORTHBOUND ON HWY 41 AND EXITTED ONTO EASTBOUND HWY 212. DRIVER 1 SAID, AT THE END OF THE ON RAMP, HE SLIGHTLY LOST CONTROL OF HIS VEHICLE AND HIT THE CENTER GUARD RAIL ON 212. DRIVER 1 SAID HE CONTINUED TO POWERS/212, WHERE HE EXITTED AND HIS VEHICLE CAME TO A REST.</t>
  </si>
  <si>
    <t>V#1 driver stated she was in the right lane west bound Hwy 5 when she started to slide.  V#1 driver stated she crossed over into left lane and hit the concrete median.  V#1 driver stated she spun around and ended up stationary in the left lane west bound Hwy 5.</t>
  </si>
  <si>
    <t>WB USTH 212 AT MITHCELL RD</t>
  </si>
  <si>
    <t>WB MNTH 5 AT MITCHELL RD.
DV1 STATED SHE WAS MOVING IN THE RIGHT LANE WHEN SHE WAS REAR-ENDED BY V2. SHE STATED SHE WAS LOOKING FORWARD AND DID NOT SEE V2.
DV2 STATED SHE WAS HEADING HOME FROM THE MALL OF AMERICA. SHE STATED THAT SHE WAS MOVING BEHIND V1 ABOUT TWO CAR LENGTHS AND TRAVELING AT A SPEED OF 55 MPH. NO MECHANICAL ISSUES WITH THE VEHICLE WERE REPORTED PRIOR TO CRASH BY DV2.
PRIOR TO CRASH DV2 STATED THAT SHE NOTICED A WARNING ON HER DASHBOARD THAT STATED "DISMISSED." SHE THEN HEARD A BEEPING WARING SOUND AND SAW THAT THE VEHICLE IN FRONT WAS BRAKING. SHE A STATED SHE APPLIED HER BRAKES BUT COULD NOT STOP IN TIME. SHE STATED THAT HER VEHICLE WAS NOT STOPPING.
THE WITNESS STATED THAT SHE WAS IN FRONT OF V1 AND V2. HER WINDOW WAS ROLLED DOWN. SHE WAS MOVING IN THE RIGHT LANE WHEN SHE OBSERVED TRAFFIC WAS SLOWING DOWN DUE TO THE RED SEMAPHORE AT THE INTERSECTION AHEAD OF HER. SHE APPLIED HER BREAKS AND STATED SHE OBSERVED V1 WAS SLOWING AS WELL. SHE LOOKED BACK IN THE REAR VIEW MIRROR MIRROR AND STATED THAT SHE COULD HEAR V2 APPROACH AT FREEWAY SPEED AND SAW V2 REAR-END V1. SHE STATED THAT THERE WAS NO SOUND OF BRAKES BEING APPLIED OR TIRE SCRATCHING. THERE WAS NO ATTEMPT TO VEER OR AVOID V1, DV2 DROVE RIGHT ONTO THE BACK OF V1.
WHEN I INSPECTED THE CRASH SCENE I DID NOT SEE ANY SIGNS OF TIRE MARKS FROM V2.</t>
  </si>
  <si>
    <t>According to a statement from D2 both units were WB on HWY 212 JEO the HWY 5 / 212 split. D2 stated unit 1 was looking down and stated that he was texting when he veered into her lane. V1 sideswiped V2. 
D1 exchanged info with D2 and left the scene prior to my arrival</t>
  </si>
  <si>
    <t>VEH 1 AND VEH 2 WERE TRAVELING EASTBOUND 212E IN THE LEFT LANE.  THE SUN WAS RISING AND WAS AFFFECTING THE VISION OF EASTBOUND TRAFFIC. 
DVR 1 STATED SHE WAS UNABLE TO SEE WELL DUE TO THE SUN, AND DIDN`T REALIZE VEH 2 WAS BRAKING.  DVR 1 STATED SHE TRIED TO BRAKE HARD, BUT STRUCK VEH 2. 
DVR 2 STATED SHE WAS MOVING SLOWLY WHEN STRUCK.</t>
  </si>
  <si>
    <t>EB USTH 212 AT MITCHELL RD</t>
  </si>
  <si>
    <t>EB MNTH 212 AT MITCHELL ROAD.
DV1 STATED SHE WAS MERGING ONTO EB 212, SHE WAS IN THE FAR RIGHT LANE. SHE STATED SHE HAD HER SIGNAL LIGHT ON AND MERGED TO THE CENTER RIGHT LANE WHEN SHE SAW AN OPENING. AS DV1 MERGED OVER TO THE RIGHT CENTER LANE SHE SIDE SWIPED V2.
DV2 STATED THAT HE WAS IN THE CENTER RIGHT MOVING SLOW WITH TRAFFIC WHEN V1 VEERED OVER AND SIDE SWIPED HIS VEHICLE. DV2 STATED THAT HE WAS IN HIS LANE WHEN ALL OF A SUDDEN DV2 HIT HIM.</t>
  </si>
  <si>
    <t>V1 AND V3 WERE TRAVELING WB USTH 212 WEST OF MITCHELL ROAD. V1 AND V3 WERE IN THE RIGHT LANE OF TRAFFIC ON WB USTH 212. V2 WAS TRAVELING WB ON THE RAMP FROM MITCHELL ROAD TO WB HIGHWAY 5. DRIVER OF V1 STATED SHE WAS GOING STRAIGHT FOLLOWING THE ROADWAY AT APPROXIMATELY 40 MPH. DRIVER OF V1 STATED V2 ENTERED HER LANE SIDEWAYS FROM THE RIGHT STRIKING V1 ON THE FRONT WITH THE LEFT SIDE OF V2. DRIVER OF V1 STATED SHE SPUN OUT TO THE LEFT AND STRUCK THE CENTER MEDIAN BARRIER WITH THE FRONT LEFT OF V1. DRIVER AND PASSENGER OF V1 REFUSED BEING SEEN BY MEDICS ON SCENE. 
DRIVER OF V2 STATED SHE WAS DRIVING DOWN THE RAMP FROM MITCHELL ROAD TO WB HIGHWAY 5 GOING APPROXIMATELY 30 MPH. DRIVER OF V2 STATED TRAFFIC STOPPED BUT THE ROADS WERE TOO ICY FOR HER TO STOP. DRIVER OF V2 STATED SHE TURNED TO THE RIGHT TO GO INTO THE RIGHT DITCH BUT SPUN OUT TO THE LEFT INSTEAD. DRIVER OF V2 STATED SHE KNEW SHE WAS STRUCK BY ANOTHER VEHICLE BUT DID KNOW KNOW HOW IT HAPPENED. DRIVER OF V2 WAS TRANSPORTED TO THE HOSPITAL BY MEDICS.
DRIVER OF V3 STATED SHE WAS GOING STRAIGHT FOLLOWING THE ROAD IN THE RIGHT LANE OF WB USTH 212 WEST OF MITCHELL ROAD. DRIVER OF V3 STATED SHE SAW V2 SPIN OUT TO THE LEFT IN FRONT OF HER AND STRIKE V1. DRIVER OF V3 STATED V2 THEN CAME BACK TO THE RIGHT AND STRUCK V3 ON THE FRONT. DRIVER OF V3 STATED V2 THEN CONTINUED TO SPIN RIGHT AND COME TO REST ON THE CENTER MEDIAN BETWEEN USTH 212 AND HIGHWAY 5. DRIVER OF V3 REFUSED TO BE SEEN BY MEDICS ON SCENE.</t>
  </si>
  <si>
    <t>WB HWY 212 @ Mitchell Rd
V1 Driver stated he was traveling WB on HWY 212 in the left lane. Driver stated traffic was heavy but moving. Driver stated he was moving along slowly with traffic when he was all of the sudden rear ended by V2.
V2 Driver stated she was traveling WB on HWY 212 in the left lane directly behind V1. Driver stated she was approximately half a car length behind V1. Driver stated she had just changed lanes from the middle lane and once she was in the left lane behind V1, V1 braked and she could not stop in time and rear ended V1. 
There were no apparent injuries. Neither vehicle's were towed. No citations were issued.</t>
  </si>
  <si>
    <t>I was investigating a hit and run crash that happened in the area of where eastbound Highway 212 and Highway 5 split. The driver of Unit 2 stated that she was traveling eastbound in the right lane JEO the of the split and Unit 1 was in the left lane right next to her. Unit 1 signaled a lane change and attempted to move from the left to the right lane and struck Unit 2 in the drivers side compartment pinning the doors of Unit 2 shut. Unit 1 moved back to the left lane and continued eastbound. Unit 2 was flashing lights and honking to try to get Unit 1 to stop. Unit 1 got a partial plate of Unit 1 and called MSP.
I was able to locate a driver and i spoke with him on the phone. D1 stated that he was the driver of Unit 1 at the time of the crash. He stated that he signaled to make a lane change from the left lane to the right lane and heard Unit 2 honk her horn. D1 stated he did not feel the impact of a collision and stated he would have stopped if he did. Insurance information was exchanged between the trucking company and the reporting party.</t>
  </si>
  <si>
    <t>EB HWY 212 @ Mitchell Rd
V1 Driver stated she was traveling EB on HWY 212 in the middle left lane. Driver stated traffic slowed in front of her. V1 then braked due to traffic. After stopping V1 was then hit from behind by V2. Driver stated it appeared V2 was trying to change lanes. 
V2 Driver stated she was traveling EB on HWY 212 directly behind V1. V1 braked quickly in front of V2. V2 tried to brake but could not stop in time and rear ended V1. 
No citations were issued. Both vehicles were towed by Matt's Towing.</t>
  </si>
  <si>
    <t>V1 and V2 were eastbound on 212 near Mitchell Road.  V2 was in front of V1 in the left of two lanes.  Traffic was heavy and coming to a stop.  V2 was slowing to a stop, and V1 was slowing behind V2.  The vehicle in front of V2 abruptly stopped and driver of V2 slammed on their brakes to avoid hitting the vehicle in front.  V2 was slowing behind V1 and could not stop in time when V2 had to slam on their brakes.  V1 hit the back of V2.  There was moderate damage to the rear of V2 and driver of V2 said the back of their head hurt from the crash but refused medics.  There was heavy front end damage to the front of V1 and it was towed from the scene.  Both drivers were wearing their seatbelts, no airbags deployed.</t>
  </si>
  <si>
    <t>Driver stated his tire had issues, and his vehicle pulled to the left.  He then stated he tried to correct back to the right, and over-corrected, running off road and through a freeway fence.</t>
  </si>
  <si>
    <t>VEHICLE #1 WAS EAST BOUND USTH212 IN THE LEFT LANE.  VEHICLE SPUN OUT AND WENT INTO LEFT MEDIAN DITCH ROLLING OVER. THERE WERE  THREE OCCUPANTS IN THE VEHICLE.  DRIVER REPORTED MINOR CUT TO HIS  HAND.  NO OTHER INJURIES WERE REPORTED AT THE SCENE.</t>
  </si>
  <si>
    <t>CRASH LOCATION WB USTH 212 / MITCHELL ROAD.
DRIVER UNIT 1 STATED WB USTH 212 IN LL.  DRIVER UNIT 1 STATED MAINTAINING LL WHEN REAR ENDED BY UNIT 2.
DRIVER UNIT 2 STATED WB USTH 212 IN LL DIRECTLY BEHIND UNIT 1.  DRIVER UNIT  2 STATED LOOKED AWAY FROM ROADWAY TO RETRIEVE CIGARETTES.  DRIVER UNIT 2 STATED LOOKED BACK UP AND TOO CLOSE TO UNIT 1.  DRIVER UNIT 2 STATED REAR ENDED UNIT 1.</t>
  </si>
  <si>
    <t>EB USTH 212 AT MITHCELL RD</t>
  </si>
  <si>
    <t>EB MNTH 212 AT MITCHELL RD.
DV1 STATED SHE WAS MOVING IN THE CENTER RIGHT LANE MOVING WHEN SHE WAS SIDE SWIPED BY V2.
DV2 ADMITTED THE CRASH WAS HIS FAULT. HE STATED THAT HE WAS MAKING A LANE CHANGE FROM THE CENTER LEFT LANE TO THE RIGHT AND DID NOT SEE V1 WHICH WAS IN HIS BLIND SPOT.</t>
  </si>
  <si>
    <t>EASTBOUND USTH 212 NEAR MITCHELL RD</t>
  </si>
  <si>
    <t>Lindquist (Driver 1) stated he was traveling in the center lane of eastbound USTH 212 near Mitchell Road.Stated Unit 2 was traveling ahead of him and that some rocks fell from Unit 2 and chipped the paint and windshield of Unit 1.</t>
  </si>
  <si>
    <t>USTH 212 EB at Mitchell RD. 
Vehicle 1 was EB 212 in the center lane. Vehicle 1 changed lanes from center to right. Driver 1 was not able to see vehicle 2 in the blind spot. Vehicle #1's right, front wheel hit the rear, left wheel and fender area of vehicle 2.  
No injuries or tows. Vehicle 1 had minor damage and didn't require an inspection.</t>
  </si>
  <si>
    <t>USTH 212 WB W OF MITCHELL RD. EDEN PRAIRIE.
Both vehicles were WB 212 in the left lane. Driver 2 was slowing in heavy traffic. Driver 1 stated she was looking over her right shoulder to change lanes to the right. Driver 1 was following too closely and didn't see that traffic in the left lane had slowed. Vehicle 1 hit 2 in the rear. No injuries or tows.</t>
  </si>
  <si>
    <t>Unit #1 was travelling westbound on Highway 212. Unit #2 was also travelling westbound on Highway 212 in the lane to the right of Unit #1. The driver of Unit #2 stated there was a vehicle next to her (on the right side) and she believed she may have been in its blind spot. The vehicle next to her began to merge left into her lane. She attempted to avoid the vehicle by moving to her left which caused her to sideswipe Unit #1. No injuries reported at accident scene.</t>
  </si>
  <si>
    <t>EB USTH 212 AT MITHCELL RD.</t>
  </si>
  <si>
    <t>EB MNTH 212 AT MITCHELL RD.
DV1 STATED THAT HE WAS IN THE CENTER LEFT LANE MOVING WITH TRAFFIC WHEN V2 CHANGED LANES IN FRONT OF HIM FROM THE LEFT TO THE RIGHT AND SIDE SWIPED HIS VEHICLE. DV1 STOPPED ON THE RIGHT AND V2 FLED THE SCENE. DV1 DESCRIBED V2 ONLY AS A WHITE VAN. NO LICENSE PLATE OR DRIVER DESCRIPTION WAS AVAILABLE. DV1 REPORTED NO INJURIES.</t>
  </si>
  <si>
    <t>USTH 212 EB AT MITCHELL RD EDEN PRAIRIE.
Vehicle 1 was EB on 212. Driver 1 stated he dropped his cell phone and started looking for it while he was still in motion. Vehicle 1 ran off the road to the left, hit the guardrail, destroying it and several posts. Vehicle 1 also upset the rock bed surrounding the rail and posts.
No injuries. Vehicle 1 drove off the freeway with heavy damage. Vehicle 1 was parked in a private parking lot.
Driver 1 was arrested for DAC IPS.</t>
  </si>
  <si>
    <t>UNIT 1 WAS TRAVELING FROM HWY 5 TO EB HWY 212,,,
THE DRIVER OF UNIT 1 SAID SHE WAS TRAVELING AT SPEEDS OF 50 MPH WHEN SHE LOST CONTROL TO AVOID PLOW IN THE FAR RIGHT LANE OF HWY 212. UNIT 1 SPUN OUT AND HIT THE CABLE MEDIAN BARRIER. 
MINIMAL DAMAGE TO UNIT 1 OR CABLE MEDIAN BARRIER.
TOW FOR A PULLOUT.</t>
  </si>
  <si>
    <t>- Westbound USTH 212 / Mitchell Road
- Unit 1 was traveling westbound on USTH 212 at Mitchell Road in the right lane.
- Unit 2 was traveling next to Unit 1 in the left lane.
- Unit 2 sideswiped Unit 1.
- Driver of Unit 2 stated another vehicle that was in the right lane suddenly cut her off, causing her to brake and lose control, going into the right lane and sideswiping Unit 1.
- No apparent injuries.
- No tows.</t>
  </si>
  <si>
    <t>The crash occurred on eastbound USTH 212 near Mitchell Road.
The driver of vehicle one stated that she was in the left lane.  She stated that traffic stopped suddenly.  She stated that he could not stop before his vehicle hit the back of vehicle two.
The driver of vehicle two stated that she was in the left lane.  She stated that he stopped for traffic and his vehicle was hit in the back by vehicle one.</t>
  </si>
  <si>
    <t>- Eastbound Highway 212 at Mitchell Road
- Unit 1 was traveling eastbound on Highway 212 at Mitchell Road in the left lane.
- Unit 2 was traveling behind Unit 1.
- Unit 1 came to a stop for traffic.
- Unit 2 rear-ended Unit 1.
- Driver of Unit 2 stated he was thinking about changing lanes and could not stop in time.
- No apparent injuries.
- Unit 2 was towed.</t>
  </si>
  <si>
    <t>Sky was cloudy, roads were wet and icy.
Unit 1 was driving westbound on Hwy 212 in the 3rd lane from the left. Unit 2 was driving westbound in the 2nd lane from the left. Unit 1 lost control of his vehicle due to the icy conditions and collided with Unit 2. Unit 2 was able to pull her vehicle over on the far right lane and unit 1 was on the far left lane. Unit 1 was towed from its location. Unit 1 and its passengers along with Unit 2 stated they were not injured and did not request medical care.</t>
  </si>
  <si>
    <t>The driver of vehicle one stated that he was traveling west on  USTH 212 in the right lane.  He stated that he may have fallen  asleep and went onto the right shoulder hitting a sign.  He  stated that he overcorrected and lost control of his vehicle.  He stated that he went across the westbound lanes of traffic and  into the median.  He stated that he was not injured.</t>
  </si>
  <si>
    <t>WB 5 HWY</t>
  </si>
  <si>
    <t>Driver #1 was intoxicated. Vehicle 1 was WB 212. Driver 1 hit an unknown vehicle in front of him, lost control, swerved to the left and crashed into the guardrail in the left ditch. There was no other information on the other vehicle.</t>
  </si>
  <si>
    <t>E USTH 212 @ MITCHELL RD</t>
  </si>
  <si>
    <t>Demario (Driver 1) stated she had been slowing with congested traffic when she was rear-ended by Unit 2.
Tyrrell (Driver 2) stated he had been traveling behind Unit 1 in the center-right of four lanes on eastbound USTH 212 just west of Mitchell Rd. when traffic congested ahead of them. Stated he braked behind Unit 1 but was unable to slow/stop Unit 2 prior to contact with Unit 1.</t>
  </si>
  <si>
    <t>The crash occurred on eastbound USTH 212 near Mitchell Road.
The driver of vehicle one stated that she was in the left lane.  She stated traffic stopped suddenly.  She stated that she could not stop her vehicle before it hit the back of vehicle two.
The driver of vehicle two stated that he was stopped for traffic in the left lane.  He stated that his vehicle was then hit in the back by vehicle one.</t>
  </si>
  <si>
    <t>V#1 driver stated she was east bound Hwy 212 in stop right lane and traffic was stop and go.  V#1 driver stated all of a sudden her air bags were deployed.  
V#2 driver stated he was east bound Hwy 212 in right lane and traffic was stop and go.  V#2 driver stated he all of a sudden felt a tap on the trailer and saw V#1 behind him.
Witness stated saw V#1 which was in front of her tailgating V#2 for about 10 minutes and saw V#1 rear-end V#2.
V#1 driver cited for following to close, #272619224480</t>
  </si>
  <si>
    <t>V1 AND V2 WB HWY 212 JUST PRIOR TO MITCHELL ROAD.  V2 ATTEMPTED TO CHANGE LANES, WAS UNABLE TO DO SO AND REAR ENDED V1. V2 IMPACTED V1 FRONT TO REAR. MODERATE DAMAGE TO V2, MINOR DAMAGE TO V1. NO APPARENT INJURIES TO EITHER PARTIES.</t>
  </si>
  <si>
    <t>The crash occurred on westbound USTH 212 near Mitchell Road.
The driver of vehicle one stated that he was traveling westbound in the left lane.  He stated that traffic stopped suddenly.  He stated that he swerved to the right but could not avoiding hitting the back of vehicle two.
The driver of vehicle two stated that she was in the left lane.  She stated that she stopped for traffic and her vehicle was hit in the back by vehicle one.</t>
  </si>
  <si>
    <t>Unit 1 was northbound Mitchell Road over Highway 212.  Unit 2 was on the exit ramp from westbound Highway 212 to Mitchell.  Unit 1 approached intersection and the light turned red.  According to the driver of unit 1, he didn't think he would be able to stop for the red light in time so he just went for it.  Unit 2, now having the green light, pulled into the intersection.  Unit 1 was struck by unit 2 because unit 1 ran a red light.  No injuries reported.</t>
  </si>
  <si>
    <t>UNIT 1 WAS TRAVELING WB HWY 212 JUST EAST OF MITCHELL RD. UNIT 1 WAS IN THE SECOND FROM THE RIGHT LANE COMMITTED TO HWY 5.
THE DRIVER OF UNIT 1 STATED HE WAS COMING UP TO THE APEX WHERE HWY 212 AND HWY 5 SPLIT. THE DRIVER OF UNIT 1 ADMITTED TO SPEEDING AND OBSERVED A VEHICLE IN FRONT OF HIM MERGE RIGHT TO THE SAME LANE UNIT 1 WAS IN. THE DRIVER OF UNIT 1 STATED HE WAS APPROACHING THE VEHICLE TOO FAST, AND SWERVED LEFT TO AVOID THE VEHICLE.  THE DRIVER OF UNIT 1 STATED THE VEHICLE MERGED BACK TO THE LEFT TO AVOID UNIT 1. UNIT 1 MERGED BACK TO THE RIGHT CAUSING UNIT 1 TO LOSE CONTROL AND GO DOWN.
UNIT 1 DID NOT CRASH INTO ANYONE. THE MOTORCYCLE WENT DOWN.</t>
  </si>
  <si>
    <t>Both vehicles were stopped for a red semaphore near the top of the ramp from westbound Highway 212 to Mitchell Road.  Unit 1 was rear ended by an SUV and pushed into Unit 2.  The SUV then fled the scene in violation of Minnesota law.  The suspect/vehicle was not identified but described as a dark colored SUV.</t>
  </si>
  <si>
    <t>The crash occurred on east USTH 212 near Mitchell Road.
The driver of vehicle one stated that she was in the left lane.  She stated that traffic stopped suddenly.  She stated that she attempted to stop and slid on the ice.  She stated that her vehicle then hit the back of vehicle two.
The driver of vehicle two stated that he was in the left lane.  He stated that he stopped for traffic and his vehicle was hit in the back by vehicle one.</t>
  </si>
  <si>
    <t>The driver of Unit 1 stated that he was driving home from work and was travelling approximately 40mph in a 60mph zone when the rear end of his truck kicked to the side due to the ice build up on the highway.  The driver of Unit 1 stated that he was on the phone with a friend while he was driving and did not know how he ended up rolling the vehicle.  The driver of Unit 1 stated that his leg hurt a little but he declined ambulance.  The driver of Unit 1 stated he was tired from working a 12 hour shift.  I did not observe any signs of drug or alcohol impairment.  The vehicle was towed by Matt's Auto and the driver was given a ride home.</t>
  </si>
  <si>
    <t>EB HWY 212 AT MITCHELL ROAD</t>
  </si>
  <si>
    <t>Crashed occurred on WB HWY 212 at Mitchell Road. Upon arrival both vehicles were on the left shoulder. 
Vehicle 1 driver stated she was traveling westbound in the middle lane. When vehicle 2 enter her lane side swapping her vehicle on the driver side. Causing damage her driver side front quarter panel and both front and back door. Vehicle 1 driver stated she had some neck injuries. Refuse medical. Will be going to urgent care if pain continues. 
Vehicle 2 driver stated she was in the far right lane, when she attempted to merge into the middle lane. After she merge into the lane she crashed into vehicle 1. Causing damage to the passenger side front end. Vehicle 2 driver stated she did not see vehicle 1, before she merged into the lane. 
No vehicle were towed from the scene. Both drivers identified by Minnesota and Virgina driver license.</t>
  </si>
  <si>
    <t>Unit #1 was traveling westbound on West 78th Street approaching the underpass of Mitchell Road. It was raining extremely hard and visibility was limited. Unit #1 was in the far left lane. The driver believes that he was traveling around 40 mph. The driver of Unit #1 stated that the vehicle began to hyrdoplane on the road. Unit #1 then left the roadway and struck the guardrail in the median, just east of the Mitchell Road underpass.
The guardrail was damaged and a yellow tag was left attached to the rail (#142545).</t>
  </si>
  <si>
    <t>VEHICLE WAS WB 212 TAKING THE MITCHELL RD EXIT. DRIVER WENT OFF THE ROAD ON THE LEFT AND HIT A SMALL REFLECTIVE SIGN. 
NO INJURIES REPORTED OR OBSERVED. 
DRIVER ELECTED TO WAIT FOR HER OWN TOW TRUCK. UNKNOWN ON THE TOW COMPANY.</t>
  </si>
  <si>
    <t>- Westbound MNTH 5 at Mitchell Road
- Unit 1 was traveling westbound on MNTH 5 at Mitchell Road in the left center lane.
- Unit 2 was traveling behind Unit 1.
- Unit 1 came to a stop for traffic.
- Unit 2 rear-ended Unit 1.
- Unit 2 was a motorcycle and the driver was not wearing a helmet.
- Driver of Unit 2 was transported to the hospital.
- Unit 2 was towed. 
- Driver of Unit 1 stated Unit 2 was following too close.</t>
  </si>
  <si>
    <t>Vehicle 2 was EB USTH 212 east of Mitchell RD, in the left lane. Driver 1 was traveling too fast for conditions. Vehicle 1 spun out in the right lane, crossed into the left lane and hit vehicle 2. Vehicle 2 was pushed into the cable barrier on the left. Vehicle 1 was towed. Vehicle 1 is responsible of the cable barrier damage.
No injuries. No yellow tag left due to traffic hazard.</t>
  </si>
  <si>
    <t>ACCORDING TO STATEMENTS FROM DRIVERS INVOLVED ALL UNITS WERE WB AT THE HWY 212 / HWY 5 SPLIT IN EDEN PRAIRIE, D3 CAUSED CRASH BY FAILING TO MAINTAN LANE / UNSAFE LANE USAGE BY CUTTING ACROSS THE APEX FROM WB HWY 5 TO ATTEMPT TO CONTINUE WB ON 212. V3 STRUCK V1 IN THE REAR PASSENGER QUARTER PANEL, V1 SWERVED TO AVOID V3 AND V1 SIDESWIPED V2.  D3 INITIALLY STOPPED AT CRASH SCENE AND OTHER DRIVERS INVOLVED TOLD HIM THAT THEY CALLED POLICE. AT THAT POINT THE VIOLATOR LEFT THE SCENE OF THE CRASH. A PASSENGER INVOLVED GOT THE PLATE FOR THE VIOLATORS VEHICLE. BOTH DRIVERS INVOLVED POSITIVELY  IDENTIFIED THE VIOLATOR VIA MNDL PHOTO ON FILE SAYING THAT 'THAT IS DEFINITELY HIM'. WENT TO TO ADDRESS ON FILE AND WAS UNABLE TO MAKE CONTACT WITH THE VIOLATOR. D3 WAS MAILED A REQUEST FOR INSURANCE INFO AND A CITATION FOR FAIL TO PROVIDE INFORMATION AT A CRASH SCENE AND MOVING VIOLATIONS.</t>
  </si>
  <si>
    <t>USTH 212 EB E OF MITCHELL RD. EDEN PRAIRIE.
Drivers both have conflicting accounts. Driver 1 stated vehicle 2 came up from behind him and forced his way into the lane. Driver 2 stated he was already in his lane and vehicle 1 merged into him.
minor sideswipe damage. No injuries or tows.</t>
  </si>
  <si>
    <t>HWY 5/ VENTURE</t>
  </si>
  <si>
    <t>Westbound HWY 5/ Venture Lane. Upon arrival unit 2 and 3 were on the right shoulder. 
Driver 2 stated that he was rear ended by unit 1. Driver 2 described driver 1 as a middle aged black male. A photo was taken of unit 1 with a clear MN plate. Driver 2 stated that driver 1 stated that he had no insurance and left the scene. Driver 3 agreed with Driver 2 description. 
Driver 3 stated that unit 2 was pushed into his car by unit 1 and collaborated with driver 2 description of driver/ unit 1. 
No reported injuries. No tows. 
insurance request form will be mailed.</t>
  </si>
  <si>
    <t>11-00264</t>
  </si>
  <si>
    <t>MITCHELL ROAD</t>
  </si>
  <si>
    <t>VEHICLE#1: DRIVER#1 was trying to avoid a vehicle in front of her that had lost control but she was able to stop her vehicle. She was struck by Veh#2. She was in the left lane and stopped close to the center median.
VEHICLE#2: DRIVER#2 was changing lanes into the left lane. After he made his lane change he realized VEH#1 had stopped and he was unable to avoid the collision.</t>
  </si>
  <si>
    <t>The Highlander was crashed in the center median and had struck the median guard wires and come to a complete stop when the Corolla lost control and went into the center median and struck the Highlander.
Driver of the Highlander and passenger of the Corolla both transported to HCMC
Matts towing for both vehicles</t>
  </si>
  <si>
    <t>The crash occurred on eastbound USTH 212 near Mitchell Road.
The driver of vehicle one stated that he was in the left lane.  He stated that traffic stopped suddenly.  He stated he could not stop his vehicle before it hit the back of vehicle two.
The driver of vehicle two stated that she was in the left lane.  She stated that she was slowing for traffic and her vehicle was hit in the back by vehicle one.  She stated that the impact pushed her vehicle into the back of vehicle three.
The driver of vehicle three stated that he was in the left lane.  He stated that traffic stopped suddenly.  He stated that he could not stop before his vehicle hit the back of vehicle four.  He stated that his vehicle was then hit in the back by vehicle two.
The driver of vehicle four stated that he was in the left lane.  He stated that traffic stopped suddenly.  He stated that he could not stop before his vehicle hit the back of vehicle five.  He stated that his vehicle was then hit by vehicle three.
The driver of vehicle five left the scene.</t>
  </si>
  <si>
    <t>- Westbound USTH 212 / Mitchell Road
- Unit 1 was traveling westbound on USTH 212 at Mitchell Road in the right center lane.
- Unit 2 was traveling next to Unit 1 in the left center lane.
- The U-Joint of Unit 2 broke off and struck the driver's side of Unit 1.
- No apparent injuries.
- Unit 2 called for a private tow.</t>
  </si>
  <si>
    <t>Unit 1 was traveling EB on Hwy 212 approaching Mitchell Road at a high rate of speed.  Unit 2 was merging onto Hwy 212 from Hwy 5 at approximately the speed limit and merged onto the Hwy.  Unit 1 decided to over take unit 2 on the right and then looked down at her phone per her statement.  Unit 1 struck unit 2 on the right rear corner with the left front of the vehicle.  Unit 1 spun out and merged left.  Unit 2 spun out going right causing the vehicle to go off the Hwy.  Unit 1 had signs of impairment and was late determined to be impaired due to alcohol.  PBT result was.12.  A urine sample was collected later from unit 1.  Unit 2 driver and passenger was transported to minor injuries to FVSD to be treated for back/neck injuries.</t>
  </si>
  <si>
    <t>- Westbound USTH 212 at Mitchell Road
- Unit 1 was traveling westbound on USTH 212 at Mitchell Road in the left center lane.
- Unit 2 was traveling behind Unit 1.
- Unit 1 came to a stop for traffic.
- Unit 2 rear-ended Unit 1.
- No apparent injuries.
- No tows.
- Driver of Unit 1 stated it was rush hour stop and go traffic and she was hit.
- Driver of Unit 2 had a language barrier.</t>
  </si>
  <si>
    <t>The crash occurred on eastbound on USTH 212 near Prairie Center Drive.
The driver of vehicle one was being worked on by paramedics so she was unable to speak to me.
The driver of vehicle two stated that he was in the middle lane.  He stated that vehicle one came up on his right side and appeared to be going fast.  He stated that the right lane ended.  He stated that vehicle one merged into the right front of his vehicle and lost control.  He stated vehicle one spun out and hit the median cable barrier.
The witness stated that vehicle one was go really fast.  He stated that vehicle one then hit vehicle two and lost control.  He stated that vehicle one then spun out and hit the median cable barrier.</t>
  </si>
  <si>
    <t>Both vehicles east bound Hwy 212 near Mitchell Rd. Driver veh 2 does not know what happened. States he was in right lane and crashed into a bobtail semi. The semi did not stop. No injuries, veh 2 towed for a flat tire, no injuries, no citations, no drugs/alcohol, no airbags, wearing seatbelt.</t>
  </si>
  <si>
    <t>MITCHELL RD TO WB 78</t>
  </si>
  <si>
    <t>-DRIVER OF VEH 1 SAID THAT HE WAS IN THE L CENTER LANE WHEN HE NOTICED HE HAD TO TAKE MITCHELL ROAD AND SWERVED RIGHT INTO OTHER VEH WHOM HE SAID HE DID NOT SEE. 
-DRIVER OF VEH 2 SAID HE WAS IN THE MIDDLE RT LANE WHEN ANOTHER VEH JUST SIDESWIPED HIM. 
-VEH 2 HAD 5 PEOPLE IN VEH; REAR PASS OF VEH 1 WAS TRANSPORTED TO HOSPITAL; NO OTHER INJURIES WERE REPORTED. 
-DRIVER OF VEH 2 CITED FOR FAIL TO USE DUE CARE</t>
  </si>
  <si>
    <t>Mitchell Road</t>
  </si>
  <si>
    <t>Vehicle #1 Westbound Hwy 212 west of Mitchell Road overpass in the right lane.  Vehicle #2 westbound Hwy 212 west of Mitchell Road in the left lane.
Vehicle #2 crossed into right lane and sideswiped vehicle #1.  Vehicle #2 continued after striking vehicle #1.
Driver of vehicle #2 cited for DWI and other moving violations.  See case report for more information.</t>
  </si>
  <si>
    <t>MITCHELL RD</t>
  </si>
  <si>
    <t>MC STRUCK REAR OF V2. IT IS UNCELAR IF THE DRIVER OF THE MC WAS STUCK BY V3.  DRIVER OF MC WAS TRANSPORTED TO HCMC FOR HEAD AND HAND INJURIES. NO OTHER KNOWN INJURIES. MC TOWED BY MATTS TOWING. WITTNESSES STATED THE MC WAS TRAVELING AT A HIGH RATE OF SPEED AND CUTTING IN AND OUT OF TRAFFIC.  WITTE CITED FOR FAIL TO DRIVE WITH DUE CARE AND RECKLESS.</t>
  </si>
  <si>
    <t>VEH #1 AND VEH #3 WERE MAKING LEFT TURNS FROM W 212 TO GO SOUTH ON MITCHELL RD.  BOTH PARTIES STATED THEY HAD A GREEN ARROW.  VEH #2 WAS TRAVELING S ON MITCHELL AND COLLIDED WITH VEH #3, THEN VEH #2.  DR #2 STATED THAT HE THOUGTH HE HAD A GREEN LIGHT.  I OBSERVED THE SIGNAL WORKING PROPERLY FOR 15-20 MINUTES AFTER CRASH AND NO OTHER KNOWN CRASHES AT THAT INTERSECTION.  NO INJURIES, NO CITATIONS ISSUED.</t>
  </si>
  <si>
    <t>VEHICLES WERE TRAVELING EB ON 212 IN THE AREA OF MITCHELL RD,  TRAFFIC WAS SLOWING.  VEH #3 REAR ENDED VEH #2 AND PUSHED VEH #2 INTO VEH #1.  NO INJURIES, NO CITATIONS ISSUED.</t>
  </si>
  <si>
    <t>THE DRIVER OF V1 STATED THAT SHE SWERVED TO AVOID CRASHING INTO A VEHICLE AHEAD OF HER IN THE EAST BOUND CENTER LANE. SHE THEN  LOST CONTROL OF THE VEHICLE AND WENT INTO THE WEST BOUND LANES  INTO ONCOMING TRAFFIC AND T- BONED V2. THE DRIVER OF V2 STATED THAT HE WAS  DRIVING WEST BOUND AND DID NOT KNOW WHAT HAPPENED BUT WAS HIT ON  THE DRIVERS SIDE DOOR BY V1. V3 SWERVED TO AVOID BEING HIT BY V1 AS IT  WAS COMING INTO HER LANE AND THEN WAS T-BONED IN THE DRIVERS SIDE BY V4. V3 THEN CONTINUED THROUGH THE CENTER MEDIAN GRASS AND HIT V5 AND V6 DRIVING EAST BOUND. THE DRIVER OF V4 STATED THAT HE  SAW V1 COMING ACROSS INTO THE WB LANES AND THAT V3 SWERVED IN  FRONT OF HIM AND HE WAS UNABLE TO AVOID HITTING THEM. THE DRIVER  OF V5 SAID THAT SHE WAS IN THE LEFT LANE AND V3 CAME ACROSS FROM THE WB LANES AND HIT HER. THE DRIVER OF V6 WAS IN THE CENTER  LANE AND WAS HIT BY V3, AS IT CAME INTO THE EAST BOUND TRAFFIC. V1 STARTED THE ENTIRE CRASH. ALL SIX VEHICLES WERE TOWED BY MATT`S TOWING. THE DRIVER OF V3  WAS TRANSPORTED BY AMBULANCE.</t>
  </si>
  <si>
    <t>Mitchell</t>
  </si>
  <si>
    <t>Vehicle was e/b 212 when deer ran out in front of vehicle, causing damage to front of car.</t>
  </si>
  <si>
    <t>Unit 1 was driving east on the highway in the right lane.  A deer ran in front of Unit 1. Unit 1 sustained heavy damage on the front and driver side of the car.
Driver of Unit 1 had several minor lacerations and a possible eye injury from the shattered windshield.  The driver was checked out by HCMC paramedics and released.</t>
  </si>
  <si>
    <t>Hwy 5 W/B (split)</t>
  </si>
  <si>
    <t>Driver of Veh.1 stated he was coming from Hastings, MN enroute to Minneapolis, MN.  He fell asleep behind the wheel and crashed.  Could not explain how he got to Eden Prairie.
Evidence shows that veh.1 was w/b Hwy 5, crossed over the median at Hwy 212 w/b (damaged signs), then crossed over grassy median to Hwy 212 e/b (Came to rest facing the wrong way).
Driver of veh.1 showed signs of alcohol impairment and was arrested for DWI.
Driver blew .12 into DMT-G.
Vehicle was towed by Matt's Auto.
Yellow tag was left on damaged sign at split from Hwy 5 and Hwy 212.</t>
  </si>
  <si>
    <t>DRIVER`S BOTH STATED THE OTHER VEHICLE CAME INTO THEIR LANE. SIDE SWIPE, SAME DIRECTION. NO KNOW INJURIES AND NO TOWS.</t>
  </si>
  <si>
    <t>The driver of vehicle one stated that she was exiting from Mitchell Rd to go east on MNTH 5.  She stated that she did not know what happened.  Both her and the front passenger were transported to the hospital.
The witness, Tom Stephney Phone: 612-481-8719, stated that he was driving his ambulance east on MNTH 5.  He stated that observed vehicle one enter onto MNTH 5 from Mitchell Rd.  He stated that the driver appeared to have trouble merging and lost control.  He stated that vehicle one then hit the median guardrail.</t>
  </si>
  <si>
    <t>MITCHELL RD TO EB 78TH ST W RM</t>
  </si>
  <si>
    <t>D2 SAID THAT SHE WAS IN THE MIDDLE LANE GOING WB 212 AND SAID THAT SHE WAS IN STOP AND GO TRAFFIC, WAS NEARLY AT A COMPLETE STOP WHEN SHE WAS HIT FROM BEHIND. SHE SAID THAT SHE WAS HIT SO HARD FROM BEHIND THAT CAUSED HER TO HIT VEH IN FRONT OF HER. SHE THOUGH D3 WAS POSSIBLY GOING ABOUT 20-30 MPH.
D3 SAID THAT SHE WAS ALSO IN THE MIDDLE LANE, SAID THAT SHE WAS PAYING ATTENTION AND WAS MAYBE GOING 5-10 MPH BUT ENDED UP REARENDING VEH IN FRONT OF HER.  
3 PEOPLE IN V1, NO INJURIES WERE REPORTED. 
D3 CITED FOR FAIL TO USE DUE CARE.</t>
  </si>
  <si>
    <t>WITNESSES SAID THAT VEH 1 WAS GOING EB 212 AND SAID THAT HE DRIFTED TO THE LEFT DRIVING ON TO THE SHOULDER. SAID THAT HE THEN HIT THE GUARDRAIL IN THE CENTER MEDIAN, MADE IT INTO WB LANES OF TRAFFIC GOING THE WRONG WAY. THE VEHICLE THEN WENT BACK INTO THE CENTER MEDIAN AND HIT HEAD ON INTO GUARDRAIL AND LEG OF LARGE OVER HEAD SIGN POST. 
ONE WITNESS SAID THAT HE WAS SPEEDING, OTHER ONE SAID HE WAS GOING ABOUT 55-60 MPH INTO ONCOMING TRAFFIC.
DRIVER ONLY ONE INVOLVED, WENT TO HOSPITAL BY AMBULANCE. 
WHILE DRIVER WAS IN AMBULANCE BEFORE LEAVING FOR THE HOSPITAL HE HAD TOLD THE PARAMEDICS THAT HE HAD A BRAIN TUMOR AND A METAL PLATE IN HIS HEAD.</t>
  </si>
  <si>
    <t>VEH1 AND VEH2 IN SECOND FROM RIGHT LANE.  VEH1 SLOWED WITH TRAFFIC AND WAS REARENDED BY VEH2.  DRVR OF VEH2 SAID SHE WAS LOOKING DOWN AT A PIECE OF FUZZ ON HER PANTS WHEN THE CRASH HAPPENED.</t>
  </si>
  <si>
    <t>D1 SAID THAT HE WAS IN THE LL GOING WB 5 AND SAID THAT V2 THAT WAS IN THE RT LANE CAME INTO HIS LANE AND HIT HIM THEM WENT TO THE RIGHT AND HIT A SIGN. 
D2 SAID THAT SHE WAS IN IN THE RT LANE OF WB 5 AND SAID THAT SHE HIT SOME BLACK ICE SAID THAT SHE CORRECTED TO THE LEFT HIT V1, THEN CORRECTED AND WENT TO THE RIGHT AND HIT A SIGN.
D2 SAID THAT SHE WAS NOT SPEEDING WHEN SHE HIT THE ICE. 
LIGHT SNOW
NO INJURIES WERE REPORTED.</t>
  </si>
  <si>
    <t>HIGHWAY 5</t>
  </si>
  <si>
    <t>DRIVER V1 SAID HE WAS IN THE #2 LN (FROM CTR MEDIAN OUT TO THE NORTH)TRAVELING WEST AND PREPARING TO GO ONTO HWY 212.  V2 WAS IN #3 LN NEXT TO HIM, V2 LOST CONTROL AND STRUCK HIS VEH IN THE FRONT THEN AGAIN IN THE REAR PASSENGER SIDES.  HE PULLED OFF THE HWY AND ONTO THE MITCHELL RD EXIT WHERE HE STOPPED.
DRIVER V2 SAID HE WAS TRAVELING WEST ON THE HWY AND WAS NEXT TO V1.  HIS VEHICLE STARTED SLIDING AND HE WAS UNABLE TO REGAIN CONTROL OF THE VEHICLE AND STRUCK V1.  HIS VEH CAME TO FINAL REST SIDEWAYS ON THE HWY BLOCKING TWO LANES.  HE RAN TO CHECK ON THE DRIVER OF V1.
BOTH DRIVERS SAID THEY WERE UNINJURED AND DID NOT WISH AMBULANCE RESPONSE.
DRIVER V2 CITED FOR DL VIOLATION.</t>
  </si>
  <si>
    <t>The driver of Unit #1 was westbound in the outer lane of traffic of 212 at that area where it bends away from 5. The driver of Unit #2 was westbound in the outer lane of 5 at this same location. The driver of Unit #1 states that his vehicle began to drift to the left. He corrected by turning the wheel slightly to the right. In the area where these two highways bend away from each other, snow had collected into a ridge. The driver of unit #1 said that he got caught up in this causing his vehicle to spin 90 degrees clockwise and continue across two lanes of westbound 5 perpendicular to the direction on travel on westbound 5. The driver of Unit #2 states that Unit #1 suddenly appeared in front of her and she was not able to avoid a collision.</t>
  </si>
  <si>
    <t>VEHICLE #1 AND #2 WERE WESTBOUND MNTH5.  VEHICLE #1 WAS IN THE LEFT LANE AND VEHICLE #2 WAS IN THE RIGHT LANE.  VEHICLE #2 WAS TRAVELLING TOO FAST FOR SLIPPERY CONDITIONS ON THE ROADWAY.  DRIVER OF VEHICLE #2 ADMITTED TO LOSING CONTROL.  PASSENGER AND DRIVER OF VEHICLE #2 WERE TRANSPORTED WITH MINOR INJURIES.</t>
  </si>
  <si>
    <t>MITCHEL ROAD</t>
  </si>
  <si>
    <t>VEH1 SLOWED FOR TRAFFIC THAT WAS COMING TO AN ABRUPT STOP.  VEH1 STOPPED JUST SHORT OF THE VEHICLE IN FRONT OF IT THEN WAS REARENDED BY VEH2.  VEH1 WAS PUSHED INTO THE VEHICLE WHO DIDN`T STAY AT CRASH SCENE FOR REPORT.</t>
  </si>
  <si>
    <t>The driver of vehicle one stated that he was traveling west on MNTH 5 in the middle lane.  He stated that he swerved to hard to the right to exit onto Mitchell Rd.  He stated that he lost control and rolled the vehicle.  He stated that he was not feeling good.  He was checked by the paramedics and released.  He had four friends in the vehicle that were all not injured.</t>
  </si>
  <si>
    <t>BOTH VEHICLES TRAVELING E/B ON HWY 212 APPROACHING MITCHELL ROAD IN THE LEFT LANE. TRAFFIC WAS STOP AND GO DUE TO CONGESTION. TRAFFIC STARTED AND THEN STOPPED. V2 STOPPED, V1 DID NOT, REAR ENDING V2. MODERATE DAMAGE TO BOTH VEHICLES.
D1 STATED THAT SHE SAW V2 START TO ACCELERATE, SO SHE STARTED AND THEN V2 STOPPED ABRUPTLY. D1 TRIED TO STOP BUT COULD NOT IN TIME AND REAR ENDED V2.  
D2 STATED THAT SHE STARTED TO GO AND THEN THE PERSON IN FRONT OF HER STOPPED, SO SHE STOPPED. SHE WAS THEN REAR ENDED BY V1.
NO INJURIES
V1 TOWED BY MATTS TOWING</t>
  </si>
  <si>
    <t>Vehicles 2 and 3 were slowing in traffic. Vehicle 1 was following too close. Vehicle 1 bumped vehicle 2 and vehicle 2 tapped vehicle 3. Very minor damage. Driver 2 seemd to have neck pain and was transported by ambulance.</t>
  </si>
  <si>
    <t>VEH 1 EB ON 212 APPROACHING MITCHELL RD.  VEH 1 WAS SLOWING FOR TRAFFIC.  VEH 2 WAS BEHIND VEH 1 AND REAR ENDED VEH 1.  DRIVER OF VEH 2 WAS AT FAULT FOR THE CRASH.  DRIVER OF VEH 2 GAVE DRIVER OF VEH 1 CASH AND HANDED IT TO HER.  DRIVER OF VEH 2 DID NOT WANT THE POLICE TO ARRIVE ON SCENE.  THE CASH WAS RETURNED TO DRIVER OF VEH 2. 
DRIVER OF VEH 2 WAS INVOLVED IN ANOTHER CRASH JUST A FEW HOURS PRIOR TO THIS CRASH.  HE WAS CITED FOR VIOLATING HIS PERMIT AND INATTENTIVE DRIVING.  I CITED THE DRIVER OF VIOLATING HIS PERMIT.</t>
  </si>
  <si>
    <t>D1 SAID THAT SHE WAS IN THE RT LANE OF WB 212 AND DID NOT SEE THE SEMI. SAID THAT SHE CHANGED LANES AND HIT SEMI. 
D2 SAID THAT HE WAS IN THE MIDDLE LANE OF WB 212 AND SAID THAT V1 WAS IN THE RT HAND LANE AND SIDESWIPED THE FRONT PASSENGER SIDE OF THE SEMI. 
NO INJURIES WERE REPORTED. 
V1 HAD TWO SMALL CHILDREN IN REAR.</t>
  </si>
  <si>
    <t>- Unit 1 was traveling westbound on HWY 212 at Mitchell Road in the left center lane.
- Unit 2 was traveling behind Unit 1.
- Unit 1 came to a stop for traffic.
- Unit 2 rear-ended Unit 1.
- Driver of Unit 2 stated she was looking to change lanes.
- No apparent injuries.
- No tows.</t>
  </si>
  <si>
    <t>DRIVER 1 STATED THAT SHE WAS TRAVELING WB ON HWY 212 AND DECIDED AT THE LAST MOMENT TO CHANGE LANES TO HWY 5 WB. SHE DID NOT  CHECK THE LANE TO HER LEFT BEFORE CHANGING LANES AND STRUCK VEH  2. SHE CORRECTED BACK TOO THE LEFT AND WENT OVER THE MEDIAN.  OVERCORRECTED BACK TO THE RIGHT, WENT OVER MEDIAN AGAIN, HIT  TRAFFIC SIGN, AND ROLLED HER VEHICLE. VEH 1 CAME TO FINAL REST ON HWY 5. DRIVER 1 STATED THAT THE CRASH WAS HER FAULT.
 EPPD OFFICER STATED THAT THEY SPOKE WITH DRIVER 2, WHO STATED  THAT HE WAS TRAVELING IN LEFT LANE OF HWY 5. VEH 2 CHANGED LANES  AND SIDESWIPED HIM. TURNED LEFT, THEN RIGHT AGAIN OVER MEDIAN AND ROLLED. DRIVER 2  STOPPED HIS VEHICLE.
WITNESS:  CINDY COLBERT DOB 11/18/1960. PHONE # 612-226-3113.  CONFIRMED STATEMENTS OF DRIVERS 1 AND 2.</t>
  </si>
  <si>
    <t>The driver of vehicle one stated that she was traveling east on  USTH 212 in the left of three lanes.  She stated that traffic  stopped suddenly.  She stated that she could not stop before  hitting vehicle two.
The driver of vehicle two stated that he was traveling east on  USTH 212 in the left lane.  He stated that traffic slowed  suddenly.  He stated that he slowed and was rearended by vehicle  one.  He stated that the impact from vehicle one pushed him into  vehicle three.
The driver of vehicle three stated that he was traveling east on  USTH 212 in the left lane.  He stated that he slowed for traffic  and was hit by vehicle two.</t>
  </si>
  <si>
    <t>Vehice 2 was slowing in rush hour traffic. Driver 1 was following to close and was not able to slow quick enough to avoid hitting vehicle 2. Vehicle 1 hit 2 in the rear. No injures or tows.</t>
  </si>
  <si>
    <t>THE DRVR OF UNIT 1 STATED SHE WAS TRAVELING EB IN THE RIGHT LANE ON HWY 212.  SHE STATED SHE WAS TRAVELING IN THE STOP AND GO TRAFFIC AND SAW THE VEHICLE TO HER REAR TRAVELING AT A HIGHER RATE OF SPEED NOT SLOWING DOWN.  AS A RESULT, SHE STATED THAT UNIT 2 CRASHED INTO THE REAR BUMPER OF UNIT 1.   
THE DRVR OF UNIT 2 STATED HE WAS TRAVELING EB IN THE RIGHT LANE ON HWY 212.  THE DRVR OF UNIT 2 STATED AS HE APPROACHED UNIT 1, HE SUDDENLY NOTICED TRAFFIC HAD SLOWED AND COULD NOT STOP IN TIME.  HE STATED HE CRASHED INTO THE REAR BUMPER OF UNIT 1.</t>
  </si>
  <si>
    <t>- Unit 1 was traveling westbound on HWY 5 at the HWY 212 split. - Unit 1 spun out and rolled over into the right ditch striking chain linked fence.
- Approximately 15 feet of chain linked fence in the right ditch was damaged.
- No apparent injuries.
- Unit 1 was towed.</t>
  </si>
  <si>
    <t>The crash occurred on westbound USTH 212 near Mitchell Road.
The driver of vehicle one stated that she was in lane number three of four.  She stated that she was merging to the right so she could exit onto west MNTH 5.  She stated that she did not see vehicle two as she merged.  She stated that vehicle two sped by her and her vehicle hit vehicle two.
The driver of vehicle two stated that he was in lane number two of four.  He stated that vehicle one merged into the side of his vehicle.</t>
  </si>
  <si>
    <t>ALL VEHICLES WERE TRAVELING ON EB USTH 212 AT MITCHELL ROAD. ALL VEHICLES WERE IN THE RIGHT LANE OF TRAFFIC. DRIVER OF V1 STATED HE WAS STOPPED FOR EMERGENCY VEHICLES, WITH LIGHTS AND SIREN ACTIVATED, ENTERING ON TO EB 212 FROM THE MITCHELL ROAD RAMP AND WAS STRUCK IN THE REAR BY V2. DRIVER OF V2 STATED SHE STOPPED FOR THE EMERGENCY VEHICLES AND WAS STRUCK IN THE REAR BY V3 AND PUSHED INTO V1. DRIVER OF V3 STATED HE WAS STOPPED FOR THE EMERGENCY VEHICLES WHEN V3 WAS STRUCK IN THE REAR BY V4 AND PUSHED INTO V2. DRIVER OF V4 STATED HE WAS GOING STRAIGHT FOLLOWING THE ROADWAY AT APPROXIMATELY 50-55 M.P.H. DRIVER OF V4 STATED THAT WHEN HE SAW THE LIGHTS HE DID NOT KNOW WHAT TO DO AND STRUCK V3 IN THE REAR WITH THE FRONT OF V4. DRIVER AND PASSENGER OF V4 WERE CHECKED OUT BY MEDICS ON SCENE BUT REFUSED TRANSPORT TO THE HOSPITAL. ALL OTHER DRIVERS AND PASSENGERS STATED THEY WERE NOT INJURED ON SCENE.</t>
  </si>
  <si>
    <t>All units were traveling east on Hwy 212 in the far right lane. Unit #2 had to suddenly stop for slowing traffic due to an unknown vehicle swerving and changing lanes. Once Unit #2 stopped, Unit #1 rear-ended Unit #2 and Unit #3 rear-ended unit #1.</t>
  </si>
  <si>
    <t>WB USTH 212@ MITCHELL RD</t>
  </si>
  <si>
    <t>Taylor (Driver 1) stated that he had been traveling in the center-right lane of westbound USTH 212 approaching Mitchel Rd. and Unit 2 had been traveling ahead of him in the same lane. Stated that Unit 2 began making a left lane change, but there was another vehicle adjacent to Unit 2 in the lane to its left. Stated Unit 2 veered back to the right, over corrected, veered left across all lanes and to the left shoulder, then veered right again across all lanes before striking Unit 1.
Abdullahi (Driver 2) gave a same/similar statement. Lost control after canceling the lane change and struck Unit 1.</t>
  </si>
  <si>
    <t>Unit 1 was traveling westbound on highway 212 approaching Mitchell Road in the right lane. Unit 2 was traveling in front of Unit 1.
Driver of Unit 1 stated the Domino's pizza sign on top of the delivery car came detached from the top of Unit 2 and hit her front driver side bumper.
The driver of Unit 2 stated he did not know the sign had fallen off until he had returned to Domino's. Driver of Unit 2 stated he was doing a delivery and was insured though Domino's but provided me his insurance info in the meantime.
There were no injuries. I did not detect any signs of impairment from either driver. Neither vehicle required a tow. No citations were issued.</t>
  </si>
  <si>
    <t>ALL VEHICLES WERE TRAVELING EB USTH 212 AT MITCHELL ROAD. V1 WAS ENTERING 212 FROM MITCHELL ROAD. V1 AND V2 WERE IN THE LEFT CENTER LANE OF TRAFFIC. DRIVER OF V1 STATED HE WAS DRIVING DOWN THE RAMP WHEN HIS VEHICLE LOCKED UP FOR AN UNKNOWN REASON. DRIVER OF V1 STATED HIS VEHICLE SPUN OUT TO THE LEFT STOPPING IN THE LEFT CENTER LANE FACING THE WRONG WAY. DRIVER OF V2 STATED HE STOPPED WHEN V1 ENTERED HIS LANE AND WAS STRUCK IN THE REAR BY V2. DRIVER OF V2 STATED HE ATTEMPTED TO STOP BUT WAS UNABLE TO BEFORE STRIKING V2 IN THE REAR WITH THE FRONT OF V3. THERE WERE 3 PASSENGERS IN V2. DRIVERS AND PASSENGERS STATED THEY WERE NOT INJURED ON SCENE.</t>
  </si>
  <si>
    <t>I spoke with both parties and got the following story:
Driver of vehicle 2 stopped for traffic that was backed up. Vehicle 1 hit vehicle 2 as vehicle 2 was stopping abruptly. Driver of Vehicle 1 did not believe he hit vehicle 2. Driver of vehicle 2 called the police and reported a hit and run as vehicle 1 drove away. I stopped vehicle one near Dell on 212. The driver of vehicle 1 did not realize he has hit vehicle 2. 
Based on the damage to vehicle 2 it is highly probable driver one did not realize he struck vehicle 2. There was only a faint scratch here the two vehicles made contact. 
Driver of vehicle was cited for no proof of insurance and driving with out a valid license. Citation #272618239622</t>
  </si>
  <si>
    <t>Vehicle #1 was WB Hwy 5 to exit at Mitchell Rd. Driver # 1 states she lost control of her vehicle as she came to the exit ramp and went off the road to the right and hit the fence.</t>
  </si>
  <si>
    <t>Driver 2 stated he was eastbound on Highway 5 between Mitchell Road and Prairie Center Drive. While he was driving, Vehicle 1 started to change lanes into him so he honked his horn and moved to the left lane. Vehicle 1 continued to merge into him and the rear driver's side of Vehicle 1 struck the front passenger side of Vehicle 2. Both vehicles pulled into a parking lot at 800 Prairie Center Drive. Driver 1 was upset and yelling at Driver 2. Driver 2 stated Driver 1 was a black female approximately 20 years old. Driver 1 provided her insurance information but not her name/contact information. Driver 1 stated she only had a learner's permit and then left the scene when Driver 2 stated he was going to call the police.</t>
  </si>
  <si>
    <t>Driver stated he was going east on Hwy 5/Hwy 212 when his steering wasn't working right. The driver stated he veered into the cable median then and stopped.  The driver and passenger did not want ambulance.  MN state patrol contacted MN DOT regarding about 20 posts of the cable median barrier were hit and giving them the owner/driver name of the vehicle.  The driver MERRITT admitted he did not have insurance on his vehicle and that he had a revoked driving status.  MERRITT was given a citation for no insurance on vehicle and driving after revocation.</t>
  </si>
  <si>
    <t>USTH 212 WB 1 QUARTER MILE EAST OF MITCHELL RD. EDEN PRAIRIE.  Vehicle 1 was traveling too fast for wet road conditions. Vehicle 1 started to hydroplane on the standing water. Vehicle 1 ran off the road to the right side and hit the fencing on the right. No injuries. Vehicle 1 was able to drive off. Driver reported crash by phone. It was confirmed fencing was state property and was damaged. Yellow tag left on the fencing.</t>
  </si>
  <si>
    <t>WB USTH 212 AT MITCHELL RD</t>
  </si>
  <si>
    <t>WB MNTH 212 AT MITCHELL RD.
DV1 WAS SLOWING DOWN IN THE CENTER LEFT LANE WHEN SHE WAS REAR-ENDED BY V2.
DV2 WAS BEHIND V1, SHE STATED THAT V1 HAD STOPPED SUDDENLY AND THAT SHE WAS UNABLE TO STOP IN TIME AND REAR-ENDED V1.</t>
  </si>
  <si>
    <t>The crash occurred on westbound USTH 212 near Mitchell Road.
The driver of vehicle one stated that he was in the left/middle of four lanes.  He stated that he looked over his left shoulder to change to the left lane.  He stated that traffic stopped suddenly and he could not stop his vehicle before it hit the back of vehicle two.
The driver of vehicle two stated that he was in the left/middle of four lanes.  He stated that he stopped for traffic.  He stated that his vehicle was hit in the back by vehicle one.  He stated that the impact pushed his vehicle into the back of vehicle three.
The driver of vehicle three stated that he was in the left/middle of four lanes.  He stated that he stopped his vehicle and it was hit in the back by vehicle two.</t>
  </si>
  <si>
    <t>The sky was dark with snow falling.  The roads were snow and ice covered.  Units #1,2,3 were all traveling west on Hwy 212 east of the exit to Mitchell Rd.  Unit#1 lost control due to the icy roads while in the right lane of west hwy212.  Unit#1 spun and veered into the left lane of west Hwy 212 colliding into the front passenger door of Unit#2 with its front driver side bumper causing moderate damage to both vehicles.  Unit#3 swerved, spun and lost control in an attempt to not collide with Unit#1.  Unit#3 ran off the north side of Hwy212 colliding with a state owned chain-link fence causing damage to the fence and minor damage to the vehicle.  No injuries were report.</t>
  </si>
  <si>
    <t>The crash occurred on westbound MNTH 5 near Mitchell Road.
The driver of vehicle one stated that she was in the right lane.  She stated that she looked down at her phone.  She did not see that traffic slowed in time to stop her vehicle.   She stated that her vehicle then hit the back of vehicle two.
The driver of vehicle two stated that she was in the right lane.  She stated that she slowed for traffic and her vehicle was hit in the back by vehicle one.</t>
  </si>
  <si>
    <t>I observed Unit #2 make a U-turn in the emergency turn around which was a no U-turn zone on highway 212 East near Mitchell Rd. Unit #2 blocked three lanes of traffic since he was pulling a trailer. The weather outside was snowy and slippery. Unit #1 was headed on 212 East when unit #2 started to block lanes. Unit #1 attempted not to crash into Unit #2 trailer which caused her to hit the metal wire in the median which caused her airbag to deploy. Unit #2 was cited for driving after revocation, no proof of insurance, and duty to drive with due care #</t>
  </si>
  <si>
    <t>The sky was dark and the roads were snow/ice covered.  Unit#1 was in the middle lane of west Hwy 212 prior to the exit with Mitchell Rd.  Unit#1 was backing (eastbound) with it's overhead emergency lights on down the middle lane of west Hwy 212.  Unit#2 was stopped in the middle lane of west Hwy 212 waiting for Unit#1 to clear the area.  Unit#1 driver stated he did not see Unit#2 and collided with Unit#2 while backing causing moderate damage to the front of Unit#2 and minor damage to Unit#1.  Unit#1 was backing down Hwy 212 in an attempt to clear out of the location so another vehicle could drive from the shoulder back onto Hwy 212.  No injuries were reported.</t>
  </si>
  <si>
    <t>Vehicles #1 #2 #3 and #4 all EB on Hwy 212 E of Mitchell Rd. Driver #1 states she was trying to merge with traffic and didn't notice that traffic was stopped, she then rear ended V#2. Driver #2 states he stopped/slowed for vehicle V#3  when he was rear-ended by V#1. Driver #3 states  V#4 merged into his lane and braked right away, he was able to stop but was rear-ended by V#2. Driver #4 states he was entering Hwy 212 from Mitchell Road and merged into traffic which was stopped, he braked and was then rear-ended by V#3.</t>
  </si>
  <si>
    <t>- Eastbound USTH 212 / Prairie Center Drive
- Unit 1 was traveling eastbound on USTH 212 at Prairie Center Drive in the right lane.
- Unit 2 was traveling behind Unit 1.
- Unit 1 came to a slow for traffic.
- Unit 2 rear-ended Unit 1.
- Driver of Unit 2 stated they did could not remember what happened.
- No apparent injuries.
- No tows.
- Driver of Unit 2 was cited for Due Care.</t>
  </si>
  <si>
    <t>EB USTH 212 / Prairie Center Drive Eden Prairie:
D1 stated that she was EB in the right lane when she lost control on icy roadway. D1 ran off road left into median and struck median cable guardrail. D1 was traveling too fast for road conditions.</t>
  </si>
  <si>
    <t>Unit 2 applied their brakes because a separate vehicle pulled out in front of them. Unit 1 then rear ended Unit 2. West bound 212 in the left lane.</t>
  </si>
  <si>
    <t>V1 TRAVELING W/B ON HWY 212 IN LEFT LANE JUST WEST OF WALLACE ROAD IN EDEN PRAIRIE. V1 LOST CONTROL AND CRASHED INTO THE CABLE MEDIAN BARRIER CAUSING SEVERE DAMAGE TO CABLE BARRIER AND CAR.
D1 STATED THAT IT STARTED TO SLEET AND HE LOST CONTROL ON THE ICY ROADWAY.
NO INJURIES
V1 TOWED BY MATTS AUTO SERVICES.</t>
  </si>
  <si>
    <t>WB 212 .10 MILES EAST OF MITCHELL ROAD.  V1 AND V2 WERE TRAVELING WB ON 212 NEAR MITCHELL ROAD . V2 WAS IN THE SECOND FROM RIGHT LANE OF FIVE LANES.  V1 WAS IN THE THIRD FROM RIGHT LANE A DISTANCE BEHIND V2.  DRIVER OF V2 LOOKED BACK TO MAKE A LANE CHANGE TO THE LEFT AND SAW THE LANE WAS CLEAR AND SAW V1 A WAYS BEHIND HIM A SAFE DISTANCE.  DRIVER OF V2 THEN SIGNALED A LANE CHANGE TO THE LEFT AND MERGED INTO THE NEXT LANE TO THE LEFT THAT V1 WAS TRAVELING IN.  DRIVER OF V1 THEN ACCELERATED UP TO V2 AS IT WAS MAKING THE LANE CHANGE.  THERE WAS CONTACT WITH THE FRONT PASSENGER CORNER OF V1 AND THE REAR DRIVER SIDE OF V2.  DRIVER OF V1 HAD VIDEO OF THE CRASH.  THE VIDEO CLEARLY SHOWED V2 WAS AHEAD OF HIM IN THE NEXT LANE OVER, V2 IS SIGNALING A  LANE CHANGE TO THE LEFT AND V1 CONTINUES TO DRIVER INTO V2 AS IT IS MAKING THE LANE CHANGE.  BOTH DRIVERS WERE WEARING THEIR SEATBELTS.  NO AIRBAGS DEPLOYED.  NO INJURIES.  NO TOWS.</t>
  </si>
  <si>
    <t>Driver 2 stated that he slowed to avoid bumping into another vehicle in front of him during a traffic jam. Driver 1 stated that she could not stop in time due to driver 2's abrupt stop. Driver 2 stated that as driver of vehicle 1 rear ended him, he hit another vehicle in front of him. That vehicle did not stop to exchange vehicle information. There was no visible damage to front end of vehicle 2.</t>
  </si>
  <si>
    <t>V1 WAS TRAVELING EB 212 AT MITCHELL ROAD IN MIDDLE OF THREE LANES.  TRAFFIC WAS LIGHT AND MOVING SLOW DUE TO CONDITIONS.  IT WAS SNOWING, ROADS WERE ICY, DAYLIGHT.  THE VEHICLE TO THE RIGHT OF V1 LOST CONTROL AND DRIFTED INTO MIDDLE LANE, V1 SWERVED TO THE LEFT AND BRAKED MOMENTARILY TO AVOID VEH.  V1 LOST CONTROL, SPUN OUT AND STRUCK GUARDRAIL ON LEFT SIDE.  DRIVER OF V1 WAS WEARING A SEATBELT, NO INJURIES.  V1 WAS TOWED DUE TO DAMAGE.  GUARDRAIL WAS YELLOW TAGGED.</t>
  </si>
  <si>
    <t>Hwy 212 E/B east of Mitchell Rd
V1 was traveling on Hwy 212 E/B east of Mitchell Rd when a deer jumped onto the hwy.  D1 could not avoid deer, striking the deer then disabling V1.
No injuries.  V1 was towed by a AAA tow.</t>
  </si>
  <si>
    <t>DV1 LOST CONTROL OF HER VEHICLE AND ENTERED INTO THE LANE IN FRONT OF V2.  V2 IMPACTED V1 AT A RIGHT ANGLE.  V3 WAS STRUCK BY V1 AFTER V2 COLLIDED WITH V1.  DV1 AND DV2 COMPLAINED OF MINOR INJURIES.</t>
  </si>
  <si>
    <t>The driver of the vehicle stated that he was traveling east on USTH 212.  He stated that he has a history of seizures.  He stated that he does not remember anything.
Witness stated that the vehicle was traveling east on USTH 212.  They stated that the vehicle went off the right side of the roadway.  They stated that the vehicle then went back to the left crossing both directions of 212.  The vehicle then went off the north side of USTH 212 and through the highway fence.  Eden Praire PD advised me of what the witness stated.</t>
  </si>
  <si>
    <t>VEH #1 WAS REPORTED TO BE TRAVELING AT HIGH RATE OF SPEED ON WB HWY 212.  VEH #1 EXITED TO MITCHELL RD AND WENT STRAIGHT THROUGH THE INTERSECTION GLANCING OFF THE  SEMAPHORE POLE BEFORE GOING THROUGH A CHAINLINK FENCE AND THEN DRIVING DOWN THE GRASS EMBANKMENT CROSSING THE WESTBOUND LANES OF HWY 212 AND STRIKING THE CABLE BARRIER IN THE MEDIAN.  DR #1 WAS TRANSPORTED TO HCMC.  PER EDEN PRAIRIE PD, DR #1 SMELLED OF ALCOHOL.  A WARRANT WAS OBTAINED FOR DR #1`S BLOOD TEST.  SEE EDEN PRAIRIE CASE NUMBER 15038528 FOR FURTHER.</t>
  </si>
  <si>
    <t>ALL VEHICLES WERE TRAVELING WB USTH 212 AT MITCHELL ROAD. ALL VEHICLES WERE IN THE LEFT CENTER LANE OF TRAFFIC. DRIVER OF V1 STATED SHE WAS STOPPED IN TRAFFIC WHEN V1 WAS STRUCK IN THE REAR BY V2. DRIVER OF V2 STATED HE WAS STOPPED IN TRAFFIC WHEN V2 WAS STRUCK IN THE REAR BY V3 AND PUSHED INTO V1. DRIVER OF V3 STATED SHE WAS STOPPED IN TRAFFIC WHEN V3 WAS STRUCK IN THE REAR AND PUSHED INTO V2. DRIVER OF V4 STATED HE WAS GOING STRAIGHT FOLLOWING TRAFFIC. DRIVER OF V4 STATED HE LOOKED BACK TO CHANGE LANES AND DID NOT SEE TRAFFIC STOPPING AND STRUCK V3 IN THE REAR WITH THE FRONT OF V4. DRIVERS AND PASSENGER STATED THEY WERE NOT INJURED ON SCENE.</t>
  </si>
  <si>
    <t>The crash occurred on westbound USTH 212 near Prairie Center Drive.
The driver lost control in the snow and hit the cable barrier.</t>
  </si>
  <si>
    <t>W18503009</t>
  </si>
  <si>
    <t>ACCORDING TO STATEMENTS FROM BOTH DRIVERS UNIT 1 WAS CHANGING LANES FROM THE RIGHT CENTER TO THE LEFT CENTER LANE. UNIT 1 LOST CONTROL OF VEH DUE TO SNOW ICE. UNIT 2 STRUCK UNIT 1.</t>
  </si>
  <si>
    <t>ACCORDING TO STATEMENTS . THERE WAS A SUDDEN SLOW DOWN IN TRAFFIC. UNIT 1 REAR ENDED UNIT 2</t>
  </si>
  <si>
    <t>Unit #1 was traveling westbound on US Highway 212 in either the far left lane or the center lane (the driver could not remember). As the road began to curve slightly to the right, Unit #1 began to slide due to the icy conditions of the roadway and the driver began to lose control of the vehicle. Unit #1 began to spin on the road and collided with the cable median barrier.</t>
  </si>
  <si>
    <t>- Westbound HWY 212 east of Mitchell Road
- Unit 1 was traveling westbound on HWY 212 east of Mitchell Road in the left lane.
- Unit 2 was traveling behind Unit 1.
- Unit 1 came to a stop for traffic.
- Unit 2 rear-ended Unit 1.
- Witness stated Unit 2 was driving erratically prior to crash, speeding, brake checking, and driving on shoulder several times.
- Driver of Unit 2 admitted not paying paying attention and driving fast to get home.
- Driver of Unit 2 was cited for Due Care.
- No tows.
- No apparent injuries.</t>
  </si>
  <si>
    <t>WB HWY 212 between Prairie Center Dr and Mitchel Rd
V1 Driver stated she was traveling WB on HWY 212 and began to lose control. The vehicle began to slide and went off the right side of the road hitting the guard rail and then the chain link fence.</t>
  </si>
  <si>
    <t>According to statements from all drivers involved all units were WB 212 JWO Prairie Center Drive in Eden Prairie, there was a backup in trafic due to a crash on the L shoulder EPPD was on scene with emergency lights activated. Unit 1 rear ended U2 pushed U2 into U3, U3 was pushed into U4 U4 was pushed into U5</t>
  </si>
  <si>
    <t>Unit 1 traveling eastbound 212 approaching Prairie Center.  Deer ran out in front of unit 1, causing severe damager to the vehicle.  Vehicle towed by Matt's auto.  Driver checked out by ambulance ok.  Released at scene.</t>
  </si>
  <si>
    <t>- Eastbound USTH 212 at Prairie Center Drive
- Unit 1 was traveling eastbound on USTH 212 at Prairie Center Drive in the left lane.
- Driver of Unit 1 stated he was cut off and he swerved.
- Unit 1 ran off the left side of the road into the median and struck the cable median barrier and guardrail.
- State damage yellow tagged.
- No apparent injuries. 
- Unit 1 pulling flatbed trailer with 3 pallets.</t>
  </si>
  <si>
    <t>The driver of vehicle one stated that he was traveling west on MNTH 5 in the right/middle of four lanes.  He stated that he was merging to the left and did not see vehicle two.  He stated that he merged into vehicle two.  He stated that he was not injured.
The driver of vehicle two stated that she was traveling west on MNTH in the left/middle of four lanes.  She stated that vehicle one merged into her vehicle from the lane to her right.  She stated that there were no injuries in her vehicle.</t>
  </si>
  <si>
    <t>EB USTH 212 @ PRAIRIE CENTER DR</t>
  </si>
  <si>
    <t>Knudsen (Driver 1) initially lied about being the driver of Unit 1 at the time of the collision because he knew his license was revoked. He later informed Trooper D. Wayne SP570 that he had been the driver. He informed Trooper Wayne that he had fallen asleep while driving before he left the roadway and crashed.</t>
  </si>
  <si>
    <t>WB MNTH 212 AT MITCHEL ROAD.
DV1 STATED THAT SHE WAS MOVING IN THE CENTER LEFT LANE WHEN THE LARGE SHEET OF PARTICLE BOARD SHE WAS TRANSPORTING ON TOP OF HER ROOF FELL OFF ONTO THE ROADWAY HITTING V2.
DV1 IMPROPERLY SECURED THE WOODEN BOARD USING ONLY TWO NYLON STRINGS SUPPLIED TO HER BY THE HOME DEPOT. WHILE IN TRANSIT THE TWO NYLON STRINGS BROKE AND THE WOODEN SHEET FELL OFF THE ROOF OF HER VEHICLE AND ONTO THE ROAD CAUSING V2 TO CRASH INTO IT.
DV1 WAS CITED, CITATION NO: 882005150250 OFFENSE: UNSECURED LOAD.
DV2 STATED SHE WAS BEHIND V1 WHEN THE THE WOODEN SHEET FLEW OFF V1. SHE STATED SHE HAD NO WAY TO AVOID IT DUE TO SURROUNDING TRAFFIC AND CRASHED INTO IT.</t>
  </si>
  <si>
    <t>BOTH VEHICLES WERE TRAVELING WB USTH 212 AT MITCHELL RD. BOTH VEHICLES WERE IN THE LEFT LANE OF TRAFFIC. DRIVER OF V1 STATED HE WAS SLOWING IN TRAFFIC WHEN V1 WAS STRUCK IN THE REAR BY V2. DRIVER OF V2 STATED SHE WAS GOING STRAIGHT FOLLOWING THE ROADWAY. DRIVER OF V2 STATED TRAFFIC SLOWED BUT WAS NOT ABLE TO STOP BEFOER STRIKING V1 IN THE REAR WITH THE FRONT OF V2. BOTH DRIVERS STATED THEY WERE NOT INJURED ON SCENE.</t>
  </si>
  <si>
    <t>W USTH 212, W OF PRAIRIE CENTER DR.</t>
  </si>
  <si>
    <t>Mackenthun (Driver 1) stated he had been traveling in the far left lane of USTH 212 near the entrance from Prairie Center Drive. Stated Unit 2 entered the westbound lanes from the Prairie Center Drive on-ramp, lost control, slid across all lanes to the left, and into the far left lane directly ahead of him. Stated he braked but was unable to prevent contact with Unit 2. 
Phaviseth (Driver 2) stated he had been entering westbound USTH 212 from Prairie Center Drive when he lost control of Unit 2 on icy roadway, slid across all lanes of traffic to the left, and was struck from behind by Unit 1 in the far left lane.</t>
  </si>
  <si>
    <t>UNIT 1 WAS IN LANE 1 AND UNIT 2 WAS IN LANE 3. THEY WERE BOTH MERGING INTO LANE 2 WHEN THE FRONT RIGHT BUMPER OF UNIT 1 HIT THE DRIVER'S SIDE OF UNIT 2
Unit 1 was in lane 1 and Unit 2 was in lane 3. They were both merging into lane 2 when the front right bumper of Unit 1 hit the driver;s side of Unit 2.
Unit 1 driver said she didn't know who hit who. Unit 2 driver said Unit 1 hit her.</t>
  </si>
  <si>
    <t>Vehicle #1 began to skid/slide on icy roadway and lost control running off of roadway to the left. When Vehicle #1 slid off of the roadway it struck the center cable median. 
Driver #1 stated he lost control of his vehicle due to icy/snow conditions of the roadway and slid into the median.
Yellow tag #139453 was issued and left at the scene of the damaged cable median.</t>
  </si>
  <si>
    <t>WB MNTH 212 AT MITCHELL RD.
V1 STALLED OUT IN THE LEFT LANE BLOCKING THE LANE WHEN IT WAS REAR-ENDED BY V2. DV2 REPORTED A POSSIBLE INJURY BUT REFUSED ANY MEDICAL ASSISTANCE AT THE SCENE.
DV2 STATED THAT SHE WAS MOVING IN THE LEFT LANE WHEN SHE SAW V1 BLOCKING THE LANE. SHE VEERED TO THE LEFT SHOULDER BUT WAS UNABLE TO AVOID V1 AND SIDE SWIPED IT.</t>
  </si>
  <si>
    <t>PRAIRIE CENTER DRIVE</t>
  </si>
  <si>
    <t>-D1 SAID THAT HE WAS IN THE RT LANE GOING WB 212 AND SAID THAT HE SAW V2 IN THE LL SPIN OUT AND HIT HIM HEAD ON. 
-D2 SAID THAT HE WAS IN THE LL GOING WB 212 SAID HE HIT SOME ICE SPUN OUT, CROSSED ALL LANES, HIT V1 AND HIT SIDE OF BRIDGE. 
-V1 HAD NEWBORN BABIES IN VEH AT TIME OF CRASH AND WERE TRANSPORTED TO HCMC TO GET CHECKED OUT. 
-NO OTHER INJURIES WERE REPORTED.</t>
  </si>
  <si>
    <t>The crash occurred on eastbound USTH 212 near Prairie Center Driver.
The driver of vehicle one stated that she was in the middle lane.  She stated that traffic stopped suddenly.  She stated that she could not stop before her vehicle hit the back of vehicle two.
The driver of vehicle two stated that he was in the middle lane. He stated that he stopped for traffic and his vehicle was hit in the back by vehicle one.</t>
  </si>
  <si>
    <t>EB 212  JWO PRAIRE CTR DR</t>
  </si>
  <si>
    <t>Unit two was traveling in the center lane when he was struck from behind by unit one.  Unit one was traveling in the right lane when he lost control and struck unit two.</t>
  </si>
  <si>
    <t>Sky was cloudy, roads were wet and icy.
Unit 1 was driving westbound on Hwy 212 in the second lane from the right. Unit 2 was driving westbound on Hwy 212 in the right lane and pulled in front of Unit 1 in the second lane from the right. Unit 1 stated that Unit 2 was driving slow when he pulled in front of her. Unit 1 did not have time to stop before colliding with Unit 2 due to the icy conditions of the road. Unit 1 and Unit 2 drivers both stated that they were not injured and did not request medical care.</t>
  </si>
  <si>
    <t>Upon arrival V1 was in the ditch between mainline of Highway 212 and exit to Flying Cloud Drive.
     V1 Driver stated that he was in the right lane traveling eastbound on Highway 212 when other vehicles in front of him began to fishtail on the slippery roads.  V1 moved to the right to avoid crashing into the other vehicles and got sucked into the snow on the right side and pulled into the ditch.  As V1 went into the ditch, he slid over several traffic control signs.
     No injuries claimed and V1 drove away once it was pulled out of the ditch.</t>
  </si>
  <si>
    <t>The driver of vehicle one stated that he was traveling east on USTH 212 in the right/middle of four lanes.  He stated that he looked down for a second.  He stated when he looked up traffic had stopped.  He stated that he could not stop before hitting vehicle two.  He stated that his chest hurt.  He was checked by paramedics and released.
The driver of vehicle two stated that he was traveling east on USTH 212 in the right/middle of four lanes.  He stated that he stopped for traffic and was hit by vehicle one.  He stated that he was not injured.</t>
  </si>
  <si>
    <t>EB USTH 212 @ PRAIRIE CENTER</t>
  </si>
  <si>
    <t>DRIVER OF V1 STATED SHE WAS IN THE MIDDLE LANE, TRAFFIC WAS HEAVE AND SLOW. DRIVER STATED SHE CAME TO A SLOW STOP WHEN SHE WAS HIT FROM BEHIND. STATED SHE WAS GOING 20-30 MPH. 
DRIVER OF V2 STATED SHE WAS NOT SURE WHAT LANE SHE WAS IN. STATED TRAFFIC WAS FLOWING AND V1 CAME TO A SUDDEN STOP. STATED SHE WAS GOING 30-40 MPH. STATED SHE WAS CLOSE ABOUT A CAR LENGTH AWAY. 
NO TOWS
NO INJURIES</t>
  </si>
  <si>
    <t>The crash occurred on westbound USTH 212 near Prairie Center Drive.
The driver of vehicle one stated that he was changing to the left lane and his vehicle spun out on the ice.  He stated that his vehicle was then hit by vehicle two.
The driver of vehicle two stated that she was in the left lane.  She stated that vehicle one lost control in front of her and spun out.  She stated that she could not stop before her vehicle hit the front of vehicle one.</t>
  </si>
  <si>
    <t>- Eastbound Highway 212 at Prairie Center Drive
- Unit 1 was traveling eastbound on Highway 212 at Prairie Center Drive in the right center lane.
- Unit 2 was traveling behind Unit 1.
- Unit 1 came to a stop for rush hour traffic.
- Unit 2 rear-ended Unit 1.
- Driver of Unit 2 stated he looked at his dash and could not stop in time.
- No apparent injuries.
- Unit 2 was towed.</t>
  </si>
  <si>
    <t>BOTH VEHICLES WERE TRAVELING ON EB USTH 212 AT PRAIRIE CENTER DRIVE. BOTH VEHICLES WERE IN THE RIGHT LANE OF TRAFFIC. DRIVER OF V1 STATED HE WAS SLOWING IN BACKED UP TRAFFIC WHEN V1 WAS STRUCK IN THE REAR BY V2. DRIVER OF V2 STATED SLOWED QUICKLY AND WAS NOT ABLE TO STOP BEFORE STRIKING V1 WITH THE FRONT OF V2. BOTH DRIVERS AND PASSENGERS STATED THEY WERE NOT INJURED ON SCENE.</t>
  </si>
  <si>
    <t>PRAIRIE CENTER DR.</t>
  </si>
  <si>
    <t>VEHICLE #1 AND #2 WERE EASTBOUND USTH212 IN THE RIGHT LANE.  DRIVER OF VEHICLE #2 SAID HE WAS FOLLOWING VEHICLE #1 TOO CLOSELY AND REAR-ENDED #1 AS IT SLOWED DOWN FOR TRAFFIC. DRIVER OF VEHICLE #1 REPORTED NECK PAIN AND REFUSED MEDICAL ATTENTION. NO OTHER INJURIES WERE REPORTED AT THE SCENE.</t>
  </si>
  <si>
    <t>Mitchell Rd</t>
  </si>
  <si>
    <t>Both units were traveling westbound on Highway 212. Unit #1 was in the left or center lane. Unit #2 was in the right lane. Unit #1 began to skid and move towards unit #2. Unit #2 swerved to the right to avoid unit #1 and started to skid. Unit #2 left the roadway striking a fence on the north side of the road. The roads were slippery and it was snowing heavily.</t>
  </si>
  <si>
    <t>EB USTH 212 AT PRAIRIE CENTER DR</t>
  </si>
  <si>
    <t>Two vehicle crash, EB MNTH 212 at Prairie Center Drive. No injuries or tows. 
V1 stated that he was in the center lane and was traveling EB on 212, when he was rear crashed into by V2.
V2 stated that he had noticed that traffic ahead was slowing down, and was not able to stop in time. In attempt to avoid rear ending the car in front of him, he swerved into center lane. V2 then crashed into V1.</t>
  </si>
  <si>
    <t>WB 212 HWY W/PRAIRIE CENTER DR</t>
  </si>
  <si>
    <t>Crashed occurred on WB HWY 212 at Prairie Center Drive. Upon arrival both vehicles were on the right shoulder. 
Vehicle 1 driver stated he was traveling westbound in lane 3, when vehicle 2 came into his lane. Vehicle 1 driver stated that vehicle 2 crashed into the side of his vehicle. Causing damage to his driver side front. Vehicle 1 driver stated he never changed lanes. Vehicle 1 driver identified by Florida driver license. 
Vehicle 2 driver stated she was traveling in lane 2, when she attempted to change lanes. She looked over her right shoulder and saw that vehicle 1 slowing. She moved forward when vehicle 1 crashed into her. Causing damage to her passenger front end and tire. Vehicle 2 driver identified by Minnesota driver license. 
No injuries were reported at the scene. No vehicles towed from the scene. No citation were issued.</t>
  </si>
  <si>
    <t>-DRIVER SAID THAT HE WAS ON THE RAMP FROM EDEN PRIAIRE ROAD TO GO EB 5/212 AND SAID THAT HIS TIRE POPPED THEN RAN INTO THE WALL. 
-DRIVER SAID HE WAS NOT GOING VERY FAST.</t>
  </si>
  <si>
    <t>V/1, V/2, V/3, AND V/4 ALL EAST BOUND ON USTH 212, V/4 LEAD VEHICLE.  V/4 DRIVER TOLD ME THAT HE HAD SLOWED AND THEN STOPPED FOR SLOWER TRAFFIC IN FRONT OF HIS VEHICLE, WHEN HIS CAR GOT HIT BY V/2.  V/3 DRIVER TOLD ME THAT HE HAD STOPPED IN TIME FOR V/4, WHEN HIS VEHICLE WAS HIT BY V/3.  V/2 DRIVER WENT ON TO SAY THAT HE FELT ANOTHER HIT, AS V/1 HIT V/2.  V/2 DRIVER SAID THAT HIS VEHICLE WAS BLASTED BY V/1.  V/1 DRIVER TOLD ME THAT TRAFFIC STOPPED SUDDENLY AND DID NOT HAVE ENOUGH TIME TO AVOID HITTING V/2.</t>
  </si>
  <si>
    <t>- Eastbound MNTH 5 / Prairie Center Drive
- Unit 1 was traveling eastbound on MNTH 5 at Prairie Center Drive in the right lane.
- Unit 2 was traveling behind Unit 1.
- Unit 3 was traveling behind Unit 2.
- Unit 1 and Unit 2 came to a stop for rush hour traffic.
- Unit 3 rear-ended Unit 2, pushing Unit 2 into Unit 1.
- Driver of Unit 3 stated he might have been too close.
- No apparent injuries.
- Driver of Unit 3 was cited for Due Care.</t>
  </si>
  <si>
    <t>Unit 1 was traveling westbound Hwy 212 approaching Prairie Center Dr. when a vehicle cut off Unit 1.  Unit 1 swerved to avoid the car and began to slide in the snow covered road.  Unit 2 then collided with Unit 1 spinning Unit 1 out.  Unit 1 then collided with Unit 3.</t>
  </si>
  <si>
    <t>EB USTH 212 at Eden Priarie RD.
Dvr 1 stated traffic slowed in front of him quickly, he began slowing when struck from behind by V2.
Dvr 2 stated traffic slowed ahead of him and he couldn't slow fast enough striking V1 from behind.</t>
  </si>
  <si>
    <t>The crash occurred on westbound USTH 212 near Prairie Center Drive.
The driver of vehicle one stated that she merged to the right lane because MNDOT was doing work in the middle and left lane.  She stated that she got into the right lane and vehicle two stopped.  She stated that her motorcycle hit the back of vehicle two and then slid into vehicle three.
The driver of vehicle two stated that she was in the right lane.  She stated that she stopped for traffic and her vehicle was hit in the back by vehicle one.
Vehicle three was parked in the middle lane.  It was closing down the lane for pot hole repair.</t>
  </si>
  <si>
    <t>BOTH VEH`S WB HWY 5 APPROACHING MITCHELL RD IN FAR LF LN. VEH 2 SLOWING FOR TRAFFIC, VEH 1 DOES NOT STOP, REARENDS VEH 2. NO INJURIES, NO TOWS, NO CITATIONS, NO DRUGS/ALCOHOL, NO AIRBAGS. BOTH WEARING SEATBELTS.</t>
  </si>
  <si>
    <t>USTH 212 WB AT PRAIRIE CENTER DRV. EDEN PRAIRIE.
Vehicles 1 and 2 were WB 212 in the left lane. Traffic slowed rapidly in front of vehicle 2. Vehicle 2 slowed. A vehicle between 1 and 2 swerved off to the left shoulder to avoid hitting vehicle 2. Driver 1 didn't anticipate seeing vehicle 2 stopped in front of her. Vehicle 1 hit 2 in the rear.
No injuries. Vehicle 1 was towed.</t>
  </si>
  <si>
    <t>all units were WB 212 in the area of Prairie Center Drive in Eden Prairie. Unit 1 rear ended unit 2 while attempting to change lanes in stop and go traffic</t>
  </si>
  <si>
    <t>EB USTH 212 AT PRAIRIE CNTER DR</t>
  </si>
  <si>
    <t>EB MNTH 212 AT PRAIRIE CENTER DRIVE. 
DV2 STATED THAT HE WAS IN THE RIGHT LANE AND WAS COMING TO A SUDDEN STOP IN THE LANE DUE TO TRAFFIC AHEAD WHEN HE WAS REAR-ENDED BY V2. DV1 REPORTED NO INJURIES.
DV1 STATED THAT SHE WAS DIRECTLY BEHIND V2 WHEN IT CAME A SUDDEN STOP IN THE LANE. SHE STATED THAT SHE COULD NOT STOP IN TIME AND REAR-ENDED V2. DV1 REPORTED NO INJURIES.</t>
  </si>
  <si>
    <t>EB HWY 212 between Mitchell Rd and Prairie Center Dr
Driver stated that she was traveling EB in the left lane. Driver stated it was down pouring rain. All of the sudden driver stated she lost control of the vehicle and went off the road into the center grass median area. Vehicle then caused damage to cable median barrier. Cable median barrier was yellow tagged.</t>
  </si>
  <si>
    <t>- Eastbound USTH 212 / Prairie Center Drive
- Unit 1 was traveling eastbound on USTH 212 at Prairie Center Drive in the right lane.
- Unit 2 was traveling behind Unit 1.
- Unit 3 was traveling behind Unit 2.
- Unit 1 and Unit 2 came to a slow for rush hour traffic.
- Unit 3 rear-ended Unit 2 pushing Unit 2 into Unit 1.
- Driver of Unit 3 provided name and phone number to driver of Unit 2, driver of Unit 3 left the scene.
- No apparent injuries.
- No tows.
- Contact number provided by driver of Unit 3. Driver gave me false name and DOB, false address, and was evasive hung up on me and stopped answering my calls.
- Found real name and address of driver of Unit 3. Driver had No MN driver's license and No Insurance.
- Driver of Unit 3, identified as Jennifer Browne, admitted to driving and was cited for Hit and Run, False Name to Police, No Insurance, and No MN D.L.</t>
  </si>
  <si>
    <t>USTH 212 EB AT PRAIRIE CENTER DRIVE. EDEN PRAIRIE.
Vehicles 2 and 3 were stopped in heavy, morning, rush hour traffic. Driver 1 stated he was looking down at his radio and turning the station. Vehicle 1 was following too closely and when driver 1 looked up he hit vehicle 2 and forced it into vehicle 3.
Driver 2 reported possible injuries but was checked and released by medics on scene. Vehicle's 1 and 2 were towed.
Driver 1 was cited. DUTY TO DRIVE WITH DUE CARE.</t>
  </si>
  <si>
    <t>Upon arrival V1 was on right shoulder of Highway 212 prior to Flying Cloud Drive facing the wrong way.
     V1 Driver stated that he was eastbound in the center lane when he lost control and spun out, crashing into the guardrail on the right shoulder.
     No injuries claimed at the scene.</t>
  </si>
  <si>
    <t>E USTH 212 @ PRAIRIE CENTER DR.</t>
  </si>
  <si>
    <t>Flavin (Driver 1) stated that he had come to a stop with congested traffic in the right lane of eastbound USTH 212, west of the entrance lane from Prairie Center Drive. Stated he observed Unit 2 approaching Unit 1 from behind and it did not appear as if Unit 2 was going to stop. Stated he tried to move to the right in order to avoid collision with Unit 2, but was unable to move out of Unit 2's path. Flavin was rear-endedby Unit 2.
Prior (Driver 2) stated he was traveling behind Unit 1 in the left lane, looked to his left in preparation for a left lane change, and struck Unit 1.  Stated he had not noticed Unit 1 braking.</t>
  </si>
  <si>
    <t>The crash occurred eastbound on USTH 212 near Prairie Center Drive.
The driver of vehicle one stated that he was going around some vehicles because of heavy traffic at a merging area.  He stated that he did cut in front of vehicle two.  He stated that the driver of vehicle two must have gotten upset and cut him off.  He stated that vehicle two merged into the side of his vehicle.
The driver of vehicle two stated that he was in the middle lane.  He stated that vehicle one was driving fast and cut him off.  He stated that vehicle two sideswiped the right side of his trailer as it passed on his right.
The witness, CHARLENE KOWALIK 612-597-0040, stated that the two vehicles were driving aggressively toward each other.  She stated that it appeared that vehicle two swerved at vehicle one and the trailer hit vehicle one.
The incident was caught on highway camera.  Dispatch stated that it appeared to be a merging issue caused by vehicle one.</t>
  </si>
  <si>
    <t>Ombati (Driver 1) stated that he had been slowing with congested traffic in the right lane of eastbound USTH 212 when he heard a screeching noise behind him. Stated he looked behind him using his rear-view mirror and observed Unit 3 losing control between Unit 2 and Unit 1. Stated he accelerated to try to avoid Unit 3, but Unit 3 ultimately struck his rear-end. 
Schumaker (Driver 2) stated that he was slowing with congesting traffic in the right lane, behind Unit 1. Stated he observed Unit 3 approaching him from behind, traveling "way faster than he should be". Stated he observed Unit 3 make a lane change to the center lane, rather than slow with traffic in the right lane. Stated it appeared as though Driver 3 was trying to bypass the congestion rather than decrease his speed. Stated the crash appeared to be the result of Driver 3 driving carelessly. Stated Unit 3 sideswiped Unit 2 as it spun out and came to final rest between Unit 2 and Unit 3.
Justice (Driver 3) stated that he had been traveling in the center lane and was beginning to make a lane change to the right lane when he lost control and struck the other two vehicles. Justice denied having been first traveling in the right lane and trying to bypass Unit 2 instead of slowing with traffic. Justice blamed the crash on icy/slippery road conditions. It was a sunny, warm morning (approximately 26 degrees F), and heavy morning traffic had eliminated any ice/snow on the roads. The roads were wet, but not icy, nor were there any standing puddles.</t>
  </si>
  <si>
    <t>V1 Driver stated they were driving EB on 212 in the right lane at approximately 30 mph. Traffic stopped quickly, after V1 stopped it was rear-ended by V2.
V2 Driver stated they were driving EB on 212 in right lane. Traffic was going roughly 30-40 mph. Driver stated they were roughly 1-1.5 car lengths behind V1. Traffic stopped quickly, V2 braked but didn't stop in time and rear-ended V1.
There were no apparent injuries. No citations were issued. V2 was towed by Matt's.</t>
  </si>
  <si>
    <t>EB HWY 212 @ Prairie Center Dr
V1 Driver stated he was traveling EB on 212 in the far right lane. V2 slid in front of V1 and collided with V1 on the front left side of V1 with the rear right side of V2. After making contact with V2 V1 slowed and stopped on the right shoulder to avoid colliding with any other vehicles. This occurred while another crash was being investigated on the right shoulder of the roadway. 
V2 Driver stated she was traveling EB on 212 in the middle right lane. Driver stated traffic was slowing. V2 began to spin and hit V1. 
This crash occurred while I was on the right shoulder of HWY 212 writing a different crash.</t>
  </si>
  <si>
    <t>EB 212 HWY AT PRAIRIE CENTER DR</t>
  </si>
  <si>
    <t>Crashed occurred on EB 212 at Prairie Center drive. Upon arrival both vehicles were on the right shoulder.
Vehicle 1 driver stated he was traveling eastbound in the right lane, when traffic slowed and stopped. He began to stop when he was rear ended by vehicle 2. Causing damage to his rear end. Vehicle 1 driver stated that driver of vehicle 2 admitted to the crash right away. 
Vehicle 2 driver stated he was traveling in the right lane, when traffic slowed and stopped. He attempted to stop but was not able before crashing into vehicle 1. Causing damage to his front end. Vehicle 2 driver stated he was driving a little to fast and knew that traffic backup at the exit ramp. Vehicle 2 was towed from the scene. 
No injuries reported at the scene. Both drivers identified by Minnesota driver license. Vehicle 2 driver was issued a citation for failure to drive with due care.</t>
  </si>
  <si>
    <t>ACCORDING TO STATEMENTS FROM BOTH DRIVERS BOTH UNITS WERE EB 212 JWO PRAIRIE CENTER DRIVE IN EDEN PRAIRIE. U2 CAME TO A ABRUPT STOP AND U1 REAR ENDED UNIT 2. NO NOTICEABLE DAMAGE TO U1 SMALL SCRATCH /SCUFF REAR PASS BUMPER OF U2</t>
  </si>
  <si>
    <t>EB HWY 212 between Mitchell Rd and Prairie Center Dr
V1 Driver stated she was traveling EB on 212. Driver stated she lost control and the vehicle began to spin. the vehicle spun al the way around and hit the guard rial on the left side of the road making contact with the rear right portion of the vehicle.</t>
  </si>
  <si>
    <t>WB USTH 212 @PRAIRIE CENTER DR</t>
  </si>
  <si>
    <t>Provo (Driver 1) stated they had come to a full stop with congested traffic in the far left lane of westbound USTH 212 near Prairie Center Dr. before being rear-ended by Unit 2.
Nagendrappa (Driver 2) stated they had ben traveling behind Unit 1 at approximately 40-45 MPH with a following distance of to car-lengths and was unable to slow her vehicle fast enough to prevent collision.</t>
  </si>
  <si>
    <t>Crashed occurred on EB HWY 212 at Prairie Center road. Upon arrival both vehicles were on the right shoulder.  
Vehicle 1 driver stated she was traveling eastbound in the right lane. When traffic slow and stop, she began to slow when she was rear ended by vehicle 2. Causing damage to her driver side rear end. Vehicle 1 driver state traffic was stop and go in the right lane.  
Vehicle 2 driver stated he was eastbound in the right lane, when he saw traffic slowing. He attempted to change lanes when traffic stop. He attempted to stop but was not able before crashing into vehicle 1. Vehicle 2 driver stated he accelerated before attempted to change lanes, when he crashed into vehicle 1. Causing damage to his front end. Vehicle 2 driver was issued a citation for failure to drive with due care. 
No injuries were reported at the scene. No Vehicle were towed from the scene. Both drivers identified by Minnesota driver license.</t>
  </si>
  <si>
    <t>EB HWY 212 @ Prairie Center Dr
V1 Driver stated he just came down the ramp from Prairie Center Dr to go EB on HWY 212. Driver stated he was looking to see if he could merge. Driver stated he saw V2 spinning out and tried to avoid hitting V2. Front of V1 hit passenger side of V2. 
V2 Driver stated he was traveling EB 212 in the middle right lane. Driver stated he saw the squad lights of my squad car on the right side of the road. Driver stated he tried to move to the left and spun out losing control. He then over-corrected and spun to the right.After spinning to the right V2 was hit by V1.
This crash occurred while I was on the right shoulder of EB HWY 212 writing a different crash.</t>
  </si>
  <si>
    <t>- Westbound USTH 212 / Prairie Center Drive
- Unit 1 was traveling westbound on USTH 212 at Prairie Center Drive in the center lane.
- Unit 2 was traveling in the right lane and changed lanes behind Unit 1.
- Unit 1 came to a slow for traffic.
- Unit 2 rear-ended Unit 1.
- Driver of Unit 2 failed to stop at the scene and became a hit and run vehicle.
- Contacted driver of Unit 2 and he stated he was looking to change lanes to the left lane and struck Unit 1.
- Driver of Unit 2 stated he got scared and did not stop.
- Front right of Unit 2 stuck rear left of Unit 1.
- No apparent injuries.
- No tows.
- Witness called and also reported the incident along with the suspect license plate of Unit 2.
- Driver of Unit 2 was cited for Hit and Run.</t>
  </si>
  <si>
    <t>WB 212 HWY AT PRAIRIE CENTER DR</t>
  </si>
  <si>
    <t>Crashed occurred on WB HWY 212 at Prairie center drive. Upon arrival the vehicle was in the left median against the cable. 
Vehicle 1 driver stated she was traveling westbound in the right lane, when she began to slide and lose control. She attempted to corrected the vehicle from spinning, when she lost control hitting the cables. Causing damage to her front end. Vehicle 1 damage 5 feet of cable. 
No injuries were reported at the scene. Vehicle 1 was towed from the scene.  Driver identified by Minnesota driver license.</t>
  </si>
  <si>
    <t>V#1 driver stated he was in the left lane west bound Hwy 212 approaching Prairie Center Drive.  V#1 driver stated the sun was in his eyes and he was distracted when he looked down to change the radio station or volume and did not see V#2 slowing in traffic.  V#1 driver stated he rear-ended V#2.
V#2 driver stated he was in the left lane west bound Hwy 212 approaching Prairie Center Drive.  V#2 driver stated traffic was slowing so he did and was rear-ended by V#1.</t>
  </si>
  <si>
    <t>EB HWY 212 and Prairie Center Drive
V1 Driver stated he was driving EB on 212 in the middle right lane. Traffic then slowed quickly. V1 then slowed due to traffic. After slowing V1 was hit by V2. 
V2 Driver stated he was driving EB on 212 in the middle right lane directly behind V1. Traffic began to slow. V2 slowed due to traffic. After slowing V2 was hit from behind and pushed into V1. 
V3 Driver stated she was driving EB on 212 in the middle right lane directly behind V2. Driver stated she was roughly 2-3 vehicles behind V2. Driver stated traffic stopped quickly. V3 braked but could not stop in time and rear ended V2.</t>
  </si>
  <si>
    <t>DRIVER V1 WAS PROCEEDING DOWN THE RAMP FROM PRAIRIE CENTER DRIVE TO WEST BOUND HIGHWAY 5.  HE ACCELERATED TOO MUCH FOR THE CURRENT ROAD CONDITIONS COMING AROUND THE CURVE AND LOST CONTROL OF THE VEHICLE WHICH DROVE UP THE BANK OF SNOW ON THE RIGHT SIDE OF THE ROAD AND CAME TO FINAL REST ON TOP OF THE CEMENT BARRIER/FENCE SEPERATING THE ROAD FROM THE SIDEWALK.
VEHICLE RO WAS FRONT SEAT PASSNEGER.  RO SAID THE DRIVER WAS HIS SON WHO ONLY HAD HIS PERMIT AND WAS LEARNING TO DRIVE.  HE BELIEVED THAT HIS SON HIT THE ACCELERATOR INSTEAD OF THE BRAKE AFTER REALIZING THAT HE HAD LOST CONTROL OF THE VEHICLE WHICH TOOK THE VEHICLE TO IT'S FINAL REST POSITION.
BOTH DRIVER AND PASSENGER SAID THEY WERE NOT INJURED AND DID NOT WISH AMBULANCE RESPONSE.</t>
  </si>
  <si>
    <t>Regional Center Road</t>
  </si>
  <si>
    <t>Unit 1 entered the intersection after the light had turned to orange.  Unit 2 was making a left turn onto south Flying Cloud Drive from EP Center property when the crash occurred. 
According to driver of Unit 2, Unit 1, "came out of nowhere."  Driver of Unit 1 admitted he was trying to "beat the light."</t>
  </si>
  <si>
    <t>PRAIRIE CENTER DR</t>
  </si>
  <si>
    <t>V1, A MARKED SQUAD CAR,  WAS RESPONDING LIGHTS AND SIREN TO A CALL FOR SERVICE.  V1 ENTERED INTO THE INTERSECTION WITH LIGHTS AND SIREN ACTIVATED.  V2 ENTERED INTO THE INTERSECTION AND COLLIDIED WITH V1.  TWO PASSENGERS IN V2 WERE TRANSPORTED BY AMBULANCE FOR NON-LIFE THREATENING INJUIRES.</t>
  </si>
  <si>
    <t>The driver of vehicle one stated that he was traveling east on USTH 212 in the right lane.  He stated that he looked over his left shoulder to change to the middle lane.  He stated that he looked forward again and traffic had stopped.  He stated that he swerved to the right but could not avoid hitting the back of vehicle two.  He stated that he was not injured.
The driver of vehilce two stated that she was traveling east on USTH 212 in the right lane.  She stated that she stopped for traffic when the back of her vehicle was hit by vehicle one.  She state that the impact pushed her vehicle into vehicle three.  She stated that she was not injured.
The driver of vehicle three stated that he was traveling east on USTH 212 in the right lane.  He stated that the stopped for traffic and his vehicle was hit by vehicle two.  He stated that he was not injured.</t>
  </si>
  <si>
    <t>BOTH VEHICLES IN RIGHT LANE IN HEAVY TRAFFIC, VEHICLE1 SLOWED FOR TRAFFIC, VEHICLE2 GOING TOO FAST FOR TRAFFIC CONDITIONS WAS UNABLE TO SLOW IN TIME AND REARENDED VEHICLE1.  VEHICLE 1 HAD A CHILD SAFETY SEAT IN THE BACK THAT WILL NEED TO BE REPLACED</t>
  </si>
  <si>
    <t>D1 SAID THAT HE WAS IN THE LL TRAVELING WB 212 WHEN TRAFFIC HAD SLOWED SO HE APPLIED HIS BRAKES AND WAS REARENDED. 
D2 SAID THAT HE WAS ALSO IN THE LL OF WB  212 AND SAID THAT V1 SLAMMED ON HIS BRAKES AND REARENDED SUV.  D2 ADMITTED TO FOLLOWING TO CLOSE. 
D1 HAD A NAME CHANGE FROM TRONG NAM HO TO TRONG NAM TRAN.</t>
  </si>
  <si>
    <t>Driver #1 stated he was on Prairie Center Drive in the right lane (tractor/trailer).  As he approached the intersection he changed from the right lane to the left lane.  He felt a slight bump and believed a vehicle may have contacted the trailer he was pulling.  He cleared the intersection and stopped.  He exited his cab, made contact with Driver's #2 &amp; 3, and learned about the crash.
Driver #2 stated he was stopped in the left turn lane on Prairie Center Drive, behind V#3.  He determined that he was set up to make a turn in the wrong direction.  He attempted to change from the turn lane (left turn) to the straight lane of Prairie center Drive.  As he did so V#1 was in the process of changing lanes.  V#2 struck the left rear tires of the trailer pulled by V#1.  The initial contact prevented V#2 from avoiding collision with V#3.
Driver #3 stated she was stopped in the left turn lane of Prairie Center Drive.  Her vehicle was struck by V#2 as he attempted to change lanes.
Witness stated she was stopped behind V#2 in the turn lane.  She observed V#2 attempt to leave the turn lane and collide with the trailer pulled by V#1.</t>
  </si>
  <si>
    <t>Vehicle #1 was entering WB Hwy 5 from Prairie Center Drive. Driver #1 states as she shifted gears, she lost control, spun out and rolled into the right ditch.</t>
  </si>
  <si>
    <t>UNIT 1 WAS TRAVELING WB HWY 212 NEAR PRAIRIE CENTER DRIVE.
WITNESS 1 AND WITNESS 2 STATED THEY SAW THE UNIT 1 SLOWLY VEER FROM THE FAR RIGHT LANE OFF THE ROAD INTO THE EMBANKMENT UNDER PRAIRIE CENTER DRIVE. WITNESS  AND WITNESS 2 STATED SPEEDS WERE APPROXIMATELY 60 MPH. WITNESS 1 AND WITNESS 2 STATED UNIT 1 NEVER APPLIED BRAKES AFTER IMPACT.
UNIT 1 ROLLED AND THE DRIVER OF UNIT 1 WAS PARTIALLY EJECTED.  I LEARNED ON 10/28 THAT THE VICTIM DIED WHILE IN SURGERY.</t>
  </si>
  <si>
    <t>V#1 driver stated she had exited Hwy 212 at Prairie Center Drive and was in the outer right turn lane to turn south bound on Prairie Center Drive on red.  V#1 driver stated she was looking to her left for oncoming traffic and started to turn red.  V#1 driver stated she did not see V#2 making a left turn from west bound Technology Drive to south bound Prairie Center Drive and hit V#2.
V#2 driver stated she was making a left turn on green from west bound Technology Drive to south bound Prairie Center Drive when V#1 made right turn.  V#2 driver stated she honked at V#1 to get the driver's attention; however, V#1 hit her vehicle.</t>
  </si>
  <si>
    <t>unit 1 traveling n/b Prairie Center Drive at 212, unit 2 also traveling n/b Prairie Center Drive behind unit 1.  unit 1 came to a stop due to traffic reasons, unit 2 rear-ended unit 1.  no apparent injury</t>
  </si>
  <si>
    <t>Unit 1 was traveling east on Hwy 212 approaching Prairie Center Drive.  Unit 2 was traveling behind unit 1.  Unit 1 began slowing down due to heavy traffic and stopping traffic on Hwy 212.  Unit 2 attempted to slow and stop behind unit 1 but began to slide due to road conditions.  Unit 2 slid into and struck unit 1.  Neither party where injured.  Pictures taken of crash scene.</t>
  </si>
  <si>
    <t>Vehicle getting onto Highway 5 from Prairie Center Drive.  Deer ran out in front of vehicle.  Moderate damage to vehicle.</t>
  </si>
  <si>
    <t>PRAIRIE CNTR DRV.</t>
  </si>
  <si>
    <t>Vehicle 2 was slowing in heavy traffic in the left lane. Driver 1 was in the left lane looking to change lanes to the right. When she looked back, she was not able to stop for vehicle 2 which had stopped in the left lane. Vehicle 1 hit 2 in the rear.</t>
  </si>
  <si>
    <t>PRAIRIE CENTER</t>
  </si>
  <si>
    <t>-DRIVER SAID THAT RAMP WAS ICY WHICH CAUSED HER VEH TO LEAVE THE ROADWAY AND HIT THE WALL. 
-DRIVER WAS TRAVELING PRAIRIE CENTER DRIVE TO WB 212 AND WAS FACING WRONG WAY WHEN I ARRIVED. 
-NO INJURIES WERE REPORTED. 
-RAMP WAS SLIGHTLY ICY WHEN I ARRIVED.</t>
  </si>
  <si>
    <t>V3 traveling EB USTH 212 in center lane of traffic.  Driver stated that she came to a complete stop.  V4 struck V3 at this time from behind.  The impact pushed V3 into V2; then V2 into V1.  
Driver of V2 stated that she saw the whole thing happen in her rearview mirror.  Said that V3 was at a complete stop when it was struck from behind by V4.  V3 then hit her which caused her vehicle to hit V1.  
Photos take by EPPD.  HCMC Run #12006995.  Taken to Southdale Hospital for a broken arm.</t>
  </si>
  <si>
    <t>THE DRIVER OF V1 STATED THAT HE LOST CONTROL OF HIS VEHICLE IN THE LEFT LANE AND HIT V2. THE DRIVER OF V2 STATED THAT HE WAS IN THE RIGHT LANE AND SAW V1 FISH TAIL NEXT TO HIM, THEN HIT HIM.  THERE WERE NO APPARENT INJURIES AND NOW TOWS WERE NEEDED.</t>
  </si>
  <si>
    <t>Unit 1 was traveling EB on entrance ramp to east Highway 212 from Prairie Center Drive. Unit 2 was traveling directly behind Unit 1. Unit 2 struck Unit 1 from behind. Driver of Unit 2 said she was in the process of merging and looking at EB Highway 212 traffic when her vehicle struck Unit 1 from behind.</t>
  </si>
  <si>
    <t>Unit #1 stated he was in the right turn lane on the exit ramp from eastbound Hwy 212 to Prairie Center Drive. He thought Unit #2 had made the right turn in front of him.  He looked for sounthbound traffic on PCD and proceeded forward striking Unit #2.
Unit #2 stated she was stopped for oncoming traffic on the ramp from eastbound Hwy 212 to Prairie Center Drive when she was struck from behind by Unit #1</t>
  </si>
  <si>
    <t>Vehicle 1 was WB 212 in the left lane transporting sheet rock. The cargo was not properly secured. Sheet rock came off vehicle 1 and struck vehicle 2 smahinging in the windshield of vehicle 2. No injuries. Driver 1 cited for IMPROPER/LEAKING LOAD and NO PROOF ON INSURANCE.</t>
  </si>
  <si>
    <t>Vehicle #1 was EB on HWY 5, took exit ramp to Prairie Center Drive (PCD). Exit ramp was ice/pack snow covered. Driver #1 said his vehicle spun on icy roadway, spun around to a position of facing South, was then struck by front of vehicle #2.  Driver #2 said he was unable to stop or manuver around in order to avoid collision with vehicle #1.</t>
  </si>
  <si>
    <t>RAMP TO PRAIRIE CENTER DR</t>
  </si>
  <si>
    <t>VEH 2 STRUCK VEH 1.  DRVR 1 STATED VEH 1 WAS STOPPING VEH 2 FOR VIOLATION.  BOTH VEHS COME TO STOP ON RT WHEN VEH 2 BACKED INTO VEH 1.  DRVR 1 STATED WAS OUT OF VEH 1 AND TRIED TO GET IN VEH 1 TO MOVE WHEN VEH 2 STARTED BACKING.  COULD NOT MOVE IN TIME.  VEH 1 HAD ITS EMERG LIGHTS ONLY ACTIVATED.  DRVR 1 STATED HE DID CHIRP SIREN TO GET DRVR 2 ATTN.  DRVR 2 STATED PUT VEH 2 IN PARK AND THEN BOTH VEHS CRASH.  DRVR 2 HAS NO IDEA HOW VEHS HIT EACH OTHER.  NO INJURIES REPORTED.  VEH 2 TOWED FOR UNRELATED REASON.</t>
  </si>
  <si>
    <t>V1 WAS COMING OFF THE RAMP TO FAST AND LOST CONTROL OF THE VEHICLE. V1 CAME ACROSS ALL THE LANES OF TRAFFIC AND WENT INTO THE MEDIAN DITCH. THERE WERE NO APPARENT INJURIES AND NO TOWS WERE NEEDED.</t>
  </si>
  <si>
    <t>PRAIRIE  CTR  DRIVE</t>
  </si>
  <si>
    <t>V1 WAS 5EB IN RIGHT CENTER LANE. V1 WAS  CUT OFF AND FORCED OFF THE  ROAD TO  THE  RIGHT. D1 LOST CONTROL OF CAR IN TRYING TO AVOID COLLISION AND WENT INTO  DITCH AND HIT A GUARDRAIL.
NO INJURIES, V1 TOWED</t>
  </si>
  <si>
    <t>Vehicle one was slowing due to traffic congestion.  Vehicle one said she turned on her signal and moved to the right to avoid traffic in front of her.  Vehicle two said he saw vehicle one signal and apply brakes to avoid traffic in front.  As vehicle one was changing lanes, vehicle two turned left to avoid veh one.  Vehicle two hit vehicle one from behind.  I feel both vehicles were not paying attention enough and contributed to the cause of the crash.</t>
  </si>
  <si>
    <t>VEH 1 IN RIGHT LANE STOPPED FOR TRAFFIC ON HWY 62.  VEH 2 WAS IN THE RIGHT LANE BEHIND VEH 1.  VEH 3 WAS IN THE RIGHT LANE AND CRASHED INTO VEH 2.  VEH 2 WAS PUSHED INTO VEH 1.  
DRIVER OF VEH 3 STATED HE LOOKED DOWN AT HIS PHONE FOR DIRECTIONS.</t>
  </si>
  <si>
    <t>VEH1 A MOTORCYCLE COMING UP THE RAMP SPUN OUT DRIVING THRU ANTIFREEZE FROM AN OVERHEATED VEHICLE.</t>
  </si>
  <si>
    <t>101 / PRAIRIE CENTER DRIVE</t>
  </si>
  <si>
    <t>ALL FOUR VEHICLES TRAVELING E/B ON HWY 212 IN THE RIGHT LANE, APPROACHING PRAIRIE CENTER DRIVE. TRAFFIC WAS SLOWING DUE TO CONGESTION. V2 REAR ENDED V1. V3 THEN REAR ENDED V2, FURTHER PUSHING V2 INTO V1. V4 THEN REAR ENDED V3.
D1 STATED THAT HE SLOWED IN TRAFFICAND THEN WAS HIT FROM BEHIND BY V2, AND THEN WHEN V3 HIT V2, HE WAS PUSHED FURTHER AHEAD. MINOR DAMAGE TO THE REAR OF V1.
D2 STATED THAT HE DID NOT SEE TRAFFIC SLOWING AHEAD AND REAR ENDED V1, BUT WAS THEN REAR ENDED BY V3. MINOR DAMAGE TO THE FRONT AND REAR OF V2.
D3 STATED THAT WHEN THE FIRST TWO VEHICLES CRASHED, HE DID NOT HAVE TIME TO STOP AND REAR ENDED V2, PUSHING V2 INTO V1. V3 HAD THE MOST DAMAGE, MODERATE FRONT END DAMAGE.
D4 STATED THAT WHEN THE FIRST THREE VEHICLES CRASHED, SHE ALMOST STOPPED IN TIME, BUT BUMPED V3. NO DAMAGE ON THE REAR OF V3 THAT I COULD SEE. VERY MINOR DAMAGE TO V4, A SMALL CRACK IN HER FRONT BUMPER, IT APPEARS SHE STRUCK THE TRAILER HITCH OF V3. 
NO INJURIES
NO TOWS.</t>
  </si>
  <si>
    <t>The driver of vehicle one stated that she was traveling west on  USTH 212 in the left lane.  She stated that she looked over her  right shoulder to see if it was clear to change lanes.  She  stated that she looked forward and traffic had stopped.  She  stated that she could not stop before hitting vehicle two. She  stated that she was not injured.
The driver of vehicle two stated that she was traveling west on  USTH 212 in the left lane.  She stated that she stopped for  traffic and was hit by vehicle one.  She stated that the impact  from vehicle one pushed her into vehicle three.  She stated that  she was not injured.
The driver of vehicle three stated that he was traveling west on  USTH 212 in the left lane.  He stated that he stopped for traffic and was hit by vehicle two. He stated that vehicle two had  stopped but was hit by vehicle one and pushed into his vehicle.   He stated that he was not injured.</t>
  </si>
  <si>
    <t>VEH1 IN LEFT LANE GOING AT HIGHWAY SPEEDS WHENN VEH2 CAME INTO LEFT LANE SIDESWIPING VEH1 AND FORCING VEH1 OFF THE ROAD.  VEH2 ALSO SPUN OUT OF CONTROL, BUT GOT BACK ON THE HIWAY AND LEFT THE SCENE OF THE CRASH.</t>
  </si>
  <si>
    <t>V1 SLOWING IN TRAFFIC IN LEFT LANE.  V2 CAME UP FROM BEHIND AND HIT V1
D1 STATED TRAVELING SLOWER BECAUSE OF TRAFFIC.  SAID HE SAW V2 COMING UP FROM BEHIND AND KNEW HE WOULD NOT GET STOPPED BEHIND HIM
D2 SAID HE FELT HE HAD PROPER SPEED AND DISTANCE BUT WHEN HE BEGAN TO SLOW DOWN HIT SLID AND THEN HIT V1.
D2 WAS NOT PAYING ATTENTION TO HIS DRIVING AND HIT V1 BECAUSE OF IT.  D2 CITED FOR FAILURE TO DRIVE WITH DUE CARE
NO INJURIES NO TOWS</t>
  </si>
  <si>
    <t>UNIT #1 WAS TRAVELING EASTBOUND ON HIGHWAY 212.  THERE WERE FLURRIES AND THE ROAD WAS SLIGHTLY COVERED WITH SNOW.  
THE DRIVER OF UNIT #1 STATED HE LOST CONTROL OF HIS VEHICLE AND WASN'T SURE WHAT HAPPENED.  
BASED ON THE TIRE TRACKS IN THE DITCH, THE DAMAGE TO THE VEHICLE AND THE INITIAL REPORTING PARTY IT APPEARED THAT VEHICLE ROLLED OVER IN THE DITCH AND THEN CAME TO A STOP IN WESTBOUND TRAFFIC. 
THE VEHICLE WAS TOWED TO MATT'S AUTO.  DRIVER WAS TRANSPORTED TO SOUTHDALE.  DRIVER WILL BE MAILED STATE ACCIDENT REPORT.</t>
  </si>
  <si>
    <t>212 HWY AT PRAIRIE C</t>
  </si>
  <si>
    <t>D1 stated she had just stopped in the right lane with rush hour traffic when she was rearended by D2. D2 was drving a semi truck and hauling a dump trailer with MN plate 4429STH. . D2 said that he was traveling at &amp;quote;40mph&amp;quote; and following at about &amp;quote;30 feet&amp;quote; behind D1 when traffic stopped and he rearended D1. V1 was towed with heavy rearend damage. D2 was cited for Following Too Closely. No injuries were reported on the scene. 
Owner of Leske Trucking-Edgar Leske, 507-766-3127</t>
  </si>
  <si>
    <t>Prairie Center Dr</t>
  </si>
  <si>
    <t>Vehicle #1 and #2 westbound Hwy 212 approaching Prairie Center Drive.  Vehicle #1 in exit lane for Prairie Center Drive exit.  Vehicle #2 in lane adjacent.  Vehicle #2 lost control and began spinning, crossed lanes and spun out in front of vehicle #1.  Collision in exit lane, both vehicles were pushed to shoulder from collision.
No citation issued due to slippery road surface and weather conditions.</t>
  </si>
  <si>
    <t>14-00003729</t>
  </si>
  <si>
    <t>PAIRIE CENTER</t>
  </si>
  <si>
    <t>VEHICLE #1 WAS ON THE RAMP FROM PRAIRIE CENTER DRIVE TO HEAD  EASTBOUND USTH212.  IT WAS TRAVELING TOO FAST FOR ICY CONDITIONS AND SPUN OUT AND ROLLED.  NO INJURIES WERE REPORTED AT THE  SCENE.</t>
  </si>
  <si>
    <t>VEH 1 IN RIGHT LANE SLOWING FOR TRAFFIC. VEH 2 BEHIND VEH 1 AND WAS UNABLE TO STOP.  VEH 2 REAR ENDED VEH 1.</t>
  </si>
  <si>
    <t>The driver of the vehicle stated that he was going west on USTH 212 in the middle lane.  He stated that his front left wheel broke and he lost control.  He stated that he lost control and went off the left side of the road.  He stated that he then hit the median guardrail.  He stated that he was not injured.</t>
  </si>
  <si>
    <t>Vehicle 2 was slowing in stop and go traffic. Driver 1 was following too close and inattentive. Vehicle 1 hit #2 in the rear. No injuries or tows.</t>
  </si>
  <si>
    <t>VEHICLE #1 AND #2 WERE EASTBOUND USTH212 IN THE RIGHT LANE OF THE MAINLINE.  V1 STOPPED IN TRAFFIC AND WAS REAR-ENDED BY VEHICLE #2.  DRIVER OF V2 REPORTED MINOR INJURIES TO HIS HEAD AND HIS KNEE.  NO OTHER INJURIES WERE REPORTED.</t>
  </si>
  <si>
    <t>VEH 2 STRUCK VEH 1...REAR END...  NO INJURIES....  MATTS TOWED VEH 2 WITH MODERATE DAMAGE...... BOTH PARTIES BUCKLED...</t>
  </si>
  <si>
    <t>PRAIRIE CNTR DR.</t>
  </si>
  <si>
    <t>Vehicle 2 had to slow quickly for heavy traffic. Vehicle 2 started to swerve to the right shoulder and come to a stop. Driver 1 was attempting to do the same and when he went to the shoulder, vehicle 1 hit 2 in the rear. No injuries. Vehicle 1 was towed.</t>
  </si>
  <si>
    <t>PRAIRIE CNTR. DRV.</t>
  </si>
  <si>
    <t>Vehicle 2 was slowing in heavy traffic, but driver 2 stated she was still moving at 35-40 MPH in the 60 zn. Driver 1 was following too close and moving too fast for conditions. Vehicle 1 tried to swerve as it approached vehicle 2 but hit it in the rear. No injuries.</t>
  </si>
  <si>
    <t>D1 STATED V1 SUDDENLY STARTED TO PULL AS THEY WERE SWITCHING TO THE LEFT LANE. V1 LOST CONTROL AND RAN OFF THE LEFT SIDE OF THE ROADWAY INTO THE CABLE MEDIAN BARRIER.
D1 HAD A SMALL SCRAPE ON THE INSIDE OF THEIR LEFT KNEE BUT OTHERWISE NOT INJURED. V1 WAS TOWED.</t>
  </si>
  <si>
    <t>BOTH VEHICLES WERE TRAVELING EB MNTH 5 AT PRAIRIE CENTER DRIVE. BOTH VEHICLES WERE IN THE CENTER LANE OF TRAFFIC. DRIVER OF V1 STATED SHE WAS GOING STRAIGHT FOLLOWING THE ROAWAY WHEN V1 WAS STRUCK IN THE REAR BY V2. DRIVER OF V2 STATED SHE WAS GOING STRAIGHT FOLLOWING THE ROADWAY. DRIVER OF V2 STATED SHE WAS LOOKING AROUND IN HER CAR AND DID NOT SEE V1 TRAVELING T A SLOWER SPEED THAN HER. DRIVER OF V2 STATED SHE STRUCK V1 IN THE REAR WITH THE FRONT OF V2. BOTH DRIVERS STATED THEY WERE NOT INJURED ON SCENE.</t>
  </si>
  <si>
    <t>V-1 WAS INVOLVED IN A VEHICLE PURSUIT THAT STARTED IN THE CITY OF EDINA.  V-1 FLED INTO EDEN PRAIRIE AND ATTEMPTED TO EXIT ONTO PRAIRIE CENTER DRIVE.
V-1 WAS TRAVELING AT APPROXIMATELY 90MPH ON THE RAMP, LOST CONTROL AND CRASHED ONTO A HOLDING POND WHERE IT PARTIALLY SANK.
THE ATTACHED DRIVER WAS ARRESTED FOR NUMEROUS VIOLATIONS AND THE V-1 WAS IMPOUNDED PENDING FORFEITURE.</t>
  </si>
  <si>
    <t>The driver of vehicle one stated that she was entering onto west USTH 212 from Prairie Center Drive.  She stated that she lost control on the ice as she accelerated.  She stated that she then hit vehicle two.
The driver of vehicle two stated that she was traveling west on USTH 212 in the left of four lanes.  She stated that she saw vehicle one lose control but she could not get out of the way.  She stated that vehicle one came into her lane and hit the front of her vehicle.  She stated that the impact pushed her into the median and she hit the cable barrier.</t>
  </si>
  <si>
    <t>Driver stated he was traveling east on Highway 212 on snow-covered roads when he began to lose control.  His vehicle began to slide and he was struck by Vehicle #2.  Driver #2 stated Vehicle #1 began to spin and he was unable to avoid making contact.  The vehicle collided, causing Vehicle #2 to collide with a sign post on the median.</t>
  </si>
  <si>
    <t>Unit 1 and unit 2 both northbound on Prairie Center Drive at the north intersection of Technology Drive.  Traffic controls were on flashing red.  Unit 1 was stopped at the light waiting for his turn when he was rear-ended by unit 2.  Unit 2 had severe damage to the vehicle.  Driver of unit 2 had large gash on her forehead from hitting the steering wheel.  Did not appear to be wearing a seatbelt.  Driver stated the light was green.  Ofc. Dean had driven through the intersection approximately 5 minutes prior and the lights were flashing red then.  Maintenance person on site working the lights said they had been on flashing red for a while and there was no way it was green.  Unit 1 stated he had some neck pain but declined ambulance.  Passenger in unit 2 did not appear injured but rode in the ambulance with driver of unit 2.  Driver of unit 2 stated the vehicle was not insured and it hasn't been since 
August of this year.  I advised her she would be receiving a citation in the mail for the uninsured vehicle.  Matt's Auto towed the vehicle.</t>
  </si>
  <si>
    <t>WB HWY 212 AT PRAIRIE CENTER DRIVER</t>
  </si>
  <si>
    <t>Crashed occurred on WB HWY 212 at Prairie Center drive. Upon arrival both vehicles were on the right shoulder. 
Vehicle 1 driver stated she was traveling westbound in the left lane, when she attempted to change lanes. She turned and looked over her right shoulder, she did not see a vehicle. She proceeded into the middle lane. Crashing into vehicle 1 driver side door. Causing damage to her front right quarter panel. Vehicle 1 driver stated she never saw vehicle 2 until they impacted each other. 
Vehicle 2 driver stated she was traveling westbound in the middle lane. When vehicle 1 entered her lane, crashing into her driver side door. Causing damage to her driver side door. Vehicle 2 driver stated she had been driving in the middle lane for a few miles before the crash. 
No injuries were reported at the scene. No vehicles towed from the scene. Both drivers identified by Minnesota driver license.</t>
  </si>
  <si>
    <t>SINGLE VEHICLE WEST ON MNTH5/USTH212.  DRIVER LOST CONTROL OF HER VEHICLE, SPUN OUT, SLID ACROSS LANES, AND OVERTURNED.</t>
  </si>
  <si>
    <t>The crash occurred on eastbound USTH 212 near Prairie Center Drive.
The driver of vehicle one stated that he was in the right lane.  He stated that traffic stopped suddenly.  He stated that he could not stop before he hit the back of vehicle two.
The driver of vehicle two stated that she was in the right lane.  She stated that she stopped for traffic and her vehicle was hit in the back by vehicle one.</t>
  </si>
  <si>
    <t>Per the driver of Unit #1 she was traveling eastbound on Highway 212 driving slow due to the ice on the road when Unit #2 collided into her.  Per the driver of Unit #2, he observed Unit #1 start to lose control and he was unable to stop in time causing him to collided with the rear driver's side wheel well.  The driver of Unit #1 did not have proof of insurance at the time of the crash but stated she had it at home.  I told the driver to respond home and call me with policy and insurance information.  I took photographs of the damage and advised both driver's that a state accident report will be mailed to them with more detailed information.  Approximately 3 hours passed and the driver did not call with insurance information.  I mailed a citation to the driver of Unit #1 for no proof of insurance.  I advised the driver of Unit #2 my actions and advised him to speak with his insurance company.</t>
  </si>
  <si>
    <t>BOTH VEHICLES WERE TRAVELING ON WB MNTH 212 AT PRAIRIE CENTER DRIVE. BOTH VEHICLES WERE IN THE LEFT LANE OF TRAFFIC. DRIVER OF V1 STATED HE WAS STOPPED IN STOP AND GO TRAFFIC WHEN V1 WAS STRUCK IN THE REAR BY V2. DRIVER OF V2 STATED HE WAS GOING STRAIGHT AND FOLLOWING THE ROADWAY. DRIVER OF V2 STATED HE ATTEMPTED TO STOP BUT COULD NOT AND STRUCK V1 WITH THE FRONT OF V2. DRIVER OF V2 STATED HE THOUGHT HE BLEW HIS BRAKE LINE NOT ALLOWING HIM TO STOP. BOTH DRIVERS STATED THEY WERE NOT INJURED ON SCENE.</t>
  </si>
  <si>
    <t>- Westbound USTH 212 / Prairie Center Drive
- Unit 1 was traveling westbound on USTH 212 at Prairie Center Drive in the right lane.
- Unit 2 was traveling behind Unit 1.
- Unit 2 was looking to change lanes to the center lane and rear-ended Unit 1.
- Driver of Unit 2 stated he mis-judged the speed of Unit 1 and was looking to change lanes.
- No apparent injuries.
- No tows.</t>
  </si>
  <si>
    <t>Driver #1 and #2 both EB on Hwy 5 at Prairie Center Drive. #1 was in left lane and #2 was in right or center lane. Driver #1 states vehicle #2 came into her lane abruptly and she collided with the drivers side of vehicle #2. Driver #2 stated he did not notice traffic had slowed in front of him he veered left to avoided rear ending traffic and his vehicle was then struck by #1.</t>
  </si>
  <si>
    <t>WB USTH 212 AT PRAIRIE CENTER DRIVE</t>
  </si>
  <si>
    <t>WB USTH 212 at Prairie Center Drive
Unit 1 went the wrong way down the exit ramp from westbound USTH 212 to Prairie Center Drive, and was going eastbound in the westbound lanes of USTH 212.
Unit 2 was going the correct direction and taking the exit ramp. Unit 2 was an emergency vehicle on a non emergency prisoner transport. Unit 1 hit Unit 2 front to front. Minor damage to both vehicles. Unit 1 was towed by Matt's towing.
Driver evaluation for Driver 1. 
No reported injuries.</t>
  </si>
  <si>
    <t>The driver of unit one stated he was driving east on Highway 212 in the area of Prairie Center Drive, in the left lane.  He said that a deer ran across the road and in front of his vehicle and he was unable to stop before colliding with it.  
There was blood and animal hair in the damage to the vehicle.</t>
  </si>
  <si>
    <t>- Eastbound USTH 212 / Prairie Center Drive
- Unit 1 was traveling eastbound on USTH 212 at Prairie Center Drive in the right lane.
- Unit 2 was traveling behind Unit 1.
- Unit 1 came to a stop for traffic.
- Unit 2 rear-ended Unit 1.
- Driver of Unit 2 stated she could not stop in time.
- No apparent injuries.</t>
  </si>
  <si>
    <t>Unit #1 was entering eastbound US Highway 212 from Prairie Center Drive. Unit #1 slid on the icy roadway while negotiating the curve onto the highway, slid off of the roadway, and into the roadway sign on the right side of the highway.</t>
  </si>
  <si>
    <t>Sky was clear and the roads were dry.
Unit#1 was traveling west on Hwy 212 approaching the exit to Prairie Center Drive in the far left lane.  Unit#1 traveled over three traffic lanes to enter the far right lane to exit at Prairie Center Dr.  
Unit#2 had exited Hwy 494 onto west Hwy 212.  Unit #2 was in the far right lane approaching Prairie Center Dr.  Unit#1 entered the far right lane directly behind Unit#2 and then collided into the rear bumper of Unit#2 causing minor damage to both vehicles. The collision occurred just east of the Prairie Center Drive bridge.
Unit#1 driver stated that as she entered the far right lane she quickly came upon Unit#2 who was stopped or barley moving in the far right lane.  Because of the speed of Unit#2, the collision occurred.
Unit#1 driver stated that as she entered Hwy 212 west she stayed in the right lane with her left blinker on.  She was wanting to move into the lane to her left but because of the speed of the other vehicles in that lane she was unable to.  She continued at a slow speed with her left blinker on until the Prairie Center Drive bridge where she was struck from behind by Unit#1.
No injuries were reported on scene.</t>
  </si>
  <si>
    <t>Unit #1 was entering eastbound US Highway 212 from the entrance ramp from Prairie Center Drive. Unit #2 was in the far left lane traveling eastbound on US Highway 212. The driver of Unit #1 lost control of the vehicle when entering the highway due to the slippery road conditions. Unit #1 slid across all of the lanes of traffic and struck Unit #2 in the far left lane.</t>
  </si>
  <si>
    <t>- Eastbound USTH 212 at Prairie Center Drive.
- Unit 1 was traveling eastbound on USTH 212 at Prairie Center Drive in the right lane.
- Unit 2 was traveling next to Unit 1 in the right center lane.
- Unit 2 changed lanes to the right lane sideswiping Unit 1.
- Driver of Unit 2 stated Unit 1 was in his blind spot.
- Front right of Unit 2 struck front driver's side of Unit 1.
- No apparent injuries.
- No tows.
- Driver of Unit 2 was cited.</t>
  </si>
  <si>
    <t>The crash occurred on eastbound USTH 212 near Prairie Center Drive.
The driver of vehicle one stated that she was in the right lane.  She stated that she looked to her right at the traffic coming off of Prairie Center Drive.  She stated that traffic stopped suddenly.  She stated that she could not stop before her vehicle hit the back of vehicle two.
The driver of vehicle two stated that she was in the right lane.  She stated that she stopped for traffic and her vehicle was hit in the back by vehicle one.
The driver of vehicle three stated that she was in the right lane.  She stated that she stopped for traffic and her vehicle was hit in the back by vehicle two.</t>
  </si>
  <si>
    <t>EB HWY 212 @ Prairie Center Drive
V1 Driver stated he was traveling EB on HWY 212 in the right lane. Driver stated traffic was beginning to slow in front of him. When traffic came to a stop V1 braked. After braking V1 said he heard the collision of V3 hitting V2 and then V2 hit V1. 
V2 Driver stated he was traveling EB on HWY 212 in the right lane directly behind V1. Driver stated traffic slowed and he was going roughly 5-10 mph before being hit. V1 stopped quickly, V2 then braked quickly. After braking V2 was rear ended by V3 and pushed into V1.
V3 Driver stated he was traveling EB on HWY 212 directly behind V2 at approximately 55 mph. Driver stated he was roughly 3-4 car lengths behind V2. V2 braked quickly. After V2 braked V3 braked but could not stop in time and rear ended V2. 
There were no apparent injuries. None of the vehicles were towed. V3 Driver was cited for Duty to Drive with Due Care.</t>
  </si>
  <si>
    <t>VEH2 CUT FROM LEFT LANE ACROSS MULTIPLE LANES OF TRAFFFIC TO LEFT LANE AND SIDESWIPED VEH1.  DRVR OF VEH2 SAID HE WAS CUT OFF AND MADE EVASIVE MANEUVER TO AVIOD THAT CAR.  DRVR VEH2 WAS UNSURE WHAT LANE HE STARTED IN AND CHANGED HIS STORY MANY TIMES.</t>
  </si>
  <si>
    <t>LOCATION- WB 212 AND PRAIRIE CENTER DRIVE, EDEN PRAIRIE
D1 STATED THAT HE FELL ASLEEP AND RAN OFF THE ROAD.
V1 SUSTAINED DAMAGES TO FRONT AFTER STRIKING BRIDGE OF PRAIRIE CENTER DRIVE.
V1 TOWED BY MATTS
D1 POSSIBLY INJURED, TRANSPORTED TO HOSPITAL BY PARENTS.
I TROOPER LINDBECK WITNESSED VEHICLE DRIFT RIGHT TWO LANES WITHOUT SIGNALING IN THE AREA PRIOR TO CRASH WHILE ENROUTE TO ANOTHER CALL.</t>
  </si>
  <si>
    <t>- Westbound USTH 212 at Prairie Center Drive
- Unit 1 was traveling westbound on USTH 212 in the exit lane for Prairie Center Drive.
- Unit 2 merged onto westbound USTH 212 from I494 and sideswiped Unit 1.
- Driver of Unit 1 stated he was maintaining his lane.
- Driver of Unit 2 admitted to merging but he did not see Unit 1.
- No apparent injuries.
- No tows.</t>
  </si>
  <si>
    <t>The driver of vehicle one stated that he was traveling east on USTH 212.  He stated that he did not see traffic stop and he hit vehicle two.
The driver of vehicle two stated that she was traveling east on USTH 212 in the right lane.  She stated that she stopped for traffic.  She stated that she observed vehicle one coming up behind her fast. She attempted to move to the left to avoid getting hit by vehicle one.  She was then hit by vehicle one.</t>
  </si>
  <si>
    <t>USTH 212 EB AT PRAIRIE CENTER DR. EDEN PRAIRIE.
Drivers 1 and 2 agree on the manner of the crash but differ on which vehicle hit the other.
Driver 1 stated she moved from left to center and vehicle 2 came from behind and sideswiped her. Driver 2 stated she was in the center lane and vehicle 1 came into her lane from the left lane.  No injuries or tows.</t>
  </si>
  <si>
    <t>USTH 212 EB AT PRAIRIE CENTER DR. EDEN PRAIRIE.
Vehicle 2 was stopped in heavy, rush hour traffic in the right lane of EB 212. Driver 1 was following too close and traveling too fast for the busy conditions. Vehicle 1 hit 2 in the rear. 
No tows. Driver 2 had a possible injury resulting from the crash.</t>
  </si>
  <si>
    <t>BOTH VEHICLES TRAVELING W/B ON HWY 212 APPROACHING PRAIRIE CENTER DR. V1 IN CENTER LANE, V2 IN RIGHT LANE. V1 HIT ICE, SIDESWIPED V2 AND THEN V2 SLID OFF RIGHT SIDE OF ROAD INTO THE DITCH. BOTH VEHICLES DISABLED IN CRASH. AIRBAGS DEPLOYED IN V1.
D1 STATED THAT HE WAS JUST GOING WHEN HE LOST TRACTION AND SLID INTO THE SIDE OF V2.
D2 STATED THAT V1 ALL OF THE SUDDEN SIDESWIPED HER AND THEN SHE WENT OFF THE ROAD INTO THE DITCH.
PASSENGER IN V2 WAS IN PAIN, BUT UNSURE OF IF IT WAS FROM A PREVIOUSLY BROKEN FOOT OR FROM THE CRASH. ENTERED HER IN AS A POSSIBLE INJURY
NO OTHER INJURIES
BOTH VEHICLES TOWED BY MATTS</t>
  </si>
  <si>
    <t>According to statements from drivers involved both units were WB on MNTH 212 in the area of Prairie Center Drive in Eden Prairie. There was a sudden backup in traffic and unit 1 rear ended unit 2 in the left lane</t>
  </si>
  <si>
    <t>BOTH VEHICLES TRAVELING W/B ON HWY 212 JUST WEST OF PRAIRIE CENTER DRIVE. BOTH VEHICLES IN THE CENTER LANE. TRAFFIC WAS STOP AND GO DUE TO CONGESTION. V1 REAR ENDED V2 WHEN TRAFFIC STOPPED. MINOR DAMAGE TO BOTH VEHICLES.
D1 STATED THAT SOMEONE TAPPED HIM FROM BEHIND AND HE LOOKED IN HIS MIRROR TO SEE WHAT HAPPENED. HE THEN REAR ENDED V2. THERE WAS NO DAMAGE OR DISTURBANCE IN THE DIRT ON THE BACK OF V1 TO CONFIRM D1S STORY.
D2 STATED THAT SHE WAS STOPPED IN TRAFFIC AND THEN WAS REAR ENDED BY V1.
NO INJURIES
NO TOWS</t>
  </si>
  <si>
    <t>WB 212 AT PRAIRIE CENTER DR
VEH 1 WAS BACKING UP AT A CRASH SCENE AND HIT VEH 2. VEH 1 WAS POLICE VEH ASSISTING AT A CRASH SCENE. VEH 2 ARRIVED ON SCENE TO PICK UP DRV INVOLVED IN CRASH AND PARKED BEHIND VEH 1. TOW TRUCK ARRIVED TO RECOVER VEH FROM INITIAL CRASH. VEH 1 WAS GOING TO BACK UP AND GIVE TOW TRUCK ADEQUATE ROOM TO WORK WHEN IT STRUCK VEH 2. VEH 2 WAS UNOCCUPIED AT THE TIME. NO TOWS WERE NEEDED FOR THIS CRASH, NO INJURIES WERE REPORTED.</t>
  </si>
  <si>
    <t>Driver 1 stated Vehicle 2 cut over in front of him to take the exit at the last second.  Driver 1 could not avoid Vehicle 2, and his vehicle rear ended V2.
Driver 2 stated he was in the exit lane the whole time, and was rear ended by Vehicle 1.</t>
  </si>
  <si>
    <t>V1 WAS GOING TO FAST FOR THE WEATHER CONDITIONS. THE DRIVER OF V1 STATED THAT SHE LOST CONTROL OF THE VEHICLE WHEN SHE STARTED TO HYDROPLANE. SHE WENT OFF THE ROADWAY TO THE RIGHT AND HIT A  HIGHWAY SIGN. THE VEHICLE WAS TOWED BY MATTES TOWING. THERE WERE  NO REPORTED INJURIES.</t>
  </si>
  <si>
    <t>ALL VEHICLES WERE TRAVELING ON WB MNTH 212 AT PRAIRIE CENTER DRIVE. ALL VEHICLES WERE IN THE LEFT LANE OF TRAFFIC. DRIVER OF V1 STATED SHE WAS STOPPED IN BACKED UP TRAFFIC WHEN V1 WAS STRUCK IN THE REAR BY V2. DRIVER OF V2 STATED HE WAS SLOWING IN BACKED UP TRAFFIC WHEN V2 WAS STRUCK I NTHE REAR BY V3 AND PUSHED INTO V1. DRIVER OF 3 STATED HE DID NOT SEE TRAFFIC SLOWING AND STRUCK V2 WITH THE FRONT OF V3. ALL DRIVERS STATED THEY WERE NOT INJURED ON SCENE.</t>
  </si>
  <si>
    <t>Unit 1 was eastbound on Highway 212 at the eastbound Highway 494 exit when they rear ended Unit 2.
This was during rush hour - traffic was moving slow
Unit 1 was following too close</t>
  </si>
  <si>
    <t>The crash occurred on eastbound USTH 212 near Prairie Center Drive.
The driver of vehicle one stated that she was in the right lane.  She stated that traffic stopped suddenly.  She stated that she could not stop her vehicle before it hit the back of vehicle two.
The driver of vehicle two stated that she was in the right lane.  She stated that she slowed for traffic and her vehicle was hit in the back by vehicle one.  She stated that the impact pushed her vehicle into the back of vehicle three.
The driver of vehicle three stated that he was stopped for traffic in the right lane.  He stated that his vehicle was then hit in the back by vehicle two.</t>
  </si>
  <si>
    <t>Driver stated she was westbound on Highway 212 when her vehicle started to slide.  There was active snowfall and road conditions were poor.  She ran off the road on the median and made contact with the cable barrier.  No other vehicles were involved.</t>
  </si>
  <si>
    <t>USTH 212 WB AT PRAIRIE CENTER DRV. EDEN PRAIRIE.
Vehicles were WB 212. Driver 2 was slowing in heavy traffic. Driver 1 stated her mount broke off on her GPS and she looked down too see directions after placing unit in the center console.
Vehicle 1 was following too close to # 2 and hit vehicle 2 in the rear. Minor damage. No injuries or tows.</t>
  </si>
  <si>
    <t>According to statements from drivers and witnesses both vehicles involved were WB on HWY 212 in the Left lane in the area of Prairie Center Drive in Eden Prairie. Unit 2 stated he was slowing for traffic backup ahead of him and was able to slow to a stop. unit 2 slowed to a stop. Unit 1 stated that she was driving along looking straight ahead and rear ended unit 2 while traveling at 60 MPH. U1 stated U2 was stopped and she didnt see him stopped and she tried to swerve to avoid him.</t>
  </si>
  <si>
    <t>The driver of vehicle one stated that she was traveling west on USTH 212 near Prairie Center Dr.  She stated that she was changing lanes to the left.  She stated that as she was changing lanes the left rear of her vehicle hit the right front of vehicle two.  She stated that she then lost control of her vehicle and went off the left side of the road.  She stated that she then hit the median cable barrier.
The driver of vehicle two stated that he was traveling west on USTH 212.  He stated that vehicle one merged into the right front of his vehicle.  He stated that vehicle one lost control and hit the median cable barrier.</t>
  </si>
  <si>
    <t>The crash occurred on westbound USTH 212 near ISTH 494.
The driver of vehicle one went off the right side of the road and hit a sign.  She did not know what happened.</t>
  </si>
  <si>
    <t>EB USTH 212 AT PRARIE CENTER DRIVE</t>
  </si>
  <si>
    <t>Single vehicle crash, EB USTH 212. No reported injuries, the vehicle was towed by Bobby and Steves towing. 
Driver stated that she was in the left lane of traffic. Stated she lost control due to the weather and road conditions. Driver only had a instructional permit, so the vehicle was towed to bobby and steves lot.</t>
  </si>
  <si>
    <t>VALLEY VIEW ROAD</t>
  </si>
  <si>
    <t>Rhys Frederick Braun was driving WB on 212 in the left lane of the two lane highway. The driver stated that he was tapped from behind by a vehicle and it caused him to spin out. He could not give a description of the vehicle at the time. He stated that he was spinning so much that he could not get a good look at the vehicle. He stated he was heading from his home in Hopkins to pick up a friend in Edina. We told him that he was past Edina and he stated that he meant to say Eden Prairie. He stated that he had some drinks late last night. He then changed his story and stated that he may have had a beer this morning but could not remember. PBT test result of .013 BAC. There was damage to the guardrail. Around 100 feet of cables and about 10 posts. Yellow tag # K4201. Frederick stated he had Progressive Insurance but did not have proof. He also stated that he takes Zolof medication daily and that he had taken it today.</t>
  </si>
  <si>
    <t>Driver 1 was too fast for iced road conditions. Vehicle 1 lost control, ran off to the left and hit the cable barrier. No injuries. Vehicle 1 was towed by Matt`s.</t>
  </si>
  <si>
    <t>Meyer (Driver 1) stated that she was traveling eastbound on USTH 212 in the far left lane when Unit 2 entered her lane from the center lane and sideswiped Unit 1. Meyer stated that she had not seen a third vehicle traveling in the far right lane adjacent to Unit 2.
Kohler (Driver 2) stated that he had been traveling in the center lane when a vehicle traveling adjacent to him in the far right lane began moving into the center lane. Stated he had not seen Unit 1 in the lane to his left. Stated he veered to the left in order to avoid contact with the unknown vehicle on his right, and subsequently sideswiped Unit 1. Kohler was arrested for DWI.</t>
  </si>
  <si>
    <t>LOCATION OF CRASH, WB 212, NEAR PRAIRIE CENTER DRIVE, EDEN PRARIE.
D1 STATED HE WAS REAR-ENDED BY ANOTHER VEHICLE.
D2 FLED THE SCENE.
NO INJURIES REPORTED.
MATT'S TOWING.
UPDATE- TYLER SUFKA ID'D AS D1 AND FORMALLY CHARGED. INSURANCE INFO RECEIVED FROM OWNER1. 
-SSL</t>
  </si>
  <si>
    <t>BOTH VEHICLES TRAVELING W/B ON HWY 212 JUST WEST OF PRAIRIE CENTER DRIVE IN THE LEFT LANE. V1 LOST CONTROL ON ICE PATCH AND CRASHED INTO THE BACK OF V2.
D1 STATED HE TRIED TO SLOW, HIT SOME ICE AND LOST CONTROL. HE THEN CRASHED INTO THE BACK OF V2. V1 THEN WENT OFF THE ROAD INTO THE MEDIAN AND CRASHED INTO A FREEWAY SIGN.
D2 STATED SHE WAS DRIVING SLOW IN TRAFFIC WHEN V1 ALL OF THE SUDDEN CRASHED INTO THE BACK OF HER VEHICLE. 
NO INJURIES
BOTH VEHICLES TOWED.</t>
  </si>
  <si>
    <t>EB USTH 212 @ PRIARIE CENTER DR</t>
  </si>
  <si>
    <t>EB USTH 212 @ Prairie Center Dr, Eden Prairie
Dv1 stated he was in the right lane at 60 mph when traffic started to slow quickly.  Dv1 stated he braked and was then rear ended by Veh2 at about 25mph.
Dv2 stated she was behind Veh1 with a following distance of 1/2 to 1 car length.  Dv2 stated she looked up at the road closed ahead sign and did not see that Veh1 had braked quickly.  Dv2 stated she then rear ended Veh1.
No injuries, Veh1 towed via Matt's.</t>
  </si>
  <si>
    <t>WB USTH 212 AND PRAIRIE CENTER DR</t>
  </si>
  <si>
    <t>WB USTH 212 AND PRAIRIE CENTER DR.
DV1 WAS A SEMI-TRUCK AND TRAILER DRIVING IN THE CENTER LANE WB ON USTH 212. DV1 STATED TRAFFIC WAS SLOW AND STEADILY MOVING WHEN HE FELT A BUMP TOWARDS THE FRONT OF HIS VEHICLE. DV1 STATED V2 PULLED AWAY FROM THE FRONT OF HIS VEHICLE AND OFF TO THE RIGHT SIDE OF THE ROADWAY. DV1 STATED V2 WAS IN THE BLIND SPOT OF HIS VEHICLE AND HE NEVER SAW V2 BEFORE IMPACT. FRONT BUMPER OF V1 WAS PULLED FORWARD BY V2.
DV2 WAS IN THE RIGHT LANE SLIGHTLY AHEAD OF V1. DV2 STATED SHE BELIEVED SHE HAD ENOUGH ROOM TO MERGE INTO THE CENTER LANE AHEAD OF V1 AND STARTED TO MERGE. DV2 STATED AS SHE BEGAN HER LANE CHANGE, TRAFFIC IN THE CENTER LANE CAME TO A STOP. STATED SHE HAD TO BRING V2 TO A STOP PARTIALLY IN BOTH THE RIGHT AND CENTER LANES AND WAS STRUCK ON HER REAR LEFT SIDE BY V1.</t>
  </si>
  <si>
    <t>WB 212 AND HWY 5</t>
  </si>
  <si>
    <t>Both vehicles traveling WB 212 and Prairie Center Drive, V1 stated she stopped with traffic when V2 slammed into her vehicle, causing damage to her bumper and rear. 
V2 stated she was moving forward when traffic stopped and she was unable to stop in time and ran into the rear of V1. 
No vehicle needed to be towed. 
No medical was needed. 
Both Drivers ID by MN DL.
638/516</t>
  </si>
  <si>
    <t>WB USTH 212 AT PRAIRIE CENTER DR</t>
  </si>
  <si>
    <t>WB MNTH 212 AT PRAIRIE CENTER DR.
DV1 STATED THAT HE WAS STOPPED IN THE CENTER LEFT LANE DUE TO TRAFFIC. HE STATED THAT HE HEARD THE CRASH BEFORE HE WAS REAR-ENDED BY V2.
DV2 STATED THAT SHE WAS STOPPED BEHIND V1 WHEN SHE SAW V3 APPROACH AT A HIGH RATE OF SPEED. SHE STATED THAT DV3 FAILED TO STOP IN TIME AND REAR-ENDED HER PUSHING HER INTO V3.
DV3 ADMITTED HE WAS LOOKING BACK TO MAKE A LANE CHANGE WHEN V1 AND V2 WERE STOPPING. DV3 FAILED TO SEE V1, V2 AS THEY STOPPED AND REAR-ENDED V2 PUSHING IT INTO V1.</t>
  </si>
  <si>
    <t>VALLEY VIEW</t>
  </si>
  <si>
    <t>V1 WAS DRIVING EB ON 212 WHEN THE DRIVER STATED THAT A DEER RAN OUT IN FRONT OF HER CAUSING HER TO STEER TO THE LEFT INTO THE  MEDIAN AND GUARDRAIL. V1 WENT THROUGH GUARDRAIL AND ONTO WB 212 SHOULDER.</t>
  </si>
  <si>
    <t>VEHICLE WAS WB 212. VEHICLE LOST CONTROL AND WENT INTO THE RIGHT DITCH. VEHICLE STRUCK A CHAIN LINK FENCE. 
NO INJURIES REPORTED OR OBSERVED. 
VEHICLE TOWED BOBBY AND STEVES TOWING.</t>
  </si>
  <si>
    <t>Vehicle 2 was EB 212 in the center lane in slow traffic due to multiple crashes. Driver 1 was EB 212 in the center lane. Driver 2 switched lanes into vehicle 2. Vehicle 2 suffered damage to the left sideview mirror. No injuries or tows.</t>
  </si>
  <si>
    <t>BOTH VEHICLES WERE TRAVELING WB USTH 212 AT ISTH 494. BOTH VEHICLES WERE IN THE RIGHT LANE OF TRAFFIC. DRIVER OF V1 STATED HE WAS STOPPED IN TRAFFIC WHEN V1 WAS STRUCK IN THE REAR BY V2. DRIVER OF V2 STATED SHE WAS GOING STRAIGHT FOLLOWING THE ROADWAY. DRIVER OF V2 STATED SHE LOOKED DOWN AT HER RADIO AND DID NOT SEE TRAFFIC STOPPING BEFORE STRIKING V1 WITH THE FRONT OF V2. BOTH DRIVERS STATED THEY WERE NOT INJURED ON SCENE.</t>
  </si>
  <si>
    <t>ALL VEHICLES WERE TRAVELING WB USTH 212 EAST OF PRAIRIE CENTER DRIVE. ALL VEHICLES WERE IN THE LEFT LANE OF TRAFFIC. DRIVER OF V1 STATED SHE WAS STOPPED IN BACKED UP TRAFFIC WHEN V1 WAS STRUCK IN THE REAR BY V2. DRIVER OF V2 STATED HE WAS STOPPED IN TRAFFIC WHEN V2 WAS STRUCK IN THE REAR BY V3 AND PUSHED INTO V1. DRIVER OF V3 STATED SHE WAS GOING STRAIGHT FOLLOWING THE ROADWAY AT APPROXIMATELY 20 MPH. DRIVER OF V3 STATED TRAFFIC AHEAD OF HER STOPPED AND SHE WAS NOT ABLE TO STOP IN TIME BEFORE STRIKING V2 WITH THE FRONT OF V3. ALL DRIVERS STATED THEY WERE NOT INJURED ON SCENE.</t>
  </si>
  <si>
    <t>DRIVER SAID THAT HE WAS IN THE RT LANE OF EB 212 AND SAID THAT HE HIT SOME ICE, FISH TAILED AND ROLLED HIS VEH. HE SAID THAT HE WAS ONLY GOING 45 MPH.
WITNESS SAID THAT THE SUV WAS IN THE LEFT OR MIDDLE LANE GOING EB 212, CHANGED LANES, THEN ROLLED SUV. THEY ALSO SAID THAT THEY WERE ALL PROBABLY GOING ABOUT 45 MPH. 
DRIVER SAID THAT HE WAS GOING TO TAKE EB 494.</t>
  </si>
  <si>
    <t>V1 LOSES CONTROL AND SPINSIDEWISE IN FRONT OF V2. V2 BRAKES AND STOPS BEFORE HITTING V1. V3 IS FOLLOWING V2. V3 SEES V2 BRAKE. V3 BRAKES. V3 DOES NOT STOP AND HITS V2 IN THE REAR. V2 IS PUSHED FORWARD INTO THE RIGHT FRONT OF V1.</t>
  </si>
  <si>
    <t>Upon arrival I stopped with both vehicles on Shady Oak Road southeast of USTH 212.  Crash occurred in the area of Dell road. 
Unit 1 stated that they were eastbound USTH 212 in the area of Dell road in left lane of two.  Driver stated that they had moved from right lane to left lane in order to pass a vehicle.  Driver stated that Unit 2 came from behind and passed them on the left shoulder, side swiping them in the process.
Unit 2 stated that they were eastbound USTH 212 in the area of Dell road.  Driver stated that Unit 1 had been driving erratically and would not let them pass.  Driver stated that they passed the vehicle on the left shoulder in order to get away from them.
Unit 1 called 911 when they pulled over and Unit 2 did not stop.  Unit 2 called 911 when they were in the area of Shady Oak road.  I caught up to Unit 2 due to the hit and run that was reported to Minnesota State Patrol.  I pulled over Unit 2 on Shady Oak road to get them to stop.  Unit 1 met up with us at that time.
No injuries were reported, No vehicles were towed.
Unit 2 was cited for Duty to Drive with due care.</t>
  </si>
  <si>
    <t>EB USTH 212 AND MITCHELL RD</t>
  </si>
  <si>
    <t>EB 212 AND MITCHELL RD
DV1 stated she was in the right lane when another vehicle hit her. She is unsure what vehicle hit her.
DV2 stated he was in the right lane behind V1 when he saw V3 coming up behind him quickly. He stated V3 start to go over the skip strip and rear ended him, pushing him over a little bit. Then V3 hit V1.
DV3 stated he was in the middle lane and attempted to move to the left lane but decided not to because the vehicle in front of him had switch into that lane at the same time. As he went back into the middle lane he stated he hit V1. He stated he wasnt sure about V2.
DV3 story does not match Dv2 story and the evidence at hand. There was red paint transfer on V2 meaning he had hit V2. Also, the initial point of contact appeared to be in the right lane. There was car part debris all over the right lane. There was pieces of an inside of a fender in the right lane also, matching the same looking part from V3.
No injuries reported
DV3 was cited for driving after revocation and duty to drive with due care.</t>
  </si>
  <si>
    <t>V/1 AND V/2 BOTH EAST ON USTH 212, IN THE LEFT LANE, STOP AND GO  TRAFFIC.  V/2 HAD SLOWED, AND THE DRIVER HAD HER FOOT ON THE  BRAKE, WHEN HER VEHICLE WAS HIT BY V/1.  V/1 DRIVER TOLD ME THAT  SHE RAN INTO THE VEHICLE.</t>
  </si>
  <si>
    <t>BOTH VEHICLES WERE TRAVELING ON WB USTH 212 EAST OF PRAIRIE CENTER DRIVE. BOTH VEHICLES WERE IN THE LEFT LANE OF TRAFFIC. DRIVER OF V1 STATED SHE WAS SLOWING FOR BACKED UP TRAFFIC WHEN V1 WAS STRUCK IN THE REAR BY V2. DRIVER OF V2 STATED HE WAS GOING STRAIGHT FOLLOWING THE ROADWAY. DRIVER OF V2 STATED HE WAS LOOKING OVER HIS SHOULDER TO THE RIGHT TO CHANGE LANES. DRIVER OF V2 STATED HE DID NOT SEE TRAFFIC IN FRONT OF HIM SLOWING AND STRUCK V1 WITH THE THE FRONT OF V2. BOTH DRIVERS STATED THEY WERE NOT INJURED ON SCENE.</t>
  </si>
  <si>
    <t>WB USTH 212 @ PRAIRIE CENTER DRIVE</t>
  </si>
  <si>
    <t>BOTH VEHICLES WERE TRAVELING WEST BOUND USTH 212 @ PRAIRIE CENTER DRIVE. VEHICLE ONE IN THE LEFT LANE, VEHICLE TWO IN THE RIGHT LANE CHANGING INTO THE LEFT LANE.
DRIVER ONE STATED THAT HE WAS DRIVING IN THE LEFT LANE AND VEHICLE TWO CHANGED LANES INTO HIM. HIT HIS PASSENGER SIDE OF THE VEHICLE. 
DRIVER TWO STATED THAT HE WAS CHANGING INTO THE LEFT LANE, HE STATED HE LOOKED INTO HIS MIRROR AND DID NOT SEE VEHICLE ONE. HE CHANGED LANES AND HAS DAMAGE ON HIS FRONT LEFT OF HIS VEHICLE.
NO INJURIES REPORTED
NO TOWS</t>
  </si>
  <si>
    <t>EB USTH 212 AT NB ISTH 494</t>
  </si>
  <si>
    <t>EB MNTH 212 AT ISTH 494.
DV1 STATED THAT SHE WAS MOVING FORWARD IN THE CENTER LANE WHEN V2 ATTEMPTED TO PASS HER AS THE LEFT LANE ENDED AND SIDE SWIPED HER VEHICLE.
DV2 WAS NOT LOCATED AND NO STATEMENT WAS COLLECTED.
THE WITNESS STATED THAT THAT THE TWO VEHICLES HAD A MERGING CONFLICT AND SIDESWIPED EACH OTHER. SHE STATED THAT THE SUV CONTINUED BUT THE TRUCK PULLED OVER AND STOPPED. SHE DID NOT SEE THE LICENSE PLATE FOR THE TRUCK.</t>
  </si>
  <si>
    <t>Unit one driver stated that he was exiting from Prairie Center Dr. eastbound onto Hwy 212 when he was sideswiped on his driver side of his vehicle by unit two. Unit one was attempting to merge onto Hwy 212. Unit one had damage to his driver side door, and rear passenger door.
Unit two driver stated that he was eastbound on Hwy 212 in the far right lane when unit one attempted to speed up and get in front of him. Unit one sideswiped unit two bounced off of him and sideswiped unit two a second time. Unit two vehicles had minor damage to the passenger side
I provided both units with a business card and a case number. I instructed both units that an accident exchange forms and the state accident report will be mailed to them.</t>
  </si>
  <si>
    <t>CRASH LOCATION EB USTH 212 RAMP TO EB ISTH 494.
DRIVER UNIT 1 STATED EB USTH 212 RAMP TO EB ISTH 494.  DRIVER UNIT 1 STATED SLOWED FOR TRAFFIC TO THE FRONT AND WAS REAR ENDED BY UNIT 2.
DRIVER UNIT 2 STATED EB USTH 212 RAMP TO EB ISTH 494 DIRECTLY BEHIND UNIT 1.  DRIVER UNIT 2 STATED UNIT 1 SLOWED, HE COULD NOT STOP IN TIME, AND REAR ENDED UNIT 1.</t>
  </si>
  <si>
    <t>EB USTH 212 @ ISTH 494</t>
  </si>
  <si>
    <t>DRIVER STATED HE HIT A DEER EAST BOUND EB USTH 212 @ ISTH 494 AREA.
DAMAGE WAS ON THE FRONT BUMPER AND THE DRIVER SIDE WIND SHIELD WAS CRACKED FROM THE DEER. STILL HAD FUR FROM THE DEER IN THE WIND SHIELD. STATED HE SLOWED DOWN PRIOR TO HITTING THE DEER.
NOT INJURED 
HAD OWN PRIVATE TOW</t>
  </si>
  <si>
    <t>VEH1 AND VEH2 IN 2ND LANE FROM RIGHT, VEH2 FOLLOWING VEH1.  VEH1 STOPPED ABRUPTLY IN STOP AND GO TRAFFIC, VEH2 WAS LOOKING IN MIRROR TO CHANGE LANES, AND COULD NOT STOP IN TIME.  VEH2 REARENDED VEH1.</t>
  </si>
  <si>
    <t>D1 (EPPD #103) IN EPPD SQUAD CAR (SQUAD #221) RESPONDING TO EMERGENCY CALL USING EMERGENCY LIGHTS - NO SIREN. D1 STATED TRAVELING WB ON PRAIRIE CENTER DRIVE AND CAME UP TO RED LIGHT AT FLYING CLOUD DR WHEN HE ACTIVATED HIS LIGHTS. D1 STATED NO OPTICOM TRIGGERED AND SAW SB CARS TURNING TO GO EB PRAIRIE CENTER DRIVE WERE STOPPED, AND WAS UNABLE TO SEE V2 COMING SB ON FLYING CLOUD DRIVE. D1 STATED HE ENTERED THE INTERSECTION AND WAS HIT IN THE REAR PASSENGER SIDE. D1 STATED HE WAS GOING APPROX 30-40 MPH. 
D2 STATED HE WAS TRAVELING SB FLYING CLOUD DRIVE IN THE RIGHT SOUTHBOUND LANE (LANE #4/5). D2 STATED HE SAW THE SQUAD CAR LAST MINUTE AND HIT THE CAR. D2 ESTIMATED HIS SPEED AROUND 45-50 MPH. 
D2 TOLD ME THAT HE HAD DROPPED HIS INSURANCE 4 MONTHS AGO DUE TO FINANCIAL PROBLEMS. STATED HE WAS AWARE IT WAS ILLEGAL TO DRIVE ON PUBLIC ROADS WITHOUT INSURANCE. 
D2 CITED NO INSURANCE.</t>
  </si>
  <si>
    <t>The driver of vehicle one stated that he was traveling east on USTH 212 in the right lane.  He stated that traffic stopped suddenly.  He stated that he swerved to the right but could not avoid hitting vehicle two.  He stated that he was not injured.
The driver of vehicle two stated that he was traveling east on USTH 212 in the right lane.  He stated that he slowed for traffic when he was rearended by vehicle one.  He stated that he was not injured.</t>
  </si>
  <si>
    <t>USTH 212 WB AT ISTH '4. EDEN PRAIRIE.
Both parties called in by phone. Both parties have the same account.
Vehicle 2 stopped quickly for a vehicle that had stalled out in the left lane. Vehicle 1 was following too close and was not able to get stopped in time. Vehicle 1 hit 2 in the rear.</t>
  </si>
  <si>
    <t>EB 212/5 AND ISTH 494
VEHICLE 1 DRIVER SAID SHE CHECKED MIRRORS AND LOOKED LEFT BUT DID NOT SEE VEHICLE 2 AND MOVED OVER.  BACK DRIVERS SIDE OF VEHICLE 1 HIT FRONT PASSENGER SIDE OF VEHICLE 2.  DRIVER 2 MADE COMMENT ABOUT BEING IN DRIVER 1'S BLIND SPOT AND THAT HE HAD NOT SEEN DRIVER 1 LOOK EITHER WAY.  NO CITES, NO TOWS, NO INJURIES, MINOR DAMAGE.</t>
  </si>
  <si>
    <t>WB USTH 212 @ PRAIRIE CENTER DR</t>
  </si>
  <si>
    <t>Kack (Driver 1) stated that he had been traveling in the far left lane of westbound USTH 212 between ISTH 494 and Prairie Center Drive when Unit 2 rear-ended him.
Golden (Driver 2) stated that she had entered westbound USTH 212 from southbound ISTH 494 andbegan making lane changes to the left. Stated that she lost control of Unit 2 during the lane changes and slid into Unit 1.</t>
  </si>
  <si>
    <t>WB HWY 212 
V1 Driver stated she was in the left lane traveling approximately 10-15 mph. Driver stated that traffic stopped in front of her. V1 then began to slow down in preparation to stop. As V1 was slowing V2 rear ended V1. 
V2 Driver stated he was traveling in the left lane directly behind V1 and was traveling approximately 20-30 mph. Driver stated traffic was stop and go and that he was roughly 1 car length behind V1. V1 braked quickly due to traffic. V2 braked but could not stop in time and rear ended V1. 
There were no apparent injuries. Neither vehicles were towed. No citations were issued.</t>
  </si>
  <si>
    <t>V#1 driver stated he was west bound Hwy 212 in between Hwy 494 and Prairie Center Drive in middle lane when traffic stopped quickly and he could not stop, rear-ending V#2.
V#2 driver stated she was in the middle lane west bound Hwy 212 between Hwy 494 and Prairie Center Drive when traffic started to move ahead slowly and then V#1 rear-ended her.</t>
  </si>
  <si>
    <t>SINGLETREE LN</t>
  </si>
  <si>
    <t>The driver of vehicle one stated that she was traveling east on Flying Cloud Drive.  She stated that traffic stopped and she hit vehicle two.  She stated that she was distracted.  She stated that she was not injured.
The driver of vehicle two stated that he was traveling east on Flying Cloud Drive.  He stated that he was stopped in traffic when he was hit by vehicle one.  He stated the hit pushed him into vehicle three.  He stated that he was not injured.
The driver of vehicle three stated that he was traveling east on Flying Cloud Drive.  He stated that he was stopped in traffic when he was hit by vehicle two.  He stated the hit pushed him into vehicle one.  He stated that he was not injured.
The driver of vehicle four stated that she was traveling east on Flying Cloud Drive.  She stated that she was stopped in traffic.  She stated that he vehicle(546EKP) in front of her did not go when the light turned green.  She said that he told him his car broke down.  That vehicle was not there when I arrived.  She stated that both her and her passenger where not injured.</t>
  </si>
  <si>
    <t>CRASH LOCATION EB USTH 212 / ISTH 494.
DRIVER UNIT 1 STATED EB USTH 212 IN RL.  DRIVER UNIT 1 STATED BELIEVED A MECHANICAL ISSUE OCCURRED WITH UNIT 1'S FRONT WHEELS.  DRIVER UNIT 1 STATED LOST CONTROL OF UNIT 1.  UNIT 1 THEN LEFT THE RIGHT SIDE OF THE ROADWAY, AND IMPACTED THE GUARDRAIL.</t>
  </si>
  <si>
    <t>VEH 2 LOST CONTROL DUE TO SNOW AND ICE ON RD AND STRUCK VEH 1 . VEH 1 WAS MOVING FORWARD MAINTAINING HIS LANE WHEN HE WAS STRUCK BY VEH 2 ACCORDING TO STATEMENTS</t>
  </si>
  <si>
    <t>EB HWY 212 between Prairie Center Dr and 494
V1 Driver stated he was traveling EB on 212 in the lane to go EB 494. Driver stated he then attempted to merge into the lane to his left to continue EB on 212.Driver stated he activated his turn signal then attempted to merge. When he changed lanes he made contact with V2.
V2 Driver stated he was traveling EB on HWY 212 in the right lane. Driver stated V1 then attempted to merge into the right lane to continue EB on 212. When V1 merged it struck V2.</t>
  </si>
  <si>
    <t>WB 212 .10 MILES EAST OF PRAIRIE CENTER DRIVE.  V1 and V2 were traveling westbound on 212 near Prairie Center Driver.  The weather was rainy and the roadway was wet.  V2 was in front of V1 in the second from right of four lanes.  Traffic was heavy and coming to a stop.  V2 slowed to a stop for backed up traffic.  V1 tried to slow to a stop but slid on the wet roads.  Very minor damage to the rear of V2, no visible damage to the front of V1.  No injuries.  No tows.</t>
  </si>
  <si>
    <t>The crash occurred on eastbound USTH 212 near Prairie Center Drive.
The driver of vehicle one stated that she lost control of her vehicle on the ice.  She stated that she went into the left lane sideways.  She stated that she was then hit by vehicle two.
The driver of vehicle two stated that he was in the left lane.  He stated that vehicle one lost control and came into his lane. He stated that he did not have time to stop his vehicle before he was hit by vehicle one.</t>
  </si>
  <si>
    <t>- Eastbound USTH 212 at I494
- Unit 1 was traveling eastbound on USTH 212 at I494 in the right lane.
- Unit 2 was traveling behind Unit 1.
- Left lane was closed for construction. 
- Unit 1 came to a stop for traffic.
- Unit 2 was a Motorcycle and laid it down rear-ending Unit 1.
- Driver of Unit 1 and witness stated traffic stopped suddenly.
- Driver of Unit 2 was transported to HCMC for injuries.
- Unit 2 was towed.</t>
  </si>
  <si>
    <t>CRASH LOCATION WB USTH 212 / ISTH 494.
DRIVER UNIT 1 STATED WB USTH 212 IN LL.  DRIVER UNIT 1 STATED SLOWING FOR TRAFFIC TO THE FRONT AND WAS REAR ENDED BY UNIT 2.
DRIVER UNIT 2 STATED WB USTH 212 IN LL DIRECTLY BEHIND UNIT 1.  DRIVER UNIT 2 STATED UNIT 1 SLOWED, SHE COULD NOT STOP IN TIME AND REAR ENDED UNIT 1.</t>
  </si>
  <si>
    <t>- Westbound USTH 212 at I494 
- Unit 1 was traveling westbound on USTH 212 at I494 in the right lane.
- Unit 1 was a Southwest Transit Bus.
- Unit 2 was traveling off the ramp from northbound I494 to westbound USTH 212.
- Unit 2 attempted to merge into the right lane but sideswiped Unit 1.
- Driver of Unit 2 stated he did not see Unit 1.
- No apparent injuries.
- No tows.</t>
  </si>
  <si>
    <t>Vehicles 2 and 3 were slowing in heavy, rush hour traffic on USTH 212 EB near the ISTH 494 EB exit. Driver 1 was following too close and not paying close enough attention to slowing traffic. Vehicle 1 hit vehicle 2. Vehicle 2 was pushed into vehicle 3. No injuries. Driver 1 was cited for DUTY TO DRIVE WITH DUE CARE.
Driver 3 was cited for NO MN DRIVER'S LICENSE.</t>
  </si>
  <si>
    <t>Driver lost control and ran off road to the left, striking the median barrier.</t>
  </si>
  <si>
    <t>E/B 212 UNDER PRAIRIE CENTER. TRAFFIC IN THE AREA STOP AND GO.  V/2 LEAD VEHICLE, SLOWED AND STOPPED.  NOT ABLE TO STOP IN TIME, V/1 RAN INTO THE REAR OF V/2.</t>
  </si>
  <si>
    <t>VEH 1 MERGING INTO CENTER LANE SIDESWIPED VEH 2...  MODERATE DAMAGE TO VEHICLE 1...  BOTH VEHICLES ABLE TO DRIVE AWAY, NO TOWS NEEDED... NO INJURIES...  ALL PARTIES BUCKLED.</t>
  </si>
  <si>
    <t>EB USTH 212 TO EB ISTH 494</t>
  </si>
  <si>
    <t>EB MNTH 212 RAMP TO EB ISTH 494.
DV1 STATED THAT HE WAS SLOWING ON THE RAMP DUE TO TRAFFIC AHEAD WHEN HE WAS REAR-ENDED BY V2.
DV2 STATED THAT AS V1 WAS SLOWING SHE APPLIED HER BRAKES BUT WAS UNABLE TO STOP IN TIME. DV2 ADMITTED SHE WAS FOLLOWING TOO CLOSE TO V1, UNABLE TO STOP IN TIME SHE CRASHED INTO THE REAR OF V1.</t>
  </si>
  <si>
    <t>USTH 212 WB WEST OF ISTH 494. EDEN PRAIRIE.
Vehicle 2 was WB 212 in the center lane. Vehicle 1 was merging into traffic from the NB 494 ramp to WB 212. Driver 1 was looking over his shoulder behind him to change lanes from right to center. Driver one did not see vehicle 2 and sideswiped vehicle 2 while changing lanes. No injuries or tows.</t>
  </si>
  <si>
    <t>Unit #1 was entering westbound US Highway 212 from the northbound Interstate 494 exit ramp. Unit #2 was in the middle lane of westbound US Highway 212 passing underneath Interstate 494. Unit #1 entered westbound 212 and was in the right lane. Unit #1 activated its left turn blinker and began to change lanes into the middle lane. Unit #1 came into contact with Unit #2 in the middle lane.</t>
  </si>
  <si>
    <t>WB HWY 212 @ 494
V1 Driver stated he was traveling WB on HWY 212 in the center lane. Driver stated traffic suddenly slowed down in front of him. He braked due to traffic, when he braked he saw V2 in his rear view mirror did not slow down. He was then rear ended by V2.
V2 Driver stated he was travelig WB on HWY 212 directly behind V1 in the center lane. Driver stated he saw V1 slowing down due to traffic. When V1 braked he went to apply the brake but pressed the gas pedal instead. Driver of V2 did not have a valid DL and only had a Instruction Permit. V2 was driven away from the crash scene by a friend of the driver of V2. Driver was checked to verify he had a valid MN DL.
There were no apparent injuries. Neither vehicle's were towed. V2 Driver was cited for No MN DL.</t>
  </si>
  <si>
    <t>The crash occurred on westbound USTH 212 near ISTH 494.
The driver of vehicle one stated that she was merging from the right lane to the middle lane.  She stated that she did not see vehicle two.  She stated that her vehicle then hit the side of vehicle two.
The driver of vehicle two stated that he was in the middle lane.  He stated that vehicle one merged from the right lane and hit the side of his vehicle.</t>
  </si>
  <si>
    <t>EB 212 HWY AT 494</t>
  </si>
  <si>
    <t>Crashed occurred on EB HWY 212 west of HWY 494. Upon arrival both vehicles were on the left shoulder. Vehicle 1 driver was in the ditch.  
Vehicle 1 driver stated he was traveling eastbound in the left. When vehicle 2 came into his lane, hitting his vehicle on the passenger side doors. Causing damage to both passenger doors. Vehicle 1 driver stated that his was pushed into the center median by vehicle 2. Vehicle 1 was pulled out by the tow truck.  
Vehicle 2 driver stated he was in the center lane, when he attempted to change lanes. He began to slid on ice and lose control of his vehicle. Vehicle 2 driver stated he over-corrected, spin sideways and crashed into vehicle 1. Causing damage to his front end. Vehicle 2 driver was issued a citation for failure to drive with due care. 
No injuries were reported at the scene. No Vehicle were towed from the scene. Both drivers and passenger identified by Minnesota driver license.</t>
  </si>
  <si>
    <t>The crash occurred on eastbound USTH 212 near ISTH 494.  
The driver of vehicle one stated that the left rear wheel came off of the pick-up he was towing.  He was not aware that the wheel hit another vehicle.
The driver of vehicle two stated that she was in the right lane.  She stated that something came out of nowhere and hit the front of her vehicle.</t>
  </si>
  <si>
    <t>WB 212/494. 3 LANES. MIDDLE LANE. 
UNIT 1 SAID HE WAS IN THE MIDDLE LANE. HE SAID HE SAW UNIT 2 COMING OFF THE 494 CLOVERLEAF. UNIT 1 SAW UNIT 2 CHANGE FROM THE RIGHT LANE INTO THE MIDDLE LANE AND HIT UNIT 1 IN THE RIGHT REAR PANEL.
UNIT 2 SAID SHE CAME OFF THE CLOVERLEAF AND WAS FOLLOWING A WHITE TAHOE AND SHE SAID SHE DOESNT KNOW WHAT HAPPENED NEXT. UNIT 2 DAMAGE ON THE FRONT LEFT PANEL AND MIRROR. 
NO TOWS. NO INJURIES.</t>
  </si>
  <si>
    <t>CRASH LOCATION EB USTH 212 / ISTH 494. 
DRIVER UNIT 1 STATED EB USTH 212 IN CL.  DRIVER UNIT 1 STATED ATTEMPTING TO CHANGE LANES FROM CL TO LL.  DRIVER UNIT 1 STATED UNIT 2 EB USTH 212 IN LL APPROACHING FROM REAR IN LL.  DRIVER UNIT 1 STATED HE HAD PLENTY OF TIME TO MOVE INTO LL AND THAT UNIT 2 WAS DRIVING TOO FAST FOR CONDITIONS.  DRIVER UNIT 1 STATED UNIT 2 IMPACTED THE LEFT SIDE OF UNIT 1.
DRIVER UNIT 2 STATED EB USTH 212 IN LL.  DRIVER UNIT 2 STATED UNIT 1 EB USTH 212 TO THE FRONT OF UNIT 2.  DRIVER UNIT 2 STATED UNIT 1 WAS DRIVING DOWN THE MIDDLE OF THE LL AND CL.   DRIVER UNIT 2 STATED WAS MAINTAINING LL WHEN UNIT 1 CAME INTO LL AND IMPACTED UNIT 2.</t>
  </si>
  <si>
    <t>W USTH 212 @ ISTH 494</t>
  </si>
  <si>
    <t>Korsbon (Driver 1) stated he was traveling in the center lane of westbound USTH 212 at ISTH 494 when Unit 2 made a lane change from the right lane to the center lane and sideswiped Unit 1.
Bacon (Driver 2) stated he had entered westbound USTH 212 from westbound ISTH 494. Stated he had been in the right lane and looked to his left in preparation for a left lane change. Stated he saw a single Chevy truck in the lane to his left (did not observe Unit 1 in the lane). Stated he waited for the Chevy truck to pass by before he began his left lane change, when he struck Unit 1 in the center lane. Stated he was unaware Unit 1 had been in the lane.</t>
  </si>
  <si>
    <t>WB USTH 212 @ ISTH 494</t>
  </si>
  <si>
    <t>Hogins (Driver 1) stated that she had been slowing with congested traffic in the far left lane of westbound USTH 212 near ISTH 494 when she was rear-ended by Unit 2.
Bartels (Driver 2) stated that he had been traveling directly behind Unit 1 prior to the collision. There had been a prior vehicle crash on the right shoulder and a MNDOT First truck had stopped behind it with its emergency lights activated. Bartels stated that he had looked at the other crash scene briefly and during that time traffic ahead of him congested. Stated Unit 2 collided with Unit 1 as he looked forward again. Unit 3 struck Unit 2 after the initial collision and then Unit 4 struck Unit 3.
Erickson (Driver 3) stated that he had struck Unit 2 after the initial collision between Unit 2 and Unit 1.
Cavello (Driver 4) stated that he had struck Unit 3 after Unit 3 struck Unit 2, which as after Unit 2 struck Unit 1.</t>
  </si>
  <si>
    <t>SB 494 I AT 212 HWY</t>
  </si>
  <si>
    <t>Crashed occurred on SB HWY 494 and WB HWY 212 ramp. Upon arrival both vehicles were on the right shoulder. 
Vehicle 1 driver stated she was traveling SB HWY 494 when she exited the ramp to HWY 212. She slid off the road into the median. She was waiting for a tow when vehicle 2 crashed into her. Causing damage to her front end. Vehicle 1 driver stated vehicle 2 hit the same ice she hit and lost control, entering the median and crashing into her vehicle. Vehicle 1 was towed from the scene. 
Vehicle 2 driver stated he was traveling on the ramp, when he lost control of his vehicle. Crashing into vehicle 1. Causing damage to his passenger side doors. Vehicle 2 driver stated the ramp was slippery and hit must have hit a ice patch. Causing him to veer off into the median. Where vehicle 1 was located. 
No injuries were reported. Both drivers identified by Minnesota driver license.</t>
  </si>
  <si>
    <t>ALL VEHICLES TRAVELING WB 212 IN THE AREA OF PRAIRIE CENTER DR.  VEH #1 SLOWING IN TRAFFIC, VEH #2 REAR ENDED VEH #1 (MINOR SCUFF MARKS ON BUMPERS) VEH #3 THEN REAR ENDED VEH #2.  VEH #3 HAD MODERATE FRONT END DAMAGE.  NO INJURIES, NO CITATIONS ISSUED.</t>
  </si>
  <si>
    <t>WB 212 HWY AT 494</t>
  </si>
  <si>
    <t>Crashed occurred on westbound highway 212 at highway 494. Upon arrival to the scene both vehicles were on the right blocking the right lane of traffic.  
Vehicle 1 driver stated she was traveling westbound in the middle lane, when she attempted to change lanes. Vehicle 1 driver stated she wanted to get into the far left lane, she change lanes from middle to left. Not seeing vehicle 2 and crashed into vehicle 2. Causing damage to her driver side door and front quarter panel. Vehicle 1 driver admitted to causing the crash and was very apologetic. Vehicle 1 driver was issued a citation for failure to drive with due care.    
Vehicle 2 driver stated she was traveling westbound in the left lane, when vehicle 1 came into her lane. Crashing into her passenger side causing damage to her quarter panel and both doors.  
No injuries were reported at the scene. No Vehicle were towed from the scene. Both drivers identified by Minnesota driver license. Passenger was identified by mother.</t>
  </si>
  <si>
    <t>Bentley (Driver 1) stated that he had been traveling in the far right lane of eastbound ISTH 494. Stated that he did not recall any further events of the crash prior to being approached by Sambroski (Witness 1) after the crash had occurred. Stated that he thinks he either fell asleep or blacked out while driving. No indicators of impairment were observed. Bentley stated that he takes medication for epilepsy. Bentley was seen by EMS personnel at the scene of the crash but refused transport. 
Sambroski (Witness 1) stated that he had been traveling in the left lane of eastbound HWY 212. Stated he had observed Unit 1 traveling down the grass embankment from eastbound ISTH 494, across the westbound lanes of HWY 212, and into the ditch and cable barrier on the south side of HWY 212's westbound lanes. Stated that Unit 1 would have likely collided with his vehicle if the cable barriers had not brought Unit 1 to a stop. Stated he stopped to help Driver 1. Described Driver 1 as being "out of it" following the crash and that Driver 1's state of consciousness following the crash was consistent with that of someone who had experienced a seizure. 
Observations:  Tire tracks leading down embankment from ISTH 494 to the crash scene.
Driver evaluation form submitted with statements of Driver 1 and Witness 1 as basis.</t>
  </si>
  <si>
    <t>Trombley (Driver 1) stated that he had been traveling in the far right lane of westbound USTH 212 (not including the entrance/exit lane to/from ISTH 494) when he was rear-ended by Unit 2.
Johnson (Driver 2) stated that she had been traveling behind Unit 1 and attempting to make a lane change to the center lane (left adjacent to her). Stated she was looking over her left shoulder while initiating the lane change when traffic in the right lane congested in front of her. Stated she struck Unit 1 as she made her lane change.</t>
  </si>
  <si>
    <t>BOTH VEHICLES WERE TRAVELING WB USTH 212 AT ISTH 494. BOTH VEHICLES WERE IN THE RIGHT LANE OF TRAFFIC. DRIVER OF V1 STATED TRAFFIC STOPPED QUICKLY AND STRUCK V2 IN THE REAR WITH THE FRONT OF V1. DRIVER OF V1 STATED V2 DID NOT STOP TO EXCHANGE INFORMATION AND WAS NOT ABLE TO GET ANY VEHICLE INFORMATION FOR V2 OTHER THAN IT WAS A WHITE SUV. DRIVER OF V1 STATED HE WAS NOT INJURED ON SCENE.</t>
  </si>
  <si>
    <t>The driver of vehicle one stated that he was traveling west on USTH 212 in the right/middle of four lanes.  He stated that he looked over his left shoulder to change lanes.  He stated that when he looked forward again traffic had slowed.  He stated that he could not stop before hitting vehicle two.
The driver of vehicle two stated that he was traveling west on USTH 212 in the right/middle of four lanes.  He stated that he slowed for traffic and was hit by vehicle one.</t>
  </si>
  <si>
    <t>The crash occurred on east USTH 212 near Prairie Center Drive in Eden Prairie.
The driver of vehicle one stated that he was changing to the far left lane from the right lane.  He stated that he did not see traffic coming so he started to change lanes into the middle lane and was hit by vehicle two.
The driver of vehicle two stated that she was traveling east in the middle lane.  She stated that she saw vehicle coming into her lane.  She stated that it appeared that vehicle one was perpendicular to the traffic lanes.  She stated that she could not avoid being hit by vehicle one.
The witness stated that vehicle one came onto east USTH 212 from Prairie Center Drive.  He stated that vehicle one stopped for no reason as it changed lanes to the right.  He stated that he was able to swerve around vehicle one and avoid the collision.</t>
  </si>
  <si>
    <t>Between Mitchell Rd and I-494</t>
  </si>
  <si>
    <t>212 E of Carver - 4 Lane Freeway</t>
  </si>
  <si>
    <t>212 E of Carver - 6 Lane Freeway</t>
  </si>
  <si>
    <t>Between Glencoe and Norwood Young America</t>
  </si>
  <si>
    <t>Between Hwy 5 and CR 53</t>
  </si>
  <si>
    <t>x</t>
  </si>
  <si>
    <t>Broadway Ave</t>
  </si>
  <si>
    <t>Costs (Year 2021$)</t>
  </si>
  <si>
    <t>Inflation from year 2019 to 2021 from GDP Deflators</t>
  </si>
  <si>
    <t>Between Hwy 5 and CR 43</t>
  </si>
  <si>
    <t>Between Hutchinson and Rolling Acres Rd</t>
  </si>
  <si>
    <t>CR 110</t>
  </si>
  <si>
    <t>CR 92</t>
  </si>
  <si>
    <t>RAISE 2021 BCA SUMMARY - US 212 RURAL FREIGHT MOBILITY AND SAFETY PROJECT</t>
  </si>
  <si>
    <t>salem ave</t>
  </si>
  <si>
    <t>stewart</t>
  </si>
  <si>
    <t>tacoma ave</t>
  </si>
  <si>
    <t>s2</t>
  </si>
  <si>
    <t>segment2 crashes</t>
  </si>
  <si>
    <t>Units 1 and 2 were both westbound on Highway 212.  Unit 2 had stopped to turn left on to Stewart Ave., but was waiting for oncoming traffic.  Unit 2 driver advised he had activated turn signal.  Unit 1 then drove into the rear of Unit 2. The Unit 1 driver advised she could not recall seeing Unit 2 prior to the crash.</t>
  </si>
  <si>
    <t>Unit 1 was travelling westbound on US TH212 at Stewart Ave in Norwood-Young America.  Unit 1 struck a deer that jumped out into the roadway.  The deer caused significant front-end damage requiring the vehicle be towed.  There were no human injuries. 
** the vehicle was recently purchased and no registration affixed or assigned yet **</t>
  </si>
  <si>
    <t>-CRASH OCCURRED HWY 212 JUST WEST OF STEWART RD
-DV1 SAID SOMETHING FELL OFF OF THE CAMPER IN FRONT OF HIM POSSIBLY A ROOF VENT AND STRUCK HIS WINDSHIELD
-HE LOST CONTROL OF HIS VEHICLE, CROSSED THE CENTERLINE, LEFT THE ROADWAY AND V1 ROLLED OVER</t>
  </si>
  <si>
    <t>Unit one was traveling southbound on Highway 212 near the intersection of Tacoma Ave. Unit one had a tire blow out and the vehicle spun in the lane. The vehicle struck a street sign in the median of the roadway. The sign belonged to the state of MN . MN DOT was notified. The vehicle sustained moderate damage to the passenger side. No injury and no tow. The driver was polite and cooperative no citation issued.</t>
  </si>
  <si>
    <t>EB HWY 212 / TACOMA AVE</t>
  </si>
  <si>
    <t>Unit two was traveling east on highway 212.  Unit one crossed over west 212 from Tacoma Ave. and was turning east onto highway 212.  Driver one was confused but the construction barrels when she struck unit two.</t>
  </si>
  <si>
    <t>Unit 1 was eastbound on MN Hwy 212 from Tacoma Ave when it lost control on the icy roadway.  Unit 1 slid across the westbound lane of traffic, entered the ditch, and then rolled.</t>
  </si>
  <si>
    <t>V1 going East on Hwy 212 is stopped in the through lane, making a left turn onto Salem to go North bound. V2 going East on 212 behind V1, said he looked to the gravel road going NB and didn't see V1 stopped in front of him, didn't see a turn signal on or brake lights. V2 blasted V1 out into the West bound lane of 212 where V1 was then hit by V3. V3 flipped over on its roof in the West bound lane. V2 continued East bound after hitting V1. V3 stated as he was traveling West bound approaching, he could see V1's front blinker operating as he was waiting to turn. All driver's transported to hospital's Via Ambulance. NOT TO SCALE.</t>
  </si>
  <si>
    <t>Vehicle 1 was stopped making a left turn off HWY 212 onto Salem Ave. Vehicle 2 was following Vehicle 1 and could not stop in time and rear ended Vehicle 1. Vehicle 3 was behind Vehicle 1 and 2 and swerved to the right to avoid rear ending Vehicle 2. Vehicle 3 side swiped Vehicle 2 in the right turn lane of Salem Ave.</t>
  </si>
  <si>
    <t>Vehicle 1 was stopped in traffic, eastbound on Hwy 212, waiting to make a left hand turn onto Salem Ave. Vehicle 2 was behind Vehicle 1, also eastbound on 212. Driver of Vehicle 2 stated he grabbed his cell phone to look at Google maps, and when he looked up from his phone, he rear ended Vehicle 1.
Driver of Vehicle 2 was cited for distracted driving.</t>
  </si>
  <si>
    <t>Unit 1 was traveling westbound on Highway 212 approaching Salem Avenue. Unit 1 stated that a deer ran out on to the roadway. It is unknown exactly where the deer from but it is believed to have come from the north side ditch. Unit 1 was unable to avoid a collision with the deer. Unit 1 suffered moderate damage to the front of the vehicle. Unit 1 was still able to be driven. No injuries or citations.</t>
  </si>
  <si>
    <t>Unit 1 was traveling eastbound on Highway 212 near Salem Ave in Benton Township.  Driver 1 stated he was driving up the hill when he lost control of his vehicle.  Driver 1 spun out due to the icy road conditions and entered into the westbound traffic lane.
Unit 2 was traveling westbound on Highway 212 east of Salem Ave.  Driver 2 stated after he crested the hill, he noticed unit 1 in his lane of traffic.  Driver 2 ran into unit 1 on Hwy 212, just east of Salem Ave.  The road was icy and covered in snow.
Medics arrived on scene and cleared both driver 1 and 2 (run #3996).  Driver 1 initially stated he may have been injured but was cleared by medics.
Unit 1 was towed to Colony Plaza due to disabling damage.  Unit 2 was towed to Smith Oil due to disabling damage.</t>
  </si>
  <si>
    <t>Unit 1 was westbound on Hwy 212, approaching Salem Ave., when its driver  had to slow suddenly for a line of vehicles in front of it.  Unit 1 spun out of control, crossed the eastbound lane, and then entered the ditch.  the front of Unit 1 struck an embankment, causing moderate damages.  Unit 1 was driven away from the scene.</t>
  </si>
  <si>
    <t>W/B USTH 212 / EAST OF TACOMA AVE</t>
  </si>
  <si>
    <t>BOTH VEHICLES TRAVELING W/B HWY 212 NEAR TACOMA AVE. V2 SLOWING WITH TRAFFIC DUE TO VEHICLE IN FRONT OF HER SLOWING TO TURN RIGHT. V1 CRASHED INTO THE BACK OF V2.
D1 STATED THAT V2 BRAKED AND SHE WAS NOT ABLE TO SLOW IN TIME.
D2 STATED THAT V1 HAD BEEN TAILGATING HER SINCE COLOGNE. D2 STATED THAT SHE BEGAN TO SLOW WITH TRAFFIC FOR VEHICLE IN FRONT OF HER THAT WAS SIGNALING A RIGHT TURN. V1 THEN REAR ENDED HER.
NO INJURIES
NO TOWS.
D1 CITED FOR "DUTY TO DRIVE WITH DUE CARE."
1 FEMALE PASSENGER IN V1, DECLINED TO BE ENTERED INTO CRASH REPORT.</t>
  </si>
  <si>
    <t>Unit 1 was eastbound on Hwy 212 between Tacoma Ave and Stewart Ave when, per its driver, a deer ran into the roadway.  The Unit 1 driver said he swerved to avoid striking the deer.  Unit 1 slid out of control, crossed the westbound lane, entered the ditch and rolled once.</t>
  </si>
  <si>
    <t>On 3/20/18 at 0830 hrs. I was dispatched to a car in the ditch. When I arrived at the location no one was in the vehicle or nearby. I ran the license plate through the state system, and it is registered to Jaclyn Ann Lopez DOB 7/02/79. I tried to call Lopez on the phone number that dispatch gave to me, Lopez did not answer her phone. I found an address out of NYA that she was claiming as her residence. When arriving I knocked on the door and Lopez answered, I asked her to tell me what happened. Lopez stated that she was going 45MPH on HWY212 heading Eastbound when she started to lose control of her vehicle. Lopez stated that she tried to correct her car but was unable to do so. The vehicle went into the Northbound ditch of HWY212, when the vehicle entered into the ditch it ripped both passenger tires from the rim and caused heavy front end damage. After Lopez told me this I asked to see her DL and proof of insurance, Lopez informed me that she currently does not have insurance for the vehicle. I asked Lopez if she knew that it is a crime to operate a motor vehicle without proper insurance, Lopez stated that she could not afford the insurance. I did not cite Lopez for no insurance. Since the car is not blocking the roadway I did not request a tow, Lopez stated that they will have a personal tow retrieve the vehicle at a later time.</t>
  </si>
  <si>
    <t>On 10/26/2019 at approximately 0340 hours, William James Backen DOB: 03/08/1957, was driving a white in color 2017 Chevrolet Traverse MN REG 664XGU westbound on Highway 212 approximately two miles east of the city of Norwood Young America. As Backen was travelling westbound he observed a deer cross Highway 212 from the north side of the highway. Backen slowed his speed at this time, and another deer entered the roadway from the north side of Highway 212. Backen was able to drive the vehicle to a nearby gas station. The vehicle has moderate damage to the front bumper on the right side. Deer was not located in roadway - no traffic hazard.</t>
  </si>
  <si>
    <t>Unit 1 was eastbound on Hwy 212, about 0.2 miles east of Stewart Ave., when a deer ran across the roadway.  The front right corner of Unit 1 struck the deer, causing minor damages.</t>
  </si>
  <si>
    <t>V1 was traveling eastbound on Hwy 212 near Salem Ave. V1 drifted off the road into the right ditch.  V1 traveled approximately 100ft in the ditch, then hitting and coming to rest on a drainage culvert. 
Driver stated she was traveling eastbound when she observed a semi truck approaching her in the westbound lane cross over the center line into the eastbound lane of traffic.  Driver stated she panicked and swerved to the right thinking the semi would hit her. 
V1 was removed from the ditch with damage to the front of the vehicle but was able to be driven from the scene.</t>
  </si>
  <si>
    <t>Unit 1 was eastbound on Hwy 212, near mile marker 133, when a deer ran out from the north side ditch and crossed the roadway.  The Unit 1 driver said the deer ran directly in front of his vehicle and he had no time to slow or avoid striking it with the vehicle's front end.</t>
  </si>
  <si>
    <t>V1 was traveling West on U.S. Highway 212 when it veered off the roadway into the North ditch. V1's side curtain air bags went off and the driver sustained no apparent injuries. the driver of V1 was able to get V1 out of the ditch on his own, by driving it out.V1 continued West on US Highway 212 and the driver made it back home to his residence. 
It was later determined the driver was intoxicated and was ultimately arrest for DWI. 
V1 was towed and impounded due to the DWI offense. 
No persons were injured as a result of the crash. Only a small amount of property damage was sustained.</t>
  </si>
  <si>
    <t>USTH 212 / JWO SALEM AVE</t>
  </si>
  <si>
    <t>Vehicle two was stopped eastbound 212 waiting to turn left into a driveway.  Vehicle one was traveling eastbound 212 when the driver was unable to stop before hitting vehicle two.  Vehicle two was pushed off the road to the left.</t>
  </si>
  <si>
    <t>Driver was traveling West on Hwy 212 just approaching 14105 Hwy 212 when a dog ran out into the roadway in front of V1. V1 was unable to maneuver around the dog and struck the dog with the front of his vehicle. There was extensive damage done to V1 as a result of the collision. V1 was not drivable after the collision and needed to be towed from the scene. There were no other vehicle or people involved with the crash.</t>
  </si>
  <si>
    <t>Unit 1 traveling westbound Hwy 212 near Salem ave.  Unit 2 traveling westbound behind Unit 1.  Unit 3 traveling westbound behind Unit 2.
Unit 4 traveling eastbound Hwy 212 near Salem Ave.
Unit 1 slowed down to avoid collision with vehicle in front of her.  Unit 2 struck the rear of Unit 1 then jackknifed into the south ditch.  Unit 3 swerved to avoid Unit 2 and struck embankment on south ditch.  
Unit 4 swerve to avoid unit 3 and struck embankment on south ditch.
all stated icy/windy conditions contributed to the crash.</t>
  </si>
  <si>
    <t>Unit 1 and Unit 2 were both eastbound on Hwy 212 with Unit 1 directly ahead of Unit 2.  About 1/4 mile east of Salem Avenue the front of Unit 2 struck the rear of Unit 1.  the Unit 2 driver claimed the Unit 1 driver slammed his brakes on, which caused her to have little time to avoid the crash.</t>
  </si>
  <si>
    <t>While i was following Unit 1 due to seeing it swerving from side to side on westbound Hwy 212 between CR 51 and Salem Ave, Unit 1 veered left, crossed into the eastbound lane, continued and struck the end of a cable guard rail.  Unit 1 continued west, through a clump of trees and then into a farm field.  The driver was found to be intoxicated and was arrested for such.</t>
  </si>
  <si>
    <t>WB 212 / JEO SALEM AVE</t>
  </si>
  <si>
    <t>Vehicle one traveling west on highway 212 crossed the center line then over corrected and went off the road to the right.</t>
  </si>
  <si>
    <t>Units 1 and 2 were both eastbound on Hwy 212 when they, and other eastbound vehicles, slowed and pulled to side due to a westbound emergency vehicle responding to an incident.  The Unit 1 driver said he pulled back on to the roadway and was accelerating when he was forced to slow for vehicles ahead of him that had suddenly slowed.  The Unit 1 driver said the front of Unit 2 then struck the rear of his vehicle.  The Unit 2 driver acknowledged running into the rear of Unit 1, but did not provide information that would have explained the reason for doing so.</t>
  </si>
  <si>
    <t>Units 1 and 2 slowing for traffic back up due to crash further west on Hwy 212. Unit 1 began to slide on downhill and crashed into Unit 2. Unit 1 suffered minor damage to front end and Unit 2 suffered damage to the rear end. Driver of Unit 1 stated she and husband just purchased the vehicle and they have not received their insurance cards in the mail. Driver of Unit 1 cited for no proof of insurance and no driver license in possession. White copies issued to both driver along with case information. Information exchange forms were emailed to the drivers. Both vehicles were driven away from scene.</t>
  </si>
  <si>
    <t>The crash occurred on USTH 212 near Carver County Road 51.  The mini-tanker truck was traveling westbound on USTH 212 and noted that the vehicles in front of him were starting to slow down.  The mini-tanker began to slow as well, but it began to slide on the ice.  The mini-tanker, maneuvered to the shoulder to avoid the car to the front.  The Dodge was traveling behind the mini-tanker and also attempted to slow.  The Dodge was following too close to the mini-tanker and also attempted to maneuver to the shoulder.  The Dodge hit the left rear of the mini-tanker.  The semi was traveling behind the Dodge.  The semi attempted to slow, and it also began to slide on the ice.  The semi driver stated that he didn't want to hit the vehicles in front of him, so he turned hard to the left and jack-knifed the semi and its trailer.  As the semi jack-knifed, the F-350 was traveling eastbound on USTH 212.  The F-350 attempted to maneuver away from the semi, but the semi hit the F-350.  The F-350 went off the road to the right.  As the trailer jack-knifed, it came around and hit the Dodge after the collision with the mini-tanker.  The driver of the Dodge complained of injuries, was checked on scene by paramedics, but refused transport.  All the vehicles required a tow assist.</t>
  </si>
  <si>
    <t>Vehicle #1 pulled was SB on Tacoma and pulled onto WB Hwy 212.  Vehicle #1 hit Vehicle #2.  Driver #1 stated he stopped at the stop sign and did not see vehicle #2 when he pulled onto the highway 212.  
Vehicle #2 was WB on Highway 212 when vehicle #1 pulled out from Tacoma and hit vehicle #2.  Driver #2 stated that driver #1 did not stop at the stop sign when he pulled onto Hwy 212.</t>
  </si>
  <si>
    <t>V1/Henderson east on USTH 212, V2/Hilgers had been west on USTH 212 and turned left in front of V1.  V1 braked to the point of skidding and steered right attempting to avoid V2.  V1 collided with the passenger side #2 and #3 tag axles of 6.  The offset tire mark shows the collision actually occurred in the east bound right turn lane.  This means that V2 was also turning well wide on the left turn improperly using the lane.  V2 had a yield sign and failed to do so. Hilgers was cited for fail to yield making a left turn.</t>
  </si>
  <si>
    <t>USTH 212 /TACOMA AVE</t>
  </si>
  <si>
    <t>Unit two was traveling west on highway 212.  Unit one was waiting east on 212 at Tacoma to turn north.  Driver one was distracted by a passenger and confused by the construction when she turned left and unit two was unable to stop before hitting unit one.</t>
  </si>
  <si>
    <t>Unit 1 was traveling eastbound on Hwy 212 approaching the intersection of Tacoma Ave. N.  Unit 1 began to slide to the left while rotating 180 Degrees.  Unit crossed into the center median just prior to the intersection striking two road signs on the passenger side of the vehicle.  Unit 1 then crossed over the westbound lanes of traffic and came to rest facing north in the west bound ditch.</t>
  </si>
  <si>
    <t>W19512222</t>
  </si>
  <si>
    <t>CRASH OCCURRED AT THE INTERSECTION OF USTH 212 AND TACOMA.
VEH1 (VAN)
VEH2 (TRUCK) 
VEH 1 WAS GOING SB ON TACOMA CROSSING USTH 212.    VEH 1 HAD A STOP SIGN BEFORE CROSSING 212 AND THEN A YIELD SIGN IN THE MEDIAN BEFORE CROSSING.   
VEH 2 WAS GOING EB ON USTH 212 APPROACHING TACOMA.   
VEH 1 DID NOT YIELD FOR VEH 2.   VEH 2 COLLIDED WITH VEH 1 IN THE RIGHT LANE.    THE FRONT OF VEH 2 COLLIDED WITH THE REAR RIGHT OF VEH 1.    
BOTH DRIVERS SUFFERED MINOR INJURIES.   DRIVER 1 WAS SORE BUT NOTHING SERIOUS.   DRIVER 2 HAD SIMILAR SORENESS.    BOTH DECLINED TRANSPORTATION.   RIDGEVIEW AMBULANCE WAS ON SCENE. 
FIRE RESCUE AND SCOTT CO DEPUTIES WERE ON SCENE.   SMITH TOWING TOWED VEH 1 WHICH WAS DISABLED.    
VEH 1 HAD RIGHT SIDE CURTAIN AIRBAGS DEPLOY.   VEH 2 HAD BOTH FRONT AIRBAGS DEPLOY.   BELTS WERE WORN.  
DRIVER 1 ISSUED CITATION FOR FAILING TO YIELD.   DRIVER 1 IS AT FAULT.   
DRIVER 1 STATED SHE WAS COMING SOUTHBOUND ON TACOMA.  SHE CROSSED BOTH LANES AND NEXT THING SHE KNOWS IS SHE WAS SPINNING.  DRIVER 2 STATED HE WAS GOING EB ON 212 WHEN HE SAW VEH 1 GO SB ACROSS 212.   HE THOUGHT SHE WAS GOING TO STOP IN THE MEDIAN BUT SHE DID NOT.   HE TRIED TO BRAKE BUT STILL COLLIDED WITH VEH 1.</t>
  </si>
  <si>
    <t>Unit 1 was called in for driving complaint of vehicle that had no working trailer lights. Deputy Klukas got behind vehicle and followed vehicle that was traveling westbound on Highway 212 for a safe traffic stop location as the vehicle did not have any trailer lights and was a serious hazard. 
The vehicle activated the left turn signal and started to turn from WB Highway 212 on to Tacoma Avenue to travel SB. The vehicle slid into the median that was not protected and the passenger rear quarter panel of the truck struck several traffic signs (Yellow Tag# 140761). 
Upon contact with Driver 1, Deputy Klukas realized Driver 1 had been stopped about a month ago for equipment violations. Driver 1 had not fixed any of the violations. Driver 1 was cited for No MN DL, No Proof of Insurance, Unsafe Tires, No trailer brakes, no trailer lights, and no registration on the trailer. Driver 1 was advised that he can't drive the truck or the pull the trailer until everything is corrected.</t>
  </si>
  <si>
    <t>The crash occurred at the intersection of USTH 212 and Tacoma Avenue.  The Ford was traveling eastbound on USTH 212 and stopped in the right turn lane to conduct a u-turn.  The Ford began making the u-turn, but didn't see the Dodge coming up behind in the eastbound lane.  The Ford hit the rear of the trailer that the Dodge was pulling.  The impact on the trailer caused the spare tire to be ejected off the trailer and it struck the Pontiac which was traveling westbound on USTH 212.  There were no reported injuries.  All the vehicles were drivable, but the trailer had to be towed from the scene.</t>
  </si>
  <si>
    <t>Unit 1 was facing eastbound on Highway 212 waiting to turn north onto County Road 34. Unit 2 was westbound on Highway 212. Unit 1 turned in front of Unit 2. Unit 2 struck Unit 1 in the passenger side rear panel. Both vehicles has disabling damage and were towed to smith oil. Driver of Unit 2 was transported to Ridgeview by Ridgeview.</t>
  </si>
  <si>
    <t>Unit 1 was traveling westbound on Hwy 212 and making a right turn to go north on Co Rd 34.  Unit 2 was stopped at the stop sign facing south on Co Rd 34 at the intersection of Hwy 212.  
Unit 1 began to slide while negotiating the right turn.  Unit 1 slid into the front driver side of Unit 2.</t>
  </si>
  <si>
    <t>Unit 1 was traveling eastbound no Hwy 212 approaching Co. Rd. 34 when Unit 2 pulled out in front of her.  Unit 2 caused Unit 1 to hit Unit 2 and because of this, Unit 1 then collided with Unit 3.  Unit 3 was waiting at the stop sign on Co. Rd. 34 south of Hwy 212.  The drivers of Unit 1 and Unit 3 stated Unit 2 traveled at a high rate of speed down Co. Rd. 34, barely stopped at the stop sign, crossed westbound Hwy 212, never yielded in the median, and pulled onto Hwy 212 eastbound colliding with Unit 1.  
All three vehicles were towed from the scene.  All drivers were checked out by paramedics on scene but were not transported.</t>
  </si>
  <si>
    <t>Unit 1 (Fire vehicle) parked at intersection of eastbound Hwy 212/Tacoma Ave.  
Unit 5 (Fire Unit)directing traffic in median of Hwy 212/Tacoma Ave.
Unit 6 (Fire Unit)directing traffic on south shoulder of Hwy 212/Tacoma Ave.
Unit 3 was eastbound on Hwy 212. slid and came to stop on the passenger side of Unit 1
Unit 2 was eastbound Hwy 212 swerved to avoid Unit 3/ struck Ped. Unit 5 on his right arm then struck driver side of Unit 1 causing Unit 1 to strike Ped. Unit 6 and Unit 3.
Unit 2 came to rest at north median dividing Hwy 212 east/west.
Unit 4 traveling eastbound Hwy 212 swerved to avoid Uint 2 and struck Unit 2 on the rear passenger side.  
Icy road conditions/speed contributed to crash. 
Unit 5 stated minor injury/ personal transport from scene.
Unit 6 reported no injury.</t>
  </si>
  <si>
    <t>Unit 1 was traveling north on Tacoma Ave when it failed to  see Unit 2 traveling eastbound on Hwy 212 when crossing the intersection. Unit 1 hit Unit 2 on the d passenger side of the vehicle. Driver of unit 2 was complaining of shoulder pain was transported to Ridgeview in Waconia, MN. I printed out driver information for both drivers.There was front end bumper damage to Unit 1 and passenger side damage to Unit 2. Unit 2 was towed by Smith Oil to their shop.</t>
  </si>
  <si>
    <t>Driver of Vehicle 1 was approaching two jackknifed semis on Hwy 212 near Salem Ave. There was a blizzard at the time and nearly zero visibility. Driver swerved to avoid the semis and took the ditch, which then caused his vehicle to roll over onto its roof after hitting the ditch.</t>
  </si>
  <si>
    <t>Unit 1 was driving eastbound on US Hwy 212. Driver of Unit 1 stated that he forgot to lower the dump bucket of his dump truck. The dump bucket made contact with a electrical wire that ran above and across the roadway. The wire was damaged causing power outage to the adjacent house (14105 HWY 212). The electrical wire was owned by Xcel Energy. no injuries, no tow, no citation.</t>
  </si>
  <si>
    <t>17-salem ave</t>
  </si>
  <si>
    <t>19-stewart ave</t>
  </si>
  <si>
    <t>21-tacoma ave</t>
  </si>
  <si>
    <t>segment 2 crashes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</si>
</sst>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6" formatCode="&quot;$&quot;#,##0_);[Red]\(&quot;$&quot;#,##0\)"/>
    <numFmt numFmtId="44" formatCode="_(&quot;$&quot;* #,##0.00_);_(&quot;$&quot;* \(#,##0.00\);_(&quot;$&quot;* &quot;-&quot;??_);_(@_)"/>
    <numFmt numFmtId="43" formatCode="_(* #,##0.00_);_(* \(#,##0.00\);_(* &quot;-&quot;??_);_(@_)"/>
    <numFmt numFmtId="164" formatCode="&quot;$&quot;#,##0"/>
    <numFmt numFmtId="165" formatCode="_(&quot;$&quot;* #,##0_);_(&quot;$&quot;* \(#,##0\);_(&quot;$&quot;* &quot;-&quot;??_);_(@_)"/>
    <numFmt numFmtId="166" formatCode="&quot;$&quot;#,##0\ ;\(&quot;$&quot;#,##0\)"/>
    <numFmt numFmtId="167" formatCode="_(* #,##0_);_(* \(#,##0\);_(* &quot;-&quot;??_);_(@_)"/>
    <numFmt numFmtId="168" formatCode="0.0%"/>
    <numFmt numFmtId="169" formatCode="&quot;$&quot;#,##0.00"/>
    <numFmt numFmtId="170" formatCode="0.000"/>
    <numFmt numFmtId="171" formatCode="0.0"/>
    <numFmt numFmtId="172" formatCode="&quot;$&quot;#,##0.0"/>
    <numFmt numFmtId="173" formatCode="0.0000"/>
    <numFmt numFmtId="174" formatCode="#,##0.000"/>
  </numFmts>
  <fonts count="32"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b/>
      <sz val="11"/>
      <color theme="1"/>
      <name val="Calibri"/>
      <family val="2"/>
      <scheme val="minor"/>
    </font>
    <font>
      <vertAlign val="superscript"/>
      <sz val="9"/>
      <color theme="1"/>
      <name val="Calibri"/>
      <family val="2"/>
      <scheme val="minor"/>
    </font>
    <font>
      <sz val="11"/>
      <name val="Calibri"/>
      <family val="2"/>
      <scheme val="minor"/>
    </font>
    <font>
      <sz val="10"/>
      <name val="Arial"/>
      <family val="2"/>
    </font>
    <font>
      <b/>
      <sz val="9"/>
      <name val="Calibri"/>
      <family val="2"/>
      <scheme val="minor"/>
    </font>
    <font>
      <sz val="9"/>
      <name val="Calibri"/>
      <family val="2"/>
      <scheme val="minor"/>
    </font>
    <font>
      <b/>
      <sz val="12"/>
      <color theme="1"/>
      <name val="Calibri"/>
      <family val="2"/>
      <scheme val="minor"/>
    </font>
    <font>
      <sz val="11"/>
      <color theme="0" tint="-0.249977111117893"/>
      <name val="Calibri"/>
      <family val="2"/>
      <scheme val="minor"/>
    </font>
    <font>
      <sz val="9"/>
      <color theme="0" tint="-0.249977111117893"/>
      <name val="Calibri"/>
      <family val="2"/>
      <scheme val="minor"/>
    </font>
    <font>
      <sz val="11"/>
      <name val="Arial Narrow"/>
      <family val="2"/>
    </font>
    <font>
      <b/>
      <sz val="11"/>
      <name val="Calibri"/>
      <family val="2"/>
      <scheme val="minor"/>
    </font>
    <font>
      <b/>
      <sz val="18"/>
      <color theme="1"/>
      <name val="Calibri"/>
      <family val="2"/>
      <scheme val="minor"/>
    </font>
    <font>
      <b/>
      <vertAlign val="superscript"/>
      <sz val="11"/>
      <color theme="1"/>
      <name val="Calibri"/>
      <family val="2"/>
      <scheme val="minor"/>
    </font>
    <font>
      <sz val="11"/>
      <color rgb="FF00B0F0"/>
      <name val="Calibri"/>
      <family val="2"/>
      <scheme val="minor"/>
    </font>
    <font>
      <sz val="11"/>
      <color indexed="8"/>
      <name val="Calibri"/>
      <family val="2"/>
      <scheme val="minor"/>
    </font>
    <font>
      <b/>
      <i/>
      <sz val="11"/>
      <color theme="1"/>
      <name val="Calibri"/>
      <family val="2"/>
      <scheme val="minor"/>
    </font>
    <font>
      <sz val="9"/>
      <color rgb="FF0070C0"/>
      <name val="Calibri"/>
      <family val="2"/>
      <scheme val="minor"/>
    </font>
    <font>
      <u/>
      <sz val="11"/>
      <color theme="10"/>
      <name val="Calibri"/>
      <family val="2"/>
      <scheme val="minor"/>
    </font>
    <font>
      <sz val="11"/>
      <color rgb="FFFF0000"/>
      <name val="Calibri"/>
      <family val="2"/>
      <scheme val="minor"/>
    </font>
    <font>
      <sz val="9"/>
      <name val="Arial"/>
      <family val="2"/>
    </font>
    <font>
      <b/>
      <sz val="9"/>
      <name val="Arial"/>
      <family val="2"/>
    </font>
    <font>
      <b/>
      <sz val="8"/>
      <name val="Arial"/>
      <family val="2"/>
    </font>
    <font>
      <b/>
      <sz val="14"/>
      <color theme="1"/>
      <name val="Calibri"/>
      <family val="2"/>
      <scheme val="minor"/>
    </font>
    <font>
      <sz val="11"/>
      <color rgb="FF00B050"/>
      <name val="Calibri"/>
      <family val="2"/>
      <scheme val="minor"/>
    </font>
    <font>
      <sz val="9"/>
      <color theme="0" tint="-0.34998626667073579"/>
      <name val="Calibri"/>
      <family val="2"/>
      <scheme val="minor"/>
    </font>
    <font>
      <sz val="11"/>
      <color theme="0"/>
      <name val="Calibri"/>
      <family val="2"/>
      <scheme val="minor"/>
    </font>
    <font>
      <sz val="9"/>
      <color rgb="FFFF0000"/>
      <name val="Calibri"/>
      <family val="2"/>
      <scheme val="minor"/>
    </font>
    <font>
      <vertAlign val="subscript"/>
      <sz val="9"/>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FFFF00"/>
        <bgColor indexed="64"/>
      </patternFill>
    </fill>
  </fills>
  <borders count="73">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bottom style="thin">
        <color indexed="64"/>
      </bottom>
      <diagonal/>
    </border>
    <border>
      <left/>
      <right style="medium">
        <color auto="1"/>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thin">
        <color auto="1"/>
      </right>
      <top style="thin">
        <color auto="1"/>
      </top>
      <bottom style="thin">
        <color auto="1"/>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top style="thin">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auto="1"/>
      </right>
      <top/>
      <bottom/>
      <diagonal/>
    </border>
  </borders>
  <cellStyleXfs count="19">
    <xf numFmtId="0" fontId="0" fillId="0" borderId="0"/>
    <xf numFmtId="44"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3" fontId="7" fillId="0" borderId="0" applyFont="0" applyFill="0" applyBorder="0" applyAlignment="0" applyProtection="0"/>
    <xf numFmtId="166" fontId="7" fillId="0" borderId="0" applyFont="0" applyFill="0" applyBorder="0" applyAlignment="0" applyProtection="0"/>
    <xf numFmtId="0" fontId="7" fillId="0" borderId="0" applyFont="0" applyFill="0" applyBorder="0" applyAlignment="0" applyProtection="0"/>
    <xf numFmtId="2" fontId="7" fillId="0" borderId="0" applyFont="0" applyFill="0" applyBorder="0" applyAlignment="0" applyProtection="0"/>
    <xf numFmtId="0" fontId="1" fillId="0" borderId="0"/>
    <xf numFmtId="0" fontId="13"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8" fillId="0" borderId="0"/>
    <xf numFmtId="0" fontId="21" fillId="0" borderId="0" applyNumberFormat="0" applyFill="0" applyBorder="0" applyAlignment="0" applyProtection="0"/>
  </cellStyleXfs>
  <cellXfs count="536">
    <xf numFmtId="0" fontId="0" fillId="0" borderId="0" xfId="0"/>
    <xf numFmtId="0" fontId="2" fillId="0" borderId="13"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 fillId="0" borderId="0" xfId="0" applyFont="1"/>
    <xf numFmtId="164" fontId="2" fillId="0" borderId="0" xfId="0" applyNumberFormat="1" applyFont="1" applyAlignment="1">
      <alignment horizontal="center"/>
    </xf>
    <xf numFmtId="0" fontId="4" fillId="0" borderId="0" xfId="0" applyFont="1"/>
    <xf numFmtId="0" fontId="0" fillId="0" borderId="0" xfId="0" applyAlignment="1">
      <alignment horizontal="right"/>
    </xf>
    <xf numFmtId="0" fontId="8" fillId="0" borderId="0" xfId="0" applyFont="1" applyFill="1" applyBorder="1" applyAlignment="1">
      <alignment horizontal="center"/>
    </xf>
    <xf numFmtId="0" fontId="9" fillId="0" borderId="26" xfId="0" applyFont="1" applyBorder="1" applyAlignment="1">
      <alignment vertical="center"/>
    </xf>
    <xf numFmtId="164" fontId="2" fillId="0" borderId="0" xfId="0" applyNumberFormat="1" applyFont="1" applyBorder="1" applyAlignment="1">
      <alignment horizontal="center"/>
    </xf>
    <xf numFmtId="0" fontId="2" fillId="0" borderId="0" xfId="0" applyFont="1" applyBorder="1" applyAlignment="1">
      <alignment horizontal="center"/>
    </xf>
    <xf numFmtId="1" fontId="2" fillId="0" borderId="0" xfId="0" applyNumberFormat="1" applyFont="1" applyBorder="1" applyAlignment="1">
      <alignment horizontal="center"/>
    </xf>
    <xf numFmtId="0" fontId="10" fillId="0" borderId="0" xfId="0" applyFont="1" applyBorder="1" applyAlignment="1">
      <alignment horizontal="center"/>
    </xf>
    <xf numFmtId="0" fontId="11" fillId="0" borderId="0" xfId="0" applyFont="1"/>
    <xf numFmtId="164" fontId="12" fillId="0" borderId="0" xfId="0" applyNumberFormat="1" applyFont="1" applyFill="1" applyBorder="1" applyAlignment="1">
      <alignment horizontal="center"/>
    </xf>
    <xf numFmtId="0" fontId="0" fillId="0" borderId="40" xfId="0" applyBorder="1"/>
    <xf numFmtId="0" fontId="4" fillId="2" borderId="45" xfId="0" applyFont="1" applyFill="1" applyBorder="1"/>
    <xf numFmtId="0" fontId="4" fillId="2" borderId="44" xfId="0" applyFont="1" applyFill="1" applyBorder="1"/>
    <xf numFmtId="0" fontId="0" fillId="0" borderId="0" xfId="0" applyFill="1"/>
    <xf numFmtId="0" fontId="0" fillId="0" borderId="0" xfId="0" applyFill="1" applyAlignment="1"/>
    <xf numFmtId="0" fontId="4" fillId="0" borderId="0" xfId="0" applyFont="1" applyFill="1"/>
    <xf numFmtId="0" fontId="2" fillId="0" borderId="13" xfId="0" applyFont="1" applyFill="1" applyBorder="1" applyAlignment="1">
      <alignment horizontal="center"/>
    </xf>
    <xf numFmtId="0" fontId="2" fillId="0" borderId="14" xfId="0" applyFont="1" applyFill="1" applyBorder="1" applyAlignment="1">
      <alignment horizontal="center"/>
    </xf>
    <xf numFmtId="0" fontId="2" fillId="0" borderId="15" xfId="0" applyFont="1" applyFill="1" applyBorder="1" applyAlignment="1">
      <alignment horizontal="center"/>
    </xf>
    <xf numFmtId="0" fontId="2" fillId="0" borderId="0" xfId="0" applyFont="1" applyFill="1"/>
    <xf numFmtId="0" fontId="3" fillId="0" borderId="0" xfId="0" applyFont="1" applyFill="1"/>
    <xf numFmtId="164" fontId="2" fillId="0" borderId="0" xfId="0" applyNumberFormat="1" applyFont="1" applyFill="1" applyAlignment="1">
      <alignment horizontal="center"/>
    </xf>
    <xf numFmtId="0" fontId="0" fillId="0" borderId="0" xfId="0" applyFill="1" applyAlignment="1">
      <alignment wrapText="1"/>
    </xf>
    <xf numFmtId="0" fontId="0" fillId="0" borderId="0" xfId="0" applyFill="1" applyBorder="1"/>
    <xf numFmtId="0" fontId="0" fillId="0" borderId="0" xfId="0" applyFill="1" applyBorder="1" applyAlignment="1">
      <alignment horizontal="center"/>
    </xf>
    <xf numFmtId="0" fontId="0" fillId="0" borderId="0" xfId="0" applyFill="1" applyAlignment="1">
      <alignment vertical="top" wrapText="1"/>
    </xf>
    <xf numFmtId="0" fontId="0" fillId="0" borderId="0" xfId="0" applyBorder="1"/>
    <xf numFmtId="0" fontId="0" fillId="0" borderId="0" xfId="0" applyAlignment="1">
      <alignment vertical="top" wrapText="1"/>
    </xf>
    <xf numFmtId="0" fontId="4" fillId="0" borderId="0" xfId="0" applyFont="1" applyBorder="1"/>
    <xf numFmtId="0" fontId="4" fillId="0" borderId="0" xfId="0" applyFont="1" applyFill="1" applyBorder="1" applyAlignment="1">
      <alignment horizontal="left"/>
    </xf>
    <xf numFmtId="6" fontId="0" fillId="0" borderId="0" xfId="0" applyNumberFormat="1" applyFill="1" applyBorder="1" applyAlignment="1">
      <alignment horizontal="center"/>
    </xf>
    <xf numFmtId="0" fontId="0" fillId="0" borderId="0" xfId="0" applyBorder="1" applyAlignment="1">
      <alignment horizontal="center"/>
    </xf>
    <xf numFmtId="0" fontId="14" fillId="0" borderId="0" xfId="0" applyFont="1" applyFill="1" applyBorder="1" applyAlignment="1">
      <alignment horizontal="left"/>
    </xf>
    <xf numFmtId="0" fontId="15" fillId="0" borderId="0" xfId="0" applyFont="1"/>
    <xf numFmtId="0" fontId="0" fillId="0" borderId="4" xfId="0" applyBorder="1" applyAlignment="1">
      <alignment horizontal="center"/>
    </xf>
    <xf numFmtId="165" fontId="8" fillId="0" borderId="26" xfId="1" applyNumberFormat="1" applyFont="1" applyFill="1" applyBorder="1" applyAlignment="1">
      <alignment horizontal="center"/>
    </xf>
    <xf numFmtId="165" fontId="8" fillId="0" borderId="25" xfId="1" applyNumberFormat="1" applyFont="1" applyFill="1" applyBorder="1" applyAlignment="1">
      <alignment horizontal="center"/>
    </xf>
    <xf numFmtId="0" fontId="9" fillId="0" borderId="26" xfId="1" applyNumberFormat="1" applyFont="1" applyFill="1" applyBorder="1" applyAlignment="1">
      <alignment horizontal="center"/>
    </xf>
    <xf numFmtId="0" fontId="0" fillId="0" borderId="1" xfId="0" applyBorder="1"/>
    <xf numFmtId="0" fontId="0" fillId="0" borderId="2" xfId="0" applyBorder="1" applyAlignment="1">
      <alignment horizontal="center"/>
    </xf>
    <xf numFmtId="0" fontId="0" fillId="0" borderId="33" xfId="0" applyBorder="1"/>
    <xf numFmtId="0" fontId="0" fillId="0" borderId="32" xfId="0" applyBorder="1"/>
    <xf numFmtId="0" fontId="0" fillId="0" borderId="46" xfId="0" applyBorder="1"/>
    <xf numFmtId="0" fontId="0" fillId="0" borderId="3" xfId="0" applyBorder="1"/>
    <xf numFmtId="0" fontId="0" fillId="0" borderId="30" xfId="0" applyBorder="1"/>
    <xf numFmtId="0" fontId="0" fillId="0" borderId="34" xfId="0" applyBorder="1"/>
    <xf numFmtId="0" fontId="0" fillId="0" borderId="39" xfId="0" applyBorder="1"/>
    <xf numFmtId="0" fontId="0" fillId="0" borderId="42" xfId="0" applyBorder="1"/>
    <xf numFmtId="0" fontId="4" fillId="0" borderId="36" xfId="0" applyFont="1" applyBorder="1"/>
    <xf numFmtId="0" fontId="4" fillId="0" borderId="17" xfId="0" applyFont="1" applyBorder="1"/>
    <xf numFmtId="167" fontId="4" fillId="0" borderId="0" xfId="15" applyNumberFormat="1" applyFont="1"/>
    <xf numFmtId="164" fontId="3" fillId="0" borderId="4" xfId="0" applyNumberFormat="1" applyFont="1" applyBorder="1" applyAlignment="1"/>
    <xf numFmtId="0" fontId="10" fillId="0" borderId="0" xfId="0" applyFont="1" applyAlignment="1">
      <alignment horizontal="left"/>
    </xf>
    <xf numFmtId="0" fontId="10" fillId="0" borderId="0" xfId="0" applyFont="1" applyBorder="1" applyAlignment="1">
      <alignment horizontal="left"/>
    </xf>
    <xf numFmtId="167" fontId="0" fillId="0" borderId="0" xfId="15" applyNumberFormat="1" applyFont="1" applyBorder="1"/>
    <xf numFmtId="164" fontId="0" fillId="0" borderId="0" xfId="0" applyNumberFormat="1" applyBorder="1" applyAlignment="1">
      <alignment horizontal="center"/>
    </xf>
    <xf numFmtId="2" fontId="0" fillId="0" borderId="0" xfId="0" applyNumberFormat="1" applyBorder="1" applyAlignment="1">
      <alignment horizontal="center"/>
    </xf>
    <xf numFmtId="0" fontId="0" fillId="0" borderId="0" xfId="0" applyBorder="1" applyAlignment="1"/>
    <xf numFmtId="9" fontId="4" fillId="0" borderId="0" xfId="0" applyNumberFormat="1" applyFont="1" applyFill="1" applyBorder="1" applyAlignment="1">
      <alignment horizontal="center"/>
    </xf>
    <xf numFmtId="9" fontId="17" fillId="0" borderId="18" xfId="0" applyNumberFormat="1" applyFont="1" applyBorder="1" applyAlignment="1">
      <alignment horizontal="center"/>
    </xf>
    <xf numFmtId="0" fontId="17" fillId="0" borderId="19" xfId="0" applyFont="1" applyBorder="1" applyAlignment="1">
      <alignment horizontal="center"/>
    </xf>
    <xf numFmtId="0" fontId="17" fillId="0" borderId="43" xfId="0" applyFont="1" applyBorder="1" applyAlignment="1">
      <alignment horizontal="center"/>
    </xf>
    <xf numFmtId="0" fontId="0" fillId="0" borderId="0" xfId="0" applyBorder="1" applyAlignment="1">
      <alignment vertical="top" wrapText="1"/>
    </xf>
    <xf numFmtId="0" fontId="4" fillId="0" borderId="0" xfId="0" applyFont="1" applyFill="1" applyBorder="1" applyAlignment="1">
      <alignment horizontal="center"/>
    </xf>
    <xf numFmtId="0" fontId="0" fillId="0" borderId="0" xfId="0"/>
    <xf numFmtId="0" fontId="0" fillId="0" borderId="0" xfId="0" applyAlignment="1">
      <alignment horizontal="center"/>
    </xf>
    <xf numFmtId="0" fontId="0" fillId="0" borderId="0" xfId="0" applyAlignment="1">
      <alignment vertical="center"/>
    </xf>
    <xf numFmtId="0" fontId="10" fillId="0" borderId="0" xfId="0" applyFont="1" applyAlignment="1">
      <alignment horizontal="center" vertical="center"/>
    </xf>
    <xf numFmtId="0" fontId="0" fillId="0" borderId="0" xfId="0" applyBorder="1" applyAlignment="1">
      <alignment horizontal="center" vertical="top" wrapText="1"/>
    </xf>
    <xf numFmtId="0" fontId="0" fillId="0" borderId="0" xfId="0" applyAlignment="1">
      <alignment horizontal="center" vertical="top" wrapText="1"/>
    </xf>
    <xf numFmtId="2" fontId="0" fillId="0" borderId="0" xfId="0" applyNumberFormat="1" applyFill="1" applyBorder="1" applyAlignment="1">
      <alignment horizontal="center"/>
    </xf>
    <xf numFmtId="0" fontId="0" fillId="0" borderId="0" xfId="0" applyAlignment="1">
      <alignment vertical="top"/>
    </xf>
    <xf numFmtId="164" fontId="20" fillId="0" borderId="0" xfId="0" applyNumberFormat="1" applyFont="1" applyBorder="1" applyAlignment="1">
      <alignment horizontal="center"/>
    </xf>
    <xf numFmtId="0" fontId="0" fillId="0" borderId="26" xfId="0" applyFont="1" applyFill="1" applyBorder="1" applyAlignment="1"/>
    <xf numFmtId="0" fontId="0" fillId="0" borderId="0" xfId="0" applyFont="1" applyFill="1" applyAlignment="1">
      <alignment horizontal="center"/>
    </xf>
    <xf numFmtId="164" fontId="3" fillId="0" borderId="0" xfId="0" applyNumberFormat="1" applyFont="1" applyBorder="1" applyAlignment="1"/>
    <xf numFmtId="165" fontId="2" fillId="0" borderId="0" xfId="1" applyNumberFormat="1" applyFont="1" applyBorder="1" applyAlignment="1">
      <alignment horizontal="center"/>
    </xf>
    <xf numFmtId="0" fontId="0" fillId="0" borderId="0" xfId="0" applyFill="1" applyAlignment="1">
      <alignment vertical="top"/>
    </xf>
    <xf numFmtId="37" fontId="2" fillId="0" borderId="0" xfId="0" applyNumberFormat="1" applyFont="1"/>
    <xf numFmtId="0" fontId="19" fillId="0" borderId="0" xfId="0" applyFont="1" applyAlignment="1">
      <alignment horizontal="center"/>
    </xf>
    <xf numFmtId="0" fontId="0" fillId="0" borderId="0" xfId="0"/>
    <xf numFmtId="0" fontId="0" fillId="0" borderId="0" xfId="0" applyFill="1" applyBorder="1" applyAlignment="1">
      <alignment horizontal="left"/>
    </xf>
    <xf numFmtId="167" fontId="0" fillId="0" borderId="0" xfId="0" applyNumberFormat="1" applyFill="1" applyBorder="1" applyAlignment="1">
      <alignment horizontal="center"/>
    </xf>
    <xf numFmtId="167" fontId="0" fillId="0" borderId="0" xfId="0" applyNumberFormat="1" applyFill="1" applyBorder="1" applyAlignment="1">
      <alignment horizontal="center" vertical="top" wrapText="1"/>
    </xf>
    <xf numFmtId="44" fontId="0" fillId="0" borderId="0" xfId="1" applyFont="1" applyFill="1" applyBorder="1"/>
    <xf numFmtId="0" fontId="0" fillId="0" borderId="0" xfId="0" applyFill="1" applyBorder="1" applyAlignment="1"/>
    <xf numFmtId="0" fontId="0" fillId="0" borderId="0" xfId="0" applyAlignment="1">
      <alignment horizontal="left"/>
    </xf>
    <xf numFmtId="0" fontId="21" fillId="0" borderId="0" xfId="18" applyFill="1"/>
    <xf numFmtId="0" fontId="2" fillId="0" borderId="7" xfId="0" applyFont="1" applyBorder="1" applyAlignment="1">
      <alignment horizontal="center"/>
    </xf>
    <xf numFmtId="0" fontId="3" fillId="0" borderId="11" xfId="0" applyFont="1" applyFill="1" applyBorder="1" applyAlignment="1">
      <alignment horizontal="center" vertical="center"/>
    </xf>
    <xf numFmtId="0" fontId="0" fillId="0" borderId="0" xfId="0" applyFill="1" applyAlignment="1">
      <alignment horizontal="right"/>
    </xf>
    <xf numFmtId="1" fontId="0" fillId="0" borderId="0" xfId="0" applyNumberFormat="1"/>
    <xf numFmtId="0" fontId="4" fillId="0" borderId="0" xfId="0" applyFont="1" applyAlignment="1">
      <alignment horizontal="center"/>
    </xf>
    <xf numFmtId="169" fontId="0" fillId="0" borderId="0" xfId="1" applyNumberFormat="1" applyFont="1" applyFill="1" applyBorder="1" applyAlignment="1">
      <alignment horizontal="center"/>
    </xf>
    <xf numFmtId="0" fontId="4" fillId="0" borderId="26" xfId="0" applyFont="1" applyFill="1" applyBorder="1"/>
    <xf numFmtId="168" fontId="0" fillId="0" borderId="26" xfId="16" applyNumberFormat="1" applyFont="1" applyFill="1" applyBorder="1" applyAlignment="1">
      <alignment horizontal="center"/>
    </xf>
    <xf numFmtId="0" fontId="23" fillId="0" borderId="0" xfId="0" applyFont="1" applyFill="1"/>
    <xf numFmtId="167" fontId="0" fillId="0" borderId="0" xfId="0" applyNumberFormat="1" applyFill="1" applyAlignment="1"/>
    <xf numFmtId="0" fontId="0" fillId="0" borderId="26" xfId="0" applyFill="1" applyBorder="1" applyAlignment="1">
      <alignment horizontal="left"/>
    </xf>
    <xf numFmtId="169" fontId="0" fillId="0" borderId="26" xfId="0" applyNumberFormat="1" applyFont="1" applyFill="1" applyBorder="1" applyAlignment="1">
      <alignment horizontal="center"/>
    </xf>
    <xf numFmtId="169" fontId="0" fillId="0" borderId="26" xfId="1" applyNumberFormat="1" applyFont="1" applyFill="1" applyBorder="1" applyAlignment="1">
      <alignment horizontal="center"/>
    </xf>
    <xf numFmtId="2" fontId="0" fillId="0" borderId="26" xfId="16" applyNumberFormat="1" applyFont="1" applyFill="1" applyBorder="1" applyAlignment="1">
      <alignment horizontal="center"/>
    </xf>
    <xf numFmtId="6" fontId="2" fillId="0" borderId="18" xfId="1" applyNumberFormat="1" applyFont="1" applyFill="1" applyBorder="1" applyAlignment="1">
      <alignment horizontal="right"/>
    </xf>
    <xf numFmtId="164" fontId="2" fillId="0" borderId="18" xfId="0" applyNumberFormat="1" applyFont="1" applyBorder="1" applyAlignment="1">
      <alignment horizontal="center" vertical="center"/>
    </xf>
    <xf numFmtId="0" fontId="2" fillId="0" borderId="5" xfId="0" applyFont="1" applyBorder="1" applyAlignment="1">
      <alignment horizontal="center" vertical="center" wrapText="1"/>
    </xf>
    <xf numFmtId="0" fontId="2" fillId="0" borderId="13" xfId="0" applyFont="1" applyBorder="1" applyAlignment="1">
      <alignment horizontal="center" vertical="center" wrapText="1"/>
    </xf>
    <xf numFmtId="164" fontId="2" fillId="0" borderId="5" xfId="0" applyNumberFormat="1" applyFont="1" applyBorder="1" applyAlignment="1">
      <alignment horizontal="center" vertical="center" wrapText="1"/>
    </xf>
    <xf numFmtId="167" fontId="2" fillId="0" borderId="20" xfId="15" applyNumberFormat="1" applyFont="1" applyFill="1" applyBorder="1" applyAlignment="1">
      <alignment horizontal="right" indent="1"/>
    </xf>
    <xf numFmtId="167" fontId="2" fillId="0" borderId="18" xfId="15" applyNumberFormat="1" applyFont="1" applyFill="1" applyBorder="1" applyAlignment="1">
      <alignment horizontal="right" indent="1"/>
    </xf>
    <xf numFmtId="170" fontId="0" fillId="0" borderId="0" xfId="0" applyNumberFormat="1"/>
    <xf numFmtId="6" fontId="11" fillId="0" borderId="0" xfId="0" applyNumberFormat="1" applyFont="1" applyAlignment="1">
      <alignment horizontal="center"/>
    </xf>
    <xf numFmtId="164" fontId="2" fillId="0" borderId="13" xfId="0" applyNumberFormat="1" applyFont="1" applyBorder="1" applyAlignment="1">
      <alignment horizontal="center" vertical="center"/>
    </xf>
    <xf numFmtId="164" fontId="2" fillId="0" borderId="13" xfId="0" applyNumberFormat="1" applyFont="1" applyBorder="1" applyAlignment="1">
      <alignment horizontal="right"/>
    </xf>
    <xf numFmtId="164" fontId="2" fillId="0" borderId="0" xfId="0" applyNumberFormat="1" applyFont="1" applyBorder="1" applyAlignment="1">
      <alignment horizontal="center" vertical="center"/>
    </xf>
    <xf numFmtId="0" fontId="2" fillId="0" borderId="32" xfId="0" applyFont="1" applyFill="1" applyBorder="1" applyAlignment="1">
      <alignment horizontal="center" vertical="center"/>
    </xf>
    <xf numFmtId="0" fontId="4" fillId="0" borderId="0" xfId="0" applyFont="1" applyAlignment="1">
      <alignment horizontal="right"/>
    </xf>
    <xf numFmtId="165" fontId="9" fillId="0" borderId="26" xfId="1" applyNumberFormat="1" applyFont="1" applyFill="1" applyBorder="1" applyAlignment="1">
      <alignment vertical="center"/>
    </xf>
    <xf numFmtId="37" fontId="0" fillId="0" borderId="26" xfId="15" applyNumberFormat="1" applyFont="1" applyFill="1" applyBorder="1" applyAlignment="1">
      <alignment horizontal="center"/>
    </xf>
    <xf numFmtId="0" fontId="9" fillId="0" borderId="0" xfId="2" applyFont="1" applyFill="1" applyBorder="1" applyAlignment="1">
      <alignment horizontal="left"/>
    </xf>
    <xf numFmtId="0" fontId="9" fillId="0" borderId="26" xfId="2" applyFont="1" applyFill="1" applyBorder="1" applyAlignment="1">
      <alignment horizontal="left" vertical="center"/>
    </xf>
    <xf numFmtId="0" fontId="9" fillId="0" borderId="26" xfId="2" applyFont="1" applyFill="1" applyBorder="1" applyAlignment="1">
      <alignment horizontal="center" vertical="center"/>
    </xf>
    <xf numFmtId="37" fontId="0" fillId="0" borderId="0" xfId="15" applyNumberFormat="1" applyFont="1" applyFill="1" applyBorder="1" applyAlignment="1">
      <alignment horizontal="center"/>
    </xf>
    <xf numFmtId="0" fontId="24" fillId="0" borderId="26" xfId="0" applyFont="1" applyFill="1" applyBorder="1" applyAlignment="1">
      <alignment horizontal="center"/>
    </xf>
    <xf numFmtId="0" fontId="25" fillId="0" borderId="26" xfId="0" applyFont="1" applyFill="1" applyBorder="1" applyAlignment="1">
      <alignment horizontal="right"/>
    </xf>
    <xf numFmtId="0" fontId="24" fillId="0" borderId="26" xfId="0" applyFont="1" applyFill="1" applyBorder="1" applyAlignment="1">
      <alignment horizontal="right"/>
    </xf>
    <xf numFmtId="0" fontId="21" fillId="0" borderId="0" xfId="18"/>
    <xf numFmtId="0" fontId="22" fillId="0" borderId="0" xfId="0" applyFont="1"/>
    <xf numFmtId="0" fontId="22" fillId="0" borderId="0" xfId="0" quotePrefix="1" applyFont="1"/>
    <xf numFmtId="6" fontId="2" fillId="0" borderId="12" xfId="0" applyNumberFormat="1" applyFont="1" applyFill="1" applyBorder="1" applyAlignment="1">
      <alignment horizontal="right" indent="1"/>
    </xf>
    <xf numFmtId="0" fontId="0" fillId="0" borderId="26" xfId="0" applyBorder="1"/>
    <xf numFmtId="0" fontId="27" fillId="0" borderId="0" xfId="0" quotePrefix="1" applyFont="1"/>
    <xf numFmtId="164" fontId="2" fillId="0" borderId="19" xfId="0" applyNumberFormat="1" applyFont="1" applyBorder="1" applyAlignment="1">
      <alignment horizontal="center" vertical="center"/>
    </xf>
    <xf numFmtId="164" fontId="2" fillId="0" borderId="20" xfId="0" applyNumberFormat="1" applyFont="1" applyBorder="1" applyAlignment="1">
      <alignment horizontal="center" vertical="center"/>
    </xf>
    <xf numFmtId="0" fontId="8" fillId="0" borderId="0" xfId="0" applyFont="1" applyFill="1" applyBorder="1" applyAlignment="1">
      <alignment horizontal="center" vertical="center" wrapText="1"/>
    </xf>
    <xf numFmtId="165" fontId="9" fillId="0" borderId="0" xfId="1" applyNumberFormat="1" applyFont="1" applyFill="1" applyBorder="1" applyAlignment="1">
      <alignment vertical="center"/>
    </xf>
    <xf numFmtId="165" fontId="8" fillId="0" borderId="0" xfId="1" applyNumberFormat="1" applyFont="1" applyFill="1" applyBorder="1" applyAlignment="1">
      <alignment horizontal="center"/>
    </xf>
    <xf numFmtId="0" fontId="8" fillId="0" borderId="0" xfId="4" applyFont="1" applyFill="1" applyBorder="1" applyAlignment="1">
      <alignment horizontal="center" vertical="center"/>
    </xf>
    <xf numFmtId="165" fontId="9" fillId="0" borderId="0" xfId="1" applyNumberFormat="1" applyFont="1" applyFill="1" applyBorder="1" applyAlignment="1">
      <alignment horizontal="center"/>
    </xf>
    <xf numFmtId="0" fontId="4" fillId="0" borderId="26" xfId="0" applyFont="1" applyBorder="1"/>
    <xf numFmtId="2" fontId="9" fillId="0" borderId="26" xfId="0" applyNumberFormat="1" applyFont="1" applyFill="1" applyBorder="1" applyAlignment="1">
      <alignment horizontal="center"/>
    </xf>
    <xf numFmtId="0" fontId="4" fillId="0" borderId="0" xfId="0" applyFont="1" applyFill="1" applyBorder="1" applyAlignment="1">
      <alignment horizontal="left"/>
    </xf>
    <xf numFmtId="0" fontId="4" fillId="0" borderId="26" xfId="0" applyFont="1" applyBorder="1" applyAlignment="1">
      <alignment horizontal="center"/>
    </xf>
    <xf numFmtId="6" fontId="2" fillId="0" borderId="19" xfId="1" applyNumberFormat="1" applyFont="1" applyFill="1" applyBorder="1" applyAlignment="1">
      <alignment horizontal="right"/>
    </xf>
    <xf numFmtId="6" fontId="2" fillId="0" borderId="20" xfId="1" applyNumberFormat="1" applyFont="1" applyFill="1" applyBorder="1" applyAlignment="1">
      <alignment horizontal="right"/>
    </xf>
    <xf numFmtId="0" fontId="4" fillId="0" borderId="26" xfId="0" applyFont="1" applyBorder="1" applyAlignment="1">
      <alignment horizontal="center" vertical="center"/>
    </xf>
    <xf numFmtId="164" fontId="2" fillId="0" borderId="34" xfId="15" applyNumberFormat="1" applyFont="1" applyBorder="1" applyAlignment="1">
      <alignment horizontal="right"/>
    </xf>
    <xf numFmtId="164" fontId="0" fillId="0" borderId="0" xfId="0" applyNumberFormat="1"/>
    <xf numFmtId="5" fontId="0" fillId="0" borderId="0" xfId="0" applyNumberFormat="1"/>
    <xf numFmtId="164" fontId="2" fillId="0" borderId="54" xfId="0" applyNumberFormat="1" applyFont="1" applyBorder="1" applyAlignment="1">
      <alignment horizontal="center" vertical="center"/>
    </xf>
    <xf numFmtId="164" fontId="2" fillId="0" borderId="34" xfId="0" applyNumberFormat="1" applyFont="1" applyBorder="1" applyAlignment="1">
      <alignment horizontal="center" vertical="center"/>
    </xf>
    <xf numFmtId="164" fontId="2" fillId="0" borderId="52" xfId="0" applyNumberFormat="1" applyFont="1" applyBorder="1" applyAlignment="1">
      <alignment horizontal="center" vertical="center"/>
    </xf>
    <xf numFmtId="164" fontId="2" fillId="0" borderId="6" xfId="0" applyNumberFormat="1" applyFont="1" applyFill="1" applyBorder="1" applyAlignment="1">
      <alignment horizontal="right"/>
    </xf>
    <xf numFmtId="164" fontId="2" fillId="0" borderId="8" xfId="0" applyNumberFormat="1" applyFont="1" applyFill="1" applyBorder="1" applyAlignment="1">
      <alignment horizontal="right"/>
    </xf>
    <xf numFmtId="164" fontId="2" fillId="0" borderId="14" xfId="0" applyNumberFormat="1" applyFont="1" applyBorder="1" applyAlignment="1">
      <alignment horizontal="right"/>
    </xf>
    <xf numFmtId="164" fontId="2" fillId="0" borderId="10" xfId="0" applyNumberFormat="1" applyFont="1" applyFill="1" applyBorder="1" applyAlignment="1">
      <alignment horizontal="right"/>
    </xf>
    <xf numFmtId="164" fontId="2" fillId="0" borderId="15" xfId="0" applyNumberFormat="1" applyFont="1" applyBorder="1" applyAlignment="1">
      <alignment horizontal="right"/>
    </xf>
    <xf numFmtId="164" fontId="2" fillId="0" borderId="39" xfId="15" applyNumberFormat="1" applyFont="1" applyBorder="1" applyAlignment="1">
      <alignment horizontal="right"/>
    </xf>
    <xf numFmtId="164" fontId="0" fillId="0" borderId="26" xfId="0" applyNumberFormat="1" applyBorder="1"/>
    <xf numFmtId="164" fontId="2" fillId="0" borderId="34" xfId="0" applyNumberFormat="1" applyFont="1" applyBorder="1" applyAlignment="1">
      <alignment horizontal="right"/>
    </xf>
    <xf numFmtId="164" fontId="2" fillId="0" borderId="18" xfId="0" applyNumberFormat="1" applyFont="1" applyFill="1" applyBorder="1" applyAlignment="1">
      <alignment horizontal="right"/>
    </xf>
    <xf numFmtId="164" fontId="2" fillId="0" borderId="39" xfId="0" applyNumberFormat="1" applyFont="1" applyBorder="1" applyAlignment="1">
      <alignment horizontal="right"/>
    </xf>
    <xf numFmtId="164" fontId="2" fillId="0" borderId="35" xfId="0" applyNumberFormat="1" applyFont="1" applyBorder="1" applyAlignment="1">
      <alignment horizontal="right"/>
    </xf>
    <xf numFmtId="0" fontId="2" fillId="0" borderId="7" xfId="0" applyFont="1" applyBorder="1" applyAlignment="1">
      <alignment horizontal="center" vertical="center" wrapText="1"/>
    </xf>
    <xf numFmtId="164" fontId="2" fillId="0" borderId="7" xfId="0" applyNumberFormat="1" applyFont="1" applyBorder="1" applyAlignment="1">
      <alignment horizontal="center" vertical="center" wrapText="1"/>
    </xf>
    <xf numFmtId="164" fontId="2" fillId="0" borderId="14" xfId="0" applyNumberFormat="1" applyFont="1" applyBorder="1" applyAlignment="1">
      <alignment horizontal="center" vertical="center"/>
    </xf>
    <xf numFmtId="0" fontId="2" fillId="0" borderId="39" xfId="0" applyFont="1" applyBorder="1" applyAlignment="1">
      <alignment horizontal="center"/>
    </xf>
    <xf numFmtId="0" fontId="2" fillId="0" borderId="35" xfId="0" applyFont="1" applyBorder="1" applyAlignment="1">
      <alignment horizontal="center"/>
    </xf>
    <xf numFmtId="167" fontId="2" fillId="0" borderId="19" xfId="15" applyNumberFormat="1" applyFont="1" applyFill="1" applyBorder="1" applyAlignment="1">
      <alignment horizontal="right" indent="1"/>
    </xf>
    <xf numFmtId="167" fontId="23" fillId="0" borderId="26" xfId="7" applyNumberFormat="1" applyFont="1" applyFill="1" applyBorder="1" applyAlignment="1">
      <alignment horizontal="center"/>
    </xf>
    <xf numFmtId="0" fontId="24" fillId="0" borderId="26" xfId="0" applyFont="1" applyFill="1" applyBorder="1"/>
    <xf numFmtId="0" fontId="4" fillId="0" borderId="0" xfId="0" applyFont="1" applyAlignment="1"/>
    <xf numFmtId="164" fontId="2" fillId="0" borderId="47" xfId="15" applyNumberFormat="1" applyFont="1" applyBorder="1" applyAlignment="1">
      <alignment horizontal="right"/>
    </xf>
    <xf numFmtId="164" fontId="2" fillId="0" borderId="18" xfId="0" applyNumberFormat="1" applyFont="1" applyBorder="1" applyAlignment="1">
      <alignment horizontal="right"/>
    </xf>
    <xf numFmtId="164" fontId="2" fillId="0" borderId="26" xfId="15" applyNumberFormat="1" applyFont="1" applyBorder="1" applyAlignment="1">
      <alignment horizontal="right"/>
    </xf>
    <xf numFmtId="164" fontId="0" fillId="0" borderId="26" xfId="0" applyNumberFormat="1" applyBorder="1" applyAlignment="1">
      <alignment horizontal="right"/>
    </xf>
    <xf numFmtId="164" fontId="2" fillId="0" borderId="53" xfId="15" applyNumberFormat="1" applyFont="1" applyBorder="1" applyAlignment="1">
      <alignment horizontal="right"/>
    </xf>
    <xf numFmtId="38" fontId="3" fillId="0" borderId="0" xfId="0" applyNumberFormat="1" applyFont="1" applyFill="1"/>
    <xf numFmtId="38" fontId="2" fillId="0" borderId="12" xfId="0" applyNumberFormat="1" applyFont="1" applyFill="1" applyBorder="1" applyAlignment="1">
      <alignment horizontal="right" indent="1"/>
    </xf>
    <xf numFmtId="37" fontId="2" fillId="0" borderId="13" xfId="15" applyNumberFormat="1" applyFont="1" applyBorder="1" applyAlignment="1">
      <alignment horizontal="center"/>
    </xf>
    <xf numFmtId="37" fontId="2" fillId="0" borderId="14" xfId="15" applyNumberFormat="1" applyFont="1" applyBorder="1" applyAlignment="1">
      <alignment horizontal="center"/>
    </xf>
    <xf numFmtId="37" fontId="2" fillId="0" borderId="15" xfId="15" applyNumberFormat="1" applyFont="1" applyBorder="1" applyAlignment="1">
      <alignment horizontal="center"/>
    </xf>
    <xf numFmtId="6" fontId="2" fillId="0" borderId="39" xfId="0" applyNumberFormat="1" applyFont="1" applyBorder="1" applyAlignment="1">
      <alignment horizontal="center"/>
    </xf>
    <xf numFmtId="6" fontId="2" fillId="0" borderId="19" xfId="0" applyNumberFormat="1" applyFont="1" applyBorder="1" applyAlignment="1">
      <alignment horizontal="center"/>
    </xf>
    <xf numFmtId="6" fontId="2" fillId="0" borderId="14" xfId="0" applyNumberFormat="1" applyFont="1" applyBorder="1" applyAlignment="1">
      <alignment horizontal="center"/>
    </xf>
    <xf numFmtId="6" fontId="2" fillId="0" borderId="39" xfId="0" applyNumberFormat="1" applyFont="1" applyFill="1" applyBorder="1" applyAlignment="1">
      <alignment horizontal="center"/>
    </xf>
    <xf numFmtId="6" fontId="2" fillId="0" borderId="14" xfId="0" applyNumberFormat="1" applyFont="1" applyBorder="1" applyAlignment="1">
      <alignment horizontal="center" vertical="center" wrapText="1"/>
    </xf>
    <xf numFmtId="6" fontId="2" fillId="0" borderId="7" xfId="0" applyNumberFormat="1" applyFont="1" applyBorder="1" applyAlignment="1">
      <alignment horizontal="center" vertical="center" wrapText="1"/>
    </xf>
    <xf numFmtId="6" fontId="2" fillId="0" borderId="14" xfId="0" applyNumberFormat="1" applyFont="1" applyBorder="1" applyAlignment="1">
      <alignment horizontal="center" vertical="center"/>
    </xf>
    <xf numFmtId="6" fontId="2" fillId="0" borderId="35" xfId="0" applyNumberFormat="1" applyFont="1" applyBorder="1" applyAlignment="1">
      <alignment horizontal="center"/>
    </xf>
    <xf numFmtId="6" fontId="2" fillId="0" borderId="20" xfId="0" applyNumberFormat="1" applyFont="1" applyBorder="1" applyAlignment="1">
      <alignment horizontal="center"/>
    </xf>
    <xf numFmtId="6" fontId="2" fillId="0" borderId="15" xfId="0" applyNumberFormat="1" applyFont="1" applyBorder="1" applyAlignment="1">
      <alignment horizontal="center"/>
    </xf>
    <xf numFmtId="6" fontId="2" fillId="0" borderId="35" xfId="0" applyNumberFormat="1" applyFont="1" applyFill="1" applyBorder="1" applyAlignment="1">
      <alignment horizontal="center"/>
    </xf>
    <xf numFmtId="6" fontId="2" fillId="0" borderId="15" xfId="0" applyNumberFormat="1" applyFont="1" applyBorder="1" applyAlignment="1">
      <alignment horizontal="center" vertical="center" wrapText="1"/>
    </xf>
    <xf numFmtId="6" fontId="2" fillId="0" borderId="9" xfId="0" applyNumberFormat="1" applyFont="1" applyBorder="1" applyAlignment="1">
      <alignment horizontal="center" vertical="center" wrapText="1"/>
    </xf>
    <xf numFmtId="6" fontId="2" fillId="0" borderId="15" xfId="0" applyNumberFormat="1" applyFont="1" applyBorder="1" applyAlignment="1">
      <alignment horizontal="center" vertical="center"/>
    </xf>
    <xf numFmtId="10" fontId="23" fillId="0" borderId="26" xfId="16" applyNumberFormat="1" applyFont="1" applyFill="1" applyBorder="1" applyAlignment="1">
      <alignment horizontal="center"/>
    </xf>
    <xf numFmtId="0" fontId="2" fillId="0" borderId="14" xfId="0" applyFont="1" applyBorder="1" applyAlignment="1">
      <alignment horizontal="center" vertical="center" wrapText="1"/>
    </xf>
    <xf numFmtId="164" fontId="28" fillId="0" borderId="0" xfId="0" applyNumberFormat="1" applyFont="1" applyBorder="1" applyAlignment="1">
      <alignment horizontal="center"/>
    </xf>
    <xf numFmtId="0" fontId="26" fillId="0" borderId="4" xfId="0" applyFont="1" applyFill="1" applyBorder="1" applyAlignment="1"/>
    <xf numFmtId="164" fontId="2" fillId="0" borderId="9" xfId="0" applyNumberFormat="1" applyFont="1" applyBorder="1" applyAlignment="1">
      <alignment horizontal="center" vertical="center" wrapText="1"/>
    </xf>
    <xf numFmtId="164" fontId="2" fillId="0" borderId="18" xfId="0" applyNumberFormat="1" applyFont="1" applyBorder="1" applyAlignment="1">
      <alignment horizontal="center" vertical="center" wrapText="1"/>
    </xf>
    <xf numFmtId="164" fontId="2" fillId="0" borderId="20" xfId="0" applyNumberFormat="1" applyFont="1" applyBorder="1" applyAlignment="1">
      <alignment horizontal="center" vertical="center" wrapText="1"/>
    </xf>
    <xf numFmtId="164" fontId="2" fillId="0" borderId="18" xfId="0" applyNumberFormat="1" applyFont="1" applyBorder="1" applyAlignment="1">
      <alignment horizontal="center"/>
    </xf>
    <xf numFmtId="164" fontId="2" fillId="0" borderId="19" xfId="0" applyNumberFormat="1" applyFont="1" applyBorder="1" applyAlignment="1">
      <alignment horizontal="center"/>
    </xf>
    <xf numFmtId="0" fontId="4" fillId="2" borderId="57" xfId="0" applyFont="1" applyFill="1" applyBorder="1"/>
    <xf numFmtId="2" fontId="4" fillId="0" borderId="58" xfId="0" applyNumberFormat="1" applyFont="1" applyFill="1" applyBorder="1" applyAlignment="1">
      <alignment horizontal="center"/>
    </xf>
    <xf numFmtId="0" fontId="4" fillId="2" borderId="35" xfId="0" applyFont="1" applyFill="1" applyBorder="1"/>
    <xf numFmtId="164" fontId="0" fillId="0" borderId="20" xfId="0" applyNumberFormat="1" applyBorder="1" applyAlignment="1">
      <alignment horizontal="center"/>
    </xf>
    <xf numFmtId="164" fontId="2" fillId="0" borderId="35" xfId="15" applyNumberFormat="1" applyFont="1" applyBorder="1" applyAlignment="1">
      <alignment horizontal="right"/>
    </xf>
    <xf numFmtId="164" fontId="2" fillId="0" borderId="20" xfId="0" applyNumberFormat="1" applyFont="1" applyBorder="1" applyAlignment="1">
      <alignment horizontal="center"/>
    </xf>
    <xf numFmtId="164" fontId="2" fillId="0" borderId="12" xfId="0" applyNumberFormat="1" applyFont="1" applyBorder="1" applyAlignment="1">
      <alignment horizontal="center"/>
    </xf>
    <xf numFmtId="164" fontId="2" fillId="0" borderId="15" xfId="0" applyNumberFormat="1" applyFont="1" applyBorder="1" applyAlignment="1">
      <alignment horizontal="center" vertical="center"/>
    </xf>
    <xf numFmtId="0" fontId="6" fillId="0" borderId="26" xfId="0" applyFont="1" applyBorder="1" applyAlignment="1">
      <alignment vertical="center"/>
    </xf>
    <xf numFmtId="0" fontId="0" fillId="0" borderId="26" xfId="0" applyFont="1" applyBorder="1"/>
    <xf numFmtId="164" fontId="0" fillId="0" borderId="50" xfId="0" applyNumberFormat="1" applyBorder="1"/>
    <xf numFmtId="0" fontId="0" fillId="0" borderId="26" xfId="0" applyBorder="1" applyAlignment="1">
      <alignment horizontal="left"/>
    </xf>
    <xf numFmtId="0" fontId="0" fillId="0" borderId="26" xfId="0" applyBorder="1" applyAlignment="1">
      <alignment horizontal="left" vertical="center"/>
    </xf>
    <xf numFmtId="0" fontId="0" fillId="0" borderId="26" xfId="0" applyBorder="1" applyAlignment="1">
      <alignment horizontal="center"/>
    </xf>
    <xf numFmtId="0" fontId="29" fillId="0" borderId="0" xfId="0" applyFont="1" applyAlignment="1">
      <alignment horizontal="center"/>
    </xf>
    <xf numFmtId="0" fontId="2" fillId="0" borderId="26" xfId="0" applyFont="1" applyFill="1" applyBorder="1" applyAlignment="1">
      <alignment horizontal="center"/>
    </xf>
    <xf numFmtId="0" fontId="0" fillId="0" borderId="0" xfId="0" applyAlignment="1">
      <alignment horizontal="right" vertical="top"/>
    </xf>
    <xf numFmtId="164" fontId="2" fillId="0" borderId="50" xfId="0" applyNumberFormat="1" applyFont="1" applyFill="1" applyBorder="1" applyAlignment="1">
      <alignment horizontal="right" indent="1"/>
    </xf>
    <xf numFmtId="0" fontId="21" fillId="0" borderId="26" xfId="18" applyBorder="1"/>
    <xf numFmtId="0" fontId="4" fillId="0" borderId="26" xfId="0" applyFont="1" applyBorder="1" applyAlignment="1">
      <alignment horizontal="center"/>
    </xf>
    <xf numFmtId="9" fontId="4" fillId="2" borderId="37" xfId="0" applyNumberFormat="1" applyFont="1" applyFill="1" applyBorder="1" applyAlignment="1">
      <alignment horizontal="center"/>
    </xf>
    <xf numFmtId="164" fontId="0" fillId="0" borderId="59" xfId="0" applyNumberFormat="1" applyBorder="1" applyAlignment="1">
      <alignment horizontal="center"/>
    </xf>
    <xf numFmtId="164" fontId="0" fillId="0" borderId="43" xfId="0" applyNumberFormat="1" applyBorder="1" applyAlignment="1">
      <alignment horizontal="center"/>
    </xf>
    <xf numFmtId="9" fontId="4" fillId="2" borderId="29" xfId="0" applyNumberFormat="1" applyFont="1" applyFill="1" applyBorder="1" applyAlignment="1">
      <alignment horizontal="center"/>
    </xf>
    <xf numFmtId="0" fontId="0" fillId="0" borderId="55" xfId="0" applyBorder="1"/>
    <xf numFmtId="0" fontId="4" fillId="2" borderId="60" xfId="0" applyFont="1" applyFill="1" applyBorder="1"/>
    <xf numFmtId="0" fontId="4" fillId="2" borderId="42" xfId="0" applyFont="1" applyFill="1" applyBorder="1"/>
    <xf numFmtId="0" fontId="4" fillId="2" borderId="61" xfId="0" applyFont="1" applyFill="1" applyBorder="1"/>
    <xf numFmtId="164" fontId="0" fillId="0" borderId="18" xfId="0" applyNumberFormat="1" applyBorder="1" applyAlignment="1">
      <alignment horizontal="center"/>
    </xf>
    <xf numFmtId="0" fontId="0" fillId="0" borderId="0" xfId="0"/>
    <xf numFmtId="0" fontId="4" fillId="0" borderId="0" xfId="0" applyFont="1"/>
    <xf numFmtId="0" fontId="0" fillId="0" borderId="0" xfId="0" applyAlignment="1">
      <alignment horizontal="center"/>
    </xf>
    <xf numFmtId="0" fontId="4" fillId="0" borderId="0" xfId="0" applyFont="1" applyAlignment="1">
      <alignment horizontal="center"/>
    </xf>
    <xf numFmtId="164" fontId="0" fillId="0" borderId="0" xfId="0" applyNumberFormat="1"/>
    <xf numFmtId="9" fontId="0" fillId="0" borderId="0" xfId="16" applyFont="1"/>
    <xf numFmtId="167" fontId="0" fillId="0" borderId="0" xfId="15" applyNumberFormat="1" applyFont="1"/>
    <xf numFmtId="171" fontId="0" fillId="0" borderId="0" xfId="0" applyNumberFormat="1" applyFill="1"/>
    <xf numFmtId="171" fontId="4" fillId="0" borderId="58" xfId="0" applyNumberFormat="1" applyFont="1" applyFill="1" applyBorder="1" applyAlignment="1">
      <alignment horizontal="left"/>
    </xf>
    <xf numFmtId="164" fontId="2" fillId="0" borderId="19" xfId="0" applyNumberFormat="1" applyFont="1" applyBorder="1" applyAlignment="1">
      <alignment horizontal="right"/>
    </xf>
    <xf numFmtId="164" fontId="2" fillId="0" borderId="20" xfId="0" applyNumberFormat="1" applyFont="1" applyBorder="1" applyAlignment="1">
      <alignment horizontal="right"/>
    </xf>
    <xf numFmtId="0" fontId="2" fillId="0" borderId="5" xfId="0" applyFont="1" applyFill="1" applyBorder="1" applyAlignment="1">
      <alignment horizontal="center" vertical="center" wrapText="1"/>
    </xf>
    <xf numFmtId="0" fontId="2" fillId="0" borderId="63"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9" xfId="0" applyFont="1" applyFill="1" applyBorder="1" applyAlignment="1">
      <alignment horizontal="center" vertical="center" wrapText="1"/>
    </xf>
    <xf numFmtId="164" fontId="2" fillId="0" borderId="5" xfId="0" applyNumberFormat="1" applyFont="1" applyBorder="1" applyAlignment="1">
      <alignment horizontal="center" vertical="center"/>
    </xf>
    <xf numFmtId="164" fontId="2" fillId="0" borderId="7" xfId="0" applyNumberFormat="1" applyFont="1" applyBorder="1" applyAlignment="1">
      <alignment horizontal="center" vertical="center"/>
    </xf>
    <xf numFmtId="164" fontId="2" fillId="0" borderId="9" xfId="0" applyNumberFormat="1" applyFont="1" applyBorder="1" applyAlignment="1">
      <alignment horizontal="center" vertical="center"/>
    </xf>
    <xf numFmtId="164" fontId="2" fillId="0" borderId="5" xfId="0" applyNumberFormat="1" applyFont="1" applyBorder="1" applyAlignment="1">
      <alignment horizontal="center"/>
    </xf>
    <xf numFmtId="164" fontId="2" fillId="0" borderId="7" xfId="0" applyNumberFormat="1" applyFont="1" applyBorder="1" applyAlignment="1">
      <alignment horizontal="center"/>
    </xf>
    <xf numFmtId="164" fontId="2" fillId="0" borderId="9" xfId="0" applyNumberFormat="1" applyFont="1" applyBorder="1" applyAlignment="1">
      <alignment horizontal="center"/>
    </xf>
    <xf numFmtId="164" fontId="2" fillId="0" borderId="5" xfId="15" applyNumberFormat="1" applyFont="1" applyBorder="1" applyAlignment="1">
      <alignment horizontal="right"/>
    </xf>
    <xf numFmtId="164" fontId="2" fillId="0" borderId="7" xfId="15" applyNumberFormat="1" applyFont="1" applyBorder="1" applyAlignment="1">
      <alignment horizontal="right"/>
    </xf>
    <xf numFmtId="164" fontId="2" fillId="0" borderId="9" xfId="15" applyNumberFormat="1" applyFont="1" applyBorder="1" applyAlignment="1">
      <alignment horizontal="right"/>
    </xf>
    <xf numFmtId="172" fontId="0" fillId="0" borderId="18" xfId="0" applyNumberFormat="1" applyBorder="1" applyAlignment="1">
      <alignment horizontal="left"/>
    </xf>
    <xf numFmtId="172" fontId="0" fillId="0" borderId="43" xfId="0" applyNumberFormat="1" applyBorder="1" applyAlignment="1">
      <alignment horizontal="left"/>
    </xf>
    <xf numFmtId="172" fontId="0" fillId="0" borderId="20" xfId="0" applyNumberFormat="1" applyBorder="1" applyAlignment="1">
      <alignment horizontal="left"/>
    </xf>
    <xf numFmtId="6" fontId="0" fillId="0" borderId="0" xfId="0" applyNumberFormat="1"/>
    <xf numFmtId="0" fontId="0" fillId="0" borderId="41" xfId="0" applyBorder="1" applyAlignment="1">
      <alignment horizontal="center"/>
    </xf>
    <xf numFmtId="0" fontId="0" fillId="0" borderId="29" xfId="0" applyBorder="1" applyAlignment="1">
      <alignment horizontal="center"/>
    </xf>
    <xf numFmtId="0" fontId="2" fillId="0" borderId="38" xfId="0" applyFont="1" applyFill="1" applyBorder="1" applyAlignment="1">
      <alignment horizontal="center" vertical="center" wrapText="1"/>
    </xf>
    <xf numFmtId="0" fontId="0" fillId="0" borderId="0" xfId="0" applyFill="1" applyAlignment="1">
      <alignment horizontal="left" vertical="top" wrapText="1"/>
    </xf>
    <xf numFmtId="0" fontId="2" fillId="0" borderId="49"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4" fillId="0" borderId="27" xfId="0" applyFont="1" applyBorder="1" applyAlignment="1">
      <alignment horizontal="left"/>
    </xf>
    <xf numFmtId="0" fontId="0" fillId="0" borderId="0" xfId="0" applyAlignment="1">
      <alignment horizontal="left" vertical="top" wrapText="1"/>
    </xf>
    <xf numFmtId="0" fontId="4" fillId="0" borderId="26" xfId="0" applyFont="1" applyBorder="1" applyAlignment="1">
      <alignment horizontal="center"/>
    </xf>
    <xf numFmtId="0" fontId="26" fillId="0" borderId="0" xfId="0" applyFont="1" applyFill="1" applyBorder="1" applyAlignment="1"/>
    <xf numFmtId="167" fontId="2" fillId="0" borderId="34" xfId="15" applyNumberFormat="1" applyFont="1" applyFill="1" applyBorder="1" applyAlignment="1">
      <alignment horizontal="right" indent="1"/>
    </xf>
    <xf numFmtId="167" fontId="2" fillId="0" borderId="47" xfId="15" applyNumberFormat="1" applyFont="1" applyFill="1" applyBorder="1" applyAlignment="1">
      <alignment horizontal="right" indent="1"/>
    </xf>
    <xf numFmtId="167" fontId="2" fillId="0" borderId="39" xfId="15" applyNumberFormat="1" applyFont="1" applyFill="1" applyBorder="1" applyAlignment="1">
      <alignment horizontal="right" indent="1"/>
    </xf>
    <xf numFmtId="167" fontId="2" fillId="0" borderId="26" xfId="15" applyNumberFormat="1" applyFont="1" applyFill="1" applyBorder="1" applyAlignment="1">
      <alignment horizontal="right" indent="1"/>
    </xf>
    <xf numFmtId="167" fontId="2" fillId="0" borderId="35" xfId="15" applyNumberFormat="1" applyFont="1" applyFill="1" applyBorder="1" applyAlignment="1">
      <alignment horizontal="right" indent="1"/>
    </xf>
    <xf numFmtId="167" fontId="2" fillId="0" borderId="53" xfId="15" applyNumberFormat="1" applyFont="1" applyFill="1" applyBorder="1" applyAlignment="1">
      <alignment horizontal="right" indent="1"/>
    </xf>
    <xf numFmtId="0" fontId="2" fillId="0" borderId="55" xfId="0" applyFont="1" applyFill="1" applyBorder="1" applyAlignment="1">
      <alignment horizontal="center" vertical="center" wrapText="1"/>
    </xf>
    <xf numFmtId="0" fontId="2" fillId="0" borderId="62" xfId="0" applyFont="1" applyFill="1" applyBorder="1" applyAlignment="1">
      <alignment horizontal="center" vertical="center" wrapText="1"/>
    </xf>
    <xf numFmtId="0" fontId="2" fillId="0" borderId="37" xfId="0" applyFont="1" applyFill="1" applyBorder="1" applyAlignment="1">
      <alignment horizontal="center" vertical="center" wrapText="1"/>
    </xf>
    <xf numFmtId="167" fontId="2" fillId="0" borderId="25" xfId="15" applyNumberFormat="1" applyFont="1" applyFill="1" applyBorder="1" applyAlignment="1">
      <alignment horizontal="right" indent="1"/>
    </xf>
    <xf numFmtId="37" fontId="2" fillId="0" borderId="34" xfId="15" applyNumberFormat="1" applyFont="1" applyFill="1" applyBorder="1" applyAlignment="1">
      <alignment horizontal="center"/>
    </xf>
    <xf numFmtId="37" fontId="2" fillId="0" borderId="47" xfId="15" applyNumberFormat="1" applyFont="1" applyFill="1" applyBorder="1" applyAlignment="1">
      <alignment horizontal="center"/>
    </xf>
    <xf numFmtId="164" fontId="2" fillId="0" borderId="47" xfId="15" applyNumberFormat="1" applyFont="1" applyFill="1" applyBorder="1" applyAlignment="1">
      <alignment horizontal="right"/>
    </xf>
    <xf numFmtId="37" fontId="2" fillId="0" borderId="39" xfId="15" applyNumberFormat="1" applyFont="1" applyFill="1" applyBorder="1" applyAlignment="1">
      <alignment horizontal="center"/>
    </xf>
    <xf numFmtId="37" fontId="2" fillId="0" borderId="26" xfId="15" applyNumberFormat="1" applyFont="1" applyFill="1" applyBorder="1" applyAlignment="1">
      <alignment horizontal="center"/>
    </xf>
    <xf numFmtId="164" fontId="2" fillId="0" borderId="26" xfId="15" applyNumberFormat="1" applyFont="1" applyFill="1" applyBorder="1" applyAlignment="1">
      <alignment horizontal="right"/>
    </xf>
    <xf numFmtId="164" fontId="2" fillId="0" borderId="19" xfId="15" applyNumberFormat="1" applyFont="1" applyFill="1" applyBorder="1" applyAlignment="1">
      <alignment horizontal="right"/>
    </xf>
    <xf numFmtId="37" fontId="2" fillId="0" borderId="35" xfId="15" applyNumberFormat="1" applyFont="1" applyFill="1" applyBorder="1" applyAlignment="1">
      <alignment horizontal="center"/>
    </xf>
    <xf numFmtId="37" fontId="2" fillId="0" borderId="53" xfId="15" applyNumberFormat="1" applyFont="1" applyFill="1" applyBorder="1" applyAlignment="1">
      <alignment horizontal="center"/>
    </xf>
    <xf numFmtId="164" fontId="2" fillId="0" borderId="53" xfId="15" applyNumberFormat="1" applyFont="1" applyFill="1" applyBorder="1" applyAlignment="1">
      <alignment horizontal="right"/>
    </xf>
    <xf numFmtId="164" fontId="2" fillId="0" borderId="20" xfId="15" applyNumberFormat="1" applyFont="1" applyFill="1" applyBorder="1" applyAlignment="1">
      <alignment horizontal="right"/>
    </xf>
    <xf numFmtId="37" fontId="2" fillId="0" borderId="0" xfId="0" applyNumberFormat="1" applyFont="1" applyFill="1"/>
    <xf numFmtId="0" fontId="0" fillId="0" borderId="55" xfId="0" applyFill="1" applyBorder="1" applyAlignment="1"/>
    <xf numFmtId="0" fontId="0" fillId="0" borderId="62" xfId="0" applyFill="1" applyBorder="1" applyAlignment="1"/>
    <xf numFmtId="0" fontId="0" fillId="0" borderId="37" xfId="0" applyFill="1" applyBorder="1" applyAlignment="1"/>
    <xf numFmtId="0" fontId="0" fillId="0" borderId="41" xfId="0" applyBorder="1" applyAlignment="1"/>
    <xf numFmtId="0" fontId="0" fillId="0" borderId="29" xfId="0" applyBorder="1" applyAlignment="1"/>
    <xf numFmtId="38" fontId="2" fillId="0" borderId="0" xfId="0" applyNumberFormat="1" applyFont="1" applyFill="1" applyBorder="1" applyAlignment="1">
      <alignment horizontal="right" indent="1"/>
    </xf>
    <xf numFmtId="0" fontId="9" fillId="0" borderId="0" xfId="0" applyFont="1" applyAlignment="1">
      <alignment vertical="center"/>
    </xf>
    <xf numFmtId="173" fontId="0" fillId="0" borderId="0" xfId="0" applyNumberFormat="1"/>
    <xf numFmtId="171" fontId="2" fillId="0" borderId="5" xfId="0" applyNumberFormat="1" applyFont="1" applyBorder="1" applyAlignment="1">
      <alignment horizontal="center"/>
    </xf>
    <xf numFmtId="174" fontId="2" fillId="0" borderId="34" xfId="0" applyNumberFormat="1" applyFont="1" applyBorder="1" applyAlignment="1">
      <alignment horizontal="center"/>
    </xf>
    <xf numFmtId="174" fontId="2" fillId="0" borderId="47" xfId="0" applyNumberFormat="1" applyFont="1" applyBorder="1" applyAlignment="1">
      <alignment horizontal="center"/>
    </xf>
    <xf numFmtId="174" fontId="2" fillId="0" borderId="18" xfId="0" applyNumberFormat="1" applyFont="1" applyBorder="1" applyAlignment="1">
      <alignment horizontal="center"/>
    </xf>
    <xf numFmtId="171" fontId="2" fillId="0" borderId="45" xfId="0" applyNumberFormat="1" applyFont="1" applyBorder="1" applyAlignment="1">
      <alignment horizontal="center"/>
    </xf>
    <xf numFmtId="174" fontId="2" fillId="0" borderId="39" xfId="0" applyNumberFormat="1" applyFont="1" applyBorder="1" applyAlignment="1">
      <alignment horizontal="center"/>
    </xf>
    <xf numFmtId="174" fontId="2" fillId="0" borderId="26" xfId="0" applyNumberFormat="1" applyFont="1" applyBorder="1" applyAlignment="1">
      <alignment horizontal="center"/>
    </xf>
    <xf numFmtId="174" fontId="2" fillId="0" borderId="19" xfId="0" applyNumberFormat="1" applyFont="1" applyBorder="1" applyAlignment="1">
      <alignment horizontal="center"/>
    </xf>
    <xf numFmtId="0" fontId="4" fillId="0" borderId="26" xfId="0" applyFont="1" applyBorder="1" applyAlignment="1">
      <alignment vertical="center"/>
    </xf>
    <xf numFmtId="0" fontId="0" fillId="0" borderId="26" xfId="0" applyBorder="1" applyAlignment="1">
      <alignment horizontal="center" vertical="center"/>
    </xf>
    <xf numFmtId="6" fontId="0" fillId="0" borderId="26" xfId="0" applyNumberFormat="1" applyBorder="1"/>
    <xf numFmtId="171" fontId="2" fillId="0" borderId="9" xfId="0" applyNumberFormat="1" applyFont="1" applyBorder="1" applyAlignment="1">
      <alignment horizontal="center"/>
    </xf>
    <xf numFmtId="174" fontId="2" fillId="0" borderId="35" xfId="0" applyNumberFormat="1" applyFont="1" applyBorder="1" applyAlignment="1">
      <alignment horizontal="center"/>
    </xf>
    <xf numFmtId="174" fontId="2" fillId="0" borderId="53" xfId="0" applyNumberFormat="1" applyFont="1" applyBorder="1" applyAlignment="1">
      <alignment horizontal="center"/>
    </xf>
    <xf numFmtId="174" fontId="2" fillId="0" borderId="20" xfId="0" applyNumberFormat="1" applyFont="1" applyBorder="1" applyAlignment="1">
      <alignment horizontal="center"/>
    </xf>
    <xf numFmtId="6" fontId="3" fillId="0" borderId="0" xfId="0" applyNumberFormat="1" applyFont="1"/>
    <xf numFmtId="6" fontId="2" fillId="0" borderId="0" xfId="0" applyNumberFormat="1" applyFont="1" applyAlignment="1">
      <alignment horizontal="center"/>
    </xf>
    <xf numFmtId="0" fontId="0" fillId="0" borderId="0" xfId="0" applyAlignment="1">
      <alignment wrapText="1"/>
    </xf>
    <xf numFmtId="0" fontId="4" fillId="0" borderId="0" xfId="0" applyFont="1" applyAlignment="1">
      <alignment horizontal="center" vertical="center" textRotation="90" wrapText="1"/>
    </xf>
    <xf numFmtId="0" fontId="4" fillId="0" borderId="4" xfId="0" applyFont="1" applyBorder="1" applyAlignment="1"/>
    <xf numFmtId="164" fontId="2" fillId="0" borderId="12" xfId="0" applyNumberFormat="1" applyFont="1" applyFill="1" applyBorder="1" applyAlignment="1">
      <alignment horizontal="right" indent="1"/>
    </xf>
    <xf numFmtId="164" fontId="2" fillId="0" borderId="50" xfId="0" applyNumberFormat="1" applyFont="1" applyFill="1" applyBorder="1"/>
    <xf numFmtId="6" fontId="2" fillId="0" borderId="47" xfId="15" applyNumberFormat="1" applyFont="1" applyFill="1" applyBorder="1" applyAlignment="1">
      <alignment horizontal="right"/>
    </xf>
    <xf numFmtId="6" fontId="2" fillId="0" borderId="18" xfId="0" applyNumberFormat="1" applyFont="1" applyFill="1" applyBorder="1" applyAlignment="1">
      <alignment horizontal="right"/>
    </xf>
    <xf numFmtId="6" fontId="2" fillId="0" borderId="26" xfId="15" applyNumberFormat="1" applyFont="1" applyFill="1" applyBorder="1" applyAlignment="1">
      <alignment horizontal="right"/>
    </xf>
    <xf numFmtId="6" fontId="2" fillId="0" borderId="19" xfId="15" applyNumberFormat="1" applyFont="1" applyFill="1" applyBorder="1" applyAlignment="1">
      <alignment horizontal="right"/>
    </xf>
    <xf numFmtId="6" fontId="2" fillId="0" borderId="53" xfId="15" applyNumberFormat="1" applyFont="1" applyFill="1" applyBorder="1" applyAlignment="1">
      <alignment horizontal="right"/>
    </xf>
    <xf numFmtId="6" fontId="2" fillId="0" borderId="20" xfId="15" applyNumberFormat="1" applyFont="1" applyFill="1" applyBorder="1" applyAlignment="1">
      <alignment horizontal="right"/>
    </xf>
    <xf numFmtId="3" fontId="2" fillId="0" borderId="13" xfId="0" applyNumberFormat="1" applyFont="1" applyBorder="1" applyAlignment="1">
      <alignment horizontal="center"/>
    </xf>
    <xf numFmtId="3" fontId="2" fillId="0" borderId="14" xfId="0" applyNumberFormat="1" applyFont="1" applyBorder="1" applyAlignment="1">
      <alignment horizontal="center"/>
    </xf>
    <xf numFmtId="173" fontId="0" fillId="0" borderId="26" xfId="0" applyNumberFormat="1" applyBorder="1" applyAlignment="1">
      <alignment horizontal="center" vertical="center"/>
    </xf>
    <xf numFmtId="173" fontId="0" fillId="0" borderId="26" xfId="0" applyNumberFormat="1" applyBorder="1"/>
    <xf numFmtId="0" fontId="6" fillId="0" borderId="0" xfId="0" applyFont="1" applyAlignment="1">
      <alignment horizontal="center"/>
    </xf>
    <xf numFmtId="0" fontId="14" fillId="0" borderId="0" xfId="0" applyFont="1" applyAlignment="1">
      <alignment horizontal="center"/>
    </xf>
    <xf numFmtId="0" fontId="6" fillId="0" borderId="0" xfId="0" applyFont="1" applyAlignment="1">
      <alignment horizontal="center" vertical="center"/>
    </xf>
    <xf numFmtId="3" fontId="2" fillId="0" borderId="15" xfId="0" applyNumberFormat="1" applyFont="1" applyBorder="1" applyAlignment="1">
      <alignment horizontal="center"/>
    </xf>
    <xf numFmtId="0" fontId="30" fillId="0" borderId="0" xfId="0" applyFont="1"/>
    <xf numFmtId="0" fontId="4" fillId="0" borderId="0" xfId="0" applyFont="1" applyAlignment="1">
      <alignment horizontal="left"/>
    </xf>
    <xf numFmtId="164" fontId="0" fillId="0" borderId="0" xfId="0" applyNumberFormat="1" applyAlignment="1">
      <alignment horizontal="center"/>
    </xf>
    <xf numFmtId="0" fontId="2" fillId="0" borderId="5" xfId="0" applyFont="1" applyBorder="1" applyAlignment="1">
      <alignment horizontal="center" vertical="center"/>
    </xf>
    <xf numFmtId="6" fontId="2" fillId="0" borderId="13" xfId="0" applyNumberFormat="1" applyFont="1" applyBorder="1" applyAlignment="1">
      <alignment horizontal="right"/>
    </xf>
    <xf numFmtId="0" fontId="4" fillId="0" borderId="26" xfId="0" applyFont="1" applyBorder="1" applyAlignment="1">
      <alignment horizontal="left"/>
    </xf>
    <xf numFmtId="164" fontId="4" fillId="0" borderId="26" xfId="0" applyNumberFormat="1" applyFont="1" applyBorder="1" applyAlignment="1">
      <alignment horizontal="center"/>
    </xf>
    <xf numFmtId="0" fontId="2" fillId="0" borderId="7" xfId="0" applyFont="1" applyBorder="1" applyAlignment="1">
      <alignment horizontal="center" vertical="center"/>
    </xf>
    <xf numFmtId="6" fontId="2" fillId="0" borderId="14" xfId="0" applyNumberFormat="1" applyFont="1" applyBorder="1" applyAlignment="1">
      <alignment horizontal="right"/>
    </xf>
    <xf numFmtId="164" fontId="0" fillId="0" borderId="26" xfId="0" applyNumberFormat="1" applyBorder="1" applyAlignment="1">
      <alignment horizontal="center"/>
    </xf>
    <xf numFmtId="9" fontId="0" fillId="0" borderId="0" xfId="16" applyFont="1" applyAlignment="1">
      <alignment horizontal="center"/>
    </xf>
    <xf numFmtId="0" fontId="29" fillId="0" borderId="0" xfId="0" applyFont="1"/>
    <xf numFmtId="0" fontId="29" fillId="0" borderId="23" xfId="0" applyFont="1" applyBorder="1"/>
    <xf numFmtId="0" fontId="0" fillId="0" borderId="26" xfId="0" applyBorder="1" applyAlignment="1">
      <alignment horizontal="right"/>
    </xf>
    <xf numFmtId="0" fontId="6" fillId="0" borderId="23" xfId="0" applyFont="1" applyBorder="1" applyAlignment="1">
      <alignment horizontal="center"/>
    </xf>
    <xf numFmtId="0" fontId="2" fillId="0" borderId="9" xfId="0" applyFont="1" applyBorder="1" applyAlignment="1">
      <alignment horizontal="center" vertical="center"/>
    </xf>
    <xf numFmtId="6" fontId="2" fillId="0" borderId="15" xfId="0" applyNumberFormat="1" applyFont="1" applyBorder="1" applyAlignment="1">
      <alignment horizontal="right"/>
    </xf>
    <xf numFmtId="164" fontId="2" fillId="0" borderId="0" xfId="0" applyNumberFormat="1" applyFont="1"/>
    <xf numFmtId="6" fontId="2" fillId="0" borderId="12" xfId="0" applyNumberFormat="1" applyFont="1" applyBorder="1" applyAlignment="1">
      <alignment horizontal="right" indent="1"/>
    </xf>
    <xf numFmtId="0" fontId="0" fillId="0" borderId="26" xfId="0" applyBorder="1" applyAlignment="1">
      <alignment horizontal="right" vertical="center"/>
    </xf>
    <xf numFmtId="0" fontId="6" fillId="0" borderId="23" xfId="0" applyFont="1" applyBorder="1" applyAlignment="1">
      <alignment horizontal="center" vertical="center"/>
    </xf>
    <xf numFmtId="169" fontId="0" fillId="0" borderId="0" xfId="0" applyNumberFormat="1" applyAlignment="1">
      <alignment horizontal="center"/>
    </xf>
    <xf numFmtId="0" fontId="6" fillId="0" borderId="0" xfId="0" applyFont="1" applyBorder="1" applyAlignment="1">
      <alignment horizontal="center" vertical="center"/>
    </xf>
    <xf numFmtId="0" fontId="24" fillId="0" borderId="26" xfId="0" applyFont="1" applyFill="1" applyBorder="1" applyAlignment="1">
      <alignment horizontal="center"/>
    </xf>
    <xf numFmtId="0" fontId="0" fillId="0" borderId="0" xfId="0" applyBorder="1" applyAlignment="1">
      <alignment horizontal="left" vertical="center"/>
    </xf>
    <xf numFmtId="164" fontId="0" fillId="0" borderId="0" xfId="0" applyNumberFormat="1" applyBorder="1" applyAlignment="1">
      <alignment horizontal="right"/>
    </xf>
    <xf numFmtId="0" fontId="0" fillId="0" borderId="21" xfId="0" applyBorder="1"/>
    <xf numFmtId="0" fontId="0" fillId="0" borderId="21" xfId="0" applyBorder="1" applyAlignment="1">
      <alignment horizontal="left"/>
    </xf>
    <xf numFmtId="170" fontId="0" fillId="0" borderId="26" xfId="0" applyNumberFormat="1" applyBorder="1" applyAlignment="1">
      <alignment horizontal="right"/>
    </xf>
    <xf numFmtId="170" fontId="0" fillId="0" borderId="26" xfId="0" applyNumberFormat="1" applyBorder="1"/>
    <xf numFmtId="0" fontId="4" fillId="0" borderId="26" xfId="0" applyFont="1" applyBorder="1" applyAlignment="1">
      <alignment horizontal="left" vertical="center"/>
    </xf>
    <xf numFmtId="44" fontId="0" fillId="0" borderId="0" xfId="0" applyNumberFormat="1"/>
    <xf numFmtId="169" fontId="0" fillId="0" borderId="26" xfId="0" applyNumberFormat="1" applyBorder="1" applyAlignment="1">
      <alignment horizontal="center"/>
    </xf>
    <xf numFmtId="164" fontId="0" fillId="0" borderId="26" xfId="0" applyNumberFormat="1" applyFill="1" applyBorder="1" applyAlignment="1">
      <alignment horizontal="center"/>
    </xf>
    <xf numFmtId="164" fontId="0" fillId="0" borderId="26" xfId="0" applyNumberFormat="1" applyFill="1" applyBorder="1"/>
    <xf numFmtId="0" fontId="4" fillId="0" borderId="23" xfId="0" applyFont="1" applyBorder="1" applyAlignment="1">
      <alignment horizontal="center"/>
    </xf>
    <xf numFmtId="0" fontId="4" fillId="0" borderId="0" xfId="0" applyFont="1" applyBorder="1" applyAlignment="1">
      <alignment horizontal="center"/>
    </xf>
    <xf numFmtId="0" fontId="4" fillId="0" borderId="0" xfId="0" applyFont="1" applyBorder="1" applyAlignment="1"/>
    <xf numFmtId="37" fontId="0" fillId="0" borderId="23" xfId="15" applyNumberFormat="1" applyFont="1" applyFill="1" applyBorder="1" applyAlignment="1">
      <alignment horizontal="center"/>
    </xf>
    <xf numFmtId="9" fontId="0" fillId="0" borderId="0" xfId="16" applyFont="1" applyBorder="1" applyAlignment="1">
      <alignment horizontal="center"/>
    </xf>
    <xf numFmtId="10" fontId="0" fillId="0" borderId="0" xfId="16" applyNumberFormat="1" applyFont="1" applyBorder="1" applyAlignment="1">
      <alignment horizontal="center"/>
    </xf>
    <xf numFmtId="0" fontId="24" fillId="0" borderId="69" xfId="0" applyFont="1" applyFill="1" applyBorder="1" applyAlignment="1">
      <alignment horizontal="right"/>
    </xf>
    <xf numFmtId="10" fontId="23" fillId="0" borderId="69" xfId="16" applyNumberFormat="1" applyFont="1" applyFill="1" applyBorder="1" applyAlignment="1">
      <alignment horizontal="center"/>
    </xf>
    <xf numFmtId="37" fontId="2" fillId="0" borderId="39" xfId="15" applyNumberFormat="1" applyFont="1" applyBorder="1" applyAlignment="1">
      <alignment horizontal="center"/>
    </xf>
    <xf numFmtId="37" fontId="2" fillId="0" borderId="34" xfId="15" applyNumberFormat="1" applyFont="1" applyBorder="1" applyAlignment="1">
      <alignment horizontal="center"/>
    </xf>
    <xf numFmtId="37" fontId="2" fillId="0" borderId="35" xfId="15" applyNumberFormat="1" applyFont="1" applyBorder="1" applyAlignment="1">
      <alignment horizontal="center"/>
    </xf>
    <xf numFmtId="37" fontId="2" fillId="0" borderId="64" xfId="15" applyNumberFormat="1" applyFont="1" applyFill="1" applyBorder="1" applyAlignment="1">
      <alignment horizontal="center"/>
    </xf>
    <xf numFmtId="37" fontId="2" fillId="0" borderId="56" xfId="15" applyNumberFormat="1" applyFont="1" applyFill="1" applyBorder="1" applyAlignment="1">
      <alignment horizontal="center"/>
    </xf>
    <xf numFmtId="37" fontId="2" fillId="0" borderId="65" xfId="15" applyNumberFormat="1" applyFont="1" applyFill="1" applyBorder="1" applyAlignment="1">
      <alignment horizontal="center"/>
    </xf>
    <xf numFmtId="6" fontId="2" fillId="0" borderId="34" xfId="0" applyNumberFormat="1" applyFont="1" applyBorder="1" applyAlignment="1">
      <alignment horizontal="right"/>
    </xf>
    <xf numFmtId="6" fontId="2" fillId="0" borderId="18" xfId="0" applyNumberFormat="1" applyFont="1" applyBorder="1" applyAlignment="1">
      <alignment horizontal="right"/>
    </xf>
    <xf numFmtId="6" fontId="2" fillId="0" borderId="60" xfId="0" applyNumberFormat="1" applyFont="1" applyBorder="1" applyAlignment="1">
      <alignment horizontal="right"/>
    </xf>
    <xf numFmtId="6" fontId="2" fillId="0" borderId="59" xfId="0" applyNumberFormat="1" applyFont="1" applyBorder="1" applyAlignment="1">
      <alignment horizontal="right"/>
    </xf>
    <xf numFmtId="6" fontId="2" fillId="0" borderId="35" xfId="0" applyNumberFormat="1" applyFont="1" applyBorder="1" applyAlignment="1">
      <alignment horizontal="right"/>
    </xf>
    <xf numFmtId="6" fontId="2" fillId="0" borderId="20" xfId="0" applyNumberFormat="1" applyFont="1" applyBorder="1" applyAlignment="1">
      <alignment horizontal="right"/>
    </xf>
    <xf numFmtId="6" fontId="2" fillId="0" borderId="64" xfId="0" applyNumberFormat="1" applyFont="1" applyBorder="1" applyAlignment="1">
      <alignment horizontal="right"/>
    </xf>
    <xf numFmtId="6" fontId="2" fillId="0" borderId="47" xfId="0" applyNumberFormat="1" applyFont="1" applyBorder="1" applyAlignment="1">
      <alignment horizontal="right"/>
    </xf>
    <xf numFmtId="6" fontId="2" fillId="0" borderId="6" xfId="0" applyNumberFormat="1" applyFont="1" applyBorder="1" applyAlignment="1">
      <alignment horizontal="right"/>
    </xf>
    <xf numFmtId="6" fontId="2" fillId="0" borderId="56" xfId="0" applyNumberFormat="1" applyFont="1" applyBorder="1" applyAlignment="1">
      <alignment horizontal="right"/>
    </xf>
    <xf numFmtId="6" fontId="2" fillId="0" borderId="26" xfId="0" applyNumberFormat="1" applyFont="1" applyBorder="1" applyAlignment="1">
      <alignment horizontal="right"/>
    </xf>
    <xf numFmtId="6" fontId="2" fillId="0" borderId="19" xfId="0" applyNumberFormat="1" applyFont="1" applyBorder="1" applyAlignment="1">
      <alignment horizontal="right"/>
    </xf>
    <xf numFmtId="6" fontId="2" fillId="0" borderId="8" xfId="0" applyNumberFormat="1" applyFont="1" applyBorder="1" applyAlignment="1">
      <alignment horizontal="right"/>
    </xf>
    <xf numFmtId="6" fontId="2" fillId="0" borderId="39" xfId="0" applyNumberFormat="1" applyFont="1" applyBorder="1" applyAlignment="1">
      <alignment horizontal="right"/>
    </xf>
    <xf numFmtId="6" fontId="2" fillId="0" borderId="65" xfId="0" applyNumberFormat="1" applyFont="1" applyBorder="1" applyAlignment="1">
      <alignment horizontal="right"/>
    </xf>
    <xf numFmtId="6" fontId="2" fillId="0" borderId="53" xfId="0" applyNumberFormat="1" applyFont="1" applyBorder="1" applyAlignment="1">
      <alignment horizontal="right"/>
    </xf>
    <xf numFmtId="6" fontId="2" fillId="0" borderId="10" xfId="0" applyNumberFormat="1" applyFont="1" applyBorder="1" applyAlignment="1">
      <alignment horizontal="right"/>
    </xf>
    <xf numFmtId="1" fontId="0" fillId="0" borderId="26" xfId="0" applyNumberFormat="1" applyBorder="1"/>
    <xf numFmtId="0" fontId="21" fillId="0" borderId="56" xfId="18" applyBorder="1"/>
    <xf numFmtId="0" fontId="0" fillId="3" borderId="26" xfId="0" applyFill="1" applyBorder="1"/>
    <xf numFmtId="0" fontId="0" fillId="3" borderId="0" xfId="0" applyFill="1"/>
    <xf numFmtId="0" fontId="0" fillId="3" borderId="0" xfId="0" applyFill="1" applyAlignment="1">
      <alignment horizontal="right"/>
    </xf>
    <xf numFmtId="0" fontId="0" fillId="0" borderId="72" xfId="0" applyBorder="1" applyAlignment="1">
      <alignment horizontal="center" vertical="center"/>
    </xf>
    <xf numFmtId="0" fontId="0" fillId="3" borderId="26" xfId="0" applyFill="1" applyBorder="1" applyAlignment="1">
      <alignment horizontal="right" vertical="center"/>
    </xf>
    <xf numFmtId="164" fontId="0" fillId="3" borderId="26" xfId="0" applyNumberFormat="1" applyFill="1" applyBorder="1" applyAlignment="1">
      <alignment horizontal="center"/>
    </xf>
    <xf numFmtId="164" fontId="0" fillId="3" borderId="26" xfId="0" applyNumberFormat="1" applyFill="1" applyBorder="1"/>
    <xf numFmtId="0" fontId="0" fillId="0" borderId="0" xfId="0" applyAlignment="1"/>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3" fillId="0" borderId="40" xfId="0" applyFont="1" applyFill="1" applyBorder="1" applyAlignment="1">
      <alignment horizontal="center" vertical="center"/>
    </xf>
    <xf numFmtId="0" fontId="3" fillId="0" borderId="29"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164" fontId="3" fillId="0" borderId="40" xfId="0" applyNumberFormat="1" applyFont="1" applyFill="1" applyBorder="1" applyAlignment="1">
      <alignment horizontal="center" vertical="center"/>
    </xf>
    <xf numFmtId="164" fontId="3" fillId="0" borderId="29" xfId="0" applyNumberFormat="1" applyFont="1" applyFill="1" applyBorder="1" applyAlignment="1">
      <alignment horizontal="center" vertical="center"/>
    </xf>
    <xf numFmtId="0" fontId="3" fillId="0" borderId="40"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4" fillId="0" borderId="21" xfId="0" applyFont="1" applyFill="1" applyBorder="1" applyAlignment="1">
      <alignment horizontal="center"/>
    </xf>
    <xf numFmtId="0" fontId="24" fillId="0" borderId="8" xfId="0" applyFont="1" applyFill="1" applyBorder="1" applyAlignment="1">
      <alignment horizontal="center"/>
    </xf>
    <xf numFmtId="0" fontId="24" fillId="0" borderId="56" xfId="0" applyFont="1" applyFill="1" applyBorder="1" applyAlignment="1">
      <alignment horizontal="center"/>
    </xf>
    <xf numFmtId="0" fontId="2" fillId="0" borderId="11"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55" xfId="0" applyFont="1" applyFill="1" applyBorder="1" applyAlignment="1">
      <alignment horizontal="center" vertical="center" wrapText="1"/>
    </xf>
    <xf numFmtId="0" fontId="2" fillId="0" borderId="62"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49" xfId="0" applyFont="1" applyFill="1" applyBorder="1" applyAlignment="1">
      <alignment horizontal="center" vertical="center" wrapText="1"/>
    </xf>
    <xf numFmtId="0" fontId="2" fillId="0" borderId="48"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4" fillId="0" borderId="26" xfId="0" applyFont="1" applyFill="1" applyBorder="1" applyAlignment="1">
      <alignment horizontal="center"/>
    </xf>
    <xf numFmtId="0" fontId="24" fillId="0" borderId="0" xfId="0" applyFont="1" applyFill="1" applyBorder="1" applyAlignment="1">
      <alignment horizontal="center"/>
    </xf>
    <xf numFmtId="0" fontId="23" fillId="0" borderId="34" xfId="0" applyFont="1" applyFill="1" applyBorder="1" applyAlignment="1">
      <alignment horizontal="center" vertical="center"/>
    </xf>
    <xf numFmtId="0" fontId="23" fillId="0" borderId="47"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55" xfId="0" applyFont="1" applyFill="1" applyBorder="1" applyAlignment="1">
      <alignment horizontal="center" vertical="center"/>
    </xf>
    <xf numFmtId="0" fontId="23" fillId="0" borderId="62" xfId="0" applyFont="1" applyFill="1" applyBorder="1" applyAlignment="1">
      <alignment horizontal="center" vertical="center"/>
    </xf>
    <xf numFmtId="0" fontId="23" fillId="0" borderId="37" xfId="0" applyFont="1" applyFill="1" applyBorder="1" applyAlignment="1">
      <alignment horizontal="center" vertical="center"/>
    </xf>
    <xf numFmtId="0" fontId="2" fillId="0" borderId="40"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16" xfId="0" applyFont="1" applyFill="1" applyBorder="1" applyAlignment="1">
      <alignment horizontal="center" vertical="center"/>
    </xf>
    <xf numFmtId="0" fontId="2" fillId="0" borderId="17" xfId="0" applyFont="1" applyFill="1" applyBorder="1" applyAlignment="1">
      <alignment horizontal="center" vertical="center"/>
    </xf>
    <xf numFmtId="0" fontId="24" fillId="0" borderId="41" xfId="0" applyFont="1" applyFill="1" applyBorder="1" applyAlignment="1">
      <alignment horizontal="center"/>
    </xf>
    <xf numFmtId="0" fontId="24" fillId="0" borderId="29" xfId="0" applyFont="1" applyFill="1" applyBorder="1" applyAlignment="1">
      <alignment horizontal="center"/>
    </xf>
    <xf numFmtId="0" fontId="24" fillId="0" borderId="40" xfId="0" applyFont="1" applyFill="1" applyBorder="1" applyAlignment="1">
      <alignment horizontal="center"/>
    </xf>
    <xf numFmtId="0" fontId="0" fillId="0" borderId="0" xfId="0" applyAlignment="1">
      <alignment horizontal="left" vertical="top"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70" xfId="0" applyFont="1" applyFill="1" applyBorder="1" applyAlignment="1">
      <alignment horizontal="center" vertical="center" wrapText="1"/>
    </xf>
    <xf numFmtId="0" fontId="2" fillId="0" borderId="71" xfId="0" applyFont="1" applyFill="1" applyBorder="1" applyAlignment="1">
      <alignment horizontal="center" vertical="center" wrapText="1"/>
    </xf>
    <xf numFmtId="0" fontId="4" fillId="0" borderId="0" xfId="0" applyFont="1" applyBorder="1" applyAlignment="1">
      <alignment horizontal="left"/>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4" fillId="0" borderId="0" xfId="0" applyFont="1" applyFill="1" applyBorder="1" applyAlignment="1">
      <alignment horizontal="left"/>
    </xf>
    <xf numFmtId="0" fontId="2" fillId="0" borderId="49" xfId="0" applyFont="1" applyBorder="1" applyAlignment="1">
      <alignment horizontal="center" vertical="center" wrapText="1"/>
    </xf>
    <xf numFmtId="0" fontId="2" fillId="0" borderId="48" xfId="0" applyFont="1" applyBorder="1" applyAlignment="1">
      <alignment horizontal="center" vertical="center" wrapText="1"/>
    </xf>
    <xf numFmtId="0" fontId="0" fillId="0" borderId="26" xfId="0" applyBorder="1" applyAlignment="1">
      <alignment horizontal="center"/>
    </xf>
    <xf numFmtId="0" fontId="0" fillId="0" borderId="21" xfId="0" applyBorder="1" applyAlignment="1">
      <alignment horizontal="center"/>
    </xf>
    <xf numFmtId="0" fontId="0" fillId="0" borderId="8" xfId="0" applyBorder="1" applyAlignment="1">
      <alignment horizontal="center"/>
    </xf>
    <xf numFmtId="0" fontId="0" fillId="0" borderId="56" xfId="0" applyBorder="1" applyAlignment="1">
      <alignment horizont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4" fillId="0" borderId="56" xfId="0" applyFont="1" applyBorder="1" applyAlignment="1">
      <alignment horizontal="center" vertical="center"/>
    </xf>
    <xf numFmtId="0" fontId="4" fillId="0" borderId="26" xfId="0" applyFont="1" applyBorder="1" applyAlignment="1">
      <alignment horizontal="center" vertical="center"/>
    </xf>
    <xf numFmtId="49" fontId="2" fillId="0" borderId="18"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29" xfId="0" applyFont="1" applyBorder="1" applyAlignment="1">
      <alignment horizontal="center" vertical="center"/>
    </xf>
    <xf numFmtId="0" fontId="4" fillId="0" borderId="40" xfId="0" applyFont="1" applyBorder="1" applyAlignment="1">
      <alignment horizontal="center"/>
    </xf>
    <xf numFmtId="0" fontId="4" fillId="0" borderId="41" xfId="0" applyFont="1" applyBorder="1" applyAlignment="1">
      <alignment horizontal="center"/>
    </xf>
    <xf numFmtId="0" fontId="4" fillId="0" borderId="1" xfId="0" applyFont="1" applyBorder="1" applyAlignment="1">
      <alignment horizontal="center"/>
    </xf>
    <xf numFmtId="0" fontId="4" fillId="0" borderId="33" xfId="0" applyFont="1" applyBorder="1" applyAlignment="1">
      <alignment horizontal="center"/>
    </xf>
    <xf numFmtId="0" fontId="2" fillId="0" borderId="13"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18" xfId="0" applyFont="1" applyBorder="1" applyAlignment="1">
      <alignment horizontal="center" vertical="center"/>
    </xf>
    <xf numFmtId="0" fontId="2" fillId="0" borderId="54" xfId="0" applyFont="1" applyBorder="1" applyAlignment="1">
      <alignment horizontal="center" vertical="center"/>
    </xf>
    <xf numFmtId="0" fontId="2" fillId="0" borderId="24"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68" xfId="0" applyFont="1" applyBorder="1" applyAlignment="1">
      <alignment horizontal="center" vertical="center"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0" fontId="8" fillId="0" borderId="22"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8" fillId="0" borderId="22" xfId="4" applyFont="1" applyFill="1" applyBorder="1" applyAlignment="1">
      <alignment horizontal="center" vertical="center"/>
    </xf>
    <xf numFmtId="0" fontId="8" fillId="0" borderId="24" xfId="4" applyFont="1" applyFill="1" applyBorder="1" applyAlignment="1">
      <alignment horizontal="center" vertical="center"/>
    </xf>
    <xf numFmtId="0" fontId="8" fillId="0" borderId="25" xfId="4" applyFont="1" applyFill="1" applyBorder="1" applyAlignment="1">
      <alignment horizontal="center" vertical="center"/>
    </xf>
    <xf numFmtId="0" fontId="8" fillId="0" borderId="28" xfId="0" applyFont="1" applyFill="1" applyBorder="1" applyAlignment="1">
      <alignment horizontal="center" wrapText="1"/>
    </xf>
    <xf numFmtId="0" fontId="8" fillId="0" borderId="51" xfId="0" applyFont="1" applyFill="1" applyBorder="1" applyAlignment="1">
      <alignment horizontal="center" wrapText="1"/>
    </xf>
    <xf numFmtId="0" fontId="8" fillId="0" borderId="26" xfId="0" applyFont="1" applyFill="1" applyBorder="1" applyAlignment="1">
      <alignment horizontal="center" wrapText="1"/>
    </xf>
    <xf numFmtId="0" fontId="8" fillId="0" borderId="22" xfId="0" applyFont="1" applyFill="1" applyBorder="1" applyAlignment="1">
      <alignment horizontal="left" vertical="center"/>
    </xf>
    <xf numFmtId="0" fontId="8" fillId="0" borderId="24" xfId="0" applyFont="1" applyFill="1" applyBorder="1" applyAlignment="1">
      <alignment horizontal="left" vertical="center"/>
    </xf>
    <xf numFmtId="0" fontId="8" fillId="0" borderId="25" xfId="0" applyFont="1" applyFill="1" applyBorder="1" applyAlignment="1">
      <alignment horizontal="left" vertical="center"/>
    </xf>
    <xf numFmtId="0" fontId="8" fillId="0" borderId="22"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0" fillId="0" borderId="0" xfId="0" applyFill="1" applyAlignment="1">
      <alignment horizontal="left" vertical="top" wrapText="1"/>
    </xf>
    <xf numFmtId="0" fontId="4" fillId="0" borderId="50" xfId="0" applyFont="1" applyBorder="1" applyAlignment="1">
      <alignment horizontal="center"/>
    </xf>
    <xf numFmtId="0" fontId="4" fillId="0" borderId="29" xfId="0" applyFont="1" applyBorder="1" applyAlignment="1">
      <alignment horizontal="center"/>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40" xfId="0" applyBorder="1" applyAlignment="1">
      <alignment horizontal="center"/>
    </xf>
    <xf numFmtId="0" fontId="0" fillId="0" borderId="29" xfId="0" applyBorder="1" applyAlignment="1">
      <alignment horizontal="center"/>
    </xf>
    <xf numFmtId="0" fontId="2" fillId="0" borderId="33" xfId="0" applyFont="1" applyBorder="1" applyAlignment="1">
      <alignment horizontal="center" vertical="center" wrapText="1"/>
    </xf>
    <xf numFmtId="0" fontId="2" fillId="0" borderId="30" xfId="0" applyFont="1" applyBorder="1" applyAlignment="1">
      <alignment horizontal="center" vertical="center" wrapText="1"/>
    </xf>
  </cellXfs>
  <cellStyles count="19">
    <cellStyle name="Comma" xfId="15" builtinId="3"/>
    <cellStyle name="Comma 2" xfId="7" xr:uid="{00000000-0005-0000-0000-000001000000}"/>
    <cellStyle name="Comma0" xfId="8" xr:uid="{00000000-0005-0000-0000-000002000000}"/>
    <cellStyle name="Currency" xfId="1" builtinId="4"/>
    <cellStyle name="Currency0" xfId="9" xr:uid="{00000000-0005-0000-0000-000004000000}"/>
    <cellStyle name="Date" xfId="10" xr:uid="{00000000-0005-0000-0000-000005000000}"/>
    <cellStyle name="Fixed" xfId="11" xr:uid="{00000000-0005-0000-0000-000006000000}"/>
    <cellStyle name="Hyperlink" xfId="18" builtinId="8"/>
    <cellStyle name="Normal" xfId="0" builtinId="0"/>
    <cellStyle name="Normal 16" xfId="2" xr:uid="{00000000-0005-0000-0000-000009000000}"/>
    <cellStyle name="Normal 17" xfId="4" xr:uid="{00000000-0005-0000-0000-00000A000000}"/>
    <cellStyle name="Normal 18" xfId="3" xr:uid="{00000000-0005-0000-0000-00000B000000}"/>
    <cellStyle name="Normal 19" xfId="5" xr:uid="{00000000-0005-0000-0000-00000C000000}"/>
    <cellStyle name="Normal 2" xfId="6" xr:uid="{00000000-0005-0000-0000-00000D000000}"/>
    <cellStyle name="Normal 3" xfId="12" xr:uid="{00000000-0005-0000-0000-00000E000000}"/>
    <cellStyle name="Normal 4" xfId="13" xr:uid="{00000000-0005-0000-0000-00000F000000}"/>
    <cellStyle name="Normal 5" xfId="17" xr:uid="{00000000-0005-0000-0000-000010000000}"/>
    <cellStyle name="Percent" xfId="16" builtinId="5"/>
    <cellStyle name="Percent 2" xfId="14" xr:uid="{00000000-0005-0000-0000-000012000000}"/>
  </cellStyles>
  <dxfs count="1">
    <dxf>
      <fill>
        <patternFill>
          <bgColor rgb="FFFF0000"/>
        </patternFill>
      </fill>
    </dxf>
  </dxfs>
  <tableStyles count="0" defaultTableStyle="TableStyleMedium2" defaultPivotStyle="PivotStyleLight16"/>
  <colors>
    <mruColors>
      <color rgb="FF0037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5" Type="http://schemas.openxmlformats.org/officeDocument/2006/relationships/image" Target="../media/image5.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16</xdr:col>
      <xdr:colOff>187298</xdr:colOff>
      <xdr:row>56</xdr:row>
      <xdr:rowOff>10405</xdr:rowOff>
    </xdr:from>
    <xdr:to>
      <xdr:col>21</xdr:col>
      <xdr:colOff>357766</xdr:colOff>
      <xdr:row>69</xdr:row>
      <xdr:rowOff>176531</xdr:rowOff>
    </xdr:to>
    <xdr:pic>
      <xdr:nvPicPr>
        <xdr:cNvPr id="2" name="Picture 1">
          <a:extLst>
            <a:ext uri="{FF2B5EF4-FFF2-40B4-BE49-F238E27FC236}">
              <a16:creationId xmlns:a16="http://schemas.microsoft.com/office/drawing/2014/main" id="{0C0741D5-DA3A-4E5E-B02D-8D76A18298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396857" y="11126640"/>
          <a:ext cx="9168791" cy="2642626"/>
        </a:xfrm>
        <a:prstGeom prst="rect">
          <a:avLst/>
        </a:prstGeom>
      </xdr:spPr>
    </xdr:pic>
    <xdr:clientData/>
  </xdr:twoCellAnchor>
  <xdr:twoCellAnchor editAs="oneCell">
    <xdr:from>
      <xdr:col>16</xdr:col>
      <xdr:colOff>199304</xdr:colOff>
      <xdr:row>70</xdr:row>
      <xdr:rowOff>40821</xdr:rowOff>
    </xdr:from>
    <xdr:to>
      <xdr:col>20</xdr:col>
      <xdr:colOff>130789</xdr:colOff>
      <xdr:row>92</xdr:row>
      <xdr:rowOff>79548</xdr:rowOff>
    </xdr:to>
    <xdr:pic>
      <xdr:nvPicPr>
        <xdr:cNvPr id="3" name="Picture 2">
          <a:extLst>
            <a:ext uri="{FF2B5EF4-FFF2-40B4-BE49-F238E27FC236}">
              <a16:creationId xmlns:a16="http://schemas.microsoft.com/office/drawing/2014/main" id="{D0D94CAF-2AD7-4C97-87A1-720FCFF01E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408863" y="13857674"/>
          <a:ext cx="8324691" cy="4285757"/>
        </a:xfrm>
        <a:prstGeom prst="rect">
          <a:avLst/>
        </a:prstGeom>
      </xdr:spPr>
    </xdr:pic>
    <xdr:clientData/>
  </xdr:twoCellAnchor>
  <xdr:twoCellAnchor>
    <xdr:from>
      <xdr:col>22</xdr:col>
      <xdr:colOff>22412</xdr:colOff>
      <xdr:row>28</xdr:row>
      <xdr:rowOff>22412</xdr:rowOff>
    </xdr:from>
    <xdr:to>
      <xdr:col>30</xdr:col>
      <xdr:colOff>637685</xdr:colOff>
      <xdr:row>70</xdr:row>
      <xdr:rowOff>44368</xdr:rowOff>
    </xdr:to>
    <xdr:grpSp>
      <xdr:nvGrpSpPr>
        <xdr:cNvPr id="9" name="Group 8">
          <a:extLst>
            <a:ext uri="{FF2B5EF4-FFF2-40B4-BE49-F238E27FC236}">
              <a16:creationId xmlns:a16="http://schemas.microsoft.com/office/drawing/2014/main" id="{C70A6AB0-43BA-4CA8-B0CF-735FC97BFE1B}"/>
            </a:ext>
          </a:extLst>
        </xdr:cNvPr>
        <xdr:cNvGrpSpPr/>
      </xdr:nvGrpSpPr>
      <xdr:grpSpPr>
        <a:xfrm>
          <a:off x="28250030" y="5737412"/>
          <a:ext cx="12885714" cy="8090191"/>
          <a:chOff x="28250030" y="5737412"/>
          <a:chExt cx="12885714" cy="8123809"/>
        </a:xfrm>
      </xdr:grpSpPr>
      <xdr:pic>
        <xdr:nvPicPr>
          <xdr:cNvPr id="6" name="Picture 5">
            <a:extLst>
              <a:ext uri="{FF2B5EF4-FFF2-40B4-BE49-F238E27FC236}">
                <a16:creationId xmlns:a16="http://schemas.microsoft.com/office/drawing/2014/main" id="{92B77B2A-4AD9-4136-B69F-EBD1659EE136}"/>
              </a:ext>
            </a:extLst>
          </xdr:cNvPr>
          <xdr:cNvPicPr>
            <a:picLocks noChangeAspect="1"/>
          </xdr:cNvPicPr>
        </xdr:nvPicPr>
        <xdr:blipFill>
          <a:blip xmlns:r="http://schemas.openxmlformats.org/officeDocument/2006/relationships" r:embed="rId3"/>
          <a:stretch>
            <a:fillRect/>
          </a:stretch>
        </xdr:blipFill>
        <xdr:spPr>
          <a:xfrm>
            <a:off x="28250030" y="5737412"/>
            <a:ext cx="12885714" cy="8123809"/>
          </a:xfrm>
          <a:prstGeom prst="rect">
            <a:avLst/>
          </a:prstGeom>
        </xdr:spPr>
      </xdr:pic>
      <xdr:sp macro="" textlink="">
        <xdr:nvSpPr>
          <xdr:cNvPr id="7" name="Rectangle 6">
            <a:extLst>
              <a:ext uri="{FF2B5EF4-FFF2-40B4-BE49-F238E27FC236}">
                <a16:creationId xmlns:a16="http://schemas.microsoft.com/office/drawing/2014/main" id="{9B6F05DB-6187-4E68-BA7D-C7354105281F}"/>
              </a:ext>
            </a:extLst>
          </xdr:cNvPr>
          <xdr:cNvSpPr/>
        </xdr:nvSpPr>
        <xdr:spPr>
          <a:xfrm>
            <a:off x="30042971" y="8659442"/>
            <a:ext cx="268941" cy="249619"/>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Rectangle 7">
            <a:extLst>
              <a:ext uri="{FF2B5EF4-FFF2-40B4-BE49-F238E27FC236}">
                <a16:creationId xmlns:a16="http://schemas.microsoft.com/office/drawing/2014/main" id="{58FC5BC3-1283-4E5D-B402-CE12A673E694}"/>
              </a:ext>
            </a:extLst>
          </xdr:cNvPr>
          <xdr:cNvSpPr/>
        </xdr:nvSpPr>
        <xdr:spPr>
          <a:xfrm rot="1999541">
            <a:off x="30011028" y="8689366"/>
            <a:ext cx="365355" cy="80058"/>
          </a:xfrm>
          <a:prstGeom prst="rect">
            <a:avLst/>
          </a:prstGeom>
          <a:solidFill>
            <a:srgbClr val="0037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16</xdr:col>
      <xdr:colOff>201706</xdr:colOff>
      <xdr:row>93</xdr:row>
      <xdr:rowOff>0</xdr:rowOff>
    </xdr:from>
    <xdr:to>
      <xdr:col>19</xdr:col>
      <xdr:colOff>186018</xdr:colOff>
      <xdr:row>111</xdr:row>
      <xdr:rowOff>105167</xdr:rowOff>
    </xdr:to>
    <xdr:pic>
      <xdr:nvPicPr>
        <xdr:cNvPr id="5" name="Picture 4">
          <a:extLst>
            <a:ext uri="{FF2B5EF4-FFF2-40B4-BE49-F238E27FC236}">
              <a16:creationId xmlns:a16="http://schemas.microsoft.com/office/drawing/2014/main" id="{684E46DA-FF11-4D75-9B37-EC71F517A5D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411265" y="18254382"/>
          <a:ext cx="7772400" cy="3567784"/>
        </a:xfrm>
        <a:prstGeom prst="rect">
          <a:avLst/>
        </a:prstGeom>
      </xdr:spPr>
    </xdr:pic>
    <xdr:clientData/>
  </xdr:twoCellAnchor>
  <xdr:twoCellAnchor editAs="oneCell">
    <xdr:from>
      <xdr:col>16</xdr:col>
      <xdr:colOff>347382</xdr:colOff>
      <xdr:row>112</xdr:row>
      <xdr:rowOff>89647</xdr:rowOff>
    </xdr:from>
    <xdr:to>
      <xdr:col>18</xdr:col>
      <xdr:colOff>412937</xdr:colOff>
      <xdr:row>125</xdr:row>
      <xdr:rowOff>3922</xdr:rowOff>
    </xdr:to>
    <xdr:pic>
      <xdr:nvPicPr>
        <xdr:cNvPr id="11" name="Picture 10">
          <a:extLst>
            <a:ext uri="{FF2B5EF4-FFF2-40B4-BE49-F238E27FC236}">
              <a16:creationId xmlns:a16="http://schemas.microsoft.com/office/drawing/2014/main" id="{2892FC03-E77F-4557-9585-A7CD422140C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8556941" y="21963529"/>
          <a:ext cx="7248525" cy="2390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537883</xdr:colOff>
      <xdr:row>33</xdr:row>
      <xdr:rowOff>11205</xdr:rowOff>
    </xdr:from>
    <xdr:to>
      <xdr:col>17</xdr:col>
      <xdr:colOff>446477</xdr:colOff>
      <xdr:row>40</xdr:row>
      <xdr:rowOff>151645</xdr:rowOff>
    </xdr:to>
    <xdr:pic>
      <xdr:nvPicPr>
        <xdr:cNvPr id="2" name="Picture 1">
          <a:extLst>
            <a:ext uri="{FF2B5EF4-FFF2-40B4-BE49-F238E27FC236}">
              <a16:creationId xmlns:a16="http://schemas.microsoft.com/office/drawing/2014/main" id="{E91E1488-4F71-4ADA-8F1F-32FA064B693B}"/>
            </a:ext>
          </a:extLst>
        </xdr:cNvPr>
        <xdr:cNvPicPr>
          <a:picLocks noChangeAspect="1"/>
        </xdr:cNvPicPr>
      </xdr:nvPicPr>
      <xdr:blipFill>
        <a:blip xmlns:r="http://schemas.openxmlformats.org/officeDocument/2006/relationships" r:embed="rId1"/>
        <a:stretch>
          <a:fillRect/>
        </a:stretch>
      </xdr:blipFill>
      <xdr:spPr>
        <a:xfrm>
          <a:off x="9614648" y="6678705"/>
          <a:ext cx="9590476" cy="15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srfconsulting.com/Projects/09000/9228/TS/BCA/2016%20Update/Scott%20County%20BCA%20Workbook%20201604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VMTVHT/TravelDemandModel_VMTVHT_FullWes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sts/11228.03-CostEst_TH%20212%20Bent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Annualized Operations"/>
      <sheetName val="User Benefits (VHT) - Network"/>
      <sheetName val="User Benefits (VHT) - Nodal"/>
      <sheetName val="Operation Benefits (VMT)"/>
      <sheetName val="Safety Benefits"/>
      <sheetName val="Air Quality"/>
      <sheetName val="RCV Calc"/>
      <sheetName val="Operation and Maintenance"/>
      <sheetName val="RCV Calculato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area_Expanded"/>
    </sheetNames>
    <sheetDataSet>
      <sheetData sheetId="0">
        <row r="6">
          <cell r="C6">
            <v>7194763.4400000013</v>
          </cell>
          <cell r="D6">
            <v>154932.25</v>
          </cell>
          <cell r="G6">
            <v>7207379.2000000002</v>
          </cell>
          <cell r="H6">
            <v>154527.4</v>
          </cell>
        </row>
        <row r="30">
          <cell r="C30">
            <v>9383009.8600000013</v>
          </cell>
          <cell r="D30">
            <v>213832.06000000006</v>
          </cell>
          <cell r="G30">
            <v>9397261.2599999998</v>
          </cell>
          <cell r="H30">
            <v>213296.36999999994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sts (Contingecy method)"/>
      <sheetName val="Cost Sum for STP Appl"/>
      <sheetName val="Pavement Costs"/>
      <sheetName val="Per Mile Costs"/>
      <sheetName val="TS"/>
      <sheetName val="Costs (Risk method)"/>
    </sheetNames>
    <sheetDataSet>
      <sheetData sheetId="0"/>
      <sheetData sheetId="1">
        <row r="6">
          <cell r="AB6">
            <v>1619000</v>
          </cell>
        </row>
        <row r="7">
          <cell r="AB7">
            <v>1789627.8378627468</v>
          </cell>
        </row>
        <row r="8">
          <cell r="AB8">
            <v>22059844.40834887</v>
          </cell>
        </row>
        <row r="9">
          <cell r="AB9">
            <v>14219280.651088893</v>
          </cell>
        </row>
        <row r="10">
          <cell r="AB10">
            <v>1637131.3303554785</v>
          </cell>
        </row>
        <row r="11">
          <cell r="AB11">
            <v>19399150.772344016</v>
          </cell>
        </row>
      </sheetData>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cmfclearinghouse.org/detail.cfm?facid=7570" TargetMode="External"/><Relationship Id="rId7" Type="http://schemas.openxmlformats.org/officeDocument/2006/relationships/printerSettings" Target="../printerSettings/printerSettings6.bin"/><Relationship Id="rId2" Type="http://schemas.openxmlformats.org/officeDocument/2006/relationships/hyperlink" Target="http://www.cmfclearinghouse.org/detail.cfm?facid=7571" TargetMode="External"/><Relationship Id="rId1" Type="http://schemas.openxmlformats.org/officeDocument/2006/relationships/hyperlink" Target="http://www.cmfclearinghouse.org/detail.cfm?facid=357" TargetMode="External"/><Relationship Id="rId6" Type="http://schemas.openxmlformats.org/officeDocument/2006/relationships/hyperlink" Target="https://www.dot.state.mn.us/roadwork/rci/docs/trafficsafetyatrcistudy.pdf" TargetMode="External"/><Relationship Id="rId5" Type="http://schemas.openxmlformats.org/officeDocument/2006/relationships/hyperlink" Target="http://www.cmfclearinghouse.org/detail.cfm?facid=459" TargetMode="External"/><Relationship Id="rId4" Type="http://schemas.openxmlformats.org/officeDocument/2006/relationships/hyperlink" Target="http://www.cmfclearinghouse.org/detail.cfm?facid=9821"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5:E13"/>
  <sheetViews>
    <sheetView view="pageBreakPreview" zoomScaleNormal="100" zoomScaleSheetLayoutView="100" workbookViewId="0">
      <selection activeCell="C14" sqref="C14"/>
    </sheetView>
  </sheetViews>
  <sheetFormatPr defaultRowHeight="15" x14ac:dyDescent="0.25"/>
  <cols>
    <col min="2" max="2" width="35.140625" customWidth="1"/>
    <col min="3" max="3" width="13.42578125" customWidth="1"/>
  </cols>
  <sheetData>
    <row r="5" spans="2:5" x14ac:dyDescent="0.25">
      <c r="B5" s="26" t="s">
        <v>85</v>
      </c>
      <c r="C5" s="124"/>
      <c r="E5" s="132"/>
    </row>
    <row r="6" spans="2:5" x14ac:dyDescent="0.25">
      <c r="B6" s="125" t="s">
        <v>144</v>
      </c>
      <c r="C6" s="126">
        <v>2019</v>
      </c>
      <c r="E6" s="136"/>
    </row>
    <row r="7" spans="2:5" x14ac:dyDescent="0.25">
      <c r="B7" s="125" t="s">
        <v>131</v>
      </c>
      <c r="C7" s="126">
        <v>2024</v>
      </c>
      <c r="E7" s="133"/>
    </row>
    <row r="8" spans="2:5" x14ac:dyDescent="0.25">
      <c r="B8" s="125" t="s">
        <v>132</v>
      </c>
      <c r="C8" s="126">
        <v>2</v>
      </c>
      <c r="E8" s="136"/>
    </row>
    <row r="9" spans="2:5" x14ac:dyDescent="0.25">
      <c r="B9" s="125" t="s">
        <v>86</v>
      </c>
      <c r="C9" s="126">
        <v>20</v>
      </c>
      <c r="E9" s="133"/>
    </row>
    <row r="10" spans="2:5" x14ac:dyDescent="0.25">
      <c r="B10" s="125" t="s">
        <v>133</v>
      </c>
      <c r="C10" s="126">
        <f>C7+C8</f>
        <v>2026</v>
      </c>
    </row>
    <row r="11" spans="2:5" x14ac:dyDescent="0.25">
      <c r="B11" s="125" t="s">
        <v>87</v>
      </c>
      <c r="C11" s="126">
        <f>C10+20-1</f>
        <v>2045</v>
      </c>
    </row>
    <row r="12" spans="2:5" x14ac:dyDescent="0.25">
      <c r="B12" s="125" t="s">
        <v>134</v>
      </c>
      <c r="C12" s="126">
        <v>2040</v>
      </c>
    </row>
    <row r="13" spans="2:5" x14ac:dyDescent="0.25">
      <c r="B13" s="125" t="s">
        <v>90</v>
      </c>
      <c r="C13" s="126">
        <v>365</v>
      </c>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0" tint="-0.34998626667073579"/>
  </sheetPr>
  <dimension ref="B2:I14"/>
  <sheetViews>
    <sheetView workbookViewId="0">
      <selection activeCell="D5" sqref="D5"/>
    </sheetView>
  </sheetViews>
  <sheetFormatPr defaultRowHeight="15" x14ac:dyDescent="0.25"/>
  <cols>
    <col min="2" max="2" width="23.140625" bestFit="1" customWidth="1"/>
    <col min="3" max="3" width="4.42578125" customWidth="1"/>
    <col min="4" max="4" width="20.5703125" customWidth="1"/>
  </cols>
  <sheetData>
    <row r="2" spans="2:9" ht="15.75" thickBot="1" x14ac:dyDescent="0.3">
      <c r="B2" s="6" t="s">
        <v>7</v>
      </c>
      <c r="G2" s="6" t="s">
        <v>33</v>
      </c>
    </row>
    <row r="3" spans="2:9" x14ac:dyDescent="0.25">
      <c r="B3" s="44" t="s">
        <v>8</v>
      </c>
      <c r="C3" s="45" t="s">
        <v>9</v>
      </c>
      <c r="D3" s="46">
        <f>(1+G3)^G4</f>
        <v>3.8696844624861795</v>
      </c>
      <c r="F3" s="51" t="s">
        <v>15</v>
      </c>
      <c r="G3" s="65">
        <v>7.0000000000000007E-2</v>
      </c>
      <c r="I3" t="s">
        <v>10</v>
      </c>
    </row>
    <row r="4" spans="2:9" x14ac:dyDescent="0.25">
      <c r="B4" s="47" t="s">
        <v>11</v>
      </c>
      <c r="C4" s="37" t="s">
        <v>9</v>
      </c>
      <c r="D4" s="48">
        <f>((1+G3)^G5-1)/(G3*(1+G3)^G5)</f>
        <v>14.269250709007474</v>
      </c>
      <c r="F4" s="52" t="s">
        <v>16</v>
      </c>
      <c r="G4" s="66">
        <v>20</v>
      </c>
      <c r="I4" t="s">
        <v>12</v>
      </c>
    </row>
    <row r="5" spans="2:9" ht="15.75" thickBot="1" x14ac:dyDescent="0.3">
      <c r="B5" s="49" t="s">
        <v>13</v>
      </c>
      <c r="C5" s="40" t="s">
        <v>9</v>
      </c>
      <c r="D5" s="50">
        <f>((1+G3)^G4-1)/(G3*(1+G3)^G4)</f>
        <v>10.59401424551616</v>
      </c>
      <c r="F5" s="53" t="s">
        <v>17</v>
      </c>
      <c r="G5" s="67">
        <v>100</v>
      </c>
      <c r="I5" t="s">
        <v>14</v>
      </c>
    </row>
    <row r="6" spans="2:9" ht="15.75" thickBot="1" x14ac:dyDescent="0.3">
      <c r="F6" s="54" t="s">
        <v>18</v>
      </c>
      <c r="G6" s="55">
        <f>D3*(D4-D5)/D4</f>
        <v>0.99668901533542642</v>
      </c>
    </row>
    <row r="9" spans="2:9" x14ac:dyDescent="0.25">
      <c r="E9">
        <v>3</v>
      </c>
      <c r="F9">
        <v>7</v>
      </c>
    </row>
    <row r="10" spans="2:9" x14ac:dyDescent="0.25">
      <c r="D10">
        <v>100</v>
      </c>
      <c r="E10" s="115">
        <v>0.95575347064936278</v>
      </c>
      <c r="F10" s="115">
        <v>0.99668901533542642</v>
      </c>
    </row>
    <row r="11" spans="2:9" x14ac:dyDescent="0.25">
      <c r="D11">
        <v>60</v>
      </c>
      <c r="E11" s="115">
        <v>0.83520510198329501</v>
      </c>
      <c r="F11" s="115">
        <v>0.94960729545289124</v>
      </c>
    </row>
    <row r="12" spans="2:9" x14ac:dyDescent="0.25">
      <c r="D12">
        <v>50</v>
      </c>
      <c r="E12" s="115">
        <v>0.76178084432220416</v>
      </c>
      <c r="F12" s="115">
        <v>0.89915725708762961</v>
      </c>
    </row>
    <row r="13" spans="2:9" x14ac:dyDescent="0.25">
      <c r="D13">
        <v>40</v>
      </c>
      <c r="E13" s="115">
        <v>0.6436349394688875</v>
      </c>
      <c r="F13" s="115">
        <v>0.79464788577092815</v>
      </c>
    </row>
    <row r="14" spans="2:9" x14ac:dyDescent="0.25">
      <c r="D14">
        <v>25</v>
      </c>
      <c r="E14" s="115">
        <v>0.26300283374317435</v>
      </c>
      <c r="F14" s="115">
        <v>0.35184006268551071</v>
      </c>
    </row>
  </sheetData>
  <pageMargins left="0.7" right="0.7" top="0.75" bottom="0.75" header="0.3" footer="0.3"/>
  <pageSetup paperSize="119"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1A341-DF3C-480C-9CB3-646D7E789311}">
  <sheetPr filterMode="1">
    <tabColor theme="2" tint="-0.499984740745262"/>
  </sheetPr>
  <dimension ref="A1:DA143"/>
  <sheetViews>
    <sheetView zoomScale="85" zoomScaleNormal="85" workbookViewId="0">
      <selection activeCell="A7" sqref="A7"/>
    </sheetView>
  </sheetViews>
  <sheetFormatPr defaultRowHeight="15" x14ac:dyDescent="0.25"/>
  <cols>
    <col min="1" max="1" width="9.140625" style="239"/>
    <col min="2" max="2" width="9.140625" style="7"/>
    <col min="3" max="4" width="9.140625" style="239"/>
    <col min="5" max="5" width="11.85546875" style="239" customWidth="1"/>
    <col min="6" max="15" width="9.140625" style="239"/>
    <col min="16" max="16" width="11.42578125" style="239" customWidth="1"/>
    <col min="17" max="18" width="9.140625" style="239"/>
    <col min="19" max="19" width="15.42578125" style="239" bestFit="1" customWidth="1"/>
    <col min="20" max="20" width="9.140625" style="239"/>
    <col min="21" max="21" width="17.28515625" style="239" bestFit="1" customWidth="1"/>
    <col min="22" max="31" width="9.140625" style="239"/>
    <col min="32" max="32" width="25.7109375" style="239" bestFit="1" customWidth="1"/>
    <col min="33" max="33" width="20.42578125" style="239" bestFit="1" customWidth="1"/>
    <col min="34" max="101" width="9.140625" style="239"/>
    <col min="102" max="102" width="12" style="239" bestFit="1" customWidth="1"/>
    <col min="103" max="103" width="13.42578125" style="239" bestFit="1" customWidth="1"/>
    <col min="104" max="104" width="9.140625" style="239"/>
    <col min="105" max="105" width="255.7109375" style="239" bestFit="1" customWidth="1"/>
    <col min="106" max="16384" width="9.140625" style="239"/>
  </cols>
  <sheetData>
    <row r="1" spans="1:105" ht="15" customHeight="1" x14ac:dyDescent="0.25">
      <c r="B1" s="7" t="s">
        <v>269</v>
      </c>
      <c r="C1" s="239" t="s">
        <v>270</v>
      </c>
      <c r="D1" s="239" t="s">
        <v>271</v>
      </c>
      <c r="E1" s="239" t="s">
        <v>272</v>
      </c>
      <c r="F1" s="239" t="s">
        <v>273</v>
      </c>
      <c r="G1" s="239" t="s">
        <v>274</v>
      </c>
      <c r="H1" s="239" t="s">
        <v>275</v>
      </c>
      <c r="I1" s="239" t="s">
        <v>276</v>
      </c>
      <c r="J1" s="239" t="s">
        <v>277</v>
      </c>
      <c r="K1" s="239" t="s">
        <v>278</v>
      </c>
      <c r="L1" s="239" t="s">
        <v>279</v>
      </c>
      <c r="M1" s="239" t="s">
        <v>280</v>
      </c>
      <c r="N1" s="239" t="s">
        <v>281</v>
      </c>
      <c r="O1" s="239" t="s">
        <v>282</v>
      </c>
      <c r="P1" s="239" t="s">
        <v>283</v>
      </c>
      <c r="Q1" s="239" t="s">
        <v>284</v>
      </c>
      <c r="R1" s="239" t="s">
        <v>285</v>
      </c>
      <c r="S1" s="239" t="s">
        <v>286</v>
      </c>
      <c r="T1" s="239" t="s">
        <v>287</v>
      </c>
      <c r="U1" s="239" t="s">
        <v>288</v>
      </c>
      <c r="V1" s="239" t="s">
        <v>289</v>
      </c>
      <c r="W1" s="239" t="s">
        <v>290</v>
      </c>
      <c r="X1" s="239" t="s">
        <v>291</v>
      </c>
      <c r="Y1" s="239" t="s">
        <v>292</v>
      </c>
      <c r="Z1" s="239" t="s">
        <v>293</v>
      </c>
      <c r="AA1" s="239" t="s">
        <v>294</v>
      </c>
      <c r="AB1" s="239" t="s">
        <v>295</v>
      </c>
      <c r="AC1" s="239" t="s">
        <v>296</v>
      </c>
      <c r="AD1" s="239" t="s">
        <v>297</v>
      </c>
      <c r="AE1" s="239" t="s">
        <v>298</v>
      </c>
      <c r="AF1" s="239" t="s">
        <v>299</v>
      </c>
      <c r="AG1" s="239" t="s">
        <v>300</v>
      </c>
      <c r="AH1" s="239" t="s">
        <v>301</v>
      </c>
      <c r="AI1" s="239" t="s">
        <v>302</v>
      </c>
      <c r="AJ1" s="239" t="s">
        <v>303</v>
      </c>
      <c r="AK1" s="239" t="s">
        <v>304</v>
      </c>
      <c r="AL1" s="239" t="s">
        <v>305</v>
      </c>
      <c r="AM1" s="239" t="s">
        <v>306</v>
      </c>
      <c r="AN1" s="239" t="s">
        <v>307</v>
      </c>
      <c r="AO1" s="239" t="s">
        <v>308</v>
      </c>
      <c r="AP1" s="239" t="s">
        <v>309</v>
      </c>
      <c r="AQ1" s="239" t="s">
        <v>310</v>
      </c>
      <c r="AR1" s="239" t="s">
        <v>311</v>
      </c>
      <c r="AS1" s="239" t="s">
        <v>312</v>
      </c>
      <c r="AT1" s="239" t="s">
        <v>313</v>
      </c>
      <c r="AU1" s="239" t="s">
        <v>314</v>
      </c>
      <c r="AV1" s="239" t="s">
        <v>315</v>
      </c>
      <c r="AW1" s="239" t="s">
        <v>316</v>
      </c>
      <c r="AX1" s="239" t="s">
        <v>317</v>
      </c>
      <c r="AY1" s="239" t="s">
        <v>318</v>
      </c>
      <c r="AZ1" s="239" t="s">
        <v>319</v>
      </c>
      <c r="BA1" s="239" t="s">
        <v>320</v>
      </c>
      <c r="BB1" s="239" t="s">
        <v>321</v>
      </c>
      <c r="BC1" s="239" t="s">
        <v>322</v>
      </c>
      <c r="BD1" s="239" t="s">
        <v>323</v>
      </c>
      <c r="BE1" s="239" t="s">
        <v>324</v>
      </c>
      <c r="BF1" s="239" t="s">
        <v>325</v>
      </c>
      <c r="BG1" s="239" t="s">
        <v>326</v>
      </c>
      <c r="BH1" s="239" t="s">
        <v>327</v>
      </c>
      <c r="BI1" s="239" t="s">
        <v>328</v>
      </c>
      <c r="BJ1" s="239" t="s">
        <v>329</v>
      </c>
      <c r="BK1" s="239" t="s">
        <v>330</v>
      </c>
      <c r="BL1" s="239" t="s">
        <v>331</v>
      </c>
      <c r="BM1" s="239" t="s">
        <v>332</v>
      </c>
      <c r="BN1" s="239" t="s">
        <v>333</v>
      </c>
      <c r="BO1" s="239" t="s">
        <v>334</v>
      </c>
      <c r="BP1" s="239" t="s">
        <v>335</v>
      </c>
      <c r="BQ1" s="239" t="s">
        <v>336</v>
      </c>
      <c r="BR1" s="239" t="s">
        <v>337</v>
      </c>
      <c r="BS1" s="239" t="s">
        <v>338</v>
      </c>
      <c r="BT1" s="239" t="s">
        <v>339</v>
      </c>
      <c r="BU1" s="239" t="s">
        <v>340</v>
      </c>
      <c r="BV1" s="239" t="s">
        <v>341</v>
      </c>
      <c r="BW1" s="239" t="s">
        <v>342</v>
      </c>
      <c r="BX1" s="239" t="s">
        <v>343</v>
      </c>
      <c r="BY1" s="239" t="s">
        <v>344</v>
      </c>
      <c r="BZ1" s="239" t="s">
        <v>345</v>
      </c>
      <c r="CA1" s="239" t="s">
        <v>346</v>
      </c>
      <c r="CB1" s="239" t="s">
        <v>347</v>
      </c>
      <c r="CC1" s="239" t="s">
        <v>348</v>
      </c>
      <c r="CD1" s="239" t="s">
        <v>349</v>
      </c>
      <c r="CE1" s="239" t="s">
        <v>350</v>
      </c>
      <c r="CF1" s="239" t="s">
        <v>351</v>
      </c>
      <c r="CG1" s="239" t="s">
        <v>352</v>
      </c>
      <c r="CH1" s="239" t="s">
        <v>353</v>
      </c>
      <c r="CI1" s="239" t="s">
        <v>354</v>
      </c>
      <c r="CJ1" s="239" t="s">
        <v>355</v>
      </c>
      <c r="CK1" s="239" t="s">
        <v>356</v>
      </c>
      <c r="CL1" s="239" t="s">
        <v>357</v>
      </c>
      <c r="CM1" s="239" t="s">
        <v>358</v>
      </c>
      <c r="CN1" s="239" t="s">
        <v>359</v>
      </c>
      <c r="CO1" s="239" t="s">
        <v>360</v>
      </c>
      <c r="CP1" s="239" t="s">
        <v>361</v>
      </c>
      <c r="CQ1" s="239" t="s">
        <v>362</v>
      </c>
      <c r="CR1" s="239" t="s">
        <v>363</v>
      </c>
      <c r="CS1" s="239" t="s">
        <v>364</v>
      </c>
      <c r="CT1" s="239" t="s">
        <v>365</v>
      </c>
      <c r="CU1" s="239" t="s">
        <v>366</v>
      </c>
      <c r="CV1" s="239" t="s">
        <v>367</v>
      </c>
      <c r="CW1" s="239" t="s">
        <v>368</v>
      </c>
      <c r="CX1" s="239" t="s">
        <v>369</v>
      </c>
      <c r="CY1" s="239" t="s">
        <v>370</v>
      </c>
      <c r="CZ1" s="239" t="s">
        <v>371</v>
      </c>
      <c r="DA1" s="239" t="s">
        <v>372</v>
      </c>
    </row>
    <row r="2" spans="1:105" ht="15" customHeight="1" x14ac:dyDescent="0.25">
      <c r="A2" s="239">
        <v>1</v>
      </c>
      <c r="B2" s="7">
        <v>1</v>
      </c>
      <c r="C2" s="239">
        <v>636602</v>
      </c>
      <c r="D2" s="239">
        <v>2</v>
      </c>
      <c r="E2" s="239">
        <v>212</v>
      </c>
      <c r="F2" s="239">
        <v>134.13999999999999</v>
      </c>
      <c r="G2" s="239">
        <v>10</v>
      </c>
      <c r="I2" s="239" t="s">
        <v>373</v>
      </c>
      <c r="J2" s="239" t="s">
        <v>374</v>
      </c>
      <c r="K2" s="239">
        <v>25</v>
      </c>
      <c r="M2" s="239">
        <v>18029739</v>
      </c>
      <c r="O2" s="239">
        <v>9</v>
      </c>
      <c r="P2" s="239">
        <v>19</v>
      </c>
      <c r="Q2" s="239">
        <v>2018</v>
      </c>
      <c r="R2" s="239" t="s">
        <v>375</v>
      </c>
      <c r="S2" s="239">
        <v>19</v>
      </c>
      <c r="T2" s="239" t="s">
        <v>376</v>
      </c>
      <c r="U2" s="239">
        <v>5</v>
      </c>
      <c r="V2" s="239">
        <v>0</v>
      </c>
      <c r="W2" s="239">
        <v>1</v>
      </c>
      <c r="Y2" s="239">
        <v>16</v>
      </c>
      <c r="Z2" s="239">
        <v>2</v>
      </c>
      <c r="AA2" s="239">
        <v>6</v>
      </c>
      <c r="AB2" s="239">
        <v>3</v>
      </c>
      <c r="AD2" s="239">
        <v>2</v>
      </c>
      <c r="AE2" s="239">
        <v>98</v>
      </c>
      <c r="AF2" s="239" t="s">
        <v>377</v>
      </c>
      <c r="AH2" s="239" t="s">
        <v>378</v>
      </c>
      <c r="AI2" s="239">
        <v>4</v>
      </c>
      <c r="AJ2" s="239">
        <v>2</v>
      </c>
      <c r="AK2" s="239">
        <v>2</v>
      </c>
      <c r="AL2" s="239">
        <v>4</v>
      </c>
      <c r="AM2" s="239">
        <v>21</v>
      </c>
      <c r="AN2" s="239">
        <v>63</v>
      </c>
      <c r="AO2" s="239" t="s">
        <v>374</v>
      </c>
      <c r="AP2" s="239">
        <v>5</v>
      </c>
      <c r="AQ2" s="239">
        <v>1</v>
      </c>
      <c r="AU2" s="239">
        <v>14</v>
      </c>
      <c r="AV2" s="239">
        <v>9</v>
      </c>
      <c r="AW2" s="239">
        <v>60</v>
      </c>
      <c r="AX2" s="239">
        <v>11</v>
      </c>
      <c r="AY2" s="239">
        <v>21</v>
      </c>
      <c r="CV2" s="239">
        <v>431625.265708844</v>
      </c>
      <c r="CW2" s="239">
        <v>4957525.9332274301</v>
      </c>
      <c r="CX2" s="239">
        <v>44.767857540000001</v>
      </c>
      <c r="CY2" s="239">
        <v>-93.864049030000004</v>
      </c>
      <c r="CZ2" s="239" t="s">
        <v>379</v>
      </c>
      <c r="DA2" s="239" t="s">
        <v>380</v>
      </c>
    </row>
    <row r="3" spans="1:105" ht="15" hidden="1" customHeight="1" x14ac:dyDescent="0.25">
      <c r="A3" s="239">
        <v>1</v>
      </c>
      <c r="B3" s="7" t="s">
        <v>207</v>
      </c>
      <c r="C3" s="239">
        <v>522648</v>
      </c>
      <c r="D3" s="239">
        <v>2</v>
      </c>
      <c r="E3" s="239">
        <v>212</v>
      </c>
      <c r="F3" s="239">
        <v>134.167</v>
      </c>
      <c r="G3" s="239">
        <v>10</v>
      </c>
      <c r="I3" s="239" t="s">
        <v>373</v>
      </c>
      <c r="J3" s="239" t="s">
        <v>374</v>
      </c>
      <c r="K3" s="239">
        <v>25</v>
      </c>
      <c r="M3" s="239">
        <v>17513698</v>
      </c>
      <c r="O3" s="239">
        <v>12</v>
      </c>
      <c r="P3" s="239">
        <v>4</v>
      </c>
      <c r="Q3" s="239">
        <v>2017</v>
      </c>
      <c r="R3" s="239" t="s">
        <v>381</v>
      </c>
      <c r="S3" s="239">
        <v>23</v>
      </c>
      <c r="T3" s="239">
        <v>98</v>
      </c>
      <c r="U3" s="239">
        <v>5</v>
      </c>
      <c r="V3" s="239">
        <v>0</v>
      </c>
      <c r="W3" s="239">
        <v>1</v>
      </c>
      <c r="Y3" s="239">
        <v>69</v>
      </c>
      <c r="Z3" s="239">
        <v>2</v>
      </c>
      <c r="AA3" s="239">
        <v>6</v>
      </c>
      <c r="AB3" s="239">
        <v>7</v>
      </c>
      <c r="AC3" s="239">
        <v>8</v>
      </c>
      <c r="AD3" s="239">
        <v>3</v>
      </c>
      <c r="AE3" s="239">
        <v>98</v>
      </c>
      <c r="AF3" s="239" t="s">
        <v>377</v>
      </c>
      <c r="AH3" s="239" t="s">
        <v>378</v>
      </c>
      <c r="AI3" s="239">
        <v>3</v>
      </c>
      <c r="AJ3" s="239">
        <v>2</v>
      </c>
      <c r="AK3" s="239">
        <v>49</v>
      </c>
      <c r="AL3" s="239">
        <v>3</v>
      </c>
      <c r="AM3" s="239">
        <v>21</v>
      </c>
      <c r="AN3" s="239">
        <v>56</v>
      </c>
      <c r="AO3" s="239" t="s">
        <v>374</v>
      </c>
      <c r="AP3" s="239">
        <v>5</v>
      </c>
      <c r="AQ3" s="239">
        <v>1</v>
      </c>
      <c r="AU3" s="239">
        <v>12</v>
      </c>
      <c r="AV3" s="239">
        <v>9</v>
      </c>
      <c r="AW3" s="239">
        <v>60</v>
      </c>
      <c r="AX3" s="239">
        <v>11</v>
      </c>
      <c r="AY3" s="239">
        <v>21</v>
      </c>
      <c r="CV3" s="239">
        <v>431669.63847261103</v>
      </c>
      <c r="CW3" s="239">
        <v>4957527.6521886401</v>
      </c>
      <c r="CX3" s="239">
        <v>44.767877249999998</v>
      </c>
      <c r="CY3" s="239">
        <v>-93.863488590000003</v>
      </c>
      <c r="CZ3" s="239" t="s">
        <v>379</v>
      </c>
      <c r="DA3" s="239" t="s">
        <v>382</v>
      </c>
    </row>
    <row r="4" spans="1:105" ht="15" hidden="1" customHeight="1" x14ac:dyDescent="0.25">
      <c r="A4" s="239">
        <v>1</v>
      </c>
      <c r="B4" s="7" t="s">
        <v>207</v>
      </c>
      <c r="C4" s="239">
        <v>432488</v>
      </c>
      <c r="D4" s="239">
        <v>2</v>
      </c>
      <c r="E4" s="239">
        <v>212</v>
      </c>
      <c r="F4" s="239">
        <v>134.245</v>
      </c>
      <c r="G4" s="239">
        <v>10</v>
      </c>
      <c r="I4" s="239" t="s">
        <v>373</v>
      </c>
      <c r="J4" s="239" t="s">
        <v>374</v>
      </c>
      <c r="K4" s="239">
        <v>25</v>
      </c>
      <c r="M4" s="239">
        <v>17010387</v>
      </c>
      <c r="O4" s="239">
        <v>3</v>
      </c>
      <c r="P4" s="239">
        <v>31</v>
      </c>
      <c r="Q4" s="239">
        <v>2017</v>
      </c>
      <c r="R4" s="239" t="s">
        <v>383</v>
      </c>
      <c r="S4" s="239">
        <v>9</v>
      </c>
      <c r="T4" s="239">
        <v>98</v>
      </c>
      <c r="U4" s="239">
        <v>4</v>
      </c>
      <c r="V4" s="239">
        <v>0</v>
      </c>
      <c r="W4" s="239">
        <v>2</v>
      </c>
      <c r="Y4" s="239">
        <v>12</v>
      </c>
      <c r="Z4" s="239">
        <v>2</v>
      </c>
      <c r="AA4" s="239">
        <v>1</v>
      </c>
      <c r="AB4" s="239">
        <v>1</v>
      </c>
      <c r="AD4" s="239">
        <v>1</v>
      </c>
      <c r="AE4" s="239">
        <v>98</v>
      </c>
      <c r="AF4" s="239" t="s">
        <v>377</v>
      </c>
      <c r="AH4" s="239" t="s">
        <v>378</v>
      </c>
      <c r="AI4" s="239">
        <v>90</v>
      </c>
      <c r="AJ4" s="239">
        <v>2</v>
      </c>
      <c r="AK4" s="239">
        <v>4</v>
      </c>
      <c r="AL4" s="239">
        <v>3</v>
      </c>
      <c r="AM4" s="239">
        <v>21</v>
      </c>
      <c r="AN4" s="239">
        <v>38</v>
      </c>
      <c r="AO4" s="239" t="s">
        <v>374</v>
      </c>
      <c r="AP4" s="239">
        <v>5</v>
      </c>
      <c r="AQ4" s="239">
        <v>90</v>
      </c>
      <c r="AU4" s="239">
        <v>12</v>
      </c>
      <c r="AV4" s="239">
        <v>9</v>
      </c>
      <c r="AW4" s="239">
        <v>60</v>
      </c>
      <c r="AX4" s="239">
        <v>11</v>
      </c>
      <c r="AY4" s="239">
        <v>21</v>
      </c>
      <c r="AZ4" s="239">
        <v>2</v>
      </c>
      <c r="BA4" s="239">
        <v>2</v>
      </c>
      <c r="BB4" s="239">
        <v>3</v>
      </c>
      <c r="BC4" s="239">
        <v>21</v>
      </c>
      <c r="BD4" s="239">
        <v>50</v>
      </c>
      <c r="BE4" s="239" t="s">
        <v>384</v>
      </c>
      <c r="BF4" s="239">
        <v>5</v>
      </c>
      <c r="BG4" s="239">
        <v>1</v>
      </c>
      <c r="BK4" s="239">
        <v>12</v>
      </c>
      <c r="BL4" s="239">
        <v>9</v>
      </c>
      <c r="BM4" s="239">
        <v>60</v>
      </c>
      <c r="BN4" s="239">
        <v>11</v>
      </c>
      <c r="BO4" s="239">
        <v>21</v>
      </c>
      <c r="CV4" s="239">
        <v>431795.32635276503</v>
      </c>
      <c r="CW4" s="239">
        <v>4957534.5370817399</v>
      </c>
      <c r="CX4" s="239">
        <v>44.76795122</v>
      </c>
      <c r="CY4" s="239">
        <v>-93.861901380000006</v>
      </c>
      <c r="CZ4" s="239" t="s">
        <v>379</v>
      </c>
      <c r="DA4" s="239" t="s">
        <v>385</v>
      </c>
    </row>
    <row r="5" spans="1:105" ht="15" customHeight="1" x14ac:dyDescent="0.25">
      <c r="A5" s="239">
        <v>1</v>
      </c>
      <c r="B5" s="7" t="s">
        <v>207</v>
      </c>
      <c r="C5" s="239">
        <v>590835</v>
      </c>
      <c r="D5" s="239">
        <v>2</v>
      </c>
      <c r="E5" s="239">
        <v>212</v>
      </c>
      <c r="F5" s="239">
        <v>134.274</v>
      </c>
      <c r="G5" s="239">
        <v>10</v>
      </c>
      <c r="I5" s="239" t="s">
        <v>373</v>
      </c>
      <c r="J5" s="239" t="s">
        <v>374</v>
      </c>
      <c r="K5" s="239">
        <v>25</v>
      </c>
      <c r="M5" s="239">
        <v>18010902</v>
      </c>
      <c r="O5" s="239">
        <v>4</v>
      </c>
      <c r="P5" s="239">
        <v>14</v>
      </c>
      <c r="Q5" s="239">
        <v>2018</v>
      </c>
      <c r="R5" s="239" t="s">
        <v>386</v>
      </c>
      <c r="S5" s="239">
        <v>12</v>
      </c>
      <c r="U5" s="239">
        <v>5</v>
      </c>
      <c r="V5" s="239">
        <v>0</v>
      </c>
      <c r="W5" s="239">
        <v>2</v>
      </c>
      <c r="X5" s="239">
        <v>12</v>
      </c>
      <c r="Y5" s="239">
        <v>10</v>
      </c>
      <c r="Z5" s="239">
        <v>2</v>
      </c>
      <c r="AA5" s="239">
        <v>1</v>
      </c>
      <c r="AB5" s="239">
        <v>7</v>
      </c>
      <c r="AD5" s="239">
        <v>5</v>
      </c>
      <c r="AE5" s="239">
        <v>98</v>
      </c>
      <c r="AF5" s="239" t="s">
        <v>377</v>
      </c>
      <c r="AH5" s="239" t="s">
        <v>378</v>
      </c>
      <c r="AI5" s="239">
        <v>7</v>
      </c>
      <c r="AJ5" s="239">
        <v>2</v>
      </c>
      <c r="AK5" s="239">
        <v>2</v>
      </c>
      <c r="AL5" s="239">
        <v>4</v>
      </c>
      <c r="AM5" s="239">
        <v>27</v>
      </c>
      <c r="AN5" s="239">
        <v>34</v>
      </c>
      <c r="AO5" s="239" t="s">
        <v>374</v>
      </c>
      <c r="AP5" s="239">
        <v>5</v>
      </c>
      <c r="AQ5" s="239">
        <v>71</v>
      </c>
      <c r="AR5" s="239">
        <v>72</v>
      </c>
      <c r="AU5" s="239">
        <v>12</v>
      </c>
      <c r="AV5" s="239">
        <v>9</v>
      </c>
      <c r="AW5" s="239">
        <v>60</v>
      </c>
      <c r="AX5" s="239">
        <v>11</v>
      </c>
      <c r="AY5" s="239">
        <v>21</v>
      </c>
      <c r="AZ5" s="239">
        <v>2</v>
      </c>
      <c r="BA5" s="239">
        <v>3</v>
      </c>
      <c r="BB5" s="239">
        <v>4</v>
      </c>
      <c r="BC5" s="239">
        <v>20</v>
      </c>
      <c r="BD5" s="239">
        <v>51</v>
      </c>
      <c r="BE5" s="239" t="s">
        <v>374</v>
      </c>
      <c r="BF5" s="239">
        <v>5</v>
      </c>
      <c r="BG5" s="239">
        <v>1</v>
      </c>
      <c r="BK5" s="239">
        <v>12</v>
      </c>
      <c r="BL5" s="239">
        <v>9</v>
      </c>
      <c r="BM5" s="239">
        <v>60</v>
      </c>
      <c r="BN5" s="239">
        <v>11</v>
      </c>
      <c r="BO5" s="239">
        <v>21</v>
      </c>
      <c r="CV5" s="239">
        <v>431840.30560939002</v>
      </c>
      <c r="CW5" s="239">
        <v>4957523.9537272397</v>
      </c>
      <c r="CX5" s="239">
        <v>44.767860239999997</v>
      </c>
      <c r="CY5" s="239">
        <v>-93.861331620000001</v>
      </c>
      <c r="CZ5" s="239" t="s">
        <v>379</v>
      </c>
      <c r="DA5" s="239" t="s">
        <v>387</v>
      </c>
    </row>
    <row r="6" spans="1:105" ht="15" hidden="1" customHeight="1" x14ac:dyDescent="0.25">
      <c r="A6" s="239">
        <v>1</v>
      </c>
      <c r="B6" s="7">
        <v>2</v>
      </c>
      <c r="C6" s="239">
        <v>430017</v>
      </c>
      <c r="D6" s="239">
        <v>2</v>
      </c>
      <c r="E6" s="239">
        <v>212</v>
      </c>
      <c r="F6" s="239">
        <v>134.31399999999999</v>
      </c>
      <c r="G6" s="239">
        <v>10</v>
      </c>
      <c r="I6" s="239" t="s">
        <v>373</v>
      </c>
      <c r="J6" s="239" t="s">
        <v>374</v>
      </c>
      <c r="K6" s="239">
        <v>25</v>
      </c>
      <c r="M6" s="239">
        <v>17008739</v>
      </c>
      <c r="O6" s="239">
        <v>3</v>
      </c>
      <c r="P6" s="239">
        <v>17</v>
      </c>
      <c r="Q6" s="239">
        <v>2017</v>
      </c>
      <c r="R6" s="239" t="s">
        <v>383</v>
      </c>
      <c r="S6" s="239">
        <v>12</v>
      </c>
      <c r="U6" s="239">
        <v>5</v>
      </c>
      <c r="V6" s="239">
        <v>0</v>
      </c>
      <c r="W6" s="239">
        <v>2</v>
      </c>
      <c r="X6" s="239">
        <v>12</v>
      </c>
      <c r="Y6" s="239">
        <v>10</v>
      </c>
      <c r="Z6" s="239">
        <v>16</v>
      </c>
      <c r="AA6" s="239">
        <v>1</v>
      </c>
      <c r="AB6" s="239">
        <v>1</v>
      </c>
      <c r="AD6" s="239">
        <v>1</v>
      </c>
      <c r="AE6" s="239">
        <v>98</v>
      </c>
      <c r="AF6" s="239" t="s">
        <v>377</v>
      </c>
      <c r="AH6" s="239" t="s">
        <v>378</v>
      </c>
      <c r="AI6" s="239">
        <v>7</v>
      </c>
      <c r="AJ6" s="239">
        <v>2</v>
      </c>
      <c r="AK6" s="239">
        <v>5</v>
      </c>
      <c r="AL6" s="239">
        <v>4</v>
      </c>
      <c r="AM6" s="239">
        <v>25</v>
      </c>
      <c r="AN6" s="239">
        <v>72</v>
      </c>
      <c r="AO6" s="239" t="s">
        <v>374</v>
      </c>
      <c r="AP6" s="239">
        <v>5</v>
      </c>
      <c r="AQ6" s="239">
        <v>10</v>
      </c>
      <c r="AU6" s="239">
        <v>12</v>
      </c>
      <c r="AV6" s="239">
        <v>9</v>
      </c>
      <c r="AW6" s="239">
        <v>60</v>
      </c>
      <c r="AX6" s="239">
        <v>11</v>
      </c>
      <c r="AY6" s="239">
        <v>21</v>
      </c>
      <c r="AZ6" s="239">
        <v>2</v>
      </c>
      <c r="BA6" s="239">
        <v>6</v>
      </c>
      <c r="BB6" s="239">
        <v>4</v>
      </c>
      <c r="BC6" s="239">
        <v>21</v>
      </c>
      <c r="BD6" s="239">
        <v>29</v>
      </c>
      <c r="BE6" s="239" t="s">
        <v>374</v>
      </c>
      <c r="BF6" s="239">
        <v>5</v>
      </c>
      <c r="BG6" s="239">
        <v>1</v>
      </c>
      <c r="BK6" s="239">
        <v>12</v>
      </c>
      <c r="BL6" s="239">
        <v>9</v>
      </c>
      <c r="BM6" s="239">
        <v>60</v>
      </c>
      <c r="BN6" s="239">
        <v>11</v>
      </c>
      <c r="BO6" s="239">
        <v>21</v>
      </c>
      <c r="CV6" s="239">
        <v>431906.59875958198</v>
      </c>
      <c r="CW6" s="239">
        <v>4957511.4341580598</v>
      </c>
      <c r="CX6" s="239">
        <v>44.76775387</v>
      </c>
      <c r="CY6" s="239">
        <v>-93.860492300000004</v>
      </c>
      <c r="CZ6" s="239" t="s">
        <v>379</v>
      </c>
      <c r="DA6" s="239" t="s">
        <v>388</v>
      </c>
    </row>
    <row r="7" spans="1:105" ht="15" customHeight="1" x14ac:dyDescent="0.25">
      <c r="A7" s="239">
        <v>1</v>
      </c>
      <c r="B7" s="7">
        <v>2</v>
      </c>
      <c r="C7" s="239">
        <v>766915</v>
      </c>
      <c r="D7" s="239">
        <v>2</v>
      </c>
      <c r="E7" s="239">
        <v>212</v>
      </c>
      <c r="F7" s="239">
        <v>134.32</v>
      </c>
      <c r="G7" s="239">
        <v>10</v>
      </c>
      <c r="I7" s="239" t="s">
        <v>373</v>
      </c>
      <c r="J7" s="239" t="s">
        <v>374</v>
      </c>
      <c r="K7" s="239">
        <v>25</v>
      </c>
      <c r="M7" s="239">
        <v>19035887</v>
      </c>
      <c r="O7" s="239">
        <v>12</v>
      </c>
      <c r="P7" s="239">
        <v>1</v>
      </c>
      <c r="Q7" s="239">
        <v>2019</v>
      </c>
      <c r="R7" s="239" t="s">
        <v>389</v>
      </c>
      <c r="S7" s="239">
        <v>14</v>
      </c>
      <c r="U7" s="239">
        <v>5</v>
      </c>
      <c r="V7" s="239">
        <v>0</v>
      </c>
      <c r="W7" s="239">
        <v>1</v>
      </c>
      <c r="Y7" s="239">
        <v>49</v>
      </c>
      <c r="Z7" s="239">
        <v>2</v>
      </c>
      <c r="AA7" s="239">
        <v>1</v>
      </c>
      <c r="AB7" s="239">
        <v>2</v>
      </c>
      <c r="AD7" s="239">
        <v>5</v>
      </c>
      <c r="AE7" s="239">
        <v>98</v>
      </c>
      <c r="AF7" s="239" t="s">
        <v>377</v>
      </c>
      <c r="AH7" s="239" t="s">
        <v>378</v>
      </c>
      <c r="AI7" s="239">
        <v>3</v>
      </c>
      <c r="AJ7" s="239">
        <v>2</v>
      </c>
      <c r="AK7" s="239">
        <v>4</v>
      </c>
      <c r="AL7" s="239">
        <v>3</v>
      </c>
      <c r="AM7" s="239">
        <v>21</v>
      </c>
      <c r="AN7" s="239">
        <v>37</v>
      </c>
      <c r="AO7" s="239" t="s">
        <v>384</v>
      </c>
      <c r="AP7" s="239">
        <v>5</v>
      </c>
      <c r="AQ7" s="239">
        <v>1</v>
      </c>
      <c r="AU7" s="239">
        <v>12</v>
      </c>
      <c r="AV7" s="239">
        <v>9</v>
      </c>
      <c r="AW7" s="239">
        <v>60</v>
      </c>
      <c r="AX7" s="239">
        <v>11</v>
      </c>
      <c r="AY7" s="239">
        <v>21</v>
      </c>
      <c r="CV7" s="239">
        <v>431914.38659089</v>
      </c>
      <c r="CW7" s="239">
        <v>4957519.5471447799</v>
      </c>
      <c r="CX7" s="239">
        <v>44.76782764</v>
      </c>
      <c r="CY7" s="239">
        <v>-93.860394979999995</v>
      </c>
      <c r="CZ7" s="239" t="s">
        <v>379</v>
      </c>
      <c r="DA7" s="239" t="s">
        <v>390</v>
      </c>
    </row>
    <row r="8" spans="1:105" ht="15" hidden="1" customHeight="1" x14ac:dyDescent="0.25">
      <c r="A8" s="239">
        <v>1</v>
      </c>
      <c r="B8" s="7">
        <v>4</v>
      </c>
      <c r="C8" s="239">
        <v>11018203</v>
      </c>
      <c r="D8" s="239">
        <v>2</v>
      </c>
      <c r="E8" s="239">
        <v>212</v>
      </c>
      <c r="F8" s="239">
        <v>134.351</v>
      </c>
      <c r="G8" s="239">
        <v>10</v>
      </c>
      <c r="I8" s="239" t="s">
        <v>373</v>
      </c>
      <c r="J8" s="239" t="s">
        <v>374</v>
      </c>
      <c r="K8" s="239">
        <v>25</v>
      </c>
      <c r="M8" s="239">
        <v>15502641</v>
      </c>
      <c r="N8" s="239">
        <v>150710183</v>
      </c>
      <c r="O8" s="239">
        <v>3</v>
      </c>
      <c r="P8" s="239">
        <v>3</v>
      </c>
      <c r="Q8" s="239">
        <v>2015</v>
      </c>
      <c r="R8" s="239" t="s">
        <v>391</v>
      </c>
      <c r="S8" s="239">
        <v>18</v>
      </c>
      <c r="T8" s="239" t="s">
        <v>376</v>
      </c>
      <c r="U8" s="239">
        <v>4</v>
      </c>
      <c r="V8" s="239">
        <v>0</v>
      </c>
      <c r="W8" s="239">
        <v>1</v>
      </c>
      <c r="X8" s="239">
        <v>4</v>
      </c>
      <c r="Y8" s="239">
        <v>45</v>
      </c>
      <c r="Z8" s="239">
        <v>2</v>
      </c>
      <c r="AA8" s="239">
        <v>1</v>
      </c>
      <c r="AB8" s="239">
        <v>2</v>
      </c>
      <c r="AD8" s="239">
        <v>2</v>
      </c>
      <c r="AE8" s="239">
        <v>98</v>
      </c>
      <c r="AF8" s="239">
        <v>212</v>
      </c>
      <c r="AG8" s="239">
        <v>51</v>
      </c>
      <c r="AH8" s="239" t="s">
        <v>378</v>
      </c>
      <c r="AI8" s="239">
        <v>3</v>
      </c>
      <c r="AJ8" s="239">
        <v>2</v>
      </c>
      <c r="AK8" s="239">
        <v>3</v>
      </c>
      <c r="AL8" s="239">
        <v>4</v>
      </c>
      <c r="AM8" s="239">
        <v>21</v>
      </c>
      <c r="AN8" s="239">
        <v>45</v>
      </c>
      <c r="AO8" s="239" t="s">
        <v>374</v>
      </c>
      <c r="AP8" s="239">
        <v>5</v>
      </c>
      <c r="AQ8" s="239">
        <v>3</v>
      </c>
      <c r="AU8" s="239">
        <v>7</v>
      </c>
      <c r="AV8" s="239">
        <v>98</v>
      </c>
      <c r="AW8" s="239">
        <v>55</v>
      </c>
      <c r="AX8" s="239">
        <v>11</v>
      </c>
      <c r="AY8" s="239">
        <v>21</v>
      </c>
      <c r="CV8" s="239">
        <v>431965</v>
      </c>
      <c r="CW8" s="239">
        <v>4957516</v>
      </c>
      <c r="CX8" s="239">
        <v>44.767802699999997</v>
      </c>
      <c r="CY8" s="239">
        <v>-93.859755000000007</v>
      </c>
      <c r="CZ8" s="239" t="s">
        <v>379</v>
      </c>
      <c r="DA8" s="239" t="s">
        <v>392</v>
      </c>
    </row>
    <row r="9" spans="1:105" ht="15" hidden="1" customHeight="1" x14ac:dyDescent="0.25">
      <c r="A9" s="239">
        <v>1</v>
      </c>
      <c r="B9" s="7">
        <v>2</v>
      </c>
      <c r="C9" s="239">
        <v>512220</v>
      </c>
      <c r="D9" s="239">
        <v>2</v>
      </c>
      <c r="E9" s="239">
        <v>212</v>
      </c>
      <c r="F9" s="239">
        <v>134.357</v>
      </c>
      <c r="G9" s="239">
        <v>10</v>
      </c>
      <c r="I9" s="239" t="s">
        <v>373</v>
      </c>
      <c r="J9" s="239" t="s">
        <v>374</v>
      </c>
      <c r="K9" s="239">
        <v>25</v>
      </c>
      <c r="M9" s="239">
        <v>17035067</v>
      </c>
      <c r="O9" s="239">
        <v>10</v>
      </c>
      <c r="P9" s="239">
        <v>27</v>
      </c>
      <c r="Q9" s="239">
        <v>2017</v>
      </c>
      <c r="R9" s="239" t="s">
        <v>383</v>
      </c>
      <c r="S9" s="239">
        <v>17</v>
      </c>
      <c r="T9" s="239" t="s">
        <v>393</v>
      </c>
      <c r="U9" s="239">
        <v>5</v>
      </c>
      <c r="V9" s="239">
        <v>0</v>
      </c>
      <c r="W9" s="239">
        <v>2</v>
      </c>
      <c r="X9" s="239">
        <v>12</v>
      </c>
      <c r="Y9" s="239">
        <v>10</v>
      </c>
      <c r="Z9" s="239">
        <v>2</v>
      </c>
      <c r="AA9" s="239">
        <v>1</v>
      </c>
      <c r="AB9" s="239">
        <v>4</v>
      </c>
      <c r="AC9" s="239">
        <v>3</v>
      </c>
      <c r="AD9" s="239">
        <v>2</v>
      </c>
      <c r="AE9" s="239">
        <v>98</v>
      </c>
      <c r="AF9" s="239" t="s">
        <v>377</v>
      </c>
      <c r="AH9" s="239" t="s">
        <v>378</v>
      </c>
      <c r="AI9" s="239">
        <v>7</v>
      </c>
      <c r="AJ9" s="239">
        <v>2</v>
      </c>
      <c r="AK9" s="239">
        <v>2</v>
      </c>
      <c r="AL9" s="239">
        <v>3</v>
      </c>
      <c r="AM9" s="239">
        <v>26</v>
      </c>
      <c r="AN9" s="239">
        <v>34</v>
      </c>
      <c r="AO9" s="239" t="s">
        <v>374</v>
      </c>
      <c r="AP9" s="239">
        <v>5</v>
      </c>
      <c r="AQ9" s="239">
        <v>1</v>
      </c>
      <c r="AU9" s="239">
        <v>12</v>
      </c>
      <c r="AV9" s="239">
        <v>9</v>
      </c>
      <c r="AW9" s="239">
        <v>60</v>
      </c>
      <c r="AX9" s="239">
        <v>11</v>
      </c>
      <c r="AY9" s="239">
        <v>21</v>
      </c>
      <c r="AZ9" s="239">
        <v>2</v>
      </c>
      <c r="BA9" s="239">
        <v>2</v>
      </c>
      <c r="BB9" s="239">
        <v>3</v>
      </c>
      <c r="BC9" s="239">
        <v>26</v>
      </c>
      <c r="BD9" s="239">
        <v>17</v>
      </c>
      <c r="BE9" s="239" t="s">
        <v>384</v>
      </c>
      <c r="BF9" s="239">
        <v>5</v>
      </c>
      <c r="BG9" s="239">
        <v>4</v>
      </c>
      <c r="BK9" s="239">
        <v>12</v>
      </c>
      <c r="BL9" s="239">
        <v>9</v>
      </c>
      <c r="BM9" s="239">
        <v>60</v>
      </c>
      <c r="BN9" s="239">
        <v>11</v>
      </c>
      <c r="BO9" s="239">
        <v>21</v>
      </c>
      <c r="CV9" s="239">
        <v>431975.17706926999</v>
      </c>
      <c r="CW9" s="239">
        <v>4957524.2620449103</v>
      </c>
      <c r="CX9" s="239">
        <v>44.767875859999997</v>
      </c>
      <c r="CY9" s="239">
        <v>-93.859627489999994</v>
      </c>
      <c r="CZ9" s="239" t="s">
        <v>379</v>
      </c>
      <c r="DA9" s="239" t="s">
        <v>394</v>
      </c>
    </row>
    <row r="10" spans="1:105" ht="15" hidden="1" customHeight="1" x14ac:dyDescent="0.25">
      <c r="A10" s="239">
        <v>1</v>
      </c>
      <c r="B10" s="7" t="s">
        <v>207</v>
      </c>
      <c r="C10" s="239">
        <v>10715388</v>
      </c>
      <c r="D10" s="239">
        <v>2</v>
      </c>
      <c r="E10" s="239">
        <v>212</v>
      </c>
      <c r="F10" s="239">
        <v>134.447</v>
      </c>
      <c r="G10" s="239">
        <v>10</v>
      </c>
      <c r="I10" s="239" t="s">
        <v>373</v>
      </c>
      <c r="J10" s="239" t="s">
        <v>374</v>
      </c>
      <c r="K10" s="239">
        <v>25</v>
      </c>
      <c r="N10" s="239">
        <v>113610047</v>
      </c>
      <c r="O10" s="239">
        <v>11</v>
      </c>
      <c r="P10" s="239">
        <v>19</v>
      </c>
      <c r="Q10" s="239">
        <v>2011</v>
      </c>
      <c r="R10" s="239" t="s">
        <v>386</v>
      </c>
      <c r="S10" s="239">
        <v>13</v>
      </c>
      <c r="U10" s="239">
        <v>4</v>
      </c>
      <c r="V10" s="239">
        <v>0</v>
      </c>
      <c r="W10" s="239">
        <v>1</v>
      </c>
      <c r="Y10" s="239">
        <v>80</v>
      </c>
      <c r="AA10" s="239">
        <v>1</v>
      </c>
      <c r="AB10" s="239">
        <v>5</v>
      </c>
      <c r="AD10" s="239">
        <v>5</v>
      </c>
      <c r="AE10" s="239">
        <v>98</v>
      </c>
      <c r="AH10" s="239" t="s">
        <v>378</v>
      </c>
      <c r="AI10" s="239">
        <v>4</v>
      </c>
      <c r="AJ10" s="239">
        <v>2</v>
      </c>
      <c r="AK10" s="239">
        <v>3</v>
      </c>
      <c r="AL10" s="239">
        <v>4</v>
      </c>
      <c r="AM10" s="239">
        <v>21</v>
      </c>
      <c r="AN10" s="239">
        <v>58</v>
      </c>
      <c r="AO10" s="239" t="s">
        <v>374</v>
      </c>
      <c r="AV10" s="239">
        <v>98</v>
      </c>
      <c r="AW10" s="239">
        <v>55</v>
      </c>
      <c r="CV10" s="239">
        <v>432119</v>
      </c>
      <c r="CW10" s="239">
        <v>4957512</v>
      </c>
      <c r="CX10" s="239">
        <v>44.7677817</v>
      </c>
      <c r="CY10" s="239">
        <v>-93.857812600000003</v>
      </c>
      <c r="CZ10" s="239" t="s">
        <v>379</v>
      </c>
    </row>
    <row r="11" spans="1:105" ht="15" customHeight="1" x14ac:dyDescent="0.25">
      <c r="A11" s="239">
        <v>1</v>
      </c>
      <c r="B11" s="7">
        <v>3</v>
      </c>
      <c r="C11" s="239">
        <v>663727</v>
      </c>
      <c r="D11" s="239">
        <v>2</v>
      </c>
      <c r="E11" s="239">
        <v>212</v>
      </c>
      <c r="F11" s="239">
        <v>134.53899999999999</v>
      </c>
      <c r="G11" s="239">
        <v>10</v>
      </c>
      <c r="I11" s="239" t="s">
        <v>373</v>
      </c>
      <c r="J11" s="239" t="s">
        <v>374</v>
      </c>
      <c r="K11" s="239">
        <v>25</v>
      </c>
      <c r="M11" s="239">
        <v>18036939</v>
      </c>
      <c r="O11" s="239">
        <v>11</v>
      </c>
      <c r="P11" s="239">
        <v>28</v>
      </c>
      <c r="Q11" s="239">
        <v>2018</v>
      </c>
      <c r="R11" s="239" t="s">
        <v>375</v>
      </c>
      <c r="S11" s="239">
        <v>22</v>
      </c>
      <c r="T11" s="239" t="s">
        <v>376</v>
      </c>
      <c r="U11" s="239">
        <v>5</v>
      </c>
      <c r="V11" s="239">
        <v>0</v>
      </c>
      <c r="W11" s="239">
        <v>1</v>
      </c>
      <c r="Y11" s="239">
        <v>28</v>
      </c>
      <c r="Z11" s="239">
        <v>2</v>
      </c>
      <c r="AA11" s="239">
        <v>6</v>
      </c>
      <c r="AB11" s="239">
        <v>4</v>
      </c>
      <c r="AD11" s="239">
        <v>3</v>
      </c>
      <c r="AE11" s="239">
        <v>98</v>
      </c>
      <c r="AF11" s="239" t="s">
        <v>377</v>
      </c>
      <c r="AH11" s="239" t="s">
        <v>378</v>
      </c>
      <c r="AI11" s="239">
        <v>3</v>
      </c>
      <c r="AJ11" s="239">
        <v>2</v>
      </c>
      <c r="AK11" s="239">
        <v>4</v>
      </c>
      <c r="AL11" s="239">
        <v>4</v>
      </c>
      <c r="AM11" s="239">
        <v>21</v>
      </c>
      <c r="AN11" s="239">
        <v>29</v>
      </c>
      <c r="AO11" s="239" t="s">
        <v>384</v>
      </c>
      <c r="AP11" s="239">
        <v>5</v>
      </c>
      <c r="AQ11" s="239">
        <v>90</v>
      </c>
      <c r="AU11" s="239">
        <v>12</v>
      </c>
      <c r="AV11" s="239">
        <v>9</v>
      </c>
      <c r="AW11" s="239">
        <v>60</v>
      </c>
      <c r="AX11" s="239">
        <v>11</v>
      </c>
      <c r="AY11" s="239">
        <v>21</v>
      </c>
      <c r="CV11" s="239">
        <v>432267.27765347098</v>
      </c>
      <c r="CW11" s="239">
        <v>4957506.9794735201</v>
      </c>
      <c r="CX11" s="239">
        <v>44.767748019999999</v>
      </c>
      <c r="CY11" s="239">
        <v>-93.855934340000005</v>
      </c>
      <c r="CZ11" s="239" t="s">
        <v>379</v>
      </c>
      <c r="DA11" s="239" t="s">
        <v>395</v>
      </c>
    </row>
    <row r="12" spans="1:105" ht="15" hidden="1" customHeight="1" x14ac:dyDescent="0.25">
      <c r="A12" s="239">
        <v>1</v>
      </c>
      <c r="B12" s="7">
        <v>4</v>
      </c>
      <c r="C12" s="239">
        <v>11020812</v>
      </c>
      <c r="D12" s="239">
        <v>2</v>
      </c>
      <c r="E12" s="239">
        <v>212</v>
      </c>
      <c r="F12" s="239">
        <v>134.59100000000001</v>
      </c>
      <c r="G12" s="239">
        <v>10</v>
      </c>
      <c r="I12" s="239" t="s">
        <v>373</v>
      </c>
      <c r="J12" s="239" t="s">
        <v>374</v>
      </c>
      <c r="K12" s="239">
        <v>25</v>
      </c>
      <c r="M12" s="239">
        <v>15024099</v>
      </c>
      <c r="N12" s="239">
        <v>152060080</v>
      </c>
      <c r="O12" s="239">
        <v>7</v>
      </c>
      <c r="P12" s="239">
        <v>25</v>
      </c>
      <c r="Q12" s="239">
        <v>2015</v>
      </c>
      <c r="R12" s="239" t="s">
        <v>386</v>
      </c>
      <c r="S12" s="239">
        <v>13</v>
      </c>
      <c r="U12" s="239">
        <v>5</v>
      </c>
      <c r="V12" s="239">
        <v>0</v>
      </c>
      <c r="W12" s="239">
        <v>1</v>
      </c>
      <c r="X12" s="239">
        <v>4</v>
      </c>
      <c r="Y12" s="239">
        <v>32</v>
      </c>
      <c r="Z12" s="239">
        <v>2</v>
      </c>
      <c r="AA12" s="239">
        <v>1</v>
      </c>
      <c r="AB12" s="239">
        <v>1</v>
      </c>
      <c r="AD12" s="239">
        <v>1</v>
      </c>
      <c r="AE12" s="239">
        <v>98</v>
      </c>
      <c r="AF12" s="239" t="s">
        <v>396</v>
      </c>
      <c r="AG12" s="239" t="s">
        <v>397</v>
      </c>
      <c r="AH12" s="239" t="s">
        <v>378</v>
      </c>
      <c r="AI12" s="239">
        <v>3</v>
      </c>
      <c r="AJ12" s="239">
        <v>2</v>
      </c>
      <c r="AK12" s="239">
        <v>2</v>
      </c>
      <c r="AL12" s="239">
        <v>4</v>
      </c>
      <c r="AM12" s="239">
        <v>21</v>
      </c>
      <c r="AN12" s="239">
        <v>85</v>
      </c>
      <c r="AO12" s="239" t="s">
        <v>374</v>
      </c>
      <c r="AP12" s="239">
        <v>5</v>
      </c>
      <c r="AQ12" s="239">
        <v>15</v>
      </c>
      <c r="AU12" s="239">
        <v>7</v>
      </c>
      <c r="AV12" s="239">
        <v>98</v>
      </c>
      <c r="AW12" s="239">
        <v>55</v>
      </c>
      <c r="AX12" s="239">
        <v>11</v>
      </c>
      <c r="AY12" s="239">
        <v>21</v>
      </c>
      <c r="CV12" s="239">
        <v>432350</v>
      </c>
      <c r="CW12" s="239">
        <v>4957506</v>
      </c>
      <c r="CX12" s="239">
        <v>44.767749899999998</v>
      </c>
      <c r="CY12" s="239">
        <v>-93.854888200000005</v>
      </c>
      <c r="CZ12" s="239" t="s">
        <v>379</v>
      </c>
      <c r="DA12" s="239" t="s">
        <v>398</v>
      </c>
    </row>
    <row r="13" spans="1:105" ht="15" customHeight="1" x14ac:dyDescent="0.25">
      <c r="A13" s="239">
        <v>1</v>
      </c>
      <c r="B13" s="7" t="s">
        <v>207</v>
      </c>
      <c r="C13" s="239">
        <v>797456</v>
      </c>
      <c r="D13" s="239">
        <v>2</v>
      </c>
      <c r="E13" s="239">
        <v>212</v>
      </c>
      <c r="F13" s="239">
        <v>134.61600000000001</v>
      </c>
      <c r="G13" s="239">
        <v>10</v>
      </c>
      <c r="I13" s="239" t="s">
        <v>373</v>
      </c>
      <c r="J13" s="239" t="s">
        <v>374</v>
      </c>
      <c r="K13" s="239">
        <v>25</v>
      </c>
      <c r="M13" s="239">
        <v>20004272</v>
      </c>
      <c r="N13" s="239">
        <v>200430246</v>
      </c>
      <c r="O13" s="239">
        <v>2</v>
      </c>
      <c r="P13" s="239">
        <v>12</v>
      </c>
      <c r="Q13" s="239">
        <v>2020</v>
      </c>
      <c r="R13" s="239" t="s">
        <v>375</v>
      </c>
      <c r="S13" s="239">
        <v>15</v>
      </c>
      <c r="T13" s="239" t="s">
        <v>376</v>
      </c>
      <c r="U13" s="239">
        <v>5</v>
      </c>
      <c r="V13" s="239">
        <v>0</v>
      </c>
      <c r="W13" s="239">
        <v>1</v>
      </c>
      <c r="Y13" s="239">
        <v>67</v>
      </c>
      <c r="Z13" s="239">
        <v>2</v>
      </c>
      <c r="AA13" s="239">
        <v>1</v>
      </c>
      <c r="AB13" s="239">
        <v>1</v>
      </c>
      <c r="AD13" s="239">
        <v>5</v>
      </c>
      <c r="AE13" s="239">
        <v>98</v>
      </c>
      <c r="AF13" s="239" t="s">
        <v>377</v>
      </c>
      <c r="AH13" s="239" t="s">
        <v>378</v>
      </c>
      <c r="AI13" s="239">
        <v>3</v>
      </c>
      <c r="AJ13" s="239">
        <v>2</v>
      </c>
      <c r="AK13" s="239">
        <v>3</v>
      </c>
      <c r="AL13" s="239">
        <v>4</v>
      </c>
      <c r="AM13" s="239">
        <v>21</v>
      </c>
      <c r="AN13" s="239">
        <v>25</v>
      </c>
      <c r="AO13" s="239" t="s">
        <v>384</v>
      </c>
      <c r="AP13" s="239">
        <v>5</v>
      </c>
      <c r="AQ13" s="239">
        <v>72</v>
      </c>
      <c r="AU13" s="239">
        <v>12</v>
      </c>
      <c r="AV13" s="239">
        <v>98</v>
      </c>
      <c r="AW13" s="239">
        <v>60</v>
      </c>
      <c r="AX13" s="239">
        <v>11</v>
      </c>
      <c r="AY13" s="239">
        <v>21</v>
      </c>
      <c r="CV13" s="239">
        <v>432390.573733397</v>
      </c>
      <c r="CW13" s="239">
        <v>4957506.45079026</v>
      </c>
      <c r="CX13" s="239">
        <v>44.767754930000002</v>
      </c>
      <c r="CY13" s="239">
        <v>-93.854376360000003</v>
      </c>
      <c r="CZ13" s="239" t="s">
        <v>379</v>
      </c>
      <c r="DA13" s="239" t="s">
        <v>399</v>
      </c>
    </row>
    <row r="14" spans="1:105" ht="15" hidden="1" customHeight="1" x14ac:dyDescent="0.25">
      <c r="A14" s="239">
        <v>1</v>
      </c>
      <c r="B14" s="7">
        <v>4</v>
      </c>
      <c r="C14" s="239">
        <v>10934124</v>
      </c>
      <c r="D14" s="239">
        <v>2</v>
      </c>
      <c r="E14" s="239">
        <v>212</v>
      </c>
      <c r="F14" s="239">
        <v>134.62</v>
      </c>
      <c r="G14" s="239">
        <v>10</v>
      </c>
      <c r="I14" s="239" t="s">
        <v>373</v>
      </c>
      <c r="J14" s="239" t="s">
        <v>374</v>
      </c>
      <c r="K14" s="239">
        <v>25</v>
      </c>
      <c r="M14" s="239">
        <v>14007901</v>
      </c>
      <c r="N14" s="239">
        <v>140760109</v>
      </c>
      <c r="O14" s="239">
        <v>3</v>
      </c>
      <c r="P14" s="239">
        <v>17</v>
      </c>
      <c r="Q14" s="239">
        <v>2014</v>
      </c>
      <c r="R14" s="239" t="s">
        <v>381</v>
      </c>
      <c r="S14" s="239">
        <v>8</v>
      </c>
      <c r="U14" s="239">
        <v>4</v>
      </c>
      <c r="V14" s="239">
        <v>0</v>
      </c>
      <c r="W14" s="239">
        <v>1</v>
      </c>
      <c r="X14" s="239">
        <v>98</v>
      </c>
      <c r="Y14" s="239">
        <v>80</v>
      </c>
      <c r="Z14" s="239">
        <v>2</v>
      </c>
      <c r="AA14" s="239">
        <v>2</v>
      </c>
      <c r="AB14" s="239">
        <v>5</v>
      </c>
      <c r="AC14" s="239">
        <v>8</v>
      </c>
      <c r="AD14" s="239">
        <v>5</v>
      </c>
      <c r="AE14" s="239">
        <v>98</v>
      </c>
      <c r="AF14" s="239" t="s">
        <v>400</v>
      </c>
      <c r="AG14" s="239" t="s">
        <v>397</v>
      </c>
      <c r="AH14" s="239" t="s">
        <v>378</v>
      </c>
      <c r="AI14" s="239">
        <v>4</v>
      </c>
      <c r="AJ14" s="239">
        <v>2</v>
      </c>
      <c r="AK14" s="239">
        <v>2</v>
      </c>
      <c r="AL14" s="239">
        <v>3</v>
      </c>
      <c r="AM14" s="239">
        <v>21</v>
      </c>
      <c r="AN14" s="239">
        <v>24</v>
      </c>
      <c r="AO14" s="239" t="s">
        <v>384</v>
      </c>
      <c r="AP14" s="239">
        <v>5</v>
      </c>
      <c r="AU14" s="239">
        <v>7</v>
      </c>
      <c r="AV14" s="239">
        <v>98</v>
      </c>
      <c r="AW14" s="239">
        <v>55</v>
      </c>
      <c r="AX14" s="239">
        <v>11</v>
      </c>
      <c r="AY14" s="239">
        <v>21</v>
      </c>
      <c r="CV14" s="239">
        <v>432397</v>
      </c>
      <c r="CW14" s="239">
        <v>4957505</v>
      </c>
      <c r="CX14" s="239">
        <v>44.767743500000002</v>
      </c>
      <c r="CY14" s="239">
        <v>-93.854298900000003</v>
      </c>
      <c r="CZ14" s="239" t="s">
        <v>379</v>
      </c>
      <c r="DA14" s="324" t="s">
        <v>401</v>
      </c>
    </row>
    <row r="15" spans="1:105" ht="15" hidden="1" customHeight="1" x14ac:dyDescent="0.25">
      <c r="A15" s="239">
        <v>1</v>
      </c>
      <c r="B15" s="7">
        <v>4</v>
      </c>
      <c r="C15" s="239">
        <v>10936797</v>
      </c>
      <c r="D15" s="239">
        <v>2</v>
      </c>
      <c r="E15" s="239">
        <v>212</v>
      </c>
      <c r="F15" s="239">
        <v>134.62</v>
      </c>
      <c r="G15" s="239">
        <v>10</v>
      </c>
      <c r="I15" s="239" t="s">
        <v>373</v>
      </c>
      <c r="J15" s="239" t="s">
        <v>374</v>
      </c>
      <c r="K15" s="239">
        <v>25</v>
      </c>
      <c r="M15" s="239">
        <v>14026255</v>
      </c>
      <c r="N15" s="239">
        <v>142280078</v>
      </c>
      <c r="O15" s="239">
        <v>8</v>
      </c>
      <c r="P15" s="239">
        <v>11</v>
      </c>
      <c r="Q15" s="239">
        <v>2014</v>
      </c>
      <c r="R15" s="239" t="s">
        <v>381</v>
      </c>
      <c r="S15" s="239">
        <v>17</v>
      </c>
      <c r="U15" s="239">
        <v>4</v>
      </c>
      <c r="V15" s="239">
        <v>0</v>
      </c>
      <c r="W15" s="239">
        <v>2</v>
      </c>
      <c r="X15" s="239">
        <v>1</v>
      </c>
      <c r="Y15" s="239">
        <v>10</v>
      </c>
      <c r="Z15" s="239">
        <v>2</v>
      </c>
      <c r="AA15" s="239">
        <v>1</v>
      </c>
      <c r="AB15" s="239">
        <v>1</v>
      </c>
      <c r="AC15" s="239">
        <v>1</v>
      </c>
      <c r="AD15" s="239">
        <v>1</v>
      </c>
      <c r="AE15" s="239">
        <v>98</v>
      </c>
      <c r="AF15" s="239" t="s">
        <v>377</v>
      </c>
      <c r="AG15" s="239" t="s">
        <v>402</v>
      </c>
      <c r="AH15" s="239" t="s">
        <v>378</v>
      </c>
      <c r="AI15" s="239">
        <v>7</v>
      </c>
      <c r="AJ15" s="239">
        <v>2</v>
      </c>
      <c r="AK15" s="239">
        <v>3</v>
      </c>
      <c r="AL15" s="239">
        <v>3</v>
      </c>
      <c r="AM15" s="239">
        <v>8</v>
      </c>
      <c r="AN15" s="239">
        <v>51</v>
      </c>
      <c r="AO15" s="239" t="s">
        <v>374</v>
      </c>
      <c r="AP15" s="239">
        <v>9</v>
      </c>
      <c r="AQ15" s="239">
        <v>1</v>
      </c>
      <c r="AR15" s="239">
        <v>1</v>
      </c>
      <c r="AU15" s="239">
        <v>7</v>
      </c>
      <c r="AV15" s="239">
        <v>98</v>
      </c>
      <c r="AW15" s="239">
        <v>55</v>
      </c>
      <c r="AX15" s="239">
        <v>11</v>
      </c>
      <c r="AY15" s="239">
        <v>21</v>
      </c>
      <c r="AZ15" s="239">
        <v>2</v>
      </c>
      <c r="BA15" s="239">
        <v>4</v>
      </c>
      <c r="BB15" s="239">
        <v>3</v>
      </c>
      <c r="BC15" s="239">
        <v>21</v>
      </c>
      <c r="BD15" s="239">
        <v>21</v>
      </c>
      <c r="BE15" s="239" t="s">
        <v>384</v>
      </c>
      <c r="BF15" s="239">
        <v>5</v>
      </c>
      <c r="BG15" s="239">
        <v>5</v>
      </c>
      <c r="BK15" s="239">
        <v>7</v>
      </c>
      <c r="BL15" s="239">
        <v>98</v>
      </c>
      <c r="BM15" s="239">
        <v>55</v>
      </c>
      <c r="BN15" s="239">
        <v>11</v>
      </c>
      <c r="BO15" s="239">
        <v>21</v>
      </c>
      <c r="CV15" s="239">
        <v>432397</v>
      </c>
      <c r="CW15" s="239">
        <v>4957505</v>
      </c>
      <c r="CX15" s="239">
        <v>44.767743500000002</v>
      </c>
      <c r="CY15" s="239">
        <v>-93.854298900000003</v>
      </c>
      <c r="CZ15" s="239" t="s">
        <v>379</v>
      </c>
      <c r="DA15" s="324" t="s">
        <v>403</v>
      </c>
    </row>
    <row r="16" spans="1:105" ht="15" hidden="1" customHeight="1" x14ac:dyDescent="0.25">
      <c r="A16" s="239">
        <v>1</v>
      </c>
      <c r="B16" s="7" t="s">
        <v>207</v>
      </c>
      <c r="C16" s="239">
        <v>11020145</v>
      </c>
      <c r="D16" s="239">
        <v>2</v>
      </c>
      <c r="E16" s="239">
        <v>212</v>
      </c>
      <c r="F16" s="239">
        <v>134.68700000000001</v>
      </c>
      <c r="G16" s="239">
        <v>10</v>
      </c>
      <c r="I16" s="239" t="s">
        <v>373</v>
      </c>
      <c r="J16" s="239" t="s">
        <v>374</v>
      </c>
      <c r="K16" s="239">
        <v>25</v>
      </c>
      <c r="N16" s="239">
        <v>151750064</v>
      </c>
      <c r="O16" s="239">
        <v>5</v>
      </c>
      <c r="P16" s="239">
        <v>22</v>
      </c>
      <c r="Q16" s="239">
        <v>2015</v>
      </c>
      <c r="R16" s="239" t="s">
        <v>383</v>
      </c>
      <c r="S16" s="239">
        <v>14</v>
      </c>
      <c r="U16" s="239">
        <v>5</v>
      </c>
      <c r="V16" s="239">
        <v>0</v>
      </c>
      <c r="W16" s="239">
        <v>1</v>
      </c>
      <c r="Y16" s="239">
        <v>11</v>
      </c>
      <c r="AD16" s="239">
        <v>1</v>
      </c>
      <c r="AE16" s="239">
        <v>98</v>
      </c>
      <c r="AH16" s="239" t="s">
        <v>378</v>
      </c>
      <c r="AI16" s="239">
        <v>4</v>
      </c>
      <c r="AJ16" s="239">
        <v>0</v>
      </c>
      <c r="AK16" s="239">
        <v>99</v>
      </c>
      <c r="AM16" s="239">
        <v>21</v>
      </c>
      <c r="AN16" s="239">
        <v>47</v>
      </c>
      <c r="AO16" s="239" t="s">
        <v>374</v>
      </c>
      <c r="AV16" s="239">
        <v>98</v>
      </c>
      <c r="AZ16" s="239">
        <v>3</v>
      </c>
      <c r="BA16" s="239">
        <v>2</v>
      </c>
      <c r="BC16" s="239">
        <v>1</v>
      </c>
      <c r="BL16" s="239">
        <v>98</v>
      </c>
      <c r="CV16" s="239">
        <v>432505</v>
      </c>
      <c r="CW16" s="239">
        <v>4957502</v>
      </c>
      <c r="CX16" s="239">
        <v>44.767728499999997</v>
      </c>
      <c r="CY16" s="239">
        <v>-93.852924000000002</v>
      </c>
      <c r="CZ16" s="239" t="s">
        <v>379</v>
      </c>
    </row>
    <row r="17" spans="1:105" ht="15" hidden="1" customHeight="1" x14ac:dyDescent="0.25">
      <c r="A17" s="239">
        <v>1</v>
      </c>
      <c r="B17" s="7">
        <v>4</v>
      </c>
      <c r="C17" s="239">
        <v>11019156</v>
      </c>
      <c r="D17" s="239">
        <v>2</v>
      </c>
      <c r="E17" s="239">
        <v>212</v>
      </c>
      <c r="F17" s="239">
        <v>134.702</v>
      </c>
      <c r="G17" s="239">
        <v>10</v>
      </c>
      <c r="I17" s="239" t="s">
        <v>373</v>
      </c>
      <c r="J17" s="239" t="s">
        <v>374</v>
      </c>
      <c r="K17" s="239">
        <v>25</v>
      </c>
      <c r="M17" s="239">
        <v>15504609</v>
      </c>
      <c r="N17" s="239">
        <v>151270237</v>
      </c>
      <c r="O17" s="239">
        <v>5</v>
      </c>
      <c r="P17" s="239">
        <v>6</v>
      </c>
      <c r="Q17" s="239">
        <v>2015</v>
      </c>
      <c r="R17" s="239" t="s">
        <v>375</v>
      </c>
      <c r="S17" s="239">
        <v>6</v>
      </c>
      <c r="U17" s="239">
        <v>4</v>
      </c>
      <c r="V17" s="239">
        <v>0</v>
      </c>
      <c r="W17" s="239">
        <v>3</v>
      </c>
      <c r="X17" s="239">
        <v>1</v>
      </c>
      <c r="Y17" s="239">
        <v>10</v>
      </c>
      <c r="Z17" s="239">
        <v>4</v>
      </c>
      <c r="AA17" s="239">
        <v>1</v>
      </c>
      <c r="AB17" s="239">
        <v>2</v>
      </c>
      <c r="AD17" s="239">
        <v>1</v>
      </c>
      <c r="AE17" s="239">
        <v>98</v>
      </c>
      <c r="AF17" s="239" t="s">
        <v>404</v>
      </c>
      <c r="AG17" s="239" t="s">
        <v>405</v>
      </c>
      <c r="AH17" s="239" t="s">
        <v>378</v>
      </c>
      <c r="AI17" s="239">
        <v>7</v>
      </c>
      <c r="AJ17" s="239">
        <v>2</v>
      </c>
      <c r="AK17" s="239">
        <v>3</v>
      </c>
      <c r="AL17" s="239">
        <v>4</v>
      </c>
      <c r="AM17" s="239">
        <v>8</v>
      </c>
      <c r="AN17" s="239">
        <v>41</v>
      </c>
      <c r="AO17" s="239" t="s">
        <v>374</v>
      </c>
      <c r="AP17" s="239">
        <v>5</v>
      </c>
      <c r="AQ17" s="239">
        <v>1</v>
      </c>
      <c r="AU17" s="239">
        <v>7</v>
      </c>
      <c r="AV17" s="239">
        <v>98</v>
      </c>
      <c r="AW17" s="239">
        <v>55</v>
      </c>
      <c r="AX17" s="239">
        <v>11</v>
      </c>
      <c r="AY17" s="239">
        <v>21</v>
      </c>
      <c r="AZ17" s="239">
        <v>2</v>
      </c>
      <c r="BA17" s="239">
        <v>2</v>
      </c>
      <c r="BB17" s="239">
        <v>4</v>
      </c>
      <c r="BC17" s="239">
        <v>8</v>
      </c>
      <c r="BD17" s="239">
        <v>27</v>
      </c>
      <c r="BE17" s="239" t="s">
        <v>374</v>
      </c>
      <c r="BF17" s="239">
        <v>5</v>
      </c>
      <c r="BG17" s="239">
        <v>1</v>
      </c>
      <c r="BK17" s="239">
        <v>7</v>
      </c>
      <c r="BL17" s="239">
        <v>98</v>
      </c>
      <c r="BM17" s="239">
        <v>55</v>
      </c>
      <c r="BN17" s="239">
        <v>11</v>
      </c>
      <c r="BO17" s="239">
        <v>21</v>
      </c>
      <c r="BP17" s="239">
        <v>2</v>
      </c>
      <c r="BQ17" s="239">
        <v>3</v>
      </c>
      <c r="BR17" s="239">
        <v>4</v>
      </c>
      <c r="BS17" s="239">
        <v>21</v>
      </c>
      <c r="BT17" s="239">
        <v>23</v>
      </c>
      <c r="BU17" s="239" t="s">
        <v>374</v>
      </c>
      <c r="BV17" s="239">
        <v>5</v>
      </c>
      <c r="BW17" s="239">
        <v>15</v>
      </c>
      <c r="BX17" s="239">
        <v>2</v>
      </c>
      <c r="CA17" s="239">
        <v>7</v>
      </c>
      <c r="CB17" s="239">
        <v>98</v>
      </c>
      <c r="CC17" s="239">
        <v>55</v>
      </c>
      <c r="CD17" s="239">
        <v>11</v>
      </c>
      <c r="CE17" s="239">
        <v>21</v>
      </c>
      <c r="CV17" s="239">
        <v>432530</v>
      </c>
      <c r="CW17" s="239">
        <v>4957502</v>
      </c>
      <c r="CX17" s="239">
        <v>44.767725200000001</v>
      </c>
      <c r="CY17" s="239">
        <v>-93.852618399999997</v>
      </c>
      <c r="CZ17" s="239" t="s">
        <v>379</v>
      </c>
      <c r="DA17" s="324" t="s">
        <v>406</v>
      </c>
    </row>
    <row r="18" spans="1:105" ht="15" hidden="1" customHeight="1" x14ac:dyDescent="0.25">
      <c r="A18" s="239">
        <v>1</v>
      </c>
      <c r="B18" s="7" t="s">
        <v>207</v>
      </c>
      <c r="C18" s="239">
        <v>448295</v>
      </c>
      <c r="D18" s="239">
        <v>2</v>
      </c>
      <c r="E18" s="239">
        <v>212</v>
      </c>
      <c r="F18" s="239">
        <v>134.708</v>
      </c>
      <c r="G18" s="239">
        <v>10</v>
      </c>
      <c r="I18" s="239" t="s">
        <v>373</v>
      </c>
      <c r="J18" s="239" t="s">
        <v>374</v>
      </c>
      <c r="K18" s="239">
        <v>25</v>
      </c>
      <c r="M18" s="239">
        <v>17013806</v>
      </c>
      <c r="O18" s="239">
        <v>4</v>
      </c>
      <c r="P18" s="239">
        <v>28</v>
      </c>
      <c r="Q18" s="239">
        <v>2017</v>
      </c>
      <c r="R18" s="239" t="s">
        <v>383</v>
      </c>
      <c r="S18" s="239">
        <v>10</v>
      </c>
      <c r="T18" s="239" t="s">
        <v>376</v>
      </c>
      <c r="U18" s="239">
        <v>5</v>
      </c>
      <c r="V18" s="239">
        <v>0</v>
      </c>
      <c r="W18" s="239">
        <v>2</v>
      </c>
      <c r="X18" s="239">
        <v>11</v>
      </c>
      <c r="Y18" s="239">
        <v>10</v>
      </c>
      <c r="Z18" s="239">
        <v>2</v>
      </c>
      <c r="AA18" s="239">
        <v>1</v>
      </c>
      <c r="AB18" s="239">
        <v>1</v>
      </c>
      <c r="AD18" s="239">
        <v>1</v>
      </c>
      <c r="AE18" s="239">
        <v>98</v>
      </c>
      <c r="AF18" s="239" t="s">
        <v>377</v>
      </c>
      <c r="AH18" s="239" t="s">
        <v>378</v>
      </c>
      <c r="AI18" s="239">
        <v>6</v>
      </c>
      <c r="AJ18" s="239">
        <v>2</v>
      </c>
      <c r="AK18" s="239">
        <v>4</v>
      </c>
      <c r="AL18" s="239">
        <v>4</v>
      </c>
      <c r="AM18" s="239">
        <v>21</v>
      </c>
      <c r="AN18" s="239">
        <v>43</v>
      </c>
      <c r="AO18" s="239" t="s">
        <v>384</v>
      </c>
      <c r="AP18" s="239">
        <v>5</v>
      </c>
      <c r="AQ18" s="239">
        <v>1</v>
      </c>
      <c r="AU18" s="239">
        <v>12</v>
      </c>
      <c r="AV18" s="239">
        <v>9</v>
      </c>
      <c r="AW18" s="239">
        <v>60</v>
      </c>
      <c r="AX18" s="239">
        <v>11</v>
      </c>
      <c r="AY18" s="239">
        <v>21</v>
      </c>
      <c r="AZ18" s="239">
        <v>1</v>
      </c>
      <c r="BA18" s="239">
        <v>49</v>
      </c>
      <c r="BB18" s="239">
        <v>3</v>
      </c>
      <c r="BC18" s="239">
        <v>21</v>
      </c>
      <c r="BK18" s="239">
        <v>12</v>
      </c>
      <c r="BL18" s="239">
        <v>9</v>
      </c>
      <c r="BM18" s="239">
        <v>60</v>
      </c>
      <c r="BN18" s="239">
        <v>11</v>
      </c>
      <c r="BO18" s="239">
        <v>21</v>
      </c>
      <c r="CV18" s="239">
        <v>432539.79903184698</v>
      </c>
      <c r="CW18" s="239">
        <v>4957513.3294862201</v>
      </c>
      <c r="CX18" s="239">
        <v>44.767830930000002</v>
      </c>
      <c r="CY18" s="239">
        <v>-93.852491720000003</v>
      </c>
      <c r="CZ18" s="239" t="s">
        <v>379</v>
      </c>
      <c r="DA18" s="239" t="s">
        <v>407</v>
      </c>
    </row>
    <row r="19" spans="1:105" ht="15" customHeight="1" x14ac:dyDescent="0.25">
      <c r="A19" s="239">
        <v>1</v>
      </c>
      <c r="B19" s="7">
        <v>4</v>
      </c>
      <c r="C19" s="239">
        <v>591264</v>
      </c>
      <c r="D19" s="239">
        <v>2</v>
      </c>
      <c r="E19" s="239">
        <v>212</v>
      </c>
      <c r="F19" s="239">
        <v>134.81200000000001</v>
      </c>
      <c r="G19" s="239">
        <v>10</v>
      </c>
      <c r="I19" s="239" t="s">
        <v>373</v>
      </c>
      <c r="J19" s="239" t="s">
        <v>374</v>
      </c>
      <c r="K19" s="239">
        <v>25</v>
      </c>
      <c r="M19" s="239">
        <v>18011098</v>
      </c>
      <c r="O19" s="239">
        <v>4</v>
      </c>
      <c r="P19" s="239">
        <v>15</v>
      </c>
      <c r="Q19" s="239">
        <v>2018</v>
      </c>
      <c r="R19" s="239" t="s">
        <v>389</v>
      </c>
      <c r="S19" s="239">
        <v>22</v>
      </c>
      <c r="U19" s="239">
        <v>1</v>
      </c>
      <c r="V19" s="239">
        <v>1</v>
      </c>
      <c r="W19" s="239">
        <v>1</v>
      </c>
      <c r="Y19" s="239">
        <v>48</v>
      </c>
      <c r="Z19" s="239">
        <v>2</v>
      </c>
      <c r="AA19" s="239">
        <v>6</v>
      </c>
      <c r="AB19" s="239">
        <v>4</v>
      </c>
      <c r="AC19" s="239">
        <v>7</v>
      </c>
      <c r="AD19" s="239">
        <v>5</v>
      </c>
      <c r="AE19" s="239">
        <v>98</v>
      </c>
      <c r="AF19" s="239" t="s">
        <v>377</v>
      </c>
      <c r="AH19" s="239" t="s">
        <v>378</v>
      </c>
      <c r="AI19" s="239">
        <v>3</v>
      </c>
      <c r="AJ19" s="239">
        <v>2</v>
      </c>
      <c r="AK19" s="239">
        <v>4</v>
      </c>
      <c r="AL19" s="239">
        <v>3</v>
      </c>
      <c r="AM19" s="239">
        <v>21</v>
      </c>
      <c r="AN19" s="239">
        <v>46</v>
      </c>
      <c r="AO19" s="239" t="s">
        <v>384</v>
      </c>
      <c r="AP19" s="239">
        <v>5</v>
      </c>
      <c r="AQ19" s="239">
        <v>62</v>
      </c>
      <c r="AU19" s="239">
        <v>12</v>
      </c>
      <c r="AV19" s="239">
        <v>9</v>
      </c>
      <c r="AW19" s="239">
        <v>60</v>
      </c>
      <c r="AX19" s="239">
        <v>11</v>
      </c>
      <c r="AY19" s="239">
        <v>21</v>
      </c>
      <c r="CV19" s="239">
        <v>432705.58827156201</v>
      </c>
      <c r="CW19" s="239">
        <v>4957496.3523852099</v>
      </c>
      <c r="CX19" s="239">
        <v>44.767693739999999</v>
      </c>
      <c r="CY19" s="239">
        <v>-93.850394640000005</v>
      </c>
      <c r="CZ19" s="239" t="s">
        <v>379</v>
      </c>
      <c r="DA19" s="239" t="s">
        <v>408</v>
      </c>
    </row>
    <row r="20" spans="1:105" ht="15" customHeight="1" x14ac:dyDescent="0.25">
      <c r="A20" s="239">
        <v>1</v>
      </c>
      <c r="B20" s="7">
        <v>4</v>
      </c>
      <c r="C20" s="239">
        <v>657261</v>
      </c>
      <c r="D20" s="239">
        <v>2</v>
      </c>
      <c r="E20" s="239">
        <v>212</v>
      </c>
      <c r="F20" s="239">
        <v>134.857</v>
      </c>
      <c r="G20" s="239">
        <v>10</v>
      </c>
      <c r="I20" s="239" t="s">
        <v>373</v>
      </c>
      <c r="J20" s="239" t="s">
        <v>374</v>
      </c>
      <c r="K20" s="239">
        <v>25</v>
      </c>
      <c r="M20" s="239">
        <v>18513101</v>
      </c>
      <c r="O20" s="239">
        <v>11</v>
      </c>
      <c r="P20" s="239">
        <v>6</v>
      </c>
      <c r="Q20" s="239">
        <v>2018</v>
      </c>
      <c r="R20" s="239" t="s">
        <v>391</v>
      </c>
      <c r="S20" s="239">
        <v>11</v>
      </c>
      <c r="T20" s="239" t="s">
        <v>393</v>
      </c>
      <c r="U20" s="239">
        <v>5</v>
      </c>
      <c r="V20" s="239">
        <v>0</v>
      </c>
      <c r="W20" s="239">
        <v>2</v>
      </c>
      <c r="X20" s="239">
        <v>12</v>
      </c>
      <c r="Y20" s="239">
        <v>10</v>
      </c>
      <c r="Z20" s="239">
        <v>2</v>
      </c>
      <c r="AA20" s="239">
        <v>1</v>
      </c>
      <c r="AB20" s="239">
        <v>1</v>
      </c>
      <c r="AD20" s="239">
        <v>1</v>
      </c>
      <c r="AE20" s="239">
        <v>98</v>
      </c>
      <c r="AF20" s="239" t="s">
        <v>377</v>
      </c>
      <c r="AH20" s="239" t="s">
        <v>378</v>
      </c>
      <c r="AI20" s="239">
        <v>7</v>
      </c>
      <c r="AJ20" s="239">
        <v>2</v>
      </c>
      <c r="AK20" s="239">
        <v>49</v>
      </c>
      <c r="AL20" s="239">
        <v>3</v>
      </c>
      <c r="AM20" s="239">
        <v>27</v>
      </c>
      <c r="AN20" s="239">
        <v>37</v>
      </c>
      <c r="AO20" s="239" t="s">
        <v>374</v>
      </c>
      <c r="AP20" s="239">
        <v>5</v>
      </c>
      <c r="AQ20" s="239">
        <v>68</v>
      </c>
      <c r="AU20" s="239">
        <v>12</v>
      </c>
      <c r="AV20" s="239">
        <v>9</v>
      </c>
      <c r="AW20" s="239">
        <v>60</v>
      </c>
      <c r="AX20" s="239">
        <v>11</v>
      </c>
      <c r="AY20" s="239">
        <v>21</v>
      </c>
      <c r="AZ20" s="239">
        <v>2</v>
      </c>
      <c r="BA20" s="239">
        <v>2</v>
      </c>
      <c r="BB20" s="239">
        <v>3</v>
      </c>
      <c r="BC20" s="239">
        <v>34</v>
      </c>
      <c r="BD20" s="239">
        <v>52</v>
      </c>
      <c r="BE20" s="239" t="s">
        <v>374</v>
      </c>
      <c r="BF20" s="239">
        <v>5</v>
      </c>
      <c r="BG20" s="239">
        <v>1</v>
      </c>
      <c r="BK20" s="239">
        <v>12</v>
      </c>
      <c r="BL20" s="239">
        <v>9</v>
      </c>
      <c r="BM20" s="239">
        <v>60</v>
      </c>
      <c r="BN20" s="239">
        <v>11</v>
      </c>
      <c r="BO20" s="239">
        <v>21</v>
      </c>
      <c r="CV20" s="239">
        <v>432778.77402421599</v>
      </c>
      <c r="CW20" s="239">
        <v>4957476.8520870404</v>
      </c>
      <c r="CX20" s="239">
        <v>44.767525089999999</v>
      </c>
      <c r="CY20" s="239">
        <v>-93.849467329999996</v>
      </c>
      <c r="CZ20" s="239" t="s">
        <v>379</v>
      </c>
      <c r="DA20" s="239" t="s">
        <v>409</v>
      </c>
    </row>
    <row r="21" spans="1:105" ht="15" customHeight="1" x14ac:dyDescent="0.25">
      <c r="A21" s="239">
        <v>1</v>
      </c>
      <c r="B21" s="7">
        <v>4</v>
      </c>
      <c r="C21" s="239">
        <v>630875</v>
      </c>
      <c r="D21" s="239">
        <v>2</v>
      </c>
      <c r="E21" s="239">
        <v>212</v>
      </c>
      <c r="F21" s="239">
        <v>134.88300000000001</v>
      </c>
      <c r="G21" s="239">
        <v>10</v>
      </c>
      <c r="H21" s="239" t="s">
        <v>410</v>
      </c>
      <c r="J21" s="239" t="s">
        <v>374</v>
      </c>
      <c r="K21" s="239">
        <v>25</v>
      </c>
      <c r="M21" s="239">
        <v>18510274</v>
      </c>
      <c r="O21" s="239">
        <v>8</v>
      </c>
      <c r="P21" s="239">
        <v>28</v>
      </c>
      <c r="Q21" s="239">
        <v>2018</v>
      </c>
      <c r="R21" s="239" t="s">
        <v>391</v>
      </c>
      <c r="S21" s="239">
        <v>7</v>
      </c>
      <c r="T21" s="239" t="s">
        <v>376</v>
      </c>
      <c r="U21" s="239">
        <v>1</v>
      </c>
      <c r="V21" s="239">
        <v>1</v>
      </c>
      <c r="W21" s="239">
        <v>2</v>
      </c>
      <c r="X21" s="239">
        <v>5</v>
      </c>
      <c r="Y21" s="239">
        <v>10</v>
      </c>
      <c r="Z21" s="239">
        <v>3</v>
      </c>
      <c r="AA21" s="239">
        <v>1</v>
      </c>
      <c r="AB21" s="239">
        <v>2</v>
      </c>
      <c r="AC21" s="239">
        <v>3</v>
      </c>
      <c r="AD21" s="239">
        <v>2</v>
      </c>
      <c r="AE21" s="239">
        <v>98</v>
      </c>
      <c r="AF21" s="239" t="s">
        <v>377</v>
      </c>
      <c r="AH21" s="239" t="s">
        <v>378</v>
      </c>
      <c r="AI21" s="239">
        <v>10</v>
      </c>
      <c r="AJ21" s="239">
        <v>2</v>
      </c>
      <c r="AK21" s="239">
        <v>49</v>
      </c>
      <c r="AL21" s="239">
        <v>4</v>
      </c>
      <c r="AM21" s="239">
        <v>21</v>
      </c>
      <c r="AN21" s="239">
        <v>52</v>
      </c>
      <c r="AO21" s="239" t="s">
        <v>374</v>
      </c>
      <c r="AP21" s="239">
        <v>5</v>
      </c>
      <c r="AQ21" s="239">
        <v>1</v>
      </c>
      <c r="AU21" s="239">
        <v>12</v>
      </c>
      <c r="AV21" s="239">
        <v>9</v>
      </c>
      <c r="AW21" s="239">
        <v>60</v>
      </c>
      <c r="AX21" s="239">
        <v>11</v>
      </c>
      <c r="AY21" s="239">
        <v>21</v>
      </c>
      <c r="AZ21" s="239">
        <v>2</v>
      </c>
      <c r="BA21" s="239">
        <v>4</v>
      </c>
      <c r="BB21" s="239">
        <v>1</v>
      </c>
      <c r="BC21" s="239">
        <v>21</v>
      </c>
      <c r="BD21" s="239">
        <v>20</v>
      </c>
      <c r="BE21" s="239" t="s">
        <v>384</v>
      </c>
      <c r="BF21" s="239">
        <v>99</v>
      </c>
      <c r="BG21" s="239">
        <v>2</v>
      </c>
      <c r="BK21" s="239">
        <v>12</v>
      </c>
      <c r="BL21" s="239">
        <v>23</v>
      </c>
      <c r="BM21" s="239">
        <v>60</v>
      </c>
      <c r="BN21" s="239">
        <v>11</v>
      </c>
      <c r="BO21" s="239">
        <v>21</v>
      </c>
      <c r="CV21" s="239">
        <v>432821.10744221503</v>
      </c>
      <c r="CW21" s="239">
        <v>4957493.7854542397</v>
      </c>
      <c r="CX21" s="239">
        <v>44.767681490000001</v>
      </c>
      <c r="CY21" s="239">
        <v>-93.848934659999998</v>
      </c>
      <c r="CZ21" s="239" t="s">
        <v>379</v>
      </c>
      <c r="DA21" s="239" t="s">
        <v>411</v>
      </c>
    </row>
    <row r="22" spans="1:105" ht="15" customHeight="1" x14ac:dyDescent="0.25">
      <c r="A22" s="239">
        <v>1</v>
      </c>
      <c r="B22" s="7">
        <v>4</v>
      </c>
      <c r="C22" s="239">
        <v>543109</v>
      </c>
      <c r="D22" s="239">
        <v>2</v>
      </c>
      <c r="E22" s="239">
        <v>212</v>
      </c>
      <c r="F22" s="239">
        <v>134.88499999999999</v>
      </c>
      <c r="G22" s="239">
        <v>10</v>
      </c>
      <c r="I22" s="239" t="s">
        <v>373</v>
      </c>
      <c r="J22" s="239" t="s">
        <v>374</v>
      </c>
      <c r="K22" s="239">
        <v>25</v>
      </c>
      <c r="M22" s="239">
        <v>18003699</v>
      </c>
      <c r="O22" s="239">
        <v>2</v>
      </c>
      <c r="P22" s="239">
        <v>5</v>
      </c>
      <c r="Q22" s="239">
        <v>2018</v>
      </c>
      <c r="R22" s="239" t="s">
        <v>381</v>
      </c>
      <c r="S22" s="239">
        <v>9</v>
      </c>
      <c r="U22" s="239">
        <v>5</v>
      </c>
      <c r="V22" s="239">
        <v>0</v>
      </c>
      <c r="W22" s="239">
        <v>2</v>
      </c>
      <c r="X22" s="239">
        <v>12</v>
      </c>
      <c r="Y22" s="239">
        <v>10</v>
      </c>
      <c r="Z22" s="239">
        <v>3</v>
      </c>
      <c r="AA22" s="239">
        <v>1</v>
      </c>
      <c r="AB22" s="239">
        <v>1</v>
      </c>
      <c r="AD22" s="239">
        <v>1</v>
      </c>
      <c r="AE22" s="239">
        <v>98</v>
      </c>
      <c r="AF22" s="239" t="s">
        <v>377</v>
      </c>
      <c r="AG22" s="239" t="s">
        <v>402</v>
      </c>
      <c r="AH22" s="239" t="s">
        <v>378</v>
      </c>
      <c r="AI22" s="239">
        <v>7</v>
      </c>
      <c r="AJ22" s="239">
        <v>2</v>
      </c>
      <c r="AK22" s="239">
        <v>2</v>
      </c>
      <c r="AL22" s="239">
        <v>3</v>
      </c>
      <c r="AM22" s="239">
        <v>21</v>
      </c>
      <c r="AN22" s="239">
        <v>26</v>
      </c>
      <c r="AO22" s="239" t="s">
        <v>384</v>
      </c>
      <c r="AP22" s="239">
        <v>5</v>
      </c>
      <c r="AQ22" s="239">
        <v>1</v>
      </c>
      <c r="AU22" s="239">
        <v>12</v>
      </c>
      <c r="AV22" s="239">
        <v>9</v>
      </c>
      <c r="AW22" s="239">
        <v>60</v>
      </c>
      <c r="AX22" s="239">
        <v>11</v>
      </c>
      <c r="AY22" s="239">
        <v>21</v>
      </c>
      <c r="AZ22" s="239">
        <v>2</v>
      </c>
      <c r="BA22" s="239">
        <v>4</v>
      </c>
      <c r="BB22" s="239">
        <v>3</v>
      </c>
      <c r="BC22" s="239">
        <v>21</v>
      </c>
      <c r="BD22" s="239">
        <v>39</v>
      </c>
      <c r="BE22" s="239" t="s">
        <v>374</v>
      </c>
      <c r="BF22" s="239">
        <v>5</v>
      </c>
      <c r="BG22" s="239">
        <v>1</v>
      </c>
      <c r="BK22" s="239">
        <v>12</v>
      </c>
      <c r="BL22" s="239">
        <v>9</v>
      </c>
      <c r="BM22" s="239">
        <v>60</v>
      </c>
      <c r="BN22" s="239">
        <v>11</v>
      </c>
      <c r="BO22" s="239">
        <v>21</v>
      </c>
      <c r="CV22" s="239">
        <v>432824.028410169</v>
      </c>
      <c r="CW22" s="239">
        <v>4957494.2094157999</v>
      </c>
      <c r="CX22" s="239">
        <v>44.767685579999998</v>
      </c>
      <c r="CY22" s="239">
        <v>-93.848897800000003</v>
      </c>
      <c r="CZ22" s="239" t="s">
        <v>379</v>
      </c>
      <c r="DA22" s="239" t="s">
        <v>412</v>
      </c>
    </row>
    <row r="23" spans="1:105" ht="15" hidden="1" customHeight="1" x14ac:dyDescent="0.25">
      <c r="A23" s="239">
        <v>1</v>
      </c>
      <c r="B23" s="7">
        <v>4</v>
      </c>
      <c r="C23" s="239">
        <v>10780231</v>
      </c>
      <c r="D23" s="239">
        <v>2</v>
      </c>
      <c r="E23" s="239">
        <v>212</v>
      </c>
      <c r="F23" s="239">
        <v>134.88800000000001</v>
      </c>
      <c r="G23" s="239">
        <v>10</v>
      </c>
      <c r="I23" s="239" t="s">
        <v>373</v>
      </c>
      <c r="J23" s="239" t="s">
        <v>374</v>
      </c>
      <c r="K23" s="239">
        <v>25</v>
      </c>
      <c r="M23" s="239">
        <v>12028217</v>
      </c>
      <c r="N23" s="239">
        <v>122640049</v>
      </c>
      <c r="O23" s="239">
        <v>9</v>
      </c>
      <c r="P23" s="239">
        <v>19</v>
      </c>
      <c r="Q23" s="239">
        <v>2012</v>
      </c>
      <c r="R23" s="239" t="s">
        <v>375</v>
      </c>
      <c r="S23" s="239">
        <v>11</v>
      </c>
      <c r="U23" s="239">
        <v>3</v>
      </c>
      <c r="V23" s="239">
        <v>0</v>
      </c>
      <c r="W23" s="239">
        <v>2</v>
      </c>
      <c r="X23" s="239">
        <v>5</v>
      </c>
      <c r="Y23" s="239">
        <v>10</v>
      </c>
      <c r="Z23" s="239">
        <v>3</v>
      </c>
      <c r="AA23" s="239">
        <v>1</v>
      </c>
      <c r="AB23" s="239">
        <v>1</v>
      </c>
      <c r="AC23" s="239">
        <v>1</v>
      </c>
      <c r="AD23" s="239">
        <v>1</v>
      </c>
      <c r="AE23" s="239">
        <v>98</v>
      </c>
      <c r="AF23" s="239" t="s">
        <v>413</v>
      </c>
      <c r="AG23" s="239" t="s">
        <v>397</v>
      </c>
      <c r="AH23" s="239" t="s">
        <v>378</v>
      </c>
      <c r="AI23" s="239">
        <v>10</v>
      </c>
      <c r="AJ23" s="239">
        <v>2</v>
      </c>
      <c r="AK23" s="239">
        <v>3</v>
      </c>
      <c r="AL23" s="239">
        <v>3</v>
      </c>
      <c r="AM23" s="239">
        <v>21</v>
      </c>
      <c r="AN23" s="239">
        <v>35</v>
      </c>
      <c r="AO23" s="239" t="s">
        <v>374</v>
      </c>
      <c r="AP23" s="239">
        <v>5</v>
      </c>
      <c r="AQ23" s="239">
        <v>3</v>
      </c>
      <c r="AR23" s="239">
        <v>1</v>
      </c>
      <c r="AU23" s="239">
        <v>4</v>
      </c>
      <c r="AV23" s="239">
        <v>2</v>
      </c>
      <c r="AW23" s="239">
        <v>55</v>
      </c>
      <c r="AX23" s="239">
        <v>11</v>
      </c>
      <c r="AY23" s="239">
        <v>21</v>
      </c>
      <c r="AZ23" s="239">
        <v>2</v>
      </c>
      <c r="BA23" s="239">
        <v>2</v>
      </c>
      <c r="BB23" s="239">
        <v>2</v>
      </c>
      <c r="BC23" s="239">
        <v>7</v>
      </c>
      <c r="BD23" s="239">
        <v>73</v>
      </c>
      <c r="BE23" s="239" t="s">
        <v>384</v>
      </c>
      <c r="BF23" s="239">
        <v>5</v>
      </c>
      <c r="BG23" s="239">
        <v>2</v>
      </c>
      <c r="BH23" s="239">
        <v>15</v>
      </c>
      <c r="BK23" s="239">
        <v>4</v>
      </c>
      <c r="BL23" s="239">
        <v>2</v>
      </c>
      <c r="BM23" s="239">
        <v>55</v>
      </c>
      <c r="BN23" s="239">
        <v>11</v>
      </c>
      <c r="BO23" s="239">
        <v>21</v>
      </c>
      <c r="CV23" s="239">
        <v>432828</v>
      </c>
      <c r="CW23" s="239">
        <v>4957494</v>
      </c>
      <c r="CX23" s="239">
        <v>44.767684099999997</v>
      </c>
      <c r="CY23" s="239">
        <v>-93.848846399999999</v>
      </c>
      <c r="CZ23" s="239" t="s">
        <v>379</v>
      </c>
      <c r="DA23" s="324" t="s">
        <v>414</v>
      </c>
    </row>
    <row r="24" spans="1:105" ht="15" hidden="1" customHeight="1" x14ac:dyDescent="0.25">
      <c r="A24" s="239">
        <v>1</v>
      </c>
      <c r="B24" s="7">
        <v>4</v>
      </c>
      <c r="C24" s="239">
        <v>10851316</v>
      </c>
      <c r="D24" s="239">
        <v>2</v>
      </c>
      <c r="E24" s="239">
        <v>212</v>
      </c>
      <c r="F24" s="239">
        <v>134.88800000000001</v>
      </c>
      <c r="G24" s="239">
        <v>10</v>
      </c>
      <c r="I24" s="239" t="s">
        <v>373</v>
      </c>
      <c r="J24" s="239" t="s">
        <v>374</v>
      </c>
      <c r="K24" s="239">
        <v>25</v>
      </c>
      <c r="M24" s="239">
        <v>13504215</v>
      </c>
      <c r="N24" s="239">
        <v>131080349</v>
      </c>
      <c r="O24" s="239">
        <v>4</v>
      </c>
      <c r="P24" s="239">
        <v>17</v>
      </c>
      <c r="Q24" s="239">
        <v>2013</v>
      </c>
      <c r="R24" s="239" t="s">
        <v>375</v>
      </c>
      <c r="S24" s="239">
        <v>17</v>
      </c>
      <c r="U24" s="239">
        <v>5</v>
      </c>
      <c r="V24" s="239">
        <v>0</v>
      </c>
      <c r="W24" s="239">
        <v>2</v>
      </c>
      <c r="X24" s="239">
        <v>5</v>
      </c>
      <c r="Y24" s="239">
        <v>10</v>
      </c>
      <c r="Z24" s="239">
        <v>3</v>
      </c>
      <c r="AA24" s="239">
        <v>1</v>
      </c>
      <c r="AB24" s="239">
        <v>2</v>
      </c>
      <c r="AD24" s="239">
        <v>2</v>
      </c>
      <c r="AE24" s="239">
        <v>98</v>
      </c>
      <c r="AF24" s="239" t="s">
        <v>404</v>
      </c>
      <c r="AG24" s="239" t="s">
        <v>405</v>
      </c>
      <c r="AH24" s="239" t="s">
        <v>378</v>
      </c>
      <c r="AI24" s="239">
        <v>10</v>
      </c>
      <c r="AJ24" s="239">
        <v>2</v>
      </c>
      <c r="AK24" s="239">
        <v>3</v>
      </c>
      <c r="AL24" s="239">
        <v>2</v>
      </c>
      <c r="AM24" s="239">
        <v>7</v>
      </c>
      <c r="AN24" s="239">
        <v>64</v>
      </c>
      <c r="AO24" s="239" t="s">
        <v>374</v>
      </c>
      <c r="AP24" s="239">
        <v>5</v>
      </c>
      <c r="AQ24" s="239">
        <v>15</v>
      </c>
      <c r="AR24" s="239">
        <v>2</v>
      </c>
      <c r="AU24" s="239">
        <v>5</v>
      </c>
      <c r="AV24" s="239">
        <v>2</v>
      </c>
      <c r="AW24" s="239">
        <v>55</v>
      </c>
      <c r="AX24" s="239">
        <v>11</v>
      </c>
      <c r="AY24" s="239">
        <v>21</v>
      </c>
      <c r="AZ24" s="239">
        <v>2</v>
      </c>
      <c r="BA24" s="239">
        <v>4</v>
      </c>
      <c r="BB24" s="239">
        <v>4</v>
      </c>
      <c r="BC24" s="239">
        <v>21</v>
      </c>
      <c r="BD24" s="239">
        <v>30</v>
      </c>
      <c r="BE24" s="239" t="s">
        <v>384</v>
      </c>
      <c r="BF24" s="239">
        <v>5</v>
      </c>
      <c r="BG24" s="239">
        <v>1</v>
      </c>
      <c r="BK24" s="239">
        <v>5</v>
      </c>
      <c r="BL24" s="239">
        <v>2</v>
      </c>
      <c r="BM24" s="239">
        <v>55</v>
      </c>
      <c r="BN24" s="239">
        <v>11</v>
      </c>
      <c r="BO24" s="239">
        <v>21</v>
      </c>
      <c r="CV24" s="239">
        <v>432828</v>
      </c>
      <c r="CW24" s="239">
        <v>4957494</v>
      </c>
      <c r="CX24" s="239">
        <v>44.767684099999997</v>
      </c>
      <c r="CY24" s="239">
        <v>-93.848846399999999</v>
      </c>
      <c r="CZ24" s="239" t="s">
        <v>379</v>
      </c>
      <c r="DA24" s="324" t="s">
        <v>415</v>
      </c>
    </row>
    <row r="25" spans="1:105" ht="15" hidden="1" customHeight="1" x14ac:dyDescent="0.25">
      <c r="A25" s="239">
        <v>1</v>
      </c>
      <c r="B25" s="7">
        <v>4</v>
      </c>
      <c r="C25" s="239">
        <v>11019884</v>
      </c>
      <c r="D25" s="239">
        <v>2</v>
      </c>
      <c r="E25" s="239">
        <v>212</v>
      </c>
      <c r="F25" s="239">
        <v>134.88800000000001</v>
      </c>
      <c r="G25" s="239">
        <v>10</v>
      </c>
      <c r="I25" s="239" t="s">
        <v>373</v>
      </c>
      <c r="J25" s="239" t="s">
        <v>374</v>
      </c>
      <c r="K25" s="239">
        <v>25</v>
      </c>
      <c r="M25" s="239">
        <v>15015677</v>
      </c>
      <c r="N25" s="239">
        <v>151620048</v>
      </c>
      <c r="O25" s="239">
        <v>5</v>
      </c>
      <c r="P25" s="239">
        <v>21</v>
      </c>
      <c r="Q25" s="239">
        <v>2015</v>
      </c>
      <c r="R25" s="239" t="s">
        <v>416</v>
      </c>
      <c r="S25" s="239">
        <v>14</v>
      </c>
      <c r="U25" s="239">
        <v>5</v>
      </c>
      <c r="V25" s="239">
        <v>0</v>
      </c>
      <c r="W25" s="239">
        <v>1</v>
      </c>
      <c r="X25" s="239">
        <v>90</v>
      </c>
      <c r="Y25" s="239">
        <v>11</v>
      </c>
      <c r="Z25" s="239">
        <v>3</v>
      </c>
      <c r="AA25" s="239">
        <v>1</v>
      </c>
      <c r="AB25" s="239">
        <v>1</v>
      </c>
      <c r="AD25" s="239">
        <v>1</v>
      </c>
      <c r="AE25" s="239">
        <v>98</v>
      </c>
      <c r="AH25" s="239" t="s">
        <v>378</v>
      </c>
      <c r="AI25" s="239">
        <v>4</v>
      </c>
      <c r="AJ25" s="239">
        <v>2</v>
      </c>
      <c r="AK25" s="239">
        <v>44</v>
      </c>
      <c r="AL25" s="239">
        <v>4</v>
      </c>
      <c r="AM25" s="239">
        <v>21</v>
      </c>
      <c r="AN25" s="239">
        <v>47</v>
      </c>
      <c r="AO25" s="239" t="s">
        <v>374</v>
      </c>
      <c r="AP25" s="239">
        <v>5</v>
      </c>
      <c r="AU25" s="239">
        <v>7</v>
      </c>
      <c r="AV25" s="239">
        <v>98</v>
      </c>
      <c r="AW25" s="239">
        <v>55</v>
      </c>
      <c r="AX25" s="239">
        <v>11</v>
      </c>
      <c r="AY25" s="239">
        <v>21</v>
      </c>
      <c r="AZ25" s="239">
        <v>3</v>
      </c>
      <c r="BA25" s="239">
        <v>2</v>
      </c>
      <c r="BC25" s="239">
        <v>1</v>
      </c>
      <c r="BK25" s="239">
        <v>7</v>
      </c>
      <c r="BL25" s="239">
        <v>98</v>
      </c>
      <c r="BM25" s="239">
        <v>55</v>
      </c>
      <c r="BN25" s="239">
        <v>11</v>
      </c>
      <c r="BO25" s="239">
        <v>21</v>
      </c>
      <c r="CV25" s="239">
        <v>432828</v>
      </c>
      <c r="CW25" s="239">
        <v>4957494</v>
      </c>
      <c r="CX25" s="239">
        <v>44.767684099999997</v>
      </c>
      <c r="CY25" s="239">
        <v>-93.848846399999999</v>
      </c>
      <c r="CZ25" s="239" t="s">
        <v>379</v>
      </c>
    </row>
    <row r="26" spans="1:105" ht="15" customHeight="1" x14ac:dyDescent="0.25">
      <c r="A26" s="239">
        <v>1</v>
      </c>
      <c r="B26" s="7">
        <v>4</v>
      </c>
      <c r="C26" s="239">
        <v>759880</v>
      </c>
      <c r="D26" s="239">
        <v>2</v>
      </c>
      <c r="E26" s="239">
        <v>212</v>
      </c>
      <c r="F26" s="239">
        <v>134.88900000000001</v>
      </c>
      <c r="G26" s="239">
        <v>10</v>
      </c>
      <c r="I26" s="239" t="s">
        <v>373</v>
      </c>
      <c r="J26" s="239" t="s">
        <v>374</v>
      </c>
      <c r="K26" s="239">
        <v>25</v>
      </c>
      <c r="M26" s="239">
        <v>19032983</v>
      </c>
      <c r="O26" s="239">
        <v>11</v>
      </c>
      <c r="P26" s="239">
        <v>3</v>
      </c>
      <c r="Q26" s="239">
        <v>2019</v>
      </c>
      <c r="R26" s="239" t="s">
        <v>389</v>
      </c>
      <c r="S26" s="239">
        <v>2</v>
      </c>
      <c r="U26" s="239">
        <v>5</v>
      </c>
      <c r="V26" s="239">
        <v>0</v>
      </c>
      <c r="W26" s="239">
        <v>1</v>
      </c>
      <c r="Y26" s="239">
        <v>48</v>
      </c>
      <c r="Z26" s="239">
        <v>3</v>
      </c>
      <c r="AA26" s="239">
        <v>6</v>
      </c>
      <c r="AB26" s="239">
        <v>1</v>
      </c>
      <c r="AD26" s="239">
        <v>1</v>
      </c>
      <c r="AE26" s="239">
        <v>98</v>
      </c>
      <c r="AF26" s="239" t="s">
        <v>377</v>
      </c>
      <c r="AH26" s="239" t="s">
        <v>378</v>
      </c>
      <c r="AI26" s="239">
        <v>3</v>
      </c>
      <c r="AJ26" s="239">
        <v>2</v>
      </c>
      <c r="AK26" s="239">
        <v>2</v>
      </c>
      <c r="AL26" s="239">
        <v>4</v>
      </c>
      <c r="AM26" s="239">
        <v>21</v>
      </c>
      <c r="AN26" s="239">
        <v>26</v>
      </c>
      <c r="AO26" s="239" t="s">
        <v>374</v>
      </c>
      <c r="AP26" s="239">
        <v>5</v>
      </c>
      <c r="AQ26" s="239">
        <v>1</v>
      </c>
      <c r="AU26" s="239">
        <v>12</v>
      </c>
      <c r="AV26" s="239">
        <v>9</v>
      </c>
      <c r="AX26" s="239">
        <v>11</v>
      </c>
      <c r="AY26" s="239">
        <v>21</v>
      </c>
      <c r="CV26" s="239">
        <v>432830.84128059901</v>
      </c>
      <c r="CW26" s="239">
        <v>4957496.6614295803</v>
      </c>
      <c r="CX26" s="239">
        <v>44.767708290000002</v>
      </c>
      <c r="CY26" s="239">
        <v>-93.848812039999999</v>
      </c>
      <c r="CZ26" s="239" t="s">
        <v>379</v>
      </c>
      <c r="DA26" s="239" t="s">
        <v>417</v>
      </c>
    </row>
    <row r="27" spans="1:105" ht="15" hidden="1" customHeight="1" x14ac:dyDescent="0.25">
      <c r="A27" s="239">
        <v>1</v>
      </c>
      <c r="B27" s="7">
        <v>4</v>
      </c>
      <c r="C27" s="239">
        <v>10780504</v>
      </c>
      <c r="D27" s="239">
        <v>2</v>
      </c>
      <c r="E27" s="239">
        <v>212</v>
      </c>
      <c r="F27" s="239">
        <v>134.893</v>
      </c>
      <c r="G27" s="239">
        <v>10</v>
      </c>
      <c r="I27" s="239" t="s">
        <v>373</v>
      </c>
      <c r="J27" s="239" t="s">
        <v>374</v>
      </c>
      <c r="K27" s="239">
        <v>25</v>
      </c>
      <c r="M27" s="239">
        <v>12509351</v>
      </c>
      <c r="N27" s="239">
        <v>122750297</v>
      </c>
      <c r="O27" s="239">
        <v>9</v>
      </c>
      <c r="P27" s="239">
        <v>26</v>
      </c>
      <c r="Q27" s="239">
        <v>2012</v>
      </c>
      <c r="R27" s="239" t="s">
        <v>375</v>
      </c>
      <c r="S27" s="239">
        <v>20</v>
      </c>
      <c r="U27" s="239">
        <v>3</v>
      </c>
      <c r="V27" s="239">
        <v>0</v>
      </c>
      <c r="W27" s="239">
        <v>2</v>
      </c>
      <c r="X27" s="239">
        <v>8</v>
      </c>
      <c r="Y27" s="239">
        <v>10</v>
      </c>
      <c r="Z27" s="239">
        <v>2</v>
      </c>
      <c r="AA27" s="239">
        <v>3</v>
      </c>
      <c r="AB27" s="239">
        <v>1</v>
      </c>
      <c r="AD27" s="239">
        <v>1</v>
      </c>
      <c r="AE27" s="239">
        <v>98</v>
      </c>
      <c r="AF27" s="239" t="s">
        <v>404</v>
      </c>
      <c r="AG27" s="239" t="s">
        <v>405</v>
      </c>
      <c r="AH27" s="239" t="s">
        <v>378</v>
      </c>
      <c r="AI27" s="239">
        <v>8</v>
      </c>
      <c r="AJ27" s="239">
        <v>2</v>
      </c>
      <c r="AK27" s="239">
        <v>2</v>
      </c>
      <c r="AL27" s="239">
        <v>3</v>
      </c>
      <c r="AM27" s="239">
        <v>21</v>
      </c>
      <c r="AN27" s="239">
        <v>31</v>
      </c>
      <c r="AO27" s="239" t="s">
        <v>374</v>
      </c>
      <c r="AP27" s="239">
        <v>90</v>
      </c>
      <c r="AQ27" s="239">
        <v>21</v>
      </c>
      <c r="AU27" s="239">
        <v>3</v>
      </c>
      <c r="AV27" s="239">
        <v>98</v>
      </c>
      <c r="AW27" s="239">
        <v>55</v>
      </c>
      <c r="AX27" s="239">
        <v>11</v>
      </c>
      <c r="AY27" s="239">
        <v>21</v>
      </c>
      <c r="AZ27" s="239">
        <v>2</v>
      </c>
      <c r="BA27" s="239">
        <v>40</v>
      </c>
      <c r="BB27" s="239">
        <v>4</v>
      </c>
      <c r="BC27" s="239">
        <v>21</v>
      </c>
      <c r="BD27" s="239">
        <v>61</v>
      </c>
      <c r="BE27" s="239" t="s">
        <v>374</v>
      </c>
      <c r="BF27" s="239">
        <v>5</v>
      </c>
      <c r="BG27" s="239">
        <v>1</v>
      </c>
      <c r="BK27" s="239">
        <v>3</v>
      </c>
      <c r="BL27" s="239">
        <v>98</v>
      </c>
      <c r="BM27" s="239">
        <v>55</v>
      </c>
      <c r="BN27" s="239">
        <v>11</v>
      </c>
      <c r="BO27" s="239">
        <v>21</v>
      </c>
      <c r="CV27" s="239">
        <v>432836</v>
      </c>
      <c r="CW27" s="239">
        <v>4957494</v>
      </c>
      <c r="CX27" s="239">
        <v>44.767684500000001</v>
      </c>
      <c r="CY27" s="239">
        <v>-93.848742000000001</v>
      </c>
      <c r="CZ27" s="239" t="s">
        <v>379</v>
      </c>
      <c r="DA27" s="324" t="s">
        <v>418</v>
      </c>
    </row>
    <row r="28" spans="1:105" ht="15" hidden="1" customHeight="1" x14ac:dyDescent="0.25">
      <c r="A28" s="239">
        <v>1</v>
      </c>
      <c r="B28" s="7">
        <v>4</v>
      </c>
      <c r="C28" s="239">
        <v>10695651</v>
      </c>
      <c r="D28" s="239">
        <v>2</v>
      </c>
      <c r="E28" s="239">
        <v>212</v>
      </c>
      <c r="F28" s="239">
        <v>134.964</v>
      </c>
      <c r="G28" s="239">
        <v>10</v>
      </c>
      <c r="I28" s="239" t="s">
        <v>373</v>
      </c>
      <c r="J28" s="239" t="s">
        <v>374</v>
      </c>
      <c r="K28" s="239">
        <v>25</v>
      </c>
      <c r="M28" s="239">
        <v>11000019</v>
      </c>
      <c r="N28" s="239">
        <v>110020008</v>
      </c>
      <c r="O28" s="239">
        <v>1</v>
      </c>
      <c r="P28" s="239">
        <v>1</v>
      </c>
      <c r="Q28" s="239">
        <v>2011</v>
      </c>
      <c r="R28" s="239" t="s">
        <v>386</v>
      </c>
      <c r="S28" s="239">
        <v>1</v>
      </c>
      <c r="U28" s="239">
        <v>4</v>
      </c>
      <c r="V28" s="239">
        <v>0</v>
      </c>
      <c r="W28" s="239">
        <v>1</v>
      </c>
      <c r="X28" s="239">
        <v>4</v>
      </c>
      <c r="Y28" s="239">
        <v>45</v>
      </c>
      <c r="Z28" s="239">
        <v>2</v>
      </c>
      <c r="AA28" s="239">
        <v>4</v>
      </c>
      <c r="AB28" s="239">
        <v>1</v>
      </c>
      <c r="AD28" s="239">
        <v>5</v>
      </c>
      <c r="AE28" s="239">
        <v>98</v>
      </c>
      <c r="AF28" s="239" t="s">
        <v>419</v>
      </c>
      <c r="AG28" s="239" t="s">
        <v>397</v>
      </c>
      <c r="AH28" s="239" t="s">
        <v>378</v>
      </c>
      <c r="AI28" s="239">
        <v>3</v>
      </c>
      <c r="AJ28" s="239">
        <v>2</v>
      </c>
      <c r="AK28" s="239">
        <v>1</v>
      </c>
      <c r="AL28" s="239">
        <v>4</v>
      </c>
      <c r="AM28" s="239">
        <v>21</v>
      </c>
      <c r="AN28" s="239">
        <v>45</v>
      </c>
      <c r="AO28" s="239" t="s">
        <v>374</v>
      </c>
      <c r="AP28" s="239">
        <v>5</v>
      </c>
      <c r="AU28" s="239">
        <v>7</v>
      </c>
      <c r="AV28" s="239">
        <v>98</v>
      </c>
      <c r="AW28" s="239">
        <v>55</v>
      </c>
      <c r="AX28" s="239">
        <v>11</v>
      </c>
      <c r="AY28" s="239">
        <v>21</v>
      </c>
      <c r="CV28" s="239">
        <v>432950</v>
      </c>
      <c r="CW28" s="239">
        <v>4957493</v>
      </c>
      <c r="CX28" s="239">
        <v>44.7676905</v>
      </c>
      <c r="CY28" s="239">
        <v>-93.847305899999995</v>
      </c>
      <c r="CZ28" s="239" t="s">
        <v>379</v>
      </c>
      <c r="DA28" s="324" t="s">
        <v>420</v>
      </c>
    </row>
    <row r="29" spans="1:105" ht="15" hidden="1" customHeight="1" x14ac:dyDescent="0.25">
      <c r="A29" s="239">
        <v>1</v>
      </c>
      <c r="B29" s="7">
        <v>4</v>
      </c>
      <c r="C29" s="239">
        <v>390608</v>
      </c>
      <c r="D29" s="239">
        <v>2</v>
      </c>
      <c r="E29" s="239">
        <v>212</v>
      </c>
      <c r="F29" s="239">
        <v>134.96700000000001</v>
      </c>
      <c r="G29" s="239">
        <v>10</v>
      </c>
      <c r="I29" s="239" t="s">
        <v>373</v>
      </c>
      <c r="J29" s="239" t="s">
        <v>374</v>
      </c>
      <c r="K29" s="239">
        <v>25</v>
      </c>
      <c r="M29" s="239">
        <v>16512059</v>
      </c>
      <c r="O29" s="239">
        <v>10</v>
      </c>
      <c r="P29" s="239">
        <v>29</v>
      </c>
      <c r="Q29" s="239">
        <v>2016</v>
      </c>
      <c r="R29" s="239" t="s">
        <v>386</v>
      </c>
      <c r="S29" s="239">
        <v>5</v>
      </c>
      <c r="T29" s="239" t="s">
        <v>376</v>
      </c>
      <c r="U29" s="239">
        <v>5</v>
      </c>
      <c r="V29" s="239">
        <v>0</v>
      </c>
      <c r="W29" s="239">
        <v>2</v>
      </c>
      <c r="X29" s="239">
        <v>12</v>
      </c>
      <c r="Y29" s="239">
        <v>10</v>
      </c>
      <c r="Z29" s="239">
        <v>2</v>
      </c>
      <c r="AA29" s="239">
        <v>6</v>
      </c>
      <c r="AB29" s="239">
        <v>1</v>
      </c>
      <c r="AD29" s="239">
        <v>1</v>
      </c>
      <c r="AE29" s="239">
        <v>98</v>
      </c>
      <c r="AF29" s="239" t="s">
        <v>377</v>
      </c>
      <c r="AH29" s="239" t="s">
        <v>378</v>
      </c>
      <c r="AI29" s="239">
        <v>7</v>
      </c>
      <c r="AJ29" s="239">
        <v>2</v>
      </c>
      <c r="AK29" s="239">
        <v>4</v>
      </c>
      <c r="AL29" s="239">
        <v>4</v>
      </c>
      <c r="AM29" s="239">
        <v>21</v>
      </c>
      <c r="AN29" s="239">
        <v>59</v>
      </c>
      <c r="AO29" s="239" t="s">
        <v>384</v>
      </c>
      <c r="AP29" s="239">
        <v>5</v>
      </c>
      <c r="AQ29" s="239">
        <v>1</v>
      </c>
      <c r="AU29" s="239">
        <v>12</v>
      </c>
      <c r="AV29" s="239">
        <v>9</v>
      </c>
      <c r="AW29" s="239">
        <v>60</v>
      </c>
      <c r="AX29" s="239">
        <v>11</v>
      </c>
      <c r="AY29" s="239">
        <v>21</v>
      </c>
      <c r="AZ29" s="239">
        <v>2</v>
      </c>
      <c r="BA29" s="239">
        <v>3</v>
      </c>
      <c r="BB29" s="239">
        <v>4</v>
      </c>
      <c r="BC29" s="239">
        <v>21</v>
      </c>
      <c r="BD29" s="239">
        <v>19</v>
      </c>
      <c r="BE29" s="239" t="s">
        <v>374</v>
      </c>
      <c r="BF29" s="239">
        <v>10</v>
      </c>
      <c r="BG29" s="239">
        <v>70</v>
      </c>
      <c r="BK29" s="239">
        <v>12</v>
      </c>
      <c r="BL29" s="239">
        <v>9</v>
      </c>
      <c r="BM29" s="239">
        <v>60</v>
      </c>
      <c r="BN29" s="239">
        <v>11</v>
      </c>
      <c r="BO29" s="239">
        <v>21</v>
      </c>
      <c r="CV29" s="239">
        <v>432956.57437981601</v>
      </c>
      <c r="CW29" s="239">
        <v>4957510.7188214399</v>
      </c>
      <c r="CX29" s="239">
        <v>44.767846630000001</v>
      </c>
      <c r="CY29" s="239">
        <v>-93.847225190000003</v>
      </c>
      <c r="CZ29" s="239" t="s">
        <v>379</v>
      </c>
      <c r="DA29" s="239" t="s">
        <v>421</v>
      </c>
    </row>
    <row r="30" spans="1:105" ht="15" hidden="1" customHeight="1" x14ac:dyDescent="0.25">
      <c r="A30" s="239">
        <v>1</v>
      </c>
      <c r="B30" s="7">
        <v>4</v>
      </c>
      <c r="C30" s="239">
        <v>10780472</v>
      </c>
      <c r="D30" s="239">
        <v>2</v>
      </c>
      <c r="E30" s="239">
        <v>212</v>
      </c>
      <c r="F30" s="239">
        <v>135.137</v>
      </c>
      <c r="G30" s="239">
        <v>10</v>
      </c>
      <c r="I30" s="239" t="s">
        <v>373</v>
      </c>
      <c r="J30" s="239" t="s">
        <v>374</v>
      </c>
      <c r="K30" s="239">
        <v>25</v>
      </c>
      <c r="M30" s="239">
        <v>12029422</v>
      </c>
      <c r="N30" s="239">
        <v>122740153</v>
      </c>
      <c r="O30" s="239">
        <v>9</v>
      </c>
      <c r="P30" s="239">
        <v>30</v>
      </c>
      <c r="Q30" s="239">
        <v>2012</v>
      </c>
      <c r="R30" s="239" t="s">
        <v>389</v>
      </c>
      <c r="S30" s="239">
        <v>20</v>
      </c>
      <c r="U30" s="239">
        <v>5</v>
      </c>
      <c r="V30" s="239">
        <v>0</v>
      </c>
      <c r="W30" s="239">
        <v>1</v>
      </c>
      <c r="X30" s="239">
        <v>90</v>
      </c>
      <c r="Y30" s="239">
        <v>16</v>
      </c>
      <c r="Z30" s="239">
        <v>2</v>
      </c>
      <c r="AA30" s="239">
        <v>6</v>
      </c>
      <c r="AB30" s="239">
        <v>1</v>
      </c>
      <c r="AD30" s="239">
        <v>1</v>
      </c>
      <c r="AE30" s="239">
        <v>98</v>
      </c>
      <c r="AF30" s="239" t="s">
        <v>400</v>
      </c>
      <c r="AG30" s="239" t="s">
        <v>422</v>
      </c>
      <c r="AH30" s="239" t="s">
        <v>378</v>
      </c>
      <c r="AI30" s="239">
        <v>4</v>
      </c>
      <c r="AJ30" s="239">
        <v>2</v>
      </c>
      <c r="AK30" s="239">
        <v>2</v>
      </c>
      <c r="AL30" s="239">
        <v>3</v>
      </c>
      <c r="AM30" s="239">
        <v>21</v>
      </c>
      <c r="AN30" s="239">
        <v>17</v>
      </c>
      <c r="AO30" s="239" t="s">
        <v>384</v>
      </c>
      <c r="AP30" s="239">
        <v>5</v>
      </c>
      <c r="AQ30" s="239">
        <v>1</v>
      </c>
      <c r="AU30" s="239">
        <v>7</v>
      </c>
      <c r="AV30" s="239">
        <v>98</v>
      </c>
      <c r="AW30" s="239">
        <v>55</v>
      </c>
      <c r="AX30" s="239">
        <v>11</v>
      </c>
      <c r="AY30" s="239">
        <v>21</v>
      </c>
      <c r="CV30" s="239">
        <v>433229</v>
      </c>
      <c r="CW30" s="239">
        <v>4957492</v>
      </c>
      <c r="CX30" s="239">
        <v>44.767705200000002</v>
      </c>
      <c r="CY30" s="239">
        <v>-93.843786699999995</v>
      </c>
      <c r="CZ30" s="239" t="s">
        <v>379</v>
      </c>
      <c r="DA30" s="239" t="s">
        <v>423</v>
      </c>
    </row>
    <row r="31" spans="1:105" ht="15" hidden="1" customHeight="1" x14ac:dyDescent="0.25">
      <c r="A31" s="239">
        <v>1</v>
      </c>
      <c r="B31" s="7" t="s">
        <v>207</v>
      </c>
      <c r="C31" s="239">
        <v>11024560</v>
      </c>
      <c r="D31" s="239">
        <v>2</v>
      </c>
      <c r="E31" s="239">
        <v>212</v>
      </c>
      <c r="F31" s="239">
        <v>135.137</v>
      </c>
      <c r="G31" s="239">
        <v>10</v>
      </c>
      <c r="I31" s="239" t="s">
        <v>373</v>
      </c>
      <c r="J31" s="239" t="s">
        <v>374</v>
      </c>
      <c r="K31" s="239">
        <v>25</v>
      </c>
      <c r="N31" s="239">
        <v>160040031</v>
      </c>
      <c r="O31" s="239">
        <v>11</v>
      </c>
      <c r="P31" s="239">
        <v>10</v>
      </c>
      <c r="Q31" s="239">
        <v>2015</v>
      </c>
      <c r="R31" s="239" t="s">
        <v>391</v>
      </c>
      <c r="S31" s="239">
        <v>17</v>
      </c>
      <c r="U31" s="239">
        <v>5</v>
      </c>
      <c r="V31" s="239">
        <v>0</v>
      </c>
      <c r="W31" s="239">
        <v>1</v>
      </c>
      <c r="X31" s="239">
        <v>8</v>
      </c>
      <c r="Y31" s="239">
        <v>16</v>
      </c>
      <c r="AA31" s="239">
        <v>3</v>
      </c>
      <c r="AB31" s="239">
        <v>1</v>
      </c>
      <c r="AD31" s="239">
        <v>1</v>
      </c>
      <c r="AE31" s="239">
        <v>98</v>
      </c>
      <c r="AH31" s="239" t="s">
        <v>378</v>
      </c>
      <c r="AI31" s="239">
        <v>4</v>
      </c>
      <c r="AJ31" s="239">
        <v>2</v>
      </c>
      <c r="AK31" s="239">
        <v>2</v>
      </c>
      <c r="AL31" s="239">
        <v>4</v>
      </c>
      <c r="AM31" s="239">
        <v>21</v>
      </c>
      <c r="AN31" s="239">
        <v>38</v>
      </c>
      <c r="AO31" s="239" t="s">
        <v>374</v>
      </c>
      <c r="AV31" s="239">
        <v>98</v>
      </c>
      <c r="AW31" s="239">
        <v>55</v>
      </c>
      <c r="CV31" s="239">
        <v>433229</v>
      </c>
      <c r="CW31" s="239">
        <v>4957492</v>
      </c>
      <c r="CX31" s="239">
        <v>44.767705200000002</v>
      </c>
      <c r="CY31" s="239">
        <v>-93.843786699999995</v>
      </c>
      <c r="CZ31" s="239" t="s">
        <v>379</v>
      </c>
    </row>
    <row r="32" spans="1:105" ht="15" customHeight="1" x14ac:dyDescent="0.25">
      <c r="A32" s="239">
        <v>1</v>
      </c>
      <c r="B32" s="7">
        <v>4</v>
      </c>
      <c r="C32" s="239">
        <v>651290</v>
      </c>
      <c r="D32" s="239">
        <v>2</v>
      </c>
      <c r="E32" s="239">
        <v>212</v>
      </c>
      <c r="F32" s="239">
        <v>135.14599999999999</v>
      </c>
      <c r="G32" s="239">
        <v>10</v>
      </c>
      <c r="I32" s="239" t="s">
        <v>373</v>
      </c>
      <c r="J32" s="239" t="s">
        <v>374</v>
      </c>
      <c r="K32" s="239">
        <v>25</v>
      </c>
      <c r="M32" s="239">
        <v>18512065</v>
      </c>
      <c r="O32" s="239">
        <v>10</v>
      </c>
      <c r="P32" s="239">
        <v>11</v>
      </c>
      <c r="Q32" s="239">
        <v>2018</v>
      </c>
      <c r="R32" s="239" t="s">
        <v>416</v>
      </c>
      <c r="S32" s="239">
        <v>19</v>
      </c>
      <c r="T32" s="239">
        <v>98</v>
      </c>
      <c r="U32" s="239">
        <v>5</v>
      </c>
      <c r="V32" s="239">
        <v>0</v>
      </c>
      <c r="W32" s="239">
        <v>1</v>
      </c>
      <c r="Y32" s="239">
        <v>83</v>
      </c>
      <c r="Z32" s="239">
        <v>2</v>
      </c>
      <c r="AA32" s="239">
        <v>6</v>
      </c>
      <c r="AB32" s="239">
        <v>2</v>
      </c>
      <c r="AD32" s="239">
        <v>1</v>
      </c>
      <c r="AE32" s="239">
        <v>98</v>
      </c>
      <c r="AF32" s="239" t="s">
        <v>377</v>
      </c>
      <c r="AH32" s="239" t="s">
        <v>378</v>
      </c>
      <c r="AI32" s="239">
        <v>3</v>
      </c>
      <c r="AJ32" s="239">
        <v>2</v>
      </c>
      <c r="AK32" s="239">
        <v>3</v>
      </c>
      <c r="AL32" s="239">
        <v>4</v>
      </c>
      <c r="AM32" s="239">
        <v>29</v>
      </c>
      <c r="AN32" s="239">
        <v>20</v>
      </c>
      <c r="AO32" s="239" t="s">
        <v>374</v>
      </c>
      <c r="AP32" s="239">
        <v>5</v>
      </c>
      <c r="AQ32" s="239">
        <v>70</v>
      </c>
      <c r="AU32" s="239">
        <v>12</v>
      </c>
      <c r="AV32" s="239">
        <v>9</v>
      </c>
      <c r="AW32" s="239">
        <v>60</v>
      </c>
      <c r="AX32" s="239">
        <v>11</v>
      </c>
      <c r="AY32" s="239">
        <v>21</v>
      </c>
      <c r="CV32" s="239">
        <v>433244.44162221701</v>
      </c>
      <c r="CW32" s="239">
        <v>4957493.7854542397</v>
      </c>
      <c r="CX32" s="239">
        <v>44.767721129999998</v>
      </c>
      <c r="CY32" s="239">
        <v>-93.843585590000004</v>
      </c>
      <c r="CZ32" s="239" t="s">
        <v>379</v>
      </c>
      <c r="DA32" s="239" t="s">
        <v>424</v>
      </c>
    </row>
    <row r="33" spans="1:105" ht="15" customHeight="1" x14ac:dyDescent="0.25">
      <c r="A33" s="239">
        <v>1</v>
      </c>
      <c r="B33" s="7" t="s">
        <v>207</v>
      </c>
      <c r="C33" s="239">
        <v>870199</v>
      </c>
      <c r="D33" s="239">
        <v>2</v>
      </c>
      <c r="E33" s="239">
        <v>212</v>
      </c>
      <c r="F33" s="239">
        <v>135.21700000000001</v>
      </c>
      <c r="G33" s="239">
        <v>10</v>
      </c>
      <c r="I33" s="239" t="s">
        <v>373</v>
      </c>
      <c r="J33" s="239" t="s">
        <v>374</v>
      </c>
      <c r="K33" s="239">
        <v>25</v>
      </c>
      <c r="M33" s="239">
        <v>20038052</v>
      </c>
      <c r="N33" s="239">
        <v>203590201</v>
      </c>
      <c r="O33" s="239">
        <v>12</v>
      </c>
      <c r="P33" s="239">
        <v>24</v>
      </c>
      <c r="Q33" s="239">
        <v>2020</v>
      </c>
      <c r="R33" s="239" t="s">
        <v>416</v>
      </c>
      <c r="S33" s="239">
        <v>10</v>
      </c>
      <c r="T33" s="239">
        <v>98</v>
      </c>
      <c r="U33" s="239">
        <v>3</v>
      </c>
      <c r="V33" s="239">
        <v>0</v>
      </c>
      <c r="W33" s="239">
        <v>1</v>
      </c>
      <c r="Y33" s="239">
        <v>83</v>
      </c>
      <c r="Z33" s="239">
        <v>2</v>
      </c>
      <c r="AA33" s="239">
        <v>1</v>
      </c>
      <c r="AB33" s="239">
        <v>1</v>
      </c>
      <c r="AD33" s="239">
        <v>5</v>
      </c>
      <c r="AE33" s="239">
        <v>98</v>
      </c>
      <c r="AF33" s="239" t="s">
        <v>377</v>
      </c>
      <c r="AH33" s="239" t="s">
        <v>378</v>
      </c>
      <c r="AI33" s="239">
        <v>3</v>
      </c>
      <c r="AJ33" s="239">
        <v>2</v>
      </c>
      <c r="AK33" s="239">
        <v>3</v>
      </c>
      <c r="AL33" s="239">
        <v>3</v>
      </c>
      <c r="AM33" s="239">
        <v>21</v>
      </c>
      <c r="AN33" s="239">
        <v>32</v>
      </c>
      <c r="AO33" s="239" t="s">
        <v>374</v>
      </c>
      <c r="AP33" s="239">
        <v>10</v>
      </c>
      <c r="AQ33" s="239">
        <v>75</v>
      </c>
      <c r="AU33" s="239">
        <v>12</v>
      </c>
      <c r="AV33" s="239">
        <v>9</v>
      </c>
      <c r="AW33" s="239">
        <v>60</v>
      </c>
      <c r="AX33" s="239">
        <v>11</v>
      </c>
      <c r="AY33" s="239">
        <v>21</v>
      </c>
      <c r="CV33" s="239">
        <v>433358.65581716399</v>
      </c>
      <c r="CW33" s="239">
        <v>4957491.7805621</v>
      </c>
      <c r="CX33" s="239">
        <v>44.767713729999997</v>
      </c>
      <c r="CY33" s="239">
        <v>-93.842142170000002</v>
      </c>
      <c r="CZ33" s="239" t="s">
        <v>379</v>
      </c>
      <c r="DA33" s="239" t="s">
        <v>425</v>
      </c>
    </row>
    <row r="34" spans="1:105" ht="15" hidden="1" customHeight="1" x14ac:dyDescent="0.25">
      <c r="A34" s="239">
        <v>1</v>
      </c>
      <c r="B34" s="7">
        <v>4</v>
      </c>
      <c r="C34" s="239">
        <v>10937960</v>
      </c>
      <c r="D34" s="239">
        <v>2</v>
      </c>
      <c r="E34" s="239">
        <v>212</v>
      </c>
      <c r="F34" s="239">
        <v>135.30600000000001</v>
      </c>
      <c r="G34" s="239">
        <v>10</v>
      </c>
      <c r="I34" s="239" t="s">
        <v>373</v>
      </c>
      <c r="J34" s="239" t="s">
        <v>374</v>
      </c>
      <c r="K34" s="239">
        <v>25</v>
      </c>
      <c r="M34" s="239">
        <v>14033260</v>
      </c>
      <c r="N34" s="239">
        <v>142860083</v>
      </c>
      <c r="O34" s="239">
        <v>10</v>
      </c>
      <c r="P34" s="239">
        <v>13</v>
      </c>
      <c r="Q34" s="239">
        <v>2014</v>
      </c>
      <c r="R34" s="239" t="s">
        <v>381</v>
      </c>
      <c r="S34" s="239">
        <v>10</v>
      </c>
      <c r="U34" s="239">
        <v>3</v>
      </c>
      <c r="V34" s="239">
        <v>0</v>
      </c>
      <c r="W34" s="239">
        <v>2</v>
      </c>
      <c r="X34" s="239">
        <v>1</v>
      </c>
      <c r="Y34" s="239">
        <v>10</v>
      </c>
      <c r="Z34" s="239">
        <v>2</v>
      </c>
      <c r="AA34" s="239">
        <v>1</v>
      </c>
      <c r="AB34" s="239">
        <v>2</v>
      </c>
      <c r="AC34" s="239">
        <v>3</v>
      </c>
      <c r="AD34" s="239">
        <v>2</v>
      </c>
      <c r="AE34" s="239">
        <v>98</v>
      </c>
      <c r="AF34" s="239" t="s">
        <v>426</v>
      </c>
      <c r="AG34" s="239" t="s">
        <v>397</v>
      </c>
      <c r="AH34" s="239" t="s">
        <v>378</v>
      </c>
      <c r="AI34" s="239">
        <v>7</v>
      </c>
      <c r="AJ34" s="239">
        <v>2</v>
      </c>
      <c r="AK34" s="239">
        <v>2</v>
      </c>
      <c r="AL34" s="239">
        <v>3</v>
      </c>
      <c r="AM34" s="239">
        <v>23</v>
      </c>
      <c r="AN34" s="239">
        <v>21</v>
      </c>
      <c r="AO34" s="239" t="s">
        <v>384</v>
      </c>
      <c r="AP34" s="239">
        <v>5</v>
      </c>
      <c r="AQ34" s="239">
        <v>1</v>
      </c>
      <c r="AU34" s="239">
        <v>7</v>
      </c>
      <c r="AV34" s="239">
        <v>98</v>
      </c>
      <c r="AW34" s="239">
        <v>55</v>
      </c>
      <c r="AX34" s="239">
        <v>11</v>
      </c>
      <c r="AY34" s="239">
        <v>21</v>
      </c>
      <c r="AZ34" s="239">
        <v>2</v>
      </c>
      <c r="BA34" s="239">
        <v>3</v>
      </c>
      <c r="BB34" s="239">
        <v>3</v>
      </c>
      <c r="BC34" s="239">
        <v>21</v>
      </c>
      <c r="BD34" s="239">
        <v>36</v>
      </c>
      <c r="BE34" s="239" t="s">
        <v>374</v>
      </c>
      <c r="BF34" s="239">
        <v>5</v>
      </c>
      <c r="BG34" s="239">
        <v>3</v>
      </c>
      <c r="BH34" s="239">
        <v>5</v>
      </c>
      <c r="BK34" s="239">
        <v>7</v>
      </c>
      <c r="BL34" s="239">
        <v>98</v>
      </c>
      <c r="BM34" s="239">
        <v>55</v>
      </c>
      <c r="BN34" s="239">
        <v>11</v>
      </c>
      <c r="BO34" s="239">
        <v>21</v>
      </c>
      <c r="CV34" s="239">
        <v>433501</v>
      </c>
      <c r="CW34" s="239">
        <v>4957491</v>
      </c>
      <c r="CX34" s="239">
        <v>44.767719499999998</v>
      </c>
      <c r="CY34" s="239">
        <v>-93.840348399999996</v>
      </c>
      <c r="CZ34" s="239" t="s">
        <v>379</v>
      </c>
      <c r="DA34" s="324" t="s">
        <v>427</v>
      </c>
    </row>
    <row r="35" spans="1:105" ht="15" hidden="1" customHeight="1" x14ac:dyDescent="0.25">
      <c r="A35" s="239">
        <v>1</v>
      </c>
      <c r="B35" s="7">
        <v>6</v>
      </c>
      <c r="C35" s="239">
        <v>10700136</v>
      </c>
      <c r="D35" s="239">
        <v>2</v>
      </c>
      <c r="E35" s="239">
        <v>212</v>
      </c>
      <c r="F35" s="239">
        <v>135.38499999999999</v>
      </c>
      <c r="G35" s="239">
        <v>10</v>
      </c>
      <c r="I35" s="239" t="s">
        <v>373</v>
      </c>
      <c r="J35" s="239" t="s">
        <v>374</v>
      </c>
      <c r="K35" s="239">
        <v>25</v>
      </c>
      <c r="M35" s="239">
        <v>11008475</v>
      </c>
      <c r="N35" s="239">
        <v>110810348</v>
      </c>
      <c r="O35" s="239">
        <v>3</v>
      </c>
      <c r="P35" s="239">
        <v>22</v>
      </c>
      <c r="Q35" s="239">
        <v>2011</v>
      </c>
      <c r="R35" s="239" t="s">
        <v>391</v>
      </c>
      <c r="S35" s="239">
        <v>23</v>
      </c>
      <c r="U35" s="239">
        <v>5</v>
      </c>
      <c r="V35" s="239">
        <v>0</v>
      </c>
      <c r="W35" s="239">
        <v>1</v>
      </c>
      <c r="X35" s="239">
        <v>4</v>
      </c>
      <c r="Y35" s="239">
        <v>83</v>
      </c>
      <c r="Z35" s="239">
        <v>2</v>
      </c>
      <c r="AA35" s="239">
        <v>6</v>
      </c>
      <c r="AB35" s="239">
        <v>4</v>
      </c>
      <c r="AC35" s="239">
        <v>5</v>
      </c>
      <c r="AD35" s="239">
        <v>3</v>
      </c>
      <c r="AE35" s="239">
        <v>98</v>
      </c>
      <c r="AF35" s="239" t="s">
        <v>400</v>
      </c>
      <c r="AG35" s="239" t="s">
        <v>428</v>
      </c>
      <c r="AH35" s="239" t="s">
        <v>378</v>
      </c>
      <c r="AI35" s="239">
        <v>3</v>
      </c>
      <c r="AJ35" s="239">
        <v>2</v>
      </c>
      <c r="AK35" s="239">
        <v>2</v>
      </c>
      <c r="AL35" s="239">
        <v>4</v>
      </c>
      <c r="AM35" s="239">
        <v>21</v>
      </c>
      <c r="AN35" s="239">
        <v>22</v>
      </c>
      <c r="AO35" s="239" t="s">
        <v>384</v>
      </c>
      <c r="AP35" s="239">
        <v>5</v>
      </c>
      <c r="AQ35" s="239">
        <v>16</v>
      </c>
      <c r="AU35" s="239">
        <v>7</v>
      </c>
      <c r="AV35" s="239">
        <v>98</v>
      </c>
      <c r="AW35" s="239">
        <v>55</v>
      </c>
      <c r="AX35" s="239">
        <v>11</v>
      </c>
      <c r="AY35" s="239">
        <v>21</v>
      </c>
      <c r="CV35" s="239">
        <v>433629</v>
      </c>
      <c r="CW35" s="239">
        <v>4957490</v>
      </c>
      <c r="CX35" s="239">
        <v>44.767726199999998</v>
      </c>
      <c r="CY35" s="239">
        <v>-93.838730400000003</v>
      </c>
      <c r="CZ35" s="239" t="s">
        <v>379</v>
      </c>
      <c r="DA35" s="324" t="s">
        <v>429</v>
      </c>
    </row>
    <row r="36" spans="1:105" ht="15" hidden="1" customHeight="1" x14ac:dyDescent="0.25">
      <c r="A36" s="239">
        <v>1</v>
      </c>
      <c r="B36" s="7">
        <v>4</v>
      </c>
      <c r="C36" s="239">
        <v>10701534</v>
      </c>
      <c r="D36" s="239">
        <v>2</v>
      </c>
      <c r="E36" s="239">
        <v>212</v>
      </c>
      <c r="F36" s="239">
        <v>135.38499999999999</v>
      </c>
      <c r="G36" s="239">
        <v>10</v>
      </c>
      <c r="I36" s="239" t="s">
        <v>373</v>
      </c>
      <c r="J36" s="239" t="s">
        <v>374</v>
      </c>
      <c r="K36" s="239">
        <v>25</v>
      </c>
      <c r="M36" s="239">
        <v>11017364</v>
      </c>
      <c r="N36" s="239">
        <v>111580024</v>
      </c>
      <c r="O36" s="239">
        <v>6</v>
      </c>
      <c r="P36" s="239">
        <v>6</v>
      </c>
      <c r="Q36" s="239">
        <v>2011</v>
      </c>
      <c r="R36" s="239" t="s">
        <v>381</v>
      </c>
      <c r="S36" s="239">
        <v>23</v>
      </c>
      <c r="U36" s="239">
        <v>5</v>
      </c>
      <c r="V36" s="239">
        <v>0</v>
      </c>
      <c r="W36" s="239">
        <v>1</v>
      </c>
      <c r="X36" s="239">
        <v>8</v>
      </c>
      <c r="Y36" s="239">
        <v>16</v>
      </c>
      <c r="Z36" s="239">
        <v>2</v>
      </c>
      <c r="AA36" s="239">
        <v>6</v>
      </c>
      <c r="AB36" s="239">
        <v>1</v>
      </c>
      <c r="AD36" s="239">
        <v>1</v>
      </c>
      <c r="AE36" s="239">
        <v>98</v>
      </c>
      <c r="AF36" s="239" t="s">
        <v>396</v>
      </c>
      <c r="AG36" s="239" t="s">
        <v>430</v>
      </c>
      <c r="AH36" s="239" t="s">
        <v>378</v>
      </c>
      <c r="AI36" s="239">
        <v>4</v>
      </c>
      <c r="AJ36" s="239">
        <v>2</v>
      </c>
      <c r="AK36" s="239">
        <v>1</v>
      </c>
      <c r="AL36" s="239">
        <v>4</v>
      </c>
      <c r="AM36" s="239">
        <v>21</v>
      </c>
      <c r="AN36" s="239">
        <v>52</v>
      </c>
      <c r="AO36" s="239" t="s">
        <v>384</v>
      </c>
      <c r="AP36" s="239">
        <v>5</v>
      </c>
      <c r="AU36" s="239">
        <v>7</v>
      </c>
      <c r="AV36" s="239">
        <v>98</v>
      </c>
      <c r="AW36" s="239">
        <v>55</v>
      </c>
      <c r="AX36" s="239">
        <v>11</v>
      </c>
      <c r="AY36" s="239">
        <v>21</v>
      </c>
      <c r="CV36" s="239">
        <v>433629</v>
      </c>
      <c r="CW36" s="239">
        <v>4957490</v>
      </c>
      <c r="CX36" s="239">
        <v>44.767726199999998</v>
      </c>
      <c r="CY36" s="239">
        <v>-93.838730400000003</v>
      </c>
      <c r="CZ36" s="239" t="s">
        <v>379</v>
      </c>
      <c r="DA36" s="324" t="s">
        <v>431</v>
      </c>
    </row>
    <row r="37" spans="1:105" ht="15" hidden="1" customHeight="1" x14ac:dyDescent="0.25">
      <c r="A37" s="239">
        <v>1</v>
      </c>
      <c r="B37" s="7">
        <v>4</v>
      </c>
      <c r="C37" s="239">
        <v>10853460</v>
      </c>
      <c r="D37" s="239">
        <v>2</v>
      </c>
      <c r="E37" s="239">
        <v>212</v>
      </c>
      <c r="F37" s="239">
        <v>135.38499999999999</v>
      </c>
      <c r="G37" s="239">
        <v>10</v>
      </c>
      <c r="I37" s="239" t="s">
        <v>373</v>
      </c>
      <c r="J37" s="239" t="s">
        <v>374</v>
      </c>
      <c r="K37" s="239">
        <v>25</v>
      </c>
      <c r="M37" s="239">
        <v>13507982</v>
      </c>
      <c r="N37" s="239">
        <v>132260195</v>
      </c>
      <c r="O37" s="239">
        <v>8</v>
      </c>
      <c r="P37" s="239">
        <v>6</v>
      </c>
      <c r="Q37" s="239">
        <v>2013</v>
      </c>
      <c r="R37" s="239" t="s">
        <v>391</v>
      </c>
      <c r="S37" s="239">
        <v>13</v>
      </c>
      <c r="T37" s="239" t="s">
        <v>376</v>
      </c>
      <c r="U37" s="239">
        <v>3</v>
      </c>
      <c r="V37" s="239">
        <v>0</v>
      </c>
      <c r="W37" s="239">
        <v>3</v>
      </c>
      <c r="X37" s="239">
        <v>1</v>
      </c>
      <c r="Y37" s="239">
        <v>10</v>
      </c>
      <c r="Z37" s="239">
        <v>2</v>
      </c>
      <c r="AA37" s="239">
        <v>1</v>
      </c>
      <c r="AB37" s="239">
        <v>1</v>
      </c>
      <c r="AD37" s="239">
        <v>1</v>
      </c>
      <c r="AE37" s="239">
        <v>1</v>
      </c>
      <c r="AF37" s="239">
        <v>212</v>
      </c>
      <c r="AG37" s="239">
        <v>51</v>
      </c>
      <c r="AH37" s="239" t="s">
        <v>378</v>
      </c>
      <c r="AI37" s="239">
        <v>7</v>
      </c>
      <c r="AJ37" s="239">
        <v>2</v>
      </c>
      <c r="AK37" s="239">
        <v>2</v>
      </c>
      <c r="AL37" s="239">
        <v>3</v>
      </c>
      <c r="AM37" s="239">
        <v>27</v>
      </c>
      <c r="AN37" s="239">
        <v>18</v>
      </c>
      <c r="AO37" s="239" t="s">
        <v>374</v>
      </c>
      <c r="AP37" s="239">
        <v>5</v>
      </c>
      <c r="AQ37" s="239">
        <v>15</v>
      </c>
      <c r="AU37" s="239">
        <v>7</v>
      </c>
      <c r="AV37" s="239">
        <v>98</v>
      </c>
      <c r="AW37" s="239">
        <v>55</v>
      </c>
      <c r="AX37" s="239">
        <v>11</v>
      </c>
      <c r="AY37" s="239">
        <v>21</v>
      </c>
      <c r="AZ37" s="239">
        <v>2</v>
      </c>
      <c r="BA37" s="239">
        <v>4</v>
      </c>
      <c r="BB37" s="239">
        <v>3</v>
      </c>
      <c r="BC37" s="239">
        <v>8</v>
      </c>
      <c r="BD37" s="239">
        <v>20</v>
      </c>
      <c r="BE37" s="239" t="s">
        <v>384</v>
      </c>
      <c r="BF37" s="239">
        <v>5</v>
      </c>
      <c r="BG37" s="239">
        <v>1</v>
      </c>
      <c r="BK37" s="239">
        <v>7</v>
      </c>
      <c r="BL37" s="239">
        <v>98</v>
      </c>
      <c r="BM37" s="239">
        <v>55</v>
      </c>
      <c r="BN37" s="239">
        <v>11</v>
      </c>
      <c r="BO37" s="239">
        <v>21</v>
      </c>
      <c r="BP37" s="239">
        <v>2</v>
      </c>
      <c r="BQ37" s="239">
        <v>2</v>
      </c>
      <c r="BR37" s="239">
        <v>4</v>
      </c>
      <c r="BS37" s="239">
        <v>27</v>
      </c>
      <c r="BT37" s="239">
        <v>30</v>
      </c>
      <c r="BU37" s="239" t="s">
        <v>374</v>
      </c>
      <c r="BV37" s="239">
        <v>5</v>
      </c>
      <c r="BW37" s="239">
        <v>1</v>
      </c>
      <c r="CA37" s="239">
        <v>7</v>
      </c>
      <c r="CB37" s="239">
        <v>98</v>
      </c>
      <c r="CC37" s="239">
        <v>55</v>
      </c>
      <c r="CD37" s="239">
        <v>11</v>
      </c>
      <c r="CE37" s="239">
        <v>21</v>
      </c>
      <c r="CV37" s="239">
        <v>433629</v>
      </c>
      <c r="CW37" s="239">
        <v>4957490</v>
      </c>
      <c r="CX37" s="239">
        <v>44.767726199999998</v>
      </c>
      <c r="CY37" s="239">
        <v>-93.838730400000003</v>
      </c>
      <c r="CZ37" s="239" t="s">
        <v>379</v>
      </c>
      <c r="DA37" s="324" t="s">
        <v>432</v>
      </c>
    </row>
    <row r="38" spans="1:105" ht="15" hidden="1" customHeight="1" x14ac:dyDescent="0.25">
      <c r="A38" s="239">
        <v>1</v>
      </c>
      <c r="B38" s="7" t="s">
        <v>207</v>
      </c>
      <c r="C38" s="239">
        <v>516398</v>
      </c>
      <c r="D38" s="239">
        <v>2</v>
      </c>
      <c r="E38" s="239">
        <v>212</v>
      </c>
      <c r="F38" s="239">
        <v>135.38800000000001</v>
      </c>
      <c r="G38" s="239">
        <v>10</v>
      </c>
      <c r="I38" s="239" t="s">
        <v>373</v>
      </c>
      <c r="J38" s="239" t="s">
        <v>374</v>
      </c>
      <c r="K38" s="239">
        <v>25</v>
      </c>
      <c r="M38" s="239">
        <v>17512667</v>
      </c>
      <c r="O38" s="239">
        <v>11</v>
      </c>
      <c r="P38" s="239">
        <v>10</v>
      </c>
      <c r="Q38" s="239">
        <v>2017</v>
      </c>
      <c r="R38" s="239" t="s">
        <v>383</v>
      </c>
      <c r="S38" s="239">
        <v>17</v>
      </c>
      <c r="U38" s="239">
        <v>5</v>
      </c>
      <c r="V38" s="239">
        <v>0</v>
      </c>
      <c r="W38" s="239">
        <v>3</v>
      </c>
      <c r="X38" s="239">
        <v>12</v>
      </c>
      <c r="Y38" s="239">
        <v>10</v>
      </c>
      <c r="Z38" s="239">
        <v>2</v>
      </c>
      <c r="AA38" s="239">
        <v>3</v>
      </c>
      <c r="AB38" s="239">
        <v>2</v>
      </c>
      <c r="AD38" s="239">
        <v>1</v>
      </c>
      <c r="AE38" s="239">
        <v>98</v>
      </c>
      <c r="AF38" s="239" t="s">
        <v>377</v>
      </c>
      <c r="AH38" s="239" t="s">
        <v>378</v>
      </c>
      <c r="AI38" s="239">
        <v>7</v>
      </c>
      <c r="AJ38" s="239">
        <v>2</v>
      </c>
      <c r="AK38" s="239">
        <v>6</v>
      </c>
      <c r="AL38" s="239">
        <v>4</v>
      </c>
      <c r="AM38" s="239">
        <v>21</v>
      </c>
      <c r="AN38" s="239">
        <v>32</v>
      </c>
      <c r="AO38" s="239" t="s">
        <v>374</v>
      </c>
      <c r="AP38" s="239">
        <v>5</v>
      </c>
      <c r="AQ38" s="239">
        <v>4</v>
      </c>
      <c r="AU38" s="239">
        <v>12</v>
      </c>
      <c r="AV38" s="239">
        <v>9</v>
      </c>
      <c r="AW38" s="239">
        <v>60</v>
      </c>
      <c r="AX38" s="239">
        <v>11</v>
      </c>
      <c r="AY38" s="239">
        <v>21</v>
      </c>
      <c r="AZ38" s="239">
        <v>2</v>
      </c>
      <c r="BA38" s="239">
        <v>4</v>
      </c>
      <c r="BB38" s="239">
        <v>4</v>
      </c>
      <c r="BC38" s="239">
        <v>26</v>
      </c>
      <c r="BD38" s="239">
        <v>34</v>
      </c>
      <c r="BE38" s="239" t="s">
        <v>384</v>
      </c>
      <c r="BF38" s="239">
        <v>5</v>
      </c>
      <c r="BG38" s="239">
        <v>70</v>
      </c>
      <c r="BK38" s="239">
        <v>12</v>
      </c>
      <c r="BL38" s="239">
        <v>9</v>
      </c>
      <c r="BM38" s="239">
        <v>60</v>
      </c>
      <c r="BN38" s="239">
        <v>11</v>
      </c>
      <c r="BO38" s="239">
        <v>21</v>
      </c>
      <c r="BP38" s="239">
        <v>2</v>
      </c>
      <c r="BQ38" s="239">
        <v>4</v>
      </c>
      <c r="BR38" s="239">
        <v>3</v>
      </c>
      <c r="BS38" s="239">
        <v>21</v>
      </c>
      <c r="BT38" s="239">
        <v>66</v>
      </c>
      <c r="BU38" s="239" t="s">
        <v>384</v>
      </c>
      <c r="BV38" s="239">
        <v>5</v>
      </c>
      <c r="BW38" s="239">
        <v>1</v>
      </c>
      <c r="CA38" s="239">
        <v>12</v>
      </c>
      <c r="CB38" s="239">
        <v>9</v>
      </c>
      <c r="CC38" s="239">
        <v>60</v>
      </c>
      <c r="CD38" s="239">
        <v>11</v>
      </c>
      <c r="CE38" s="239">
        <v>21</v>
      </c>
      <c r="CV38" s="239">
        <v>433633.90906781901</v>
      </c>
      <c r="CW38" s="239">
        <v>4957510.7188214399</v>
      </c>
      <c r="CX38" s="239">
        <v>44.767909799999998</v>
      </c>
      <c r="CY38" s="239">
        <v>-93.838666649999993</v>
      </c>
      <c r="CZ38" s="239" t="s">
        <v>379</v>
      </c>
      <c r="DA38" s="239" t="s">
        <v>433</v>
      </c>
    </row>
    <row r="39" spans="1:105" ht="15" customHeight="1" x14ac:dyDescent="0.25">
      <c r="A39" s="239">
        <v>1</v>
      </c>
      <c r="B39" s="7">
        <v>5</v>
      </c>
      <c r="C39" s="239">
        <v>847457</v>
      </c>
      <c r="D39" s="239">
        <v>2</v>
      </c>
      <c r="E39" s="239">
        <v>212</v>
      </c>
      <c r="F39" s="239">
        <v>135.523</v>
      </c>
      <c r="G39" s="239">
        <v>10</v>
      </c>
      <c r="I39" s="239" t="s">
        <v>373</v>
      </c>
      <c r="J39" s="239" t="s">
        <v>374</v>
      </c>
      <c r="K39" s="239">
        <v>25</v>
      </c>
      <c r="M39" s="239">
        <v>20031339</v>
      </c>
      <c r="N39" s="239">
        <v>202940047</v>
      </c>
      <c r="O39" s="239">
        <v>10</v>
      </c>
      <c r="P39" s="239">
        <v>20</v>
      </c>
      <c r="Q39" s="239">
        <v>2020</v>
      </c>
      <c r="R39" s="239" t="s">
        <v>391</v>
      </c>
      <c r="S39" s="239">
        <v>11</v>
      </c>
      <c r="U39" s="239">
        <v>4</v>
      </c>
      <c r="V39" s="239">
        <v>0</v>
      </c>
      <c r="W39" s="239">
        <v>1</v>
      </c>
      <c r="Y39" s="239">
        <v>48</v>
      </c>
      <c r="Z39" s="239">
        <v>2</v>
      </c>
      <c r="AA39" s="239">
        <v>1</v>
      </c>
      <c r="AB39" s="239">
        <v>4</v>
      </c>
      <c r="AD39" s="239">
        <v>4</v>
      </c>
      <c r="AE39" s="239">
        <v>98</v>
      </c>
      <c r="AF39" s="239" t="s">
        <v>377</v>
      </c>
      <c r="AH39" s="239" t="s">
        <v>378</v>
      </c>
      <c r="AI39" s="239">
        <v>3</v>
      </c>
      <c r="AJ39" s="239">
        <v>2</v>
      </c>
      <c r="AK39" s="239">
        <v>3</v>
      </c>
      <c r="AL39" s="239">
        <v>4</v>
      </c>
      <c r="AM39" s="239">
        <v>21</v>
      </c>
      <c r="AN39" s="239">
        <v>64</v>
      </c>
      <c r="AO39" s="239" t="s">
        <v>374</v>
      </c>
      <c r="AP39" s="239">
        <v>5</v>
      </c>
      <c r="AQ39" s="239">
        <v>1</v>
      </c>
      <c r="AU39" s="239">
        <v>12</v>
      </c>
      <c r="AV39" s="239">
        <v>9</v>
      </c>
      <c r="AW39" s="239">
        <v>60</v>
      </c>
      <c r="AX39" s="239">
        <v>11</v>
      </c>
      <c r="AY39" s="239">
        <v>21</v>
      </c>
      <c r="CV39" s="239">
        <v>433850.08462894801</v>
      </c>
      <c r="CW39" s="239">
        <v>4957487.5472203</v>
      </c>
      <c r="CX39" s="239">
        <v>44.767721250000001</v>
      </c>
      <c r="CY39" s="239">
        <v>-93.835932130000003</v>
      </c>
      <c r="CZ39" s="239" t="s">
        <v>379</v>
      </c>
      <c r="DA39" s="239" t="s">
        <v>434</v>
      </c>
    </row>
    <row r="40" spans="1:105" ht="15" hidden="1" customHeight="1" x14ac:dyDescent="0.25">
      <c r="A40" s="239">
        <v>1</v>
      </c>
      <c r="B40" s="7">
        <v>6</v>
      </c>
      <c r="C40" s="239">
        <v>11019106</v>
      </c>
      <c r="D40" s="239">
        <v>2</v>
      </c>
      <c r="E40" s="239">
        <v>212</v>
      </c>
      <c r="F40" s="239">
        <v>135.535</v>
      </c>
      <c r="G40" s="239">
        <v>10</v>
      </c>
      <c r="I40" s="239" t="s">
        <v>373</v>
      </c>
      <c r="J40" s="239" t="s">
        <v>374</v>
      </c>
      <c r="K40" s="239">
        <v>25</v>
      </c>
      <c r="M40" s="239">
        <v>15504577</v>
      </c>
      <c r="N40" s="239">
        <v>151250245</v>
      </c>
      <c r="O40" s="239">
        <v>5</v>
      </c>
      <c r="P40" s="239">
        <v>5</v>
      </c>
      <c r="Q40" s="239">
        <v>2015</v>
      </c>
      <c r="R40" s="239" t="s">
        <v>391</v>
      </c>
      <c r="S40" s="239">
        <v>13</v>
      </c>
      <c r="U40" s="239">
        <v>3</v>
      </c>
      <c r="V40" s="239">
        <v>0</v>
      </c>
      <c r="W40" s="239">
        <v>2</v>
      </c>
      <c r="X40" s="239">
        <v>5</v>
      </c>
      <c r="Y40" s="239">
        <v>10</v>
      </c>
      <c r="Z40" s="239">
        <v>2</v>
      </c>
      <c r="AA40" s="239">
        <v>1</v>
      </c>
      <c r="AB40" s="239">
        <v>1</v>
      </c>
      <c r="AD40" s="239">
        <v>1</v>
      </c>
      <c r="AE40" s="239">
        <v>98</v>
      </c>
      <c r="AF40" s="239">
        <v>212</v>
      </c>
      <c r="AG40" s="239">
        <v>153</v>
      </c>
      <c r="AH40" s="239" t="s">
        <v>378</v>
      </c>
      <c r="AI40" s="239">
        <v>10</v>
      </c>
      <c r="AJ40" s="239">
        <v>2</v>
      </c>
      <c r="AK40" s="239">
        <v>1</v>
      </c>
      <c r="AL40" s="239">
        <v>1</v>
      </c>
      <c r="AM40" s="239">
        <v>7</v>
      </c>
      <c r="AN40" s="239">
        <v>69</v>
      </c>
      <c r="AO40" s="239" t="s">
        <v>384</v>
      </c>
      <c r="AP40" s="239">
        <v>5</v>
      </c>
      <c r="AQ40" s="239">
        <v>15</v>
      </c>
      <c r="AU40" s="239">
        <v>1</v>
      </c>
      <c r="AV40" s="239">
        <v>20</v>
      </c>
      <c r="AW40" s="239">
        <v>55</v>
      </c>
      <c r="AX40" s="239">
        <v>11</v>
      </c>
      <c r="AY40" s="239">
        <v>21</v>
      </c>
      <c r="AZ40" s="239">
        <v>2</v>
      </c>
      <c r="BA40" s="239">
        <v>2</v>
      </c>
      <c r="BB40" s="239">
        <v>3</v>
      </c>
      <c r="BC40" s="239">
        <v>21</v>
      </c>
      <c r="BD40" s="239">
        <v>29</v>
      </c>
      <c r="BE40" s="239" t="s">
        <v>374</v>
      </c>
      <c r="BF40" s="239">
        <v>5</v>
      </c>
      <c r="BG40" s="239">
        <v>1</v>
      </c>
      <c r="BK40" s="239">
        <v>1</v>
      </c>
      <c r="BL40" s="239">
        <v>20</v>
      </c>
      <c r="BM40" s="239">
        <v>55</v>
      </c>
      <c r="BN40" s="239">
        <v>11</v>
      </c>
      <c r="BO40" s="239">
        <v>21</v>
      </c>
      <c r="CV40" s="239">
        <v>433869</v>
      </c>
      <c r="CW40" s="239">
        <v>4957486</v>
      </c>
      <c r="CX40" s="239">
        <v>44.767712899999999</v>
      </c>
      <c r="CY40" s="239">
        <v>-93.835693599999999</v>
      </c>
      <c r="CZ40" s="239" t="s">
        <v>379</v>
      </c>
      <c r="DA40" s="324" t="s">
        <v>435</v>
      </c>
    </row>
    <row r="41" spans="1:105" ht="15" hidden="1" customHeight="1" x14ac:dyDescent="0.25">
      <c r="A41" s="239">
        <v>1</v>
      </c>
      <c r="B41" s="7">
        <v>6</v>
      </c>
      <c r="C41" s="239">
        <v>10853143</v>
      </c>
      <c r="D41" s="239">
        <v>2</v>
      </c>
      <c r="E41" s="239">
        <v>212</v>
      </c>
      <c r="F41" s="239">
        <v>135.63900000000001</v>
      </c>
      <c r="G41" s="239">
        <v>10</v>
      </c>
      <c r="I41" s="239" t="s">
        <v>373</v>
      </c>
      <c r="J41" s="239" t="s">
        <v>374</v>
      </c>
      <c r="K41" s="239">
        <v>25</v>
      </c>
      <c r="M41" s="239">
        <v>13507612</v>
      </c>
      <c r="N41" s="239">
        <v>132070256</v>
      </c>
      <c r="O41" s="239">
        <v>7</v>
      </c>
      <c r="P41" s="239">
        <v>25</v>
      </c>
      <c r="Q41" s="239">
        <v>2013</v>
      </c>
      <c r="R41" s="239" t="s">
        <v>416</v>
      </c>
      <c r="S41" s="239">
        <v>10</v>
      </c>
      <c r="T41" s="239" t="s">
        <v>393</v>
      </c>
      <c r="U41" s="239">
        <v>5</v>
      </c>
      <c r="V41" s="239">
        <v>0</v>
      </c>
      <c r="W41" s="239">
        <v>2</v>
      </c>
      <c r="X41" s="239">
        <v>1</v>
      </c>
      <c r="Y41" s="239">
        <v>10</v>
      </c>
      <c r="Z41" s="239">
        <v>2</v>
      </c>
      <c r="AA41" s="239">
        <v>1</v>
      </c>
      <c r="AB41" s="239">
        <v>1</v>
      </c>
      <c r="AD41" s="239">
        <v>1</v>
      </c>
      <c r="AE41" s="239">
        <v>98</v>
      </c>
      <c r="AF41" s="239" t="s">
        <v>404</v>
      </c>
      <c r="AG41" s="239" t="s">
        <v>436</v>
      </c>
      <c r="AH41" s="239" t="s">
        <v>378</v>
      </c>
      <c r="AI41" s="239">
        <v>7</v>
      </c>
      <c r="AJ41" s="239">
        <v>2</v>
      </c>
      <c r="AK41" s="239">
        <v>3</v>
      </c>
      <c r="AL41" s="239">
        <v>3</v>
      </c>
      <c r="AM41" s="239">
        <v>21</v>
      </c>
      <c r="AN41" s="239">
        <v>53</v>
      </c>
      <c r="AO41" s="239" t="s">
        <v>374</v>
      </c>
      <c r="AP41" s="239">
        <v>5</v>
      </c>
      <c r="AQ41" s="239">
        <v>1</v>
      </c>
      <c r="AU41" s="239">
        <v>7</v>
      </c>
      <c r="AV41" s="239">
        <v>98</v>
      </c>
      <c r="AW41" s="239">
        <v>55</v>
      </c>
      <c r="AX41" s="239">
        <v>11</v>
      </c>
      <c r="AY41" s="239">
        <v>21</v>
      </c>
      <c r="AZ41" s="239">
        <v>2</v>
      </c>
      <c r="BA41" s="239">
        <v>2</v>
      </c>
      <c r="BB41" s="239">
        <v>3</v>
      </c>
      <c r="BC41" s="239">
        <v>27</v>
      </c>
      <c r="BD41" s="239">
        <v>22</v>
      </c>
      <c r="BE41" s="239" t="s">
        <v>384</v>
      </c>
      <c r="BF41" s="239">
        <v>7</v>
      </c>
      <c r="BG41" s="239">
        <v>21</v>
      </c>
      <c r="BK41" s="239">
        <v>7</v>
      </c>
      <c r="BL41" s="239">
        <v>98</v>
      </c>
      <c r="BM41" s="239">
        <v>55</v>
      </c>
      <c r="BN41" s="239">
        <v>11</v>
      </c>
      <c r="BO41" s="239">
        <v>21</v>
      </c>
      <c r="CV41" s="239">
        <v>434037</v>
      </c>
      <c r="CW41" s="239">
        <v>4957482</v>
      </c>
      <c r="CX41" s="239">
        <v>44.767692199999999</v>
      </c>
      <c r="CY41" s="239">
        <v>-93.833566500000003</v>
      </c>
      <c r="CZ41" s="239" t="s">
        <v>379</v>
      </c>
      <c r="DA41" s="324" t="s">
        <v>437</v>
      </c>
    </row>
    <row r="42" spans="1:105" ht="15" hidden="1" customHeight="1" x14ac:dyDescent="0.25">
      <c r="A42" s="239">
        <v>1</v>
      </c>
      <c r="B42" s="7" t="s">
        <v>207</v>
      </c>
      <c r="C42" s="239">
        <v>486694</v>
      </c>
      <c r="D42" s="239">
        <v>2</v>
      </c>
      <c r="E42" s="239">
        <v>212</v>
      </c>
      <c r="F42" s="239">
        <v>135.661</v>
      </c>
      <c r="G42" s="239">
        <v>10</v>
      </c>
      <c r="I42" s="239" t="s">
        <v>373</v>
      </c>
      <c r="J42" s="239" t="s">
        <v>374</v>
      </c>
      <c r="K42" s="239">
        <v>25</v>
      </c>
      <c r="M42" s="239">
        <v>17507697</v>
      </c>
      <c r="O42" s="239">
        <v>7</v>
      </c>
      <c r="P42" s="239">
        <v>13</v>
      </c>
      <c r="Q42" s="239">
        <v>2017</v>
      </c>
      <c r="R42" s="239" t="s">
        <v>416</v>
      </c>
      <c r="S42" s="239">
        <v>12</v>
      </c>
      <c r="U42" s="239">
        <v>5</v>
      </c>
      <c r="V42" s="239">
        <v>0</v>
      </c>
      <c r="W42" s="239">
        <v>3</v>
      </c>
      <c r="X42" s="239">
        <v>12</v>
      </c>
      <c r="Y42" s="239">
        <v>10</v>
      </c>
      <c r="Z42" s="239">
        <v>16</v>
      </c>
      <c r="AA42" s="239">
        <v>1</v>
      </c>
      <c r="AB42" s="239">
        <v>2</v>
      </c>
      <c r="AD42" s="239">
        <v>1</v>
      </c>
      <c r="AE42" s="239">
        <v>98</v>
      </c>
      <c r="AF42" s="239" t="s">
        <v>377</v>
      </c>
      <c r="AH42" s="239" t="s">
        <v>378</v>
      </c>
      <c r="AI42" s="239">
        <v>7</v>
      </c>
      <c r="AJ42" s="239">
        <v>2</v>
      </c>
      <c r="AK42" s="239">
        <v>3</v>
      </c>
      <c r="AL42" s="239">
        <v>4</v>
      </c>
      <c r="AM42" s="239">
        <v>21</v>
      </c>
      <c r="AN42" s="239">
        <v>42</v>
      </c>
      <c r="AO42" s="239" t="s">
        <v>374</v>
      </c>
      <c r="AP42" s="239">
        <v>5</v>
      </c>
      <c r="AQ42" s="239">
        <v>70</v>
      </c>
      <c r="AU42" s="239">
        <v>12</v>
      </c>
      <c r="AV42" s="239">
        <v>9</v>
      </c>
      <c r="AW42" s="239">
        <v>60</v>
      </c>
      <c r="AX42" s="239">
        <v>11</v>
      </c>
      <c r="AY42" s="239">
        <v>21</v>
      </c>
      <c r="AZ42" s="239">
        <v>2</v>
      </c>
      <c r="BA42" s="239">
        <v>3</v>
      </c>
      <c r="BB42" s="239">
        <v>4</v>
      </c>
      <c r="BC42" s="239">
        <v>34</v>
      </c>
      <c r="BD42" s="239">
        <v>37</v>
      </c>
      <c r="BE42" s="239" t="s">
        <v>374</v>
      </c>
      <c r="BF42" s="239">
        <v>5</v>
      </c>
      <c r="BG42" s="239">
        <v>1</v>
      </c>
      <c r="BK42" s="239">
        <v>12</v>
      </c>
      <c r="BL42" s="239">
        <v>9</v>
      </c>
      <c r="BM42" s="239">
        <v>60</v>
      </c>
      <c r="BN42" s="239">
        <v>11</v>
      </c>
      <c r="BO42" s="239">
        <v>21</v>
      </c>
      <c r="BP42" s="239">
        <v>2</v>
      </c>
      <c r="BQ42" s="239">
        <v>3</v>
      </c>
      <c r="BR42" s="239">
        <v>3</v>
      </c>
      <c r="BS42" s="239">
        <v>21</v>
      </c>
      <c r="BT42" s="239">
        <v>58</v>
      </c>
      <c r="BU42" s="239" t="s">
        <v>374</v>
      </c>
      <c r="BV42" s="239">
        <v>5</v>
      </c>
      <c r="BW42" s="239">
        <v>1</v>
      </c>
      <c r="CA42" s="239">
        <v>12</v>
      </c>
      <c r="CB42" s="239">
        <v>9</v>
      </c>
      <c r="CC42" s="239">
        <v>60</v>
      </c>
      <c r="CD42" s="239">
        <v>11</v>
      </c>
      <c r="CE42" s="239">
        <v>21</v>
      </c>
      <c r="CV42" s="239">
        <v>434074.17661502003</v>
      </c>
      <c r="CW42" s="239">
        <v>4957485.3187706396</v>
      </c>
      <c r="CX42" s="239">
        <v>44.767721880000003</v>
      </c>
      <c r="CY42" s="239">
        <v>-93.833100310000006</v>
      </c>
      <c r="CZ42" s="239" t="s">
        <v>438</v>
      </c>
      <c r="DA42" s="239" t="s">
        <v>439</v>
      </c>
    </row>
    <row r="43" spans="1:105" ht="15" hidden="1" customHeight="1" x14ac:dyDescent="0.25">
      <c r="A43" s="239">
        <v>1</v>
      </c>
      <c r="B43" s="7">
        <v>6</v>
      </c>
      <c r="C43" s="239">
        <v>10698682</v>
      </c>
      <c r="D43" s="239">
        <v>2</v>
      </c>
      <c r="E43" s="239">
        <v>212</v>
      </c>
      <c r="F43" s="239">
        <v>135.73400000000001</v>
      </c>
      <c r="G43" s="239">
        <v>10</v>
      </c>
      <c r="I43" s="239" t="s">
        <v>373</v>
      </c>
      <c r="J43" s="239" t="s">
        <v>374</v>
      </c>
      <c r="K43" s="239">
        <v>25</v>
      </c>
      <c r="M43" s="239">
        <v>11005405</v>
      </c>
      <c r="N43" s="239">
        <v>110530131</v>
      </c>
      <c r="O43" s="239">
        <v>2</v>
      </c>
      <c r="P43" s="239">
        <v>22</v>
      </c>
      <c r="Q43" s="239">
        <v>2011</v>
      </c>
      <c r="R43" s="239" t="s">
        <v>391</v>
      </c>
      <c r="S43" s="239">
        <v>9</v>
      </c>
      <c r="U43" s="239">
        <v>5</v>
      </c>
      <c r="V43" s="239">
        <v>0</v>
      </c>
      <c r="W43" s="239">
        <v>1</v>
      </c>
      <c r="X43" s="239">
        <v>7</v>
      </c>
      <c r="Y43" s="239">
        <v>10</v>
      </c>
      <c r="Z43" s="239">
        <v>2</v>
      </c>
      <c r="AA43" s="239">
        <v>1</v>
      </c>
      <c r="AB43" s="239">
        <v>5</v>
      </c>
      <c r="AC43" s="239">
        <v>7</v>
      </c>
      <c r="AD43" s="239">
        <v>5</v>
      </c>
      <c r="AE43" s="239">
        <v>98</v>
      </c>
      <c r="AF43" s="239">
        <v>212</v>
      </c>
      <c r="AG43" s="239">
        <v>153</v>
      </c>
      <c r="AH43" s="239" t="s">
        <v>378</v>
      </c>
      <c r="AI43" s="239">
        <v>3</v>
      </c>
      <c r="AJ43" s="239">
        <v>2</v>
      </c>
      <c r="AK43" s="239">
        <v>1</v>
      </c>
      <c r="AL43" s="239">
        <v>3</v>
      </c>
      <c r="AM43" s="239">
        <v>21</v>
      </c>
      <c r="AN43" s="239">
        <v>28</v>
      </c>
      <c r="AO43" s="239" t="s">
        <v>384</v>
      </c>
      <c r="AP43" s="239">
        <v>5</v>
      </c>
      <c r="AQ43" s="239">
        <v>1</v>
      </c>
      <c r="AU43" s="239">
        <v>7</v>
      </c>
      <c r="AV43" s="239">
        <v>98</v>
      </c>
      <c r="AW43" s="239">
        <v>55</v>
      </c>
      <c r="AX43" s="239">
        <v>11</v>
      </c>
      <c r="AY43" s="239">
        <v>21</v>
      </c>
      <c r="CV43" s="239">
        <v>434190</v>
      </c>
      <c r="CW43" s="239">
        <v>4957479</v>
      </c>
      <c r="CX43" s="239">
        <v>44.767673500000001</v>
      </c>
      <c r="CY43" s="239">
        <v>-93.831642000000002</v>
      </c>
      <c r="CZ43" s="239" t="s">
        <v>379</v>
      </c>
      <c r="DA43" s="324" t="s">
        <v>440</v>
      </c>
    </row>
    <row r="44" spans="1:105" ht="15" hidden="1" customHeight="1" x14ac:dyDescent="0.25">
      <c r="A44" s="239">
        <v>1</v>
      </c>
      <c r="B44" s="7">
        <v>6</v>
      </c>
      <c r="C44" s="239">
        <v>10855783</v>
      </c>
      <c r="D44" s="239">
        <v>2</v>
      </c>
      <c r="E44" s="239">
        <v>212</v>
      </c>
      <c r="F44" s="239">
        <v>135.779</v>
      </c>
      <c r="G44" s="239">
        <v>10</v>
      </c>
      <c r="I44" s="239" t="s">
        <v>373</v>
      </c>
      <c r="J44" s="239" t="s">
        <v>374</v>
      </c>
      <c r="K44" s="239">
        <v>25</v>
      </c>
      <c r="M44" s="239">
        <v>13036365</v>
      </c>
      <c r="N44" s="239">
        <v>133380216</v>
      </c>
      <c r="O44" s="239">
        <v>12</v>
      </c>
      <c r="P44" s="239">
        <v>4</v>
      </c>
      <c r="Q44" s="239">
        <v>2013</v>
      </c>
      <c r="R44" s="239" t="s">
        <v>375</v>
      </c>
      <c r="S44" s="239">
        <v>6</v>
      </c>
      <c r="U44" s="239">
        <v>5</v>
      </c>
      <c r="V44" s="239">
        <v>0</v>
      </c>
      <c r="W44" s="239">
        <v>1</v>
      </c>
      <c r="X44" s="239">
        <v>4</v>
      </c>
      <c r="Y44" s="239">
        <v>83</v>
      </c>
      <c r="Z44" s="239">
        <v>2</v>
      </c>
      <c r="AA44" s="239">
        <v>4</v>
      </c>
      <c r="AB44" s="239">
        <v>4</v>
      </c>
      <c r="AC44" s="239">
        <v>2</v>
      </c>
      <c r="AD44" s="239">
        <v>3</v>
      </c>
      <c r="AE44" s="239">
        <v>98</v>
      </c>
      <c r="AF44" s="239" t="s">
        <v>426</v>
      </c>
      <c r="AG44" s="239" t="s">
        <v>441</v>
      </c>
      <c r="AH44" s="239" t="s">
        <v>378</v>
      </c>
      <c r="AI44" s="239">
        <v>3</v>
      </c>
      <c r="AJ44" s="239">
        <v>2</v>
      </c>
      <c r="AK44" s="239">
        <v>3</v>
      </c>
      <c r="AL44" s="239">
        <v>3</v>
      </c>
      <c r="AM44" s="239">
        <v>21</v>
      </c>
      <c r="AN44" s="239">
        <v>42</v>
      </c>
      <c r="AO44" s="239" t="s">
        <v>374</v>
      </c>
      <c r="AP44" s="239">
        <v>5</v>
      </c>
      <c r="AQ44" s="239">
        <v>3</v>
      </c>
      <c r="AU44" s="239">
        <v>7</v>
      </c>
      <c r="AV44" s="239">
        <v>98</v>
      </c>
      <c r="AW44" s="239">
        <v>55</v>
      </c>
      <c r="AX44" s="239">
        <v>11</v>
      </c>
      <c r="AY44" s="239">
        <v>21</v>
      </c>
      <c r="CV44" s="239">
        <v>434262</v>
      </c>
      <c r="CW44" s="239">
        <v>4957477</v>
      </c>
      <c r="CX44" s="239">
        <v>44.767664600000003</v>
      </c>
      <c r="CY44" s="239">
        <v>-93.830730399999993</v>
      </c>
      <c r="CZ44" s="239" t="s">
        <v>379</v>
      </c>
      <c r="DA44" s="239" t="s">
        <v>442</v>
      </c>
    </row>
    <row r="45" spans="1:105" ht="15" customHeight="1" x14ac:dyDescent="0.25">
      <c r="A45" s="239">
        <v>1</v>
      </c>
      <c r="B45" s="7" t="s">
        <v>207</v>
      </c>
      <c r="C45" s="239">
        <v>799317</v>
      </c>
      <c r="D45" s="239">
        <v>2</v>
      </c>
      <c r="E45" s="239">
        <v>212</v>
      </c>
      <c r="F45" s="239">
        <v>135.79400000000001</v>
      </c>
      <c r="G45" s="239">
        <v>10</v>
      </c>
      <c r="I45" s="239" t="s">
        <v>373</v>
      </c>
      <c r="J45" s="239" t="s">
        <v>374</v>
      </c>
      <c r="K45" s="239">
        <v>25</v>
      </c>
      <c r="M45" s="239">
        <v>20501945</v>
      </c>
      <c r="N45" s="239">
        <v>200480480</v>
      </c>
      <c r="O45" s="239">
        <v>2</v>
      </c>
      <c r="P45" s="239">
        <v>17</v>
      </c>
      <c r="Q45" s="239">
        <v>2020</v>
      </c>
      <c r="R45" s="239" t="s">
        <v>381</v>
      </c>
      <c r="S45" s="239">
        <v>17</v>
      </c>
      <c r="T45" s="239" t="s">
        <v>376</v>
      </c>
      <c r="U45" s="239">
        <v>5</v>
      </c>
      <c r="V45" s="239">
        <v>0</v>
      </c>
      <c r="W45" s="239">
        <v>2</v>
      </c>
      <c r="X45" s="239">
        <v>12</v>
      </c>
      <c r="Y45" s="239">
        <v>10</v>
      </c>
      <c r="Z45" s="239">
        <v>2</v>
      </c>
      <c r="AA45" s="239">
        <v>6</v>
      </c>
      <c r="AB45" s="239">
        <v>4</v>
      </c>
      <c r="AD45" s="239">
        <v>3</v>
      </c>
      <c r="AE45" s="239">
        <v>98</v>
      </c>
      <c r="AF45" s="239" t="s">
        <v>377</v>
      </c>
      <c r="AH45" s="239" t="s">
        <v>378</v>
      </c>
      <c r="AI45" s="239">
        <v>7</v>
      </c>
      <c r="AJ45" s="239">
        <v>2</v>
      </c>
      <c r="AK45" s="239">
        <v>2</v>
      </c>
      <c r="AL45" s="239">
        <v>4</v>
      </c>
      <c r="AM45" s="239">
        <v>21</v>
      </c>
      <c r="AN45" s="239">
        <v>34</v>
      </c>
      <c r="AO45" s="239" t="s">
        <v>384</v>
      </c>
      <c r="AP45" s="239">
        <v>5</v>
      </c>
      <c r="AQ45" s="239">
        <v>4</v>
      </c>
      <c r="AU45" s="239">
        <v>12</v>
      </c>
      <c r="AV45" s="239">
        <v>9</v>
      </c>
      <c r="AW45" s="239">
        <v>60</v>
      </c>
      <c r="AX45" s="239">
        <v>11</v>
      </c>
      <c r="AY45" s="239">
        <v>21</v>
      </c>
      <c r="AZ45" s="239">
        <v>2</v>
      </c>
      <c r="BA45" s="239">
        <v>2</v>
      </c>
      <c r="BB45" s="239">
        <v>4</v>
      </c>
      <c r="BC45" s="239">
        <v>21</v>
      </c>
      <c r="BD45" s="239">
        <v>61</v>
      </c>
      <c r="BE45" s="239" t="s">
        <v>374</v>
      </c>
      <c r="BF45" s="239">
        <v>5</v>
      </c>
      <c r="BG45" s="239">
        <v>1</v>
      </c>
      <c r="BK45" s="239">
        <v>12</v>
      </c>
      <c r="BL45" s="239">
        <v>9</v>
      </c>
      <c r="BM45" s="239">
        <v>60</v>
      </c>
      <c r="BN45" s="239">
        <v>11</v>
      </c>
      <c r="BO45" s="239">
        <v>21</v>
      </c>
      <c r="CV45" s="239">
        <v>434285.84370502201</v>
      </c>
      <c r="CW45" s="239">
        <v>4957481.0854288395</v>
      </c>
      <c r="CX45" s="239">
        <v>44.767703259999998</v>
      </c>
      <c r="CY45" s="239">
        <v>-93.830425219999995</v>
      </c>
      <c r="CZ45" s="239" t="s">
        <v>379</v>
      </c>
      <c r="DA45" s="239" t="s">
        <v>443</v>
      </c>
    </row>
    <row r="46" spans="1:105" ht="15" customHeight="1" x14ac:dyDescent="0.25">
      <c r="A46" s="239">
        <v>1</v>
      </c>
      <c r="B46" s="7">
        <v>6</v>
      </c>
      <c r="C46" s="239">
        <v>648096</v>
      </c>
      <c r="D46" s="239">
        <v>2</v>
      </c>
      <c r="E46" s="239">
        <v>212</v>
      </c>
      <c r="F46" s="239">
        <v>135.86199999999999</v>
      </c>
      <c r="G46" s="239">
        <v>10</v>
      </c>
      <c r="I46" s="239" t="s">
        <v>373</v>
      </c>
      <c r="J46" s="239" t="s">
        <v>374</v>
      </c>
      <c r="K46" s="239">
        <v>25</v>
      </c>
      <c r="M46" s="239">
        <v>18030734</v>
      </c>
      <c r="O46" s="239">
        <v>9</v>
      </c>
      <c r="P46" s="239">
        <v>28</v>
      </c>
      <c r="Q46" s="239">
        <v>2018</v>
      </c>
      <c r="R46" s="239" t="s">
        <v>383</v>
      </c>
      <c r="S46" s="239">
        <v>15</v>
      </c>
      <c r="T46" s="239">
        <v>98</v>
      </c>
      <c r="U46" s="239">
        <v>5</v>
      </c>
      <c r="V46" s="239">
        <v>0</v>
      </c>
      <c r="W46" s="239">
        <v>2</v>
      </c>
      <c r="X46" s="239">
        <v>12</v>
      </c>
      <c r="Y46" s="239">
        <v>10</v>
      </c>
      <c r="Z46" s="239">
        <v>3</v>
      </c>
      <c r="AA46" s="239">
        <v>1</v>
      </c>
      <c r="AB46" s="239">
        <v>1</v>
      </c>
      <c r="AD46" s="239">
        <v>1</v>
      </c>
      <c r="AE46" s="239">
        <v>98</v>
      </c>
      <c r="AF46" s="239" t="s">
        <v>377</v>
      </c>
      <c r="AH46" s="239" t="s">
        <v>378</v>
      </c>
      <c r="AI46" s="239">
        <v>7</v>
      </c>
      <c r="AJ46" s="239">
        <v>2</v>
      </c>
      <c r="AK46" s="239">
        <v>2</v>
      </c>
      <c r="AL46" s="239">
        <v>3</v>
      </c>
      <c r="AM46" s="239">
        <v>21</v>
      </c>
      <c r="AN46" s="239">
        <v>17</v>
      </c>
      <c r="AO46" s="239" t="s">
        <v>374</v>
      </c>
      <c r="AP46" s="239">
        <v>5</v>
      </c>
      <c r="AQ46" s="239">
        <v>74</v>
      </c>
      <c r="AU46" s="239">
        <v>12</v>
      </c>
      <c r="AV46" s="239">
        <v>9</v>
      </c>
      <c r="AW46" s="239">
        <v>60</v>
      </c>
      <c r="AX46" s="239">
        <v>11</v>
      </c>
      <c r="AY46" s="239">
        <v>21</v>
      </c>
      <c r="AZ46" s="239">
        <v>2</v>
      </c>
      <c r="BA46" s="239">
        <v>2</v>
      </c>
      <c r="BB46" s="239">
        <v>3</v>
      </c>
      <c r="BC46" s="239">
        <v>26</v>
      </c>
      <c r="BD46" s="239">
        <v>43</v>
      </c>
      <c r="BE46" s="239" t="s">
        <v>374</v>
      </c>
      <c r="BF46" s="239">
        <v>5</v>
      </c>
      <c r="BG46" s="239">
        <v>1</v>
      </c>
      <c r="BK46" s="239">
        <v>12</v>
      </c>
      <c r="BL46" s="239">
        <v>9</v>
      </c>
      <c r="BM46" s="239">
        <v>60</v>
      </c>
      <c r="BN46" s="239">
        <v>11</v>
      </c>
      <c r="BO46" s="239">
        <v>21</v>
      </c>
      <c r="CV46" s="239">
        <v>434395.12738570001</v>
      </c>
      <c r="CW46" s="239">
        <v>4957472.9843849801</v>
      </c>
      <c r="CX46" s="239">
        <v>44.767640370000002</v>
      </c>
      <c r="CY46" s="239">
        <v>-93.829043310000003</v>
      </c>
      <c r="CZ46" s="239" t="s">
        <v>379</v>
      </c>
      <c r="DA46" s="239" t="s">
        <v>444</v>
      </c>
    </row>
    <row r="47" spans="1:105" ht="15" hidden="1" customHeight="1" x14ac:dyDescent="0.25">
      <c r="A47" s="239">
        <v>1</v>
      </c>
      <c r="B47" s="7">
        <v>6</v>
      </c>
      <c r="C47" s="239">
        <v>10702752</v>
      </c>
      <c r="D47" s="239">
        <v>2</v>
      </c>
      <c r="E47" s="239">
        <v>212</v>
      </c>
      <c r="F47" s="239">
        <v>135.88300000000001</v>
      </c>
      <c r="G47" s="239">
        <v>10</v>
      </c>
      <c r="I47" s="239" t="s">
        <v>373</v>
      </c>
      <c r="J47" s="239" t="s">
        <v>374</v>
      </c>
      <c r="K47" s="239">
        <v>25</v>
      </c>
      <c r="M47" s="239">
        <v>11507540</v>
      </c>
      <c r="N47" s="239">
        <v>112250012</v>
      </c>
      <c r="O47" s="239">
        <v>7</v>
      </c>
      <c r="P47" s="239">
        <v>26</v>
      </c>
      <c r="Q47" s="239">
        <v>2011</v>
      </c>
      <c r="R47" s="239" t="s">
        <v>391</v>
      </c>
      <c r="S47" s="239">
        <v>17</v>
      </c>
      <c r="U47" s="239">
        <v>4</v>
      </c>
      <c r="V47" s="239">
        <v>0</v>
      </c>
      <c r="W47" s="239">
        <v>2</v>
      </c>
      <c r="X47" s="239">
        <v>1</v>
      </c>
      <c r="Y47" s="239">
        <v>10</v>
      </c>
      <c r="Z47" s="239">
        <v>3</v>
      </c>
      <c r="AA47" s="239">
        <v>1</v>
      </c>
      <c r="AB47" s="239">
        <v>1</v>
      </c>
      <c r="AD47" s="239">
        <v>1</v>
      </c>
      <c r="AE47" s="239">
        <v>98</v>
      </c>
      <c r="AF47" s="239">
        <v>212</v>
      </c>
      <c r="AG47" s="239">
        <v>153</v>
      </c>
      <c r="AH47" s="239" t="s">
        <v>378</v>
      </c>
      <c r="AI47" s="239">
        <v>7</v>
      </c>
      <c r="AJ47" s="239">
        <v>2</v>
      </c>
      <c r="AK47" s="239">
        <v>44</v>
      </c>
      <c r="AL47" s="239">
        <v>3</v>
      </c>
      <c r="AM47" s="239">
        <v>21</v>
      </c>
      <c r="AN47" s="239">
        <v>25</v>
      </c>
      <c r="AO47" s="239" t="s">
        <v>374</v>
      </c>
      <c r="AP47" s="239">
        <v>5</v>
      </c>
      <c r="AQ47" s="239">
        <v>3</v>
      </c>
      <c r="AR47" s="239">
        <v>5</v>
      </c>
      <c r="AU47" s="239">
        <v>7</v>
      </c>
      <c r="AV47" s="239">
        <v>98</v>
      </c>
      <c r="AW47" s="239">
        <v>55</v>
      </c>
      <c r="AX47" s="239">
        <v>11</v>
      </c>
      <c r="AY47" s="239">
        <v>21</v>
      </c>
      <c r="AZ47" s="239">
        <v>2</v>
      </c>
      <c r="BA47" s="239">
        <v>3</v>
      </c>
      <c r="BB47" s="239">
        <v>3</v>
      </c>
      <c r="BC47" s="239">
        <v>8</v>
      </c>
      <c r="BD47" s="239">
        <v>49</v>
      </c>
      <c r="BE47" s="239" t="s">
        <v>374</v>
      </c>
      <c r="BF47" s="239">
        <v>5</v>
      </c>
      <c r="BG47" s="239">
        <v>1</v>
      </c>
      <c r="BK47" s="239">
        <v>7</v>
      </c>
      <c r="BL47" s="239">
        <v>98</v>
      </c>
      <c r="BM47" s="239">
        <v>55</v>
      </c>
      <c r="BN47" s="239">
        <v>11</v>
      </c>
      <c r="BO47" s="239">
        <v>21</v>
      </c>
      <c r="CV47" s="239">
        <v>434430</v>
      </c>
      <c r="CW47" s="239">
        <v>4957473</v>
      </c>
      <c r="CX47" s="239">
        <v>44.767643700000001</v>
      </c>
      <c r="CY47" s="239">
        <v>-93.828600699999996</v>
      </c>
      <c r="CZ47" s="239" t="s">
        <v>379</v>
      </c>
      <c r="DA47" s="324" t="s">
        <v>445</v>
      </c>
    </row>
    <row r="48" spans="1:105" ht="15" hidden="1" customHeight="1" x14ac:dyDescent="0.25">
      <c r="A48" s="239">
        <v>1</v>
      </c>
      <c r="B48" s="7">
        <v>6</v>
      </c>
      <c r="C48" s="239">
        <v>10935905</v>
      </c>
      <c r="D48" s="239">
        <v>2</v>
      </c>
      <c r="E48" s="239">
        <v>212</v>
      </c>
      <c r="F48" s="239">
        <v>135.88300000000001</v>
      </c>
      <c r="G48" s="239">
        <v>10</v>
      </c>
      <c r="I48" s="239" t="s">
        <v>373</v>
      </c>
      <c r="J48" s="239" t="s">
        <v>374</v>
      </c>
      <c r="K48" s="239">
        <v>25</v>
      </c>
      <c r="N48" s="239">
        <v>141780035</v>
      </c>
      <c r="O48" s="239">
        <v>5</v>
      </c>
      <c r="P48" s="239">
        <v>25</v>
      </c>
      <c r="Q48" s="239">
        <v>2014</v>
      </c>
      <c r="R48" s="239" t="s">
        <v>389</v>
      </c>
      <c r="S48" s="239">
        <v>21</v>
      </c>
      <c r="U48" s="239">
        <v>5</v>
      </c>
      <c r="V48" s="239">
        <v>0</v>
      </c>
      <c r="W48" s="239">
        <v>1</v>
      </c>
      <c r="X48" s="239">
        <v>90</v>
      </c>
      <c r="Y48" s="239">
        <v>16</v>
      </c>
      <c r="AA48" s="239">
        <v>6</v>
      </c>
      <c r="AB48" s="239">
        <v>2</v>
      </c>
      <c r="AD48" s="239">
        <v>1</v>
      </c>
      <c r="AE48" s="239">
        <v>98</v>
      </c>
      <c r="AH48" s="239" t="s">
        <v>378</v>
      </c>
      <c r="AI48" s="239">
        <v>4</v>
      </c>
      <c r="AJ48" s="239">
        <v>2</v>
      </c>
      <c r="AK48" s="239">
        <v>2</v>
      </c>
      <c r="AL48" s="239">
        <v>3</v>
      </c>
      <c r="AM48" s="239">
        <v>21</v>
      </c>
      <c r="AN48" s="239">
        <v>45</v>
      </c>
      <c r="AO48" s="239" t="s">
        <v>384</v>
      </c>
      <c r="AV48" s="239">
        <v>98</v>
      </c>
      <c r="AW48" s="239">
        <v>55</v>
      </c>
      <c r="CV48" s="239">
        <v>434430</v>
      </c>
      <c r="CW48" s="239">
        <v>4957473</v>
      </c>
      <c r="CX48" s="239">
        <v>44.767643700000001</v>
      </c>
      <c r="CY48" s="239">
        <v>-93.828600699999996</v>
      </c>
      <c r="CZ48" s="239" t="s">
        <v>379</v>
      </c>
    </row>
    <row r="49" spans="1:105" ht="15" hidden="1" customHeight="1" x14ac:dyDescent="0.25">
      <c r="A49" s="239">
        <v>1</v>
      </c>
      <c r="B49" s="7">
        <v>6</v>
      </c>
      <c r="C49" s="239">
        <v>328529</v>
      </c>
      <c r="D49" s="239">
        <v>2</v>
      </c>
      <c r="E49" s="239">
        <v>212</v>
      </c>
      <c r="F49" s="239">
        <v>135.89099999999999</v>
      </c>
      <c r="G49" s="239">
        <v>10</v>
      </c>
      <c r="I49" s="239" t="s">
        <v>373</v>
      </c>
      <c r="J49" s="239" t="s">
        <v>374</v>
      </c>
      <c r="K49" s="239">
        <v>25</v>
      </c>
      <c r="M49" s="239">
        <v>16004636</v>
      </c>
      <c r="O49" s="239">
        <v>2</v>
      </c>
      <c r="P49" s="239">
        <v>12</v>
      </c>
      <c r="Q49" s="239">
        <v>2016</v>
      </c>
      <c r="R49" s="239" t="s">
        <v>383</v>
      </c>
      <c r="S49" s="239">
        <v>12</v>
      </c>
      <c r="U49" s="239">
        <v>3</v>
      </c>
      <c r="V49" s="239">
        <v>0</v>
      </c>
      <c r="W49" s="239">
        <v>2</v>
      </c>
      <c r="X49" s="239">
        <v>11</v>
      </c>
      <c r="Y49" s="239">
        <v>10</v>
      </c>
      <c r="Z49" s="239">
        <v>2</v>
      </c>
      <c r="AA49" s="239">
        <v>1</v>
      </c>
      <c r="AB49" s="239">
        <v>1</v>
      </c>
      <c r="AD49" s="239">
        <v>1</v>
      </c>
      <c r="AE49" s="239">
        <v>98</v>
      </c>
      <c r="AF49" s="239" t="s">
        <v>377</v>
      </c>
      <c r="AH49" s="239" t="s">
        <v>378</v>
      </c>
      <c r="AI49" s="239">
        <v>6</v>
      </c>
      <c r="AJ49" s="239">
        <v>2</v>
      </c>
      <c r="AK49" s="239">
        <v>2</v>
      </c>
      <c r="AL49" s="239">
        <v>4</v>
      </c>
      <c r="AM49" s="239">
        <v>21</v>
      </c>
      <c r="AN49" s="239">
        <v>20</v>
      </c>
      <c r="AO49" s="239" t="s">
        <v>384</v>
      </c>
      <c r="AP49" s="239">
        <v>9</v>
      </c>
      <c r="AQ49" s="239">
        <v>90</v>
      </c>
      <c r="AU49" s="239">
        <v>12</v>
      </c>
      <c r="AV49" s="239">
        <v>9</v>
      </c>
      <c r="AW49" s="239">
        <v>60</v>
      </c>
      <c r="AX49" s="239">
        <v>11</v>
      </c>
      <c r="AY49" s="239">
        <v>21</v>
      </c>
      <c r="AZ49" s="239">
        <v>2</v>
      </c>
      <c r="BA49" s="239">
        <v>3</v>
      </c>
      <c r="BB49" s="239">
        <v>3</v>
      </c>
      <c r="BC49" s="239">
        <v>21</v>
      </c>
      <c r="BD49" s="239">
        <v>50</v>
      </c>
      <c r="BE49" s="239" t="s">
        <v>374</v>
      </c>
      <c r="BF49" s="239">
        <v>5</v>
      </c>
      <c r="BG49" s="239">
        <v>1</v>
      </c>
      <c r="BK49" s="239">
        <v>12</v>
      </c>
      <c r="BL49" s="239">
        <v>9</v>
      </c>
      <c r="BM49" s="239">
        <v>60</v>
      </c>
      <c r="BN49" s="239">
        <v>11</v>
      </c>
      <c r="BO49" s="239">
        <v>21</v>
      </c>
      <c r="CV49" s="239">
        <v>434444.38918176101</v>
      </c>
      <c r="CW49" s="239">
        <v>4957473.0514725903</v>
      </c>
      <c r="CX49" s="239">
        <v>44.76764549</v>
      </c>
      <c r="CY49" s="239">
        <v>-93.828420859999994</v>
      </c>
      <c r="CZ49" s="239" t="s">
        <v>379</v>
      </c>
      <c r="DA49" s="239" t="s">
        <v>446</v>
      </c>
    </row>
    <row r="50" spans="1:105" ht="15" customHeight="1" x14ac:dyDescent="0.25">
      <c r="A50" s="239">
        <v>1</v>
      </c>
      <c r="B50" s="7">
        <v>6</v>
      </c>
      <c r="C50" s="239">
        <v>818130</v>
      </c>
      <c r="D50" s="239">
        <v>2</v>
      </c>
      <c r="E50" s="239">
        <v>212</v>
      </c>
      <c r="F50" s="239">
        <v>135.93</v>
      </c>
      <c r="G50" s="239">
        <v>10</v>
      </c>
      <c r="I50" s="239" t="s">
        <v>373</v>
      </c>
      <c r="J50" s="239" t="s">
        <v>374</v>
      </c>
      <c r="K50" s="239">
        <v>25</v>
      </c>
      <c r="M50" s="239">
        <v>20505376</v>
      </c>
      <c r="N50" s="239">
        <v>201880031</v>
      </c>
      <c r="O50" s="239">
        <v>7</v>
      </c>
      <c r="P50" s="239">
        <v>6</v>
      </c>
      <c r="Q50" s="239">
        <v>2020</v>
      </c>
      <c r="R50" s="239" t="s">
        <v>381</v>
      </c>
      <c r="S50" s="239">
        <v>13</v>
      </c>
      <c r="T50" s="239" t="s">
        <v>376</v>
      </c>
      <c r="U50" s="239">
        <v>5</v>
      </c>
      <c r="V50" s="239">
        <v>0</v>
      </c>
      <c r="W50" s="239">
        <v>2</v>
      </c>
      <c r="X50" s="239">
        <v>12</v>
      </c>
      <c r="Y50" s="239">
        <v>10</v>
      </c>
      <c r="Z50" s="239">
        <v>2</v>
      </c>
      <c r="AA50" s="239">
        <v>1</v>
      </c>
      <c r="AB50" s="239">
        <v>1</v>
      </c>
      <c r="AD50" s="239">
        <v>1</v>
      </c>
      <c r="AE50" s="239">
        <v>98</v>
      </c>
      <c r="AF50" s="239" t="s">
        <v>377</v>
      </c>
      <c r="AH50" s="239" t="s">
        <v>378</v>
      </c>
      <c r="AI50" s="239">
        <v>7</v>
      </c>
      <c r="AJ50" s="239">
        <v>2</v>
      </c>
      <c r="AK50" s="239">
        <v>4</v>
      </c>
      <c r="AL50" s="239">
        <v>4</v>
      </c>
      <c r="AM50" s="239">
        <v>21</v>
      </c>
      <c r="AN50" s="239">
        <v>18</v>
      </c>
      <c r="AO50" s="239" t="s">
        <v>384</v>
      </c>
      <c r="AP50" s="239">
        <v>5</v>
      </c>
      <c r="AQ50" s="239">
        <v>4</v>
      </c>
      <c r="AR50" s="239">
        <v>65</v>
      </c>
      <c r="AU50" s="239">
        <v>12</v>
      </c>
      <c r="AV50" s="239">
        <v>25</v>
      </c>
      <c r="AW50" s="239">
        <v>45</v>
      </c>
      <c r="AX50" s="239">
        <v>11</v>
      </c>
      <c r="AY50" s="239">
        <v>21</v>
      </c>
      <c r="AZ50" s="239">
        <v>2</v>
      </c>
      <c r="BA50" s="239">
        <v>4</v>
      </c>
      <c r="BB50" s="239">
        <v>4</v>
      </c>
      <c r="BC50" s="239">
        <v>34</v>
      </c>
      <c r="BD50" s="239">
        <v>33</v>
      </c>
      <c r="BE50" s="239" t="s">
        <v>384</v>
      </c>
      <c r="BF50" s="239">
        <v>5</v>
      </c>
      <c r="BG50" s="239">
        <v>1</v>
      </c>
      <c r="BK50" s="239">
        <v>12</v>
      </c>
      <c r="BL50" s="239">
        <v>25</v>
      </c>
      <c r="BM50" s="239">
        <v>45</v>
      </c>
      <c r="BN50" s="239">
        <v>11</v>
      </c>
      <c r="BO50" s="239">
        <v>21</v>
      </c>
      <c r="CV50" s="239">
        <v>434505.97747862199</v>
      </c>
      <c r="CW50" s="239">
        <v>4957476.8520870404</v>
      </c>
      <c r="CX50" s="239">
        <v>44.76768534</v>
      </c>
      <c r="CY50" s="239">
        <v>-93.82764315</v>
      </c>
      <c r="CZ50" s="239" t="s">
        <v>379</v>
      </c>
      <c r="DA50" s="239" t="s">
        <v>447</v>
      </c>
    </row>
    <row r="51" spans="1:105" ht="15" customHeight="1" x14ac:dyDescent="0.25">
      <c r="A51" s="239">
        <v>1</v>
      </c>
      <c r="B51" s="7">
        <v>6</v>
      </c>
      <c r="C51" s="239">
        <v>745768</v>
      </c>
      <c r="D51" s="239">
        <v>2</v>
      </c>
      <c r="E51" s="239">
        <v>212</v>
      </c>
      <c r="F51" s="239">
        <v>135.97800000000001</v>
      </c>
      <c r="G51" s="239">
        <v>10</v>
      </c>
      <c r="I51" s="239" t="s">
        <v>373</v>
      </c>
      <c r="J51" s="239" t="s">
        <v>374</v>
      </c>
      <c r="K51" s="239">
        <v>25</v>
      </c>
      <c r="M51" s="239">
        <v>19026906</v>
      </c>
      <c r="O51" s="239">
        <v>9</v>
      </c>
      <c r="P51" s="239">
        <v>8</v>
      </c>
      <c r="Q51" s="239">
        <v>2019</v>
      </c>
      <c r="R51" s="239" t="s">
        <v>389</v>
      </c>
      <c r="S51" s="239">
        <v>7</v>
      </c>
      <c r="U51" s="239">
        <v>5</v>
      </c>
      <c r="V51" s="239">
        <v>0</v>
      </c>
      <c r="W51" s="239">
        <v>1</v>
      </c>
      <c r="Y51" s="239">
        <v>16</v>
      </c>
      <c r="Z51" s="239">
        <v>2</v>
      </c>
      <c r="AA51" s="239">
        <v>1</v>
      </c>
      <c r="AB51" s="239">
        <v>2</v>
      </c>
      <c r="AD51" s="239">
        <v>2</v>
      </c>
      <c r="AE51" s="239">
        <v>98</v>
      </c>
      <c r="AF51" s="239" t="s">
        <v>377</v>
      </c>
      <c r="AH51" s="239" t="s">
        <v>378</v>
      </c>
      <c r="AI51" s="239">
        <v>4</v>
      </c>
      <c r="AJ51" s="239">
        <v>2</v>
      </c>
      <c r="AK51" s="239">
        <v>2</v>
      </c>
      <c r="AL51" s="239">
        <v>3</v>
      </c>
      <c r="AM51" s="239">
        <v>21</v>
      </c>
      <c r="AN51" s="239">
        <v>58</v>
      </c>
      <c r="AO51" s="239" t="s">
        <v>384</v>
      </c>
      <c r="AP51" s="239">
        <v>5</v>
      </c>
      <c r="AQ51" s="239">
        <v>1</v>
      </c>
      <c r="AU51" s="239">
        <v>12</v>
      </c>
      <c r="AV51" s="239">
        <v>98</v>
      </c>
      <c r="AW51" s="239">
        <v>60</v>
      </c>
      <c r="AX51" s="239">
        <v>11</v>
      </c>
      <c r="AY51" s="239">
        <v>21</v>
      </c>
      <c r="CV51" s="239">
        <v>434582.45026035002</v>
      </c>
      <c r="CW51" s="239">
        <v>4957470.6521632699</v>
      </c>
      <c r="CX51" s="239">
        <v>44.767636539999998</v>
      </c>
      <c r="CY51" s="239">
        <v>-93.826676070000005</v>
      </c>
      <c r="CZ51" s="239" t="s">
        <v>379</v>
      </c>
      <c r="DA51" s="239" t="s">
        <v>448</v>
      </c>
    </row>
    <row r="52" spans="1:105" ht="15" hidden="1" customHeight="1" x14ac:dyDescent="0.25">
      <c r="A52" s="239">
        <v>1</v>
      </c>
      <c r="B52" s="7">
        <v>7</v>
      </c>
      <c r="C52" s="239">
        <v>454946</v>
      </c>
      <c r="D52" s="239">
        <v>2</v>
      </c>
      <c r="E52" s="239">
        <v>212</v>
      </c>
      <c r="F52" s="239">
        <v>136.34700000000001</v>
      </c>
      <c r="G52" s="239">
        <v>10</v>
      </c>
      <c r="I52" s="239" t="s">
        <v>373</v>
      </c>
      <c r="J52" s="239" t="s">
        <v>374</v>
      </c>
      <c r="K52" s="239">
        <v>25</v>
      </c>
      <c r="M52" s="239">
        <v>17017301</v>
      </c>
      <c r="O52" s="239">
        <v>5</v>
      </c>
      <c r="P52" s="239">
        <v>26</v>
      </c>
      <c r="Q52" s="239">
        <v>2017</v>
      </c>
      <c r="R52" s="239" t="s">
        <v>383</v>
      </c>
      <c r="S52" s="239">
        <v>8</v>
      </c>
      <c r="U52" s="239">
        <v>5</v>
      </c>
      <c r="V52" s="239">
        <v>0</v>
      </c>
      <c r="W52" s="239">
        <v>1</v>
      </c>
      <c r="Y52" s="239">
        <v>17</v>
      </c>
      <c r="Z52" s="239">
        <v>2</v>
      </c>
      <c r="AA52" s="239">
        <v>1</v>
      </c>
      <c r="AB52" s="239">
        <v>1</v>
      </c>
      <c r="AD52" s="239">
        <v>1</v>
      </c>
      <c r="AE52" s="239">
        <v>98</v>
      </c>
      <c r="AF52" s="239" t="s">
        <v>377</v>
      </c>
      <c r="AH52" s="239" t="s">
        <v>378</v>
      </c>
      <c r="AI52" s="239">
        <v>4</v>
      </c>
      <c r="AJ52" s="239">
        <v>2</v>
      </c>
      <c r="AK52" s="239">
        <v>2</v>
      </c>
      <c r="AL52" s="239">
        <v>4</v>
      </c>
      <c r="AM52" s="239">
        <v>21</v>
      </c>
      <c r="AN52" s="239">
        <v>43</v>
      </c>
      <c r="AO52" s="239" t="s">
        <v>374</v>
      </c>
      <c r="AP52" s="239">
        <v>5</v>
      </c>
      <c r="AQ52" s="239">
        <v>1</v>
      </c>
      <c r="AU52" s="239">
        <v>12</v>
      </c>
      <c r="AV52" s="239">
        <v>9</v>
      </c>
      <c r="AW52" s="239">
        <v>60</v>
      </c>
      <c r="AX52" s="239">
        <v>11</v>
      </c>
      <c r="AY52" s="239">
        <v>21</v>
      </c>
      <c r="CV52" s="239">
        <v>435177.50976107002</v>
      </c>
      <c r="CW52" s="239">
        <v>4957453.2326726504</v>
      </c>
      <c r="CX52" s="239">
        <v>44.767533919999998</v>
      </c>
      <c r="CY52" s="239">
        <v>-93.819154909999995</v>
      </c>
      <c r="CZ52" s="239" t="s">
        <v>379</v>
      </c>
      <c r="DA52" s="239" t="s">
        <v>449</v>
      </c>
    </row>
    <row r="53" spans="1:105" ht="15" hidden="1" customHeight="1" x14ac:dyDescent="0.25">
      <c r="A53" s="239">
        <v>1</v>
      </c>
      <c r="B53" s="7">
        <v>6</v>
      </c>
      <c r="C53" s="239">
        <v>11023393</v>
      </c>
      <c r="D53" s="239">
        <v>2</v>
      </c>
      <c r="E53" s="239">
        <v>212</v>
      </c>
      <c r="F53" s="239">
        <v>136.376</v>
      </c>
      <c r="G53" s="239">
        <v>10</v>
      </c>
      <c r="I53" s="239" t="s">
        <v>373</v>
      </c>
      <c r="J53" s="239" t="s">
        <v>374</v>
      </c>
      <c r="K53" s="239">
        <v>25</v>
      </c>
      <c r="M53" s="239">
        <v>15037654</v>
      </c>
      <c r="N53" s="239">
        <v>153250008</v>
      </c>
      <c r="O53" s="239">
        <v>11</v>
      </c>
      <c r="P53" s="239">
        <v>20</v>
      </c>
      <c r="Q53" s="239">
        <v>2015</v>
      </c>
      <c r="R53" s="239" t="s">
        <v>383</v>
      </c>
      <c r="S53" s="239">
        <v>22</v>
      </c>
      <c r="U53" s="239">
        <v>5</v>
      </c>
      <c r="V53" s="239">
        <v>0</v>
      </c>
      <c r="W53" s="239">
        <v>1</v>
      </c>
      <c r="X53" s="239">
        <v>90</v>
      </c>
      <c r="Y53" s="239">
        <v>83</v>
      </c>
      <c r="Z53" s="239">
        <v>2</v>
      </c>
      <c r="AA53" s="239">
        <v>6</v>
      </c>
      <c r="AB53" s="239">
        <v>1</v>
      </c>
      <c r="AD53" s="239">
        <v>1</v>
      </c>
      <c r="AE53" s="239">
        <v>98</v>
      </c>
      <c r="AF53" s="239" t="s">
        <v>400</v>
      </c>
      <c r="AG53" s="239" t="s">
        <v>450</v>
      </c>
      <c r="AH53" s="239" t="s">
        <v>378</v>
      </c>
      <c r="AI53" s="239">
        <v>3</v>
      </c>
      <c r="AJ53" s="239">
        <v>2</v>
      </c>
      <c r="AK53" s="239">
        <v>2</v>
      </c>
      <c r="AL53" s="239">
        <v>3</v>
      </c>
      <c r="AM53" s="239">
        <v>21</v>
      </c>
      <c r="AN53" s="239">
        <v>16</v>
      </c>
      <c r="AO53" s="239" t="s">
        <v>374</v>
      </c>
      <c r="AP53" s="239">
        <v>5</v>
      </c>
      <c r="AQ53" s="239">
        <v>16</v>
      </c>
      <c r="AU53" s="239">
        <v>7</v>
      </c>
      <c r="AV53" s="239">
        <v>98</v>
      </c>
      <c r="AW53" s="239">
        <v>60</v>
      </c>
      <c r="AX53" s="239">
        <v>11</v>
      </c>
      <c r="AY53" s="239">
        <v>21</v>
      </c>
      <c r="CV53" s="239">
        <v>435223</v>
      </c>
      <c r="CW53" s="239">
        <v>4957466</v>
      </c>
      <c r="CX53" s="239">
        <v>44.7676564</v>
      </c>
      <c r="CY53" s="239">
        <v>-93.818580400000002</v>
      </c>
      <c r="CZ53" s="239" t="s">
        <v>379</v>
      </c>
      <c r="DA53" s="239" t="s">
        <v>451</v>
      </c>
    </row>
    <row r="54" spans="1:105" ht="15" hidden="1" customHeight="1" x14ac:dyDescent="0.25">
      <c r="A54" s="239">
        <v>1</v>
      </c>
      <c r="B54" s="7">
        <v>6</v>
      </c>
      <c r="C54" s="239">
        <v>10853927</v>
      </c>
      <c r="D54" s="239">
        <v>2</v>
      </c>
      <c r="E54" s="239">
        <v>212</v>
      </c>
      <c r="F54" s="239">
        <v>136.38399999999999</v>
      </c>
      <c r="G54" s="239">
        <v>10</v>
      </c>
      <c r="I54" s="239" t="s">
        <v>373</v>
      </c>
      <c r="J54" s="239" t="s">
        <v>374</v>
      </c>
      <c r="K54" s="239">
        <v>25</v>
      </c>
      <c r="M54" s="239">
        <v>13509143</v>
      </c>
      <c r="N54" s="239">
        <v>132510134</v>
      </c>
      <c r="O54" s="239">
        <v>9</v>
      </c>
      <c r="P54" s="239">
        <v>8</v>
      </c>
      <c r="Q54" s="239">
        <v>2013</v>
      </c>
      <c r="R54" s="239" t="s">
        <v>389</v>
      </c>
      <c r="S54" s="239">
        <v>4</v>
      </c>
      <c r="U54" s="239">
        <v>3</v>
      </c>
      <c r="V54" s="239">
        <v>0</v>
      </c>
      <c r="W54" s="239">
        <v>2</v>
      </c>
      <c r="X54" s="239">
        <v>11</v>
      </c>
      <c r="Y54" s="239">
        <v>10</v>
      </c>
      <c r="Z54" s="239">
        <v>2</v>
      </c>
      <c r="AA54" s="239">
        <v>6</v>
      </c>
      <c r="AB54" s="239">
        <v>2</v>
      </c>
      <c r="AD54" s="239">
        <v>1</v>
      </c>
      <c r="AE54" s="239">
        <v>98</v>
      </c>
      <c r="AF54" s="239" t="s">
        <v>404</v>
      </c>
      <c r="AG54" s="239">
        <v>153</v>
      </c>
      <c r="AH54" s="239" t="s">
        <v>378</v>
      </c>
      <c r="AI54" s="239">
        <v>6</v>
      </c>
      <c r="AJ54" s="239">
        <v>2</v>
      </c>
      <c r="AK54" s="239">
        <v>3</v>
      </c>
      <c r="AL54" s="239">
        <v>4</v>
      </c>
      <c r="AM54" s="239">
        <v>22</v>
      </c>
      <c r="AN54" s="239">
        <v>19</v>
      </c>
      <c r="AO54" s="239" t="s">
        <v>374</v>
      </c>
      <c r="AP54" s="239">
        <v>9</v>
      </c>
      <c r="AQ54" s="239">
        <v>6</v>
      </c>
      <c r="AU54" s="239">
        <v>7</v>
      </c>
      <c r="AV54" s="239">
        <v>98</v>
      </c>
      <c r="AW54" s="239">
        <v>55</v>
      </c>
      <c r="AX54" s="239">
        <v>11</v>
      </c>
      <c r="AY54" s="239">
        <v>21</v>
      </c>
      <c r="AZ54" s="239">
        <v>2</v>
      </c>
      <c r="BA54" s="239">
        <v>44</v>
      </c>
      <c r="BB54" s="239">
        <v>4</v>
      </c>
      <c r="BC54" s="239">
        <v>21</v>
      </c>
      <c r="BD54" s="239">
        <v>40</v>
      </c>
      <c r="BE54" s="239" t="s">
        <v>374</v>
      </c>
      <c r="BF54" s="239">
        <v>5</v>
      </c>
      <c r="BG54" s="239">
        <v>1</v>
      </c>
      <c r="BK54" s="239">
        <v>7</v>
      </c>
      <c r="BL54" s="239">
        <v>98</v>
      </c>
      <c r="BM54" s="239">
        <v>55</v>
      </c>
      <c r="BN54" s="239">
        <v>11</v>
      </c>
      <c r="BO54" s="239">
        <v>21</v>
      </c>
      <c r="CV54" s="239">
        <v>435236</v>
      </c>
      <c r="CW54" s="239">
        <v>4957466</v>
      </c>
      <c r="CX54" s="239">
        <v>44.767656500000001</v>
      </c>
      <c r="CY54" s="239">
        <v>-93.818417499999995</v>
      </c>
      <c r="CZ54" s="239" t="s">
        <v>379</v>
      </c>
      <c r="DA54" s="324" t="s">
        <v>452</v>
      </c>
    </row>
    <row r="55" spans="1:105" ht="15" hidden="1" customHeight="1" x14ac:dyDescent="0.25">
      <c r="A55" s="239">
        <v>1</v>
      </c>
      <c r="B55" s="7" t="s">
        <v>207</v>
      </c>
      <c r="C55" s="239">
        <v>326053</v>
      </c>
      <c r="D55" s="239">
        <v>2</v>
      </c>
      <c r="E55" s="239">
        <v>212</v>
      </c>
      <c r="F55" s="239">
        <v>136.47399999999999</v>
      </c>
      <c r="G55" s="239">
        <v>10</v>
      </c>
      <c r="I55" s="239" t="s">
        <v>373</v>
      </c>
      <c r="J55" s="239" t="s">
        <v>374</v>
      </c>
      <c r="K55" s="239">
        <v>25</v>
      </c>
      <c r="M55" s="239">
        <v>16003755</v>
      </c>
      <c r="O55" s="239">
        <v>2</v>
      </c>
      <c r="P55" s="239">
        <v>3</v>
      </c>
      <c r="Q55" s="239">
        <v>2016</v>
      </c>
      <c r="R55" s="239" t="s">
        <v>375</v>
      </c>
      <c r="S55" s="239">
        <v>21</v>
      </c>
      <c r="T55" s="239" t="s">
        <v>376</v>
      </c>
      <c r="U55" s="239">
        <v>5</v>
      </c>
      <c r="V55" s="239">
        <v>0</v>
      </c>
      <c r="W55" s="239">
        <v>1</v>
      </c>
      <c r="Y55" s="239">
        <v>28</v>
      </c>
      <c r="Z55" s="239">
        <v>2</v>
      </c>
      <c r="AA55" s="239">
        <v>6</v>
      </c>
      <c r="AB55" s="239">
        <v>2</v>
      </c>
      <c r="AD55" s="239">
        <v>5</v>
      </c>
      <c r="AE55" s="239">
        <v>98</v>
      </c>
      <c r="AF55" s="239" t="s">
        <v>377</v>
      </c>
      <c r="AH55" s="239" t="s">
        <v>378</v>
      </c>
      <c r="AI55" s="239">
        <v>3</v>
      </c>
      <c r="AJ55" s="239">
        <v>2</v>
      </c>
      <c r="AK55" s="239">
        <v>3</v>
      </c>
      <c r="AL55" s="239">
        <v>4</v>
      </c>
      <c r="AM55" s="239">
        <v>21</v>
      </c>
      <c r="AN55" s="239">
        <v>65</v>
      </c>
      <c r="AO55" s="239" t="s">
        <v>384</v>
      </c>
      <c r="AP55" s="239">
        <v>5</v>
      </c>
      <c r="AQ55" s="239">
        <v>1</v>
      </c>
      <c r="AU55" s="239">
        <v>12</v>
      </c>
      <c r="AV55" s="239">
        <v>9</v>
      </c>
      <c r="AW55" s="239">
        <v>60</v>
      </c>
      <c r="AX55" s="239">
        <v>11</v>
      </c>
      <c r="AY55" s="239">
        <v>21</v>
      </c>
      <c r="CV55" s="239">
        <v>435382.671238676</v>
      </c>
      <c r="CW55" s="239">
        <v>4957470.04175465</v>
      </c>
      <c r="CX55" s="239">
        <v>44.767703789999999</v>
      </c>
      <c r="CY55" s="239">
        <v>-93.816564700000001</v>
      </c>
      <c r="CZ55" s="239" t="s">
        <v>379</v>
      </c>
      <c r="DA55" s="239" t="s">
        <v>453</v>
      </c>
    </row>
    <row r="56" spans="1:105" ht="15" customHeight="1" x14ac:dyDescent="0.25">
      <c r="A56" s="239">
        <v>1</v>
      </c>
      <c r="B56" s="7">
        <v>8</v>
      </c>
      <c r="C56" s="239">
        <v>821921</v>
      </c>
      <c r="D56" s="239">
        <v>2</v>
      </c>
      <c r="E56" s="239">
        <v>212</v>
      </c>
      <c r="F56" s="239">
        <v>136.63</v>
      </c>
      <c r="G56" s="239">
        <v>10</v>
      </c>
      <c r="H56" s="239" t="s">
        <v>454</v>
      </c>
      <c r="J56" s="239" t="s">
        <v>374</v>
      </c>
      <c r="K56" s="239">
        <v>25</v>
      </c>
      <c r="M56" s="239">
        <v>20506058</v>
      </c>
      <c r="N56" s="239">
        <v>202090030</v>
      </c>
      <c r="O56" s="239">
        <v>7</v>
      </c>
      <c r="P56" s="239">
        <v>27</v>
      </c>
      <c r="Q56" s="239">
        <v>2020</v>
      </c>
      <c r="R56" s="239" t="s">
        <v>381</v>
      </c>
      <c r="S56" s="239">
        <v>7</v>
      </c>
      <c r="T56" s="239" t="s">
        <v>393</v>
      </c>
      <c r="U56" s="239">
        <v>4</v>
      </c>
      <c r="V56" s="239">
        <v>0</v>
      </c>
      <c r="W56" s="239">
        <v>1</v>
      </c>
      <c r="Y56" s="239">
        <v>48</v>
      </c>
      <c r="Z56" s="239">
        <v>2</v>
      </c>
      <c r="AA56" s="239">
        <v>1</v>
      </c>
      <c r="AB56" s="239">
        <v>1</v>
      </c>
      <c r="AD56" s="239">
        <v>1</v>
      </c>
      <c r="AE56" s="239">
        <v>98</v>
      </c>
      <c r="AF56" s="239" t="s">
        <v>455</v>
      </c>
      <c r="AH56" s="239" t="s">
        <v>378</v>
      </c>
      <c r="AI56" s="239">
        <v>3</v>
      </c>
      <c r="AJ56" s="239">
        <v>2</v>
      </c>
      <c r="AK56" s="239">
        <v>31</v>
      </c>
      <c r="AL56" s="239">
        <v>3</v>
      </c>
      <c r="AM56" s="239">
        <v>27</v>
      </c>
      <c r="AN56" s="239">
        <v>63</v>
      </c>
      <c r="AO56" s="239" t="s">
        <v>374</v>
      </c>
      <c r="AP56" s="239">
        <v>5</v>
      </c>
      <c r="AQ56" s="239">
        <v>4</v>
      </c>
      <c r="AU56" s="239">
        <v>13</v>
      </c>
      <c r="AV56" s="239">
        <v>9</v>
      </c>
      <c r="AW56" s="239">
        <v>60</v>
      </c>
      <c r="AX56" s="239">
        <v>11</v>
      </c>
      <c r="AY56" s="239">
        <v>24</v>
      </c>
      <c r="CV56" s="239">
        <v>435632.04639742698</v>
      </c>
      <c r="CW56" s="239">
        <v>4957442.98535264</v>
      </c>
      <c r="CX56" s="239">
        <v>44.767482729999998</v>
      </c>
      <c r="CY56" s="239">
        <v>-93.813410259999998</v>
      </c>
      <c r="CZ56" s="239" t="s">
        <v>379</v>
      </c>
      <c r="DA56" s="239" t="s">
        <v>456</v>
      </c>
    </row>
    <row r="57" spans="1:105" ht="15" customHeight="1" x14ac:dyDescent="0.25">
      <c r="A57" s="239">
        <v>1</v>
      </c>
      <c r="B57" s="7" t="s">
        <v>207</v>
      </c>
      <c r="C57" s="239">
        <v>659111</v>
      </c>
      <c r="D57" s="239">
        <v>2</v>
      </c>
      <c r="E57" s="239">
        <v>212</v>
      </c>
      <c r="F57" s="239">
        <v>136.767</v>
      </c>
      <c r="G57" s="239">
        <v>10</v>
      </c>
      <c r="H57" s="239" t="s">
        <v>454</v>
      </c>
      <c r="J57" s="239" t="s">
        <v>374</v>
      </c>
      <c r="K57" s="239">
        <v>25</v>
      </c>
      <c r="M57" s="239">
        <v>18513172</v>
      </c>
      <c r="O57" s="239">
        <v>11</v>
      </c>
      <c r="P57" s="239">
        <v>7</v>
      </c>
      <c r="Q57" s="239">
        <v>2018</v>
      </c>
      <c r="R57" s="239" t="s">
        <v>375</v>
      </c>
      <c r="S57" s="239">
        <v>5</v>
      </c>
      <c r="U57" s="239">
        <v>4</v>
      </c>
      <c r="V57" s="239">
        <v>0</v>
      </c>
      <c r="W57" s="239">
        <v>2</v>
      </c>
      <c r="X57" s="239">
        <v>5</v>
      </c>
      <c r="Y57" s="239">
        <v>10</v>
      </c>
      <c r="Z57" s="239">
        <v>2</v>
      </c>
      <c r="AA57" s="239">
        <v>6</v>
      </c>
      <c r="AB57" s="239">
        <v>2</v>
      </c>
      <c r="AD57" s="239">
        <v>5</v>
      </c>
      <c r="AE57" s="239">
        <v>98</v>
      </c>
      <c r="AF57" s="239" t="s">
        <v>377</v>
      </c>
      <c r="AH57" s="239" t="s">
        <v>378</v>
      </c>
      <c r="AI57" s="239">
        <v>9</v>
      </c>
      <c r="AJ57" s="239">
        <v>2</v>
      </c>
      <c r="AK57" s="239">
        <v>4</v>
      </c>
      <c r="AL57" s="239">
        <v>4</v>
      </c>
      <c r="AM57" s="239">
        <v>25</v>
      </c>
      <c r="AN57" s="239">
        <v>31</v>
      </c>
      <c r="AO57" s="239" t="s">
        <v>384</v>
      </c>
      <c r="AP57" s="239">
        <v>5</v>
      </c>
      <c r="AQ57" s="239">
        <v>99</v>
      </c>
      <c r="AU57" s="239">
        <v>12</v>
      </c>
      <c r="AV57" s="239">
        <v>9</v>
      </c>
      <c r="AW57" s="239">
        <v>60</v>
      </c>
      <c r="AX57" s="239">
        <v>11</v>
      </c>
      <c r="AY57" s="239">
        <v>21</v>
      </c>
      <c r="AZ57" s="239">
        <v>2</v>
      </c>
      <c r="BA57" s="239">
        <v>3</v>
      </c>
      <c r="BB57" s="239">
        <v>3</v>
      </c>
      <c r="BC57" s="239">
        <v>21</v>
      </c>
      <c r="BD57" s="239">
        <v>37</v>
      </c>
      <c r="BE57" s="239" t="s">
        <v>374</v>
      </c>
      <c r="BF57" s="239">
        <v>5</v>
      </c>
      <c r="BG57" s="239">
        <v>1</v>
      </c>
      <c r="BK57" s="239">
        <v>12</v>
      </c>
      <c r="BL57" s="239">
        <v>9</v>
      </c>
      <c r="BM57" s="239">
        <v>60</v>
      </c>
      <c r="BN57" s="239">
        <v>11</v>
      </c>
      <c r="BO57" s="239">
        <v>21</v>
      </c>
      <c r="CV57" s="239">
        <v>435852.18017102801</v>
      </c>
      <c r="CW57" s="239">
        <v>4957476.8520870404</v>
      </c>
      <c r="CX57" s="239">
        <v>44.767807359999999</v>
      </c>
      <c r="CY57" s="239">
        <v>-93.810632999999996</v>
      </c>
      <c r="CZ57" s="239" t="s">
        <v>379</v>
      </c>
      <c r="DA57" s="239" t="s">
        <v>457</v>
      </c>
    </row>
    <row r="58" spans="1:105" ht="15" hidden="1" customHeight="1" x14ac:dyDescent="0.25">
      <c r="A58" s="239">
        <v>1</v>
      </c>
      <c r="B58" s="7">
        <v>11</v>
      </c>
      <c r="C58" s="239">
        <v>380833</v>
      </c>
      <c r="D58" s="239">
        <v>2</v>
      </c>
      <c r="E58" s="239">
        <v>212</v>
      </c>
      <c r="F58" s="239">
        <v>136.78</v>
      </c>
      <c r="G58" s="239">
        <v>10</v>
      </c>
      <c r="H58" s="239" t="s">
        <v>454</v>
      </c>
      <c r="J58" s="239" t="s">
        <v>374</v>
      </c>
      <c r="K58" s="239">
        <v>25</v>
      </c>
      <c r="M58" s="239">
        <v>16032091</v>
      </c>
      <c r="O58" s="239">
        <v>9</v>
      </c>
      <c r="P58" s="239">
        <v>21</v>
      </c>
      <c r="Q58" s="239">
        <v>2016</v>
      </c>
      <c r="R58" s="239" t="s">
        <v>375</v>
      </c>
      <c r="S58" s="239">
        <v>21</v>
      </c>
      <c r="T58" s="239" t="s">
        <v>393</v>
      </c>
      <c r="U58" s="239">
        <v>5</v>
      </c>
      <c r="V58" s="239">
        <v>0</v>
      </c>
      <c r="W58" s="239">
        <v>1</v>
      </c>
      <c r="Y58" s="239">
        <v>16</v>
      </c>
      <c r="Z58" s="239">
        <v>2</v>
      </c>
      <c r="AA58" s="239">
        <v>6</v>
      </c>
      <c r="AB58" s="239">
        <v>2</v>
      </c>
      <c r="AD58" s="239">
        <v>2</v>
      </c>
      <c r="AE58" s="239">
        <v>98</v>
      </c>
      <c r="AF58" s="239" t="s">
        <v>377</v>
      </c>
      <c r="AH58" s="239" t="s">
        <v>378</v>
      </c>
      <c r="AI58" s="239">
        <v>4</v>
      </c>
      <c r="AJ58" s="239">
        <v>2</v>
      </c>
      <c r="AK58" s="239">
        <v>2</v>
      </c>
      <c r="AL58" s="239">
        <v>3</v>
      </c>
      <c r="AM58" s="239">
        <v>21</v>
      </c>
      <c r="AN58" s="239">
        <v>32</v>
      </c>
      <c r="AO58" s="239" t="s">
        <v>374</v>
      </c>
      <c r="AP58" s="239">
        <v>5</v>
      </c>
      <c r="AQ58" s="239">
        <v>1</v>
      </c>
      <c r="AU58" s="239">
        <v>14</v>
      </c>
      <c r="AV58" s="239">
        <v>9</v>
      </c>
      <c r="AW58" s="239">
        <v>60</v>
      </c>
      <c r="AX58" s="239">
        <v>11</v>
      </c>
      <c r="AY58" s="239">
        <v>21</v>
      </c>
      <c r="CV58" s="239">
        <v>435873.55569936102</v>
      </c>
      <c r="CW58" s="239">
        <v>4957454.4111785097</v>
      </c>
      <c r="CX58" s="239">
        <v>44.767607269999999</v>
      </c>
      <c r="CY58" s="239">
        <v>-93.810360079999995</v>
      </c>
      <c r="CZ58" s="239" t="s">
        <v>379</v>
      </c>
      <c r="DA58" s="239" t="s">
        <v>458</v>
      </c>
    </row>
    <row r="59" spans="1:105" ht="15" hidden="1" customHeight="1" x14ac:dyDescent="0.25">
      <c r="A59" s="239">
        <v>1</v>
      </c>
      <c r="B59" s="7" t="s">
        <v>207</v>
      </c>
      <c r="C59" s="239">
        <v>492989</v>
      </c>
      <c r="D59" s="239">
        <v>2</v>
      </c>
      <c r="E59" s="239">
        <v>212</v>
      </c>
      <c r="F59" s="239">
        <v>136.798</v>
      </c>
      <c r="G59" s="239">
        <v>10</v>
      </c>
      <c r="I59" s="239" t="s">
        <v>373</v>
      </c>
      <c r="J59" s="239" t="s">
        <v>374</v>
      </c>
      <c r="K59" s="239">
        <v>25</v>
      </c>
      <c r="M59" s="239">
        <v>17508855</v>
      </c>
      <c r="O59" s="239">
        <v>8</v>
      </c>
      <c r="P59" s="239">
        <v>10</v>
      </c>
      <c r="Q59" s="239">
        <v>2017</v>
      </c>
      <c r="R59" s="239" t="s">
        <v>416</v>
      </c>
      <c r="S59" s="239">
        <v>6</v>
      </c>
      <c r="T59" s="239" t="s">
        <v>376</v>
      </c>
      <c r="U59" s="239">
        <v>5</v>
      </c>
      <c r="V59" s="239">
        <v>0</v>
      </c>
      <c r="W59" s="239">
        <v>1</v>
      </c>
      <c r="Y59" s="239">
        <v>48</v>
      </c>
      <c r="Z59" s="239">
        <v>2</v>
      </c>
      <c r="AA59" s="239">
        <v>1</v>
      </c>
      <c r="AB59" s="239">
        <v>2</v>
      </c>
      <c r="AD59" s="239">
        <v>2</v>
      </c>
      <c r="AE59" s="239">
        <v>98</v>
      </c>
      <c r="AF59" s="239" t="s">
        <v>377</v>
      </c>
      <c r="AH59" s="239" t="s">
        <v>378</v>
      </c>
      <c r="AI59" s="239">
        <v>3</v>
      </c>
      <c r="AJ59" s="239">
        <v>2</v>
      </c>
      <c r="AK59" s="239">
        <v>2</v>
      </c>
      <c r="AL59" s="239">
        <v>4</v>
      </c>
      <c r="AM59" s="239">
        <v>21</v>
      </c>
      <c r="AN59" s="239">
        <v>22</v>
      </c>
      <c r="AO59" s="239" t="s">
        <v>374</v>
      </c>
      <c r="AP59" s="239">
        <v>5</v>
      </c>
      <c r="AQ59" s="239">
        <v>90</v>
      </c>
      <c r="AU59" s="239">
        <v>12</v>
      </c>
      <c r="AV59" s="239">
        <v>9</v>
      </c>
      <c r="AW59" s="239">
        <v>60</v>
      </c>
      <c r="AX59" s="239">
        <v>11</v>
      </c>
      <c r="AY59" s="239">
        <v>21</v>
      </c>
      <c r="CV59" s="239">
        <v>435902.98027262703</v>
      </c>
      <c r="CW59" s="239">
        <v>4957459.9187198402</v>
      </c>
      <c r="CX59" s="239">
        <v>44.76765949</v>
      </c>
      <c r="CY59" s="239">
        <v>-93.80998898</v>
      </c>
      <c r="CZ59" s="239" t="s">
        <v>379</v>
      </c>
      <c r="DA59" s="239" t="s">
        <v>459</v>
      </c>
    </row>
    <row r="60" spans="1:105" ht="15" customHeight="1" x14ac:dyDescent="0.25">
      <c r="A60" s="239">
        <v>1</v>
      </c>
      <c r="B60" s="7" t="s">
        <v>207</v>
      </c>
      <c r="C60" s="239">
        <v>866563</v>
      </c>
      <c r="D60" s="239">
        <v>2</v>
      </c>
      <c r="E60" s="239">
        <v>212</v>
      </c>
      <c r="F60" s="239">
        <v>136.898</v>
      </c>
      <c r="G60" s="239">
        <v>10</v>
      </c>
      <c r="I60" s="239" t="s">
        <v>373</v>
      </c>
      <c r="J60" s="239" t="s">
        <v>374</v>
      </c>
      <c r="K60" s="239">
        <v>25</v>
      </c>
      <c r="M60" s="239">
        <v>20036081</v>
      </c>
      <c r="N60" s="239">
        <v>203390091</v>
      </c>
      <c r="O60" s="239">
        <v>12</v>
      </c>
      <c r="P60" s="239">
        <v>4</v>
      </c>
      <c r="Q60" s="239">
        <v>2020</v>
      </c>
      <c r="R60" s="239" t="s">
        <v>383</v>
      </c>
      <c r="S60" s="239">
        <v>18</v>
      </c>
      <c r="T60" s="239" t="s">
        <v>376</v>
      </c>
      <c r="U60" s="239">
        <v>0</v>
      </c>
      <c r="V60" s="239">
        <v>0</v>
      </c>
      <c r="W60" s="239">
        <v>2</v>
      </c>
      <c r="Y60" s="239">
        <v>17</v>
      </c>
      <c r="Z60" s="239">
        <v>2</v>
      </c>
      <c r="AA60" s="239">
        <v>7</v>
      </c>
      <c r="AB60" s="239">
        <v>1</v>
      </c>
      <c r="AD60" s="239">
        <v>1</v>
      </c>
      <c r="AE60" s="239">
        <v>98</v>
      </c>
      <c r="AF60" s="239" t="s">
        <v>377</v>
      </c>
      <c r="AH60" s="239" t="s">
        <v>378</v>
      </c>
      <c r="AI60" s="239">
        <v>90</v>
      </c>
      <c r="AJ60" s="239">
        <v>2</v>
      </c>
      <c r="AK60" s="239">
        <v>4</v>
      </c>
      <c r="AL60" s="239">
        <v>4</v>
      </c>
      <c r="AM60" s="239">
        <v>21</v>
      </c>
      <c r="AN60" s="239">
        <v>41</v>
      </c>
      <c r="AO60" s="239" t="s">
        <v>384</v>
      </c>
      <c r="AP60" s="239">
        <v>5</v>
      </c>
      <c r="AQ60" s="239">
        <v>1</v>
      </c>
      <c r="AU60" s="239">
        <v>12</v>
      </c>
      <c r="AV60" s="239">
        <v>9</v>
      </c>
      <c r="AW60" s="239">
        <v>60</v>
      </c>
      <c r="AX60" s="239">
        <v>11</v>
      </c>
      <c r="AY60" s="239">
        <v>21</v>
      </c>
      <c r="AZ60" s="239">
        <v>2</v>
      </c>
      <c r="BA60" s="239">
        <v>49</v>
      </c>
      <c r="BB60" s="239">
        <v>3</v>
      </c>
      <c r="BC60" s="239">
        <v>21</v>
      </c>
      <c r="BD60" s="239">
        <v>53</v>
      </c>
      <c r="BE60" s="239" t="s">
        <v>374</v>
      </c>
      <c r="BF60" s="239">
        <v>5</v>
      </c>
      <c r="BG60" s="239">
        <v>1</v>
      </c>
      <c r="BK60" s="239">
        <v>12</v>
      </c>
      <c r="BL60" s="239">
        <v>9</v>
      </c>
      <c r="BM60" s="239">
        <v>60</v>
      </c>
      <c r="BN60" s="239">
        <v>11</v>
      </c>
      <c r="BO60" s="239">
        <v>21</v>
      </c>
      <c r="CV60" s="239">
        <v>436063.08744991699</v>
      </c>
      <c r="CW60" s="239">
        <v>4957462.2206189902</v>
      </c>
      <c r="CX60" s="239">
        <v>44.767694540000001</v>
      </c>
      <c r="CY60" s="239">
        <v>-93.807966199999996</v>
      </c>
      <c r="CZ60" s="239" t="s">
        <v>379</v>
      </c>
      <c r="DA60" s="239" t="s">
        <v>460</v>
      </c>
    </row>
    <row r="61" spans="1:105" ht="15" hidden="1" customHeight="1" x14ac:dyDescent="0.25">
      <c r="A61" s="239">
        <v>1</v>
      </c>
      <c r="B61" s="7" t="s">
        <v>207</v>
      </c>
      <c r="C61" s="239">
        <v>409708</v>
      </c>
      <c r="D61" s="239">
        <v>2</v>
      </c>
      <c r="E61" s="239">
        <v>212</v>
      </c>
      <c r="F61" s="239">
        <v>136.9</v>
      </c>
      <c r="G61" s="239">
        <v>10</v>
      </c>
      <c r="I61" s="239" t="s">
        <v>373</v>
      </c>
      <c r="J61" s="239" t="s">
        <v>374</v>
      </c>
      <c r="K61" s="239">
        <v>25</v>
      </c>
      <c r="M61" s="239">
        <v>16043647</v>
      </c>
      <c r="O61" s="239">
        <v>12</v>
      </c>
      <c r="P61" s="239">
        <v>29</v>
      </c>
      <c r="Q61" s="239">
        <v>2016</v>
      </c>
      <c r="R61" s="239" t="s">
        <v>416</v>
      </c>
      <c r="S61" s="239">
        <v>9</v>
      </c>
      <c r="U61" s="239">
        <v>5</v>
      </c>
      <c r="V61" s="239">
        <v>0</v>
      </c>
      <c r="W61" s="239">
        <v>1</v>
      </c>
      <c r="Y61" s="239">
        <v>83</v>
      </c>
      <c r="Z61" s="239">
        <v>2</v>
      </c>
      <c r="AA61" s="239">
        <v>1</v>
      </c>
      <c r="AB61" s="239">
        <v>2</v>
      </c>
      <c r="AD61" s="239">
        <v>5</v>
      </c>
      <c r="AE61" s="239">
        <v>98</v>
      </c>
      <c r="AF61" s="239" t="s">
        <v>377</v>
      </c>
      <c r="AH61" s="239" t="s">
        <v>378</v>
      </c>
      <c r="AI61" s="239">
        <v>3</v>
      </c>
      <c r="AJ61" s="239">
        <v>2</v>
      </c>
      <c r="AK61" s="239">
        <v>3</v>
      </c>
      <c r="AL61" s="239">
        <v>4</v>
      </c>
      <c r="AM61" s="239">
        <v>21</v>
      </c>
      <c r="AN61" s="239">
        <v>31</v>
      </c>
      <c r="AO61" s="239" t="s">
        <v>374</v>
      </c>
      <c r="AP61" s="239">
        <v>5</v>
      </c>
      <c r="AQ61" s="239">
        <v>1</v>
      </c>
      <c r="AU61" s="239">
        <v>12</v>
      </c>
      <c r="AV61" s="239">
        <v>9</v>
      </c>
      <c r="AW61" s="239">
        <v>60</v>
      </c>
      <c r="AX61" s="239">
        <v>11</v>
      </c>
      <c r="AY61" s="239">
        <v>21</v>
      </c>
      <c r="CV61" s="239">
        <v>436067.760254436</v>
      </c>
      <c r="CW61" s="239">
        <v>4957468.8793973196</v>
      </c>
      <c r="CX61" s="239">
        <v>44.767754889999999</v>
      </c>
      <c r="CY61" s="239">
        <v>-93.807907999999998</v>
      </c>
      <c r="CZ61" s="239" t="s">
        <v>379</v>
      </c>
      <c r="DA61" s="239" t="s">
        <v>461</v>
      </c>
    </row>
    <row r="62" spans="1:105" ht="15" hidden="1" customHeight="1" x14ac:dyDescent="0.25">
      <c r="A62" s="239">
        <v>1</v>
      </c>
      <c r="B62" s="7">
        <v>9</v>
      </c>
      <c r="C62" s="239">
        <v>10703573</v>
      </c>
      <c r="D62" s="239">
        <v>2</v>
      </c>
      <c r="E62" s="239">
        <v>212</v>
      </c>
      <c r="F62" s="239">
        <v>137.029</v>
      </c>
      <c r="G62" s="239">
        <v>10</v>
      </c>
      <c r="I62" s="239" t="s">
        <v>373</v>
      </c>
      <c r="J62" s="239" t="s">
        <v>374</v>
      </c>
      <c r="K62" s="239">
        <v>25</v>
      </c>
      <c r="M62" s="239">
        <v>11030258</v>
      </c>
      <c r="N62" s="239">
        <v>112690191</v>
      </c>
      <c r="O62" s="239">
        <v>9</v>
      </c>
      <c r="P62" s="239">
        <v>20</v>
      </c>
      <c r="Q62" s="239">
        <v>2011</v>
      </c>
      <c r="R62" s="239" t="s">
        <v>391</v>
      </c>
      <c r="S62" s="239">
        <v>15</v>
      </c>
      <c r="T62" s="239" t="s">
        <v>376</v>
      </c>
      <c r="U62" s="239">
        <v>5</v>
      </c>
      <c r="V62" s="239">
        <v>0</v>
      </c>
      <c r="W62" s="239">
        <v>2</v>
      </c>
      <c r="X62" s="239">
        <v>98</v>
      </c>
      <c r="Y62" s="239">
        <v>10</v>
      </c>
      <c r="Z62" s="239">
        <v>90</v>
      </c>
      <c r="AA62" s="239">
        <v>1</v>
      </c>
      <c r="AB62" s="239">
        <v>1</v>
      </c>
      <c r="AD62" s="239">
        <v>1</v>
      </c>
      <c r="AE62" s="239">
        <v>98</v>
      </c>
      <c r="AF62" s="239" t="s">
        <v>400</v>
      </c>
      <c r="AG62" s="239" t="s">
        <v>462</v>
      </c>
      <c r="AH62" s="239" t="s">
        <v>378</v>
      </c>
      <c r="AI62" s="239">
        <v>90</v>
      </c>
      <c r="AJ62" s="239">
        <v>2</v>
      </c>
      <c r="AK62" s="239">
        <v>4</v>
      </c>
      <c r="AL62" s="239">
        <v>4</v>
      </c>
      <c r="AM62" s="239">
        <v>10</v>
      </c>
      <c r="AN62" s="239">
        <v>61</v>
      </c>
      <c r="AO62" s="239" t="s">
        <v>374</v>
      </c>
      <c r="AP62" s="239">
        <v>5</v>
      </c>
      <c r="AQ62" s="239">
        <v>8</v>
      </c>
      <c r="AU62" s="239">
        <v>3</v>
      </c>
      <c r="AV62" s="239">
        <v>90</v>
      </c>
      <c r="AW62" s="239">
        <v>55</v>
      </c>
      <c r="AX62" s="239">
        <v>11</v>
      </c>
      <c r="AY62" s="239">
        <v>21</v>
      </c>
      <c r="AZ62" s="239">
        <v>2</v>
      </c>
      <c r="BA62" s="239">
        <v>1</v>
      </c>
      <c r="BB62" s="239">
        <v>4</v>
      </c>
      <c r="BC62" s="239">
        <v>10</v>
      </c>
      <c r="BD62" s="239">
        <v>41</v>
      </c>
      <c r="BE62" s="239" t="s">
        <v>374</v>
      </c>
      <c r="BF62" s="239">
        <v>5</v>
      </c>
      <c r="BG62" s="239">
        <v>8</v>
      </c>
      <c r="BK62" s="239">
        <v>3</v>
      </c>
      <c r="BL62" s="239">
        <v>90</v>
      </c>
      <c r="BM62" s="239">
        <v>55</v>
      </c>
      <c r="BN62" s="239">
        <v>11</v>
      </c>
      <c r="BO62" s="239">
        <v>21</v>
      </c>
      <c r="CV62" s="239">
        <v>436273</v>
      </c>
      <c r="CW62" s="239">
        <v>4957458</v>
      </c>
      <c r="CX62" s="239">
        <v>44.767679600000001</v>
      </c>
      <c r="CY62" s="239">
        <v>-93.805307200000001</v>
      </c>
      <c r="CZ62" s="239" t="s">
        <v>379</v>
      </c>
      <c r="DA62" s="239" t="s">
        <v>463</v>
      </c>
    </row>
    <row r="63" spans="1:105" ht="15" customHeight="1" x14ac:dyDescent="0.25">
      <c r="A63" s="239">
        <v>1</v>
      </c>
      <c r="B63" s="7">
        <v>10</v>
      </c>
      <c r="C63" s="239">
        <v>622496</v>
      </c>
      <c r="D63" s="239">
        <v>2</v>
      </c>
      <c r="E63" s="239">
        <v>212</v>
      </c>
      <c r="F63" s="239">
        <v>137.078</v>
      </c>
      <c r="G63" s="239">
        <v>10</v>
      </c>
      <c r="I63" s="239" t="s">
        <v>373</v>
      </c>
      <c r="J63" s="239" t="s">
        <v>374</v>
      </c>
      <c r="K63" s="239">
        <v>25</v>
      </c>
      <c r="M63" s="239">
        <v>18508823</v>
      </c>
      <c r="O63" s="239">
        <v>7</v>
      </c>
      <c r="P63" s="239">
        <v>20</v>
      </c>
      <c r="Q63" s="239">
        <v>2018</v>
      </c>
      <c r="R63" s="239" t="s">
        <v>383</v>
      </c>
      <c r="S63" s="239">
        <v>18</v>
      </c>
      <c r="U63" s="239">
        <v>4</v>
      </c>
      <c r="V63" s="239">
        <v>0</v>
      </c>
      <c r="W63" s="239">
        <v>3</v>
      </c>
      <c r="X63" s="239">
        <v>10</v>
      </c>
      <c r="Y63" s="239">
        <v>10</v>
      </c>
      <c r="Z63" s="239">
        <v>90</v>
      </c>
      <c r="AA63" s="239">
        <v>1</v>
      </c>
      <c r="AB63" s="239">
        <v>2</v>
      </c>
      <c r="AD63" s="239">
        <v>1</v>
      </c>
      <c r="AE63" s="239">
        <v>98</v>
      </c>
      <c r="AF63" s="239" t="s">
        <v>464</v>
      </c>
      <c r="AH63" s="239" t="s">
        <v>378</v>
      </c>
      <c r="AI63" s="239">
        <v>5</v>
      </c>
      <c r="AJ63" s="239">
        <v>2</v>
      </c>
      <c r="AK63" s="239">
        <v>49</v>
      </c>
      <c r="AL63" s="239">
        <v>4</v>
      </c>
      <c r="AM63" s="239">
        <v>90</v>
      </c>
      <c r="AN63" s="239">
        <v>37</v>
      </c>
      <c r="AO63" s="239" t="s">
        <v>374</v>
      </c>
      <c r="AP63" s="239">
        <v>5</v>
      </c>
      <c r="AQ63" s="239">
        <v>90</v>
      </c>
      <c r="AU63" s="239">
        <v>90</v>
      </c>
      <c r="AV63" s="239">
        <v>90</v>
      </c>
      <c r="AW63" s="239">
        <v>60</v>
      </c>
      <c r="AX63" s="239">
        <v>11</v>
      </c>
      <c r="AY63" s="239">
        <v>21</v>
      </c>
      <c r="AZ63" s="239">
        <v>2</v>
      </c>
      <c r="BA63" s="239">
        <v>2</v>
      </c>
      <c r="BB63" s="239">
        <v>4</v>
      </c>
      <c r="BC63" s="239">
        <v>21</v>
      </c>
      <c r="BD63" s="239">
        <v>26</v>
      </c>
      <c r="BE63" s="239" t="s">
        <v>374</v>
      </c>
      <c r="BF63" s="239">
        <v>5</v>
      </c>
      <c r="BG63" s="239">
        <v>90</v>
      </c>
      <c r="BK63" s="239">
        <v>90</v>
      </c>
      <c r="BL63" s="239">
        <v>90</v>
      </c>
      <c r="BM63" s="239">
        <v>60</v>
      </c>
      <c r="BN63" s="239">
        <v>11</v>
      </c>
      <c r="BO63" s="239">
        <v>21</v>
      </c>
      <c r="BP63" s="239">
        <v>2</v>
      </c>
      <c r="BQ63" s="239">
        <v>2</v>
      </c>
      <c r="BR63" s="239">
        <v>3</v>
      </c>
      <c r="BS63" s="239">
        <v>21</v>
      </c>
      <c r="BT63" s="239">
        <v>21</v>
      </c>
      <c r="BU63" s="239" t="s">
        <v>384</v>
      </c>
      <c r="BV63" s="239">
        <v>5</v>
      </c>
      <c r="BW63" s="239">
        <v>1</v>
      </c>
      <c r="CA63" s="239">
        <v>12</v>
      </c>
      <c r="CB63" s="239">
        <v>9</v>
      </c>
      <c r="CC63" s="239">
        <v>60</v>
      </c>
      <c r="CD63" s="239">
        <v>11</v>
      </c>
      <c r="CE63" s="239">
        <v>21</v>
      </c>
      <c r="CV63" s="239">
        <v>436351.71450343</v>
      </c>
      <c r="CW63" s="239">
        <v>4957476.8520870404</v>
      </c>
      <c r="CX63" s="239">
        <v>44.767851989999997</v>
      </c>
      <c r="CY63" s="239">
        <v>-93.804321029999997</v>
      </c>
      <c r="CZ63" s="239" t="s">
        <v>379</v>
      </c>
      <c r="DA63" s="239" t="s">
        <v>465</v>
      </c>
    </row>
    <row r="64" spans="1:105" ht="15" hidden="1" customHeight="1" x14ac:dyDescent="0.25">
      <c r="A64" s="239">
        <v>1</v>
      </c>
      <c r="B64" s="7">
        <v>10</v>
      </c>
      <c r="C64" s="239">
        <v>10702814</v>
      </c>
      <c r="D64" s="239">
        <v>2</v>
      </c>
      <c r="E64" s="239">
        <v>212</v>
      </c>
      <c r="F64" s="239">
        <v>137.084</v>
      </c>
      <c r="G64" s="239">
        <v>10</v>
      </c>
      <c r="I64" s="239" t="s">
        <v>373</v>
      </c>
      <c r="J64" s="239" t="s">
        <v>374</v>
      </c>
      <c r="K64" s="239">
        <v>25</v>
      </c>
      <c r="N64" s="239">
        <v>112280153</v>
      </c>
      <c r="O64" s="239">
        <v>7</v>
      </c>
      <c r="P64" s="239">
        <v>7</v>
      </c>
      <c r="Q64" s="239">
        <v>2011</v>
      </c>
      <c r="R64" s="239" t="s">
        <v>416</v>
      </c>
      <c r="S64" s="239">
        <v>12</v>
      </c>
      <c r="U64" s="239">
        <v>5</v>
      </c>
      <c r="V64" s="239">
        <v>0</v>
      </c>
      <c r="W64" s="239">
        <v>1</v>
      </c>
      <c r="X64" s="239">
        <v>8</v>
      </c>
      <c r="Y64" s="239">
        <v>16</v>
      </c>
      <c r="AA64" s="239">
        <v>1</v>
      </c>
      <c r="AB64" s="239">
        <v>1</v>
      </c>
      <c r="AD64" s="239">
        <v>1</v>
      </c>
      <c r="AE64" s="239">
        <v>98</v>
      </c>
      <c r="AH64" s="239" t="s">
        <v>378</v>
      </c>
      <c r="AI64" s="239">
        <v>4</v>
      </c>
      <c r="AJ64" s="239">
        <v>2</v>
      </c>
      <c r="AK64" s="239">
        <v>2</v>
      </c>
      <c r="AL64" s="239">
        <v>3</v>
      </c>
      <c r="AM64" s="239">
        <v>21</v>
      </c>
      <c r="AN64" s="239">
        <v>64</v>
      </c>
      <c r="AO64" s="239" t="s">
        <v>374</v>
      </c>
      <c r="AV64" s="239">
        <v>98</v>
      </c>
      <c r="AW64" s="239">
        <v>65</v>
      </c>
      <c r="CV64" s="239">
        <v>436362</v>
      </c>
      <c r="CW64" s="239">
        <v>4957466</v>
      </c>
      <c r="CX64" s="239">
        <v>44.767756599999998</v>
      </c>
      <c r="CY64" s="239">
        <v>-93.804191200000005</v>
      </c>
      <c r="CZ64" s="239" t="s">
        <v>379</v>
      </c>
    </row>
    <row r="65" spans="1:105" ht="15" hidden="1" customHeight="1" x14ac:dyDescent="0.25">
      <c r="A65" s="239">
        <v>1</v>
      </c>
      <c r="B65" s="7">
        <v>10</v>
      </c>
      <c r="C65" s="239">
        <v>519692</v>
      </c>
      <c r="D65" s="239">
        <v>2</v>
      </c>
      <c r="E65" s="239">
        <v>212</v>
      </c>
      <c r="F65" s="239">
        <v>137.09399999999999</v>
      </c>
      <c r="G65" s="239">
        <v>10</v>
      </c>
      <c r="I65" s="239" t="s">
        <v>373</v>
      </c>
      <c r="J65" s="239" t="s">
        <v>374</v>
      </c>
      <c r="K65" s="239">
        <v>25</v>
      </c>
      <c r="M65" s="239">
        <v>17038224</v>
      </c>
      <c r="O65" s="239">
        <v>11</v>
      </c>
      <c r="P65" s="239">
        <v>25</v>
      </c>
      <c r="Q65" s="239">
        <v>2017</v>
      </c>
      <c r="R65" s="239" t="s">
        <v>386</v>
      </c>
      <c r="S65" s="239">
        <v>1</v>
      </c>
      <c r="T65" s="239" t="s">
        <v>393</v>
      </c>
      <c r="U65" s="239">
        <v>5</v>
      </c>
      <c r="V65" s="239">
        <v>0</v>
      </c>
      <c r="W65" s="239">
        <v>1</v>
      </c>
      <c r="Y65" s="239">
        <v>35</v>
      </c>
      <c r="Z65" s="239">
        <v>2</v>
      </c>
      <c r="AA65" s="239">
        <v>6</v>
      </c>
      <c r="AB65" s="239">
        <v>1</v>
      </c>
      <c r="AD65" s="239">
        <v>1</v>
      </c>
      <c r="AE65" s="239">
        <v>98</v>
      </c>
      <c r="AF65" s="239" t="s">
        <v>377</v>
      </c>
      <c r="AH65" s="239" t="s">
        <v>378</v>
      </c>
      <c r="AI65" s="239">
        <v>3</v>
      </c>
      <c r="AJ65" s="239">
        <v>1</v>
      </c>
      <c r="AK65" s="239">
        <v>2</v>
      </c>
      <c r="AL65" s="239">
        <v>3</v>
      </c>
      <c r="AM65" s="239">
        <v>21</v>
      </c>
      <c r="AU65" s="239">
        <v>15</v>
      </c>
      <c r="AV65" s="239">
        <v>9</v>
      </c>
      <c r="AW65" s="239">
        <v>60</v>
      </c>
      <c r="AX65" s="239">
        <v>12</v>
      </c>
      <c r="AY65" s="239">
        <v>21</v>
      </c>
      <c r="CV65" s="239">
        <v>436379.565752219</v>
      </c>
      <c r="CW65" s="239">
        <v>4957462.1390930004</v>
      </c>
      <c r="CX65" s="239">
        <v>44.767722030000002</v>
      </c>
      <c r="CY65" s="239">
        <v>-93.803967270000001</v>
      </c>
      <c r="CZ65" s="239" t="s">
        <v>379</v>
      </c>
      <c r="DA65" s="239" t="s">
        <v>466</v>
      </c>
    </row>
    <row r="66" spans="1:105" ht="15" hidden="1" customHeight="1" x14ac:dyDescent="0.25">
      <c r="A66" s="239">
        <v>1</v>
      </c>
      <c r="B66" s="7">
        <v>10</v>
      </c>
      <c r="C66" s="239">
        <v>10778802</v>
      </c>
      <c r="D66" s="239">
        <v>2</v>
      </c>
      <c r="E66" s="239">
        <v>212</v>
      </c>
      <c r="F66" s="239">
        <v>137.09399999999999</v>
      </c>
      <c r="G66" s="239">
        <v>10</v>
      </c>
      <c r="I66" s="239" t="s">
        <v>373</v>
      </c>
      <c r="J66" s="239" t="s">
        <v>374</v>
      </c>
      <c r="K66" s="239">
        <v>25</v>
      </c>
      <c r="M66" s="239">
        <v>12020286</v>
      </c>
      <c r="N66" s="239">
        <v>121950017</v>
      </c>
      <c r="O66" s="239">
        <v>7</v>
      </c>
      <c r="P66" s="239">
        <v>12</v>
      </c>
      <c r="Q66" s="239">
        <v>2012</v>
      </c>
      <c r="R66" s="239" t="s">
        <v>416</v>
      </c>
      <c r="S66" s="239">
        <v>7</v>
      </c>
      <c r="U66" s="239">
        <v>5</v>
      </c>
      <c r="V66" s="239">
        <v>0</v>
      </c>
      <c r="W66" s="239">
        <v>1</v>
      </c>
      <c r="X66" s="239">
        <v>8</v>
      </c>
      <c r="Y66" s="239">
        <v>16</v>
      </c>
      <c r="Z66" s="239">
        <v>2</v>
      </c>
      <c r="AA66" s="239">
        <v>1</v>
      </c>
      <c r="AB66" s="239">
        <v>1</v>
      </c>
      <c r="AC66" s="239">
        <v>1</v>
      </c>
      <c r="AD66" s="239">
        <v>1</v>
      </c>
      <c r="AE66" s="239">
        <v>98</v>
      </c>
      <c r="AF66" s="239" t="s">
        <v>467</v>
      </c>
      <c r="AG66" s="239" t="s">
        <v>468</v>
      </c>
      <c r="AH66" s="239" t="s">
        <v>378</v>
      </c>
      <c r="AI66" s="239">
        <v>4</v>
      </c>
      <c r="AJ66" s="239">
        <v>2</v>
      </c>
      <c r="AK66" s="239">
        <v>2</v>
      </c>
      <c r="AL66" s="239">
        <v>3</v>
      </c>
      <c r="AM66" s="239">
        <v>21</v>
      </c>
      <c r="AN66" s="239">
        <v>42</v>
      </c>
      <c r="AO66" s="239" t="s">
        <v>374</v>
      </c>
      <c r="AP66" s="239">
        <v>5</v>
      </c>
      <c r="AQ66" s="239">
        <v>1</v>
      </c>
      <c r="AR66" s="239">
        <v>1</v>
      </c>
      <c r="AU66" s="239">
        <v>7</v>
      </c>
      <c r="AV66" s="239">
        <v>98</v>
      </c>
      <c r="AW66" s="239">
        <v>55</v>
      </c>
      <c r="AX66" s="239">
        <v>11</v>
      </c>
      <c r="AY66" s="239">
        <v>21</v>
      </c>
      <c r="CV66" s="239">
        <v>436378</v>
      </c>
      <c r="CW66" s="239">
        <v>4957468</v>
      </c>
      <c r="CX66" s="239">
        <v>44.767770599999999</v>
      </c>
      <c r="CY66" s="239">
        <v>-93.8039883</v>
      </c>
      <c r="CZ66" s="239" t="s">
        <v>379</v>
      </c>
      <c r="DA66" s="239" t="s">
        <v>469</v>
      </c>
    </row>
    <row r="67" spans="1:105" ht="15" customHeight="1" x14ac:dyDescent="0.25">
      <c r="A67" s="239">
        <v>1</v>
      </c>
      <c r="B67" s="7" t="s">
        <v>207</v>
      </c>
      <c r="C67" s="239">
        <v>655676</v>
      </c>
      <c r="D67" s="239">
        <v>2</v>
      </c>
      <c r="E67" s="239">
        <v>212</v>
      </c>
      <c r="F67" s="239">
        <v>137.13</v>
      </c>
      <c r="G67" s="239">
        <v>10</v>
      </c>
      <c r="I67" s="239" t="s">
        <v>373</v>
      </c>
      <c r="J67" s="239" t="s">
        <v>374</v>
      </c>
      <c r="K67" s="239">
        <v>25</v>
      </c>
      <c r="M67" s="239">
        <v>18034049</v>
      </c>
      <c r="O67" s="239">
        <v>10</v>
      </c>
      <c r="P67" s="239">
        <v>30</v>
      </c>
      <c r="Q67" s="239">
        <v>2018</v>
      </c>
      <c r="R67" s="239" t="s">
        <v>391</v>
      </c>
      <c r="S67" s="239">
        <v>18</v>
      </c>
      <c r="T67" s="239" t="s">
        <v>376</v>
      </c>
      <c r="U67" s="239">
        <v>5</v>
      </c>
      <c r="V67" s="239">
        <v>0</v>
      </c>
      <c r="W67" s="239">
        <v>1</v>
      </c>
      <c r="Y67" s="239">
        <v>16</v>
      </c>
      <c r="Z67" s="239">
        <v>2</v>
      </c>
      <c r="AA67" s="239">
        <v>6</v>
      </c>
      <c r="AB67" s="239">
        <v>1</v>
      </c>
      <c r="AD67" s="239">
        <v>1</v>
      </c>
      <c r="AE67" s="239">
        <v>98</v>
      </c>
      <c r="AF67" s="239" t="s">
        <v>377</v>
      </c>
      <c r="AH67" s="239" t="s">
        <v>470</v>
      </c>
      <c r="AI67" s="239">
        <v>4</v>
      </c>
      <c r="AJ67" s="239">
        <v>2</v>
      </c>
      <c r="AK67" s="239">
        <v>2</v>
      </c>
      <c r="AL67" s="239">
        <v>4</v>
      </c>
      <c r="AM67" s="239">
        <v>21</v>
      </c>
      <c r="AN67" s="239">
        <v>45</v>
      </c>
      <c r="AO67" s="239" t="s">
        <v>374</v>
      </c>
      <c r="AP67" s="239">
        <v>5</v>
      </c>
      <c r="AQ67" s="239">
        <v>1</v>
      </c>
      <c r="AU67" s="239">
        <v>14</v>
      </c>
      <c r="AV67" s="239">
        <v>9</v>
      </c>
      <c r="AW67" s="239">
        <v>60</v>
      </c>
      <c r="AX67" s="239">
        <v>13</v>
      </c>
      <c r="AY67" s="239">
        <v>24</v>
      </c>
      <c r="CV67" s="239">
        <v>436421.17831280199</v>
      </c>
      <c r="CW67" s="239">
        <v>4957480.2708007302</v>
      </c>
      <c r="CX67" s="239">
        <v>44.767888939999999</v>
      </c>
      <c r="CY67" s="239">
        <v>-93.803443729999998</v>
      </c>
      <c r="CZ67" s="239" t="s">
        <v>379</v>
      </c>
      <c r="DA67" s="324" t="s">
        <v>471</v>
      </c>
    </row>
    <row r="68" spans="1:105" ht="15" customHeight="1" x14ac:dyDescent="0.25">
      <c r="A68" s="239">
        <v>1</v>
      </c>
      <c r="B68" s="7" t="s">
        <v>207</v>
      </c>
      <c r="C68" s="239">
        <v>656662</v>
      </c>
      <c r="D68" s="239">
        <v>2</v>
      </c>
      <c r="E68" s="239">
        <v>212</v>
      </c>
      <c r="F68" s="239">
        <v>137.15199999999999</v>
      </c>
      <c r="G68" s="239">
        <v>10</v>
      </c>
      <c r="I68" s="239" t="s">
        <v>373</v>
      </c>
      <c r="J68" s="239" t="s">
        <v>374</v>
      </c>
      <c r="K68" s="239">
        <v>25</v>
      </c>
      <c r="M68" s="239">
        <v>18034032</v>
      </c>
      <c r="O68" s="239">
        <v>10</v>
      </c>
      <c r="P68" s="239">
        <v>30</v>
      </c>
      <c r="Q68" s="239">
        <v>2018</v>
      </c>
      <c r="R68" s="239" t="s">
        <v>391</v>
      </c>
      <c r="S68" s="239">
        <v>15</v>
      </c>
      <c r="T68" s="239" t="s">
        <v>376</v>
      </c>
      <c r="U68" s="239">
        <v>5</v>
      </c>
      <c r="V68" s="239">
        <v>0</v>
      </c>
      <c r="W68" s="239">
        <v>2</v>
      </c>
      <c r="X68" s="239">
        <v>10</v>
      </c>
      <c r="Y68" s="239">
        <v>10</v>
      </c>
      <c r="Z68" s="239">
        <v>2</v>
      </c>
      <c r="AA68" s="239">
        <v>3</v>
      </c>
      <c r="AB68" s="239">
        <v>1</v>
      </c>
      <c r="AD68" s="239">
        <v>1</v>
      </c>
      <c r="AE68" s="239">
        <v>98</v>
      </c>
      <c r="AF68" s="239" t="s">
        <v>377</v>
      </c>
      <c r="AH68" s="239" t="s">
        <v>470</v>
      </c>
      <c r="AI68" s="239">
        <v>5</v>
      </c>
      <c r="AJ68" s="239">
        <v>2</v>
      </c>
      <c r="AK68" s="239">
        <v>2</v>
      </c>
      <c r="AL68" s="239">
        <v>4</v>
      </c>
      <c r="AM68" s="239">
        <v>21</v>
      </c>
      <c r="AN68" s="239">
        <v>57</v>
      </c>
      <c r="AO68" s="239" t="s">
        <v>374</v>
      </c>
      <c r="AP68" s="239">
        <v>5</v>
      </c>
      <c r="AQ68" s="239">
        <v>99</v>
      </c>
      <c r="AU68" s="239">
        <v>15</v>
      </c>
      <c r="AV68" s="239">
        <v>9</v>
      </c>
      <c r="AW68" s="239">
        <v>60</v>
      </c>
      <c r="AX68" s="239">
        <v>11</v>
      </c>
      <c r="AY68" s="239">
        <v>21</v>
      </c>
      <c r="AZ68" s="239">
        <v>2</v>
      </c>
      <c r="BA68" s="239">
        <v>2</v>
      </c>
      <c r="BB68" s="239">
        <v>4</v>
      </c>
      <c r="BC68" s="239">
        <v>28</v>
      </c>
      <c r="BD68" s="239">
        <v>49</v>
      </c>
      <c r="BE68" s="239" t="s">
        <v>374</v>
      </c>
      <c r="BF68" s="239">
        <v>5</v>
      </c>
      <c r="BG68" s="239">
        <v>10</v>
      </c>
      <c r="BK68" s="239">
        <v>15</v>
      </c>
      <c r="BL68" s="239">
        <v>9</v>
      </c>
      <c r="BM68" s="239">
        <v>60</v>
      </c>
      <c r="BN68" s="239">
        <v>11</v>
      </c>
      <c r="BO68" s="239">
        <v>21</v>
      </c>
      <c r="CV68" s="239">
        <v>436455.697301457</v>
      </c>
      <c r="CW68" s="239">
        <v>4957485.4213115498</v>
      </c>
      <c r="CX68" s="239">
        <v>44.767938370000003</v>
      </c>
      <c r="CY68" s="239">
        <v>-93.803008199999994</v>
      </c>
      <c r="CZ68" s="239" t="s">
        <v>379</v>
      </c>
      <c r="DA68" s="239" t="s">
        <v>472</v>
      </c>
    </row>
    <row r="69" spans="1:105" ht="15" hidden="1" customHeight="1" x14ac:dyDescent="0.25">
      <c r="A69" s="239">
        <v>1</v>
      </c>
      <c r="B69" s="7">
        <v>11</v>
      </c>
      <c r="C69" s="239">
        <v>10702170</v>
      </c>
      <c r="D69" s="239">
        <v>2</v>
      </c>
      <c r="E69" s="239">
        <v>212</v>
      </c>
      <c r="F69" s="239">
        <v>137.16200000000001</v>
      </c>
      <c r="G69" s="239">
        <v>10</v>
      </c>
      <c r="I69" s="239" t="s">
        <v>373</v>
      </c>
      <c r="J69" s="239" t="s">
        <v>374</v>
      </c>
      <c r="K69" s="239">
        <v>25</v>
      </c>
      <c r="M69" s="239">
        <v>11022553</v>
      </c>
      <c r="N69" s="239">
        <v>111990068</v>
      </c>
      <c r="O69" s="239">
        <v>7</v>
      </c>
      <c r="P69" s="239">
        <v>18</v>
      </c>
      <c r="Q69" s="239">
        <v>2011</v>
      </c>
      <c r="R69" s="239" t="s">
        <v>381</v>
      </c>
      <c r="S69" s="239">
        <v>10</v>
      </c>
      <c r="U69" s="239">
        <v>5</v>
      </c>
      <c r="V69" s="239">
        <v>0</v>
      </c>
      <c r="W69" s="239">
        <v>1</v>
      </c>
      <c r="X69" s="239">
        <v>90</v>
      </c>
      <c r="Y69" s="239">
        <v>16</v>
      </c>
      <c r="Z69" s="239">
        <v>2</v>
      </c>
      <c r="AA69" s="239">
        <v>1</v>
      </c>
      <c r="AB69" s="239">
        <v>1</v>
      </c>
      <c r="AD69" s="239">
        <v>1</v>
      </c>
      <c r="AE69" s="239">
        <v>98</v>
      </c>
      <c r="AF69" s="239" t="s">
        <v>400</v>
      </c>
      <c r="AG69" s="239" t="s">
        <v>473</v>
      </c>
      <c r="AH69" s="239" t="s">
        <v>378</v>
      </c>
      <c r="AI69" s="239">
        <v>4</v>
      </c>
      <c r="AJ69" s="239">
        <v>2</v>
      </c>
      <c r="AK69" s="239">
        <v>2</v>
      </c>
      <c r="AL69" s="239">
        <v>3</v>
      </c>
      <c r="AM69" s="239">
        <v>21</v>
      </c>
      <c r="AN69" s="239">
        <v>61</v>
      </c>
      <c r="AO69" s="239" t="s">
        <v>374</v>
      </c>
      <c r="AP69" s="239">
        <v>5</v>
      </c>
      <c r="AQ69" s="239">
        <v>1</v>
      </c>
      <c r="AU69" s="239">
        <v>3</v>
      </c>
      <c r="AV69" s="239">
        <v>98</v>
      </c>
      <c r="AW69" s="239">
        <v>55</v>
      </c>
      <c r="AX69" s="239">
        <v>11</v>
      </c>
      <c r="AY69" s="239">
        <v>21</v>
      </c>
      <c r="CV69" s="239">
        <v>436488</v>
      </c>
      <c r="CW69" s="239">
        <v>4957472</v>
      </c>
      <c r="CX69" s="239">
        <v>44.767822899999999</v>
      </c>
      <c r="CY69" s="239">
        <v>-93.802602199999995</v>
      </c>
      <c r="CZ69" s="239" t="s">
        <v>379</v>
      </c>
      <c r="DA69" s="324" t="s">
        <v>474</v>
      </c>
    </row>
    <row r="70" spans="1:105" ht="15" hidden="1" customHeight="1" x14ac:dyDescent="0.25">
      <c r="A70" s="239">
        <v>1</v>
      </c>
      <c r="B70" s="7">
        <v>10</v>
      </c>
      <c r="C70" s="239">
        <v>368632</v>
      </c>
      <c r="D70" s="239">
        <v>2</v>
      </c>
      <c r="E70" s="239">
        <v>212</v>
      </c>
      <c r="F70" s="239">
        <v>137.16399999999999</v>
      </c>
      <c r="G70" s="239">
        <v>10</v>
      </c>
      <c r="I70" s="239" t="s">
        <v>373</v>
      </c>
      <c r="J70" s="239" t="s">
        <v>374</v>
      </c>
      <c r="K70" s="239">
        <v>25</v>
      </c>
      <c r="M70" s="239">
        <v>16025942</v>
      </c>
      <c r="O70" s="239">
        <v>8</v>
      </c>
      <c r="P70" s="239">
        <v>3</v>
      </c>
      <c r="Q70" s="239">
        <v>2016</v>
      </c>
      <c r="R70" s="239" t="s">
        <v>375</v>
      </c>
      <c r="S70" s="239">
        <v>10</v>
      </c>
      <c r="T70" s="239" t="s">
        <v>376</v>
      </c>
      <c r="U70" s="239">
        <v>5</v>
      </c>
      <c r="V70" s="239">
        <v>0</v>
      </c>
      <c r="W70" s="239">
        <v>2</v>
      </c>
      <c r="X70" s="239">
        <v>10</v>
      </c>
      <c r="Y70" s="239">
        <v>10</v>
      </c>
      <c r="Z70" s="239">
        <v>2</v>
      </c>
      <c r="AA70" s="239">
        <v>1</v>
      </c>
      <c r="AB70" s="239">
        <v>1</v>
      </c>
      <c r="AD70" s="239">
        <v>1</v>
      </c>
      <c r="AE70" s="239">
        <v>98</v>
      </c>
      <c r="AF70" s="239" t="s">
        <v>377</v>
      </c>
      <c r="AH70" s="239" t="s">
        <v>470</v>
      </c>
      <c r="AI70" s="239">
        <v>5</v>
      </c>
      <c r="AJ70" s="239">
        <v>2</v>
      </c>
      <c r="AK70" s="239">
        <v>2</v>
      </c>
      <c r="AL70" s="239">
        <v>4</v>
      </c>
      <c r="AM70" s="239">
        <v>28</v>
      </c>
      <c r="AN70" s="239">
        <v>73</v>
      </c>
      <c r="AO70" s="239" t="s">
        <v>374</v>
      </c>
      <c r="AP70" s="239">
        <v>5</v>
      </c>
      <c r="AQ70" s="239">
        <v>10</v>
      </c>
      <c r="AU70" s="239">
        <v>14</v>
      </c>
      <c r="AV70" s="239">
        <v>9</v>
      </c>
      <c r="AW70" s="239">
        <v>60</v>
      </c>
      <c r="AX70" s="239">
        <v>11</v>
      </c>
      <c r="AY70" s="239">
        <v>21</v>
      </c>
      <c r="AZ70" s="239">
        <v>2</v>
      </c>
      <c r="BA70" s="239">
        <v>49</v>
      </c>
      <c r="BB70" s="239">
        <v>4</v>
      </c>
      <c r="BC70" s="239">
        <v>21</v>
      </c>
      <c r="BD70" s="239">
        <v>46</v>
      </c>
      <c r="BE70" s="239" t="s">
        <v>374</v>
      </c>
      <c r="BF70" s="239">
        <v>5</v>
      </c>
      <c r="BG70" s="239">
        <v>1</v>
      </c>
      <c r="BK70" s="239">
        <v>14</v>
      </c>
      <c r="BL70" s="239">
        <v>9</v>
      </c>
      <c r="BM70" s="239">
        <v>60</v>
      </c>
      <c r="BN70" s="239">
        <v>11</v>
      </c>
      <c r="BO70" s="239">
        <v>21</v>
      </c>
      <c r="CV70" s="239">
        <v>436454.64817140799</v>
      </c>
      <c r="CW70" s="239">
        <v>4957490.0023725098</v>
      </c>
      <c r="CX70" s="239">
        <v>44.767979510000004</v>
      </c>
      <c r="CY70" s="239">
        <v>-93.803022029999994</v>
      </c>
      <c r="CZ70" s="239" t="s">
        <v>379</v>
      </c>
      <c r="DA70" s="239" t="s">
        <v>475</v>
      </c>
    </row>
    <row r="71" spans="1:105" ht="15" hidden="1" customHeight="1" x14ac:dyDescent="0.25">
      <c r="A71" s="239">
        <v>1</v>
      </c>
      <c r="B71" s="7" t="s">
        <v>207</v>
      </c>
      <c r="C71" s="239">
        <v>422057</v>
      </c>
      <c r="D71" s="239">
        <v>2</v>
      </c>
      <c r="E71" s="239">
        <v>212</v>
      </c>
      <c r="F71" s="239">
        <v>137.202</v>
      </c>
      <c r="G71" s="239">
        <v>10</v>
      </c>
      <c r="I71" s="239" t="s">
        <v>373</v>
      </c>
      <c r="J71" s="239" t="s">
        <v>374</v>
      </c>
      <c r="K71" s="239">
        <v>25</v>
      </c>
      <c r="M71" s="239">
        <v>17004546</v>
      </c>
      <c r="O71" s="239">
        <v>2</v>
      </c>
      <c r="P71" s="239">
        <v>9</v>
      </c>
      <c r="Q71" s="239">
        <v>2017</v>
      </c>
      <c r="R71" s="239" t="s">
        <v>416</v>
      </c>
      <c r="S71" s="239">
        <v>15</v>
      </c>
      <c r="T71" s="239" t="s">
        <v>376</v>
      </c>
      <c r="U71" s="239">
        <v>5</v>
      </c>
      <c r="V71" s="239">
        <v>0</v>
      </c>
      <c r="W71" s="239">
        <v>2</v>
      </c>
      <c r="X71" s="239">
        <v>10</v>
      </c>
      <c r="Y71" s="239">
        <v>10</v>
      </c>
      <c r="Z71" s="239">
        <v>16</v>
      </c>
      <c r="AA71" s="239">
        <v>1</v>
      </c>
      <c r="AB71" s="239">
        <v>1</v>
      </c>
      <c r="AD71" s="239">
        <v>1</v>
      </c>
      <c r="AE71" s="239">
        <v>98</v>
      </c>
      <c r="AF71" s="239" t="s">
        <v>377</v>
      </c>
      <c r="AH71" s="239" t="s">
        <v>470</v>
      </c>
      <c r="AI71" s="239">
        <v>5</v>
      </c>
      <c r="AJ71" s="239">
        <v>2</v>
      </c>
      <c r="AK71" s="239">
        <v>2</v>
      </c>
      <c r="AL71" s="239">
        <v>4</v>
      </c>
      <c r="AM71" s="239">
        <v>29</v>
      </c>
      <c r="AN71" s="239">
        <v>28</v>
      </c>
      <c r="AO71" s="239" t="s">
        <v>384</v>
      </c>
      <c r="AP71" s="239">
        <v>5</v>
      </c>
      <c r="AQ71" s="239">
        <v>2</v>
      </c>
      <c r="AU71" s="239">
        <v>14</v>
      </c>
      <c r="AV71" s="239">
        <v>90</v>
      </c>
      <c r="AW71" s="239">
        <v>60</v>
      </c>
      <c r="AX71" s="239">
        <v>13</v>
      </c>
      <c r="AY71" s="239">
        <v>21</v>
      </c>
      <c r="AZ71" s="239">
        <v>2</v>
      </c>
      <c r="BA71" s="239">
        <v>4</v>
      </c>
      <c r="BB71" s="239">
        <v>4</v>
      </c>
      <c r="BC71" s="239">
        <v>21</v>
      </c>
      <c r="BD71" s="239">
        <v>61</v>
      </c>
      <c r="BE71" s="239" t="s">
        <v>374</v>
      </c>
      <c r="BF71" s="239">
        <v>5</v>
      </c>
      <c r="BG71" s="239">
        <v>1</v>
      </c>
      <c r="BK71" s="239">
        <v>14</v>
      </c>
      <c r="BL71" s="239">
        <v>90</v>
      </c>
      <c r="BM71" s="239">
        <v>60</v>
      </c>
      <c r="BN71" s="239">
        <v>13</v>
      </c>
      <c r="BO71" s="239">
        <v>21</v>
      </c>
      <c r="CV71" s="239">
        <v>436511.798285709</v>
      </c>
      <c r="CW71" s="239">
        <v>4957515.4870436396</v>
      </c>
      <c r="CX71" s="239">
        <v>44.768213979999999</v>
      </c>
      <c r="CY71" s="239">
        <v>-93.802303069999994</v>
      </c>
      <c r="CZ71" s="239" t="s">
        <v>379</v>
      </c>
      <c r="DA71" s="239" t="s">
        <v>476</v>
      </c>
    </row>
    <row r="72" spans="1:105" ht="15" hidden="1" customHeight="1" x14ac:dyDescent="0.25">
      <c r="A72" s="239">
        <v>1</v>
      </c>
      <c r="B72" s="7">
        <v>11</v>
      </c>
      <c r="C72" s="239">
        <v>412381</v>
      </c>
      <c r="D72" s="239">
        <v>2</v>
      </c>
      <c r="E72" s="239">
        <v>212</v>
      </c>
      <c r="F72" s="239">
        <v>137.292</v>
      </c>
      <c r="G72" s="239">
        <v>10</v>
      </c>
      <c r="I72" s="239" t="s">
        <v>373</v>
      </c>
      <c r="J72" s="239" t="s">
        <v>374</v>
      </c>
      <c r="K72" s="239">
        <v>25</v>
      </c>
      <c r="M72" s="239">
        <v>17000712</v>
      </c>
      <c r="O72" s="239">
        <v>1</v>
      </c>
      <c r="P72" s="239">
        <v>8</v>
      </c>
      <c r="Q72" s="239">
        <v>2017</v>
      </c>
      <c r="R72" s="239" t="s">
        <v>389</v>
      </c>
      <c r="S72" s="239">
        <v>6</v>
      </c>
      <c r="T72" s="239" t="s">
        <v>376</v>
      </c>
      <c r="U72" s="239">
        <v>5</v>
      </c>
      <c r="V72" s="239">
        <v>0</v>
      </c>
      <c r="W72" s="239">
        <v>1</v>
      </c>
      <c r="Y72" s="239">
        <v>16</v>
      </c>
      <c r="Z72" s="239">
        <v>2</v>
      </c>
      <c r="AA72" s="239">
        <v>7</v>
      </c>
      <c r="AB72" s="239">
        <v>1</v>
      </c>
      <c r="AD72" s="239">
        <v>1</v>
      </c>
      <c r="AE72" s="239">
        <v>98</v>
      </c>
      <c r="AF72" s="239" t="s">
        <v>377</v>
      </c>
      <c r="AH72" s="239" t="s">
        <v>470</v>
      </c>
      <c r="AI72" s="239">
        <v>4</v>
      </c>
      <c r="AJ72" s="239">
        <v>2</v>
      </c>
      <c r="AK72" s="239">
        <v>2</v>
      </c>
      <c r="AL72" s="239">
        <v>4</v>
      </c>
      <c r="AM72" s="239">
        <v>21</v>
      </c>
      <c r="AN72" s="239">
        <v>43</v>
      </c>
      <c r="AO72" s="239" t="s">
        <v>374</v>
      </c>
      <c r="AP72" s="239">
        <v>5</v>
      </c>
      <c r="AQ72" s="239">
        <v>1</v>
      </c>
      <c r="AU72" s="239">
        <v>14</v>
      </c>
      <c r="AV72" s="239">
        <v>9</v>
      </c>
      <c r="AW72" s="239">
        <v>60</v>
      </c>
      <c r="AX72" s="239">
        <v>12</v>
      </c>
      <c r="AY72" s="239">
        <v>24</v>
      </c>
      <c r="CV72" s="239">
        <v>436654.07809373899</v>
      </c>
      <c r="CW72" s="239">
        <v>4957542.69829496</v>
      </c>
      <c r="CX72" s="239">
        <v>44.76847154</v>
      </c>
      <c r="CY72" s="239">
        <v>-93.800508640000004</v>
      </c>
      <c r="CZ72" s="239" t="s">
        <v>379</v>
      </c>
      <c r="DA72" s="239" t="s">
        <v>477</v>
      </c>
    </row>
    <row r="73" spans="1:105" ht="15" hidden="1" customHeight="1" x14ac:dyDescent="0.25">
      <c r="A73" s="239">
        <v>1</v>
      </c>
      <c r="B73" s="7">
        <v>11</v>
      </c>
      <c r="C73" s="239">
        <v>415933</v>
      </c>
      <c r="D73" s="239">
        <v>2</v>
      </c>
      <c r="E73" s="239">
        <v>212</v>
      </c>
      <c r="F73" s="239">
        <v>137.29499999999999</v>
      </c>
      <c r="G73" s="239">
        <v>10</v>
      </c>
      <c r="I73" s="239" t="s">
        <v>373</v>
      </c>
      <c r="J73" s="239" t="s">
        <v>374</v>
      </c>
      <c r="K73" s="239">
        <v>25</v>
      </c>
      <c r="M73" s="239">
        <v>17001736</v>
      </c>
      <c r="O73" s="239">
        <v>1</v>
      </c>
      <c r="P73" s="239">
        <v>17</v>
      </c>
      <c r="Q73" s="239">
        <v>2017</v>
      </c>
      <c r="R73" s="239" t="s">
        <v>391</v>
      </c>
      <c r="S73" s="239">
        <v>5</v>
      </c>
      <c r="T73" s="239" t="s">
        <v>393</v>
      </c>
      <c r="U73" s="239">
        <v>5</v>
      </c>
      <c r="V73" s="239">
        <v>0</v>
      </c>
      <c r="W73" s="239">
        <v>1</v>
      </c>
      <c r="Y73" s="239">
        <v>32</v>
      </c>
      <c r="Z73" s="239">
        <v>2</v>
      </c>
      <c r="AA73" s="239">
        <v>6</v>
      </c>
      <c r="AB73" s="239">
        <v>2</v>
      </c>
      <c r="AD73" s="239">
        <v>4</v>
      </c>
      <c r="AE73" s="239">
        <v>98</v>
      </c>
      <c r="AF73" s="239" t="s">
        <v>377</v>
      </c>
      <c r="AH73" s="239" t="s">
        <v>378</v>
      </c>
      <c r="AI73" s="239">
        <v>3</v>
      </c>
      <c r="AJ73" s="239">
        <v>2</v>
      </c>
      <c r="AK73" s="239">
        <v>2</v>
      </c>
      <c r="AL73" s="239">
        <v>3</v>
      </c>
      <c r="AM73" s="239">
        <v>21</v>
      </c>
      <c r="AN73" s="239">
        <v>49</v>
      </c>
      <c r="AO73" s="239" t="s">
        <v>374</v>
      </c>
      <c r="AP73" s="239">
        <v>5</v>
      </c>
      <c r="AQ73" s="239">
        <v>1</v>
      </c>
      <c r="AU73" s="239">
        <v>14</v>
      </c>
      <c r="AV73" s="239">
        <v>9</v>
      </c>
      <c r="AW73" s="239">
        <v>60</v>
      </c>
      <c r="AX73" s="239">
        <v>11</v>
      </c>
      <c r="AY73" s="239">
        <v>21</v>
      </c>
      <c r="CV73" s="239">
        <v>436696.47782173398</v>
      </c>
      <c r="CW73" s="239">
        <v>4957520.9482522197</v>
      </c>
      <c r="CX73" s="239">
        <v>44.768279509999999</v>
      </c>
      <c r="CY73" s="239">
        <v>-93.799970180000003</v>
      </c>
      <c r="CZ73" s="239" t="s">
        <v>379</v>
      </c>
      <c r="DA73" s="239" t="s">
        <v>478</v>
      </c>
    </row>
    <row r="74" spans="1:105" ht="15" customHeight="1" x14ac:dyDescent="0.25">
      <c r="A74" s="239">
        <v>1</v>
      </c>
      <c r="B74" s="7">
        <v>11</v>
      </c>
      <c r="C74" s="239">
        <v>701355</v>
      </c>
      <c r="D74" s="239">
        <v>2</v>
      </c>
      <c r="E74" s="239">
        <v>212</v>
      </c>
      <c r="F74" s="239">
        <v>137.30500000000001</v>
      </c>
      <c r="G74" s="239">
        <v>10</v>
      </c>
      <c r="I74" s="239" t="s">
        <v>373</v>
      </c>
      <c r="J74" s="239" t="s">
        <v>374</v>
      </c>
      <c r="K74" s="239">
        <v>25</v>
      </c>
      <c r="M74" s="239">
        <v>19006308</v>
      </c>
      <c r="O74" s="239">
        <v>3</v>
      </c>
      <c r="P74" s="239">
        <v>4</v>
      </c>
      <c r="Q74" s="239">
        <v>2019</v>
      </c>
      <c r="R74" s="239" t="s">
        <v>381</v>
      </c>
      <c r="S74" s="239">
        <v>20</v>
      </c>
      <c r="U74" s="239">
        <v>5</v>
      </c>
      <c r="V74" s="239">
        <v>0</v>
      </c>
      <c r="W74" s="239">
        <v>1</v>
      </c>
      <c r="Y74" s="239">
        <v>83</v>
      </c>
      <c r="Z74" s="239">
        <v>29</v>
      </c>
      <c r="AA74" s="239">
        <v>4</v>
      </c>
      <c r="AB74" s="239">
        <v>1</v>
      </c>
      <c r="AD74" s="239">
        <v>3</v>
      </c>
      <c r="AE74" s="239">
        <v>98</v>
      </c>
      <c r="AF74" s="239" t="s">
        <v>377</v>
      </c>
      <c r="AG74" s="239" t="s">
        <v>479</v>
      </c>
      <c r="AH74" s="239" t="s">
        <v>378</v>
      </c>
      <c r="AI74" s="239">
        <v>3</v>
      </c>
      <c r="AJ74" s="239">
        <v>2</v>
      </c>
      <c r="AK74" s="239">
        <v>2</v>
      </c>
      <c r="AL74" s="239">
        <v>3</v>
      </c>
      <c r="AM74" s="239">
        <v>21</v>
      </c>
      <c r="AN74" s="239">
        <v>18</v>
      </c>
      <c r="AO74" s="239" t="s">
        <v>374</v>
      </c>
      <c r="AP74" s="239">
        <v>5</v>
      </c>
      <c r="AQ74" s="239">
        <v>1</v>
      </c>
      <c r="AU74" s="239">
        <v>14</v>
      </c>
      <c r="AV74" s="239">
        <v>9</v>
      </c>
      <c r="AW74" s="239">
        <v>65</v>
      </c>
      <c r="AX74" s="239">
        <v>11</v>
      </c>
      <c r="AY74" s="239">
        <v>21</v>
      </c>
      <c r="CV74" s="239">
        <v>436709.52572190901</v>
      </c>
      <c r="CW74" s="239">
        <v>4957528.3830003096</v>
      </c>
      <c r="CX74" s="239">
        <v>44.768347589999998</v>
      </c>
      <c r="CY74" s="239">
        <v>-93.799806230000002</v>
      </c>
      <c r="CZ74" s="239" t="s">
        <v>379</v>
      </c>
      <c r="DA74" s="239" t="s">
        <v>480</v>
      </c>
    </row>
    <row r="75" spans="1:105" ht="15" hidden="1" customHeight="1" x14ac:dyDescent="0.25">
      <c r="A75" s="239">
        <v>1</v>
      </c>
      <c r="B75" s="7">
        <v>11</v>
      </c>
      <c r="C75" s="239">
        <v>10780117</v>
      </c>
      <c r="D75" s="239">
        <v>2</v>
      </c>
      <c r="E75" s="239">
        <v>212</v>
      </c>
      <c r="F75" s="239">
        <v>137.31200000000001</v>
      </c>
      <c r="G75" s="239">
        <v>10</v>
      </c>
      <c r="I75" s="239" t="s">
        <v>373</v>
      </c>
      <c r="J75" s="239" t="s">
        <v>374</v>
      </c>
      <c r="K75" s="239">
        <v>25</v>
      </c>
      <c r="M75" s="239">
        <v>12027667</v>
      </c>
      <c r="N75" s="239">
        <v>122580164</v>
      </c>
      <c r="O75" s="239">
        <v>9</v>
      </c>
      <c r="P75" s="239">
        <v>14</v>
      </c>
      <c r="Q75" s="239">
        <v>2012</v>
      </c>
      <c r="R75" s="239" t="s">
        <v>383</v>
      </c>
      <c r="S75" s="239">
        <v>16</v>
      </c>
      <c r="U75" s="239">
        <v>5</v>
      </c>
      <c r="V75" s="239">
        <v>0</v>
      </c>
      <c r="W75" s="239">
        <v>2</v>
      </c>
      <c r="X75" s="239">
        <v>6</v>
      </c>
      <c r="Y75" s="239">
        <v>10</v>
      </c>
      <c r="Z75" s="239">
        <v>4</v>
      </c>
      <c r="AA75" s="239">
        <v>1</v>
      </c>
      <c r="AB75" s="239">
        <v>1</v>
      </c>
      <c r="AC75" s="239">
        <v>1</v>
      </c>
      <c r="AD75" s="239">
        <v>1</v>
      </c>
      <c r="AE75" s="239">
        <v>1</v>
      </c>
      <c r="AF75" s="239" t="s">
        <v>467</v>
      </c>
      <c r="AG75" s="239" t="s">
        <v>481</v>
      </c>
      <c r="AH75" s="239" t="s">
        <v>378</v>
      </c>
      <c r="AI75" s="239">
        <v>90</v>
      </c>
      <c r="AJ75" s="239">
        <v>2</v>
      </c>
      <c r="AK75" s="239">
        <v>2</v>
      </c>
      <c r="AL75" s="239">
        <v>2</v>
      </c>
      <c r="AM75" s="239">
        <v>24</v>
      </c>
      <c r="AN75" s="239">
        <v>54</v>
      </c>
      <c r="AO75" s="239" t="s">
        <v>384</v>
      </c>
      <c r="AP75" s="239">
        <v>5</v>
      </c>
      <c r="AQ75" s="239">
        <v>2</v>
      </c>
      <c r="AR75" s="239">
        <v>2</v>
      </c>
      <c r="AU75" s="239">
        <v>3</v>
      </c>
      <c r="AV75" s="239">
        <v>2</v>
      </c>
      <c r="AW75" s="239">
        <v>55</v>
      </c>
      <c r="AX75" s="239">
        <v>11</v>
      </c>
      <c r="AY75" s="239">
        <v>21</v>
      </c>
      <c r="AZ75" s="239">
        <v>2</v>
      </c>
      <c r="BA75" s="239">
        <v>3</v>
      </c>
      <c r="BB75" s="239">
        <v>3</v>
      </c>
      <c r="BC75" s="239">
        <v>21</v>
      </c>
      <c r="BD75" s="239">
        <v>25</v>
      </c>
      <c r="BE75" s="239" t="s">
        <v>374</v>
      </c>
      <c r="BF75" s="239">
        <v>5</v>
      </c>
      <c r="BG75" s="239">
        <v>1</v>
      </c>
      <c r="BH75" s="239">
        <v>1</v>
      </c>
      <c r="BK75" s="239">
        <v>3</v>
      </c>
      <c r="BL75" s="239">
        <v>2</v>
      </c>
      <c r="BM75" s="239">
        <v>55</v>
      </c>
      <c r="BN75" s="239">
        <v>11</v>
      </c>
      <c r="BO75" s="239">
        <v>21</v>
      </c>
      <c r="CV75" s="239">
        <v>436722</v>
      </c>
      <c r="CW75" s="239">
        <v>4957530</v>
      </c>
      <c r="CX75" s="239">
        <v>44.768363299999997</v>
      </c>
      <c r="CY75" s="239">
        <v>-93.7996476</v>
      </c>
      <c r="CZ75" s="239" t="s">
        <v>379</v>
      </c>
      <c r="DA75" s="324" t="s">
        <v>482</v>
      </c>
    </row>
    <row r="76" spans="1:105" ht="15" hidden="1" customHeight="1" x14ac:dyDescent="0.25">
      <c r="A76" s="239">
        <v>1</v>
      </c>
      <c r="B76" s="7">
        <v>11</v>
      </c>
      <c r="C76" s="239">
        <v>11016908</v>
      </c>
      <c r="D76" s="239">
        <v>2</v>
      </c>
      <c r="E76" s="239">
        <v>212</v>
      </c>
      <c r="F76" s="239">
        <v>137.31200000000001</v>
      </c>
      <c r="G76" s="239">
        <v>10</v>
      </c>
      <c r="I76" s="239" t="s">
        <v>373</v>
      </c>
      <c r="J76" s="239" t="s">
        <v>374</v>
      </c>
      <c r="K76" s="239">
        <v>25</v>
      </c>
      <c r="M76" s="239">
        <v>15002409</v>
      </c>
      <c r="N76" s="239">
        <v>150250056</v>
      </c>
      <c r="O76" s="239">
        <v>1</v>
      </c>
      <c r="P76" s="239">
        <v>25</v>
      </c>
      <c r="Q76" s="239">
        <v>2015</v>
      </c>
      <c r="R76" s="239" t="s">
        <v>389</v>
      </c>
      <c r="S76" s="239">
        <v>6</v>
      </c>
      <c r="T76" s="239" t="s">
        <v>393</v>
      </c>
      <c r="U76" s="239">
        <v>5</v>
      </c>
      <c r="V76" s="239">
        <v>0</v>
      </c>
      <c r="W76" s="239">
        <v>1</v>
      </c>
      <c r="X76" s="239">
        <v>4</v>
      </c>
      <c r="Y76" s="239">
        <v>32</v>
      </c>
      <c r="Z76" s="239">
        <v>90</v>
      </c>
      <c r="AA76" s="239">
        <v>6</v>
      </c>
      <c r="AB76" s="239">
        <v>2</v>
      </c>
      <c r="AD76" s="239">
        <v>5</v>
      </c>
      <c r="AE76" s="239">
        <v>98</v>
      </c>
      <c r="AF76" s="239" t="s">
        <v>400</v>
      </c>
      <c r="AG76" s="239" t="s">
        <v>483</v>
      </c>
      <c r="AH76" s="239" t="s">
        <v>378</v>
      </c>
      <c r="AI76" s="239">
        <v>3</v>
      </c>
      <c r="AJ76" s="239">
        <v>2</v>
      </c>
      <c r="AK76" s="239">
        <v>4</v>
      </c>
      <c r="AL76" s="239">
        <v>3</v>
      </c>
      <c r="AM76" s="239">
        <v>21</v>
      </c>
      <c r="AN76" s="239">
        <v>52</v>
      </c>
      <c r="AO76" s="239" t="s">
        <v>384</v>
      </c>
      <c r="AP76" s="239">
        <v>5</v>
      </c>
      <c r="AQ76" s="239">
        <v>3</v>
      </c>
      <c r="AU76" s="239">
        <v>1</v>
      </c>
      <c r="AV76" s="239">
        <v>98</v>
      </c>
      <c r="AW76" s="239">
        <v>55</v>
      </c>
      <c r="AX76" s="239">
        <v>10</v>
      </c>
      <c r="AY76" s="239">
        <v>21</v>
      </c>
      <c r="CV76" s="239">
        <v>436722</v>
      </c>
      <c r="CW76" s="239">
        <v>4957530</v>
      </c>
      <c r="CX76" s="239">
        <v>44.768363299999997</v>
      </c>
      <c r="CY76" s="239">
        <v>-93.7996476</v>
      </c>
      <c r="CZ76" s="239" t="s">
        <v>379</v>
      </c>
      <c r="DA76" s="239" t="s">
        <v>484</v>
      </c>
    </row>
    <row r="77" spans="1:105" ht="15" hidden="1" customHeight="1" x14ac:dyDescent="0.25">
      <c r="A77" s="239">
        <v>1</v>
      </c>
      <c r="B77" s="7">
        <v>11</v>
      </c>
      <c r="C77" s="239">
        <v>10697142</v>
      </c>
      <c r="D77" s="239">
        <v>2</v>
      </c>
      <c r="E77" s="239">
        <v>212</v>
      </c>
      <c r="F77" s="239">
        <v>137.322</v>
      </c>
      <c r="G77" s="239">
        <v>10</v>
      </c>
      <c r="I77" s="239" t="s">
        <v>485</v>
      </c>
      <c r="J77" s="239" t="s">
        <v>374</v>
      </c>
      <c r="K77" s="239">
        <v>25</v>
      </c>
      <c r="M77" s="239">
        <v>11002336</v>
      </c>
      <c r="N77" s="239">
        <v>110240346</v>
      </c>
      <c r="O77" s="239">
        <v>1</v>
      </c>
      <c r="P77" s="239">
        <v>24</v>
      </c>
      <c r="Q77" s="239">
        <v>2011</v>
      </c>
      <c r="R77" s="239" t="s">
        <v>381</v>
      </c>
      <c r="S77" s="239">
        <v>18</v>
      </c>
      <c r="T77" s="239" t="s">
        <v>376</v>
      </c>
      <c r="U77" s="239">
        <v>5</v>
      </c>
      <c r="V77" s="239">
        <v>0</v>
      </c>
      <c r="W77" s="239">
        <v>1</v>
      </c>
      <c r="X77" s="239">
        <v>8</v>
      </c>
      <c r="Y77" s="239">
        <v>25</v>
      </c>
      <c r="Z77" s="239">
        <v>2</v>
      </c>
      <c r="AA77" s="239">
        <v>4</v>
      </c>
      <c r="AB77" s="239">
        <v>2</v>
      </c>
      <c r="AD77" s="239">
        <v>1</v>
      </c>
      <c r="AE77" s="239">
        <v>98</v>
      </c>
      <c r="AF77" s="239" t="s">
        <v>400</v>
      </c>
      <c r="AG77" s="239" t="s">
        <v>486</v>
      </c>
      <c r="AH77" s="239" t="s">
        <v>378</v>
      </c>
      <c r="AI77" s="239">
        <v>4</v>
      </c>
      <c r="AJ77" s="239">
        <v>2</v>
      </c>
      <c r="AK77" s="239">
        <v>2</v>
      </c>
      <c r="AL77" s="239">
        <v>4</v>
      </c>
      <c r="AM77" s="239">
        <v>21</v>
      </c>
      <c r="AN77" s="239">
        <v>45</v>
      </c>
      <c r="AO77" s="239" t="s">
        <v>384</v>
      </c>
      <c r="AP77" s="239">
        <v>5</v>
      </c>
      <c r="AU77" s="239">
        <v>4</v>
      </c>
      <c r="AV77" s="239">
        <v>98</v>
      </c>
      <c r="AW77" s="239">
        <v>55</v>
      </c>
      <c r="AX77" s="239">
        <v>10</v>
      </c>
      <c r="AY77" s="239">
        <v>20</v>
      </c>
      <c r="CV77" s="239">
        <v>436737</v>
      </c>
      <c r="CW77" s="239">
        <v>4957536</v>
      </c>
      <c r="CX77" s="239">
        <v>44.768421099999998</v>
      </c>
      <c r="CY77" s="239">
        <v>-93.799464700000001</v>
      </c>
      <c r="CZ77" s="239" t="s">
        <v>379</v>
      </c>
      <c r="DA77" s="239" t="s">
        <v>487</v>
      </c>
    </row>
    <row r="78" spans="1:105" ht="15" hidden="1" customHeight="1" x14ac:dyDescent="0.25">
      <c r="A78" s="239">
        <v>1</v>
      </c>
      <c r="B78" s="7">
        <v>11</v>
      </c>
      <c r="C78" s="239">
        <v>10714839</v>
      </c>
      <c r="D78" s="239">
        <v>2</v>
      </c>
      <c r="E78" s="239">
        <v>212</v>
      </c>
      <c r="F78" s="239">
        <v>137.339</v>
      </c>
      <c r="G78" s="239">
        <v>10</v>
      </c>
      <c r="I78" s="239" t="s">
        <v>373</v>
      </c>
      <c r="J78" s="239" t="s">
        <v>374</v>
      </c>
      <c r="K78" s="239">
        <v>25</v>
      </c>
      <c r="M78" s="239">
        <v>11038534</v>
      </c>
      <c r="N78" s="239">
        <v>113380208</v>
      </c>
      <c r="O78" s="239">
        <v>12</v>
      </c>
      <c r="P78" s="239">
        <v>3</v>
      </c>
      <c r="Q78" s="239">
        <v>2011</v>
      </c>
      <c r="R78" s="239" t="s">
        <v>386</v>
      </c>
      <c r="S78" s="239">
        <v>17</v>
      </c>
      <c r="T78" s="239" t="s">
        <v>376</v>
      </c>
      <c r="U78" s="239">
        <v>3</v>
      </c>
      <c r="V78" s="239">
        <v>0</v>
      </c>
      <c r="W78" s="239">
        <v>2</v>
      </c>
      <c r="X78" s="239">
        <v>8</v>
      </c>
      <c r="Y78" s="239">
        <v>10</v>
      </c>
      <c r="Z78" s="239">
        <v>2</v>
      </c>
      <c r="AA78" s="239">
        <v>4</v>
      </c>
      <c r="AB78" s="239">
        <v>4</v>
      </c>
      <c r="AC78" s="239">
        <v>5</v>
      </c>
      <c r="AD78" s="239">
        <v>5</v>
      </c>
      <c r="AE78" s="239">
        <v>98</v>
      </c>
      <c r="AF78" s="239">
        <v>212</v>
      </c>
      <c r="AG78" s="239" t="s">
        <v>488</v>
      </c>
      <c r="AH78" s="239" t="s">
        <v>378</v>
      </c>
      <c r="AI78" s="239">
        <v>8</v>
      </c>
      <c r="AJ78" s="239">
        <v>2</v>
      </c>
      <c r="AK78" s="239">
        <v>2</v>
      </c>
      <c r="AL78" s="239">
        <v>4</v>
      </c>
      <c r="AM78" s="239">
        <v>21</v>
      </c>
      <c r="AN78" s="239">
        <v>28</v>
      </c>
      <c r="AO78" s="239" t="s">
        <v>384</v>
      </c>
      <c r="AP78" s="239">
        <v>5</v>
      </c>
      <c r="AU78" s="239">
        <v>3</v>
      </c>
      <c r="AV78" s="239">
        <v>98</v>
      </c>
      <c r="AW78" s="239">
        <v>65</v>
      </c>
      <c r="AX78" s="239">
        <v>11</v>
      </c>
      <c r="AY78" s="239">
        <v>21</v>
      </c>
      <c r="AZ78" s="239">
        <v>2</v>
      </c>
      <c r="BA78" s="239">
        <v>2</v>
      </c>
      <c r="BB78" s="239">
        <v>4</v>
      </c>
      <c r="BC78" s="239">
        <v>21</v>
      </c>
      <c r="BD78" s="239">
        <v>21</v>
      </c>
      <c r="BE78" s="239" t="s">
        <v>384</v>
      </c>
      <c r="BF78" s="239">
        <v>5</v>
      </c>
      <c r="BK78" s="239">
        <v>3</v>
      </c>
      <c r="BL78" s="239">
        <v>98</v>
      </c>
      <c r="BM78" s="239">
        <v>65</v>
      </c>
      <c r="BN78" s="239">
        <v>11</v>
      </c>
      <c r="BO78" s="239">
        <v>21</v>
      </c>
      <c r="CV78" s="239">
        <v>436762</v>
      </c>
      <c r="CW78" s="239">
        <v>4957547</v>
      </c>
      <c r="CX78" s="239">
        <v>44.7685204</v>
      </c>
      <c r="CY78" s="239">
        <v>-93.7991502</v>
      </c>
      <c r="CZ78" s="239" t="s">
        <v>379</v>
      </c>
      <c r="DA78" s="324" t="s">
        <v>489</v>
      </c>
    </row>
    <row r="79" spans="1:105" ht="15" customHeight="1" x14ac:dyDescent="0.25">
      <c r="A79" s="239">
        <v>1</v>
      </c>
      <c r="B79" s="7">
        <v>11</v>
      </c>
      <c r="C79" s="239">
        <v>769132</v>
      </c>
      <c r="D79" s="239">
        <v>2</v>
      </c>
      <c r="E79" s="239">
        <v>212</v>
      </c>
      <c r="F79" s="239">
        <v>137.34</v>
      </c>
      <c r="G79" s="239">
        <v>10</v>
      </c>
      <c r="I79" s="239" t="s">
        <v>373</v>
      </c>
      <c r="J79" s="239" t="s">
        <v>374</v>
      </c>
      <c r="K79" s="239">
        <v>25</v>
      </c>
      <c r="M79" s="239">
        <v>19036612</v>
      </c>
      <c r="O79" s="239">
        <v>12</v>
      </c>
      <c r="P79" s="239">
        <v>9</v>
      </c>
      <c r="Q79" s="239">
        <v>2019</v>
      </c>
      <c r="R79" s="239" t="s">
        <v>381</v>
      </c>
      <c r="S79" s="239">
        <v>6</v>
      </c>
      <c r="T79" s="239" t="s">
        <v>393</v>
      </c>
      <c r="U79" s="239">
        <v>3</v>
      </c>
      <c r="V79" s="239">
        <v>0</v>
      </c>
      <c r="W79" s="239">
        <v>2</v>
      </c>
      <c r="X79" s="239">
        <v>5</v>
      </c>
      <c r="Y79" s="239">
        <v>10</v>
      </c>
      <c r="Z79" s="239">
        <v>2</v>
      </c>
      <c r="AA79" s="239">
        <v>6</v>
      </c>
      <c r="AB79" s="239">
        <v>4</v>
      </c>
      <c r="AD79" s="239">
        <v>3</v>
      </c>
      <c r="AE79" s="239">
        <v>98</v>
      </c>
      <c r="AF79" s="239" t="s">
        <v>377</v>
      </c>
      <c r="AH79" s="239" t="s">
        <v>378</v>
      </c>
      <c r="AI79" s="239">
        <v>10</v>
      </c>
      <c r="AJ79" s="239">
        <v>2</v>
      </c>
      <c r="AK79" s="239">
        <v>3</v>
      </c>
      <c r="AL79" s="239">
        <v>3</v>
      </c>
      <c r="AM79" s="239">
        <v>34</v>
      </c>
      <c r="AN79" s="239">
        <v>21</v>
      </c>
      <c r="AO79" s="239" t="s">
        <v>374</v>
      </c>
      <c r="AP79" s="239">
        <v>5</v>
      </c>
      <c r="AQ79" s="239">
        <v>1</v>
      </c>
      <c r="AU79" s="239">
        <v>14</v>
      </c>
      <c r="AV79" s="239">
        <v>9</v>
      </c>
      <c r="AW79" s="239">
        <v>65</v>
      </c>
      <c r="AX79" s="239">
        <v>11</v>
      </c>
      <c r="AY79" s="239">
        <v>21</v>
      </c>
      <c r="AZ79" s="239">
        <v>2</v>
      </c>
      <c r="BA79" s="239">
        <v>4</v>
      </c>
      <c r="BB79" s="239">
        <v>3</v>
      </c>
      <c r="BC79" s="239">
        <v>21</v>
      </c>
      <c r="BD79" s="239">
        <v>27</v>
      </c>
      <c r="BE79" s="239" t="s">
        <v>384</v>
      </c>
      <c r="BF79" s="239">
        <v>5</v>
      </c>
      <c r="BG79" s="239">
        <v>1</v>
      </c>
      <c r="BK79" s="239">
        <v>14</v>
      </c>
      <c r="BL79" s="239">
        <v>9</v>
      </c>
      <c r="BM79" s="239">
        <v>65</v>
      </c>
      <c r="BN79" s="239">
        <v>11</v>
      </c>
      <c r="BO79" s="239">
        <v>21</v>
      </c>
      <c r="CV79" s="239">
        <v>436763.15045508399</v>
      </c>
      <c r="CW79" s="239">
        <v>4957546.8311605901</v>
      </c>
      <c r="CX79" s="239">
        <v>44.768518389999997</v>
      </c>
      <c r="CY79" s="239">
        <v>-93.799130919999996</v>
      </c>
      <c r="CZ79" s="239" t="s">
        <v>379</v>
      </c>
      <c r="DA79" s="239" t="s">
        <v>490</v>
      </c>
    </row>
    <row r="80" spans="1:105" ht="15" hidden="1" customHeight="1" x14ac:dyDescent="0.25">
      <c r="A80" s="239">
        <v>1</v>
      </c>
      <c r="B80" s="7">
        <v>11</v>
      </c>
      <c r="C80" s="239">
        <v>10699217</v>
      </c>
      <c r="D80" s="239">
        <v>2</v>
      </c>
      <c r="E80" s="239">
        <v>212</v>
      </c>
      <c r="F80" s="239">
        <v>137.34100000000001</v>
      </c>
      <c r="G80" s="239">
        <v>10</v>
      </c>
      <c r="I80" s="239" t="s">
        <v>373</v>
      </c>
      <c r="J80" s="239" t="s">
        <v>374</v>
      </c>
      <c r="K80" s="239">
        <v>25</v>
      </c>
      <c r="M80" s="239">
        <v>11006181</v>
      </c>
      <c r="N80" s="239">
        <v>110610004</v>
      </c>
      <c r="O80" s="239">
        <v>3</v>
      </c>
      <c r="P80" s="239">
        <v>1</v>
      </c>
      <c r="Q80" s="239">
        <v>2011</v>
      </c>
      <c r="R80" s="239" t="s">
        <v>391</v>
      </c>
      <c r="S80" s="239">
        <v>18</v>
      </c>
      <c r="T80" s="239" t="s">
        <v>376</v>
      </c>
      <c r="U80" s="239">
        <v>5</v>
      </c>
      <c r="V80" s="239">
        <v>0</v>
      </c>
      <c r="W80" s="239">
        <v>2</v>
      </c>
      <c r="X80" s="239">
        <v>90</v>
      </c>
      <c r="Y80" s="239">
        <v>11</v>
      </c>
      <c r="Z80" s="239">
        <v>2</v>
      </c>
      <c r="AA80" s="239">
        <v>6</v>
      </c>
      <c r="AB80" s="239">
        <v>7</v>
      </c>
      <c r="AD80" s="239">
        <v>5</v>
      </c>
      <c r="AE80" s="239">
        <v>98</v>
      </c>
      <c r="AF80" s="239" t="s">
        <v>400</v>
      </c>
      <c r="AG80" s="239" t="s">
        <v>486</v>
      </c>
      <c r="AH80" s="239" t="s">
        <v>378</v>
      </c>
      <c r="AI80" s="239">
        <v>90</v>
      </c>
      <c r="AJ80" s="239">
        <v>2</v>
      </c>
      <c r="AK80" s="239">
        <v>2</v>
      </c>
      <c r="AL80" s="239">
        <v>4</v>
      </c>
      <c r="AM80" s="239">
        <v>21</v>
      </c>
      <c r="AN80" s="239">
        <v>23</v>
      </c>
      <c r="AO80" s="239" t="s">
        <v>384</v>
      </c>
      <c r="AP80" s="239">
        <v>5</v>
      </c>
      <c r="AU80" s="239">
        <v>3</v>
      </c>
      <c r="AV80" s="239">
        <v>98</v>
      </c>
      <c r="AW80" s="239">
        <v>55</v>
      </c>
      <c r="AX80" s="239">
        <v>11</v>
      </c>
      <c r="AY80" s="239">
        <v>21</v>
      </c>
      <c r="AZ80" s="239">
        <v>2</v>
      </c>
      <c r="BA80" s="239">
        <v>2</v>
      </c>
      <c r="BB80" s="239">
        <v>4</v>
      </c>
      <c r="BC80" s="239">
        <v>21</v>
      </c>
      <c r="BD80" s="239">
        <v>25</v>
      </c>
      <c r="BE80" s="239" t="s">
        <v>374</v>
      </c>
      <c r="BF80" s="239">
        <v>5</v>
      </c>
      <c r="BK80" s="239">
        <v>3</v>
      </c>
      <c r="BL80" s="239">
        <v>98</v>
      </c>
      <c r="BM80" s="239">
        <v>55</v>
      </c>
      <c r="BN80" s="239">
        <v>11</v>
      </c>
      <c r="BO80" s="239">
        <v>21</v>
      </c>
      <c r="CV80" s="239">
        <v>436765</v>
      </c>
      <c r="CW80" s="239">
        <v>4957548</v>
      </c>
      <c r="CX80" s="239">
        <v>44.768533599999998</v>
      </c>
      <c r="CY80" s="239">
        <v>-93.799108500000003</v>
      </c>
      <c r="CZ80" s="239" t="s">
        <v>379</v>
      </c>
      <c r="DA80" s="239" t="s">
        <v>491</v>
      </c>
    </row>
    <row r="81" spans="1:105" ht="15" hidden="1" customHeight="1" x14ac:dyDescent="0.25">
      <c r="A81" s="239">
        <v>1</v>
      </c>
      <c r="B81" s="7">
        <v>11</v>
      </c>
      <c r="C81" s="239">
        <v>10703621</v>
      </c>
      <c r="D81" s="239">
        <v>2</v>
      </c>
      <c r="E81" s="239">
        <v>212</v>
      </c>
      <c r="F81" s="239">
        <v>137.34100000000001</v>
      </c>
      <c r="G81" s="239">
        <v>10</v>
      </c>
      <c r="I81" s="239" t="s">
        <v>373</v>
      </c>
      <c r="J81" s="239" t="s">
        <v>374</v>
      </c>
      <c r="K81" s="239">
        <v>25</v>
      </c>
      <c r="N81" s="239">
        <v>112710178</v>
      </c>
      <c r="O81" s="239">
        <v>8</v>
      </c>
      <c r="P81" s="239">
        <v>26</v>
      </c>
      <c r="Q81" s="239">
        <v>2011</v>
      </c>
      <c r="R81" s="239" t="s">
        <v>383</v>
      </c>
      <c r="S81" s="239">
        <v>18</v>
      </c>
      <c r="U81" s="239">
        <v>5</v>
      </c>
      <c r="V81" s="239">
        <v>0</v>
      </c>
      <c r="W81" s="239">
        <v>1</v>
      </c>
      <c r="X81" s="239">
        <v>90</v>
      </c>
      <c r="Y81" s="239">
        <v>16</v>
      </c>
      <c r="AA81" s="239">
        <v>1</v>
      </c>
      <c r="AB81" s="239">
        <v>1</v>
      </c>
      <c r="AD81" s="239">
        <v>1</v>
      </c>
      <c r="AE81" s="239">
        <v>98</v>
      </c>
      <c r="AH81" s="239" t="s">
        <v>378</v>
      </c>
      <c r="AI81" s="239">
        <v>4</v>
      </c>
      <c r="AJ81" s="239">
        <v>2</v>
      </c>
      <c r="AK81" s="239">
        <v>1</v>
      </c>
      <c r="AL81" s="239">
        <v>3</v>
      </c>
      <c r="AM81" s="239">
        <v>21</v>
      </c>
      <c r="AN81" s="239">
        <v>78</v>
      </c>
      <c r="AO81" s="239" t="s">
        <v>374</v>
      </c>
      <c r="AV81" s="239">
        <v>98</v>
      </c>
      <c r="AW81" s="239">
        <v>55</v>
      </c>
      <c r="CV81" s="239">
        <v>436765</v>
      </c>
      <c r="CW81" s="239">
        <v>4957548</v>
      </c>
      <c r="CX81" s="239">
        <v>44.768533599999998</v>
      </c>
      <c r="CY81" s="239">
        <v>-93.799108500000003</v>
      </c>
      <c r="CZ81" s="239" t="s">
        <v>379</v>
      </c>
    </row>
    <row r="82" spans="1:105" ht="15" hidden="1" customHeight="1" x14ac:dyDescent="0.25">
      <c r="A82" s="239">
        <v>1</v>
      </c>
      <c r="B82" s="7">
        <v>11</v>
      </c>
      <c r="C82" s="239">
        <v>10851309</v>
      </c>
      <c r="D82" s="239">
        <v>2</v>
      </c>
      <c r="E82" s="239">
        <v>212</v>
      </c>
      <c r="F82" s="239">
        <v>137.34100000000001</v>
      </c>
      <c r="G82" s="239">
        <v>10</v>
      </c>
      <c r="I82" s="239" t="s">
        <v>373</v>
      </c>
      <c r="J82" s="239" t="s">
        <v>374</v>
      </c>
      <c r="K82" s="239">
        <v>25</v>
      </c>
      <c r="M82" s="239">
        <v>13011110</v>
      </c>
      <c r="N82" s="239">
        <v>131080283</v>
      </c>
      <c r="O82" s="239">
        <v>4</v>
      </c>
      <c r="P82" s="239">
        <v>18</v>
      </c>
      <c r="Q82" s="239">
        <v>2013</v>
      </c>
      <c r="R82" s="239" t="s">
        <v>416</v>
      </c>
      <c r="S82" s="239">
        <v>19</v>
      </c>
      <c r="T82" s="239" t="s">
        <v>376</v>
      </c>
      <c r="U82" s="239">
        <v>5</v>
      </c>
      <c r="V82" s="239">
        <v>0</v>
      </c>
      <c r="W82" s="239">
        <v>2</v>
      </c>
      <c r="X82" s="239">
        <v>5</v>
      </c>
      <c r="Y82" s="239">
        <v>10</v>
      </c>
      <c r="Z82" s="239">
        <v>2</v>
      </c>
      <c r="AA82" s="239">
        <v>3</v>
      </c>
      <c r="AB82" s="239">
        <v>4</v>
      </c>
      <c r="AC82" s="239">
        <v>7</v>
      </c>
      <c r="AD82" s="239">
        <v>5</v>
      </c>
      <c r="AE82" s="239">
        <v>98</v>
      </c>
      <c r="AF82" s="239" t="s">
        <v>400</v>
      </c>
      <c r="AG82" s="239" t="s">
        <v>486</v>
      </c>
      <c r="AH82" s="239" t="s">
        <v>378</v>
      </c>
      <c r="AI82" s="239">
        <v>10</v>
      </c>
      <c r="AJ82" s="239">
        <v>2</v>
      </c>
      <c r="AK82" s="239">
        <v>2</v>
      </c>
      <c r="AL82" s="239">
        <v>4</v>
      </c>
      <c r="AM82" s="239">
        <v>21</v>
      </c>
      <c r="AN82" s="239">
        <v>55</v>
      </c>
      <c r="AO82" s="239" t="s">
        <v>374</v>
      </c>
      <c r="AP82" s="239">
        <v>5</v>
      </c>
      <c r="AU82" s="239">
        <v>3</v>
      </c>
      <c r="AV82" s="239">
        <v>98</v>
      </c>
      <c r="AW82" s="239">
        <v>65</v>
      </c>
      <c r="AX82" s="239">
        <v>10</v>
      </c>
      <c r="AY82" s="239">
        <v>20</v>
      </c>
      <c r="AZ82" s="239">
        <v>2</v>
      </c>
      <c r="BA82" s="239">
        <v>2</v>
      </c>
      <c r="BB82" s="239">
        <v>4</v>
      </c>
      <c r="BC82" s="239">
        <v>21</v>
      </c>
      <c r="BD82" s="239">
        <v>29</v>
      </c>
      <c r="BE82" s="239" t="s">
        <v>384</v>
      </c>
      <c r="BF82" s="239">
        <v>5</v>
      </c>
      <c r="BK82" s="239">
        <v>3</v>
      </c>
      <c r="BL82" s="239">
        <v>98</v>
      </c>
      <c r="BM82" s="239">
        <v>65</v>
      </c>
      <c r="BN82" s="239">
        <v>10</v>
      </c>
      <c r="BO82" s="239">
        <v>20</v>
      </c>
      <c r="CV82" s="239">
        <v>436765</v>
      </c>
      <c r="CW82" s="239">
        <v>4957548</v>
      </c>
      <c r="CX82" s="239">
        <v>44.768533599999998</v>
      </c>
      <c r="CY82" s="239">
        <v>-93.799108500000003</v>
      </c>
      <c r="CZ82" s="239" t="s">
        <v>379</v>
      </c>
      <c r="DA82" s="239" t="s">
        <v>492</v>
      </c>
    </row>
    <row r="83" spans="1:105" ht="15" hidden="1" customHeight="1" x14ac:dyDescent="0.25">
      <c r="A83" s="239">
        <v>1</v>
      </c>
      <c r="B83" s="7">
        <v>11</v>
      </c>
      <c r="C83" s="239">
        <v>10932533</v>
      </c>
      <c r="D83" s="239">
        <v>2</v>
      </c>
      <c r="E83" s="239">
        <v>212</v>
      </c>
      <c r="F83" s="239">
        <v>137.34100000000001</v>
      </c>
      <c r="G83" s="239">
        <v>10</v>
      </c>
      <c r="I83" s="239" t="s">
        <v>373</v>
      </c>
      <c r="J83" s="239" t="s">
        <v>374</v>
      </c>
      <c r="K83" s="239">
        <v>25</v>
      </c>
      <c r="M83" s="239">
        <v>14003687</v>
      </c>
      <c r="N83" s="239">
        <v>140380009</v>
      </c>
      <c r="O83" s="239">
        <v>2</v>
      </c>
      <c r="P83" s="239">
        <v>7</v>
      </c>
      <c r="Q83" s="239">
        <v>2014</v>
      </c>
      <c r="R83" s="239" t="s">
        <v>383</v>
      </c>
      <c r="S83" s="239">
        <v>21</v>
      </c>
      <c r="T83" s="239" t="s">
        <v>393</v>
      </c>
      <c r="U83" s="239">
        <v>5</v>
      </c>
      <c r="V83" s="239">
        <v>0</v>
      </c>
      <c r="W83" s="239">
        <v>1</v>
      </c>
      <c r="X83" s="239">
        <v>4</v>
      </c>
      <c r="Y83" s="239">
        <v>83</v>
      </c>
      <c r="Z83" s="239">
        <v>2</v>
      </c>
      <c r="AA83" s="239">
        <v>6</v>
      </c>
      <c r="AB83" s="239">
        <v>1</v>
      </c>
      <c r="AD83" s="239">
        <v>1</v>
      </c>
      <c r="AE83" s="239">
        <v>98</v>
      </c>
      <c r="AF83" s="239" t="s">
        <v>400</v>
      </c>
      <c r="AG83" s="239" t="s">
        <v>493</v>
      </c>
      <c r="AH83" s="239" t="s">
        <v>378</v>
      </c>
      <c r="AI83" s="239">
        <v>3</v>
      </c>
      <c r="AJ83" s="239">
        <v>2</v>
      </c>
      <c r="AK83" s="239">
        <v>2</v>
      </c>
      <c r="AL83" s="239">
        <v>3</v>
      </c>
      <c r="AM83" s="239">
        <v>21</v>
      </c>
      <c r="AN83" s="239">
        <v>21</v>
      </c>
      <c r="AO83" s="239" t="s">
        <v>384</v>
      </c>
      <c r="AP83" s="239">
        <v>5</v>
      </c>
      <c r="AQ83" s="239">
        <v>1</v>
      </c>
      <c r="AU83" s="239">
        <v>3</v>
      </c>
      <c r="AV83" s="239">
        <v>98</v>
      </c>
      <c r="AW83" s="239">
        <v>65</v>
      </c>
      <c r="AX83" s="239">
        <v>11</v>
      </c>
      <c r="AY83" s="239">
        <v>21</v>
      </c>
      <c r="CV83" s="239">
        <v>436765</v>
      </c>
      <c r="CW83" s="239">
        <v>4957548</v>
      </c>
      <c r="CX83" s="239">
        <v>44.768533599999998</v>
      </c>
      <c r="CY83" s="239">
        <v>-93.799108500000003</v>
      </c>
      <c r="CZ83" s="239" t="s">
        <v>379</v>
      </c>
      <c r="DA83" s="239" t="s">
        <v>494</v>
      </c>
    </row>
    <row r="84" spans="1:105" ht="15" hidden="1" customHeight="1" x14ac:dyDescent="0.25">
      <c r="A84" s="239">
        <v>1</v>
      </c>
      <c r="B84" s="7">
        <v>11</v>
      </c>
      <c r="C84" s="239">
        <v>10934123</v>
      </c>
      <c r="D84" s="239">
        <v>2</v>
      </c>
      <c r="E84" s="239">
        <v>212</v>
      </c>
      <c r="F84" s="239">
        <v>137.34100000000001</v>
      </c>
      <c r="G84" s="239">
        <v>10</v>
      </c>
      <c r="I84" s="239" t="s">
        <v>373</v>
      </c>
      <c r="J84" s="239" t="s">
        <v>374</v>
      </c>
      <c r="K84" s="239">
        <v>25</v>
      </c>
      <c r="M84" s="239">
        <v>14007896</v>
      </c>
      <c r="N84" s="239">
        <v>140760105</v>
      </c>
      <c r="O84" s="239">
        <v>3</v>
      </c>
      <c r="P84" s="239">
        <v>17</v>
      </c>
      <c r="Q84" s="239">
        <v>2014</v>
      </c>
      <c r="R84" s="239" t="s">
        <v>381</v>
      </c>
      <c r="S84" s="239">
        <v>8</v>
      </c>
      <c r="T84" s="239" t="s">
        <v>393</v>
      </c>
      <c r="U84" s="239">
        <v>4</v>
      </c>
      <c r="V84" s="239">
        <v>0</v>
      </c>
      <c r="W84" s="239">
        <v>1</v>
      </c>
      <c r="X84" s="239">
        <v>90</v>
      </c>
      <c r="Y84" s="239">
        <v>83</v>
      </c>
      <c r="Z84" s="239">
        <v>2</v>
      </c>
      <c r="AA84" s="239">
        <v>2</v>
      </c>
      <c r="AB84" s="239">
        <v>5</v>
      </c>
      <c r="AC84" s="239">
        <v>8</v>
      </c>
      <c r="AD84" s="239">
        <v>5</v>
      </c>
      <c r="AE84" s="239">
        <v>98</v>
      </c>
      <c r="AF84" s="239" t="s">
        <v>400</v>
      </c>
      <c r="AG84" s="239" t="s">
        <v>473</v>
      </c>
      <c r="AH84" s="239" t="s">
        <v>378</v>
      </c>
      <c r="AI84" s="239">
        <v>3</v>
      </c>
      <c r="AJ84" s="239">
        <v>2</v>
      </c>
      <c r="AK84" s="239">
        <v>3</v>
      </c>
      <c r="AL84" s="239">
        <v>3</v>
      </c>
      <c r="AM84" s="239">
        <v>21</v>
      </c>
      <c r="AN84" s="239">
        <v>30</v>
      </c>
      <c r="AO84" s="239" t="s">
        <v>384</v>
      </c>
      <c r="AP84" s="239">
        <v>5</v>
      </c>
      <c r="AU84" s="239">
        <v>4</v>
      </c>
      <c r="AV84" s="239">
        <v>98</v>
      </c>
      <c r="AW84" s="239">
        <v>65</v>
      </c>
      <c r="AX84" s="239">
        <v>11</v>
      </c>
      <c r="AY84" s="239">
        <v>21</v>
      </c>
      <c r="CV84" s="239">
        <v>436765</v>
      </c>
      <c r="CW84" s="239">
        <v>4957548</v>
      </c>
      <c r="CX84" s="239">
        <v>44.768533599999998</v>
      </c>
      <c r="CY84" s="239">
        <v>-93.799108500000003</v>
      </c>
      <c r="CZ84" s="239" t="s">
        <v>379</v>
      </c>
      <c r="DA84" s="324" t="s">
        <v>495</v>
      </c>
    </row>
    <row r="85" spans="1:105" ht="15" hidden="1" customHeight="1" x14ac:dyDescent="0.25">
      <c r="A85" s="239">
        <v>1</v>
      </c>
      <c r="B85" s="7">
        <v>11</v>
      </c>
      <c r="C85" s="239">
        <v>11023424</v>
      </c>
      <c r="D85" s="239">
        <v>2</v>
      </c>
      <c r="E85" s="239">
        <v>212</v>
      </c>
      <c r="F85" s="239">
        <v>137.34100000000001</v>
      </c>
      <c r="G85" s="239">
        <v>10</v>
      </c>
      <c r="I85" s="239" t="s">
        <v>373</v>
      </c>
      <c r="J85" s="239" t="s">
        <v>374</v>
      </c>
      <c r="K85" s="239">
        <v>25</v>
      </c>
      <c r="M85" s="239">
        <v>15037818</v>
      </c>
      <c r="N85" s="239">
        <v>153260106</v>
      </c>
      <c r="O85" s="239">
        <v>11</v>
      </c>
      <c r="P85" s="239">
        <v>22</v>
      </c>
      <c r="Q85" s="239">
        <v>2015</v>
      </c>
      <c r="R85" s="239" t="s">
        <v>389</v>
      </c>
      <c r="S85" s="239">
        <v>19</v>
      </c>
      <c r="T85" s="239" t="s">
        <v>376</v>
      </c>
      <c r="U85" s="239">
        <v>5</v>
      </c>
      <c r="V85" s="239">
        <v>0</v>
      </c>
      <c r="W85" s="239">
        <v>1</v>
      </c>
      <c r="X85" s="239">
        <v>8</v>
      </c>
      <c r="Y85" s="239">
        <v>16</v>
      </c>
      <c r="Z85" s="239">
        <v>2</v>
      </c>
      <c r="AA85" s="239">
        <v>6</v>
      </c>
      <c r="AB85" s="239">
        <v>1</v>
      </c>
      <c r="AD85" s="239">
        <v>1</v>
      </c>
      <c r="AE85" s="239">
        <v>98</v>
      </c>
      <c r="AF85" s="239" t="s">
        <v>400</v>
      </c>
      <c r="AG85" s="239" t="s">
        <v>496</v>
      </c>
      <c r="AH85" s="239" t="s">
        <v>378</v>
      </c>
      <c r="AI85" s="239">
        <v>4</v>
      </c>
      <c r="AJ85" s="239">
        <v>2</v>
      </c>
      <c r="AK85" s="239">
        <v>2</v>
      </c>
      <c r="AL85" s="239">
        <v>4</v>
      </c>
      <c r="AM85" s="239">
        <v>21</v>
      </c>
      <c r="AN85" s="239">
        <v>61</v>
      </c>
      <c r="AO85" s="239" t="s">
        <v>384</v>
      </c>
      <c r="AP85" s="239">
        <v>98</v>
      </c>
      <c r="AQ85" s="239">
        <v>1</v>
      </c>
      <c r="AU85" s="239">
        <v>3</v>
      </c>
      <c r="AV85" s="239">
        <v>98</v>
      </c>
      <c r="AW85" s="239">
        <v>65</v>
      </c>
      <c r="AX85" s="239">
        <v>11</v>
      </c>
      <c r="AY85" s="239">
        <v>21</v>
      </c>
      <c r="CV85" s="239">
        <v>436765</v>
      </c>
      <c r="CW85" s="239">
        <v>4957548</v>
      </c>
      <c r="CX85" s="239">
        <v>44.768533599999998</v>
      </c>
      <c r="CY85" s="239">
        <v>-93.799108500000003</v>
      </c>
      <c r="CZ85" s="239" t="s">
        <v>379</v>
      </c>
      <c r="DA85" s="324" t="s">
        <v>497</v>
      </c>
    </row>
    <row r="86" spans="1:105" ht="15" hidden="1" customHeight="1" x14ac:dyDescent="0.25">
      <c r="A86" s="239">
        <v>1</v>
      </c>
      <c r="B86" s="7">
        <v>11</v>
      </c>
      <c r="C86" s="239">
        <v>11024239</v>
      </c>
      <c r="D86" s="239">
        <v>2</v>
      </c>
      <c r="E86" s="239">
        <v>212</v>
      </c>
      <c r="F86" s="239">
        <v>137.34100000000001</v>
      </c>
      <c r="G86" s="239">
        <v>10</v>
      </c>
      <c r="I86" s="239" t="s">
        <v>373</v>
      </c>
      <c r="J86" s="239" t="s">
        <v>374</v>
      </c>
      <c r="K86" s="239">
        <v>25</v>
      </c>
      <c r="M86" s="239">
        <v>15040933</v>
      </c>
      <c r="N86" s="239">
        <v>153540107</v>
      </c>
      <c r="O86" s="239">
        <v>12</v>
      </c>
      <c r="P86" s="239">
        <v>20</v>
      </c>
      <c r="Q86" s="239">
        <v>2015</v>
      </c>
      <c r="R86" s="239" t="s">
        <v>389</v>
      </c>
      <c r="S86" s="239">
        <v>8</v>
      </c>
      <c r="T86" s="239" t="s">
        <v>393</v>
      </c>
      <c r="U86" s="239">
        <v>5</v>
      </c>
      <c r="V86" s="239">
        <v>0</v>
      </c>
      <c r="W86" s="239">
        <v>1</v>
      </c>
      <c r="X86" s="239">
        <v>7</v>
      </c>
      <c r="Y86" s="239">
        <v>32</v>
      </c>
      <c r="Z86" s="239">
        <v>26</v>
      </c>
      <c r="AA86" s="239">
        <v>1</v>
      </c>
      <c r="AB86" s="239">
        <v>2</v>
      </c>
      <c r="AD86" s="239">
        <v>90</v>
      </c>
      <c r="AE86" s="239">
        <v>98</v>
      </c>
      <c r="AF86" s="239" t="s">
        <v>400</v>
      </c>
      <c r="AG86" s="239" t="s">
        <v>498</v>
      </c>
      <c r="AH86" s="239" t="s">
        <v>378</v>
      </c>
      <c r="AI86" s="239">
        <v>3</v>
      </c>
      <c r="AJ86" s="239">
        <v>2</v>
      </c>
      <c r="AK86" s="239">
        <v>2</v>
      </c>
      <c r="AL86" s="239">
        <v>3</v>
      </c>
      <c r="AM86" s="239">
        <v>21</v>
      </c>
      <c r="AN86" s="239">
        <v>17</v>
      </c>
      <c r="AO86" s="239" t="s">
        <v>374</v>
      </c>
      <c r="AP86" s="239">
        <v>5</v>
      </c>
      <c r="AQ86" s="239">
        <v>16</v>
      </c>
      <c r="AU86" s="239">
        <v>1</v>
      </c>
      <c r="AV86" s="239">
        <v>98</v>
      </c>
      <c r="AW86" s="239">
        <v>55</v>
      </c>
      <c r="AX86" s="239">
        <v>10</v>
      </c>
      <c r="AY86" s="239">
        <v>20</v>
      </c>
      <c r="CV86" s="239">
        <v>436765</v>
      </c>
      <c r="CW86" s="239">
        <v>4957548</v>
      </c>
      <c r="CX86" s="239">
        <v>44.768533599999998</v>
      </c>
      <c r="CY86" s="239">
        <v>-93.799108500000003</v>
      </c>
      <c r="CZ86" s="239" t="s">
        <v>379</v>
      </c>
      <c r="DA86" s="239" t="s">
        <v>499</v>
      </c>
    </row>
    <row r="87" spans="1:105" ht="15" hidden="1" customHeight="1" x14ac:dyDescent="0.25">
      <c r="A87" s="239">
        <v>1</v>
      </c>
      <c r="B87" s="7">
        <v>11</v>
      </c>
      <c r="C87" s="239">
        <v>10714885</v>
      </c>
      <c r="D87" s="239">
        <v>2</v>
      </c>
      <c r="E87" s="239">
        <v>212</v>
      </c>
      <c r="F87" s="239">
        <v>137.34899999999999</v>
      </c>
      <c r="G87" s="239">
        <v>10</v>
      </c>
      <c r="I87" s="239" t="s">
        <v>373</v>
      </c>
      <c r="J87" s="239" t="s">
        <v>374</v>
      </c>
      <c r="K87" s="239">
        <v>25</v>
      </c>
      <c r="M87" s="239">
        <v>11038718</v>
      </c>
      <c r="N87" s="239">
        <v>113400002</v>
      </c>
      <c r="O87" s="239">
        <v>12</v>
      </c>
      <c r="P87" s="239">
        <v>5</v>
      </c>
      <c r="Q87" s="239">
        <v>2011</v>
      </c>
      <c r="R87" s="239" t="s">
        <v>381</v>
      </c>
      <c r="S87" s="239">
        <v>23</v>
      </c>
      <c r="T87" s="239" t="s">
        <v>393</v>
      </c>
      <c r="U87" s="239">
        <v>5</v>
      </c>
      <c r="V87" s="239">
        <v>0</v>
      </c>
      <c r="W87" s="239">
        <v>1</v>
      </c>
      <c r="X87" s="239">
        <v>90</v>
      </c>
      <c r="Y87" s="239">
        <v>16</v>
      </c>
      <c r="Z87" s="239">
        <v>2</v>
      </c>
      <c r="AA87" s="239">
        <v>6</v>
      </c>
      <c r="AB87" s="239">
        <v>1</v>
      </c>
      <c r="AD87" s="239">
        <v>1</v>
      </c>
      <c r="AE87" s="239">
        <v>98</v>
      </c>
      <c r="AF87" s="239">
        <v>212</v>
      </c>
      <c r="AG87" s="239">
        <v>36</v>
      </c>
      <c r="AH87" s="239" t="s">
        <v>378</v>
      </c>
      <c r="AI87" s="239">
        <v>4</v>
      </c>
      <c r="AJ87" s="239">
        <v>2</v>
      </c>
      <c r="AK87" s="239">
        <v>4</v>
      </c>
      <c r="AL87" s="239">
        <v>3</v>
      </c>
      <c r="AM87" s="239">
        <v>21</v>
      </c>
      <c r="AN87" s="239">
        <v>49</v>
      </c>
      <c r="AO87" s="239" t="s">
        <v>374</v>
      </c>
      <c r="AP87" s="239">
        <v>5</v>
      </c>
      <c r="AQ87" s="239">
        <v>1</v>
      </c>
      <c r="AU87" s="239">
        <v>3</v>
      </c>
      <c r="AV87" s="239">
        <v>98</v>
      </c>
      <c r="AW87" s="239">
        <v>65</v>
      </c>
      <c r="AX87" s="239">
        <v>10</v>
      </c>
      <c r="AY87" s="239">
        <v>20</v>
      </c>
      <c r="CV87" s="239">
        <v>436777</v>
      </c>
      <c r="CW87" s="239">
        <v>4957552</v>
      </c>
      <c r="CX87" s="239">
        <v>44.768566700000001</v>
      </c>
      <c r="CY87" s="239">
        <v>-93.798957700000003</v>
      </c>
      <c r="CZ87" s="239" t="s">
        <v>379</v>
      </c>
      <c r="DA87" s="239" t="s">
        <v>500</v>
      </c>
    </row>
    <row r="88" spans="1:105" ht="15" customHeight="1" x14ac:dyDescent="0.25">
      <c r="A88" s="239">
        <v>1</v>
      </c>
      <c r="B88" s="7">
        <v>11</v>
      </c>
      <c r="C88" s="239">
        <v>757708</v>
      </c>
      <c r="D88" s="239">
        <v>2</v>
      </c>
      <c r="E88" s="239">
        <v>212</v>
      </c>
      <c r="F88" s="239">
        <v>137.36600000000001</v>
      </c>
      <c r="G88" s="239">
        <v>10</v>
      </c>
      <c r="I88" s="239" t="s">
        <v>373</v>
      </c>
      <c r="J88" s="239" t="s">
        <v>374</v>
      </c>
      <c r="K88" s="239">
        <v>25</v>
      </c>
      <c r="M88" s="239">
        <v>19032298</v>
      </c>
      <c r="O88" s="239">
        <v>10</v>
      </c>
      <c r="P88" s="239">
        <v>28</v>
      </c>
      <c r="Q88" s="239">
        <v>2019</v>
      </c>
      <c r="R88" s="239" t="s">
        <v>381</v>
      </c>
      <c r="S88" s="239">
        <v>7</v>
      </c>
      <c r="T88" s="239" t="s">
        <v>376</v>
      </c>
      <c r="U88" s="239">
        <v>5</v>
      </c>
      <c r="V88" s="239">
        <v>0</v>
      </c>
      <c r="W88" s="239">
        <v>2</v>
      </c>
      <c r="X88" s="239">
        <v>10</v>
      </c>
      <c r="Y88" s="239">
        <v>10</v>
      </c>
      <c r="Z88" s="239">
        <v>2</v>
      </c>
      <c r="AA88" s="239">
        <v>6</v>
      </c>
      <c r="AB88" s="239">
        <v>2</v>
      </c>
      <c r="AD88" s="239">
        <v>1</v>
      </c>
      <c r="AE88" s="239">
        <v>98</v>
      </c>
      <c r="AF88" s="239" t="s">
        <v>377</v>
      </c>
      <c r="AH88" s="239" t="s">
        <v>470</v>
      </c>
      <c r="AI88" s="239">
        <v>5</v>
      </c>
      <c r="AJ88" s="239">
        <v>2</v>
      </c>
      <c r="AK88" s="239">
        <v>4</v>
      </c>
      <c r="AL88" s="239">
        <v>4</v>
      </c>
      <c r="AM88" s="239">
        <v>21</v>
      </c>
      <c r="AN88" s="239">
        <v>62</v>
      </c>
      <c r="AO88" s="239" t="s">
        <v>374</v>
      </c>
      <c r="AP88" s="239">
        <v>5</v>
      </c>
      <c r="AQ88" s="239">
        <v>68</v>
      </c>
      <c r="AU88" s="239">
        <v>14</v>
      </c>
      <c r="AV88" s="239">
        <v>9</v>
      </c>
      <c r="AW88" s="239">
        <v>65</v>
      </c>
      <c r="AX88" s="239">
        <v>11</v>
      </c>
      <c r="AY88" s="239">
        <v>21</v>
      </c>
      <c r="AZ88" s="239">
        <v>2</v>
      </c>
      <c r="BA88" s="239">
        <v>2</v>
      </c>
      <c r="BB88" s="239">
        <v>4</v>
      </c>
      <c r="BC88" s="239">
        <v>21</v>
      </c>
      <c r="BD88" s="239">
        <v>39</v>
      </c>
      <c r="BE88" s="239" t="s">
        <v>384</v>
      </c>
      <c r="BF88" s="239">
        <v>5</v>
      </c>
      <c r="BG88" s="239">
        <v>1</v>
      </c>
      <c r="BK88" s="239">
        <v>14</v>
      </c>
      <c r="BL88" s="239">
        <v>9</v>
      </c>
      <c r="BM88" s="239">
        <v>65</v>
      </c>
      <c r="BN88" s="239">
        <v>11</v>
      </c>
      <c r="BO88" s="239">
        <v>21</v>
      </c>
      <c r="CV88" s="239">
        <v>436804.95470535901</v>
      </c>
      <c r="CW88" s="239">
        <v>4957585.5450894302</v>
      </c>
      <c r="CX88" s="239">
        <v>44.768870569999997</v>
      </c>
      <c r="CY88" s="239">
        <v>-93.798607489999995</v>
      </c>
      <c r="CZ88" s="239" t="s">
        <v>379</v>
      </c>
      <c r="DA88" s="239" t="s">
        <v>501</v>
      </c>
    </row>
    <row r="89" spans="1:105" ht="15" hidden="1" customHeight="1" x14ac:dyDescent="0.25">
      <c r="A89" s="239">
        <v>1</v>
      </c>
      <c r="B89" s="7">
        <v>11</v>
      </c>
      <c r="C89" s="239">
        <v>10934159</v>
      </c>
      <c r="D89" s="239">
        <v>2</v>
      </c>
      <c r="E89" s="239">
        <v>212</v>
      </c>
      <c r="F89" s="239">
        <v>137.37799999999999</v>
      </c>
      <c r="G89" s="239">
        <v>10</v>
      </c>
      <c r="I89" s="239" t="s">
        <v>373</v>
      </c>
      <c r="J89" s="239" t="s">
        <v>374</v>
      </c>
      <c r="K89" s="239">
        <v>25</v>
      </c>
      <c r="M89" s="239">
        <v>14007893</v>
      </c>
      <c r="N89" s="239">
        <v>140770171</v>
      </c>
      <c r="O89" s="239">
        <v>3</v>
      </c>
      <c r="P89" s="239">
        <v>17</v>
      </c>
      <c r="Q89" s="239">
        <v>2014</v>
      </c>
      <c r="R89" s="239" t="s">
        <v>381</v>
      </c>
      <c r="S89" s="239">
        <v>7</v>
      </c>
      <c r="T89" s="239" t="s">
        <v>376</v>
      </c>
      <c r="U89" s="239">
        <v>5</v>
      </c>
      <c r="V89" s="239">
        <v>0</v>
      </c>
      <c r="W89" s="239">
        <v>1</v>
      </c>
      <c r="X89" s="239">
        <v>4</v>
      </c>
      <c r="Y89" s="239">
        <v>83</v>
      </c>
      <c r="Z89" s="239">
        <v>2</v>
      </c>
      <c r="AA89" s="239">
        <v>1</v>
      </c>
      <c r="AB89" s="239">
        <v>5</v>
      </c>
      <c r="AD89" s="239">
        <v>4</v>
      </c>
      <c r="AE89" s="239">
        <v>98</v>
      </c>
      <c r="AF89" s="239" t="s">
        <v>400</v>
      </c>
      <c r="AG89" s="239" t="s">
        <v>502</v>
      </c>
      <c r="AH89" s="239" t="s">
        <v>378</v>
      </c>
      <c r="AI89" s="239">
        <v>3</v>
      </c>
      <c r="AJ89" s="239">
        <v>2</v>
      </c>
      <c r="AK89" s="239">
        <v>4</v>
      </c>
      <c r="AL89" s="239">
        <v>4</v>
      </c>
      <c r="AM89" s="239">
        <v>21</v>
      </c>
      <c r="AN89" s="239">
        <v>32</v>
      </c>
      <c r="AO89" s="239" t="s">
        <v>374</v>
      </c>
      <c r="AP89" s="239">
        <v>5</v>
      </c>
      <c r="AU89" s="239">
        <v>1</v>
      </c>
      <c r="AV89" s="239">
        <v>98</v>
      </c>
      <c r="AW89" s="239">
        <v>65</v>
      </c>
      <c r="AX89" s="239">
        <v>10</v>
      </c>
      <c r="AY89" s="239">
        <v>20</v>
      </c>
      <c r="CV89" s="239">
        <v>436822</v>
      </c>
      <c r="CW89" s="239">
        <v>4957565</v>
      </c>
      <c r="CX89" s="239">
        <v>44.768690599999999</v>
      </c>
      <c r="CY89" s="239">
        <v>-93.798393099999998</v>
      </c>
      <c r="CZ89" s="239" t="s">
        <v>379</v>
      </c>
      <c r="DA89" s="239" t="s">
        <v>503</v>
      </c>
    </row>
    <row r="90" spans="1:105" ht="15" hidden="1" customHeight="1" x14ac:dyDescent="0.25">
      <c r="A90" s="239">
        <v>1</v>
      </c>
      <c r="B90" s="7">
        <v>11</v>
      </c>
      <c r="C90" s="239">
        <v>10938624</v>
      </c>
      <c r="D90" s="239">
        <v>2</v>
      </c>
      <c r="E90" s="239">
        <v>212</v>
      </c>
      <c r="F90" s="239">
        <v>137.40600000000001</v>
      </c>
      <c r="G90" s="239">
        <v>10</v>
      </c>
      <c r="H90" s="239" t="s">
        <v>454</v>
      </c>
      <c r="J90" s="239" t="s">
        <v>374</v>
      </c>
      <c r="K90" s="239">
        <v>25</v>
      </c>
      <c r="M90" s="239">
        <v>14036557</v>
      </c>
      <c r="N90" s="239">
        <v>143150106</v>
      </c>
      <c r="O90" s="239">
        <v>11</v>
      </c>
      <c r="P90" s="239">
        <v>11</v>
      </c>
      <c r="Q90" s="239">
        <v>2014</v>
      </c>
      <c r="R90" s="239" t="s">
        <v>391</v>
      </c>
      <c r="S90" s="239">
        <v>9</v>
      </c>
      <c r="T90" s="239" t="s">
        <v>393</v>
      </c>
      <c r="U90" s="239">
        <v>5</v>
      </c>
      <c r="V90" s="239">
        <v>0</v>
      </c>
      <c r="W90" s="239">
        <v>2</v>
      </c>
      <c r="X90" s="239">
        <v>10</v>
      </c>
      <c r="Y90" s="239">
        <v>10</v>
      </c>
      <c r="Z90" s="239">
        <v>2</v>
      </c>
      <c r="AA90" s="239">
        <v>1</v>
      </c>
      <c r="AB90" s="239">
        <v>1</v>
      </c>
      <c r="AD90" s="239">
        <v>5</v>
      </c>
      <c r="AE90" s="239">
        <v>98</v>
      </c>
      <c r="AF90" s="239" t="s">
        <v>504</v>
      </c>
      <c r="AG90" s="239" t="s">
        <v>505</v>
      </c>
      <c r="AH90" s="239" t="s">
        <v>378</v>
      </c>
      <c r="AI90" s="239">
        <v>5</v>
      </c>
      <c r="AJ90" s="239">
        <v>2</v>
      </c>
      <c r="AK90" s="239">
        <v>3</v>
      </c>
      <c r="AL90" s="239">
        <v>3</v>
      </c>
      <c r="AM90" s="239">
        <v>21</v>
      </c>
      <c r="AN90" s="239">
        <v>72</v>
      </c>
      <c r="AO90" s="239" t="s">
        <v>374</v>
      </c>
      <c r="AP90" s="239">
        <v>5</v>
      </c>
      <c r="AU90" s="239">
        <v>3</v>
      </c>
      <c r="AV90" s="239">
        <v>98</v>
      </c>
      <c r="AW90" s="239">
        <v>65</v>
      </c>
      <c r="AX90" s="239">
        <v>10</v>
      </c>
      <c r="AY90" s="239">
        <v>20</v>
      </c>
      <c r="AZ90" s="239">
        <v>2</v>
      </c>
      <c r="BA90" s="239">
        <v>44</v>
      </c>
      <c r="BB90" s="239">
        <v>3</v>
      </c>
      <c r="BC90" s="239">
        <v>21</v>
      </c>
      <c r="BD90" s="239">
        <v>26</v>
      </c>
      <c r="BE90" s="239" t="s">
        <v>374</v>
      </c>
      <c r="BF90" s="239">
        <v>5</v>
      </c>
      <c r="BG90" s="239">
        <v>1</v>
      </c>
      <c r="BK90" s="239">
        <v>3</v>
      </c>
      <c r="BL90" s="239">
        <v>98</v>
      </c>
      <c r="BM90" s="239">
        <v>65</v>
      </c>
      <c r="BN90" s="239">
        <v>10</v>
      </c>
      <c r="BO90" s="239">
        <v>20</v>
      </c>
      <c r="CV90" s="239">
        <v>436865</v>
      </c>
      <c r="CW90" s="239">
        <v>4957578</v>
      </c>
      <c r="CX90" s="239">
        <v>44.768810199999997</v>
      </c>
      <c r="CY90" s="239">
        <v>-93.797848099999996</v>
      </c>
      <c r="CZ90" s="239" t="s">
        <v>379</v>
      </c>
      <c r="DA90" s="239" t="s">
        <v>506</v>
      </c>
    </row>
    <row r="91" spans="1:105" ht="15" customHeight="1" x14ac:dyDescent="0.25">
      <c r="A91" s="239">
        <v>1</v>
      </c>
      <c r="B91" s="7">
        <v>4</v>
      </c>
      <c r="C91" s="239">
        <v>809067</v>
      </c>
      <c r="D91" s="239">
        <v>4</v>
      </c>
      <c r="E91" s="239">
        <v>51</v>
      </c>
      <c r="F91" s="239">
        <v>5.4820000000000002</v>
      </c>
      <c r="G91" s="239">
        <v>10</v>
      </c>
      <c r="I91" s="239" t="s">
        <v>373</v>
      </c>
      <c r="J91" s="239" t="s">
        <v>374</v>
      </c>
      <c r="K91" s="239">
        <v>25</v>
      </c>
      <c r="M91" s="239">
        <v>20011632</v>
      </c>
      <c r="N91" s="239">
        <v>201240080</v>
      </c>
      <c r="O91" s="239">
        <v>5</v>
      </c>
      <c r="P91" s="239">
        <v>3</v>
      </c>
      <c r="Q91" s="239">
        <v>2020</v>
      </c>
      <c r="R91" s="239" t="s">
        <v>389</v>
      </c>
      <c r="S91" s="239">
        <v>12</v>
      </c>
      <c r="T91" s="239" t="s">
        <v>207</v>
      </c>
      <c r="U91" s="239">
        <v>5</v>
      </c>
      <c r="V91" s="239">
        <v>0</v>
      </c>
      <c r="W91" s="239">
        <v>3</v>
      </c>
      <c r="X91" s="239">
        <v>5</v>
      </c>
      <c r="Y91" s="239">
        <v>10</v>
      </c>
      <c r="Z91" s="239">
        <v>2</v>
      </c>
      <c r="AA91" s="239">
        <v>1</v>
      </c>
      <c r="AB91" s="239">
        <v>1</v>
      </c>
      <c r="AD91" s="239">
        <v>1</v>
      </c>
      <c r="AE91" s="239">
        <v>98</v>
      </c>
      <c r="AF91" s="239" t="s">
        <v>402</v>
      </c>
      <c r="AH91" s="239" t="s">
        <v>507</v>
      </c>
      <c r="AI91" s="239">
        <v>10</v>
      </c>
      <c r="AJ91" s="239">
        <v>2</v>
      </c>
      <c r="AK91" s="239">
        <v>3</v>
      </c>
      <c r="AL91" s="239">
        <v>2</v>
      </c>
      <c r="AM91" s="239">
        <v>21</v>
      </c>
      <c r="AN91" s="239">
        <v>41</v>
      </c>
      <c r="AO91" s="239" t="s">
        <v>374</v>
      </c>
      <c r="AP91" s="239">
        <v>5</v>
      </c>
      <c r="AQ91" s="239">
        <v>74</v>
      </c>
      <c r="AU91" s="239">
        <v>12</v>
      </c>
      <c r="AV91" s="239">
        <v>9</v>
      </c>
      <c r="AW91" s="239">
        <v>30</v>
      </c>
      <c r="AX91" s="239">
        <v>11</v>
      </c>
      <c r="AY91" s="239">
        <v>21</v>
      </c>
      <c r="AZ91" s="239">
        <v>2</v>
      </c>
      <c r="BA91" s="239">
        <v>2</v>
      </c>
      <c r="BB91" s="239">
        <v>2</v>
      </c>
      <c r="BC91" s="239">
        <v>31</v>
      </c>
      <c r="BD91" s="239">
        <v>22</v>
      </c>
      <c r="BE91" s="239" t="s">
        <v>374</v>
      </c>
      <c r="BF91" s="239">
        <v>5</v>
      </c>
      <c r="BG91" s="239">
        <v>2</v>
      </c>
      <c r="BK91" s="239">
        <v>12</v>
      </c>
      <c r="BL91" s="239">
        <v>9</v>
      </c>
      <c r="BM91" s="239">
        <v>30</v>
      </c>
      <c r="BN91" s="239">
        <v>11</v>
      </c>
      <c r="BO91" s="239">
        <v>21</v>
      </c>
      <c r="BP91" s="239">
        <v>2</v>
      </c>
      <c r="BQ91" s="239">
        <v>2</v>
      </c>
      <c r="BR91" s="239">
        <v>10</v>
      </c>
      <c r="BS91" s="239">
        <v>20</v>
      </c>
      <c r="BT91" s="239">
        <v>27</v>
      </c>
      <c r="BU91" s="239" t="s">
        <v>384</v>
      </c>
      <c r="BV91" s="239">
        <v>5</v>
      </c>
      <c r="BW91" s="239">
        <v>1</v>
      </c>
      <c r="CA91" s="239">
        <v>12</v>
      </c>
      <c r="CB91" s="239">
        <v>9</v>
      </c>
      <c r="CC91" s="239">
        <v>30</v>
      </c>
      <c r="CD91" s="239">
        <v>11</v>
      </c>
      <c r="CE91" s="239">
        <v>21</v>
      </c>
      <c r="CV91" s="239">
        <v>432827.13710652298</v>
      </c>
      <c r="CW91" s="239">
        <v>4957478.1405592104</v>
      </c>
      <c r="CX91" s="239">
        <v>44.767541229999999</v>
      </c>
      <c r="CY91" s="239">
        <v>-93.848856400000003</v>
      </c>
      <c r="CZ91" s="239" t="s">
        <v>379</v>
      </c>
      <c r="DA91" s="239" t="s">
        <v>508</v>
      </c>
    </row>
    <row r="92" spans="1:105" ht="15" customHeight="1" x14ac:dyDescent="0.25">
      <c r="A92" s="239">
        <v>1</v>
      </c>
      <c r="B92" s="7">
        <v>4</v>
      </c>
      <c r="C92" s="239">
        <v>680055</v>
      </c>
      <c r="D92" s="239">
        <v>4</v>
      </c>
      <c r="E92" s="239">
        <v>51</v>
      </c>
      <c r="F92" s="239">
        <v>5.4889999999999999</v>
      </c>
      <c r="G92" s="239">
        <v>10</v>
      </c>
      <c r="I92" s="239" t="s">
        <v>373</v>
      </c>
      <c r="J92" s="239" t="s">
        <v>374</v>
      </c>
      <c r="K92" s="239">
        <v>25</v>
      </c>
      <c r="M92" s="239">
        <v>19002683</v>
      </c>
      <c r="O92" s="239">
        <v>1</v>
      </c>
      <c r="P92" s="239">
        <v>28</v>
      </c>
      <c r="Q92" s="239">
        <v>2019</v>
      </c>
      <c r="R92" s="239" t="s">
        <v>381</v>
      </c>
      <c r="S92" s="239">
        <v>8</v>
      </c>
      <c r="U92" s="239">
        <v>5</v>
      </c>
      <c r="V92" s="239">
        <v>0</v>
      </c>
      <c r="W92" s="239">
        <v>2</v>
      </c>
      <c r="X92" s="239">
        <v>90</v>
      </c>
      <c r="Y92" s="239">
        <v>10</v>
      </c>
      <c r="Z92" s="239">
        <v>3</v>
      </c>
      <c r="AA92" s="239">
        <v>1</v>
      </c>
      <c r="AB92" s="239">
        <v>1</v>
      </c>
      <c r="AD92" s="239">
        <v>3</v>
      </c>
      <c r="AE92" s="239">
        <v>98</v>
      </c>
      <c r="AF92" s="239" t="s">
        <v>402</v>
      </c>
      <c r="AG92" s="239" t="s">
        <v>377</v>
      </c>
      <c r="AH92" s="239" t="s">
        <v>507</v>
      </c>
      <c r="AI92" s="239">
        <v>90</v>
      </c>
      <c r="AJ92" s="239">
        <v>2</v>
      </c>
      <c r="AK92" s="239">
        <v>49</v>
      </c>
      <c r="AL92" s="239">
        <v>1</v>
      </c>
      <c r="AM92" s="239">
        <v>33</v>
      </c>
      <c r="AN92" s="239">
        <v>46</v>
      </c>
      <c r="AO92" s="239" t="s">
        <v>374</v>
      </c>
      <c r="AP92" s="239">
        <v>5</v>
      </c>
      <c r="AQ92" s="239">
        <v>90</v>
      </c>
      <c r="AU92" s="239">
        <v>12</v>
      </c>
      <c r="AV92" s="239">
        <v>9</v>
      </c>
      <c r="AW92" s="239">
        <v>30</v>
      </c>
      <c r="AX92" s="239">
        <v>11</v>
      </c>
      <c r="AY92" s="239">
        <v>21</v>
      </c>
      <c r="AZ92" s="239">
        <v>2</v>
      </c>
      <c r="BA92" s="239">
        <v>3</v>
      </c>
      <c r="BB92" s="239">
        <v>2</v>
      </c>
      <c r="BC92" s="239">
        <v>34</v>
      </c>
      <c r="BD92" s="239">
        <v>48</v>
      </c>
      <c r="BE92" s="239" t="s">
        <v>374</v>
      </c>
      <c r="BF92" s="239">
        <v>5</v>
      </c>
      <c r="BG92" s="239">
        <v>1</v>
      </c>
      <c r="BK92" s="239">
        <v>12</v>
      </c>
      <c r="BL92" s="239">
        <v>9</v>
      </c>
      <c r="BM92" s="239">
        <v>30</v>
      </c>
      <c r="BN92" s="239">
        <v>11</v>
      </c>
      <c r="BO92" s="239">
        <v>21</v>
      </c>
      <c r="CV92" s="239">
        <v>432827.73258424399</v>
      </c>
      <c r="CW92" s="239">
        <v>4957488.7854466196</v>
      </c>
      <c r="CX92" s="239">
        <v>44.767637110000003</v>
      </c>
      <c r="CY92" s="239">
        <v>-93.848850279999994</v>
      </c>
      <c r="CZ92" s="239" t="s">
        <v>438</v>
      </c>
      <c r="DA92" s="239" t="s">
        <v>509</v>
      </c>
    </row>
    <row r="93" spans="1:105" ht="15" customHeight="1" x14ac:dyDescent="0.25">
      <c r="A93" s="239">
        <v>1</v>
      </c>
      <c r="B93" s="7">
        <v>4</v>
      </c>
      <c r="C93" s="239">
        <v>814815</v>
      </c>
      <c r="D93" s="239">
        <v>4</v>
      </c>
      <c r="E93" s="239">
        <v>51</v>
      </c>
      <c r="F93" s="239">
        <v>5.4930000000000003</v>
      </c>
      <c r="G93" s="239">
        <v>10</v>
      </c>
      <c r="I93" s="239" t="s">
        <v>373</v>
      </c>
      <c r="J93" s="239" t="s">
        <v>374</v>
      </c>
      <c r="K93" s="239">
        <v>25</v>
      </c>
      <c r="M93" s="239">
        <v>20016573</v>
      </c>
      <c r="N93" s="239">
        <v>201680071</v>
      </c>
      <c r="O93" s="239">
        <v>6</v>
      </c>
      <c r="P93" s="239">
        <v>16</v>
      </c>
      <c r="Q93" s="239">
        <v>2020</v>
      </c>
      <c r="R93" s="239" t="s">
        <v>391</v>
      </c>
      <c r="S93" s="239">
        <v>17</v>
      </c>
      <c r="T93" s="239">
        <v>98</v>
      </c>
      <c r="U93" s="239">
        <v>3</v>
      </c>
      <c r="V93" s="239">
        <v>0</v>
      </c>
      <c r="W93" s="239">
        <v>2</v>
      </c>
      <c r="X93" s="239">
        <v>5</v>
      </c>
      <c r="Y93" s="239">
        <v>10</v>
      </c>
      <c r="Z93" s="239">
        <v>3</v>
      </c>
      <c r="AA93" s="239">
        <v>1</v>
      </c>
      <c r="AB93" s="239">
        <v>1</v>
      </c>
      <c r="AD93" s="239">
        <v>1</v>
      </c>
      <c r="AE93" s="239">
        <v>90</v>
      </c>
      <c r="AF93" s="239" t="s">
        <v>402</v>
      </c>
      <c r="AG93" s="239" t="s">
        <v>377</v>
      </c>
      <c r="AH93" s="239" t="s">
        <v>507</v>
      </c>
      <c r="AI93" s="239">
        <v>9</v>
      </c>
      <c r="AJ93" s="239">
        <v>2</v>
      </c>
      <c r="AK93" s="239">
        <v>3</v>
      </c>
      <c r="AL93" s="239">
        <v>1</v>
      </c>
      <c r="AM93" s="239">
        <v>21</v>
      </c>
      <c r="AN93" s="239">
        <v>58</v>
      </c>
      <c r="AO93" s="239" t="s">
        <v>374</v>
      </c>
      <c r="AP93" s="239">
        <v>5</v>
      </c>
      <c r="AQ93" s="239">
        <v>1</v>
      </c>
      <c r="AU93" s="239">
        <v>12</v>
      </c>
      <c r="AV93" s="239">
        <v>23</v>
      </c>
      <c r="AW93" s="239">
        <v>55</v>
      </c>
      <c r="AX93" s="239">
        <v>11</v>
      </c>
      <c r="AY93" s="239">
        <v>21</v>
      </c>
      <c r="AZ93" s="239">
        <v>2</v>
      </c>
      <c r="BA93" s="239">
        <v>4</v>
      </c>
      <c r="BB93" s="239">
        <v>2</v>
      </c>
      <c r="BC93" s="239">
        <v>24</v>
      </c>
      <c r="BD93" s="239">
        <v>59</v>
      </c>
      <c r="BE93" s="239" t="s">
        <v>374</v>
      </c>
      <c r="BF93" s="239">
        <v>5</v>
      </c>
      <c r="BG93" s="239">
        <v>2</v>
      </c>
      <c r="BK93" s="239">
        <v>12</v>
      </c>
      <c r="BL93" s="239">
        <v>23</v>
      </c>
      <c r="BM93" s="239">
        <v>55</v>
      </c>
      <c r="BN93" s="239">
        <v>11</v>
      </c>
      <c r="BO93" s="239">
        <v>21</v>
      </c>
      <c r="CV93" s="239">
        <v>432827.20341651898</v>
      </c>
      <c r="CW93" s="239">
        <v>4957495.4020537203</v>
      </c>
      <c r="CX93" s="239">
        <v>44.767696610000002</v>
      </c>
      <c r="CY93" s="239">
        <v>-93.848857839999994</v>
      </c>
      <c r="CZ93" s="239" t="s">
        <v>379</v>
      </c>
      <c r="DA93" s="239" t="s">
        <v>510</v>
      </c>
    </row>
    <row r="94" spans="1:105" ht="15" customHeight="1" x14ac:dyDescent="0.25">
      <c r="A94" s="239">
        <v>1</v>
      </c>
      <c r="B94" s="7">
        <v>4</v>
      </c>
      <c r="C94" s="239">
        <v>733162</v>
      </c>
      <c r="D94" s="239">
        <v>4</v>
      </c>
      <c r="E94" s="239">
        <v>51</v>
      </c>
      <c r="F94" s="239">
        <v>5.4950000000000001</v>
      </c>
      <c r="G94" s="239">
        <v>10</v>
      </c>
      <c r="I94" s="239" t="s">
        <v>373</v>
      </c>
      <c r="J94" s="239" t="s">
        <v>374</v>
      </c>
      <c r="K94" s="239">
        <v>25</v>
      </c>
      <c r="M94" s="239">
        <v>19508552</v>
      </c>
      <c r="O94" s="239">
        <v>7</v>
      </c>
      <c r="P94" s="239">
        <v>12</v>
      </c>
      <c r="Q94" s="239">
        <v>2019</v>
      </c>
      <c r="R94" s="239" t="s">
        <v>383</v>
      </c>
      <c r="S94" s="239">
        <v>16</v>
      </c>
      <c r="T94" s="239" t="s">
        <v>393</v>
      </c>
      <c r="U94" s="239">
        <v>3</v>
      </c>
      <c r="V94" s="239">
        <v>0</v>
      </c>
      <c r="W94" s="239">
        <v>2</v>
      </c>
      <c r="X94" s="239">
        <v>5</v>
      </c>
      <c r="Y94" s="239">
        <v>10</v>
      </c>
      <c r="Z94" s="239">
        <v>3</v>
      </c>
      <c r="AA94" s="239">
        <v>1</v>
      </c>
      <c r="AB94" s="239">
        <v>2</v>
      </c>
      <c r="AC94" s="239">
        <v>1</v>
      </c>
      <c r="AD94" s="239">
        <v>1</v>
      </c>
      <c r="AE94" s="239">
        <v>98</v>
      </c>
      <c r="AF94" s="239" t="s">
        <v>402</v>
      </c>
      <c r="AH94" s="239" t="s">
        <v>507</v>
      </c>
      <c r="AI94" s="239">
        <v>10</v>
      </c>
      <c r="AJ94" s="239">
        <v>2</v>
      </c>
      <c r="AK94" s="239">
        <v>2</v>
      </c>
      <c r="AL94" s="239">
        <v>1</v>
      </c>
      <c r="AM94" s="239">
        <v>21</v>
      </c>
      <c r="AN94" s="239">
        <v>63</v>
      </c>
      <c r="AO94" s="239" t="s">
        <v>374</v>
      </c>
      <c r="AP94" s="239">
        <v>5</v>
      </c>
      <c r="AQ94" s="239">
        <v>99</v>
      </c>
      <c r="AU94" s="239">
        <v>12</v>
      </c>
      <c r="AV94" s="239">
        <v>23</v>
      </c>
      <c r="AW94" s="239">
        <v>55</v>
      </c>
      <c r="AX94" s="239">
        <v>11</v>
      </c>
      <c r="AY94" s="239">
        <v>21</v>
      </c>
      <c r="AZ94" s="239">
        <v>2</v>
      </c>
      <c r="BA94" s="239">
        <v>49</v>
      </c>
      <c r="BB94" s="239">
        <v>3</v>
      </c>
      <c r="BC94" s="239">
        <v>21</v>
      </c>
      <c r="BD94" s="239">
        <v>30</v>
      </c>
      <c r="BE94" s="239" t="s">
        <v>374</v>
      </c>
      <c r="BF94" s="239">
        <v>5</v>
      </c>
      <c r="BG94" s="239">
        <v>1</v>
      </c>
      <c r="BK94" s="239">
        <v>12</v>
      </c>
      <c r="BL94" s="239">
        <v>9</v>
      </c>
      <c r="BM94" s="239">
        <v>60</v>
      </c>
      <c r="BN94" s="239">
        <v>11</v>
      </c>
      <c r="BO94" s="239">
        <v>21</v>
      </c>
      <c r="CV94" s="239">
        <v>432825.34078401502</v>
      </c>
      <c r="CW94" s="239">
        <v>4957498.0187960397</v>
      </c>
      <c r="CX94" s="239">
        <v>44.767719990000003</v>
      </c>
      <c r="CY94" s="239">
        <v>-93.848881719999994</v>
      </c>
      <c r="CZ94" s="239" t="s">
        <v>379</v>
      </c>
      <c r="DA94" s="239" t="s">
        <v>511</v>
      </c>
    </row>
    <row r="95" spans="1:105" ht="15" hidden="1" customHeight="1" x14ac:dyDescent="0.25">
      <c r="A95" s="239">
        <v>1</v>
      </c>
      <c r="B95" s="7">
        <v>4</v>
      </c>
      <c r="C95" s="239">
        <v>496484</v>
      </c>
      <c r="D95" s="239">
        <v>4</v>
      </c>
      <c r="E95" s="239">
        <v>51</v>
      </c>
      <c r="F95" s="239">
        <v>5.5090000000000003</v>
      </c>
      <c r="G95" s="239">
        <v>10</v>
      </c>
      <c r="I95" s="239" t="s">
        <v>373</v>
      </c>
      <c r="J95" s="239" t="s">
        <v>374</v>
      </c>
      <c r="K95" s="239">
        <v>25</v>
      </c>
      <c r="M95" s="239">
        <v>17027967</v>
      </c>
      <c r="O95" s="239">
        <v>8</v>
      </c>
      <c r="P95" s="239">
        <v>24</v>
      </c>
      <c r="Q95" s="239">
        <v>2017</v>
      </c>
      <c r="R95" s="239" t="s">
        <v>416</v>
      </c>
      <c r="S95" s="239">
        <v>17</v>
      </c>
      <c r="T95" s="239" t="s">
        <v>512</v>
      </c>
      <c r="U95" s="239">
        <v>5</v>
      </c>
      <c r="V95" s="239">
        <v>0</v>
      </c>
      <c r="W95" s="239">
        <v>2</v>
      </c>
      <c r="X95" s="239">
        <v>5</v>
      </c>
      <c r="Y95" s="239">
        <v>10</v>
      </c>
      <c r="Z95" s="239">
        <v>3</v>
      </c>
      <c r="AA95" s="239">
        <v>1</v>
      </c>
      <c r="AB95" s="239">
        <v>1</v>
      </c>
      <c r="AD95" s="239">
        <v>1</v>
      </c>
      <c r="AE95" s="239">
        <v>98</v>
      </c>
      <c r="AF95" s="239" t="s">
        <v>402</v>
      </c>
      <c r="AH95" s="239" t="s">
        <v>507</v>
      </c>
      <c r="AI95" s="239">
        <v>10</v>
      </c>
      <c r="AJ95" s="239">
        <v>2</v>
      </c>
      <c r="AK95" s="239">
        <v>3</v>
      </c>
      <c r="AL95" s="239">
        <v>1</v>
      </c>
      <c r="AM95" s="239">
        <v>24</v>
      </c>
      <c r="AN95" s="239">
        <v>30</v>
      </c>
      <c r="AO95" s="239" t="s">
        <v>374</v>
      </c>
      <c r="AP95" s="239">
        <v>5</v>
      </c>
      <c r="AQ95" s="239">
        <v>2</v>
      </c>
      <c r="AU95" s="239">
        <v>12</v>
      </c>
      <c r="AV95" s="239">
        <v>23</v>
      </c>
      <c r="AW95" s="239">
        <v>60</v>
      </c>
      <c r="AX95" s="239">
        <v>11</v>
      </c>
      <c r="AY95" s="239">
        <v>21</v>
      </c>
      <c r="AZ95" s="239">
        <v>2</v>
      </c>
      <c r="BA95" s="239">
        <v>2</v>
      </c>
      <c r="BB95" s="239">
        <v>3</v>
      </c>
      <c r="BC95" s="239">
        <v>21</v>
      </c>
      <c r="BD95" s="239">
        <v>28</v>
      </c>
      <c r="BE95" s="239" t="s">
        <v>374</v>
      </c>
      <c r="BF95" s="239">
        <v>5</v>
      </c>
      <c r="BG95" s="239">
        <v>1</v>
      </c>
      <c r="BK95" s="239">
        <v>12</v>
      </c>
      <c r="BL95" s="239">
        <v>9</v>
      </c>
      <c r="BM95" s="239">
        <v>60</v>
      </c>
      <c r="BN95" s="239">
        <v>11</v>
      </c>
      <c r="BO95" s="239">
        <v>21</v>
      </c>
      <c r="CV95" s="239">
        <v>432817.08291974798</v>
      </c>
      <c r="CW95" s="239">
        <v>4957521.0870385598</v>
      </c>
      <c r="CX95" s="239">
        <v>44.767926860000003</v>
      </c>
      <c r="CY95" s="239">
        <v>-93.848989110000005</v>
      </c>
      <c r="CZ95" s="239" t="s">
        <v>379</v>
      </c>
      <c r="DA95" s="239" t="s">
        <v>513</v>
      </c>
    </row>
    <row r="96" spans="1:105" ht="15" hidden="1" customHeight="1" x14ac:dyDescent="0.25">
      <c r="A96" s="239">
        <v>1</v>
      </c>
      <c r="B96" s="7">
        <v>6</v>
      </c>
      <c r="C96" s="239">
        <v>11023052</v>
      </c>
      <c r="D96" s="239">
        <v>7</v>
      </c>
      <c r="E96" s="239">
        <v>153</v>
      </c>
      <c r="F96" s="239">
        <v>3.5009999999999999</v>
      </c>
      <c r="G96" s="239">
        <v>10</v>
      </c>
      <c r="I96" s="239" t="s">
        <v>373</v>
      </c>
      <c r="J96" s="239" t="s">
        <v>374</v>
      </c>
      <c r="K96" s="239">
        <v>25</v>
      </c>
      <c r="M96" s="239">
        <v>15511672</v>
      </c>
      <c r="N96" s="239">
        <v>153120115</v>
      </c>
      <c r="O96" s="239">
        <v>11</v>
      </c>
      <c r="P96" s="239">
        <v>8</v>
      </c>
      <c r="Q96" s="239">
        <v>2015</v>
      </c>
      <c r="R96" s="239" t="s">
        <v>389</v>
      </c>
      <c r="S96" s="239">
        <v>15</v>
      </c>
      <c r="T96" s="239" t="s">
        <v>376</v>
      </c>
      <c r="U96" s="239">
        <v>3</v>
      </c>
      <c r="V96" s="239">
        <v>0</v>
      </c>
      <c r="W96" s="239">
        <v>2</v>
      </c>
      <c r="X96" s="239">
        <v>1</v>
      </c>
      <c r="Y96" s="239">
        <v>10</v>
      </c>
      <c r="Z96" s="239">
        <v>3</v>
      </c>
      <c r="AA96" s="239">
        <v>1</v>
      </c>
      <c r="AB96" s="239">
        <v>1</v>
      </c>
      <c r="AD96" s="239">
        <v>1</v>
      </c>
      <c r="AE96" s="239">
        <v>98</v>
      </c>
      <c r="AF96" s="239">
        <v>212</v>
      </c>
      <c r="AG96" s="239">
        <v>153</v>
      </c>
      <c r="AH96" s="239" t="s">
        <v>514</v>
      </c>
      <c r="AI96" s="239">
        <v>7</v>
      </c>
      <c r="AJ96" s="239">
        <v>2</v>
      </c>
      <c r="AK96" s="239">
        <v>2</v>
      </c>
      <c r="AL96" s="239">
        <v>4</v>
      </c>
      <c r="AM96" s="239">
        <v>21</v>
      </c>
      <c r="AN96" s="239">
        <v>55</v>
      </c>
      <c r="AO96" s="239" t="s">
        <v>384</v>
      </c>
      <c r="AP96" s="239">
        <v>5</v>
      </c>
      <c r="AQ96" s="239">
        <v>15</v>
      </c>
      <c r="AR96" s="239">
        <v>5</v>
      </c>
      <c r="AU96" s="239">
        <v>7</v>
      </c>
      <c r="AV96" s="239">
        <v>98</v>
      </c>
      <c r="AW96" s="239">
        <v>60</v>
      </c>
      <c r="AX96" s="239">
        <v>11</v>
      </c>
      <c r="AY96" s="239">
        <v>21</v>
      </c>
      <c r="AZ96" s="239">
        <v>2</v>
      </c>
      <c r="BA96" s="239">
        <v>2</v>
      </c>
      <c r="BB96" s="239">
        <v>4</v>
      </c>
      <c r="BC96" s="239">
        <v>26</v>
      </c>
      <c r="BD96" s="239">
        <v>16</v>
      </c>
      <c r="BE96" s="239" t="s">
        <v>384</v>
      </c>
      <c r="BF96" s="239">
        <v>5</v>
      </c>
      <c r="BG96" s="239">
        <v>1</v>
      </c>
      <c r="BK96" s="239">
        <v>7</v>
      </c>
      <c r="BL96" s="239">
        <v>98</v>
      </c>
      <c r="BM96" s="239">
        <v>60</v>
      </c>
      <c r="BN96" s="239">
        <v>11</v>
      </c>
      <c r="BO96" s="239">
        <v>21</v>
      </c>
      <c r="CV96" s="239">
        <v>434430</v>
      </c>
      <c r="CW96" s="239">
        <v>4957473</v>
      </c>
      <c r="CX96" s="239">
        <v>44.767643700000001</v>
      </c>
      <c r="CY96" s="239">
        <v>-93.828600699999996</v>
      </c>
      <c r="CZ96" s="239" t="s">
        <v>379</v>
      </c>
      <c r="DA96" s="324" t="s">
        <v>515</v>
      </c>
    </row>
    <row r="97" spans="1:105" ht="15" customHeight="1" x14ac:dyDescent="0.25">
      <c r="A97" s="239">
        <v>1</v>
      </c>
      <c r="B97" s="7">
        <v>6</v>
      </c>
      <c r="C97" s="239">
        <v>814951</v>
      </c>
      <c r="D97" s="239">
        <v>7</v>
      </c>
      <c r="E97" s="239">
        <v>153</v>
      </c>
      <c r="F97" s="239">
        <v>3.51</v>
      </c>
      <c r="G97" s="239">
        <v>10</v>
      </c>
      <c r="I97" s="239" t="s">
        <v>373</v>
      </c>
      <c r="J97" s="239" t="s">
        <v>374</v>
      </c>
      <c r="K97" s="239">
        <v>25</v>
      </c>
      <c r="M97" s="239">
        <v>20016637</v>
      </c>
      <c r="N97" s="239">
        <v>201690034</v>
      </c>
      <c r="O97" s="239">
        <v>6</v>
      </c>
      <c r="P97" s="239">
        <v>17</v>
      </c>
      <c r="Q97" s="239">
        <v>2020</v>
      </c>
      <c r="R97" s="239" t="s">
        <v>375</v>
      </c>
      <c r="S97" s="239">
        <v>11</v>
      </c>
      <c r="T97" s="239" t="s">
        <v>376</v>
      </c>
      <c r="U97" s="239">
        <v>4</v>
      </c>
      <c r="V97" s="239">
        <v>0</v>
      </c>
      <c r="W97" s="239">
        <v>2</v>
      </c>
      <c r="X97" s="239">
        <v>12</v>
      </c>
      <c r="Y97" s="239">
        <v>10</v>
      </c>
      <c r="Z97" s="239">
        <v>3</v>
      </c>
      <c r="AA97" s="239">
        <v>1</v>
      </c>
      <c r="AB97" s="239">
        <v>1</v>
      </c>
      <c r="AD97" s="239">
        <v>1</v>
      </c>
      <c r="AE97" s="239">
        <v>98</v>
      </c>
      <c r="AF97" s="239" t="s">
        <v>516</v>
      </c>
      <c r="AH97" s="239" t="s">
        <v>514</v>
      </c>
      <c r="AI97" s="239">
        <v>7</v>
      </c>
      <c r="AJ97" s="239">
        <v>2</v>
      </c>
      <c r="AK97" s="239">
        <v>2</v>
      </c>
      <c r="AL97" s="239">
        <v>4</v>
      </c>
      <c r="AM97" s="239">
        <v>21</v>
      </c>
      <c r="AN97" s="239">
        <v>25</v>
      </c>
      <c r="AO97" s="239" t="s">
        <v>384</v>
      </c>
      <c r="AP97" s="239">
        <v>5</v>
      </c>
      <c r="AQ97" s="239">
        <v>90</v>
      </c>
      <c r="AU97" s="239">
        <v>12</v>
      </c>
      <c r="AV97" s="239">
        <v>9</v>
      </c>
      <c r="AW97" s="239">
        <v>60</v>
      </c>
      <c r="AX97" s="239">
        <v>11</v>
      </c>
      <c r="AY97" s="239">
        <v>21</v>
      </c>
      <c r="AZ97" s="239">
        <v>2</v>
      </c>
      <c r="BA97" s="239">
        <v>4</v>
      </c>
      <c r="BB97" s="239">
        <v>4</v>
      </c>
      <c r="BC97" s="239">
        <v>24</v>
      </c>
      <c r="BD97" s="239">
        <v>64</v>
      </c>
      <c r="BE97" s="239" t="s">
        <v>374</v>
      </c>
      <c r="BF97" s="239">
        <v>5</v>
      </c>
      <c r="BG97" s="239">
        <v>1</v>
      </c>
      <c r="BK97" s="239">
        <v>12</v>
      </c>
      <c r="BL97" s="239">
        <v>9</v>
      </c>
      <c r="BM97" s="239">
        <v>60</v>
      </c>
      <c r="BN97" s="239">
        <v>11</v>
      </c>
      <c r="BO97" s="239">
        <v>21</v>
      </c>
      <c r="CV97" s="239">
        <v>434428.39864238002</v>
      </c>
      <c r="CW97" s="239">
        <v>4957487.7494718796</v>
      </c>
      <c r="CX97" s="239">
        <v>44.767776329999997</v>
      </c>
      <c r="CY97" s="239">
        <v>-93.828624809999994</v>
      </c>
      <c r="CZ97" s="239" t="s">
        <v>379</v>
      </c>
      <c r="DA97" s="239" t="s">
        <v>517</v>
      </c>
    </row>
    <row r="100" spans="1:105" x14ac:dyDescent="0.25">
      <c r="B100" s="239"/>
    </row>
    <row r="101" spans="1:105" x14ac:dyDescent="0.25">
      <c r="A101" s="412">
        <f>B101</f>
        <v>19</v>
      </c>
      <c r="B101" s="412">
        <v>19</v>
      </c>
      <c r="C101" s="412">
        <v>811648</v>
      </c>
      <c r="D101" s="412">
        <v>2</v>
      </c>
      <c r="E101" s="412">
        <v>212</v>
      </c>
      <c r="F101" s="412">
        <v>132.42699999999999</v>
      </c>
      <c r="G101" s="412">
        <v>10</v>
      </c>
      <c r="H101" s="412"/>
      <c r="I101" s="412" t="s">
        <v>1728</v>
      </c>
      <c r="J101" s="412" t="s">
        <v>374</v>
      </c>
      <c r="K101" s="412">
        <v>25</v>
      </c>
      <c r="L101" s="412"/>
      <c r="M101" s="412">
        <v>20013758</v>
      </c>
      <c r="N101" s="412">
        <v>201470006</v>
      </c>
      <c r="O101" s="412">
        <v>5</v>
      </c>
      <c r="P101" s="412">
        <v>26</v>
      </c>
      <c r="Q101" s="412">
        <v>2020</v>
      </c>
      <c r="R101" s="412" t="s">
        <v>391</v>
      </c>
      <c r="S101" s="412">
        <v>5</v>
      </c>
      <c r="T101" s="412"/>
      <c r="U101" s="412">
        <v>3</v>
      </c>
      <c r="V101" s="412">
        <v>0</v>
      </c>
      <c r="W101" s="412">
        <v>2</v>
      </c>
      <c r="X101" s="412">
        <v>12</v>
      </c>
      <c r="Y101" s="412">
        <v>10</v>
      </c>
      <c r="Z101" s="412">
        <v>4</v>
      </c>
      <c r="AA101" s="412">
        <v>2</v>
      </c>
      <c r="AB101" s="412">
        <v>2</v>
      </c>
      <c r="AC101" s="412"/>
      <c r="AD101" s="412">
        <v>1</v>
      </c>
      <c r="AE101" s="412">
        <v>98</v>
      </c>
      <c r="AF101" s="412" t="s">
        <v>377</v>
      </c>
      <c r="AG101" s="412">
        <v>351</v>
      </c>
      <c r="AH101" s="412" t="s">
        <v>378</v>
      </c>
      <c r="AI101" s="412">
        <v>7</v>
      </c>
      <c r="AJ101" s="412">
        <v>2</v>
      </c>
      <c r="AK101" s="412">
        <v>2</v>
      </c>
      <c r="AL101" s="412">
        <v>4</v>
      </c>
      <c r="AM101" s="412">
        <v>21</v>
      </c>
      <c r="AN101" s="412">
        <v>20</v>
      </c>
      <c r="AO101" s="412" t="s">
        <v>384</v>
      </c>
      <c r="AP101" s="412">
        <v>9</v>
      </c>
      <c r="AQ101" s="412">
        <v>70</v>
      </c>
      <c r="AR101" s="412"/>
      <c r="AS101" s="412"/>
      <c r="AT101" s="412"/>
      <c r="AU101" s="412">
        <v>12</v>
      </c>
      <c r="AV101" s="412">
        <v>9</v>
      </c>
      <c r="AW101" s="412">
        <v>60</v>
      </c>
      <c r="AX101" s="412">
        <v>11</v>
      </c>
      <c r="AY101" s="412">
        <v>21</v>
      </c>
      <c r="AZ101" s="412">
        <v>2</v>
      </c>
      <c r="BA101" s="412">
        <v>4</v>
      </c>
      <c r="BB101" s="412">
        <v>4</v>
      </c>
      <c r="BC101" s="412">
        <v>34</v>
      </c>
      <c r="BD101" s="412">
        <v>37</v>
      </c>
      <c r="BE101" s="412" t="s">
        <v>374</v>
      </c>
      <c r="BF101" s="412">
        <v>5</v>
      </c>
      <c r="BG101" s="412">
        <v>1</v>
      </c>
      <c r="BH101" s="412"/>
      <c r="BI101" s="412"/>
      <c r="BJ101" s="412"/>
      <c r="BK101" s="412">
        <v>12</v>
      </c>
      <c r="BL101" s="412">
        <v>9</v>
      </c>
      <c r="BM101" s="412">
        <v>60</v>
      </c>
      <c r="BN101" s="412">
        <v>11</v>
      </c>
      <c r="BO101" s="412">
        <v>21</v>
      </c>
      <c r="BP101" s="412"/>
      <c r="BQ101" s="412"/>
      <c r="BR101" s="412"/>
      <c r="BS101" s="412"/>
      <c r="BT101" s="412"/>
      <c r="BU101" s="412"/>
      <c r="BV101" s="412"/>
      <c r="BW101" s="412"/>
      <c r="BX101" s="412"/>
      <c r="BY101" s="412"/>
      <c r="BZ101" s="412"/>
      <c r="CA101" s="412"/>
      <c r="CB101" s="412"/>
      <c r="CC101" s="412"/>
      <c r="CD101" s="412"/>
      <c r="CE101" s="412"/>
      <c r="CF101" s="412"/>
      <c r="CG101" s="412"/>
      <c r="CH101" s="412"/>
      <c r="CI101" s="412"/>
      <c r="CJ101" s="412"/>
      <c r="CK101" s="412"/>
      <c r="CL101" s="412"/>
      <c r="CM101" s="412"/>
      <c r="CN101" s="412"/>
      <c r="CO101" s="412"/>
      <c r="CP101" s="412"/>
      <c r="CQ101" s="412"/>
      <c r="CR101" s="412"/>
      <c r="CS101" s="412"/>
      <c r="CT101" s="412"/>
      <c r="CU101" s="412"/>
      <c r="CV101" s="412">
        <v>428868.58169414097</v>
      </c>
      <c r="CW101" s="412">
        <v>4957571.9705346702</v>
      </c>
      <c r="CX101" s="412">
        <v>44.768003069999999</v>
      </c>
      <c r="CY101" s="412">
        <v>-93.898887380000005</v>
      </c>
      <c r="CZ101" s="412" t="s">
        <v>379</v>
      </c>
      <c r="DA101" s="412" t="s">
        <v>5189</v>
      </c>
    </row>
    <row r="102" spans="1:105" x14ac:dyDescent="0.25">
      <c r="A102" s="412">
        <f t="shared" ref="A102:A143" si="0">B102</f>
        <v>19</v>
      </c>
      <c r="B102" s="412">
        <v>19</v>
      </c>
      <c r="C102" s="412">
        <v>768177</v>
      </c>
      <c r="D102" s="412">
        <v>2</v>
      </c>
      <c r="E102" s="412">
        <v>212</v>
      </c>
      <c r="F102" s="412">
        <v>132.42699999999999</v>
      </c>
      <c r="G102" s="412">
        <v>10</v>
      </c>
      <c r="H102" s="412"/>
      <c r="I102" s="412" t="s">
        <v>1728</v>
      </c>
      <c r="J102" s="412" t="s">
        <v>374</v>
      </c>
      <c r="K102" s="412">
        <v>25</v>
      </c>
      <c r="L102" s="412"/>
      <c r="M102" s="412">
        <v>19036141</v>
      </c>
      <c r="N102" s="412"/>
      <c r="O102" s="412">
        <v>12</v>
      </c>
      <c r="P102" s="412">
        <v>4</v>
      </c>
      <c r="Q102" s="412">
        <v>2019</v>
      </c>
      <c r="R102" s="412" t="s">
        <v>375</v>
      </c>
      <c r="S102" s="412">
        <v>1</v>
      </c>
      <c r="T102" s="412">
        <v>98</v>
      </c>
      <c r="U102" s="412">
        <v>5</v>
      </c>
      <c r="V102" s="412">
        <v>0</v>
      </c>
      <c r="W102" s="412">
        <v>1</v>
      </c>
      <c r="X102" s="412"/>
      <c r="Y102" s="412">
        <v>16</v>
      </c>
      <c r="Z102" s="412">
        <v>4</v>
      </c>
      <c r="AA102" s="412">
        <v>6</v>
      </c>
      <c r="AB102" s="412">
        <v>1</v>
      </c>
      <c r="AC102" s="412"/>
      <c r="AD102" s="412">
        <v>1</v>
      </c>
      <c r="AE102" s="412">
        <v>98</v>
      </c>
      <c r="AF102" s="412" t="s">
        <v>377</v>
      </c>
      <c r="AG102" s="412"/>
      <c r="AH102" s="412" t="s">
        <v>378</v>
      </c>
      <c r="AI102" s="412">
        <v>4</v>
      </c>
      <c r="AJ102" s="412">
        <v>2</v>
      </c>
      <c r="AK102" s="412">
        <v>4</v>
      </c>
      <c r="AL102" s="412">
        <v>4</v>
      </c>
      <c r="AM102" s="412">
        <v>21</v>
      </c>
      <c r="AN102" s="412">
        <v>55</v>
      </c>
      <c r="AO102" s="412" t="s">
        <v>374</v>
      </c>
      <c r="AP102" s="412">
        <v>5</v>
      </c>
      <c r="AQ102" s="412">
        <v>1</v>
      </c>
      <c r="AR102" s="412"/>
      <c r="AS102" s="412"/>
      <c r="AT102" s="412"/>
      <c r="AU102" s="412">
        <v>12</v>
      </c>
      <c r="AV102" s="412">
        <v>9</v>
      </c>
      <c r="AW102" s="412">
        <v>60</v>
      </c>
      <c r="AX102" s="412">
        <v>11</v>
      </c>
      <c r="AY102" s="412">
        <v>21</v>
      </c>
      <c r="AZ102" s="412"/>
      <c r="BA102" s="412"/>
      <c r="BB102" s="412"/>
      <c r="BC102" s="412"/>
      <c r="BD102" s="412"/>
      <c r="BE102" s="412"/>
      <c r="BF102" s="412"/>
      <c r="BG102" s="412"/>
      <c r="BH102" s="412"/>
      <c r="BI102" s="412"/>
      <c r="BJ102" s="412"/>
      <c r="BK102" s="412"/>
      <c r="BL102" s="412"/>
      <c r="BM102" s="412"/>
      <c r="BN102" s="412"/>
      <c r="BO102" s="412"/>
      <c r="BP102" s="412"/>
      <c r="BQ102" s="412"/>
      <c r="BR102" s="412"/>
      <c r="BS102" s="412"/>
      <c r="BT102" s="412"/>
      <c r="BU102" s="412"/>
      <c r="BV102" s="412"/>
      <c r="BW102" s="412"/>
      <c r="BX102" s="412"/>
      <c r="BY102" s="412"/>
      <c r="BZ102" s="412"/>
      <c r="CA102" s="412"/>
      <c r="CB102" s="412"/>
      <c r="CC102" s="412"/>
      <c r="CD102" s="412"/>
      <c r="CE102" s="412"/>
      <c r="CF102" s="412"/>
      <c r="CG102" s="412"/>
      <c r="CH102" s="412"/>
      <c r="CI102" s="412"/>
      <c r="CJ102" s="412"/>
      <c r="CK102" s="412"/>
      <c r="CL102" s="412"/>
      <c r="CM102" s="412"/>
      <c r="CN102" s="412"/>
      <c r="CO102" s="412"/>
      <c r="CP102" s="412"/>
      <c r="CQ102" s="412"/>
      <c r="CR102" s="412"/>
      <c r="CS102" s="412"/>
      <c r="CT102" s="412"/>
      <c r="CU102" s="412"/>
      <c r="CV102" s="412">
        <v>428869.07914020802</v>
      </c>
      <c r="CW102" s="412">
        <v>4957571.2404135996</v>
      </c>
      <c r="CX102" s="412">
        <v>44.767996549999999</v>
      </c>
      <c r="CY102" s="412">
        <v>-93.898880989999995</v>
      </c>
      <c r="CZ102" s="412" t="s">
        <v>379</v>
      </c>
      <c r="DA102" s="412" t="s">
        <v>5190</v>
      </c>
    </row>
    <row r="103" spans="1:105" x14ac:dyDescent="0.25">
      <c r="A103" s="412">
        <f t="shared" si="0"/>
        <v>19</v>
      </c>
      <c r="B103" s="412">
        <v>19</v>
      </c>
      <c r="C103" s="412">
        <v>737990</v>
      </c>
      <c r="D103" s="412">
        <v>2</v>
      </c>
      <c r="E103" s="412">
        <v>212</v>
      </c>
      <c r="F103" s="412">
        <v>132.43600000000001</v>
      </c>
      <c r="G103" s="412">
        <v>10</v>
      </c>
      <c r="H103" s="412"/>
      <c r="I103" s="412" t="s">
        <v>1728</v>
      </c>
      <c r="J103" s="412" t="s">
        <v>374</v>
      </c>
      <c r="K103" s="412">
        <v>25</v>
      </c>
      <c r="L103" s="412"/>
      <c r="M103" s="412">
        <v>19509446</v>
      </c>
      <c r="N103" s="412"/>
      <c r="O103" s="412">
        <v>8</v>
      </c>
      <c r="P103" s="412">
        <v>3</v>
      </c>
      <c r="Q103" s="412">
        <v>2019</v>
      </c>
      <c r="R103" s="412" t="s">
        <v>386</v>
      </c>
      <c r="S103" s="412">
        <v>14</v>
      </c>
      <c r="T103" s="412"/>
      <c r="U103" s="412">
        <v>5</v>
      </c>
      <c r="V103" s="412">
        <v>0</v>
      </c>
      <c r="W103" s="412">
        <v>1</v>
      </c>
      <c r="X103" s="412"/>
      <c r="Y103" s="412">
        <v>83</v>
      </c>
      <c r="Z103" s="412">
        <v>2</v>
      </c>
      <c r="AA103" s="412">
        <v>1</v>
      </c>
      <c r="AB103" s="412">
        <v>1</v>
      </c>
      <c r="AC103" s="412"/>
      <c r="AD103" s="412">
        <v>1</v>
      </c>
      <c r="AE103" s="412">
        <v>98</v>
      </c>
      <c r="AF103" s="412" t="s">
        <v>377</v>
      </c>
      <c r="AG103" s="412"/>
      <c r="AH103" s="412" t="s">
        <v>378</v>
      </c>
      <c r="AI103" s="412">
        <v>3</v>
      </c>
      <c r="AJ103" s="412">
        <v>2</v>
      </c>
      <c r="AK103" s="412">
        <v>2</v>
      </c>
      <c r="AL103" s="412">
        <v>4</v>
      </c>
      <c r="AM103" s="412">
        <v>27</v>
      </c>
      <c r="AN103" s="412">
        <v>27</v>
      </c>
      <c r="AO103" s="412" t="s">
        <v>374</v>
      </c>
      <c r="AP103" s="412">
        <v>5</v>
      </c>
      <c r="AQ103" s="412">
        <v>1</v>
      </c>
      <c r="AR103" s="412"/>
      <c r="AS103" s="412"/>
      <c r="AT103" s="412"/>
      <c r="AU103" s="412">
        <v>12</v>
      </c>
      <c r="AV103" s="412">
        <v>9</v>
      </c>
      <c r="AW103" s="412">
        <v>60</v>
      </c>
      <c r="AX103" s="412">
        <v>11</v>
      </c>
      <c r="AY103" s="412">
        <v>21</v>
      </c>
      <c r="AZ103" s="412"/>
      <c r="BA103" s="412"/>
      <c r="BB103" s="412"/>
      <c r="BC103" s="412"/>
      <c r="BD103" s="412"/>
      <c r="BE103" s="412"/>
      <c r="BF103" s="412"/>
      <c r="BG103" s="412"/>
      <c r="BH103" s="412"/>
      <c r="BI103" s="412"/>
      <c r="BJ103" s="412"/>
      <c r="BK103" s="412"/>
      <c r="BL103" s="412"/>
      <c r="BM103" s="412"/>
      <c r="BN103" s="412"/>
      <c r="BO103" s="412"/>
      <c r="BP103" s="412"/>
      <c r="BQ103" s="412"/>
      <c r="BR103" s="412"/>
      <c r="BS103" s="412"/>
      <c r="BT103" s="412"/>
      <c r="BU103" s="412"/>
      <c r="BV103" s="412"/>
      <c r="BW103" s="412"/>
      <c r="BX103" s="412"/>
      <c r="BY103" s="412"/>
      <c r="BZ103" s="412"/>
      <c r="CA103" s="412"/>
      <c r="CB103" s="412"/>
      <c r="CC103" s="412"/>
      <c r="CD103" s="412"/>
      <c r="CE103" s="412"/>
      <c r="CF103" s="412"/>
      <c r="CG103" s="412"/>
      <c r="CH103" s="412"/>
      <c r="CI103" s="412"/>
      <c r="CJ103" s="412"/>
      <c r="CK103" s="412"/>
      <c r="CL103" s="412"/>
      <c r="CM103" s="412"/>
      <c r="CN103" s="412"/>
      <c r="CO103" s="412"/>
      <c r="CP103" s="412"/>
      <c r="CQ103" s="412"/>
      <c r="CR103" s="412"/>
      <c r="CS103" s="412"/>
      <c r="CT103" s="412"/>
      <c r="CU103" s="412"/>
      <c r="CV103" s="412">
        <v>428884.09956819902</v>
      </c>
      <c r="CW103" s="412">
        <v>4957586.9189738398</v>
      </c>
      <c r="CX103" s="412">
        <v>44.768139169999998</v>
      </c>
      <c r="CY103" s="412">
        <v>-93.898693390000005</v>
      </c>
      <c r="CZ103" s="412" t="s">
        <v>379</v>
      </c>
      <c r="DA103" s="412" t="s">
        <v>5191</v>
      </c>
    </row>
    <row r="104" spans="1:105" x14ac:dyDescent="0.25">
      <c r="A104" s="412">
        <f t="shared" si="0"/>
        <v>20</v>
      </c>
      <c r="B104" s="412">
        <v>20</v>
      </c>
      <c r="C104" s="412">
        <v>756532</v>
      </c>
      <c r="D104" s="412">
        <v>2</v>
      </c>
      <c r="E104" s="412">
        <v>212</v>
      </c>
      <c r="F104" s="412">
        <v>132.01900000000001</v>
      </c>
      <c r="G104" s="412">
        <v>10</v>
      </c>
      <c r="H104" s="412"/>
      <c r="I104" s="412" t="s">
        <v>1728</v>
      </c>
      <c r="J104" s="412" t="s">
        <v>374</v>
      </c>
      <c r="K104" s="412">
        <v>25</v>
      </c>
      <c r="L104" s="412"/>
      <c r="M104" s="412">
        <v>19031299</v>
      </c>
      <c r="N104" s="412"/>
      <c r="O104" s="412">
        <v>10</v>
      </c>
      <c r="P104" s="412">
        <v>18</v>
      </c>
      <c r="Q104" s="412">
        <v>2019</v>
      </c>
      <c r="R104" s="412" t="s">
        <v>383</v>
      </c>
      <c r="S104" s="412">
        <v>1</v>
      </c>
      <c r="T104" s="412" t="s">
        <v>376</v>
      </c>
      <c r="U104" s="412">
        <v>5</v>
      </c>
      <c r="V104" s="412">
        <v>0</v>
      </c>
      <c r="W104" s="412">
        <v>1</v>
      </c>
      <c r="X104" s="412"/>
      <c r="Y104" s="412">
        <v>32</v>
      </c>
      <c r="Z104" s="412">
        <v>2</v>
      </c>
      <c r="AA104" s="412">
        <v>6</v>
      </c>
      <c r="AB104" s="412">
        <v>1</v>
      </c>
      <c r="AC104" s="412"/>
      <c r="AD104" s="412">
        <v>1</v>
      </c>
      <c r="AE104" s="412">
        <v>98</v>
      </c>
      <c r="AF104" s="412" t="s">
        <v>377</v>
      </c>
      <c r="AG104" s="412"/>
      <c r="AH104" s="412" t="s">
        <v>378</v>
      </c>
      <c r="AI104" s="412">
        <v>3</v>
      </c>
      <c r="AJ104" s="412">
        <v>2</v>
      </c>
      <c r="AK104" s="412">
        <v>5</v>
      </c>
      <c r="AL104" s="412">
        <v>4</v>
      </c>
      <c r="AM104" s="412">
        <v>21</v>
      </c>
      <c r="AN104" s="412">
        <v>54</v>
      </c>
      <c r="AO104" s="412" t="s">
        <v>374</v>
      </c>
      <c r="AP104" s="412">
        <v>5</v>
      </c>
      <c r="AQ104" s="412">
        <v>1</v>
      </c>
      <c r="AR104" s="412"/>
      <c r="AS104" s="412"/>
      <c r="AT104" s="412"/>
      <c r="AU104" s="412">
        <v>14</v>
      </c>
      <c r="AV104" s="412">
        <v>9</v>
      </c>
      <c r="AW104" s="412">
        <v>50</v>
      </c>
      <c r="AX104" s="412">
        <v>11</v>
      </c>
      <c r="AY104" s="412">
        <v>21</v>
      </c>
      <c r="AZ104" s="412"/>
      <c r="BA104" s="412"/>
      <c r="BB104" s="412"/>
      <c r="BC104" s="412"/>
      <c r="BD104" s="412"/>
      <c r="BE104" s="412"/>
      <c r="BF104" s="412"/>
      <c r="BG104" s="412"/>
      <c r="BH104" s="412"/>
      <c r="BI104" s="412"/>
      <c r="BJ104" s="412"/>
      <c r="BK104" s="412"/>
      <c r="BL104" s="412"/>
      <c r="BM104" s="412"/>
      <c r="BN104" s="412"/>
      <c r="BO104" s="412"/>
      <c r="BP104" s="412"/>
      <c r="BQ104" s="412"/>
      <c r="BR104" s="412"/>
      <c r="BS104" s="412"/>
      <c r="BT104" s="412"/>
      <c r="BU104" s="412"/>
      <c r="BV104" s="412"/>
      <c r="BW104" s="412"/>
      <c r="BX104" s="412"/>
      <c r="BY104" s="412"/>
      <c r="BZ104" s="412"/>
      <c r="CA104" s="412"/>
      <c r="CB104" s="412"/>
      <c r="CC104" s="412"/>
      <c r="CD104" s="412"/>
      <c r="CE104" s="412"/>
      <c r="CF104" s="412"/>
      <c r="CG104" s="412"/>
      <c r="CH104" s="412"/>
      <c r="CI104" s="412"/>
      <c r="CJ104" s="412"/>
      <c r="CK104" s="412"/>
      <c r="CL104" s="412"/>
      <c r="CM104" s="412"/>
      <c r="CN104" s="412"/>
      <c r="CO104" s="412"/>
      <c r="CP104" s="412"/>
      <c r="CQ104" s="412"/>
      <c r="CR104" s="412"/>
      <c r="CS104" s="412"/>
      <c r="CT104" s="412"/>
      <c r="CU104" s="412"/>
      <c r="CV104" s="412">
        <v>428212.85835449997</v>
      </c>
      <c r="CW104" s="412">
        <v>4957588.6142557804</v>
      </c>
      <c r="CX104" s="412">
        <v>44.768087360000003</v>
      </c>
      <c r="CY104" s="412">
        <v>-93.90717506</v>
      </c>
      <c r="CZ104" s="412" t="s">
        <v>379</v>
      </c>
      <c r="DA104" s="412" t="s">
        <v>5192</v>
      </c>
    </row>
    <row r="105" spans="1:105" x14ac:dyDescent="0.25">
      <c r="A105" s="412">
        <f t="shared" si="0"/>
        <v>20</v>
      </c>
      <c r="B105" s="412">
        <v>20</v>
      </c>
      <c r="C105" s="412">
        <v>843106</v>
      </c>
      <c r="D105" s="412">
        <v>2</v>
      </c>
      <c r="E105" s="412">
        <v>212</v>
      </c>
      <c r="F105" s="412">
        <v>132.02600000000001</v>
      </c>
      <c r="G105" s="412">
        <v>10</v>
      </c>
      <c r="H105" s="412"/>
      <c r="I105" s="412" t="s">
        <v>1728</v>
      </c>
      <c r="J105" s="412" t="s">
        <v>374</v>
      </c>
      <c r="K105" s="412">
        <v>25</v>
      </c>
      <c r="L105" s="412"/>
      <c r="M105" s="412">
        <v>20508147</v>
      </c>
      <c r="N105" s="412">
        <v>202690165</v>
      </c>
      <c r="O105" s="412">
        <v>9</v>
      </c>
      <c r="P105" s="412">
        <v>25</v>
      </c>
      <c r="Q105" s="412">
        <v>2020</v>
      </c>
      <c r="R105" s="412" t="s">
        <v>383</v>
      </c>
      <c r="S105" s="412">
        <v>19</v>
      </c>
      <c r="T105" s="412" t="s">
        <v>393</v>
      </c>
      <c r="U105" s="412">
        <v>5</v>
      </c>
      <c r="V105" s="412">
        <v>0</v>
      </c>
      <c r="W105" s="412">
        <v>2</v>
      </c>
      <c r="X105" s="412">
        <v>5</v>
      </c>
      <c r="Y105" s="412">
        <v>10</v>
      </c>
      <c r="Z105" s="412">
        <v>3</v>
      </c>
      <c r="AA105" s="412">
        <v>4</v>
      </c>
      <c r="AB105" s="412">
        <v>2</v>
      </c>
      <c r="AC105" s="412"/>
      <c r="AD105" s="412">
        <v>1</v>
      </c>
      <c r="AE105" s="412">
        <v>1</v>
      </c>
      <c r="AF105" s="412" t="s">
        <v>5193</v>
      </c>
      <c r="AG105" s="412"/>
      <c r="AH105" s="412" t="s">
        <v>378</v>
      </c>
      <c r="AI105" s="412">
        <v>10</v>
      </c>
      <c r="AJ105" s="412">
        <v>2</v>
      </c>
      <c r="AK105" s="412">
        <v>4</v>
      </c>
      <c r="AL105" s="412">
        <v>2</v>
      </c>
      <c r="AM105" s="412">
        <v>24</v>
      </c>
      <c r="AN105" s="412">
        <v>82</v>
      </c>
      <c r="AO105" s="412" t="s">
        <v>384</v>
      </c>
      <c r="AP105" s="412">
        <v>5</v>
      </c>
      <c r="AQ105" s="412">
        <v>2</v>
      </c>
      <c r="AR105" s="412"/>
      <c r="AS105" s="412"/>
      <c r="AT105" s="412"/>
      <c r="AU105" s="412">
        <v>12</v>
      </c>
      <c r="AV105" s="412">
        <v>9</v>
      </c>
      <c r="AW105" s="412"/>
      <c r="AX105" s="412">
        <v>11</v>
      </c>
      <c r="AY105" s="412">
        <v>21</v>
      </c>
      <c r="AZ105" s="412">
        <v>2</v>
      </c>
      <c r="BA105" s="412">
        <v>49</v>
      </c>
      <c r="BB105" s="412">
        <v>3</v>
      </c>
      <c r="BC105" s="412">
        <v>21</v>
      </c>
      <c r="BD105" s="412">
        <v>49</v>
      </c>
      <c r="BE105" s="412" t="s">
        <v>374</v>
      </c>
      <c r="BF105" s="412">
        <v>5</v>
      </c>
      <c r="BG105" s="412">
        <v>1</v>
      </c>
      <c r="BH105" s="412"/>
      <c r="BI105" s="412"/>
      <c r="BJ105" s="412"/>
      <c r="BK105" s="412">
        <v>14</v>
      </c>
      <c r="BL105" s="412">
        <v>9</v>
      </c>
      <c r="BM105" s="412">
        <v>50</v>
      </c>
      <c r="BN105" s="412">
        <v>11</v>
      </c>
      <c r="BO105" s="412">
        <v>21</v>
      </c>
      <c r="BP105" s="412"/>
      <c r="BQ105" s="412"/>
      <c r="BR105" s="412"/>
      <c r="BS105" s="412"/>
      <c r="BT105" s="412"/>
      <c r="BU105" s="412"/>
      <c r="BV105" s="412"/>
      <c r="BW105" s="412"/>
      <c r="BX105" s="412"/>
      <c r="BY105" s="412"/>
      <c r="BZ105" s="412"/>
      <c r="CA105" s="412"/>
      <c r="CB105" s="412"/>
      <c r="CC105" s="412"/>
      <c r="CD105" s="412"/>
      <c r="CE105" s="412"/>
      <c r="CF105" s="412"/>
      <c r="CG105" s="412"/>
      <c r="CH105" s="412"/>
      <c r="CI105" s="412"/>
      <c r="CJ105" s="412"/>
      <c r="CK105" s="412"/>
      <c r="CL105" s="412"/>
      <c r="CM105" s="412"/>
      <c r="CN105" s="412"/>
      <c r="CO105" s="412"/>
      <c r="CP105" s="412"/>
      <c r="CQ105" s="412"/>
      <c r="CR105" s="412"/>
      <c r="CS105" s="412"/>
      <c r="CT105" s="412"/>
      <c r="CU105" s="412"/>
      <c r="CV105" s="412">
        <v>428223.69824739703</v>
      </c>
      <c r="CW105" s="412">
        <v>4957586.9189738398</v>
      </c>
      <c r="CX105" s="412">
        <v>44.768073190000003</v>
      </c>
      <c r="CY105" s="412">
        <v>-93.907037860000003</v>
      </c>
      <c r="CZ105" s="412" t="s">
        <v>379</v>
      </c>
      <c r="DA105" s="412" t="s">
        <v>5194</v>
      </c>
    </row>
    <row r="106" spans="1:105" x14ac:dyDescent="0.25">
      <c r="A106" s="412">
        <f t="shared" si="0"/>
        <v>20</v>
      </c>
      <c r="B106" s="412">
        <v>20</v>
      </c>
      <c r="C106" s="412">
        <v>775954</v>
      </c>
      <c r="D106" s="412">
        <v>2</v>
      </c>
      <c r="E106" s="412">
        <v>212</v>
      </c>
      <c r="F106" s="412">
        <v>132.05099999999999</v>
      </c>
      <c r="G106" s="412">
        <v>10</v>
      </c>
      <c r="H106" s="412"/>
      <c r="I106" s="412" t="s">
        <v>1728</v>
      </c>
      <c r="J106" s="412" t="s">
        <v>374</v>
      </c>
      <c r="K106" s="412">
        <v>25</v>
      </c>
      <c r="L106" s="412"/>
      <c r="M106" s="412">
        <v>19038730</v>
      </c>
      <c r="N106" s="412"/>
      <c r="O106" s="412">
        <v>12</v>
      </c>
      <c r="P106" s="412">
        <v>31</v>
      </c>
      <c r="Q106" s="412">
        <v>2019</v>
      </c>
      <c r="R106" s="412" t="s">
        <v>391</v>
      </c>
      <c r="S106" s="412">
        <v>10</v>
      </c>
      <c r="T106" s="412"/>
      <c r="U106" s="412">
        <v>5</v>
      </c>
      <c r="V106" s="412">
        <v>0</v>
      </c>
      <c r="W106" s="412">
        <v>1</v>
      </c>
      <c r="X106" s="412"/>
      <c r="Y106" s="412">
        <v>48</v>
      </c>
      <c r="Z106" s="412">
        <v>2</v>
      </c>
      <c r="AA106" s="412">
        <v>1</v>
      </c>
      <c r="AB106" s="412">
        <v>1</v>
      </c>
      <c r="AC106" s="412"/>
      <c r="AD106" s="412">
        <v>5</v>
      </c>
      <c r="AE106" s="412">
        <v>98</v>
      </c>
      <c r="AF106" s="412" t="s">
        <v>377</v>
      </c>
      <c r="AG106" s="412"/>
      <c r="AH106" s="412" t="s">
        <v>378</v>
      </c>
      <c r="AI106" s="412">
        <v>3</v>
      </c>
      <c r="AJ106" s="412">
        <v>2</v>
      </c>
      <c r="AK106" s="412">
        <v>3</v>
      </c>
      <c r="AL106" s="412">
        <v>3</v>
      </c>
      <c r="AM106" s="412">
        <v>21</v>
      </c>
      <c r="AN106" s="412">
        <v>41</v>
      </c>
      <c r="AO106" s="412" t="s">
        <v>374</v>
      </c>
      <c r="AP106" s="412">
        <v>5</v>
      </c>
      <c r="AQ106" s="412">
        <v>1</v>
      </c>
      <c r="AR106" s="412"/>
      <c r="AS106" s="412"/>
      <c r="AT106" s="412"/>
      <c r="AU106" s="412">
        <v>12</v>
      </c>
      <c r="AV106" s="412">
        <v>9</v>
      </c>
      <c r="AW106" s="412">
        <v>60</v>
      </c>
      <c r="AX106" s="412">
        <v>11</v>
      </c>
      <c r="AY106" s="412">
        <v>21</v>
      </c>
      <c r="AZ106" s="412"/>
      <c r="BA106" s="412"/>
      <c r="BB106" s="412"/>
      <c r="BC106" s="412"/>
      <c r="BD106" s="412"/>
      <c r="BE106" s="412"/>
      <c r="BF106" s="412"/>
      <c r="BG106" s="412"/>
      <c r="BH106" s="412"/>
      <c r="BI106" s="412"/>
      <c r="BJ106" s="412"/>
      <c r="BK106" s="412"/>
      <c r="BL106" s="412"/>
      <c r="BM106" s="412"/>
      <c r="BN106" s="412"/>
      <c r="BO106" s="412"/>
      <c r="BP106" s="412"/>
      <c r="BQ106" s="412"/>
      <c r="BR106" s="412"/>
      <c r="BS106" s="412"/>
      <c r="BT106" s="412"/>
      <c r="BU106" s="412"/>
      <c r="BV106" s="412"/>
      <c r="BW106" s="412"/>
      <c r="BX106" s="412"/>
      <c r="BY106" s="412"/>
      <c r="BZ106" s="412"/>
      <c r="CA106" s="412"/>
      <c r="CB106" s="412"/>
      <c r="CC106" s="412"/>
      <c r="CD106" s="412"/>
      <c r="CE106" s="412"/>
      <c r="CF106" s="412"/>
      <c r="CG106" s="412"/>
      <c r="CH106" s="412"/>
      <c r="CI106" s="412"/>
      <c r="CJ106" s="412"/>
      <c r="CK106" s="412"/>
      <c r="CL106" s="412"/>
      <c r="CM106" s="412"/>
      <c r="CN106" s="412"/>
      <c r="CO106" s="412"/>
      <c r="CP106" s="412"/>
      <c r="CQ106" s="412"/>
      <c r="CR106" s="412"/>
      <c r="CS106" s="412"/>
      <c r="CT106" s="412"/>
      <c r="CU106" s="412"/>
      <c r="CV106" s="412">
        <v>428264.53673605103</v>
      </c>
      <c r="CW106" s="412">
        <v>4957590.0872299401</v>
      </c>
      <c r="CX106" s="412">
        <v>44.768105810000002</v>
      </c>
      <c r="CY106" s="412">
        <v>-93.906522289999998</v>
      </c>
      <c r="CZ106" s="412" t="s">
        <v>379</v>
      </c>
      <c r="DA106" s="412" t="s">
        <v>5195</v>
      </c>
    </row>
    <row r="107" spans="1:105" x14ac:dyDescent="0.25">
      <c r="A107" s="412">
        <f t="shared" si="0"/>
        <v>17</v>
      </c>
      <c r="B107" s="412">
        <v>17</v>
      </c>
      <c r="C107" s="412">
        <v>729909</v>
      </c>
      <c r="D107" s="412">
        <v>2</v>
      </c>
      <c r="E107" s="412">
        <v>212</v>
      </c>
      <c r="F107" s="412">
        <v>132.92599999999999</v>
      </c>
      <c r="G107" s="412">
        <v>10</v>
      </c>
      <c r="H107" s="412"/>
      <c r="I107" s="412" t="s">
        <v>1728</v>
      </c>
      <c r="J107" s="412" t="s">
        <v>374</v>
      </c>
      <c r="K107" s="412">
        <v>25</v>
      </c>
      <c r="L107" s="412"/>
      <c r="M107" s="412">
        <v>19507975</v>
      </c>
      <c r="N107" s="412"/>
      <c r="O107" s="412">
        <v>6</v>
      </c>
      <c r="P107" s="412">
        <v>27</v>
      </c>
      <c r="Q107" s="412">
        <v>2019</v>
      </c>
      <c r="R107" s="412" t="s">
        <v>416</v>
      </c>
      <c r="S107" s="412">
        <v>15</v>
      </c>
      <c r="T107" s="412" t="s">
        <v>393</v>
      </c>
      <c r="U107" s="412">
        <v>2</v>
      </c>
      <c r="V107" s="412">
        <v>0</v>
      </c>
      <c r="W107" s="412">
        <v>3</v>
      </c>
      <c r="X107" s="412">
        <v>90</v>
      </c>
      <c r="Y107" s="412">
        <v>10</v>
      </c>
      <c r="Z107" s="412">
        <v>3</v>
      </c>
      <c r="AA107" s="412">
        <v>1</v>
      </c>
      <c r="AB107" s="412">
        <v>1</v>
      </c>
      <c r="AC107" s="412"/>
      <c r="AD107" s="412">
        <v>1</v>
      </c>
      <c r="AE107" s="412">
        <v>98</v>
      </c>
      <c r="AF107" s="412" t="s">
        <v>377</v>
      </c>
      <c r="AG107" s="412"/>
      <c r="AH107" s="412" t="s">
        <v>378</v>
      </c>
      <c r="AI107" s="412">
        <v>90</v>
      </c>
      <c r="AJ107" s="412">
        <v>2</v>
      </c>
      <c r="AK107" s="412">
        <v>2</v>
      </c>
      <c r="AL107" s="412">
        <v>3</v>
      </c>
      <c r="AM107" s="412">
        <v>34</v>
      </c>
      <c r="AN107" s="412">
        <v>26</v>
      </c>
      <c r="AO107" s="412" t="s">
        <v>374</v>
      </c>
      <c r="AP107" s="412">
        <v>99</v>
      </c>
      <c r="AQ107" s="412">
        <v>1</v>
      </c>
      <c r="AR107" s="412"/>
      <c r="AS107" s="412"/>
      <c r="AT107" s="412"/>
      <c r="AU107" s="412">
        <v>12</v>
      </c>
      <c r="AV107" s="412">
        <v>9</v>
      </c>
      <c r="AW107" s="412">
        <v>60</v>
      </c>
      <c r="AX107" s="412">
        <v>11</v>
      </c>
      <c r="AY107" s="412">
        <v>21</v>
      </c>
      <c r="AZ107" s="412">
        <v>2</v>
      </c>
      <c r="BA107" s="412">
        <v>3</v>
      </c>
      <c r="BB107" s="412">
        <v>3</v>
      </c>
      <c r="BC107" s="412">
        <v>21</v>
      </c>
      <c r="BD107" s="412">
        <v>38</v>
      </c>
      <c r="BE107" s="412" t="s">
        <v>374</v>
      </c>
      <c r="BF107" s="412">
        <v>5</v>
      </c>
      <c r="BG107" s="412">
        <v>74</v>
      </c>
      <c r="BH107" s="412"/>
      <c r="BI107" s="412"/>
      <c r="BJ107" s="412"/>
      <c r="BK107" s="412">
        <v>12</v>
      </c>
      <c r="BL107" s="412">
        <v>9</v>
      </c>
      <c r="BM107" s="412">
        <v>60</v>
      </c>
      <c r="BN107" s="412">
        <v>11</v>
      </c>
      <c r="BO107" s="412">
        <v>21</v>
      </c>
      <c r="BP107" s="412">
        <v>2</v>
      </c>
      <c r="BQ107" s="412">
        <v>3</v>
      </c>
      <c r="BR107" s="412">
        <v>4</v>
      </c>
      <c r="BS107" s="412">
        <v>21</v>
      </c>
      <c r="BT107" s="412">
        <v>48</v>
      </c>
      <c r="BU107" s="412" t="s">
        <v>374</v>
      </c>
      <c r="BV107" s="412">
        <v>99</v>
      </c>
      <c r="BW107" s="412">
        <v>1</v>
      </c>
      <c r="BX107" s="412"/>
      <c r="BY107" s="412"/>
      <c r="BZ107" s="412"/>
      <c r="CA107" s="412">
        <v>12</v>
      </c>
      <c r="CB107" s="412">
        <v>9</v>
      </c>
      <c r="CC107" s="412">
        <v>60</v>
      </c>
      <c r="CD107" s="412">
        <v>11</v>
      </c>
      <c r="CE107" s="412">
        <v>21</v>
      </c>
      <c r="CF107" s="412"/>
      <c r="CG107" s="412"/>
      <c r="CH107" s="412"/>
      <c r="CI107" s="412"/>
      <c r="CJ107" s="412"/>
      <c r="CK107" s="412"/>
      <c r="CL107" s="412"/>
      <c r="CM107" s="412"/>
      <c r="CN107" s="412"/>
      <c r="CO107" s="412"/>
      <c r="CP107" s="412"/>
      <c r="CQ107" s="412"/>
      <c r="CR107" s="412"/>
      <c r="CS107" s="412"/>
      <c r="CT107" s="412"/>
      <c r="CU107" s="412"/>
      <c r="CV107" s="412">
        <v>429671.501143003</v>
      </c>
      <c r="CW107" s="412">
        <v>4957572.1022775397</v>
      </c>
      <c r="CX107" s="412">
        <v>44.768083660000002</v>
      </c>
      <c r="CY107" s="412">
        <v>-93.888742129999997</v>
      </c>
      <c r="CZ107" s="412" t="s">
        <v>379</v>
      </c>
      <c r="DA107" s="412" t="s">
        <v>5196</v>
      </c>
    </row>
    <row r="108" spans="1:105" x14ac:dyDescent="0.25">
      <c r="A108" s="412">
        <f t="shared" si="0"/>
        <v>17</v>
      </c>
      <c r="B108" s="412">
        <v>17</v>
      </c>
      <c r="C108" s="412">
        <v>722978</v>
      </c>
      <c r="D108" s="412">
        <v>2</v>
      </c>
      <c r="E108" s="412">
        <v>212</v>
      </c>
      <c r="F108" s="412">
        <v>132.93299999999999</v>
      </c>
      <c r="G108" s="412">
        <v>10</v>
      </c>
      <c r="H108" s="412"/>
      <c r="I108" s="412" t="s">
        <v>1728</v>
      </c>
      <c r="J108" s="412" t="s">
        <v>374</v>
      </c>
      <c r="K108" s="412">
        <v>25</v>
      </c>
      <c r="L108" s="412"/>
      <c r="M108" s="412">
        <v>19015049</v>
      </c>
      <c r="N108" s="412"/>
      <c r="O108" s="412">
        <v>5</v>
      </c>
      <c r="P108" s="412">
        <v>29</v>
      </c>
      <c r="Q108" s="412">
        <v>2019</v>
      </c>
      <c r="R108" s="412" t="s">
        <v>375</v>
      </c>
      <c r="S108" s="412">
        <v>15</v>
      </c>
      <c r="T108" s="412">
        <v>98</v>
      </c>
      <c r="U108" s="412">
        <v>5</v>
      </c>
      <c r="V108" s="412">
        <v>0</v>
      </c>
      <c r="W108" s="412">
        <v>3</v>
      </c>
      <c r="X108" s="412">
        <v>10</v>
      </c>
      <c r="Y108" s="412">
        <v>10</v>
      </c>
      <c r="Z108" s="412">
        <v>10</v>
      </c>
      <c r="AA108" s="412">
        <v>1</v>
      </c>
      <c r="AB108" s="412">
        <v>1</v>
      </c>
      <c r="AC108" s="412"/>
      <c r="AD108" s="412">
        <v>1</v>
      </c>
      <c r="AE108" s="412">
        <v>98</v>
      </c>
      <c r="AF108" s="412" t="s">
        <v>377</v>
      </c>
      <c r="AG108" s="412"/>
      <c r="AH108" s="412" t="s">
        <v>378</v>
      </c>
      <c r="AI108" s="412">
        <v>5</v>
      </c>
      <c r="AJ108" s="412">
        <v>2</v>
      </c>
      <c r="AK108" s="412">
        <v>5</v>
      </c>
      <c r="AL108" s="412">
        <v>3</v>
      </c>
      <c r="AM108" s="412">
        <v>24</v>
      </c>
      <c r="AN108" s="412">
        <v>82</v>
      </c>
      <c r="AO108" s="412" t="s">
        <v>384</v>
      </c>
      <c r="AP108" s="412">
        <v>5</v>
      </c>
      <c r="AQ108" s="412">
        <v>1</v>
      </c>
      <c r="AR108" s="412"/>
      <c r="AS108" s="412"/>
      <c r="AT108" s="412"/>
      <c r="AU108" s="412">
        <v>12</v>
      </c>
      <c r="AV108" s="412">
        <v>9</v>
      </c>
      <c r="AW108" s="412">
        <v>60</v>
      </c>
      <c r="AX108" s="412">
        <v>11</v>
      </c>
      <c r="AY108" s="412">
        <v>23</v>
      </c>
      <c r="AZ108" s="412">
        <v>2</v>
      </c>
      <c r="BA108" s="412">
        <v>4</v>
      </c>
      <c r="BB108" s="412">
        <v>3</v>
      </c>
      <c r="BC108" s="412">
        <v>26</v>
      </c>
      <c r="BD108" s="412">
        <v>35</v>
      </c>
      <c r="BE108" s="412" t="s">
        <v>384</v>
      </c>
      <c r="BF108" s="412">
        <v>5</v>
      </c>
      <c r="BG108" s="412">
        <v>4</v>
      </c>
      <c r="BH108" s="412"/>
      <c r="BI108" s="412"/>
      <c r="BJ108" s="412"/>
      <c r="BK108" s="412">
        <v>12</v>
      </c>
      <c r="BL108" s="412">
        <v>9</v>
      </c>
      <c r="BM108" s="412">
        <v>60</v>
      </c>
      <c r="BN108" s="412">
        <v>11</v>
      </c>
      <c r="BO108" s="412">
        <v>23</v>
      </c>
      <c r="BP108" s="412">
        <v>2</v>
      </c>
      <c r="BQ108" s="412">
        <v>2</v>
      </c>
      <c r="BR108" s="412">
        <v>3</v>
      </c>
      <c r="BS108" s="412">
        <v>29</v>
      </c>
      <c r="BT108" s="412">
        <v>32</v>
      </c>
      <c r="BU108" s="412" t="s">
        <v>384</v>
      </c>
      <c r="BV108" s="412">
        <v>5</v>
      </c>
      <c r="BW108" s="412">
        <v>7</v>
      </c>
      <c r="BX108" s="412"/>
      <c r="BY108" s="412"/>
      <c r="BZ108" s="412"/>
      <c r="CA108" s="412">
        <v>12</v>
      </c>
      <c r="CB108" s="412">
        <v>9</v>
      </c>
      <c r="CC108" s="412">
        <v>60</v>
      </c>
      <c r="CD108" s="412">
        <v>11</v>
      </c>
      <c r="CE108" s="412">
        <v>23</v>
      </c>
      <c r="CF108" s="412"/>
      <c r="CG108" s="412"/>
      <c r="CH108" s="412"/>
      <c r="CI108" s="412"/>
      <c r="CJ108" s="412"/>
      <c r="CK108" s="412"/>
      <c r="CL108" s="412"/>
      <c r="CM108" s="412"/>
      <c r="CN108" s="412"/>
      <c r="CO108" s="412"/>
      <c r="CP108" s="412"/>
      <c r="CQ108" s="412"/>
      <c r="CR108" s="412"/>
      <c r="CS108" s="412"/>
      <c r="CT108" s="412"/>
      <c r="CU108" s="412"/>
      <c r="CV108" s="412">
        <v>429683.41796228098</v>
      </c>
      <c r="CW108" s="412">
        <v>4957565.9063537698</v>
      </c>
      <c r="CX108" s="412">
        <v>44.768029060000003</v>
      </c>
      <c r="CY108" s="412">
        <v>-93.888590699999995</v>
      </c>
      <c r="CZ108" s="412" t="s">
        <v>379</v>
      </c>
      <c r="DA108" s="412" t="s">
        <v>5197</v>
      </c>
    </row>
    <row r="109" spans="1:105" x14ac:dyDescent="0.25">
      <c r="A109" s="412">
        <f t="shared" si="0"/>
        <v>17</v>
      </c>
      <c r="B109" s="412">
        <v>17</v>
      </c>
      <c r="C109" s="412">
        <v>744085</v>
      </c>
      <c r="D109" s="412">
        <v>2</v>
      </c>
      <c r="E109" s="412">
        <v>212</v>
      </c>
      <c r="F109" s="412">
        <v>132.934</v>
      </c>
      <c r="G109" s="412">
        <v>10</v>
      </c>
      <c r="H109" s="412"/>
      <c r="I109" s="412" t="s">
        <v>1728</v>
      </c>
      <c r="J109" s="412" t="s">
        <v>374</v>
      </c>
      <c r="K109" s="412">
        <v>25</v>
      </c>
      <c r="L109" s="412"/>
      <c r="M109" s="412">
        <v>19025961</v>
      </c>
      <c r="N109" s="412"/>
      <c r="O109" s="412">
        <v>8</v>
      </c>
      <c r="P109" s="412">
        <v>30</v>
      </c>
      <c r="Q109" s="412">
        <v>2019</v>
      </c>
      <c r="R109" s="412" t="s">
        <v>383</v>
      </c>
      <c r="S109" s="412">
        <v>16</v>
      </c>
      <c r="T109" s="412">
        <v>98</v>
      </c>
      <c r="U109" s="412">
        <v>3</v>
      </c>
      <c r="V109" s="412">
        <v>0</v>
      </c>
      <c r="W109" s="412">
        <v>2</v>
      </c>
      <c r="X109" s="412">
        <v>12</v>
      </c>
      <c r="Y109" s="412">
        <v>10</v>
      </c>
      <c r="Z109" s="412">
        <v>3</v>
      </c>
      <c r="AA109" s="412">
        <v>1</v>
      </c>
      <c r="AB109" s="412">
        <v>1</v>
      </c>
      <c r="AC109" s="412"/>
      <c r="AD109" s="412">
        <v>1</v>
      </c>
      <c r="AE109" s="412">
        <v>98</v>
      </c>
      <c r="AF109" s="412" t="s">
        <v>377</v>
      </c>
      <c r="AG109" s="412"/>
      <c r="AH109" s="412" t="s">
        <v>378</v>
      </c>
      <c r="AI109" s="412">
        <v>7</v>
      </c>
      <c r="AJ109" s="412">
        <v>2</v>
      </c>
      <c r="AK109" s="412">
        <v>3</v>
      </c>
      <c r="AL109" s="412">
        <v>3</v>
      </c>
      <c r="AM109" s="412">
        <v>34</v>
      </c>
      <c r="AN109" s="412">
        <v>38</v>
      </c>
      <c r="AO109" s="412" t="s">
        <v>374</v>
      </c>
      <c r="AP109" s="412">
        <v>5</v>
      </c>
      <c r="AQ109" s="412">
        <v>1</v>
      </c>
      <c r="AR109" s="412"/>
      <c r="AS109" s="412"/>
      <c r="AT109" s="412"/>
      <c r="AU109" s="412">
        <v>12</v>
      </c>
      <c r="AV109" s="412">
        <v>9</v>
      </c>
      <c r="AW109" s="412">
        <v>60</v>
      </c>
      <c r="AX109" s="412">
        <v>11</v>
      </c>
      <c r="AY109" s="412">
        <v>23</v>
      </c>
      <c r="AZ109" s="412">
        <v>2</v>
      </c>
      <c r="BA109" s="412">
        <v>2</v>
      </c>
      <c r="BB109" s="412">
        <v>3</v>
      </c>
      <c r="BC109" s="412">
        <v>21</v>
      </c>
      <c r="BD109" s="412">
        <v>24</v>
      </c>
      <c r="BE109" s="412" t="s">
        <v>374</v>
      </c>
      <c r="BF109" s="412">
        <v>5</v>
      </c>
      <c r="BG109" s="412">
        <v>74</v>
      </c>
      <c r="BH109" s="412">
        <v>4</v>
      </c>
      <c r="BI109" s="412"/>
      <c r="BJ109" s="412"/>
      <c r="BK109" s="412">
        <v>12</v>
      </c>
      <c r="BL109" s="412">
        <v>9</v>
      </c>
      <c r="BM109" s="412">
        <v>60</v>
      </c>
      <c r="BN109" s="412">
        <v>11</v>
      </c>
      <c r="BO109" s="412">
        <v>23</v>
      </c>
      <c r="BP109" s="412"/>
      <c r="BQ109" s="412"/>
      <c r="BR109" s="412"/>
      <c r="BS109" s="412"/>
      <c r="BT109" s="412"/>
      <c r="BU109" s="412"/>
      <c r="BV109" s="412"/>
      <c r="BW109" s="412"/>
      <c r="BX109" s="412"/>
      <c r="BY109" s="412"/>
      <c r="BZ109" s="412"/>
      <c r="CA109" s="412"/>
      <c r="CB109" s="412"/>
      <c r="CC109" s="412"/>
      <c r="CD109" s="412"/>
      <c r="CE109" s="412"/>
      <c r="CF109" s="412"/>
      <c r="CG109" s="412"/>
      <c r="CH109" s="412"/>
      <c r="CI109" s="412"/>
      <c r="CJ109" s="412"/>
      <c r="CK109" s="412"/>
      <c r="CL109" s="412"/>
      <c r="CM109" s="412"/>
      <c r="CN109" s="412"/>
      <c r="CO109" s="412"/>
      <c r="CP109" s="412"/>
      <c r="CQ109" s="412"/>
      <c r="CR109" s="412"/>
      <c r="CS109" s="412"/>
      <c r="CT109" s="412"/>
      <c r="CU109" s="412"/>
      <c r="CV109" s="412">
        <v>429685.532133181</v>
      </c>
      <c r="CW109" s="412">
        <v>4957565.9446639298</v>
      </c>
      <c r="CX109" s="412">
        <v>44.768029609999999</v>
      </c>
      <c r="CY109" s="412">
        <v>-93.888563989999994</v>
      </c>
      <c r="CZ109" s="412" t="s">
        <v>379</v>
      </c>
      <c r="DA109" s="412" t="s">
        <v>5198</v>
      </c>
    </row>
    <row r="110" spans="1:105" x14ac:dyDescent="0.25">
      <c r="A110" s="412">
        <f t="shared" si="0"/>
        <v>17</v>
      </c>
      <c r="B110" s="412">
        <v>17</v>
      </c>
      <c r="C110" s="412">
        <v>700282</v>
      </c>
      <c r="D110" s="412">
        <v>2</v>
      </c>
      <c r="E110" s="412">
        <v>212</v>
      </c>
      <c r="F110" s="412">
        <v>132.947</v>
      </c>
      <c r="G110" s="412">
        <v>10</v>
      </c>
      <c r="H110" s="412"/>
      <c r="I110" s="412" t="s">
        <v>373</v>
      </c>
      <c r="J110" s="412" t="s">
        <v>374</v>
      </c>
      <c r="K110" s="412">
        <v>25</v>
      </c>
      <c r="L110" s="412"/>
      <c r="M110" s="412">
        <v>19008438</v>
      </c>
      <c r="N110" s="412"/>
      <c r="O110" s="412">
        <v>3</v>
      </c>
      <c r="P110" s="412">
        <v>26</v>
      </c>
      <c r="Q110" s="412">
        <v>2019</v>
      </c>
      <c r="R110" s="412" t="s">
        <v>391</v>
      </c>
      <c r="S110" s="412">
        <v>19</v>
      </c>
      <c r="T110" s="412" t="s">
        <v>376</v>
      </c>
      <c r="U110" s="412">
        <v>5</v>
      </c>
      <c r="V110" s="412">
        <v>0</v>
      </c>
      <c r="W110" s="412">
        <v>1</v>
      </c>
      <c r="X110" s="412"/>
      <c r="Y110" s="412">
        <v>16</v>
      </c>
      <c r="Z110" s="412">
        <v>2</v>
      </c>
      <c r="AA110" s="412">
        <v>6</v>
      </c>
      <c r="AB110" s="412">
        <v>1</v>
      </c>
      <c r="AC110" s="412"/>
      <c r="AD110" s="412">
        <v>1</v>
      </c>
      <c r="AE110" s="412">
        <v>98</v>
      </c>
      <c r="AF110" s="412" t="s">
        <v>377</v>
      </c>
      <c r="AG110" s="412"/>
      <c r="AH110" s="412" t="s">
        <v>378</v>
      </c>
      <c r="AI110" s="412">
        <v>4</v>
      </c>
      <c r="AJ110" s="412">
        <v>2</v>
      </c>
      <c r="AK110" s="412">
        <v>2</v>
      </c>
      <c r="AL110" s="412">
        <v>4</v>
      </c>
      <c r="AM110" s="412">
        <v>21</v>
      </c>
      <c r="AN110" s="412">
        <v>70</v>
      </c>
      <c r="AO110" s="412" t="s">
        <v>384</v>
      </c>
      <c r="AP110" s="412">
        <v>5</v>
      </c>
      <c r="AQ110" s="412">
        <v>1</v>
      </c>
      <c r="AR110" s="412"/>
      <c r="AS110" s="412"/>
      <c r="AT110" s="412"/>
      <c r="AU110" s="412">
        <v>12</v>
      </c>
      <c r="AV110" s="412">
        <v>9</v>
      </c>
      <c r="AW110" s="412">
        <v>60</v>
      </c>
      <c r="AX110" s="412">
        <v>11</v>
      </c>
      <c r="AY110" s="412">
        <v>24</v>
      </c>
      <c r="AZ110" s="412"/>
      <c r="BA110" s="412"/>
      <c r="BB110" s="412"/>
      <c r="BC110" s="412"/>
      <c r="BD110" s="412"/>
      <c r="BE110" s="412"/>
      <c r="BF110" s="412"/>
      <c r="BG110" s="412"/>
      <c r="BH110" s="412"/>
      <c r="BI110" s="412"/>
      <c r="BJ110" s="412"/>
      <c r="BK110" s="412"/>
      <c r="BL110" s="412"/>
      <c r="BM110" s="412"/>
      <c r="BN110" s="412"/>
      <c r="BO110" s="412"/>
      <c r="BP110" s="412"/>
      <c r="BQ110" s="412"/>
      <c r="BR110" s="412"/>
      <c r="BS110" s="412"/>
      <c r="BT110" s="412"/>
      <c r="BU110" s="412"/>
      <c r="BV110" s="412"/>
      <c r="BW110" s="412"/>
      <c r="BX110" s="412"/>
      <c r="BY110" s="412"/>
      <c r="BZ110" s="412"/>
      <c r="CA110" s="412"/>
      <c r="CB110" s="412"/>
      <c r="CC110" s="412"/>
      <c r="CD110" s="412"/>
      <c r="CE110" s="412"/>
      <c r="CF110" s="412"/>
      <c r="CG110" s="412"/>
      <c r="CH110" s="412"/>
      <c r="CI110" s="412"/>
      <c r="CJ110" s="412"/>
      <c r="CK110" s="412"/>
      <c r="CL110" s="412"/>
      <c r="CM110" s="412"/>
      <c r="CN110" s="412"/>
      <c r="CO110" s="412"/>
      <c r="CP110" s="412"/>
      <c r="CQ110" s="412"/>
      <c r="CR110" s="412"/>
      <c r="CS110" s="412"/>
      <c r="CT110" s="412"/>
      <c r="CU110" s="412"/>
      <c r="CV110" s="412">
        <v>429705.04752901098</v>
      </c>
      <c r="CW110" s="412">
        <v>4957566.2469854197</v>
      </c>
      <c r="CX110" s="412">
        <v>44.768034249999999</v>
      </c>
      <c r="CY110" s="412">
        <v>-93.888317450000002</v>
      </c>
      <c r="CZ110" s="412" t="s">
        <v>379</v>
      </c>
      <c r="DA110" s="412" t="s">
        <v>5199</v>
      </c>
    </row>
    <row r="111" spans="1:105" x14ac:dyDescent="0.25">
      <c r="A111" s="412">
        <f t="shared" si="0"/>
        <v>17</v>
      </c>
      <c r="B111" s="412">
        <v>17</v>
      </c>
      <c r="C111" s="412">
        <v>591327</v>
      </c>
      <c r="D111" s="412">
        <v>2</v>
      </c>
      <c r="E111" s="412">
        <v>212</v>
      </c>
      <c r="F111" s="412">
        <v>132.95699999999999</v>
      </c>
      <c r="G111" s="412">
        <v>10</v>
      </c>
      <c r="H111" s="412"/>
      <c r="I111" s="412" t="s">
        <v>373</v>
      </c>
      <c r="J111" s="412" t="s">
        <v>374</v>
      </c>
      <c r="K111" s="412">
        <v>25</v>
      </c>
      <c r="L111" s="412"/>
      <c r="M111" s="412">
        <v>18011112</v>
      </c>
      <c r="N111" s="412"/>
      <c r="O111" s="412">
        <v>4</v>
      </c>
      <c r="P111" s="412">
        <v>16</v>
      </c>
      <c r="Q111" s="412">
        <v>2018</v>
      </c>
      <c r="R111" s="412" t="s">
        <v>381</v>
      </c>
      <c r="S111" s="412">
        <v>6</v>
      </c>
      <c r="T111" s="412"/>
      <c r="U111" s="412">
        <v>4</v>
      </c>
      <c r="V111" s="412">
        <v>0</v>
      </c>
      <c r="W111" s="412">
        <v>2</v>
      </c>
      <c r="X111" s="412">
        <v>5</v>
      </c>
      <c r="Y111" s="412">
        <v>10</v>
      </c>
      <c r="Z111" s="412">
        <v>2</v>
      </c>
      <c r="AA111" s="412">
        <v>1</v>
      </c>
      <c r="AB111" s="412">
        <v>1</v>
      </c>
      <c r="AC111" s="412"/>
      <c r="AD111" s="412">
        <v>5</v>
      </c>
      <c r="AE111" s="412">
        <v>98</v>
      </c>
      <c r="AF111" s="412" t="s">
        <v>377</v>
      </c>
      <c r="AG111" s="412"/>
      <c r="AH111" s="412" t="s">
        <v>378</v>
      </c>
      <c r="AI111" s="412">
        <v>10</v>
      </c>
      <c r="AJ111" s="412">
        <v>2</v>
      </c>
      <c r="AK111" s="412">
        <v>4</v>
      </c>
      <c r="AL111" s="412">
        <v>3</v>
      </c>
      <c r="AM111" s="412">
        <v>21</v>
      </c>
      <c r="AN111" s="412">
        <v>19</v>
      </c>
      <c r="AO111" s="412" t="s">
        <v>374</v>
      </c>
      <c r="AP111" s="412">
        <v>5</v>
      </c>
      <c r="AQ111" s="412">
        <v>71</v>
      </c>
      <c r="AR111" s="412"/>
      <c r="AS111" s="412"/>
      <c r="AT111" s="412"/>
      <c r="AU111" s="412">
        <v>12</v>
      </c>
      <c r="AV111" s="412">
        <v>9</v>
      </c>
      <c r="AW111" s="412">
        <v>60</v>
      </c>
      <c r="AX111" s="412">
        <v>11</v>
      </c>
      <c r="AY111" s="412">
        <v>23</v>
      </c>
      <c r="AZ111" s="412">
        <v>2</v>
      </c>
      <c r="BA111" s="412">
        <v>3</v>
      </c>
      <c r="BB111" s="412">
        <v>4</v>
      </c>
      <c r="BC111" s="412">
        <v>21</v>
      </c>
      <c r="BD111" s="412">
        <v>62</v>
      </c>
      <c r="BE111" s="412" t="s">
        <v>374</v>
      </c>
      <c r="BF111" s="412">
        <v>5</v>
      </c>
      <c r="BG111" s="412">
        <v>1</v>
      </c>
      <c r="BH111" s="412"/>
      <c r="BI111" s="412"/>
      <c r="BJ111" s="412"/>
      <c r="BK111" s="412">
        <v>12</v>
      </c>
      <c r="BL111" s="412">
        <v>9</v>
      </c>
      <c r="BM111" s="412">
        <v>60</v>
      </c>
      <c r="BN111" s="412">
        <v>11</v>
      </c>
      <c r="BO111" s="412">
        <v>24</v>
      </c>
      <c r="BP111" s="412"/>
      <c r="BQ111" s="412"/>
      <c r="BR111" s="412"/>
      <c r="BS111" s="412"/>
      <c r="BT111" s="412"/>
      <c r="BU111" s="412"/>
      <c r="BV111" s="412"/>
      <c r="BW111" s="412"/>
      <c r="BX111" s="412"/>
      <c r="BY111" s="412"/>
      <c r="BZ111" s="412"/>
      <c r="CA111" s="412"/>
      <c r="CB111" s="412"/>
      <c r="CC111" s="412"/>
      <c r="CD111" s="412"/>
      <c r="CE111" s="412"/>
      <c r="CF111" s="412"/>
      <c r="CG111" s="412"/>
      <c r="CH111" s="412"/>
      <c r="CI111" s="412"/>
      <c r="CJ111" s="412"/>
      <c r="CK111" s="412"/>
      <c r="CL111" s="412"/>
      <c r="CM111" s="412"/>
      <c r="CN111" s="412"/>
      <c r="CO111" s="412"/>
      <c r="CP111" s="412"/>
      <c r="CQ111" s="412"/>
      <c r="CR111" s="412"/>
      <c r="CS111" s="412"/>
      <c r="CT111" s="412"/>
      <c r="CU111" s="412"/>
      <c r="CV111" s="412">
        <v>429722.45197595499</v>
      </c>
      <c r="CW111" s="412">
        <v>4957567.3320006402</v>
      </c>
      <c r="CX111" s="412">
        <v>44.768045729999997</v>
      </c>
      <c r="CY111" s="412">
        <v>-93.888097689999995</v>
      </c>
      <c r="CZ111" s="412" t="s">
        <v>379</v>
      </c>
      <c r="DA111" s="412" t="s">
        <v>5200</v>
      </c>
    </row>
    <row r="112" spans="1:105" x14ac:dyDescent="0.25">
      <c r="A112" s="412">
        <f t="shared" si="0"/>
        <v>17</v>
      </c>
      <c r="B112" s="412">
        <v>17</v>
      </c>
      <c r="C112" s="412">
        <v>781092</v>
      </c>
      <c r="D112" s="412">
        <v>2</v>
      </c>
      <c r="E112" s="412">
        <v>212</v>
      </c>
      <c r="F112" s="412">
        <v>132.965</v>
      </c>
      <c r="G112" s="412">
        <v>10</v>
      </c>
      <c r="H112" s="412"/>
      <c r="I112" s="412" t="s">
        <v>373</v>
      </c>
      <c r="J112" s="412" t="s">
        <v>374</v>
      </c>
      <c r="K112" s="412">
        <v>25</v>
      </c>
      <c r="L112" s="412"/>
      <c r="M112" s="412">
        <v>20001774</v>
      </c>
      <c r="N112" s="412">
        <v>200190101</v>
      </c>
      <c r="O112" s="412">
        <v>1</v>
      </c>
      <c r="P112" s="412">
        <v>19</v>
      </c>
      <c r="Q112" s="412">
        <v>2020</v>
      </c>
      <c r="R112" s="412" t="s">
        <v>389</v>
      </c>
      <c r="S112" s="412">
        <v>14</v>
      </c>
      <c r="T112" s="412"/>
      <c r="U112" s="412">
        <v>5</v>
      </c>
      <c r="V112" s="412">
        <v>0</v>
      </c>
      <c r="W112" s="412">
        <v>1</v>
      </c>
      <c r="X112" s="412"/>
      <c r="Y112" s="412">
        <v>48</v>
      </c>
      <c r="Z112" s="412">
        <v>2</v>
      </c>
      <c r="AA112" s="412">
        <v>1</v>
      </c>
      <c r="AB112" s="412">
        <v>4</v>
      </c>
      <c r="AC112" s="412"/>
      <c r="AD112" s="412">
        <v>5</v>
      </c>
      <c r="AE112" s="412">
        <v>98</v>
      </c>
      <c r="AF112" s="412" t="s">
        <v>377</v>
      </c>
      <c r="AG112" s="412"/>
      <c r="AH112" s="412" t="s">
        <v>378</v>
      </c>
      <c r="AI112" s="412">
        <v>3</v>
      </c>
      <c r="AJ112" s="412">
        <v>2</v>
      </c>
      <c r="AK112" s="412">
        <v>2</v>
      </c>
      <c r="AL112" s="412">
        <v>4</v>
      </c>
      <c r="AM112" s="412">
        <v>21</v>
      </c>
      <c r="AN112" s="412">
        <v>16</v>
      </c>
      <c r="AO112" s="412" t="s">
        <v>384</v>
      </c>
      <c r="AP112" s="412">
        <v>5</v>
      </c>
      <c r="AQ112" s="412">
        <v>1</v>
      </c>
      <c r="AR112" s="412"/>
      <c r="AS112" s="412"/>
      <c r="AT112" s="412"/>
      <c r="AU112" s="412">
        <v>12</v>
      </c>
      <c r="AV112" s="412">
        <v>9</v>
      </c>
      <c r="AW112" s="412">
        <v>60</v>
      </c>
      <c r="AX112" s="412">
        <v>11</v>
      </c>
      <c r="AY112" s="412">
        <v>24</v>
      </c>
      <c r="AZ112" s="412"/>
      <c r="BA112" s="412"/>
      <c r="BB112" s="412"/>
      <c r="BC112" s="412"/>
      <c r="BD112" s="412"/>
      <c r="BE112" s="412"/>
      <c r="BF112" s="412"/>
      <c r="BG112" s="412"/>
      <c r="BH112" s="412"/>
      <c r="BI112" s="412"/>
      <c r="BJ112" s="412"/>
      <c r="BK112" s="412"/>
      <c r="BL112" s="412"/>
      <c r="BM112" s="412"/>
      <c r="BN112" s="412"/>
      <c r="BO112" s="412"/>
      <c r="BP112" s="412"/>
      <c r="BQ112" s="412"/>
      <c r="BR112" s="412"/>
      <c r="BS112" s="412"/>
      <c r="BT112" s="412"/>
      <c r="BU112" s="412"/>
      <c r="BV112" s="412"/>
      <c r="BW112" s="412"/>
      <c r="BX112" s="412"/>
      <c r="BY112" s="412"/>
      <c r="BZ112" s="412"/>
      <c r="CA112" s="412"/>
      <c r="CB112" s="412"/>
      <c r="CC112" s="412"/>
      <c r="CD112" s="412"/>
      <c r="CE112" s="412"/>
      <c r="CF112" s="412"/>
      <c r="CG112" s="412"/>
      <c r="CH112" s="412"/>
      <c r="CI112" s="412"/>
      <c r="CJ112" s="412"/>
      <c r="CK112" s="412"/>
      <c r="CL112" s="412"/>
      <c r="CM112" s="412"/>
      <c r="CN112" s="412"/>
      <c r="CO112" s="412"/>
      <c r="CP112" s="412"/>
      <c r="CQ112" s="412"/>
      <c r="CR112" s="412"/>
      <c r="CS112" s="412"/>
      <c r="CT112" s="412"/>
      <c r="CU112" s="412"/>
      <c r="CV112" s="412">
        <v>429735.09384383197</v>
      </c>
      <c r="CW112" s="412">
        <v>4957567.5976016298</v>
      </c>
      <c r="CX112" s="412">
        <v>44.768049359999999</v>
      </c>
      <c r="CY112" s="412">
        <v>-93.887937989999998</v>
      </c>
      <c r="CZ112" s="412" t="s">
        <v>379</v>
      </c>
      <c r="DA112" s="412" t="s">
        <v>5201</v>
      </c>
    </row>
    <row r="113" spans="1:105" x14ac:dyDescent="0.25">
      <c r="A113" s="412" t="str">
        <f t="shared" si="0"/>
        <v>s2</v>
      </c>
      <c r="B113" s="412" t="s">
        <v>5187</v>
      </c>
      <c r="C113" s="412">
        <v>587355</v>
      </c>
      <c r="D113" s="412">
        <v>2</v>
      </c>
      <c r="E113" s="412">
        <v>212</v>
      </c>
      <c r="F113" s="412">
        <v>132.00200000000001</v>
      </c>
      <c r="G113" s="412">
        <v>10</v>
      </c>
      <c r="H113" s="412"/>
      <c r="I113" s="412" t="s">
        <v>1728</v>
      </c>
      <c r="J113" s="412" t="s">
        <v>374</v>
      </c>
      <c r="K113" s="412">
        <v>25</v>
      </c>
      <c r="L113" s="412"/>
      <c r="M113" s="412">
        <v>18504456</v>
      </c>
      <c r="N113" s="412"/>
      <c r="O113" s="412">
        <v>4</v>
      </c>
      <c r="P113" s="412">
        <v>2</v>
      </c>
      <c r="Q113" s="412">
        <v>2018</v>
      </c>
      <c r="R113" s="412" t="s">
        <v>381</v>
      </c>
      <c r="S113" s="412">
        <v>16</v>
      </c>
      <c r="T113" s="412" t="s">
        <v>376</v>
      </c>
      <c r="U113" s="412">
        <v>5</v>
      </c>
      <c r="V113" s="412">
        <v>0</v>
      </c>
      <c r="W113" s="412">
        <v>2</v>
      </c>
      <c r="X113" s="412">
        <v>12</v>
      </c>
      <c r="Y113" s="412">
        <v>10</v>
      </c>
      <c r="Z113" s="412">
        <v>2</v>
      </c>
      <c r="AA113" s="412">
        <v>1</v>
      </c>
      <c r="AB113" s="412">
        <v>2</v>
      </c>
      <c r="AC113" s="412"/>
      <c r="AD113" s="412">
        <v>2</v>
      </c>
      <c r="AE113" s="412">
        <v>98</v>
      </c>
      <c r="AF113" s="412" t="s">
        <v>5202</v>
      </c>
      <c r="AG113" s="412"/>
      <c r="AH113" s="412" t="s">
        <v>470</v>
      </c>
      <c r="AI113" s="412">
        <v>7</v>
      </c>
      <c r="AJ113" s="412">
        <v>2</v>
      </c>
      <c r="AK113" s="412">
        <v>4</v>
      </c>
      <c r="AL113" s="412">
        <v>4</v>
      </c>
      <c r="AM113" s="412">
        <v>21</v>
      </c>
      <c r="AN113" s="412">
        <v>34</v>
      </c>
      <c r="AO113" s="412" t="s">
        <v>384</v>
      </c>
      <c r="AP113" s="412">
        <v>5</v>
      </c>
      <c r="AQ113" s="412">
        <v>4</v>
      </c>
      <c r="AR113" s="412"/>
      <c r="AS113" s="412"/>
      <c r="AT113" s="412"/>
      <c r="AU113" s="412">
        <v>12</v>
      </c>
      <c r="AV113" s="412">
        <v>9</v>
      </c>
      <c r="AW113" s="412">
        <v>60</v>
      </c>
      <c r="AX113" s="412">
        <v>11</v>
      </c>
      <c r="AY113" s="412">
        <v>21</v>
      </c>
      <c r="AZ113" s="412">
        <v>2</v>
      </c>
      <c r="BA113" s="412">
        <v>4</v>
      </c>
      <c r="BB113" s="412">
        <v>4</v>
      </c>
      <c r="BC113" s="412">
        <v>26</v>
      </c>
      <c r="BD113" s="412">
        <v>30</v>
      </c>
      <c r="BE113" s="412" t="s">
        <v>384</v>
      </c>
      <c r="BF113" s="412">
        <v>5</v>
      </c>
      <c r="BG113" s="412">
        <v>1</v>
      </c>
      <c r="BH113" s="412"/>
      <c r="BI113" s="412"/>
      <c r="BJ113" s="412"/>
      <c r="BK113" s="412">
        <v>12</v>
      </c>
      <c r="BL113" s="412">
        <v>9</v>
      </c>
      <c r="BM113" s="412">
        <v>60</v>
      </c>
      <c r="BN113" s="412">
        <v>11</v>
      </c>
      <c r="BO113" s="412">
        <v>21</v>
      </c>
      <c r="BP113" s="412"/>
      <c r="BQ113" s="412"/>
      <c r="BR113" s="412"/>
      <c r="BS113" s="412"/>
      <c r="BT113" s="412"/>
      <c r="BU113" s="412"/>
      <c r="BV113" s="412"/>
      <c r="BW113" s="412"/>
      <c r="BX113" s="412"/>
      <c r="BY113" s="412"/>
      <c r="BZ113" s="412"/>
      <c r="CA113" s="412"/>
      <c r="CB113" s="412"/>
      <c r="CC113" s="412"/>
      <c r="CD113" s="412"/>
      <c r="CE113" s="412"/>
      <c r="CF113" s="412"/>
      <c r="CG113" s="412"/>
      <c r="CH113" s="412"/>
      <c r="CI113" s="412"/>
      <c r="CJ113" s="412"/>
      <c r="CK113" s="412"/>
      <c r="CL113" s="412"/>
      <c r="CM113" s="412"/>
      <c r="CN113" s="412"/>
      <c r="CO113" s="412"/>
      <c r="CP113" s="412"/>
      <c r="CQ113" s="412"/>
      <c r="CR113" s="412"/>
      <c r="CS113" s="412"/>
      <c r="CT113" s="412"/>
      <c r="CU113" s="412"/>
      <c r="CV113" s="412">
        <v>428172.89814579702</v>
      </c>
      <c r="CW113" s="412">
        <v>4957595.3856574399</v>
      </c>
      <c r="CX113" s="412">
        <v>44.768144300000003</v>
      </c>
      <c r="CY113" s="412">
        <v>-93.907680929999998</v>
      </c>
      <c r="CZ113" s="412" t="s">
        <v>379</v>
      </c>
      <c r="DA113" s="412" t="s">
        <v>5203</v>
      </c>
    </row>
    <row r="114" spans="1:105" x14ac:dyDescent="0.25">
      <c r="A114" s="412" t="str">
        <f t="shared" si="0"/>
        <v>s2</v>
      </c>
      <c r="B114" s="412" t="s">
        <v>5187</v>
      </c>
      <c r="C114" s="412">
        <v>775830</v>
      </c>
      <c r="D114" s="412">
        <v>2</v>
      </c>
      <c r="E114" s="412">
        <v>212</v>
      </c>
      <c r="F114" s="412">
        <v>132.179</v>
      </c>
      <c r="G114" s="412">
        <v>10</v>
      </c>
      <c r="H114" s="412"/>
      <c r="I114" s="412" t="s">
        <v>1728</v>
      </c>
      <c r="J114" s="412" t="s">
        <v>374</v>
      </c>
      <c r="K114" s="412">
        <v>25</v>
      </c>
      <c r="L114" s="412"/>
      <c r="M114" s="412">
        <v>19038689</v>
      </c>
      <c r="N114" s="412"/>
      <c r="O114" s="412">
        <v>12</v>
      </c>
      <c r="P114" s="412">
        <v>31</v>
      </c>
      <c r="Q114" s="412">
        <v>2019</v>
      </c>
      <c r="R114" s="412" t="s">
        <v>391</v>
      </c>
      <c r="S114" s="412">
        <v>6</v>
      </c>
      <c r="T114" s="412">
        <v>98</v>
      </c>
      <c r="U114" s="412">
        <v>3</v>
      </c>
      <c r="V114" s="412">
        <v>0</v>
      </c>
      <c r="W114" s="412">
        <v>1</v>
      </c>
      <c r="X114" s="412"/>
      <c r="Y114" s="412">
        <v>48</v>
      </c>
      <c r="Z114" s="412">
        <v>2</v>
      </c>
      <c r="AA114" s="412">
        <v>6</v>
      </c>
      <c r="AB114" s="412">
        <v>1</v>
      </c>
      <c r="AC114" s="412"/>
      <c r="AD114" s="412">
        <v>5</v>
      </c>
      <c r="AE114" s="412">
        <v>98</v>
      </c>
      <c r="AF114" s="412" t="s">
        <v>377</v>
      </c>
      <c r="AG114" s="412"/>
      <c r="AH114" s="412" t="s">
        <v>378</v>
      </c>
      <c r="AI114" s="412">
        <v>3</v>
      </c>
      <c r="AJ114" s="412">
        <v>2</v>
      </c>
      <c r="AK114" s="412">
        <v>3</v>
      </c>
      <c r="AL114" s="412">
        <v>3</v>
      </c>
      <c r="AM114" s="412">
        <v>21</v>
      </c>
      <c r="AN114" s="412">
        <v>33</v>
      </c>
      <c r="AO114" s="412" t="s">
        <v>374</v>
      </c>
      <c r="AP114" s="412">
        <v>5</v>
      </c>
      <c r="AQ114" s="412">
        <v>1</v>
      </c>
      <c r="AR114" s="412"/>
      <c r="AS114" s="412"/>
      <c r="AT114" s="412"/>
      <c r="AU114" s="412">
        <v>12</v>
      </c>
      <c r="AV114" s="412">
        <v>9</v>
      </c>
      <c r="AW114" s="412">
        <v>60</v>
      </c>
      <c r="AX114" s="412">
        <v>11</v>
      </c>
      <c r="AY114" s="412">
        <v>21</v>
      </c>
      <c r="AZ114" s="412"/>
      <c r="BA114" s="412"/>
      <c r="BB114" s="412"/>
      <c r="BC114" s="412"/>
      <c r="BD114" s="412"/>
      <c r="BE114" s="412"/>
      <c r="BF114" s="412"/>
      <c r="BG114" s="412"/>
      <c r="BH114" s="412"/>
      <c r="BI114" s="412"/>
      <c r="BJ114" s="412"/>
      <c r="BK114" s="412"/>
      <c r="BL114" s="412"/>
      <c r="BM114" s="412"/>
      <c r="BN114" s="412"/>
      <c r="BO114" s="412"/>
      <c r="BP114" s="412"/>
      <c r="BQ114" s="412"/>
      <c r="BR114" s="412"/>
      <c r="BS114" s="412"/>
      <c r="BT114" s="412"/>
      <c r="BU114" s="412"/>
      <c r="BV114" s="412"/>
      <c r="BW114" s="412"/>
      <c r="BX114" s="412"/>
      <c r="BY114" s="412"/>
      <c r="BZ114" s="412"/>
      <c r="CA114" s="412"/>
      <c r="CB114" s="412"/>
      <c r="CC114" s="412"/>
      <c r="CD114" s="412"/>
      <c r="CE114" s="412"/>
      <c r="CF114" s="412"/>
      <c r="CG114" s="412"/>
      <c r="CH114" s="412"/>
      <c r="CI114" s="412"/>
      <c r="CJ114" s="412"/>
      <c r="CK114" s="412"/>
      <c r="CL114" s="412"/>
      <c r="CM114" s="412"/>
      <c r="CN114" s="412"/>
      <c r="CO114" s="412"/>
      <c r="CP114" s="412"/>
      <c r="CQ114" s="412"/>
      <c r="CR114" s="412"/>
      <c r="CS114" s="412"/>
      <c r="CT114" s="412"/>
      <c r="CU114" s="412"/>
      <c r="CV114" s="412">
        <v>428469.58922949003</v>
      </c>
      <c r="CW114" s="412">
        <v>4957581.0702235401</v>
      </c>
      <c r="CX114" s="412">
        <v>44.768045180000001</v>
      </c>
      <c r="CY114" s="412">
        <v>-93.903930099999997</v>
      </c>
      <c r="CZ114" s="412" t="s">
        <v>379</v>
      </c>
      <c r="DA114" s="412" t="s">
        <v>5204</v>
      </c>
    </row>
    <row r="115" spans="1:105" x14ac:dyDescent="0.25">
      <c r="A115" s="412" t="str">
        <f t="shared" si="0"/>
        <v>s2</v>
      </c>
      <c r="B115" s="412" t="s">
        <v>5187</v>
      </c>
      <c r="C115" s="412">
        <v>584494</v>
      </c>
      <c r="D115" s="412">
        <v>2</v>
      </c>
      <c r="E115" s="412">
        <v>212</v>
      </c>
      <c r="F115" s="412">
        <v>132.27199999999999</v>
      </c>
      <c r="G115" s="412">
        <v>10</v>
      </c>
      <c r="H115" s="412"/>
      <c r="I115" s="412" t="s">
        <v>1728</v>
      </c>
      <c r="J115" s="412" t="s">
        <v>374</v>
      </c>
      <c r="K115" s="412">
        <v>25</v>
      </c>
      <c r="L115" s="412"/>
      <c r="M115" s="412">
        <v>18008231</v>
      </c>
      <c r="N115" s="412"/>
      <c r="O115" s="412">
        <v>3</v>
      </c>
      <c r="P115" s="412">
        <v>20</v>
      </c>
      <c r="Q115" s="412">
        <v>2018</v>
      </c>
      <c r="R115" s="412" t="s">
        <v>391</v>
      </c>
      <c r="S115" s="412">
        <v>8</v>
      </c>
      <c r="T115" s="412"/>
      <c r="U115" s="412">
        <v>5</v>
      </c>
      <c r="V115" s="412">
        <v>0</v>
      </c>
      <c r="W115" s="412">
        <v>1</v>
      </c>
      <c r="X115" s="412"/>
      <c r="Y115" s="412">
        <v>48</v>
      </c>
      <c r="Z115" s="412">
        <v>2</v>
      </c>
      <c r="AA115" s="412">
        <v>1</v>
      </c>
      <c r="AB115" s="412">
        <v>5</v>
      </c>
      <c r="AC115" s="412"/>
      <c r="AD115" s="412">
        <v>2</v>
      </c>
      <c r="AE115" s="412">
        <v>98</v>
      </c>
      <c r="AF115" s="412" t="s">
        <v>377</v>
      </c>
      <c r="AG115" s="412"/>
      <c r="AH115" s="412" t="s">
        <v>378</v>
      </c>
      <c r="AI115" s="412">
        <v>3</v>
      </c>
      <c r="AJ115" s="412">
        <v>2</v>
      </c>
      <c r="AK115" s="412">
        <v>2</v>
      </c>
      <c r="AL115" s="412">
        <v>3</v>
      </c>
      <c r="AM115" s="412">
        <v>21</v>
      </c>
      <c r="AN115" s="412">
        <v>38</v>
      </c>
      <c r="AO115" s="412" t="s">
        <v>384</v>
      </c>
      <c r="AP115" s="412">
        <v>5</v>
      </c>
      <c r="AQ115" s="412">
        <v>1</v>
      </c>
      <c r="AR115" s="412"/>
      <c r="AS115" s="412"/>
      <c r="AT115" s="412"/>
      <c r="AU115" s="412">
        <v>12</v>
      </c>
      <c r="AV115" s="412">
        <v>9</v>
      </c>
      <c r="AW115" s="412">
        <v>60</v>
      </c>
      <c r="AX115" s="412">
        <v>11</v>
      </c>
      <c r="AY115" s="412">
        <v>21</v>
      </c>
      <c r="AZ115" s="412"/>
      <c r="BA115" s="412"/>
      <c r="BB115" s="412"/>
      <c r="BC115" s="412"/>
      <c r="BD115" s="412"/>
      <c r="BE115" s="412"/>
      <c r="BF115" s="412"/>
      <c r="BG115" s="412"/>
      <c r="BH115" s="412"/>
      <c r="BI115" s="412"/>
      <c r="BJ115" s="412"/>
      <c r="BK115" s="412"/>
      <c r="BL115" s="412"/>
      <c r="BM115" s="412"/>
      <c r="BN115" s="412"/>
      <c r="BO115" s="412"/>
      <c r="BP115" s="412"/>
      <c r="BQ115" s="412"/>
      <c r="BR115" s="412"/>
      <c r="BS115" s="412"/>
      <c r="BT115" s="412"/>
      <c r="BU115" s="412"/>
      <c r="BV115" s="412"/>
      <c r="BW115" s="412"/>
      <c r="BX115" s="412"/>
      <c r="BY115" s="412"/>
      <c r="BZ115" s="412"/>
      <c r="CA115" s="412"/>
      <c r="CB115" s="412"/>
      <c r="CC115" s="412"/>
      <c r="CD115" s="412"/>
      <c r="CE115" s="412"/>
      <c r="CF115" s="412"/>
      <c r="CG115" s="412"/>
      <c r="CH115" s="412"/>
      <c r="CI115" s="412"/>
      <c r="CJ115" s="412"/>
      <c r="CK115" s="412"/>
      <c r="CL115" s="412"/>
      <c r="CM115" s="412"/>
      <c r="CN115" s="412"/>
      <c r="CO115" s="412"/>
      <c r="CP115" s="412"/>
      <c r="CQ115" s="412"/>
      <c r="CR115" s="412"/>
      <c r="CS115" s="412"/>
      <c r="CT115" s="412"/>
      <c r="CU115" s="412"/>
      <c r="CV115" s="412">
        <v>428620.25369275699</v>
      </c>
      <c r="CW115" s="412">
        <v>4957582.1212904695</v>
      </c>
      <c r="CX115" s="412">
        <v>44.768069699999998</v>
      </c>
      <c r="CY115" s="412">
        <v>-93.902026530000001</v>
      </c>
      <c r="CZ115" s="412" t="s">
        <v>379</v>
      </c>
      <c r="DA115" s="412" t="s">
        <v>5205</v>
      </c>
    </row>
    <row r="116" spans="1:105" x14ac:dyDescent="0.25">
      <c r="A116" s="412" t="str">
        <f t="shared" si="0"/>
        <v>s2</v>
      </c>
      <c r="B116" s="412" t="s">
        <v>5187</v>
      </c>
      <c r="C116" s="412">
        <v>757292</v>
      </c>
      <c r="D116" s="412">
        <v>2</v>
      </c>
      <c r="E116" s="412">
        <v>212</v>
      </c>
      <c r="F116" s="412">
        <v>132.28399999999999</v>
      </c>
      <c r="G116" s="412">
        <v>10</v>
      </c>
      <c r="H116" s="412"/>
      <c r="I116" s="412" t="s">
        <v>1728</v>
      </c>
      <c r="J116" s="412" t="s">
        <v>374</v>
      </c>
      <c r="K116" s="412">
        <v>25</v>
      </c>
      <c r="L116" s="412"/>
      <c r="M116" s="412">
        <v>19032106</v>
      </c>
      <c r="N116" s="412"/>
      <c r="O116" s="412">
        <v>10</v>
      </c>
      <c r="P116" s="412">
        <v>26</v>
      </c>
      <c r="Q116" s="412">
        <v>2019</v>
      </c>
      <c r="R116" s="412" t="s">
        <v>386</v>
      </c>
      <c r="S116" s="412">
        <v>3</v>
      </c>
      <c r="T116" s="412" t="s">
        <v>376</v>
      </c>
      <c r="U116" s="412">
        <v>5</v>
      </c>
      <c r="V116" s="412">
        <v>0</v>
      </c>
      <c r="W116" s="412">
        <v>1</v>
      </c>
      <c r="X116" s="412"/>
      <c r="Y116" s="412">
        <v>16</v>
      </c>
      <c r="Z116" s="412">
        <v>2</v>
      </c>
      <c r="AA116" s="412">
        <v>6</v>
      </c>
      <c r="AB116" s="412">
        <v>1</v>
      </c>
      <c r="AC116" s="412"/>
      <c r="AD116" s="412">
        <v>1</v>
      </c>
      <c r="AE116" s="412">
        <v>98</v>
      </c>
      <c r="AF116" s="412" t="s">
        <v>377</v>
      </c>
      <c r="AG116" s="412"/>
      <c r="AH116" s="412" t="s">
        <v>378</v>
      </c>
      <c r="AI116" s="412">
        <v>4</v>
      </c>
      <c r="AJ116" s="412">
        <v>2</v>
      </c>
      <c r="AK116" s="412">
        <v>4</v>
      </c>
      <c r="AL116" s="412">
        <v>4</v>
      </c>
      <c r="AM116" s="412">
        <v>21</v>
      </c>
      <c r="AN116" s="412">
        <v>62</v>
      </c>
      <c r="AO116" s="412" t="s">
        <v>374</v>
      </c>
      <c r="AP116" s="412">
        <v>5</v>
      </c>
      <c r="AQ116" s="412">
        <v>1</v>
      </c>
      <c r="AR116" s="412"/>
      <c r="AS116" s="412"/>
      <c r="AT116" s="412"/>
      <c r="AU116" s="412">
        <v>12</v>
      </c>
      <c r="AV116" s="412">
        <v>9</v>
      </c>
      <c r="AW116" s="412">
        <v>60</v>
      </c>
      <c r="AX116" s="412">
        <v>11</v>
      </c>
      <c r="AY116" s="412">
        <v>21</v>
      </c>
      <c r="AZ116" s="412"/>
      <c r="BA116" s="412"/>
      <c r="BB116" s="412"/>
      <c r="BC116" s="412"/>
      <c r="BD116" s="412"/>
      <c r="BE116" s="412"/>
      <c r="BF116" s="412"/>
      <c r="BG116" s="412"/>
      <c r="BH116" s="412"/>
      <c r="BI116" s="412"/>
      <c r="BJ116" s="412"/>
      <c r="BK116" s="412"/>
      <c r="BL116" s="412"/>
      <c r="BM116" s="412"/>
      <c r="BN116" s="412"/>
      <c r="BO116" s="412"/>
      <c r="BP116" s="412"/>
      <c r="BQ116" s="412"/>
      <c r="BR116" s="412"/>
      <c r="BS116" s="412"/>
      <c r="BT116" s="412"/>
      <c r="BU116" s="412"/>
      <c r="BV116" s="412"/>
      <c r="BW116" s="412"/>
      <c r="BX116" s="412"/>
      <c r="BY116" s="412"/>
      <c r="BZ116" s="412"/>
      <c r="CA116" s="412"/>
      <c r="CB116" s="412"/>
      <c r="CC116" s="412"/>
      <c r="CD116" s="412"/>
      <c r="CE116" s="412"/>
      <c r="CF116" s="412"/>
      <c r="CG116" s="412"/>
      <c r="CH116" s="412"/>
      <c r="CI116" s="412"/>
      <c r="CJ116" s="412"/>
      <c r="CK116" s="412"/>
      <c r="CL116" s="412"/>
      <c r="CM116" s="412"/>
      <c r="CN116" s="412"/>
      <c r="CO116" s="412"/>
      <c r="CP116" s="412"/>
      <c r="CQ116" s="412"/>
      <c r="CR116" s="412"/>
      <c r="CS116" s="412"/>
      <c r="CT116" s="412"/>
      <c r="CU116" s="412"/>
      <c r="CV116" s="412">
        <v>428638.86194860702</v>
      </c>
      <c r="CW116" s="412">
        <v>4957586.4865360903</v>
      </c>
      <c r="CX116" s="412">
        <v>44.768110849999999</v>
      </c>
      <c r="CY116" s="412">
        <v>-93.901792020000002</v>
      </c>
      <c r="CZ116" s="412" t="s">
        <v>379</v>
      </c>
      <c r="DA116" s="412" t="s">
        <v>5206</v>
      </c>
    </row>
    <row r="117" spans="1:105" x14ac:dyDescent="0.25">
      <c r="A117" s="412" t="str">
        <f t="shared" si="0"/>
        <v>s2</v>
      </c>
      <c r="B117" s="412" t="s">
        <v>5187</v>
      </c>
      <c r="C117" s="412">
        <v>761503</v>
      </c>
      <c r="D117" s="412">
        <v>2</v>
      </c>
      <c r="E117" s="412">
        <v>212</v>
      </c>
      <c r="F117" s="412">
        <v>132.59</v>
      </c>
      <c r="G117" s="412">
        <v>10</v>
      </c>
      <c r="H117" s="412"/>
      <c r="I117" s="412" t="s">
        <v>1728</v>
      </c>
      <c r="J117" s="412" t="s">
        <v>374</v>
      </c>
      <c r="K117" s="412">
        <v>25</v>
      </c>
      <c r="L117" s="412"/>
      <c r="M117" s="412">
        <v>19033767</v>
      </c>
      <c r="N117" s="412"/>
      <c r="O117" s="412">
        <v>11</v>
      </c>
      <c r="P117" s="412">
        <v>11</v>
      </c>
      <c r="Q117" s="412">
        <v>2019</v>
      </c>
      <c r="R117" s="412" t="s">
        <v>381</v>
      </c>
      <c r="S117" s="412">
        <v>5</v>
      </c>
      <c r="T117" s="412"/>
      <c r="U117" s="412">
        <v>5</v>
      </c>
      <c r="V117" s="412">
        <v>0</v>
      </c>
      <c r="W117" s="412">
        <v>1</v>
      </c>
      <c r="X117" s="412"/>
      <c r="Y117" s="412">
        <v>16</v>
      </c>
      <c r="Z117" s="412">
        <v>2</v>
      </c>
      <c r="AA117" s="412">
        <v>6</v>
      </c>
      <c r="AB117" s="412">
        <v>1</v>
      </c>
      <c r="AC117" s="412"/>
      <c r="AD117" s="412">
        <v>1</v>
      </c>
      <c r="AE117" s="412">
        <v>98</v>
      </c>
      <c r="AF117" s="412" t="s">
        <v>377</v>
      </c>
      <c r="AG117" s="412"/>
      <c r="AH117" s="412" t="s">
        <v>378</v>
      </c>
      <c r="AI117" s="412">
        <v>4</v>
      </c>
      <c r="AJ117" s="412">
        <v>2</v>
      </c>
      <c r="AK117" s="412">
        <v>4</v>
      </c>
      <c r="AL117" s="412">
        <v>3</v>
      </c>
      <c r="AM117" s="412">
        <v>21</v>
      </c>
      <c r="AN117" s="412">
        <v>64</v>
      </c>
      <c r="AO117" s="412" t="s">
        <v>374</v>
      </c>
      <c r="AP117" s="412">
        <v>5</v>
      </c>
      <c r="AQ117" s="412">
        <v>1</v>
      </c>
      <c r="AR117" s="412"/>
      <c r="AS117" s="412"/>
      <c r="AT117" s="412"/>
      <c r="AU117" s="412">
        <v>12</v>
      </c>
      <c r="AV117" s="412">
        <v>9</v>
      </c>
      <c r="AW117" s="412">
        <v>60</v>
      </c>
      <c r="AX117" s="412">
        <v>11</v>
      </c>
      <c r="AY117" s="412">
        <v>21</v>
      </c>
      <c r="AZ117" s="412"/>
      <c r="BA117" s="412"/>
      <c r="BB117" s="412"/>
      <c r="BC117" s="412"/>
      <c r="BD117" s="412"/>
      <c r="BE117" s="412"/>
      <c r="BF117" s="412"/>
      <c r="BG117" s="412"/>
      <c r="BH117" s="412"/>
      <c r="BI117" s="412"/>
      <c r="BJ117" s="412"/>
      <c r="BK117" s="412"/>
      <c r="BL117" s="412"/>
      <c r="BM117" s="412"/>
      <c r="BN117" s="412"/>
      <c r="BO117" s="412"/>
      <c r="BP117" s="412"/>
      <c r="BQ117" s="412"/>
      <c r="BR117" s="412"/>
      <c r="BS117" s="412"/>
      <c r="BT117" s="412"/>
      <c r="BU117" s="412"/>
      <c r="BV117" s="412"/>
      <c r="BW117" s="412"/>
      <c r="BX117" s="412"/>
      <c r="BY117" s="412"/>
      <c r="BZ117" s="412"/>
      <c r="CA117" s="412"/>
      <c r="CB117" s="412"/>
      <c r="CC117" s="412"/>
      <c r="CD117" s="412"/>
      <c r="CE117" s="412"/>
      <c r="CF117" s="412"/>
      <c r="CG117" s="412"/>
      <c r="CH117" s="412"/>
      <c r="CI117" s="412"/>
      <c r="CJ117" s="412"/>
      <c r="CK117" s="412"/>
      <c r="CL117" s="412"/>
      <c r="CM117" s="412"/>
      <c r="CN117" s="412"/>
      <c r="CO117" s="412"/>
      <c r="CP117" s="412"/>
      <c r="CQ117" s="412"/>
      <c r="CR117" s="412"/>
      <c r="CS117" s="412"/>
      <c r="CT117" s="412"/>
      <c r="CU117" s="412"/>
      <c r="CV117" s="412">
        <v>429131.583553467</v>
      </c>
      <c r="CW117" s="412">
        <v>4957575.8022013698</v>
      </c>
      <c r="CX117" s="412">
        <v>44.768063669999997</v>
      </c>
      <c r="CY117" s="412">
        <v>-93.895564759999999</v>
      </c>
      <c r="CZ117" s="412" t="s">
        <v>379</v>
      </c>
      <c r="DA117" s="412" t="s">
        <v>5207</v>
      </c>
    </row>
    <row r="118" spans="1:105" x14ac:dyDescent="0.25">
      <c r="A118" s="412" t="str">
        <f t="shared" si="0"/>
        <v>s2</v>
      </c>
      <c r="B118" s="412" t="s">
        <v>5187</v>
      </c>
      <c r="C118" s="412">
        <v>817150</v>
      </c>
      <c r="D118" s="412">
        <v>2</v>
      </c>
      <c r="E118" s="412">
        <v>212</v>
      </c>
      <c r="F118" s="412">
        <v>132.65100000000001</v>
      </c>
      <c r="G118" s="412">
        <v>10</v>
      </c>
      <c r="H118" s="412"/>
      <c r="I118" s="412" t="s">
        <v>1728</v>
      </c>
      <c r="J118" s="412" t="s">
        <v>374</v>
      </c>
      <c r="K118" s="412">
        <v>25</v>
      </c>
      <c r="L118" s="412"/>
      <c r="M118" s="412">
        <v>20018164</v>
      </c>
      <c r="N118" s="412">
        <v>201820018</v>
      </c>
      <c r="O118" s="412">
        <v>6</v>
      </c>
      <c r="P118" s="412">
        <v>30</v>
      </c>
      <c r="Q118" s="412">
        <v>2020</v>
      </c>
      <c r="R118" s="412" t="s">
        <v>391</v>
      </c>
      <c r="S118" s="412">
        <v>8</v>
      </c>
      <c r="T118" s="412" t="s">
        <v>393</v>
      </c>
      <c r="U118" s="412">
        <v>5</v>
      </c>
      <c r="V118" s="412">
        <v>0</v>
      </c>
      <c r="W118" s="412">
        <v>1</v>
      </c>
      <c r="X118" s="412"/>
      <c r="Y118" s="412">
        <v>46</v>
      </c>
      <c r="Z118" s="412">
        <v>2</v>
      </c>
      <c r="AA118" s="412">
        <v>1</v>
      </c>
      <c r="AB118" s="412">
        <v>1</v>
      </c>
      <c r="AC118" s="412"/>
      <c r="AD118" s="412">
        <v>1</v>
      </c>
      <c r="AE118" s="412">
        <v>98</v>
      </c>
      <c r="AF118" s="412" t="s">
        <v>377</v>
      </c>
      <c r="AG118" s="412"/>
      <c r="AH118" s="412" t="s">
        <v>378</v>
      </c>
      <c r="AI118" s="412">
        <v>3</v>
      </c>
      <c r="AJ118" s="412">
        <v>2</v>
      </c>
      <c r="AK118" s="412">
        <v>3</v>
      </c>
      <c r="AL118" s="412">
        <v>3</v>
      </c>
      <c r="AM118" s="412">
        <v>21</v>
      </c>
      <c r="AN118" s="412">
        <v>29</v>
      </c>
      <c r="AO118" s="412" t="s">
        <v>384</v>
      </c>
      <c r="AP118" s="412">
        <v>5</v>
      </c>
      <c r="AQ118" s="412">
        <v>99</v>
      </c>
      <c r="AR118" s="412"/>
      <c r="AS118" s="412"/>
      <c r="AT118" s="412"/>
      <c r="AU118" s="412">
        <v>12</v>
      </c>
      <c r="AV118" s="412">
        <v>98</v>
      </c>
      <c r="AW118" s="412">
        <v>60</v>
      </c>
      <c r="AX118" s="412">
        <v>11</v>
      </c>
      <c r="AY118" s="412">
        <v>21</v>
      </c>
      <c r="AZ118" s="412"/>
      <c r="BA118" s="412"/>
      <c r="BB118" s="412"/>
      <c r="BC118" s="412"/>
      <c r="BD118" s="412"/>
      <c r="BE118" s="412"/>
      <c r="BF118" s="412"/>
      <c r="BG118" s="412"/>
      <c r="BH118" s="412"/>
      <c r="BI118" s="412"/>
      <c r="BJ118" s="412"/>
      <c r="BK118" s="412"/>
      <c r="BL118" s="412"/>
      <c r="BM118" s="412"/>
      <c r="BN118" s="412"/>
      <c r="BO118" s="412"/>
      <c r="BP118" s="412"/>
      <c r="BQ118" s="412"/>
      <c r="BR118" s="412"/>
      <c r="BS118" s="412"/>
      <c r="BT118" s="412"/>
      <c r="BU118" s="412"/>
      <c r="BV118" s="412"/>
      <c r="BW118" s="412"/>
      <c r="BX118" s="412"/>
      <c r="BY118" s="412"/>
      <c r="BZ118" s="412"/>
      <c r="CA118" s="412"/>
      <c r="CB118" s="412"/>
      <c r="CC118" s="412"/>
      <c r="CD118" s="412"/>
      <c r="CE118" s="412"/>
      <c r="CF118" s="412"/>
      <c r="CG118" s="412"/>
      <c r="CH118" s="412"/>
      <c r="CI118" s="412"/>
      <c r="CJ118" s="412"/>
      <c r="CK118" s="412"/>
      <c r="CL118" s="412"/>
      <c r="CM118" s="412"/>
      <c r="CN118" s="412"/>
      <c r="CO118" s="412"/>
      <c r="CP118" s="412"/>
      <c r="CQ118" s="412"/>
      <c r="CR118" s="412"/>
      <c r="CS118" s="412"/>
      <c r="CT118" s="412"/>
      <c r="CU118" s="412"/>
      <c r="CV118" s="412">
        <v>429229.06116037199</v>
      </c>
      <c r="CW118" s="412">
        <v>4957561.7483330602</v>
      </c>
      <c r="CX118" s="412">
        <v>44.767946819999999</v>
      </c>
      <c r="CY118" s="412">
        <v>-93.894331140000006</v>
      </c>
      <c r="CZ118" s="412" t="s">
        <v>379</v>
      </c>
      <c r="DA118" s="412" t="s">
        <v>5208</v>
      </c>
    </row>
    <row r="119" spans="1:105" x14ac:dyDescent="0.25">
      <c r="A119" s="412" t="str">
        <f t="shared" si="0"/>
        <v>s2</v>
      </c>
      <c r="B119" s="412" t="s">
        <v>5187</v>
      </c>
      <c r="C119" s="412">
        <v>727369</v>
      </c>
      <c r="D119" s="412">
        <v>2</v>
      </c>
      <c r="E119" s="412">
        <v>212</v>
      </c>
      <c r="F119" s="412">
        <v>132.68700000000001</v>
      </c>
      <c r="G119" s="412">
        <v>10</v>
      </c>
      <c r="H119" s="412"/>
      <c r="I119" s="412" t="s">
        <v>1728</v>
      </c>
      <c r="J119" s="412" t="s">
        <v>374</v>
      </c>
      <c r="K119" s="412">
        <v>25</v>
      </c>
      <c r="L119" s="412"/>
      <c r="M119" s="412">
        <v>19017225</v>
      </c>
      <c r="N119" s="412"/>
      <c r="O119" s="412">
        <v>6</v>
      </c>
      <c r="P119" s="412">
        <v>17</v>
      </c>
      <c r="Q119" s="412">
        <v>2019</v>
      </c>
      <c r="R119" s="412" t="s">
        <v>381</v>
      </c>
      <c r="S119" s="412">
        <v>6</v>
      </c>
      <c r="T119" s="412"/>
      <c r="U119" s="412">
        <v>5</v>
      </c>
      <c r="V119" s="412">
        <v>0</v>
      </c>
      <c r="W119" s="412">
        <v>1</v>
      </c>
      <c r="X119" s="412"/>
      <c r="Y119" s="412">
        <v>16</v>
      </c>
      <c r="Z119" s="412">
        <v>2</v>
      </c>
      <c r="AA119" s="412">
        <v>1</v>
      </c>
      <c r="AB119" s="412">
        <v>2</v>
      </c>
      <c r="AC119" s="412"/>
      <c r="AD119" s="412">
        <v>1</v>
      </c>
      <c r="AE119" s="412">
        <v>98</v>
      </c>
      <c r="AF119" s="412" t="s">
        <v>377</v>
      </c>
      <c r="AG119" s="412"/>
      <c r="AH119" s="412" t="s">
        <v>378</v>
      </c>
      <c r="AI119" s="412">
        <v>4</v>
      </c>
      <c r="AJ119" s="412">
        <v>2</v>
      </c>
      <c r="AK119" s="412">
        <v>4</v>
      </c>
      <c r="AL119" s="412">
        <v>3</v>
      </c>
      <c r="AM119" s="412">
        <v>21</v>
      </c>
      <c r="AN119" s="412">
        <v>45</v>
      </c>
      <c r="AO119" s="412" t="s">
        <v>374</v>
      </c>
      <c r="AP119" s="412">
        <v>5</v>
      </c>
      <c r="AQ119" s="412">
        <v>1</v>
      </c>
      <c r="AR119" s="412"/>
      <c r="AS119" s="412"/>
      <c r="AT119" s="412"/>
      <c r="AU119" s="412">
        <v>12</v>
      </c>
      <c r="AV119" s="412">
        <v>9</v>
      </c>
      <c r="AW119" s="412">
        <v>60</v>
      </c>
      <c r="AX119" s="412">
        <v>11</v>
      </c>
      <c r="AY119" s="412">
        <v>21</v>
      </c>
      <c r="AZ119" s="412"/>
      <c r="BA119" s="412"/>
      <c r="BB119" s="412"/>
      <c r="BC119" s="412"/>
      <c r="BD119" s="412"/>
      <c r="BE119" s="412"/>
      <c r="BF119" s="412"/>
      <c r="BG119" s="412"/>
      <c r="BH119" s="412"/>
      <c r="BI119" s="412"/>
      <c r="BJ119" s="412"/>
      <c r="BK119" s="412"/>
      <c r="BL119" s="412"/>
      <c r="BM119" s="412"/>
      <c r="BN119" s="412"/>
      <c r="BO119" s="412"/>
      <c r="BP119" s="412"/>
      <c r="BQ119" s="412"/>
      <c r="BR119" s="412"/>
      <c r="BS119" s="412"/>
      <c r="BT119" s="412"/>
      <c r="BU119" s="412"/>
      <c r="BV119" s="412"/>
      <c r="BW119" s="412"/>
      <c r="BX119" s="412"/>
      <c r="BY119" s="412"/>
      <c r="BZ119" s="412"/>
      <c r="CA119" s="412"/>
      <c r="CB119" s="412"/>
      <c r="CC119" s="412"/>
      <c r="CD119" s="412"/>
      <c r="CE119" s="412"/>
      <c r="CF119" s="412"/>
      <c r="CG119" s="412"/>
      <c r="CH119" s="412"/>
      <c r="CI119" s="412"/>
      <c r="CJ119" s="412"/>
      <c r="CK119" s="412"/>
      <c r="CL119" s="412"/>
      <c r="CM119" s="412"/>
      <c r="CN119" s="412"/>
      <c r="CO119" s="412"/>
      <c r="CP119" s="412"/>
      <c r="CQ119" s="412"/>
      <c r="CR119" s="412"/>
      <c r="CS119" s="412"/>
      <c r="CT119" s="412"/>
      <c r="CU119" s="412"/>
      <c r="CV119" s="412">
        <v>429288.21170006797</v>
      </c>
      <c r="CW119" s="412">
        <v>4957571.5663595702</v>
      </c>
      <c r="CX119" s="412">
        <v>44.76804104</v>
      </c>
      <c r="CY119" s="412">
        <v>-93.893585099999996</v>
      </c>
      <c r="CZ119" s="412" t="s">
        <v>379</v>
      </c>
      <c r="DA119" s="412" t="s">
        <v>5209</v>
      </c>
    </row>
    <row r="120" spans="1:105" x14ac:dyDescent="0.25">
      <c r="A120" s="412" t="str">
        <f t="shared" si="0"/>
        <v>s2</v>
      </c>
      <c r="B120" s="412" t="s">
        <v>5187</v>
      </c>
      <c r="C120" s="412">
        <v>835462</v>
      </c>
      <c r="D120" s="412">
        <v>2</v>
      </c>
      <c r="E120" s="412">
        <v>212</v>
      </c>
      <c r="F120" s="412">
        <v>132.71899999999999</v>
      </c>
      <c r="G120" s="412">
        <v>10</v>
      </c>
      <c r="H120" s="412"/>
      <c r="I120" s="412" t="s">
        <v>1728</v>
      </c>
      <c r="J120" s="412" t="s">
        <v>374</v>
      </c>
      <c r="K120" s="412">
        <v>25</v>
      </c>
      <c r="L120" s="412"/>
      <c r="M120" s="412">
        <v>20023776</v>
      </c>
      <c r="N120" s="412">
        <v>202270158</v>
      </c>
      <c r="O120" s="412">
        <v>8</v>
      </c>
      <c r="P120" s="412">
        <v>14</v>
      </c>
      <c r="Q120" s="412">
        <v>2020</v>
      </c>
      <c r="R120" s="412" t="s">
        <v>383</v>
      </c>
      <c r="S120" s="412">
        <v>19</v>
      </c>
      <c r="T120" s="412"/>
      <c r="U120" s="412">
        <v>5</v>
      </c>
      <c r="V120" s="412">
        <v>0</v>
      </c>
      <c r="W120" s="412">
        <v>1</v>
      </c>
      <c r="X120" s="412"/>
      <c r="Y120" s="412">
        <v>89</v>
      </c>
      <c r="Z120" s="412">
        <v>2</v>
      </c>
      <c r="AA120" s="412">
        <v>6</v>
      </c>
      <c r="AB120" s="412">
        <v>3</v>
      </c>
      <c r="AC120" s="412"/>
      <c r="AD120" s="412">
        <v>2</v>
      </c>
      <c r="AE120" s="412">
        <v>2</v>
      </c>
      <c r="AF120" s="412" t="s">
        <v>377</v>
      </c>
      <c r="AG120" s="412"/>
      <c r="AH120" s="412" t="s">
        <v>378</v>
      </c>
      <c r="AI120" s="412">
        <v>4</v>
      </c>
      <c r="AJ120" s="412">
        <v>2</v>
      </c>
      <c r="AK120" s="412">
        <v>2</v>
      </c>
      <c r="AL120" s="412">
        <v>4</v>
      </c>
      <c r="AM120" s="412">
        <v>21</v>
      </c>
      <c r="AN120" s="412">
        <v>33</v>
      </c>
      <c r="AO120" s="412" t="s">
        <v>374</v>
      </c>
      <c r="AP120" s="412">
        <v>10</v>
      </c>
      <c r="AQ120" s="412">
        <v>62</v>
      </c>
      <c r="AR120" s="412">
        <v>90</v>
      </c>
      <c r="AS120" s="412"/>
      <c r="AT120" s="412"/>
      <c r="AU120" s="412">
        <v>12</v>
      </c>
      <c r="AV120" s="412">
        <v>9</v>
      </c>
      <c r="AW120" s="412">
        <v>60</v>
      </c>
      <c r="AX120" s="412">
        <v>11</v>
      </c>
      <c r="AY120" s="412">
        <v>21</v>
      </c>
      <c r="AZ120" s="412"/>
      <c r="BA120" s="412"/>
      <c r="BB120" s="412"/>
      <c r="BC120" s="412"/>
      <c r="BD120" s="412"/>
      <c r="BE120" s="412"/>
      <c r="BF120" s="412"/>
      <c r="BG120" s="412"/>
      <c r="BH120" s="412"/>
      <c r="BI120" s="412"/>
      <c r="BJ120" s="412"/>
      <c r="BK120" s="412"/>
      <c r="BL120" s="412"/>
      <c r="BM120" s="412"/>
      <c r="BN120" s="412"/>
      <c r="BO120" s="412"/>
      <c r="BP120" s="412"/>
      <c r="BQ120" s="412"/>
      <c r="BR120" s="412"/>
      <c r="BS120" s="412"/>
      <c r="BT120" s="412"/>
      <c r="BU120" s="412"/>
      <c r="BV120" s="412"/>
      <c r="BW120" s="412"/>
      <c r="BX120" s="412"/>
      <c r="BY120" s="412"/>
      <c r="BZ120" s="412"/>
      <c r="CA120" s="412"/>
      <c r="CB120" s="412"/>
      <c r="CC120" s="412"/>
      <c r="CD120" s="412"/>
      <c r="CE120" s="412"/>
      <c r="CF120" s="412"/>
      <c r="CG120" s="412"/>
      <c r="CH120" s="412"/>
      <c r="CI120" s="412"/>
      <c r="CJ120" s="412"/>
      <c r="CK120" s="412"/>
      <c r="CL120" s="412"/>
      <c r="CM120" s="412"/>
      <c r="CN120" s="412"/>
      <c r="CO120" s="412"/>
      <c r="CP120" s="412"/>
      <c r="CQ120" s="412"/>
      <c r="CR120" s="412"/>
      <c r="CS120" s="412"/>
      <c r="CT120" s="412"/>
      <c r="CU120" s="412"/>
      <c r="CV120" s="412">
        <v>429339.12804717198</v>
      </c>
      <c r="CW120" s="412">
        <v>4957570.8288047099</v>
      </c>
      <c r="CX120" s="412">
        <v>44.768039440000003</v>
      </c>
      <c r="CY120" s="412">
        <v>-93.892941649999997</v>
      </c>
      <c r="CZ120" s="412" t="s">
        <v>379</v>
      </c>
      <c r="DA120" s="412" t="s">
        <v>5210</v>
      </c>
    </row>
    <row r="121" spans="1:105" x14ac:dyDescent="0.25">
      <c r="A121" s="412" t="str">
        <f t="shared" si="0"/>
        <v>s2</v>
      </c>
      <c r="B121" s="412" t="s">
        <v>5187</v>
      </c>
      <c r="C121" s="412">
        <v>746574</v>
      </c>
      <c r="D121" s="412">
        <v>2</v>
      </c>
      <c r="E121" s="412">
        <v>212</v>
      </c>
      <c r="F121" s="412">
        <v>132.74199999999999</v>
      </c>
      <c r="G121" s="412">
        <v>10</v>
      </c>
      <c r="H121" s="412"/>
      <c r="I121" s="412" t="s">
        <v>1728</v>
      </c>
      <c r="J121" s="412" t="s">
        <v>374</v>
      </c>
      <c r="K121" s="412">
        <v>25</v>
      </c>
      <c r="L121" s="412"/>
      <c r="M121" s="412">
        <v>19510951</v>
      </c>
      <c r="N121" s="412"/>
      <c r="O121" s="412">
        <v>9</v>
      </c>
      <c r="P121" s="412">
        <v>9</v>
      </c>
      <c r="Q121" s="412">
        <v>2019</v>
      </c>
      <c r="R121" s="412" t="s">
        <v>381</v>
      </c>
      <c r="S121" s="412">
        <v>17</v>
      </c>
      <c r="T121" s="412"/>
      <c r="U121" s="412">
        <v>4</v>
      </c>
      <c r="V121" s="412">
        <v>0</v>
      </c>
      <c r="W121" s="412">
        <v>2</v>
      </c>
      <c r="X121" s="412">
        <v>12</v>
      </c>
      <c r="Y121" s="412">
        <v>10</v>
      </c>
      <c r="Z121" s="412">
        <v>2</v>
      </c>
      <c r="AA121" s="412">
        <v>1</v>
      </c>
      <c r="AB121" s="412">
        <v>2</v>
      </c>
      <c r="AC121" s="412"/>
      <c r="AD121" s="412">
        <v>2</v>
      </c>
      <c r="AE121" s="412">
        <v>98</v>
      </c>
      <c r="AF121" s="412" t="s">
        <v>5211</v>
      </c>
      <c r="AG121" s="412"/>
      <c r="AH121" s="412" t="s">
        <v>378</v>
      </c>
      <c r="AI121" s="412">
        <v>7</v>
      </c>
      <c r="AJ121" s="412">
        <v>2</v>
      </c>
      <c r="AK121" s="412">
        <v>4</v>
      </c>
      <c r="AL121" s="412">
        <v>3</v>
      </c>
      <c r="AM121" s="412">
        <v>21</v>
      </c>
      <c r="AN121" s="412">
        <v>27</v>
      </c>
      <c r="AO121" s="412" t="s">
        <v>384</v>
      </c>
      <c r="AP121" s="412">
        <v>5</v>
      </c>
      <c r="AQ121" s="412">
        <v>4</v>
      </c>
      <c r="AR121" s="412"/>
      <c r="AS121" s="412"/>
      <c r="AT121" s="412"/>
      <c r="AU121" s="412">
        <v>12</v>
      </c>
      <c r="AV121" s="412">
        <v>9</v>
      </c>
      <c r="AW121" s="412">
        <v>60</v>
      </c>
      <c r="AX121" s="412">
        <v>11</v>
      </c>
      <c r="AY121" s="412">
        <v>21</v>
      </c>
      <c r="AZ121" s="412">
        <v>2</v>
      </c>
      <c r="BA121" s="412">
        <v>2</v>
      </c>
      <c r="BB121" s="412">
        <v>3</v>
      </c>
      <c r="BC121" s="412">
        <v>24</v>
      </c>
      <c r="BD121" s="412">
        <v>69</v>
      </c>
      <c r="BE121" s="412" t="s">
        <v>384</v>
      </c>
      <c r="BF121" s="412">
        <v>5</v>
      </c>
      <c r="BG121" s="412">
        <v>1</v>
      </c>
      <c r="BH121" s="412"/>
      <c r="BI121" s="412"/>
      <c r="BJ121" s="412"/>
      <c r="BK121" s="412">
        <v>12</v>
      </c>
      <c r="BL121" s="412">
        <v>9</v>
      </c>
      <c r="BM121" s="412">
        <v>60</v>
      </c>
      <c r="BN121" s="412">
        <v>11</v>
      </c>
      <c r="BO121" s="412">
        <v>21</v>
      </c>
      <c r="BP121" s="412"/>
      <c r="BQ121" s="412"/>
      <c r="BR121" s="412"/>
      <c r="BS121" s="412"/>
      <c r="BT121" s="412"/>
      <c r="BU121" s="412"/>
      <c r="BV121" s="412"/>
      <c r="BW121" s="412"/>
      <c r="BX121" s="412"/>
      <c r="BY121" s="412"/>
      <c r="BZ121" s="412"/>
      <c r="CA121" s="412"/>
      <c r="CB121" s="412"/>
      <c r="CC121" s="412"/>
      <c r="CD121" s="412"/>
      <c r="CE121" s="412"/>
      <c r="CF121" s="412"/>
      <c r="CG121" s="412"/>
      <c r="CH121" s="412"/>
      <c r="CI121" s="412"/>
      <c r="CJ121" s="412"/>
      <c r="CK121" s="412"/>
      <c r="CL121" s="412"/>
      <c r="CM121" s="412"/>
      <c r="CN121" s="412"/>
      <c r="CO121" s="412"/>
      <c r="CP121" s="412"/>
      <c r="CQ121" s="412"/>
      <c r="CR121" s="412"/>
      <c r="CS121" s="412"/>
      <c r="CT121" s="412"/>
      <c r="CU121" s="412"/>
      <c r="CV121" s="412">
        <v>429375.16721700103</v>
      </c>
      <c r="CW121" s="412">
        <v>4957574.2189484397</v>
      </c>
      <c r="CX121" s="412">
        <v>44.768073510000001</v>
      </c>
      <c r="CY121" s="412">
        <v>-93.892486750000003</v>
      </c>
      <c r="CZ121" s="412" t="s">
        <v>379</v>
      </c>
      <c r="DA121" s="412" t="s">
        <v>5212</v>
      </c>
    </row>
    <row r="122" spans="1:105" x14ac:dyDescent="0.25">
      <c r="A122" s="412" t="str">
        <f t="shared" si="0"/>
        <v>s2</v>
      </c>
      <c r="B122" s="412" t="s">
        <v>5187</v>
      </c>
      <c r="C122" s="412">
        <v>801554</v>
      </c>
      <c r="D122" s="412">
        <v>2</v>
      </c>
      <c r="E122" s="412">
        <v>212</v>
      </c>
      <c r="F122" s="412">
        <v>133.11799999999999</v>
      </c>
      <c r="G122" s="412">
        <v>10</v>
      </c>
      <c r="H122" s="412"/>
      <c r="I122" s="412" t="s">
        <v>373</v>
      </c>
      <c r="J122" s="412" t="s">
        <v>374</v>
      </c>
      <c r="K122" s="412">
        <v>25</v>
      </c>
      <c r="L122" s="412"/>
      <c r="M122" s="412">
        <v>20005731</v>
      </c>
      <c r="N122" s="412">
        <v>200580177</v>
      </c>
      <c r="O122" s="412">
        <v>2</v>
      </c>
      <c r="P122" s="412">
        <v>27</v>
      </c>
      <c r="Q122" s="412">
        <v>2020</v>
      </c>
      <c r="R122" s="412" t="s">
        <v>416</v>
      </c>
      <c r="S122" s="412">
        <v>1</v>
      </c>
      <c r="T122" s="412">
        <v>98</v>
      </c>
      <c r="U122" s="412">
        <v>5</v>
      </c>
      <c r="V122" s="412">
        <v>0</v>
      </c>
      <c r="W122" s="412">
        <v>1</v>
      </c>
      <c r="X122" s="412"/>
      <c r="Y122" s="412">
        <v>17</v>
      </c>
      <c r="Z122" s="412">
        <v>2</v>
      </c>
      <c r="AA122" s="412">
        <v>6</v>
      </c>
      <c r="AB122" s="412">
        <v>1</v>
      </c>
      <c r="AC122" s="412"/>
      <c r="AD122" s="412">
        <v>1</v>
      </c>
      <c r="AE122" s="412">
        <v>98</v>
      </c>
      <c r="AF122" s="412" t="s">
        <v>377</v>
      </c>
      <c r="AG122" s="412"/>
      <c r="AH122" s="412" t="s">
        <v>378</v>
      </c>
      <c r="AI122" s="412">
        <v>4</v>
      </c>
      <c r="AJ122" s="412">
        <v>2</v>
      </c>
      <c r="AK122" s="412">
        <v>4</v>
      </c>
      <c r="AL122" s="412">
        <v>4</v>
      </c>
      <c r="AM122" s="412">
        <v>21</v>
      </c>
      <c r="AN122" s="412">
        <v>42</v>
      </c>
      <c r="AO122" s="412" t="s">
        <v>374</v>
      </c>
      <c r="AP122" s="412">
        <v>5</v>
      </c>
      <c r="AQ122" s="412">
        <v>90</v>
      </c>
      <c r="AR122" s="412"/>
      <c r="AS122" s="412"/>
      <c r="AT122" s="412"/>
      <c r="AU122" s="412">
        <v>12</v>
      </c>
      <c r="AV122" s="412">
        <v>9</v>
      </c>
      <c r="AW122" s="412">
        <v>60</v>
      </c>
      <c r="AX122" s="412">
        <v>11</v>
      </c>
      <c r="AY122" s="412">
        <v>21</v>
      </c>
      <c r="AZ122" s="412"/>
      <c r="BA122" s="412"/>
      <c r="BB122" s="412"/>
      <c r="BC122" s="412"/>
      <c r="BD122" s="412"/>
      <c r="BE122" s="412"/>
      <c r="BF122" s="412"/>
      <c r="BG122" s="412"/>
      <c r="BH122" s="412"/>
      <c r="BI122" s="412"/>
      <c r="BJ122" s="412"/>
      <c r="BK122" s="412"/>
      <c r="BL122" s="412"/>
      <c r="BM122" s="412"/>
      <c r="BN122" s="412"/>
      <c r="BO122" s="412"/>
      <c r="BP122" s="412"/>
      <c r="BQ122" s="412"/>
      <c r="BR122" s="412"/>
      <c r="BS122" s="412"/>
      <c r="BT122" s="412"/>
      <c r="BU122" s="412"/>
      <c r="BV122" s="412"/>
      <c r="BW122" s="412"/>
      <c r="BX122" s="412"/>
      <c r="BY122" s="412"/>
      <c r="BZ122" s="412"/>
      <c r="CA122" s="412"/>
      <c r="CB122" s="412"/>
      <c r="CC122" s="412"/>
      <c r="CD122" s="412"/>
      <c r="CE122" s="412"/>
      <c r="CF122" s="412"/>
      <c r="CG122" s="412"/>
      <c r="CH122" s="412"/>
      <c r="CI122" s="412"/>
      <c r="CJ122" s="412"/>
      <c r="CK122" s="412"/>
      <c r="CL122" s="412"/>
      <c r="CM122" s="412"/>
      <c r="CN122" s="412"/>
      <c r="CO122" s="412"/>
      <c r="CP122" s="412"/>
      <c r="CQ122" s="412"/>
      <c r="CR122" s="412"/>
      <c r="CS122" s="412"/>
      <c r="CT122" s="412"/>
      <c r="CU122" s="412"/>
      <c r="CV122" s="412">
        <v>429980.47932987398</v>
      </c>
      <c r="CW122" s="412">
        <v>4957567.0400103098</v>
      </c>
      <c r="CX122" s="412">
        <v>44.768068409999998</v>
      </c>
      <c r="CY122" s="412">
        <v>-93.884837340000004</v>
      </c>
      <c r="CZ122" s="412" t="s">
        <v>379</v>
      </c>
      <c r="DA122" s="412" t="s">
        <v>5213</v>
      </c>
    </row>
    <row r="123" spans="1:105" x14ac:dyDescent="0.25">
      <c r="A123" s="412" t="str">
        <f t="shared" si="0"/>
        <v>s2</v>
      </c>
      <c r="B123" s="412" t="s">
        <v>5187</v>
      </c>
      <c r="C123" s="412">
        <v>871125</v>
      </c>
      <c r="D123" s="412">
        <v>2</v>
      </c>
      <c r="E123" s="412">
        <v>212</v>
      </c>
      <c r="F123" s="412">
        <v>133.12799999999999</v>
      </c>
      <c r="G123" s="412">
        <v>10</v>
      </c>
      <c r="H123" s="412"/>
      <c r="I123" s="412" t="s">
        <v>373</v>
      </c>
      <c r="J123" s="412" t="s">
        <v>374</v>
      </c>
      <c r="K123" s="412">
        <v>25</v>
      </c>
      <c r="L123" s="412"/>
      <c r="M123" s="412">
        <v>20037791</v>
      </c>
      <c r="N123" s="412">
        <v>203580658</v>
      </c>
      <c r="O123" s="412">
        <v>12</v>
      </c>
      <c r="P123" s="412">
        <v>23</v>
      </c>
      <c r="Q123" s="412">
        <v>2020</v>
      </c>
      <c r="R123" s="412" t="s">
        <v>375</v>
      </c>
      <c r="S123" s="412">
        <v>14</v>
      </c>
      <c r="T123" s="412" t="s">
        <v>376</v>
      </c>
      <c r="U123" s="412">
        <v>5</v>
      </c>
      <c r="V123" s="412">
        <v>0</v>
      </c>
      <c r="W123" s="412">
        <v>4</v>
      </c>
      <c r="X123" s="412">
        <v>12</v>
      </c>
      <c r="Y123" s="412">
        <v>10</v>
      </c>
      <c r="Z123" s="412">
        <v>2</v>
      </c>
      <c r="AA123" s="412">
        <v>1</v>
      </c>
      <c r="AB123" s="412">
        <v>4</v>
      </c>
      <c r="AC123" s="412">
        <v>8</v>
      </c>
      <c r="AD123" s="412">
        <v>5</v>
      </c>
      <c r="AE123" s="412">
        <v>98</v>
      </c>
      <c r="AF123" s="412" t="s">
        <v>377</v>
      </c>
      <c r="AG123" s="412"/>
      <c r="AH123" s="412" t="s">
        <v>378</v>
      </c>
      <c r="AI123" s="412">
        <v>7</v>
      </c>
      <c r="AJ123" s="412">
        <v>2</v>
      </c>
      <c r="AK123" s="412">
        <v>2</v>
      </c>
      <c r="AL123" s="412">
        <v>4</v>
      </c>
      <c r="AM123" s="412">
        <v>21</v>
      </c>
      <c r="AN123" s="412">
        <v>39</v>
      </c>
      <c r="AO123" s="412" t="s">
        <v>384</v>
      </c>
      <c r="AP123" s="412">
        <v>5</v>
      </c>
      <c r="AQ123" s="412">
        <v>1</v>
      </c>
      <c r="AR123" s="412"/>
      <c r="AS123" s="412"/>
      <c r="AT123" s="412"/>
      <c r="AU123" s="412">
        <v>12</v>
      </c>
      <c r="AV123" s="412">
        <v>98</v>
      </c>
      <c r="AW123" s="412">
        <v>60</v>
      </c>
      <c r="AX123" s="412">
        <v>11</v>
      </c>
      <c r="AY123" s="412">
        <v>24</v>
      </c>
      <c r="AZ123" s="412">
        <v>2</v>
      </c>
      <c r="BA123" s="412">
        <v>49</v>
      </c>
      <c r="BB123" s="412">
        <v>4</v>
      </c>
      <c r="BC123" s="412">
        <v>21</v>
      </c>
      <c r="BD123" s="412">
        <v>30</v>
      </c>
      <c r="BE123" s="412" t="s">
        <v>374</v>
      </c>
      <c r="BF123" s="412">
        <v>5</v>
      </c>
      <c r="BG123" s="412">
        <v>71</v>
      </c>
      <c r="BH123" s="412"/>
      <c r="BI123" s="412"/>
      <c r="BJ123" s="412"/>
      <c r="BK123" s="412">
        <v>12</v>
      </c>
      <c r="BL123" s="412">
        <v>98</v>
      </c>
      <c r="BM123" s="412">
        <v>60</v>
      </c>
      <c r="BN123" s="412">
        <v>11</v>
      </c>
      <c r="BO123" s="412">
        <v>24</v>
      </c>
      <c r="BP123" s="412">
        <v>2</v>
      </c>
      <c r="BQ123" s="412">
        <v>49</v>
      </c>
      <c r="BR123" s="412">
        <v>4</v>
      </c>
      <c r="BS123" s="412">
        <v>21</v>
      </c>
      <c r="BT123" s="412">
        <v>62</v>
      </c>
      <c r="BU123" s="412" t="s">
        <v>374</v>
      </c>
      <c r="BV123" s="412">
        <v>5</v>
      </c>
      <c r="BW123" s="412">
        <v>71</v>
      </c>
      <c r="BX123" s="412"/>
      <c r="BY123" s="412"/>
      <c r="BZ123" s="412"/>
      <c r="CA123" s="412">
        <v>12</v>
      </c>
      <c r="CB123" s="412">
        <v>98</v>
      </c>
      <c r="CC123" s="412">
        <v>60</v>
      </c>
      <c r="CD123" s="412">
        <v>11</v>
      </c>
      <c r="CE123" s="412">
        <v>24</v>
      </c>
      <c r="CF123" s="412">
        <v>2</v>
      </c>
      <c r="CG123" s="412">
        <v>2</v>
      </c>
      <c r="CH123" s="412">
        <v>3</v>
      </c>
      <c r="CI123" s="412">
        <v>27</v>
      </c>
      <c r="CJ123" s="412">
        <v>27</v>
      </c>
      <c r="CK123" s="412" t="s">
        <v>374</v>
      </c>
      <c r="CL123" s="412">
        <v>5</v>
      </c>
      <c r="CM123" s="412">
        <v>71</v>
      </c>
      <c r="CN123" s="412"/>
      <c r="CO123" s="412"/>
      <c r="CP123" s="412"/>
      <c r="CQ123" s="412">
        <v>12</v>
      </c>
      <c r="CR123" s="412">
        <v>98</v>
      </c>
      <c r="CS123" s="412">
        <v>60</v>
      </c>
      <c r="CT123" s="412">
        <v>11</v>
      </c>
      <c r="CU123" s="412">
        <v>23</v>
      </c>
      <c r="CV123" s="412">
        <v>429996.34218220401</v>
      </c>
      <c r="CW123" s="412">
        <v>4957565.3295012303</v>
      </c>
      <c r="CX123" s="412">
        <v>44.768054569999997</v>
      </c>
      <c r="CY123" s="412">
        <v>-93.884636670000006</v>
      </c>
      <c r="CZ123" s="412" t="s">
        <v>379</v>
      </c>
      <c r="DA123" s="412" t="s">
        <v>5214</v>
      </c>
    </row>
    <row r="124" spans="1:105" x14ac:dyDescent="0.25">
      <c r="A124" s="412" t="str">
        <f t="shared" si="0"/>
        <v>s2</v>
      </c>
      <c r="B124" s="412" t="s">
        <v>5187</v>
      </c>
      <c r="C124" s="412">
        <v>763256</v>
      </c>
      <c r="D124" s="412">
        <v>2</v>
      </c>
      <c r="E124" s="412">
        <v>212</v>
      </c>
      <c r="F124" s="412">
        <v>133.149</v>
      </c>
      <c r="G124" s="412">
        <v>10</v>
      </c>
      <c r="H124" s="412"/>
      <c r="I124" s="412" t="s">
        <v>373</v>
      </c>
      <c r="J124" s="412" t="s">
        <v>374</v>
      </c>
      <c r="K124" s="412">
        <v>25</v>
      </c>
      <c r="L124" s="412"/>
      <c r="M124" s="412">
        <v>19034433</v>
      </c>
      <c r="N124" s="412"/>
      <c r="O124" s="412">
        <v>11</v>
      </c>
      <c r="P124" s="412">
        <v>17</v>
      </c>
      <c r="Q124" s="412">
        <v>2019</v>
      </c>
      <c r="R124" s="412" t="s">
        <v>389</v>
      </c>
      <c r="S124" s="412">
        <v>15</v>
      </c>
      <c r="T124" s="412"/>
      <c r="U124" s="412">
        <v>5</v>
      </c>
      <c r="V124" s="412">
        <v>0</v>
      </c>
      <c r="W124" s="412">
        <v>2</v>
      </c>
      <c r="X124" s="412">
        <v>12</v>
      </c>
      <c r="Y124" s="412">
        <v>10</v>
      </c>
      <c r="Z124" s="412">
        <v>2</v>
      </c>
      <c r="AA124" s="412">
        <v>1</v>
      </c>
      <c r="AB124" s="412">
        <v>2</v>
      </c>
      <c r="AC124" s="412"/>
      <c r="AD124" s="412">
        <v>1</v>
      </c>
      <c r="AE124" s="412">
        <v>98</v>
      </c>
      <c r="AF124" s="412" t="s">
        <v>377</v>
      </c>
      <c r="AG124" s="412"/>
      <c r="AH124" s="412" t="s">
        <v>378</v>
      </c>
      <c r="AI124" s="412">
        <v>7</v>
      </c>
      <c r="AJ124" s="412">
        <v>2</v>
      </c>
      <c r="AK124" s="412">
        <v>4</v>
      </c>
      <c r="AL124" s="412">
        <v>3</v>
      </c>
      <c r="AM124" s="412">
        <v>21</v>
      </c>
      <c r="AN124" s="412">
        <v>68</v>
      </c>
      <c r="AO124" s="412" t="s">
        <v>374</v>
      </c>
      <c r="AP124" s="412">
        <v>5</v>
      </c>
      <c r="AQ124" s="412">
        <v>99</v>
      </c>
      <c r="AR124" s="412"/>
      <c r="AS124" s="412"/>
      <c r="AT124" s="412"/>
      <c r="AU124" s="412">
        <v>12</v>
      </c>
      <c r="AV124" s="412">
        <v>9</v>
      </c>
      <c r="AW124" s="412">
        <v>60</v>
      </c>
      <c r="AX124" s="412">
        <v>11</v>
      </c>
      <c r="AY124" s="412">
        <v>21</v>
      </c>
      <c r="AZ124" s="412">
        <v>2</v>
      </c>
      <c r="BA124" s="412">
        <v>2</v>
      </c>
      <c r="BB124" s="412">
        <v>3</v>
      </c>
      <c r="BC124" s="412">
        <v>21</v>
      </c>
      <c r="BD124" s="412">
        <v>25</v>
      </c>
      <c r="BE124" s="412" t="s">
        <v>384</v>
      </c>
      <c r="BF124" s="412">
        <v>5</v>
      </c>
      <c r="BG124" s="412">
        <v>99</v>
      </c>
      <c r="BH124" s="412"/>
      <c r="BI124" s="412"/>
      <c r="BJ124" s="412"/>
      <c r="BK124" s="412">
        <v>12</v>
      </c>
      <c r="BL124" s="412">
        <v>9</v>
      </c>
      <c r="BM124" s="412">
        <v>60</v>
      </c>
      <c r="BN124" s="412">
        <v>11</v>
      </c>
      <c r="BO124" s="412">
        <v>21</v>
      </c>
      <c r="BP124" s="412"/>
      <c r="BQ124" s="412"/>
      <c r="BR124" s="412"/>
      <c r="BS124" s="412"/>
      <c r="BT124" s="412"/>
      <c r="BU124" s="412"/>
      <c r="BV124" s="412"/>
      <c r="BW124" s="412"/>
      <c r="BX124" s="412"/>
      <c r="BY124" s="412"/>
      <c r="BZ124" s="412"/>
      <c r="CA124" s="412"/>
      <c r="CB124" s="412"/>
      <c r="CC124" s="412"/>
      <c r="CD124" s="412"/>
      <c r="CE124" s="412"/>
      <c r="CF124" s="412"/>
      <c r="CG124" s="412"/>
      <c r="CH124" s="412"/>
      <c r="CI124" s="412"/>
      <c r="CJ124" s="412"/>
      <c r="CK124" s="412"/>
      <c r="CL124" s="412"/>
      <c r="CM124" s="412"/>
      <c r="CN124" s="412"/>
      <c r="CO124" s="412"/>
      <c r="CP124" s="412"/>
      <c r="CQ124" s="412"/>
      <c r="CR124" s="412"/>
      <c r="CS124" s="412"/>
      <c r="CT124" s="412"/>
      <c r="CU124" s="412"/>
      <c r="CV124" s="412">
        <v>430030.54948988202</v>
      </c>
      <c r="CW124" s="412">
        <v>4957561.8805627804</v>
      </c>
      <c r="CX124" s="412">
        <v>44.76802687</v>
      </c>
      <c r="CY124" s="412">
        <v>-93.884203970000002</v>
      </c>
      <c r="CZ124" s="412" t="s">
        <v>379</v>
      </c>
      <c r="DA124" s="412" t="s">
        <v>5215</v>
      </c>
    </row>
    <row r="125" spans="1:105" x14ac:dyDescent="0.25">
      <c r="A125" s="412" t="str">
        <f t="shared" si="0"/>
        <v>s2</v>
      </c>
      <c r="B125" s="412" t="s">
        <v>5187</v>
      </c>
      <c r="C125" s="412">
        <v>801764</v>
      </c>
      <c r="D125" s="412">
        <v>2</v>
      </c>
      <c r="E125" s="412">
        <v>212</v>
      </c>
      <c r="F125" s="412">
        <v>133.21899999999999</v>
      </c>
      <c r="G125" s="412">
        <v>10</v>
      </c>
      <c r="H125" s="412"/>
      <c r="I125" s="412" t="s">
        <v>373</v>
      </c>
      <c r="J125" s="412" t="s">
        <v>374</v>
      </c>
      <c r="K125" s="412">
        <v>25</v>
      </c>
      <c r="L125" s="412"/>
      <c r="M125" s="412">
        <v>20006107</v>
      </c>
      <c r="N125" s="412">
        <v>200610115</v>
      </c>
      <c r="O125" s="412">
        <v>3</v>
      </c>
      <c r="P125" s="412">
        <v>1</v>
      </c>
      <c r="Q125" s="412">
        <v>2020</v>
      </c>
      <c r="R125" s="412" t="s">
        <v>389</v>
      </c>
      <c r="S125" s="412">
        <v>16</v>
      </c>
      <c r="T125" s="412"/>
      <c r="U125" s="412">
        <v>3</v>
      </c>
      <c r="V125" s="412">
        <v>0</v>
      </c>
      <c r="W125" s="412">
        <v>1</v>
      </c>
      <c r="X125" s="412"/>
      <c r="Y125" s="412">
        <v>62</v>
      </c>
      <c r="Z125" s="412">
        <v>2</v>
      </c>
      <c r="AA125" s="412">
        <v>1</v>
      </c>
      <c r="AB125" s="412">
        <v>2</v>
      </c>
      <c r="AC125" s="412"/>
      <c r="AD125" s="412">
        <v>1</v>
      </c>
      <c r="AE125" s="412">
        <v>98</v>
      </c>
      <c r="AF125" s="412" t="s">
        <v>377</v>
      </c>
      <c r="AG125" s="412"/>
      <c r="AH125" s="412" t="s">
        <v>378</v>
      </c>
      <c r="AI125" s="412">
        <v>3</v>
      </c>
      <c r="AJ125" s="412">
        <v>2</v>
      </c>
      <c r="AK125" s="412">
        <v>3</v>
      </c>
      <c r="AL125" s="412">
        <v>4</v>
      </c>
      <c r="AM125" s="412">
        <v>21</v>
      </c>
      <c r="AN125" s="412">
        <v>57</v>
      </c>
      <c r="AO125" s="412" t="s">
        <v>374</v>
      </c>
      <c r="AP125" s="412">
        <v>10</v>
      </c>
      <c r="AQ125" s="412">
        <v>70</v>
      </c>
      <c r="AR125" s="412"/>
      <c r="AS125" s="412"/>
      <c r="AT125" s="412"/>
      <c r="AU125" s="412">
        <v>12</v>
      </c>
      <c r="AV125" s="412">
        <v>9</v>
      </c>
      <c r="AW125" s="412">
        <v>60</v>
      </c>
      <c r="AX125" s="412">
        <v>11</v>
      </c>
      <c r="AY125" s="412">
        <v>21</v>
      </c>
      <c r="AZ125" s="412"/>
      <c r="BA125" s="412"/>
      <c r="BB125" s="412"/>
      <c r="BC125" s="412"/>
      <c r="BD125" s="412"/>
      <c r="BE125" s="412"/>
      <c r="BF125" s="412"/>
      <c r="BG125" s="412"/>
      <c r="BH125" s="412"/>
      <c r="BI125" s="412"/>
      <c r="BJ125" s="412"/>
      <c r="BK125" s="412"/>
      <c r="BL125" s="412"/>
      <c r="BM125" s="412"/>
      <c r="BN125" s="412"/>
      <c r="BO125" s="412"/>
      <c r="BP125" s="412"/>
      <c r="BQ125" s="412"/>
      <c r="BR125" s="412"/>
      <c r="BS125" s="412"/>
      <c r="BT125" s="412"/>
      <c r="BU125" s="412"/>
      <c r="BV125" s="412"/>
      <c r="BW125" s="412"/>
      <c r="BX125" s="412"/>
      <c r="BY125" s="412"/>
      <c r="BZ125" s="412"/>
      <c r="CA125" s="412"/>
      <c r="CB125" s="412"/>
      <c r="CC125" s="412"/>
      <c r="CD125" s="412"/>
      <c r="CE125" s="412"/>
      <c r="CF125" s="412"/>
      <c r="CG125" s="412"/>
      <c r="CH125" s="412"/>
      <c r="CI125" s="412"/>
      <c r="CJ125" s="412"/>
      <c r="CK125" s="412"/>
      <c r="CL125" s="412"/>
      <c r="CM125" s="412"/>
      <c r="CN125" s="412"/>
      <c r="CO125" s="412"/>
      <c r="CP125" s="412"/>
      <c r="CQ125" s="412"/>
      <c r="CR125" s="412"/>
      <c r="CS125" s="412"/>
      <c r="CT125" s="412"/>
      <c r="CU125" s="412"/>
      <c r="CV125" s="412">
        <v>430143.79388303298</v>
      </c>
      <c r="CW125" s="412">
        <v>4957567.9807145</v>
      </c>
      <c r="CX125" s="412">
        <v>44.768092850000002</v>
      </c>
      <c r="CY125" s="412">
        <v>-93.882773909999997</v>
      </c>
      <c r="CZ125" s="412" t="s">
        <v>379</v>
      </c>
      <c r="DA125" s="412" t="s">
        <v>5216</v>
      </c>
    </row>
    <row r="126" spans="1:105" x14ac:dyDescent="0.25">
      <c r="A126" s="412" t="str">
        <f t="shared" si="0"/>
        <v>s2</v>
      </c>
      <c r="B126" s="412" t="s">
        <v>5187</v>
      </c>
      <c r="C126" s="412">
        <v>816476</v>
      </c>
      <c r="D126" s="412">
        <v>2</v>
      </c>
      <c r="E126" s="412">
        <v>212</v>
      </c>
      <c r="F126" s="412">
        <v>133.45699999999999</v>
      </c>
      <c r="G126" s="412">
        <v>10</v>
      </c>
      <c r="H126" s="412"/>
      <c r="I126" s="412" t="s">
        <v>373</v>
      </c>
      <c r="J126" s="412" t="s">
        <v>374</v>
      </c>
      <c r="K126" s="412">
        <v>25</v>
      </c>
      <c r="L126" s="412"/>
      <c r="M126" s="412">
        <v>20505061</v>
      </c>
      <c r="N126" s="412">
        <v>201770147</v>
      </c>
      <c r="O126" s="412">
        <v>6</v>
      </c>
      <c r="P126" s="412">
        <v>25</v>
      </c>
      <c r="Q126" s="412">
        <v>2020</v>
      </c>
      <c r="R126" s="412" t="s">
        <v>416</v>
      </c>
      <c r="S126" s="412">
        <v>8</v>
      </c>
      <c r="T126" s="412"/>
      <c r="U126" s="412">
        <v>4</v>
      </c>
      <c r="V126" s="412">
        <v>0</v>
      </c>
      <c r="W126" s="412">
        <v>1</v>
      </c>
      <c r="X126" s="412"/>
      <c r="Y126" s="412">
        <v>61</v>
      </c>
      <c r="Z126" s="412">
        <v>2</v>
      </c>
      <c r="AA126" s="412">
        <v>1</v>
      </c>
      <c r="AB126" s="412">
        <v>1</v>
      </c>
      <c r="AC126" s="412"/>
      <c r="AD126" s="412">
        <v>1</v>
      </c>
      <c r="AE126" s="412">
        <v>98</v>
      </c>
      <c r="AF126" s="412" t="s">
        <v>5217</v>
      </c>
      <c r="AG126" s="412"/>
      <c r="AH126" s="412" t="s">
        <v>378</v>
      </c>
      <c r="AI126" s="412">
        <v>3</v>
      </c>
      <c r="AJ126" s="412">
        <v>2</v>
      </c>
      <c r="AK126" s="412">
        <v>2</v>
      </c>
      <c r="AL126" s="412">
        <v>4</v>
      </c>
      <c r="AM126" s="412">
        <v>21</v>
      </c>
      <c r="AN126" s="412">
        <v>29</v>
      </c>
      <c r="AO126" s="412" t="s">
        <v>374</v>
      </c>
      <c r="AP126" s="412">
        <v>10</v>
      </c>
      <c r="AQ126" s="412">
        <v>68</v>
      </c>
      <c r="AR126" s="412">
        <v>72</v>
      </c>
      <c r="AS126" s="412"/>
      <c r="AT126" s="412"/>
      <c r="AU126" s="412">
        <v>12</v>
      </c>
      <c r="AV126" s="412">
        <v>9</v>
      </c>
      <c r="AW126" s="412">
        <v>60</v>
      </c>
      <c r="AX126" s="412">
        <v>11</v>
      </c>
      <c r="AY126" s="412">
        <v>21</v>
      </c>
      <c r="AZ126" s="412"/>
      <c r="BA126" s="412"/>
      <c r="BB126" s="412"/>
      <c r="BC126" s="412"/>
      <c r="BD126" s="412"/>
      <c r="BE126" s="412"/>
      <c r="BF126" s="412"/>
      <c r="BG126" s="412"/>
      <c r="BH126" s="412"/>
      <c r="BI126" s="412"/>
      <c r="BJ126" s="412"/>
      <c r="BK126" s="412"/>
      <c r="BL126" s="412"/>
      <c r="BM126" s="412"/>
      <c r="BN126" s="412"/>
      <c r="BO126" s="412"/>
      <c r="BP126" s="412"/>
      <c r="BQ126" s="412"/>
      <c r="BR126" s="412"/>
      <c r="BS126" s="412"/>
      <c r="BT126" s="412"/>
      <c r="BU126" s="412"/>
      <c r="BV126" s="412"/>
      <c r="BW126" s="412"/>
      <c r="BX126" s="412"/>
      <c r="BY126" s="412"/>
      <c r="BZ126" s="412"/>
      <c r="CA126" s="412"/>
      <c r="CB126" s="412"/>
      <c r="CC126" s="412"/>
      <c r="CD126" s="412"/>
      <c r="CE126" s="412"/>
      <c r="CF126" s="412"/>
      <c r="CG126" s="412"/>
      <c r="CH126" s="412"/>
      <c r="CI126" s="412"/>
      <c r="CJ126" s="412"/>
      <c r="CK126" s="412"/>
      <c r="CL126" s="412"/>
      <c r="CM126" s="412"/>
      <c r="CN126" s="412"/>
      <c r="CO126" s="412"/>
      <c r="CP126" s="412"/>
      <c r="CQ126" s="412"/>
      <c r="CR126" s="412"/>
      <c r="CS126" s="412"/>
      <c r="CT126" s="412"/>
      <c r="CU126" s="412"/>
      <c r="CV126" s="412">
        <v>430526.63618660602</v>
      </c>
      <c r="CW126" s="412">
        <v>4957559.4022521405</v>
      </c>
      <c r="CX126" s="412">
        <v>44.768052920000002</v>
      </c>
      <c r="CY126" s="412">
        <v>-93.877935320000006</v>
      </c>
      <c r="CZ126" s="412" t="s">
        <v>379</v>
      </c>
      <c r="DA126" s="412" t="s">
        <v>5218</v>
      </c>
    </row>
    <row r="127" spans="1:105" x14ac:dyDescent="0.25">
      <c r="A127" s="412" t="str">
        <f t="shared" si="0"/>
        <v>s2</v>
      </c>
      <c r="B127" s="412" t="s">
        <v>5187</v>
      </c>
      <c r="C127" s="412">
        <v>606586</v>
      </c>
      <c r="D127" s="412">
        <v>2</v>
      </c>
      <c r="E127" s="412">
        <v>212</v>
      </c>
      <c r="F127" s="412">
        <v>133.49600000000001</v>
      </c>
      <c r="G127" s="412">
        <v>10</v>
      </c>
      <c r="H127" s="412"/>
      <c r="I127" s="412" t="s">
        <v>373</v>
      </c>
      <c r="J127" s="412" t="s">
        <v>374</v>
      </c>
      <c r="K127" s="412">
        <v>25</v>
      </c>
      <c r="L127" s="412"/>
      <c r="M127" s="412">
        <v>18019457</v>
      </c>
      <c r="N127" s="412"/>
      <c r="O127" s="412">
        <v>6</v>
      </c>
      <c r="P127" s="412">
        <v>25</v>
      </c>
      <c r="Q127" s="412">
        <v>2018</v>
      </c>
      <c r="R127" s="412" t="s">
        <v>381</v>
      </c>
      <c r="S127" s="412">
        <v>6</v>
      </c>
      <c r="T127" s="412"/>
      <c r="U127" s="412">
        <v>4</v>
      </c>
      <c r="V127" s="412">
        <v>0</v>
      </c>
      <c r="W127" s="412">
        <v>2</v>
      </c>
      <c r="X127" s="412">
        <v>12</v>
      </c>
      <c r="Y127" s="412">
        <v>10</v>
      </c>
      <c r="Z127" s="412">
        <v>2</v>
      </c>
      <c r="AA127" s="412">
        <v>1</v>
      </c>
      <c r="AB127" s="412">
        <v>3</v>
      </c>
      <c r="AC127" s="412"/>
      <c r="AD127" s="412">
        <v>2</v>
      </c>
      <c r="AE127" s="412">
        <v>98</v>
      </c>
      <c r="AF127" s="412" t="s">
        <v>377</v>
      </c>
      <c r="AG127" s="412"/>
      <c r="AH127" s="412" t="s">
        <v>378</v>
      </c>
      <c r="AI127" s="412">
        <v>7</v>
      </c>
      <c r="AJ127" s="412">
        <v>2</v>
      </c>
      <c r="AK127" s="412">
        <v>48</v>
      </c>
      <c r="AL127" s="412">
        <v>3</v>
      </c>
      <c r="AM127" s="412">
        <v>26</v>
      </c>
      <c r="AN127" s="412">
        <v>34</v>
      </c>
      <c r="AO127" s="412" t="s">
        <v>374</v>
      </c>
      <c r="AP127" s="412">
        <v>5</v>
      </c>
      <c r="AQ127" s="412">
        <v>1</v>
      </c>
      <c r="AR127" s="412"/>
      <c r="AS127" s="412"/>
      <c r="AT127" s="412"/>
      <c r="AU127" s="412">
        <v>12</v>
      </c>
      <c r="AV127" s="412">
        <v>98</v>
      </c>
      <c r="AW127" s="412">
        <v>60</v>
      </c>
      <c r="AX127" s="412">
        <v>11</v>
      </c>
      <c r="AY127" s="412">
        <v>21</v>
      </c>
      <c r="AZ127" s="412">
        <v>2</v>
      </c>
      <c r="BA127" s="412">
        <v>2</v>
      </c>
      <c r="BB127" s="412">
        <v>3</v>
      </c>
      <c r="BC127" s="412">
        <v>21</v>
      </c>
      <c r="BD127" s="412">
        <v>19</v>
      </c>
      <c r="BE127" s="412" t="s">
        <v>374</v>
      </c>
      <c r="BF127" s="412">
        <v>5</v>
      </c>
      <c r="BG127" s="412">
        <v>70</v>
      </c>
      <c r="BH127" s="412"/>
      <c r="BI127" s="412"/>
      <c r="BJ127" s="412"/>
      <c r="BK127" s="412">
        <v>12</v>
      </c>
      <c r="BL127" s="412">
        <v>98</v>
      </c>
      <c r="BM127" s="412">
        <v>60</v>
      </c>
      <c r="BN127" s="412">
        <v>11</v>
      </c>
      <c r="BO127" s="412">
        <v>21</v>
      </c>
      <c r="BP127" s="412"/>
      <c r="BQ127" s="412"/>
      <c r="BR127" s="412"/>
      <c r="BS127" s="412"/>
      <c r="BT127" s="412"/>
      <c r="BU127" s="412"/>
      <c r="BV127" s="412"/>
      <c r="BW127" s="412"/>
      <c r="BX127" s="412"/>
      <c r="BY127" s="412"/>
      <c r="BZ127" s="412"/>
      <c r="CA127" s="412"/>
      <c r="CB127" s="412"/>
      <c r="CC127" s="412"/>
      <c r="CD127" s="412"/>
      <c r="CE127" s="412"/>
      <c r="CF127" s="412"/>
      <c r="CG127" s="412"/>
      <c r="CH127" s="412"/>
      <c r="CI127" s="412"/>
      <c r="CJ127" s="412"/>
      <c r="CK127" s="412"/>
      <c r="CL127" s="412"/>
      <c r="CM127" s="412"/>
      <c r="CN127" s="412"/>
      <c r="CO127" s="412"/>
      <c r="CP127" s="412"/>
      <c r="CQ127" s="412"/>
      <c r="CR127" s="412"/>
      <c r="CS127" s="412"/>
      <c r="CT127" s="412"/>
      <c r="CU127" s="412"/>
      <c r="CV127" s="412">
        <v>430588.905968123</v>
      </c>
      <c r="CW127" s="412">
        <v>4957547.3940140596</v>
      </c>
      <c r="CX127" s="412">
        <v>44.767950880000001</v>
      </c>
      <c r="CY127" s="412">
        <v>-93.877146879999998</v>
      </c>
      <c r="CZ127" s="412" t="s">
        <v>379</v>
      </c>
      <c r="DA127" s="412" t="s">
        <v>5219</v>
      </c>
    </row>
    <row r="128" spans="1:105" x14ac:dyDescent="0.25">
      <c r="A128" s="412" t="str">
        <f t="shared" si="0"/>
        <v>s2</v>
      </c>
      <c r="B128" s="412" t="s">
        <v>5187</v>
      </c>
      <c r="C128" s="412">
        <v>591427</v>
      </c>
      <c r="D128" s="412">
        <v>2</v>
      </c>
      <c r="E128" s="412">
        <v>212</v>
      </c>
      <c r="F128" s="412">
        <v>133.70599999999999</v>
      </c>
      <c r="G128" s="412">
        <v>10</v>
      </c>
      <c r="H128" s="412"/>
      <c r="I128" s="412" t="s">
        <v>373</v>
      </c>
      <c r="J128" s="412" t="s">
        <v>374</v>
      </c>
      <c r="K128" s="412">
        <v>25</v>
      </c>
      <c r="L128" s="412"/>
      <c r="M128" s="412">
        <v>18011114</v>
      </c>
      <c r="N128" s="412"/>
      <c r="O128" s="412">
        <v>4</v>
      </c>
      <c r="P128" s="412">
        <v>16</v>
      </c>
      <c r="Q128" s="412">
        <v>2018</v>
      </c>
      <c r="R128" s="412" t="s">
        <v>381</v>
      </c>
      <c r="S128" s="412">
        <v>6</v>
      </c>
      <c r="T128" s="412" t="s">
        <v>376</v>
      </c>
      <c r="U128" s="412">
        <v>5</v>
      </c>
      <c r="V128" s="412">
        <v>0</v>
      </c>
      <c r="W128" s="412">
        <v>2</v>
      </c>
      <c r="X128" s="412">
        <v>12</v>
      </c>
      <c r="Y128" s="412">
        <v>10</v>
      </c>
      <c r="Z128" s="412">
        <v>2</v>
      </c>
      <c r="AA128" s="412">
        <v>1</v>
      </c>
      <c r="AB128" s="412">
        <v>1</v>
      </c>
      <c r="AC128" s="412"/>
      <c r="AD128" s="412">
        <v>5</v>
      </c>
      <c r="AE128" s="412">
        <v>98</v>
      </c>
      <c r="AF128" s="412" t="s">
        <v>377</v>
      </c>
      <c r="AG128" s="412"/>
      <c r="AH128" s="412" t="s">
        <v>378</v>
      </c>
      <c r="AI128" s="412">
        <v>7</v>
      </c>
      <c r="AJ128" s="412">
        <v>2</v>
      </c>
      <c r="AK128" s="412">
        <v>5</v>
      </c>
      <c r="AL128" s="412">
        <v>4</v>
      </c>
      <c r="AM128" s="412">
        <v>26</v>
      </c>
      <c r="AN128" s="412">
        <v>32</v>
      </c>
      <c r="AO128" s="412" t="s">
        <v>384</v>
      </c>
      <c r="AP128" s="412">
        <v>5</v>
      </c>
      <c r="AQ128" s="412">
        <v>1</v>
      </c>
      <c r="AR128" s="412"/>
      <c r="AS128" s="412"/>
      <c r="AT128" s="412"/>
      <c r="AU128" s="412">
        <v>12</v>
      </c>
      <c r="AV128" s="412">
        <v>98</v>
      </c>
      <c r="AW128" s="412">
        <v>60</v>
      </c>
      <c r="AX128" s="412">
        <v>11</v>
      </c>
      <c r="AY128" s="412">
        <v>24</v>
      </c>
      <c r="AZ128" s="412">
        <v>2</v>
      </c>
      <c r="BA128" s="412">
        <v>2</v>
      </c>
      <c r="BB128" s="412">
        <v>4</v>
      </c>
      <c r="BC128" s="412">
        <v>26</v>
      </c>
      <c r="BD128" s="412">
        <v>43</v>
      </c>
      <c r="BE128" s="412" t="s">
        <v>384</v>
      </c>
      <c r="BF128" s="412">
        <v>5</v>
      </c>
      <c r="BG128" s="412">
        <v>1</v>
      </c>
      <c r="BH128" s="412"/>
      <c r="BI128" s="412"/>
      <c r="BJ128" s="412"/>
      <c r="BK128" s="412">
        <v>12</v>
      </c>
      <c r="BL128" s="412">
        <v>98</v>
      </c>
      <c r="BM128" s="412">
        <v>60</v>
      </c>
      <c r="BN128" s="412">
        <v>11</v>
      </c>
      <c r="BO128" s="412">
        <v>24</v>
      </c>
      <c r="BP128" s="412"/>
      <c r="BQ128" s="412"/>
      <c r="BR128" s="412"/>
      <c r="BS128" s="412"/>
      <c r="BT128" s="412"/>
      <c r="BU128" s="412"/>
      <c r="BV128" s="412"/>
      <c r="BW128" s="412"/>
      <c r="BX128" s="412"/>
      <c r="BY128" s="412"/>
      <c r="BZ128" s="412"/>
      <c r="CA128" s="412"/>
      <c r="CB128" s="412"/>
      <c r="CC128" s="412"/>
      <c r="CD128" s="412"/>
      <c r="CE128" s="412"/>
      <c r="CF128" s="412"/>
      <c r="CG128" s="412"/>
      <c r="CH128" s="412"/>
      <c r="CI128" s="412"/>
      <c r="CJ128" s="412"/>
      <c r="CK128" s="412"/>
      <c r="CL128" s="412"/>
      <c r="CM128" s="412"/>
      <c r="CN128" s="412"/>
      <c r="CO128" s="412"/>
      <c r="CP128" s="412"/>
      <c r="CQ128" s="412"/>
      <c r="CR128" s="412"/>
      <c r="CS128" s="412"/>
      <c r="CT128" s="412"/>
      <c r="CU128" s="412"/>
      <c r="CV128" s="412">
        <v>430927.22669989901</v>
      </c>
      <c r="CW128" s="412">
        <v>4957543.1837288802</v>
      </c>
      <c r="CX128" s="412">
        <v>44.767945740000002</v>
      </c>
      <c r="CY128" s="412">
        <v>-93.872871450000005</v>
      </c>
      <c r="CZ128" s="412" t="s">
        <v>379</v>
      </c>
      <c r="DA128" s="412" t="s">
        <v>5220</v>
      </c>
    </row>
    <row r="129" spans="1:105" x14ac:dyDescent="0.25">
      <c r="A129" s="412" t="str">
        <f t="shared" si="0"/>
        <v>s2</v>
      </c>
      <c r="B129" s="412" t="s">
        <v>5187</v>
      </c>
      <c r="C129" s="412">
        <v>776338</v>
      </c>
      <c r="D129" s="412">
        <v>2</v>
      </c>
      <c r="E129" s="412">
        <v>212</v>
      </c>
      <c r="F129" s="412">
        <v>133.839</v>
      </c>
      <c r="G129" s="412">
        <v>10</v>
      </c>
      <c r="H129" s="412"/>
      <c r="I129" s="412" t="s">
        <v>373</v>
      </c>
      <c r="J129" s="412" t="s">
        <v>374</v>
      </c>
      <c r="K129" s="412">
        <v>25</v>
      </c>
      <c r="L129" s="412"/>
      <c r="M129" s="412">
        <v>19516065</v>
      </c>
      <c r="N129" s="412"/>
      <c r="O129" s="412">
        <v>12</v>
      </c>
      <c r="P129" s="412">
        <v>31</v>
      </c>
      <c r="Q129" s="412">
        <v>2019</v>
      </c>
      <c r="R129" s="412" t="s">
        <v>391</v>
      </c>
      <c r="S129" s="412">
        <v>10</v>
      </c>
      <c r="T129" s="412">
        <v>98</v>
      </c>
      <c r="U129" s="412">
        <v>4</v>
      </c>
      <c r="V129" s="412">
        <v>0</v>
      </c>
      <c r="W129" s="412">
        <v>4</v>
      </c>
      <c r="X129" s="412">
        <v>90</v>
      </c>
      <c r="Y129" s="412">
        <v>10</v>
      </c>
      <c r="Z129" s="412">
        <v>2</v>
      </c>
      <c r="AA129" s="412">
        <v>1</v>
      </c>
      <c r="AB129" s="412">
        <v>1</v>
      </c>
      <c r="AC129" s="412"/>
      <c r="AD129" s="412">
        <v>5</v>
      </c>
      <c r="AE129" s="412">
        <v>98</v>
      </c>
      <c r="AF129" s="412" t="s">
        <v>377</v>
      </c>
      <c r="AG129" s="412"/>
      <c r="AH129" s="412" t="s">
        <v>378</v>
      </c>
      <c r="AI129" s="412">
        <v>90</v>
      </c>
      <c r="AJ129" s="412">
        <v>2</v>
      </c>
      <c r="AK129" s="412">
        <v>49</v>
      </c>
      <c r="AL129" s="412">
        <v>4</v>
      </c>
      <c r="AM129" s="412">
        <v>26</v>
      </c>
      <c r="AN129" s="412">
        <v>21</v>
      </c>
      <c r="AO129" s="412" t="s">
        <v>374</v>
      </c>
      <c r="AP129" s="412">
        <v>5</v>
      </c>
      <c r="AQ129" s="412">
        <v>1</v>
      </c>
      <c r="AR129" s="412"/>
      <c r="AS129" s="412"/>
      <c r="AT129" s="412"/>
      <c r="AU129" s="412">
        <v>12</v>
      </c>
      <c r="AV129" s="412">
        <v>9</v>
      </c>
      <c r="AW129" s="412">
        <v>60</v>
      </c>
      <c r="AX129" s="412">
        <v>11</v>
      </c>
      <c r="AY129" s="412">
        <v>21</v>
      </c>
      <c r="AZ129" s="412">
        <v>2</v>
      </c>
      <c r="BA129" s="412">
        <v>5</v>
      </c>
      <c r="BB129" s="412">
        <v>4</v>
      </c>
      <c r="BC129" s="412">
        <v>26</v>
      </c>
      <c r="BD129" s="412">
        <v>77</v>
      </c>
      <c r="BE129" s="412" t="s">
        <v>384</v>
      </c>
      <c r="BF129" s="412">
        <v>5</v>
      </c>
      <c r="BG129" s="412">
        <v>4</v>
      </c>
      <c r="BH129" s="412"/>
      <c r="BI129" s="412"/>
      <c r="BJ129" s="412"/>
      <c r="BK129" s="412">
        <v>12</v>
      </c>
      <c r="BL129" s="412">
        <v>9</v>
      </c>
      <c r="BM129" s="412">
        <v>60</v>
      </c>
      <c r="BN129" s="412">
        <v>11</v>
      </c>
      <c r="BO129" s="412">
        <v>21</v>
      </c>
      <c r="BP129" s="412">
        <v>2</v>
      </c>
      <c r="BQ129" s="412">
        <v>3</v>
      </c>
      <c r="BR129" s="412">
        <v>3</v>
      </c>
      <c r="BS129" s="412">
        <v>21</v>
      </c>
      <c r="BT129" s="412">
        <v>35</v>
      </c>
      <c r="BU129" s="412" t="s">
        <v>374</v>
      </c>
      <c r="BV129" s="412">
        <v>5</v>
      </c>
      <c r="BW129" s="412">
        <v>1</v>
      </c>
      <c r="BX129" s="412"/>
      <c r="BY129" s="412"/>
      <c r="BZ129" s="412"/>
      <c r="CA129" s="412">
        <v>12</v>
      </c>
      <c r="CB129" s="412">
        <v>9</v>
      </c>
      <c r="CC129" s="412">
        <v>60</v>
      </c>
      <c r="CD129" s="412">
        <v>11</v>
      </c>
      <c r="CE129" s="412">
        <v>21</v>
      </c>
      <c r="CF129" s="412">
        <v>2</v>
      </c>
      <c r="CG129" s="412">
        <v>49</v>
      </c>
      <c r="CH129" s="412">
        <v>4</v>
      </c>
      <c r="CI129" s="412">
        <v>21</v>
      </c>
      <c r="CJ129" s="412">
        <v>38</v>
      </c>
      <c r="CK129" s="412" t="s">
        <v>374</v>
      </c>
      <c r="CL129" s="412">
        <v>5</v>
      </c>
      <c r="CM129" s="412">
        <v>71</v>
      </c>
      <c r="CN129" s="412"/>
      <c r="CO129" s="412"/>
      <c r="CP129" s="412"/>
      <c r="CQ129" s="412">
        <v>12</v>
      </c>
      <c r="CR129" s="412">
        <v>9</v>
      </c>
      <c r="CS129" s="412">
        <v>60</v>
      </c>
      <c r="CT129" s="412">
        <v>11</v>
      </c>
      <c r="CU129" s="412">
        <v>21</v>
      </c>
      <c r="CV129" s="412">
        <v>431140.47074760898</v>
      </c>
      <c r="CW129" s="412">
        <v>4957540.3522140402</v>
      </c>
      <c r="CX129" s="412">
        <v>44.767940809999999</v>
      </c>
      <c r="CY129" s="412">
        <v>-93.870176610000001</v>
      </c>
      <c r="CZ129" s="412" t="s">
        <v>379</v>
      </c>
      <c r="DA129" s="412" t="s">
        <v>5221</v>
      </c>
    </row>
    <row r="130" spans="1:105" x14ac:dyDescent="0.25">
      <c r="A130" s="412">
        <f t="shared" si="0"/>
        <v>21</v>
      </c>
      <c r="B130" s="413">
        <v>21</v>
      </c>
      <c r="C130" s="412">
        <v>675463</v>
      </c>
      <c r="D130" s="412">
        <v>2</v>
      </c>
      <c r="E130" s="412">
        <v>212</v>
      </c>
      <c r="F130" s="412">
        <v>131.90299999999999</v>
      </c>
      <c r="G130" s="412">
        <v>10</v>
      </c>
      <c r="H130" s="412"/>
      <c r="I130" s="412" t="s">
        <v>1728</v>
      </c>
      <c r="J130" s="412" t="s">
        <v>374</v>
      </c>
      <c r="K130" s="412">
        <v>25</v>
      </c>
      <c r="L130" s="412"/>
      <c r="M130" s="412">
        <v>19001048</v>
      </c>
      <c r="N130" s="412"/>
      <c r="O130" s="412">
        <v>1</v>
      </c>
      <c r="P130" s="412">
        <v>11</v>
      </c>
      <c r="Q130" s="412">
        <v>2019</v>
      </c>
      <c r="R130" s="412" t="s">
        <v>383</v>
      </c>
      <c r="S130" s="412">
        <v>18</v>
      </c>
      <c r="T130" s="412" t="s">
        <v>376</v>
      </c>
      <c r="U130" s="412">
        <v>5</v>
      </c>
      <c r="V130" s="412">
        <v>0</v>
      </c>
      <c r="W130" s="412">
        <v>2</v>
      </c>
      <c r="X130" s="412">
        <v>5</v>
      </c>
      <c r="Y130" s="412">
        <v>10</v>
      </c>
      <c r="Z130" s="412">
        <v>3</v>
      </c>
      <c r="AA130" s="412">
        <v>4</v>
      </c>
      <c r="AB130" s="412">
        <v>2</v>
      </c>
      <c r="AC130" s="412"/>
      <c r="AD130" s="412">
        <v>1</v>
      </c>
      <c r="AE130" s="412">
        <v>98</v>
      </c>
      <c r="AF130" s="412" t="s">
        <v>377</v>
      </c>
      <c r="AG130" s="412"/>
      <c r="AH130" s="412" t="s">
        <v>378</v>
      </c>
      <c r="AI130" s="412">
        <v>10</v>
      </c>
      <c r="AJ130" s="412">
        <v>2</v>
      </c>
      <c r="AK130" s="412">
        <v>4</v>
      </c>
      <c r="AL130" s="412">
        <v>2</v>
      </c>
      <c r="AM130" s="412">
        <v>21</v>
      </c>
      <c r="AN130" s="412">
        <v>25</v>
      </c>
      <c r="AO130" s="412" t="s">
        <v>374</v>
      </c>
      <c r="AP130" s="412">
        <v>5</v>
      </c>
      <c r="AQ130" s="412">
        <v>2</v>
      </c>
      <c r="AR130" s="412"/>
      <c r="AS130" s="412"/>
      <c r="AT130" s="412"/>
      <c r="AU130" s="412">
        <v>14</v>
      </c>
      <c r="AV130" s="412">
        <v>23</v>
      </c>
      <c r="AW130" s="412">
        <v>50</v>
      </c>
      <c r="AX130" s="412">
        <v>11</v>
      </c>
      <c r="AY130" s="412">
        <v>21</v>
      </c>
      <c r="AZ130" s="412">
        <v>2</v>
      </c>
      <c r="BA130" s="412">
        <v>4</v>
      </c>
      <c r="BB130" s="412">
        <v>4</v>
      </c>
      <c r="BC130" s="412">
        <v>21</v>
      </c>
      <c r="BD130" s="412">
        <v>69</v>
      </c>
      <c r="BE130" s="412" t="s">
        <v>384</v>
      </c>
      <c r="BF130" s="412">
        <v>5</v>
      </c>
      <c r="BG130" s="412">
        <v>1</v>
      </c>
      <c r="BH130" s="412"/>
      <c r="BI130" s="412"/>
      <c r="BJ130" s="412"/>
      <c r="BK130" s="412">
        <v>14</v>
      </c>
      <c r="BL130" s="412">
        <v>9</v>
      </c>
      <c r="BM130" s="412">
        <v>50</v>
      </c>
      <c r="BN130" s="412">
        <v>11</v>
      </c>
      <c r="BO130" s="412">
        <v>21</v>
      </c>
      <c r="BP130" s="412"/>
      <c r="BQ130" s="412"/>
      <c r="BR130" s="412"/>
      <c r="BS130" s="412"/>
      <c r="BT130" s="412"/>
      <c r="BU130" s="412"/>
      <c r="BV130" s="412"/>
      <c r="BW130" s="412"/>
      <c r="BX130" s="412"/>
      <c r="BY130" s="412"/>
      <c r="BZ130" s="412"/>
      <c r="CA130" s="412"/>
      <c r="CB130" s="412"/>
      <c r="CC130" s="412"/>
      <c r="CD130" s="412"/>
      <c r="CE130" s="412"/>
      <c r="CF130" s="412"/>
      <c r="CG130" s="412"/>
      <c r="CH130" s="412"/>
      <c r="CI130" s="412"/>
      <c r="CJ130" s="412"/>
      <c r="CK130" s="412"/>
      <c r="CL130" s="412"/>
      <c r="CM130" s="412"/>
      <c r="CN130" s="412"/>
      <c r="CO130" s="412"/>
      <c r="CP130" s="412"/>
      <c r="CQ130" s="412"/>
      <c r="CR130" s="412"/>
      <c r="CS130" s="412"/>
      <c r="CT130" s="412"/>
      <c r="CU130" s="412"/>
      <c r="CV130" s="412">
        <v>428032.34835027897</v>
      </c>
      <c r="CW130" s="412">
        <v>4957611.4081434496</v>
      </c>
      <c r="CX130" s="412">
        <v>44.768274390000002</v>
      </c>
      <c r="CY130" s="412">
        <v>-93.909459100000007</v>
      </c>
      <c r="CZ130" s="412" t="s">
        <v>379</v>
      </c>
      <c r="DA130" s="412" t="s">
        <v>5222</v>
      </c>
    </row>
    <row r="131" spans="1:105" x14ac:dyDescent="0.25">
      <c r="A131" s="412">
        <f t="shared" si="0"/>
        <v>21</v>
      </c>
      <c r="B131" s="413">
        <v>21</v>
      </c>
      <c r="C131" s="412">
        <v>588772</v>
      </c>
      <c r="D131" s="412">
        <v>2</v>
      </c>
      <c r="E131" s="412">
        <v>212</v>
      </c>
      <c r="F131" s="412">
        <v>131.91399999999999</v>
      </c>
      <c r="G131" s="412">
        <v>10</v>
      </c>
      <c r="H131" s="412" t="s">
        <v>410</v>
      </c>
      <c r="I131" s="412"/>
      <c r="J131" s="412" t="s">
        <v>374</v>
      </c>
      <c r="K131" s="412">
        <v>25</v>
      </c>
      <c r="L131" s="412"/>
      <c r="M131" s="412">
        <v>18504683</v>
      </c>
      <c r="N131" s="412"/>
      <c r="O131" s="412">
        <v>4</v>
      </c>
      <c r="P131" s="412">
        <v>5</v>
      </c>
      <c r="Q131" s="412">
        <v>2018</v>
      </c>
      <c r="R131" s="412" t="s">
        <v>416</v>
      </c>
      <c r="S131" s="412">
        <v>12</v>
      </c>
      <c r="T131" s="412" t="s">
        <v>393</v>
      </c>
      <c r="U131" s="412">
        <v>4</v>
      </c>
      <c r="V131" s="412">
        <v>0</v>
      </c>
      <c r="W131" s="412">
        <v>2</v>
      </c>
      <c r="X131" s="412">
        <v>5</v>
      </c>
      <c r="Y131" s="412">
        <v>10</v>
      </c>
      <c r="Z131" s="412">
        <v>3</v>
      </c>
      <c r="AA131" s="412">
        <v>1</v>
      </c>
      <c r="AB131" s="412">
        <v>1</v>
      </c>
      <c r="AC131" s="412"/>
      <c r="AD131" s="412">
        <v>1</v>
      </c>
      <c r="AE131" s="412">
        <v>98</v>
      </c>
      <c r="AF131" s="412" t="s">
        <v>377</v>
      </c>
      <c r="AG131" s="412"/>
      <c r="AH131" s="412" t="s">
        <v>378</v>
      </c>
      <c r="AI131" s="412">
        <v>9</v>
      </c>
      <c r="AJ131" s="412">
        <v>2</v>
      </c>
      <c r="AK131" s="412">
        <v>2</v>
      </c>
      <c r="AL131" s="412">
        <v>1</v>
      </c>
      <c r="AM131" s="412">
        <v>21</v>
      </c>
      <c r="AN131" s="412">
        <v>59</v>
      </c>
      <c r="AO131" s="412" t="s">
        <v>384</v>
      </c>
      <c r="AP131" s="412">
        <v>5</v>
      </c>
      <c r="AQ131" s="412">
        <v>1</v>
      </c>
      <c r="AR131" s="412"/>
      <c r="AS131" s="412"/>
      <c r="AT131" s="412"/>
      <c r="AU131" s="412">
        <v>14</v>
      </c>
      <c r="AV131" s="412">
        <v>9</v>
      </c>
      <c r="AW131" s="412">
        <v>60</v>
      </c>
      <c r="AX131" s="412">
        <v>12</v>
      </c>
      <c r="AY131" s="412">
        <v>21</v>
      </c>
      <c r="AZ131" s="412">
        <v>2</v>
      </c>
      <c r="BA131" s="412">
        <v>49</v>
      </c>
      <c r="BB131" s="412">
        <v>2</v>
      </c>
      <c r="BC131" s="412">
        <v>24</v>
      </c>
      <c r="BD131" s="412">
        <v>56</v>
      </c>
      <c r="BE131" s="412" t="s">
        <v>374</v>
      </c>
      <c r="BF131" s="412">
        <v>5</v>
      </c>
      <c r="BG131" s="412">
        <v>2</v>
      </c>
      <c r="BH131" s="412"/>
      <c r="BI131" s="412"/>
      <c r="BJ131" s="412"/>
      <c r="BK131" s="412">
        <v>14</v>
      </c>
      <c r="BL131" s="412">
        <v>22</v>
      </c>
      <c r="BM131" s="412">
        <v>60</v>
      </c>
      <c r="BN131" s="412">
        <v>11</v>
      </c>
      <c r="BO131" s="412">
        <v>21</v>
      </c>
      <c r="BP131" s="412"/>
      <c r="BQ131" s="412"/>
      <c r="BR131" s="412"/>
      <c r="BS131" s="412"/>
      <c r="BT131" s="412"/>
      <c r="BU131" s="412"/>
      <c r="BV131" s="412"/>
      <c r="BW131" s="412"/>
      <c r="BX131" s="412"/>
      <c r="BY131" s="412"/>
      <c r="BZ131" s="412"/>
      <c r="CA131" s="412"/>
      <c r="CB131" s="412"/>
      <c r="CC131" s="412"/>
      <c r="CD131" s="412"/>
      <c r="CE131" s="412"/>
      <c r="CF131" s="412"/>
      <c r="CG131" s="412"/>
      <c r="CH131" s="412"/>
      <c r="CI131" s="412"/>
      <c r="CJ131" s="412"/>
      <c r="CK131" s="412"/>
      <c r="CL131" s="412"/>
      <c r="CM131" s="412"/>
      <c r="CN131" s="412"/>
      <c r="CO131" s="412"/>
      <c r="CP131" s="412"/>
      <c r="CQ131" s="412"/>
      <c r="CR131" s="412"/>
      <c r="CS131" s="412"/>
      <c r="CT131" s="412"/>
      <c r="CU131" s="412"/>
      <c r="CV131" s="412">
        <v>428041.66454999603</v>
      </c>
      <c r="CW131" s="412">
        <v>4957586.9189738398</v>
      </c>
      <c r="CX131" s="412">
        <v>44.768054900000003</v>
      </c>
      <c r="CY131" s="412">
        <v>-93.909337930000007</v>
      </c>
      <c r="CZ131" s="412" t="s">
        <v>379</v>
      </c>
      <c r="DA131" s="412" t="s">
        <v>5223</v>
      </c>
    </row>
    <row r="132" spans="1:105" x14ac:dyDescent="0.25">
      <c r="A132" s="412">
        <f t="shared" si="0"/>
        <v>21</v>
      </c>
      <c r="B132" s="413">
        <v>21</v>
      </c>
      <c r="C132" s="412">
        <v>836469</v>
      </c>
      <c r="D132" s="412">
        <v>2</v>
      </c>
      <c r="E132" s="412">
        <v>212</v>
      </c>
      <c r="F132" s="412">
        <v>131.916</v>
      </c>
      <c r="G132" s="412">
        <v>10</v>
      </c>
      <c r="H132" s="412"/>
      <c r="I132" s="412" t="s">
        <v>1728</v>
      </c>
      <c r="J132" s="412" t="s">
        <v>374</v>
      </c>
      <c r="K132" s="412">
        <v>25</v>
      </c>
      <c r="L132" s="412"/>
      <c r="M132" s="412">
        <v>20506806</v>
      </c>
      <c r="N132" s="412">
        <v>202320144</v>
      </c>
      <c r="O132" s="412">
        <v>8</v>
      </c>
      <c r="P132" s="412">
        <v>19</v>
      </c>
      <c r="Q132" s="412">
        <v>2020</v>
      </c>
      <c r="R132" s="412" t="s">
        <v>375</v>
      </c>
      <c r="S132" s="412">
        <v>16</v>
      </c>
      <c r="T132" s="412"/>
      <c r="U132" s="412">
        <v>4</v>
      </c>
      <c r="V132" s="412">
        <v>0</v>
      </c>
      <c r="W132" s="412">
        <v>2</v>
      </c>
      <c r="X132" s="412">
        <v>5</v>
      </c>
      <c r="Y132" s="412">
        <v>10</v>
      </c>
      <c r="Z132" s="412">
        <v>3</v>
      </c>
      <c r="AA132" s="412">
        <v>1</v>
      </c>
      <c r="AB132" s="412">
        <v>2</v>
      </c>
      <c r="AC132" s="412"/>
      <c r="AD132" s="412">
        <v>1</v>
      </c>
      <c r="AE132" s="412">
        <v>1</v>
      </c>
      <c r="AF132" s="412" t="s">
        <v>5224</v>
      </c>
      <c r="AG132" s="412"/>
      <c r="AH132" s="412" t="s">
        <v>378</v>
      </c>
      <c r="AI132" s="412">
        <v>9</v>
      </c>
      <c r="AJ132" s="412">
        <v>2</v>
      </c>
      <c r="AK132" s="412">
        <v>4</v>
      </c>
      <c r="AL132" s="412">
        <v>3</v>
      </c>
      <c r="AM132" s="412">
        <v>24</v>
      </c>
      <c r="AN132" s="412">
        <v>45</v>
      </c>
      <c r="AO132" s="412" t="s">
        <v>384</v>
      </c>
      <c r="AP132" s="412">
        <v>5</v>
      </c>
      <c r="AQ132" s="412">
        <v>2</v>
      </c>
      <c r="AR132" s="412"/>
      <c r="AS132" s="412"/>
      <c r="AT132" s="412"/>
      <c r="AU132" s="412">
        <v>12</v>
      </c>
      <c r="AV132" s="412">
        <v>9</v>
      </c>
      <c r="AW132" s="412">
        <v>60</v>
      </c>
      <c r="AX132" s="412">
        <v>11</v>
      </c>
      <c r="AY132" s="412">
        <v>21</v>
      </c>
      <c r="AZ132" s="412">
        <v>2</v>
      </c>
      <c r="BA132" s="412">
        <v>2</v>
      </c>
      <c r="BB132" s="412">
        <v>4</v>
      </c>
      <c r="BC132" s="412">
        <v>21</v>
      </c>
      <c r="BD132" s="412">
        <v>27</v>
      </c>
      <c r="BE132" s="412" t="s">
        <v>374</v>
      </c>
      <c r="BF132" s="412">
        <v>5</v>
      </c>
      <c r="BG132" s="412">
        <v>1</v>
      </c>
      <c r="BH132" s="412"/>
      <c r="BI132" s="412"/>
      <c r="BJ132" s="412"/>
      <c r="BK132" s="412">
        <v>12</v>
      </c>
      <c r="BL132" s="412">
        <v>9</v>
      </c>
      <c r="BM132" s="412">
        <v>60</v>
      </c>
      <c r="BN132" s="412">
        <v>11</v>
      </c>
      <c r="BO132" s="412">
        <v>21</v>
      </c>
      <c r="BP132" s="412"/>
      <c r="BQ132" s="412"/>
      <c r="BR132" s="412"/>
      <c r="BS132" s="412"/>
      <c r="BT132" s="412"/>
      <c r="BU132" s="412"/>
      <c r="BV132" s="412"/>
      <c r="BW132" s="412"/>
      <c r="BX132" s="412"/>
      <c r="BY132" s="412"/>
      <c r="BZ132" s="412"/>
      <c r="CA132" s="412"/>
      <c r="CB132" s="412"/>
      <c r="CC132" s="412"/>
      <c r="CD132" s="412"/>
      <c r="CE132" s="412"/>
      <c r="CF132" s="412"/>
      <c r="CG132" s="412"/>
      <c r="CH132" s="412"/>
      <c r="CI132" s="412"/>
      <c r="CJ132" s="412"/>
      <c r="CK132" s="412"/>
      <c r="CL132" s="412"/>
      <c r="CM132" s="412"/>
      <c r="CN132" s="412"/>
      <c r="CO132" s="412"/>
      <c r="CP132" s="412"/>
      <c r="CQ132" s="412"/>
      <c r="CR132" s="412"/>
      <c r="CS132" s="412"/>
      <c r="CT132" s="412"/>
      <c r="CU132" s="412"/>
      <c r="CV132" s="412">
        <v>428050.13123359601</v>
      </c>
      <c r="CW132" s="412">
        <v>4957599.61899924</v>
      </c>
      <c r="CX132" s="412">
        <v>44.768170069999996</v>
      </c>
      <c r="CY132" s="412">
        <v>-93.909232739999993</v>
      </c>
      <c r="CZ132" s="412" t="s">
        <v>379</v>
      </c>
      <c r="DA132" s="412" t="s">
        <v>5225</v>
      </c>
    </row>
    <row r="133" spans="1:105" x14ac:dyDescent="0.25">
      <c r="A133" s="412">
        <f t="shared" si="0"/>
        <v>21</v>
      </c>
      <c r="B133" s="413">
        <v>21</v>
      </c>
      <c r="C133" s="412">
        <v>680659</v>
      </c>
      <c r="D133" s="412">
        <v>2</v>
      </c>
      <c r="E133" s="412">
        <v>212</v>
      </c>
      <c r="F133" s="412">
        <v>131.922</v>
      </c>
      <c r="G133" s="412">
        <v>10</v>
      </c>
      <c r="H133" s="412" t="s">
        <v>410</v>
      </c>
      <c r="I133" s="412"/>
      <c r="J133" s="412" t="s">
        <v>374</v>
      </c>
      <c r="K133" s="412">
        <v>25</v>
      </c>
      <c r="L133" s="412"/>
      <c r="M133" s="412">
        <v>19002801</v>
      </c>
      <c r="N133" s="412"/>
      <c r="O133" s="412">
        <v>1</v>
      </c>
      <c r="P133" s="412">
        <v>29</v>
      </c>
      <c r="Q133" s="412">
        <v>2019</v>
      </c>
      <c r="R133" s="412" t="s">
        <v>391</v>
      </c>
      <c r="S133" s="412">
        <v>10</v>
      </c>
      <c r="T133" s="412" t="s">
        <v>393</v>
      </c>
      <c r="U133" s="412">
        <v>5</v>
      </c>
      <c r="V133" s="412">
        <v>0</v>
      </c>
      <c r="W133" s="412">
        <v>1</v>
      </c>
      <c r="X133" s="412"/>
      <c r="Y133" s="412">
        <v>32</v>
      </c>
      <c r="Z133" s="412">
        <v>3</v>
      </c>
      <c r="AA133" s="412">
        <v>1</v>
      </c>
      <c r="AB133" s="412">
        <v>1</v>
      </c>
      <c r="AC133" s="412"/>
      <c r="AD133" s="412">
        <v>5</v>
      </c>
      <c r="AE133" s="412">
        <v>98</v>
      </c>
      <c r="AF133" s="412" t="s">
        <v>377</v>
      </c>
      <c r="AG133" s="412"/>
      <c r="AH133" s="412" t="s">
        <v>378</v>
      </c>
      <c r="AI133" s="412">
        <v>3</v>
      </c>
      <c r="AJ133" s="412">
        <v>2</v>
      </c>
      <c r="AK133" s="412">
        <v>6</v>
      </c>
      <c r="AL133" s="412">
        <v>3</v>
      </c>
      <c r="AM133" s="412">
        <v>21</v>
      </c>
      <c r="AN133" s="412">
        <v>36</v>
      </c>
      <c r="AO133" s="412" t="s">
        <v>374</v>
      </c>
      <c r="AP133" s="412">
        <v>5</v>
      </c>
      <c r="AQ133" s="412">
        <v>72</v>
      </c>
      <c r="AR133" s="412"/>
      <c r="AS133" s="412"/>
      <c r="AT133" s="412"/>
      <c r="AU133" s="412">
        <v>15</v>
      </c>
      <c r="AV133" s="412">
        <v>22</v>
      </c>
      <c r="AW133" s="412">
        <v>60</v>
      </c>
      <c r="AX133" s="412">
        <v>12</v>
      </c>
      <c r="AY133" s="412">
        <v>21</v>
      </c>
      <c r="AZ133" s="412"/>
      <c r="BA133" s="412"/>
      <c r="BB133" s="412"/>
      <c r="BC133" s="412"/>
      <c r="BD133" s="412"/>
      <c r="BE133" s="412"/>
      <c r="BF133" s="412"/>
      <c r="BG133" s="412"/>
      <c r="BH133" s="412"/>
      <c r="BI133" s="412"/>
      <c r="BJ133" s="412"/>
      <c r="BK133" s="412"/>
      <c r="BL133" s="412"/>
      <c r="BM133" s="412"/>
      <c r="BN133" s="412"/>
      <c r="BO133" s="412"/>
      <c r="BP133" s="412"/>
      <c r="BQ133" s="412"/>
      <c r="BR133" s="412"/>
      <c r="BS133" s="412"/>
      <c r="BT133" s="412"/>
      <c r="BU133" s="412"/>
      <c r="BV133" s="412"/>
      <c r="BW133" s="412"/>
      <c r="BX133" s="412"/>
      <c r="BY133" s="412"/>
      <c r="BZ133" s="412"/>
      <c r="CA133" s="412"/>
      <c r="CB133" s="412"/>
      <c r="CC133" s="412"/>
      <c r="CD133" s="412"/>
      <c r="CE133" s="412"/>
      <c r="CF133" s="412"/>
      <c r="CG133" s="412"/>
      <c r="CH133" s="412"/>
      <c r="CI133" s="412"/>
      <c r="CJ133" s="412"/>
      <c r="CK133" s="412"/>
      <c r="CL133" s="412"/>
      <c r="CM133" s="412"/>
      <c r="CN133" s="412"/>
      <c r="CO133" s="412"/>
      <c r="CP133" s="412"/>
      <c r="CQ133" s="412"/>
      <c r="CR133" s="412"/>
      <c r="CS133" s="412"/>
      <c r="CT133" s="412"/>
      <c r="CU133" s="412"/>
      <c r="CV133" s="412">
        <v>428059.07132039202</v>
      </c>
      <c r="CW133" s="412">
        <v>4957598.5068490701</v>
      </c>
      <c r="CX133" s="412">
        <v>44.768160960000003</v>
      </c>
      <c r="CY133" s="412">
        <v>-93.909119619999998</v>
      </c>
      <c r="CZ133" s="412" t="s">
        <v>379</v>
      </c>
      <c r="DA133" s="412" t="s">
        <v>5226</v>
      </c>
    </row>
    <row r="134" spans="1:105" x14ac:dyDescent="0.25">
      <c r="A134" s="412">
        <f t="shared" si="0"/>
        <v>21</v>
      </c>
      <c r="B134" s="413">
        <v>21</v>
      </c>
      <c r="C134" s="412">
        <v>753140</v>
      </c>
      <c r="D134" s="412">
        <v>2</v>
      </c>
      <c r="E134" s="412">
        <v>212</v>
      </c>
      <c r="F134" s="412">
        <v>131.92099999999999</v>
      </c>
      <c r="G134" s="412">
        <v>10</v>
      </c>
      <c r="H134" s="412" t="s">
        <v>410</v>
      </c>
      <c r="I134" s="412"/>
      <c r="J134" s="412" t="s">
        <v>374</v>
      </c>
      <c r="K134" s="412">
        <v>25</v>
      </c>
      <c r="L134" s="412"/>
      <c r="M134" s="412" t="s">
        <v>5227</v>
      </c>
      <c r="N134" s="412"/>
      <c r="O134" s="412">
        <v>10</v>
      </c>
      <c r="P134" s="412">
        <v>8</v>
      </c>
      <c r="Q134" s="412">
        <v>2019</v>
      </c>
      <c r="R134" s="412" t="s">
        <v>391</v>
      </c>
      <c r="S134" s="412">
        <v>17</v>
      </c>
      <c r="T134" s="412" t="s">
        <v>393</v>
      </c>
      <c r="U134" s="412">
        <v>3</v>
      </c>
      <c r="V134" s="412">
        <v>0</v>
      </c>
      <c r="W134" s="412">
        <v>2</v>
      </c>
      <c r="X134" s="412">
        <v>5</v>
      </c>
      <c r="Y134" s="412">
        <v>10</v>
      </c>
      <c r="Z134" s="412">
        <v>10</v>
      </c>
      <c r="AA134" s="412">
        <v>1</v>
      </c>
      <c r="AB134" s="412">
        <v>1</v>
      </c>
      <c r="AC134" s="412"/>
      <c r="AD134" s="412">
        <v>1</v>
      </c>
      <c r="AE134" s="412">
        <v>98</v>
      </c>
      <c r="AF134" s="412" t="s">
        <v>377</v>
      </c>
      <c r="AG134" s="412"/>
      <c r="AH134" s="412" t="s">
        <v>378</v>
      </c>
      <c r="AI134" s="412">
        <v>10</v>
      </c>
      <c r="AJ134" s="412">
        <v>2</v>
      </c>
      <c r="AK134" s="412">
        <v>2</v>
      </c>
      <c r="AL134" s="412">
        <v>2</v>
      </c>
      <c r="AM134" s="412">
        <v>21</v>
      </c>
      <c r="AN134" s="412">
        <v>75</v>
      </c>
      <c r="AO134" s="412" t="s">
        <v>384</v>
      </c>
      <c r="AP134" s="412">
        <v>5</v>
      </c>
      <c r="AQ134" s="412">
        <v>2</v>
      </c>
      <c r="AR134" s="412"/>
      <c r="AS134" s="412"/>
      <c r="AT134" s="412"/>
      <c r="AU134" s="412">
        <v>14</v>
      </c>
      <c r="AV134" s="412">
        <v>22</v>
      </c>
      <c r="AW134" s="412">
        <v>55</v>
      </c>
      <c r="AX134" s="412">
        <v>11</v>
      </c>
      <c r="AY134" s="412">
        <v>21</v>
      </c>
      <c r="AZ134" s="412">
        <v>2</v>
      </c>
      <c r="BA134" s="412">
        <v>3</v>
      </c>
      <c r="BB134" s="412">
        <v>3</v>
      </c>
      <c r="BC134" s="412">
        <v>21</v>
      </c>
      <c r="BD134" s="412">
        <v>59</v>
      </c>
      <c r="BE134" s="412" t="s">
        <v>374</v>
      </c>
      <c r="BF134" s="412">
        <v>5</v>
      </c>
      <c r="BG134" s="412">
        <v>1</v>
      </c>
      <c r="BH134" s="412"/>
      <c r="BI134" s="412"/>
      <c r="BJ134" s="412"/>
      <c r="BK134" s="412">
        <v>14</v>
      </c>
      <c r="BL134" s="412">
        <v>9</v>
      </c>
      <c r="BM134" s="412">
        <v>55</v>
      </c>
      <c r="BN134" s="412">
        <v>12</v>
      </c>
      <c r="BO134" s="412">
        <v>21</v>
      </c>
      <c r="BP134" s="412"/>
      <c r="BQ134" s="412"/>
      <c r="BR134" s="412"/>
      <c r="BS134" s="412"/>
      <c r="BT134" s="412"/>
      <c r="BU134" s="412"/>
      <c r="BV134" s="412"/>
      <c r="BW134" s="412"/>
      <c r="BX134" s="412"/>
      <c r="BY134" s="412"/>
      <c r="BZ134" s="412"/>
      <c r="CA134" s="412"/>
      <c r="CB134" s="412"/>
      <c r="CC134" s="412"/>
      <c r="CD134" s="412"/>
      <c r="CE134" s="412"/>
      <c r="CF134" s="412"/>
      <c r="CG134" s="412"/>
      <c r="CH134" s="412"/>
      <c r="CI134" s="412"/>
      <c r="CJ134" s="412"/>
      <c r="CK134" s="412"/>
      <c r="CL134" s="412"/>
      <c r="CM134" s="412"/>
      <c r="CN134" s="412"/>
      <c r="CO134" s="412"/>
      <c r="CP134" s="412"/>
      <c r="CQ134" s="412"/>
      <c r="CR134" s="412"/>
      <c r="CS134" s="412"/>
      <c r="CT134" s="412"/>
      <c r="CU134" s="412"/>
      <c r="CV134" s="412">
        <v>428054.364575396</v>
      </c>
      <c r="CW134" s="412">
        <v>4957586.9189738398</v>
      </c>
      <c r="CX134" s="412">
        <v>44.768056180000002</v>
      </c>
      <c r="CY134" s="412">
        <v>-93.909177459999995</v>
      </c>
      <c r="CZ134" s="412" t="s">
        <v>379</v>
      </c>
      <c r="DA134" s="412" t="s">
        <v>5228</v>
      </c>
    </row>
    <row r="135" spans="1:105" x14ac:dyDescent="0.25">
      <c r="A135" s="412">
        <f t="shared" si="0"/>
        <v>21</v>
      </c>
      <c r="B135" s="413">
        <v>21</v>
      </c>
      <c r="C135" s="412">
        <v>658826</v>
      </c>
      <c r="D135" s="412">
        <v>2</v>
      </c>
      <c r="E135" s="412">
        <v>212</v>
      </c>
      <c r="F135" s="412">
        <v>131.92699999999999</v>
      </c>
      <c r="G135" s="412">
        <v>10</v>
      </c>
      <c r="H135" s="412"/>
      <c r="I135" s="412" t="s">
        <v>1728</v>
      </c>
      <c r="J135" s="412" t="s">
        <v>374</v>
      </c>
      <c r="K135" s="412">
        <v>25</v>
      </c>
      <c r="L135" s="412"/>
      <c r="M135" s="412">
        <v>18035015</v>
      </c>
      <c r="N135" s="412"/>
      <c r="O135" s="412">
        <v>11</v>
      </c>
      <c r="P135" s="412">
        <v>9</v>
      </c>
      <c r="Q135" s="412">
        <v>2018</v>
      </c>
      <c r="R135" s="412" t="s">
        <v>383</v>
      </c>
      <c r="S135" s="412">
        <v>2</v>
      </c>
      <c r="T135" s="412" t="s">
        <v>376</v>
      </c>
      <c r="U135" s="412">
        <v>5</v>
      </c>
      <c r="V135" s="412">
        <v>0</v>
      </c>
      <c r="W135" s="412">
        <v>1</v>
      </c>
      <c r="X135" s="412"/>
      <c r="Y135" s="412">
        <v>32</v>
      </c>
      <c r="Z135" s="412">
        <v>3</v>
      </c>
      <c r="AA135" s="412">
        <v>4</v>
      </c>
      <c r="AB135" s="412">
        <v>4</v>
      </c>
      <c r="AC135" s="412"/>
      <c r="AD135" s="412">
        <v>3</v>
      </c>
      <c r="AE135" s="412">
        <v>98</v>
      </c>
      <c r="AF135" s="412" t="s">
        <v>377</v>
      </c>
      <c r="AG135" s="412"/>
      <c r="AH135" s="412" t="s">
        <v>470</v>
      </c>
      <c r="AI135" s="412">
        <v>3</v>
      </c>
      <c r="AJ135" s="412">
        <v>2</v>
      </c>
      <c r="AK135" s="412">
        <v>3</v>
      </c>
      <c r="AL135" s="412">
        <v>4</v>
      </c>
      <c r="AM135" s="412">
        <v>24</v>
      </c>
      <c r="AN135" s="412">
        <v>28</v>
      </c>
      <c r="AO135" s="412">
        <v>99</v>
      </c>
      <c r="AP135" s="412">
        <v>5</v>
      </c>
      <c r="AQ135" s="412">
        <v>1</v>
      </c>
      <c r="AR135" s="412"/>
      <c r="AS135" s="412"/>
      <c r="AT135" s="412"/>
      <c r="AU135" s="412">
        <v>14</v>
      </c>
      <c r="AV135" s="412">
        <v>9</v>
      </c>
      <c r="AW135" s="412">
        <v>60</v>
      </c>
      <c r="AX135" s="412">
        <v>11</v>
      </c>
      <c r="AY135" s="412">
        <v>21</v>
      </c>
      <c r="AZ135" s="412"/>
      <c r="BA135" s="412"/>
      <c r="BB135" s="412"/>
      <c r="BC135" s="412"/>
      <c r="BD135" s="412"/>
      <c r="BE135" s="412"/>
      <c r="BF135" s="412"/>
      <c r="BG135" s="412"/>
      <c r="BH135" s="412"/>
      <c r="BI135" s="412"/>
      <c r="BJ135" s="412"/>
      <c r="BK135" s="412"/>
      <c r="BL135" s="412"/>
      <c r="BM135" s="412"/>
      <c r="BN135" s="412"/>
      <c r="BO135" s="412"/>
      <c r="BP135" s="412"/>
      <c r="BQ135" s="412"/>
      <c r="BR135" s="412"/>
      <c r="BS135" s="412"/>
      <c r="BT135" s="412"/>
      <c r="BU135" s="412"/>
      <c r="BV135" s="412"/>
      <c r="BW135" s="412"/>
      <c r="BX135" s="412"/>
      <c r="BY135" s="412"/>
      <c r="BZ135" s="412"/>
      <c r="CA135" s="412"/>
      <c r="CB135" s="412"/>
      <c r="CC135" s="412"/>
      <c r="CD135" s="412"/>
      <c r="CE135" s="412"/>
      <c r="CF135" s="412"/>
      <c r="CG135" s="412"/>
      <c r="CH135" s="412"/>
      <c r="CI135" s="412"/>
      <c r="CJ135" s="412"/>
      <c r="CK135" s="412"/>
      <c r="CL135" s="412"/>
      <c r="CM135" s="412"/>
      <c r="CN135" s="412"/>
      <c r="CO135" s="412"/>
      <c r="CP135" s="412"/>
      <c r="CQ135" s="412"/>
      <c r="CR135" s="412"/>
      <c r="CS135" s="412"/>
      <c r="CT135" s="412"/>
      <c r="CU135" s="412"/>
      <c r="CV135" s="412">
        <v>428051.873012189</v>
      </c>
      <c r="CW135" s="412">
        <v>4957609.1644112598</v>
      </c>
      <c r="CX135" s="412">
        <v>44.76825616</v>
      </c>
      <c r="CY135" s="412">
        <v>-93.909212080000003</v>
      </c>
      <c r="CZ135" s="412" t="s">
        <v>379</v>
      </c>
      <c r="DA135" s="412" t="s">
        <v>5229</v>
      </c>
    </row>
    <row r="136" spans="1:105" x14ac:dyDescent="0.25">
      <c r="A136" s="412">
        <f t="shared" si="0"/>
        <v>21</v>
      </c>
      <c r="B136" s="413">
        <v>21</v>
      </c>
      <c r="C136" s="412">
        <v>838216</v>
      </c>
      <c r="D136" s="412">
        <v>2</v>
      </c>
      <c r="E136" s="412">
        <v>212</v>
      </c>
      <c r="F136" s="412">
        <v>131.93199999999999</v>
      </c>
      <c r="G136" s="412">
        <v>10</v>
      </c>
      <c r="H136" s="412"/>
      <c r="I136" s="412" t="s">
        <v>1728</v>
      </c>
      <c r="J136" s="412" t="s">
        <v>374</v>
      </c>
      <c r="K136" s="412">
        <v>25</v>
      </c>
      <c r="L136" s="412"/>
      <c r="M136" s="412">
        <v>20507269</v>
      </c>
      <c r="N136" s="412">
        <v>202440107</v>
      </c>
      <c r="O136" s="412">
        <v>8</v>
      </c>
      <c r="P136" s="412">
        <v>31</v>
      </c>
      <c r="Q136" s="412">
        <v>2020</v>
      </c>
      <c r="R136" s="412" t="s">
        <v>381</v>
      </c>
      <c r="S136" s="412">
        <v>14</v>
      </c>
      <c r="T136" s="412">
        <v>98</v>
      </c>
      <c r="U136" s="412">
        <v>5</v>
      </c>
      <c r="V136" s="412">
        <v>0</v>
      </c>
      <c r="W136" s="412">
        <v>3</v>
      </c>
      <c r="X136" s="412">
        <v>5</v>
      </c>
      <c r="Y136" s="412">
        <v>10</v>
      </c>
      <c r="Z136" s="412">
        <v>3</v>
      </c>
      <c r="AA136" s="412">
        <v>1</v>
      </c>
      <c r="AB136" s="412">
        <v>1</v>
      </c>
      <c r="AC136" s="412"/>
      <c r="AD136" s="412">
        <v>1</v>
      </c>
      <c r="AE136" s="412">
        <v>1</v>
      </c>
      <c r="AF136" s="412" t="s">
        <v>377</v>
      </c>
      <c r="AG136" s="412"/>
      <c r="AH136" s="412" t="s">
        <v>470</v>
      </c>
      <c r="AI136" s="412">
        <v>10</v>
      </c>
      <c r="AJ136" s="412">
        <v>2</v>
      </c>
      <c r="AK136" s="412">
        <v>3</v>
      </c>
      <c r="AL136" s="412">
        <v>3</v>
      </c>
      <c r="AM136" s="412">
        <v>21</v>
      </c>
      <c r="AN136" s="412">
        <v>70</v>
      </c>
      <c r="AO136" s="412" t="s">
        <v>374</v>
      </c>
      <c r="AP136" s="412">
        <v>5</v>
      </c>
      <c r="AQ136" s="412">
        <v>1</v>
      </c>
      <c r="AR136" s="412"/>
      <c r="AS136" s="412"/>
      <c r="AT136" s="412"/>
      <c r="AU136" s="412">
        <v>12</v>
      </c>
      <c r="AV136" s="412">
        <v>9</v>
      </c>
      <c r="AW136" s="412">
        <v>65</v>
      </c>
      <c r="AX136" s="412">
        <v>11</v>
      </c>
      <c r="AY136" s="412">
        <v>21</v>
      </c>
      <c r="AZ136" s="412">
        <v>2</v>
      </c>
      <c r="BA136" s="412">
        <v>3</v>
      </c>
      <c r="BB136" s="412">
        <v>3</v>
      </c>
      <c r="BC136" s="412">
        <v>25</v>
      </c>
      <c r="BD136" s="412">
        <v>69</v>
      </c>
      <c r="BE136" s="412" t="s">
        <v>374</v>
      </c>
      <c r="BF136" s="412">
        <v>5</v>
      </c>
      <c r="BG136" s="412">
        <v>2</v>
      </c>
      <c r="BH136" s="412"/>
      <c r="BI136" s="412"/>
      <c r="BJ136" s="412"/>
      <c r="BK136" s="412">
        <v>12</v>
      </c>
      <c r="BL136" s="412">
        <v>9</v>
      </c>
      <c r="BM136" s="412">
        <v>65</v>
      </c>
      <c r="BN136" s="412">
        <v>11</v>
      </c>
      <c r="BO136" s="412">
        <v>21</v>
      </c>
      <c r="BP136" s="412">
        <v>2</v>
      </c>
      <c r="BQ136" s="412">
        <v>2</v>
      </c>
      <c r="BR136" s="412">
        <v>4</v>
      </c>
      <c r="BS136" s="412">
        <v>21</v>
      </c>
      <c r="BT136" s="412">
        <v>55</v>
      </c>
      <c r="BU136" s="412" t="s">
        <v>374</v>
      </c>
      <c r="BV136" s="412">
        <v>5</v>
      </c>
      <c r="BW136" s="412">
        <v>1</v>
      </c>
      <c r="BX136" s="412"/>
      <c r="BY136" s="412"/>
      <c r="BZ136" s="412"/>
      <c r="CA136" s="412">
        <v>12</v>
      </c>
      <c r="CB136" s="412">
        <v>9</v>
      </c>
      <c r="CC136" s="412">
        <v>65</v>
      </c>
      <c r="CD136" s="412">
        <v>11</v>
      </c>
      <c r="CE136" s="412">
        <v>21</v>
      </c>
      <c r="CF136" s="412"/>
      <c r="CG136" s="412"/>
      <c r="CH136" s="412"/>
      <c r="CI136" s="412"/>
      <c r="CJ136" s="412"/>
      <c r="CK136" s="412"/>
      <c r="CL136" s="412"/>
      <c r="CM136" s="412"/>
      <c r="CN136" s="412"/>
      <c r="CO136" s="412"/>
      <c r="CP136" s="412"/>
      <c r="CQ136" s="412"/>
      <c r="CR136" s="412"/>
      <c r="CS136" s="412"/>
      <c r="CT136" s="412"/>
      <c r="CU136" s="412"/>
      <c r="CV136" s="412">
        <v>428079.76462619699</v>
      </c>
      <c r="CW136" s="412">
        <v>4957612.3190246401</v>
      </c>
      <c r="CX136" s="412">
        <v>44.768287360000002</v>
      </c>
      <c r="CY136" s="412">
        <v>-93.908860110000006</v>
      </c>
      <c r="CZ136" s="412" t="s">
        <v>379</v>
      </c>
      <c r="DA136" s="412" t="s">
        <v>5230</v>
      </c>
    </row>
    <row r="137" spans="1:105" x14ac:dyDescent="0.25">
      <c r="A137" s="412">
        <f t="shared" si="0"/>
        <v>21</v>
      </c>
      <c r="B137" s="413">
        <v>21</v>
      </c>
      <c r="C137" s="412">
        <v>633787</v>
      </c>
      <c r="D137" s="412">
        <v>2</v>
      </c>
      <c r="E137" s="412">
        <v>212</v>
      </c>
      <c r="F137" s="412">
        <v>131.93299999999999</v>
      </c>
      <c r="G137" s="412">
        <v>10</v>
      </c>
      <c r="H137" s="412"/>
      <c r="I137" s="412" t="s">
        <v>1728</v>
      </c>
      <c r="J137" s="412" t="s">
        <v>374</v>
      </c>
      <c r="K137" s="412">
        <v>25</v>
      </c>
      <c r="L137" s="412"/>
      <c r="M137" s="412">
        <v>18028698</v>
      </c>
      <c r="N137" s="412"/>
      <c r="O137" s="412">
        <v>9</v>
      </c>
      <c r="P137" s="412">
        <v>10</v>
      </c>
      <c r="Q137" s="412">
        <v>2018</v>
      </c>
      <c r="R137" s="412" t="s">
        <v>381</v>
      </c>
      <c r="S137" s="412">
        <v>15</v>
      </c>
      <c r="T137" s="412" t="s">
        <v>376</v>
      </c>
      <c r="U137" s="412">
        <v>4</v>
      </c>
      <c r="V137" s="412">
        <v>0</v>
      </c>
      <c r="W137" s="412">
        <v>2</v>
      </c>
      <c r="X137" s="412">
        <v>5</v>
      </c>
      <c r="Y137" s="412">
        <v>10</v>
      </c>
      <c r="Z137" s="412">
        <v>3</v>
      </c>
      <c r="AA137" s="412">
        <v>1</v>
      </c>
      <c r="AB137" s="412">
        <v>1</v>
      </c>
      <c r="AC137" s="412"/>
      <c r="AD137" s="412">
        <v>1</v>
      </c>
      <c r="AE137" s="412">
        <v>98</v>
      </c>
      <c r="AF137" s="412" t="s">
        <v>377</v>
      </c>
      <c r="AG137" s="412"/>
      <c r="AH137" s="412" t="s">
        <v>470</v>
      </c>
      <c r="AI137" s="412">
        <v>10</v>
      </c>
      <c r="AJ137" s="412">
        <v>2</v>
      </c>
      <c r="AK137" s="412">
        <v>5</v>
      </c>
      <c r="AL137" s="412">
        <v>1</v>
      </c>
      <c r="AM137" s="412">
        <v>24</v>
      </c>
      <c r="AN137" s="412">
        <v>89</v>
      </c>
      <c r="AO137" s="412" t="s">
        <v>384</v>
      </c>
      <c r="AP137" s="412">
        <v>5</v>
      </c>
      <c r="AQ137" s="412">
        <v>10</v>
      </c>
      <c r="AR137" s="412"/>
      <c r="AS137" s="412"/>
      <c r="AT137" s="412"/>
      <c r="AU137" s="412">
        <v>14</v>
      </c>
      <c r="AV137" s="412">
        <v>9</v>
      </c>
      <c r="AW137" s="412">
        <v>60</v>
      </c>
      <c r="AX137" s="412">
        <v>12</v>
      </c>
      <c r="AY137" s="412">
        <v>21</v>
      </c>
      <c r="AZ137" s="412">
        <v>2</v>
      </c>
      <c r="BA137" s="412">
        <v>2</v>
      </c>
      <c r="BB137" s="412">
        <v>4</v>
      </c>
      <c r="BC137" s="412">
        <v>21</v>
      </c>
      <c r="BD137" s="412">
        <v>75</v>
      </c>
      <c r="BE137" s="412" t="s">
        <v>374</v>
      </c>
      <c r="BF137" s="412">
        <v>5</v>
      </c>
      <c r="BG137" s="412">
        <v>1</v>
      </c>
      <c r="BH137" s="412"/>
      <c r="BI137" s="412"/>
      <c r="BJ137" s="412"/>
      <c r="BK137" s="412">
        <v>14</v>
      </c>
      <c r="BL137" s="412">
        <v>9</v>
      </c>
      <c r="BM137" s="412">
        <v>60</v>
      </c>
      <c r="BN137" s="412">
        <v>13</v>
      </c>
      <c r="BO137" s="412">
        <v>21</v>
      </c>
      <c r="BP137" s="412"/>
      <c r="BQ137" s="412"/>
      <c r="BR137" s="412"/>
      <c r="BS137" s="412"/>
      <c r="BT137" s="412"/>
      <c r="BU137" s="412"/>
      <c r="BV137" s="412"/>
      <c r="BW137" s="412"/>
      <c r="BX137" s="412"/>
      <c r="BY137" s="412"/>
      <c r="BZ137" s="412"/>
      <c r="CA137" s="412"/>
      <c r="CB137" s="412"/>
      <c r="CC137" s="412"/>
      <c r="CD137" s="412"/>
      <c r="CE137" s="412"/>
      <c r="CF137" s="412"/>
      <c r="CG137" s="412"/>
      <c r="CH137" s="412"/>
      <c r="CI137" s="412"/>
      <c r="CJ137" s="412"/>
      <c r="CK137" s="412"/>
      <c r="CL137" s="412"/>
      <c r="CM137" s="412"/>
      <c r="CN137" s="412"/>
      <c r="CO137" s="412"/>
      <c r="CP137" s="412"/>
      <c r="CQ137" s="412"/>
      <c r="CR137" s="412"/>
      <c r="CS137" s="412"/>
      <c r="CT137" s="412"/>
      <c r="CU137" s="412"/>
      <c r="CV137" s="412">
        <v>428066.74425240402</v>
      </c>
      <c r="CW137" s="412">
        <v>4957621.0151182599</v>
      </c>
      <c r="CX137" s="412">
        <v>44.768364329999997</v>
      </c>
      <c r="CY137" s="412">
        <v>-93.909025850000006</v>
      </c>
      <c r="CZ137" s="412" t="s">
        <v>379</v>
      </c>
      <c r="DA137" s="412" t="s">
        <v>5231</v>
      </c>
    </row>
    <row r="138" spans="1:105" x14ac:dyDescent="0.25">
      <c r="A138" s="412">
        <f t="shared" si="0"/>
        <v>21</v>
      </c>
      <c r="B138" s="413">
        <v>21</v>
      </c>
      <c r="C138" s="412">
        <v>693388</v>
      </c>
      <c r="D138" s="412">
        <v>4</v>
      </c>
      <c r="E138" s="412">
        <v>34</v>
      </c>
      <c r="F138" s="412">
        <v>6.2789999999999999</v>
      </c>
      <c r="G138" s="412">
        <v>10</v>
      </c>
      <c r="H138" s="412"/>
      <c r="I138" s="412" t="s">
        <v>1728</v>
      </c>
      <c r="J138" s="412" t="s">
        <v>374</v>
      </c>
      <c r="K138" s="412">
        <v>25</v>
      </c>
      <c r="L138" s="412"/>
      <c r="M138" s="412">
        <v>19006011</v>
      </c>
      <c r="N138" s="412"/>
      <c r="O138" s="412">
        <v>3</v>
      </c>
      <c r="P138" s="412">
        <v>1</v>
      </c>
      <c r="Q138" s="412">
        <v>2019</v>
      </c>
      <c r="R138" s="412" t="s">
        <v>383</v>
      </c>
      <c r="S138" s="412">
        <v>13</v>
      </c>
      <c r="T138" s="412" t="s">
        <v>376</v>
      </c>
      <c r="U138" s="412">
        <v>5</v>
      </c>
      <c r="V138" s="412">
        <v>0</v>
      </c>
      <c r="W138" s="412">
        <v>2</v>
      </c>
      <c r="X138" s="412">
        <v>5</v>
      </c>
      <c r="Y138" s="412">
        <v>10</v>
      </c>
      <c r="Z138" s="412">
        <v>3</v>
      </c>
      <c r="AA138" s="412">
        <v>1</v>
      </c>
      <c r="AB138" s="412">
        <v>4</v>
      </c>
      <c r="AC138" s="412"/>
      <c r="AD138" s="412">
        <v>3</v>
      </c>
      <c r="AE138" s="412">
        <v>98</v>
      </c>
      <c r="AF138" s="412" t="s">
        <v>4431</v>
      </c>
      <c r="AG138" s="412"/>
      <c r="AH138" s="412" t="s">
        <v>4396</v>
      </c>
      <c r="AI138" s="412">
        <v>10</v>
      </c>
      <c r="AJ138" s="412">
        <v>2</v>
      </c>
      <c r="AK138" s="412">
        <v>2</v>
      </c>
      <c r="AL138" s="412">
        <v>4</v>
      </c>
      <c r="AM138" s="412">
        <v>23</v>
      </c>
      <c r="AN138" s="412">
        <v>38</v>
      </c>
      <c r="AO138" s="412" t="s">
        <v>384</v>
      </c>
      <c r="AP138" s="412">
        <v>5</v>
      </c>
      <c r="AQ138" s="412">
        <v>71</v>
      </c>
      <c r="AR138" s="412"/>
      <c r="AS138" s="412"/>
      <c r="AT138" s="412"/>
      <c r="AU138" s="412">
        <v>15</v>
      </c>
      <c r="AV138" s="412">
        <v>98</v>
      </c>
      <c r="AW138" s="412">
        <v>60</v>
      </c>
      <c r="AX138" s="412">
        <v>11</v>
      </c>
      <c r="AY138" s="412">
        <v>21</v>
      </c>
      <c r="AZ138" s="412">
        <v>2</v>
      </c>
      <c r="BA138" s="412">
        <v>3</v>
      </c>
      <c r="BB138" s="412">
        <v>1</v>
      </c>
      <c r="BC138" s="412">
        <v>20</v>
      </c>
      <c r="BD138" s="412">
        <v>57</v>
      </c>
      <c r="BE138" s="412" t="s">
        <v>374</v>
      </c>
      <c r="BF138" s="412">
        <v>5</v>
      </c>
      <c r="BG138" s="412">
        <v>1</v>
      </c>
      <c r="BH138" s="412"/>
      <c r="BI138" s="412"/>
      <c r="BJ138" s="412"/>
      <c r="BK138" s="412">
        <v>15</v>
      </c>
      <c r="BL138" s="412">
        <v>98</v>
      </c>
      <c r="BM138" s="412">
        <v>40</v>
      </c>
      <c r="BN138" s="412">
        <v>11</v>
      </c>
      <c r="BO138" s="412">
        <v>21</v>
      </c>
      <c r="BP138" s="412"/>
      <c r="BQ138" s="412"/>
      <c r="BR138" s="412"/>
      <c r="BS138" s="412"/>
      <c r="BT138" s="412"/>
      <c r="BU138" s="412"/>
      <c r="BV138" s="412"/>
      <c r="BW138" s="412"/>
      <c r="BX138" s="412"/>
      <c r="BY138" s="412"/>
      <c r="BZ138" s="412"/>
      <c r="CA138" s="412"/>
      <c r="CB138" s="412"/>
      <c r="CC138" s="412"/>
      <c r="CD138" s="412"/>
      <c r="CE138" s="412"/>
      <c r="CF138" s="412"/>
      <c r="CG138" s="412"/>
      <c r="CH138" s="412"/>
      <c r="CI138" s="412"/>
      <c r="CJ138" s="412"/>
      <c r="CK138" s="412"/>
      <c r="CL138" s="412"/>
      <c r="CM138" s="412"/>
      <c r="CN138" s="412"/>
      <c r="CO138" s="412"/>
      <c r="CP138" s="412"/>
      <c r="CQ138" s="412"/>
      <c r="CR138" s="412"/>
      <c r="CS138" s="412"/>
      <c r="CT138" s="412"/>
      <c r="CU138" s="412"/>
      <c r="CV138" s="412">
        <v>428066.85401613702</v>
      </c>
      <c r="CW138" s="412">
        <v>4957622.6579877697</v>
      </c>
      <c r="CX138" s="412">
        <v>44.76837913</v>
      </c>
      <c r="CY138" s="412">
        <v>-93.909024700000003</v>
      </c>
      <c r="CZ138" s="412" t="s">
        <v>379</v>
      </c>
      <c r="DA138" s="412" t="s">
        <v>5232</v>
      </c>
    </row>
    <row r="139" spans="1:105" x14ac:dyDescent="0.25">
      <c r="A139" s="412">
        <f t="shared" si="0"/>
        <v>21</v>
      </c>
      <c r="B139" s="413">
        <v>21</v>
      </c>
      <c r="C139" s="412">
        <v>730877</v>
      </c>
      <c r="D139" s="412">
        <v>4</v>
      </c>
      <c r="E139" s="412">
        <v>34</v>
      </c>
      <c r="F139" s="412">
        <v>6.2869999999999999</v>
      </c>
      <c r="G139" s="412">
        <v>10</v>
      </c>
      <c r="H139" s="412"/>
      <c r="I139" s="412" t="s">
        <v>1728</v>
      </c>
      <c r="J139" s="412" t="s">
        <v>374</v>
      </c>
      <c r="K139" s="412">
        <v>25</v>
      </c>
      <c r="L139" s="412"/>
      <c r="M139" s="412">
        <v>19018880</v>
      </c>
      <c r="N139" s="412"/>
      <c r="O139" s="412">
        <v>7</v>
      </c>
      <c r="P139" s="412">
        <v>2</v>
      </c>
      <c r="Q139" s="412">
        <v>2019</v>
      </c>
      <c r="R139" s="412" t="s">
        <v>391</v>
      </c>
      <c r="S139" s="412">
        <v>6</v>
      </c>
      <c r="T139" s="412">
        <v>98</v>
      </c>
      <c r="U139" s="412">
        <v>4</v>
      </c>
      <c r="V139" s="412">
        <v>0</v>
      </c>
      <c r="W139" s="412">
        <v>3</v>
      </c>
      <c r="X139" s="412">
        <v>90</v>
      </c>
      <c r="Y139" s="412">
        <v>10</v>
      </c>
      <c r="Z139" s="412">
        <v>3</v>
      </c>
      <c r="AA139" s="412">
        <v>1</v>
      </c>
      <c r="AB139" s="412">
        <v>2</v>
      </c>
      <c r="AC139" s="412"/>
      <c r="AD139" s="412">
        <v>1</v>
      </c>
      <c r="AE139" s="412">
        <v>98</v>
      </c>
      <c r="AF139" s="412" t="s">
        <v>4431</v>
      </c>
      <c r="AG139" s="412"/>
      <c r="AH139" s="412" t="s">
        <v>4396</v>
      </c>
      <c r="AI139" s="412">
        <v>90</v>
      </c>
      <c r="AJ139" s="412">
        <v>2</v>
      </c>
      <c r="AK139" s="412">
        <v>2</v>
      </c>
      <c r="AL139" s="412">
        <v>3</v>
      </c>
      <c r="AM139" s="412">
        <v>21</v>
      </c>
      <c r="AN139" s="412">
        <v>42</v>
      </c>
      <c r="AO139" s="412" t="s">
        <v>384</v>
      </c>
      <c r="AP139" s="412">
        <v>5</v>
      </c>
      <c r="AQ139" s="412">
        <v>1</v>
      </c>
      <c r="AR139" s="412"/>
      <c r="AS139" s="412"/>
      <c r="AT139" s="412"/>
      <c r="AU139" s="412">
        <v>14</v>
      </c>
      <c r="AV139" s="412">
        <v>9</v>
      </c>
      <c r="AW139" s="412">
        <v>50</v>
      </c>
      <c r="AX139" s="412">
        <v>11</v>
      </c>
      <c r="AY139" s="412">
        <v>21</v>
      </c>
      <c r="AZ139" s="412">
        <v>2</v>
      </c>
      <c r="BA139" s="412">
        <v>2</v>
      </c>
      <c r="BB139" s="412">
        <v>3</v>
      </c>
      <c r="BC139" s="412">
        <v>21</v>
      </c>
      <c r="BD139" s="412">
        <v>16</v>
      </c>
      <c r="BE139" s="412" t="s">
        <v>374</v>
      </c>
      <c r="BF139" s="412">
        <v>5</v>
      </c>
      <c r="BG139" s="412">
        <v>70</v>
      </c>
      <c r="BH139" s="412"/>
      <c r="BI139" s="412"/>
      <c r="BJ139" s="412"/>
      <c r="BK139" s="412">
        <v>14</v>
      </c>
      <c r="BL139" s="412">
        <v>9</v>
      </c>
      <c r="BM139" s="412">
        <v>50</v>
      </c>
      <c r="BN139" s="412">
        <v>11</v>
      </c>
      <c r="BO139" s="412">
        <v>21</v>
      </c>
      <c r="BP139" s="412">
        <v>3</v>
      </c>
      <c r="BQ139" s="412">
        <v>2</v>
      </c>
      <c r="BR139" s="412">
        <v>3</v>
      </c>
      <c r="BS139" s="412">
        <v>34</v>
      </c>
      <c r="BT139" s="412">
        <v>58</v>
      </c>
      <c r="BU139" s="412" t="s">
        <v>384</v>
      </c>
      <c r="BV139" s="412">
        <v>5</v>
      </c>
      <c r="BW139" s="412">
        <v>1</v>
      </c>
      <c r="BX139" s="412"/>
      <c r="BY139" s="412"/>
      <c r="BZ139" s="412"/>
      <c r="CA139" s="412">
        <v>14</v>
      </c>
      <c r="CB139" s="412">
        <v>9</v>
      </c>
      <c r="CC139" s="412">
        <v>50</v>
      </c>
      <c r="CD139" s="412">
        <v>11</v>
      </c>
      <c r="CE139" s="412">
        <v>21</v>
      </c>
      <c r="CF139" s="412"/>
      <c r="CG139" s="412"/>
      <c r="CH139" s="412"/>
      <c r="CI139" s="412"/>
      <c r="CJ139" s="412"/>
      <c r="CK139" s="412"/>
      <c r="CL139" s="412"/>
      <c r="CM139" s="412"/>
      <c r="CN139" s="412"/>
      <c r="CO139" s="412"/>
      <c r="CP139" s="412"/>
      <c r="CQ139" s="412"/>
      <c r="CR139" s="412"/>
      <c r="CS139" s="412"/>
      <c r="CT139" s="412"/>
      <c r="CU139" s="412"/>
      <c r="CV139" s="412">
        <v>428045.68916010502</v>
      </c>
      <c r="CW139" s="412">
        <v>4957609.6138507798</v>
      </c>
      <c r="CX139" s="412">
        <v>44.76825959</v>
      </c>
      <c r="CY139" s="412">
        <v>-93.909290279999993</v>
      </c>
      <c r="CZ139" s="412" t="s">
        <v>379</v>
      </c>
      <c r="DA139" s="412" t="s">
        <v>5233</v>
      </c>
    </row>
    <row r="140" spans="1:105" x14ac:dyDescent="0.25">
      <c r="A140" s="412">
        <f t="shared" si="0"/>
        <v>21</v>
      </c>
      <c r="B140" s="413">
        <v>21</v>
      </c>
      <c r="C140" s="412">
        <v>871474</v>
      </c>
      <c r="D140" s="412">
        <v>4</v>
      </c>
      <c r="E140" s="412">
        <v>34</v>
      </c>
      <c r="F140" s="412">
        <v>6.3</v>
      </c>
      <c r="G140" s="412">
        <v>10</v>
      </c>
      <c r="H140" s="412" t="s">
        <v>410</v>
      </c>
      <c r="I140" s="412"/>
      <c r="J140" s="412" t="s">
        <v>374</v>
      </c>
      <c r="K140" s="412">
        <v>25</v>
      </c>
      <c r="L140" s="412"/>
      <c r="M140" s="412">
        <v>20037874</v>
      </c>
      <c r="N140" s="412">
        <v>203580710</v>
      </c>
      <c r="O140" s="412">
        <v>12</v>
      </c>
      <c r="P140" s="412">
        <v>23</v>
      </c>
      <c r="Q140" s="412">
        <v>2020</v>
      </c>
      <c r="R140" s="412" t="s">
        <v>375</v>
      </c>
      <c r="S140" s="412">
        <v>17</v>
      </c>
      <c r="T140" s="412" t="s">
        <v>393</v>
      </c>
      <c r="U140" s="412">
        <v>3</v>
      </c>
      <c r="V140" s="412">
        <v>0</v>
      </c>
      <c r="W140" s="412">
        <v>4</v>
      </c>
      <c r="X140" s="412">
        <v>12</v>
      </c>
      <c r="Y140" s="412">
        <v>10</v>
      </c>
      <c r="Z140" s="412">
        <v>3</v>
      </c>
      <c r="AA140" s="412">
        <v>4</v>
      </c>
      <c r="AB140" s="412">
        <v>4</v>
      </c>
      <c r="AC140" s="412">
        <v>8</v>
      </c>
      <c r="AD140" s="412">
        <v>5</v>
      </c>
      <c r="AE140" s="412">
        <v>98</v>
      </c>
      <c r="AF140" s="412" t="s">
        <v>4431</v>
      </c>
      <c r="AG140" s="412"/>
      <c r="AH140" s="412" t="s">
        <v>4396</v>
      </c>
      <c r="AI140" s="412">
        <v>7</v>
      </c>
      <c r="AJ140" s="412">
        <v>3</v>
      </c>
      <c r="AK140" s="412">
        <v>48</v>
      </c>
      <c r="AL140" s="412">
        <v>3</v>
      </c>
      <c r="AM140" s="412">
        <v>34</v>
      </c>
      <c r="AN140" s="412"/>
      <c r="AO140" s="412"/>
      <c r="AP140" s="412"/>
      <c r="AQ140" s="412"/>
      <c r="AR140" s="412"/>
      <c r="AS140" s="412"/>
      <c r="AT140" s="412"/>
      <c r="AU140" s="412">
        <v>15</v>
      </c>
      <c r="AV140" s="412">
        <v>98</v>
      </c>
      <c r="AW140" s="412">
        <v>60</v>
      </c>
      <c r="AX140" s="412">
        <v>11</v>
      </c>
      <c r="AY140" s="412">
        <v>21</v>
      </c>
      <c r="AZ140" s="412">
        <v>2</v>
      </c>
      <c r="BA140" s="412">
        <v>2</v>
      </c>
      <c r="BB140" s="412">
        <v>3</v>
      </c>
      <c r="BC140" s="412">
        <v>21</v>
      </c>
      <c r="BD140" s="412">
        <v>69</v>
      </c>
      <c r="BE140" s="412" t="s">
        <v>374</v>
      </c>
      <c r="BF140" s="412">
        <v>5</v>
      </c>
      <c r="BG140" s="412">
        <v>71</v>
      </c>
      <c r="BH140" s="412"/>
      <c r="BI140" s="412"/>
      <c r="BJ140" s="412"/>
      <c r="BK140" s="412">
        <v>15</v>
      </c>
      <c r="BL140" s="412">
        <v>98</v>
      </c>
      <c r="BM140" s="412">
        <v>60</v>
      </c>
      <c r="BN140" s="412">
        <v>11</v>
      </c>
      <c r="BO140" s="412">
        <v>21</v>
      </c>
      <c r="BP140" s="412">
        <v>2</v>
      </c>
      <c r="BQ140" s="412">
        <v>3</v>
      </c>
      <c r="BR140" s="412">
        <v>3</v>
      </c>
      <c r="BS140" s="412">
        <v>34</v>
      </c>
      <c r="BT140" s="412">
        <v>38</v>
      </c>
      <c r="BU140" s="412" t="s">
        <v>374</v>
      </c>
      <c r="BV140" s="412">
        <v>5</v>
      </c>
      <c r="BW140" s="412">
        <v>1</v>
      </c>
      <c r="BX140" s="412"/>
      <c r="BY140" s="412"/>
      <c r="BZ140" s="412"/>
      <c r="CA140" s="412">
        <v>15</v>
      </c>
      <c r="CB140" s="412">
        <v>98</v>
      </c>
      <c r="CC140" s="412">
        <v>60</v>
      </c>
      <c r="CD140" s="412">
        <v>11</v>
      </c>
      <c r="CE140" s="412">
        <v>21</v>
      </c>
      <c r="CF140" s="412">
        <v>2</v>
      </c>
      <c r="CG140" s="412">
        <v>2</v>
      </c>
      <c r="CH140" s="412">
        <v>3</v>
      </c>
      <c r="CI140" s="412">
        <v>27</v>
      </c>
      <c r="CJ140" s="412">
        <v>41</v>
      </c>
      <c r="CK140" s="412" t="s">
        <v>384</v>
      </c>
      <c r="CL140" s="412">
        <v>5</v>
      </c>
      <c r="CM140" s="412">
        <v>71</v>
      </c>
      <c r="CN140" s="412"/>
      <c r="CO140" s="412"/>
      <c r="CP140" s="412"/>
      <c r="CQ140" s="412">
        <v>15</v>
      </c>
      <c r="CR140" s="412">
        <v>98</v>
      </c>
      <c r="CS140" s="412">
        <v>60</v>
      </c>
      <c r="CT140" s="412">
        <v>12</v>
      </c>
      <c r="CU140" s="412">
        <v>21</v>
      </c>
      <c r="CV140" s="412">
        <v>428070.51473647502</v>
      </c>
      <c r="CW140" s="412">
        <v>4957596.2503827699</v>
      </c>
      <c r="CX140" s="412">
        <v>44.768141800000002</v>
      </c>
      <c r="CY140" s="412">
        <v>-93.908974709999995</v>
      </c>
      <c r="CZ140" s="412" t="s">
        <v>379</v>
      </c>
      <c r="DA140" s="412" t="s">
        <v>5234</v>
      </c>
    </row>
    <row r="141" spans="1:105" x14ac:dyDescent="0.25">
      <c r="A141" s="412">
        <f t="shared" si="0"/>
        <v>21</v>
      </c>
      <c r="B141" s="413">
        <v>21</v>
      </c>
      <c r="C141" s="412">
        <v>840449</v>
      </c>
      <c r="D141" s="412">
        <v>4</v>
      </c>
      <c r="E141" s="412">
        <v>34</v>
      </c>
      <c r="F141" s="412">
        <v>6.3029999999999999</v>
      </c>
      <c r="G141" s="412">
        <v>10</v>
      </c>
      <c r="H141" s="412" t="s">
        <v>410</v>
      </c>
      <c r="I141" s="412"/>
      <c r="J141" s="412" t="s">
        <v>374</v>
      </c>
      <c r="K141" s="412">
        <v>25</v>
      </c>
      <c r="L141" s="412"/>
      <c r="M141" s="412">
        <v>20027218</v>
      </c>
      <c r="N141" s="412">
        <v>202560090</v>
      </c>
      <c r="O141" s="412">
        <v>9</v>
      </c>
      <c r="P141" s="412">
        <v>12</v>
      </c>
      <c r="Q141" s="412">
        <v>2020</v>
      </c>
      <c r="R141" s="412" t="s">
        <v>386</v>
      </c>
      <c r="S141" s="412">
        <v>21</v>
      </c>
      <c r="T141" s="412" t="s">
        <v>512</v>
      </c>
      <c r="U141" s="412">
        <v>3</v>
      </c>
      <c r="V141" s="412">
        <v>0</v>
      </c>
      <c r="W141" s="412">
        <v>2</v>
      </c>
      <c r="X141" s="412">
        <v>5</v>
      </c>
      <c r="Y141" s="412">
        <v>10</v>
      </c>
      <c r="Z141" s="412">
        <v>3</v>
      </c>
      <c r="AA141" s="412">
        <v>3</v>
      </c>
      <c r="AB141" s="412">
        <v>1</v>
      </c>
      <c r="AC141" s="412"/>
      <c r="AD141" s="412">
        <v>1</v>
      </c>
      <c r="AE141" s="412">
        <v>90</v>
      </c>
      <c r="AF141" s="412" t="s">
        <v>4431</v>
      </c>
      <c r="AG141" s="412" t="s">
        <v>377</v>
      </c>
      <c r="AH141" s="412" t="s">
        <v>4396</v>
      </c>
      <c r="AI141" s="412">
        <v>10</v>
      </c>
      <c r="AJ141" s="412">
        <v>2</v>
      </c>
      <c r="AK141" s="412">
        <v>2</v>
      </c>
      <c r="AL141" s="412">
        <v>1</v>
      </c>
      <c r="AM141" s="412">
        <v>21</v>
      </c>
      <c r="AN141" s="412">
        <v>16</v>
      </c>
      <c r="AO141" s="412" t="s">
        <v>374</v>
      </c>
      <c r="AP141" s="412">
        <v>5</v>
      </c>
      <c r="AQ141" s="412">
        <v>2</v>
      </c>
      <c r="AR141" s="412"/>
      <c r="AS141" s="412"/>
      <c r="AT141" s="412"/>
      <c r="AU141" s="412">
        <v>12</v>
      </c>
      <c r="AV141" s="412">
        <v>23</v>
      </c>
      <c r="AW141" s="412">
        <v>40</v>
      </c>
      <c r="AX141" s="412">
        <v>11</v>
      </c>
      <c r="AY141" s="412">
        <v>21</v>
      </c>
      <c r="AZ141" s="412">
        <v>2</v>
      </c>
      <c r="BA141" s="412">
        <v>2</v>
      </c>
      <c r="BB141" s="412">
        <v>3</v>
      </c>
      <c r="BC141" s="412">
        <v>21</v>
      </c>
      <c r="BD141" s="412">
        <v>64</v>
      </c>
      <c r="BE141" s="412" t="s">
        <v>374</v>
      </c>
      <c r="BF141" s="412">
        <v>5</v>
      </c>
      <c r="BG141" s="412">
        <v>1</v>
      </c>
      <c r="BH141" s="412"/>
      <c r="BI141" s="412"/>
      <c r="BJ141" s="412"/>
      <c r="BK141" s="412">
        <v>15</v>
      </c>
      <c r="BL141" s="412">
        <v>9</v>
      </c>
      <c r="BM141" s="412">
        <v>50</v>
      </c>
      <c r="BN141" s="412">
        <v>11</v>
      </c>
      <c r="BO141" s="412">
        <v>21</v>
      </c>
      <c r="BP141" s="412"/>
      <c r="BQ141" s="412"/>
      <c r="BR141" s="412"/>
      <c r="BS141" s="412"/>
      <c r="BT141" s="412"/>
      <c r="BU141" s="412"/>
      <c r="BV141" s="412"/>
      <c r="BW141" s="412"/>
      <c r="BX141" s="412"/>
      <c r="BY141" s="412"/>
      <c r="BZ141" s="412"/>
      <c r="CA141" s="412"/>
      <c r="CB141" s="412"/>
      <c r="CC141" s="412"/>
      <c r="CD141" s="412"/>
      <c r="CE141" s="412"/>
      <c r="CF141" s="412"/>
      <c r="CG141" s="412"/>
      <c r="CH141" s="412"/>
      <c r="CI141" s="412"/>
      <c r="CJ141" s="412"/>
      <c r="CK141" s="412"/>
      <c r="CL141" s="412"/>
      <c r="CM141" s="412"/>
      <c r="CN141" s="412"/>
      <c r="CO141" s="412"/>
      <c r="CP141" s="412"/>
      <c r="CQ141" s="412"/>
      <c r="CR141" s="412"/>
      <c r="CS141" s="412"/>
      <c r="CT141" s="412"/>
      <c r="CU141" s="412"/>
      <c r="CV141" s="412">
        <v>428064.739198205</v>
      </c>
      <c r="CW141" s="412">
        <v>4957591.2029222297</v>
      </c>
      <c r="CX141" s="412">
        <v>44.768095780000003</v>
      </c>
      <c r="CY141" s="412">
        <v>-93.909046979999999</v>
      </c>
      <c r="CZ141" s="412" t="s">
        <v>379</v>
      </c>
      <c r="DA141" s="412" t="s">
        <v>5235</v>
      </c>
    </row>
    <row r="142" spans="1:105" x14ac:dyDescent="0.25">
      <c r="A142" s="412">
        <f t="shared" si="0"/>
        <v>14</v>
      </c>
      <c r="B142" s="412">
        <v>14</v>
      </c>
      <c r="C142" s="412">
        <v>869953</v>
      </c>
      <c r="D142" s="412">
        <v>2</v>
      </c>
      <c r="E142" s="412">
        <v>212</v>
      </c>
      <c r="F142" s="412">
        <v>133.316</v>
      </c>
      <c r="G142" s="412">
        <v>10</v>
      </c>
      <c r="H142" s="412"/>
      <c r="I142" s="412" t="s">
        <v>373</v>
      </c>
      <c r="J142" s="412" t="s">
        <v>374</v>
      </c>
      <c r="K142" s="412">
        <v>25</v>
      </c>
      <c r="L142" s="412"/>
      <c r="M142" s="412">
        <v>20037794</v>
      </c>
      <c r="N142" s="412">
        <v>203580356</v>
      </c>
      <c r="O142" s="412">
        <v>12</v>
      </c>
      <c r="P142" s="412">
        <v>23</v>
      </c>
      <c r="Q142" s="412">
        <v>2020</v>
      </c>
      <c r="R142" s="412" t="s">
        <v>375</v>
      </c>
      <c r="S142" s="412">
        <v>14</v>
      </c>
      <c r="T142" s="412">
        <v>98</v>
      </c>
      <c r="U142" s="412">
        <v>5</v>
      </c>
      <c r="V142" s="412">
        <v>0</v>
      </c>
      <c r="W142" s="412">
        <v>1</v>
      </c>
      <c r="X142" s="412"/>
      <c r="Y142" s="412">
        <v>83</v>
      </c>
      <c r="Z142" s="412">
        <v>2</v>
      </c>
      <c r="AA142" s="412">
        <v>1</v>
      </c>
      <c r="AB142" s="412">
        <v>7</v>
      </c>
      <c r="AC142" s="412">
        <v>4</v>
      </c>
      <c r="AD142" s="412">
        <v>3</v>
      </c>
      <c r="AE142" s="412">
        <v>98</v>
      </c>
      <c r="AF142" s="412" t="s">
        <v>377</v>
      </c>
      <c r="AG142" s="412"/>
      <c r="AH142" s="412" t="s">
        <v>378</v>
      </c>
      <c r="AI142" s="412">
        <v>3</v>
      </c>
      <c r="AJ142" s="412">
        <v>2</v>
      </c>
      <c r="AK142" s="412">
        <v>4</v>
      </c>
      <c r="AL142" s="412">
        <v>4</v>
      </c>
      <c r="AM142" s="412">
        <v>26</v>
      </c>
      <c r="AN142" s="412">
        <v>26</v>
      </c>
      <c r="AO142" s="412" t="s">
        <v>374</v>
      </c>
      <c r="AP142" s="412">
        <v>5</v>
      </c>
      <c r="AQ142" s="412">
        <v>71</v>
      </c>
      <c r="AR142" s="412"/>
      <c r="AS142" s="412"/>
      <c r="AT142" s="412"/>
      <c r="AU142" s="412">
        <v>12</v>
      </c>
      <c r="AV142" s="412">
        <v>9</v>
      </c>
      <c r="AW142" s="412">
        <v>60</v>
      </c>
      <c r="AX142" s="412">
        <v>11</v>
      </c>
      <c r="AY142" s="412">
        <v>24</v>
      </c>
      <c r="AZ142" s="412"/>
      <c r="BA142" s="412"/>
      <c r="BB142" s="412"/>
      <c r="BC142" s="412"/>
      <c r="BD142" s="412"/>
      <c r="BE142" s="412"/>
      <c r="BF142" s="412"/>
      <c r="BG142" s="412"/>
      <c r="BH142" s="412"/>
      <c r="BI142" s="412"/>
      <c r="BJ142" s="412"/>
      <c r="BK142" s="412"/>
      <c r="BL142" s="412"/>
      <c r="BM142" s="412"/>
      <c r="BN142" s="412"/>
      <c r="BO142" s="412"/>
      <c r="BP142" s="412"/>
      <c r="BQ142" s="412"/>
      <c r="BR142" s="412"/>
      <c r="BS142" s="412"/>
      <c r="BT142" s="412"/>
      <c r="BU142" s="412"/>
      <c r="BV142" s="412"/>
      <c r="BW142" s="412"/>
      <c r="BX142" s="412"/>
      <c r="BY142" s="412"/>
      <c r="BZ142" s="412"/>
      <c r="CA142" s="412"/>
      <c r="CB142" s="412"/>
      <c r="CC142" s="412"/>
      <c r="CD142" s="412"/>
      <c r="CE142" s="412"/>
      <c r="CF142" s="412"/>
      <c r="CG142" s="412"/>
      <c r="CH142" s="412"/>
      <c r="CI142" s="412"/>
      <c r="CJ142" s="412"/>
      <c r="CK142" s="412"/>
      <c r="CL142" s="412"/>
      <c r="CM142" s="412"/>
      <c r="CN142" s="412"/>
      <c r="CO142" s="412"/>
      <c r="CP142" s="412"/>
      <c r="CQ142" s="412"/>
      <c r="CR142" s="412"/>
      <c r="CS142" s="412"/>
      <c r="CT142" s="412"/>
      <c r="CU142" s="412"/>
      <c r="CV142" s="412">
        <v>430299.36919418402</v>
      </c>
      <c r="CW142" s="412">
        <v>4957563.7473726999</v>
      </c>
      <c r="CX142" s="412">
        <v>44.768069920000002</v>
      </c>
      <c r="CY142" s="412">
        <v>-93.88080755</v>
      </c>
      <c r="CZ142" s="412" t="s">
        <v>379</v>
      </c>
      <c r="DA142" s="412" t="s">
        <v>5236</v>
      </c>
    </row>
    <row r="143" spans="1:105" x14ac:dyDescent="0.25">
      <c r="A143" s="412">
        <f t="shared" si="0"/>
        <v>14</v>
      </c>
      <c r="B143" s="412">
        <v>14</v>
      </c>
      <c r="C143" s="412">
        <v>650489</v>
      </c>
      <c r="D143" s="412">
        <v>2</v>
      </c>
      <c r="E143" s="412">
        <v>212</v>
      </c>
      <c r="F143" s="412">
        <v>133.33000000000001</v>
      </c>
      <c r="G143" s="412">
        <v>10</v>
      </c>
      <c r="H143" s="412"/>
      <c r="I143" s="412" t="s">
        <v>373</v>
      </c>
      <c r="J143" s="412" t="s">
        <v>374</v>
      </c>
      <c r="K143" s="412">
        <v>25</v>
      </c>
      <c r="L143" s="412"/>
      <c r="M143" s="412">
        <v>18031524</v>
      </c>
      <c r="N143" s="412"/>
      <c r="O143" s="412">
        <v>10</v>
      </c>
      <c r="P143" s="412">
        <v>6</v>
      </c>
      <c r="Q143" s="412">
        <v>2018</v>
      </c>
      <c r="R143" s="412" t="s">
        <v>386</v>
      </c>
      <c r="S143" s="412">
        <v>7</v>
      </c>
      <c r="T143" s="412" t="s">
        <v>393</v>
      </c>
      <c r="U143" s="412">
        <v>5</v>
      </c>
      <c r="V143" s="412">
        <v>0</v>
      </c>
      <c r="W143" s="412">
        <v>1</v>
      </c>
      <c r="X143" s="412"/>
      <c r="Y143" s="412">
        <v>75</v>
      </c>
      <c r="Z143" s="412">
        <v>2</v>
      </c>
      <c r="AA143" s="412">
        <v>2</v>
      </c>
      <c r="AB143" s="412">
        <v>1</v>
      </c>
      <c r="AC143" s="412"/>
      <c r="AD143" s="412">
        <v>1</v>
      </c>
      <c r="AE143" s="412">
        <v>98</v>
      </c>
      <c r="AF143" s="412" t="s">
        <v>377</v>
      </c>
      <c r="AG143" s="412"/>
      <c r="AH143" s="412" t="s">
        <v>378</v>
      </c>
      <c r="AI143" s="412">
        <v>3</v>
      </c>
      <c r="AJ143" s="412">
        <v>2</v>
      </c>
      <c r="AK143" s="412">
        <v>49</v>
      </c>
      <c r="AL143" s="412">
        <v>3</v>
      </c>
      <c r="AM143" s="412">
        <v>21</v>
      </c>
      <c r="AN143" s="412">
        <v>46</v>
      </c>
      <c r="AO143" s="412" t="s">
        <v>374</v>
      </c>
      <c r="AP143" s="412">
        <v>5</v>
      </c>
      <c r="AQ143" s="412">
        <v>90</v>
      </c>
      <c r="AR143" s="412"/>
      <c r="AS143" s="412"/>
      <c r="AT143" s="412"/>
      <c r="AU143" s="412">
        <v>12</v>
      </c>
      <c r="AV143" s="412">
        <v>9</v>
      </c>
      <c r="AW143" s="412">
        <v>60</v>
      </c>
      <c r="AX143" s="412">
        <v>11</v>
      </c>
      <c r="AY143" s="412">
        <v>21</v>
      </c>
      <c r="AZ143" s="412"/>
      <c r="BA143" s="412"/>
      <c r="BB143" s="412"/>
      <c r="BC143" s="412"/>
      <c r="BD143" s="412"/>
      <c r="BE143" s="412"/>
      <c r="BF143" s="412"/>
      <c r="BG143" s="412"/>
      <c r="BH143" s="412"/>
      <c r="BI143" s="412"/>
      <c r="BJ143" s="412"/>
      <c r="BK143" s="412"/>
      <c r="BL143" s="412"/>
      <c r="BM143" s="412"/>
      <c r="BN143" s="412"/>
      <c r="BO143" s="412"/>
      <c r="BP143" s="412"/>
      <c r="BQ143" s="412"/>
      <c r="BR143" s="412"/>
      <c r="BS143" s="412"/>
      <c r="BT143" s="412"/>
      <c r="BU143" s="412"/>
      <c r="BV143" s="412"/>
      <c r="BW143" s="412"/>
      <c r="BX143" s="412"/>
      <c r="BY143" s="412"/>
      <c r="BZ143" s="412"/>
      <c r="CA143" s="412"/>
      <c r="CB143" s="412"/>
      <c r="CC143" s="412"/>
      <c r="CD143" s="412"/>
      <c r="CE143" s="412"/>
      <c r="CF143" s="412"/>
      <c r="CG143" s="412"/>
      <c r="CH143" s="412"/>
      <c r="CI143" s="412"/>
      <c r="CJ143" s="412"/>
      <c r="CK143" s="412"/>
      <c r="CL143" s="412"/>
      <c r="CM143" s="412"/>
      <c r="CN143" s="412"/>
      <c r="CO143" s="412"/>
      <c r="CP143" s="412"/>
      <c r="CQ143" s="412"/>
      <c r="CR143" s="412"/>
      <c r="CS143" s="412"/>
      <c r="CT143" s="412"/>
      <c r="CU143" s="412"/>
      <c r="CV143" s="412">
        <v>430322.64018321899</v>
      </c>
      <c r="CW143" s="412">
        <v>4957559.5899631605</v>
      </c>
      <c r="CX143" s="412">
        <v>44.76803477</v>
      </c>
      <c r="CY143" s="412">
        <v>-93.880512940000003</v>
      </c>
      <c r="CZ143" s="412" t="s">
        <v>438</v>
      </c>
      <c r="DA143" s="412" t="s">
        <v>5237</v>
      </c>
    </row>
  </sheetData>
  <autoFilter ref="A1:DA97" xr:uid="{BC61A341-DF3C-480C-9CB3-646D7E789311}">
    <filterColumn colId="16">
      <filters>
        <filter val="2018"/>
        <filter val="2019"/>
        <filter val="2020"/>
      </filters>
    </filterColumn>
  </autoFilter>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BA9BA-2639-4458-88C4-3D770C397AB1}">
  <sheetPr>
    <tabColor theme="2" tint="-0.499984740745262"/>
  </sheetPr>
  <dimension ref="A1:DA123"/>
  <sheetViews>
    <sheetView topLeftCell="A37" zoomScale="85" zoomScaleNormal="85" workbookViewId="0">
      <selection activeCell="K54" sqref="K54"/>
    </sheetView>
  </sheetViews>
  <sheetFormatPr defaultRowHeight="15" x14ac:dyDescent="0.25"/>
  <sheetData>
    <row r="1" spans="1:105" x14ac:dyDescent="0.25">
      <c r="A1" s="239"/>
      <c r="B1" s="7" t="s">
        <v>269</v>
      </c>
      <c r="C1" s="239" t="s">
        <v>270</v>
      </c>
      <c r="D1" s="239" t="s">
        <v>271</v>
      </c>
      <c r="E1" s="239" t="s">
        <v>272</v>
      </c>
      <c r="F1" s="239" t="s">
        <v>273</v>
      </c>
      <c r="G1" s="239" t="s">
        <v>274</v>
      </c>
      <c r="H1" s="239" t="s">
        <v>275</v>
      </c>
      <c r="I1" s="239" t="s">
        <v>276</v>
      </c>
      <c r="J1" s="239" t="s">
        <v>277</v>
      </c>
      <c r="K1" s="239" t="s">
        <v>278</v>
      </c>
      <c r="L1" s="239" t="s">
        <v>279</v>
      </c>
      <c r="M1" s="239" t="s">
        <v>280</v>
      </c>
      <c r="N1" s="239" t="s">
        <v>281</v>
      </c>
      <c r="O1" s="239" t="s">
        <v>282</v>
      </c>
      <c r="P1" s="239" t="s">
        <v>283</v>
      </c>
      <c r="Q1" s="239" t="s">
        <v>284</v>
      </c>
      <c r="R1" s="239" t="s">
        <v>285</v>
      </c>
      <c r="S1" s="239" t="s">
        <v>286</v>
      </c>
      <c r="T1" s="239" t="s">
        <v>287</v>
      </c>
      <c r="U1" s="239" t="s">
        <v>288</v>
      </c>
      <c r="V1" s="239" t="s">
        <v>289</v>
      </c>
      <c r="W1" s="239" t="s">
        <v>290</v>
      </c>
      <c r="X1" s="239" t="s">
        <v>291</v>
      </c>
      <c r="Y1" s="239" t="s">
        <v>292</v>
      </c>
      <c r="Z1" s="239" t="s">
        <v>293</v>
      </c>
      <c r="AA1" s="239" t="s">
        <v>294</v>
      </c>
      <c r="AB1" s="239" t="s">
        <v>295</v>
      </c>
      <c r="AC1" s="239" t="s">
        <v>296</v>
      </c>
      <c r="AD1" s="239" t="s">
        <v>297</v>
      </c>
      <c r="AE1" s="239" t="s">
        <v>298</v>
      </c>
      <c r="AF1" s="239" t="s">
        <v>299</v>
      </c>
      <c r="AG1" s="239" t="s">
        <v>300</v>
      </c>
      <c r="AH1" s="239" t="s">
        <v>301</v>
      </c>
      <c r="AI1" s="239" t="s">
        <v>302</v>
      </c>
      <c r="AJ1" s="239" t="s">
        <v>303</v>
      </c>
      <c r="AK1" s="239" t="s">
        <v>304</v>
      </c>
      <c r="AL1" s="239" t="s">
        <v>305</v>
      </c>
      <c r="AM1" s="239" t="s">
        <v>306</v>
      </c>
      <c r="AN1" s="239" t="s">
        <v>307</v>
      </c>
      <c r="AO1" s="239" t="s">
        <v>308</v>
      </c>
      <c r="AP1" s="239" t="s">
        <v>309</v>
      </c>
      <c r="AQ1" s="239" t="s">
        <v>310</v>
      </c>
      <c r="AR1" s="239" t="s">
        <v>311</v>
      </c>
      <c r="AS1" s="239" t="s">
        <v>312</v>
      </c>
      <c r="AT1" s="239" t="s">
        <v>313</v>
      </c>
      <c r="AU1" s="239" t="s">
        <v>314</v>
      </c>
      <c r="AV1" s="239" t="s">
        <v>315</v>
      </c>
      <c r="AW1" s="239" t="s">
        <v>316</v>
      </c>
      <c r="AX1" s="239" t="s">
        <v>317</v>
      </c>
      <c r="AY1" s="239" t="s">
        <v>318</v>
      </c>
      <c r="AZ1" s="239" t="s">
        <v>319</v>
      </c>
      <c r="BA1" s="239" t="s">
        <v>320</v>
      </c>
      <c r="BB1" s="239" t="s">
        <v>321</v>
      </c>
      <c r="BC1" s="239" t="s">
        <v>322</v>
      </c>
      <c r="BD1" s="239" t="s">
        <v>323</v>
      </c>
      <c r="BE1" s="239" t="s">
        <v>324</v>
      </c>
      <c r="BF1" s="239" t="s">
        <v>325</v>
      </c>
      <c r="BG1" s="239" t="s">
        <v>326</v>
      </c>
      <c r="BH1" s="239" t="s">
        <v>327</v>
      </c>
      <c r="BI1" s="239" t="s">
        <v>328</v>
      </c>
      <c r="BJ1" s="239" t="s">
        <v>329</v>
      </c>
      <c r="BK1" s="239" t="s">
        <v>330</v>
      </c>
      <c r="BL1" s="239" t="s">
        <v>331</v>
      </c>
      <c r="BM1" s="239" t="s">
        <v>332</v>
      </c>
      <c r="BN1" s="239" t="s">
        <v>333</v>
      </c>
      <c r="BO1" s="239" t="s">
        <v>334</v>
      </c>
      <c r="BP1" s="239" t="s">
        <v>335</v>
      </c>
      <c r="BQ1" s="239" t="s">
        <v>336</v>
      </c>
      <c r="BR1" s="239" t="s">
        <v>337</v>
      </c>
      <c r="BS1" s="239" t="s">
        <v>338</v>
      </c>
      <c r="BT1" s="239" t="s">
        <v>339</v>
      </c>
      <c r="BU1" s="239" t="s">
        <v>340</v>
      </c>
      <c r="BV1" s="239" t="s">
        <v>341</v>
      </c>
      <c r="BW1" s="239" t="s">
        <v>342</v>
      </c>
      <c r="BX1" s="239" t="s">
        <v>343</v>
      </c>
      <c r="BY1" s="239" t="s">
        <v>344</v>
      </c>
      <c r="BZ1" s="239" t="s">
        <v>345</v>
      </c>
      <c r="CA1" s="239" t="s">
        <v>346</v>
      </c>
      <c r="CB1" s="239" t="s">
        <v>347</v>
      </c>
      <c r="CC1" s="239" t="s">
        <v>348</v>
      </c>
      <c r="CD1" s="239" t="s">
        <v>349</v>
      </c>
      <c r="CE1" s="239" t="s">
        <v>350</v>
      </c>
      <c r="CF1" s="239" t="s">
        <v>351</v>
      </c>
      <c r="CG1" s="239" t="s">
        <v>352</v>
      </c>
      <c r="CH1" s="239" t="s">
        <v>353</v>
      </c>
      <c r="CI1" s="239" t="s">
        <v>354</v>
      </c>
      <c r="CJ1" s="239" t="s">
        <v>355</v>
      </c>
      <c r="CK1" s="239" t="s">
        <v>356</v>
      </c>
      <c r="CL1" s="239" t="s">
        <v>357</v>
      </c>
      <c r="CM1" s="239" t="s">
        <v>358</v>
      </c>
      <c r="CN1" s="239" t="s">
        <v>359</v>
      </c>
      <c r="CO1" s="239" t="s">
        <v>360</v>
      </c>
      <c r="CP1" s="239" t="s">
        <v>361</v>
      </c>
      <c r="CQ1" s="239" t="s">
        <v>362</v>
      </c>
      <c r="CR1" s="239" t="s">
        <v>363</v>
      </c>
      <c r="CS1" s="239" t="s">
        <v>364</v>
      </c>
      <c r="CT1" s="239" t="s">
        <v>365</v>
      </c>
      <c r="CU1" s="239" t="s">
        <v>366</v>
      </c>
      <c r="CV1" s="239" t="s">
        <v>367</v>
      </c>
      <c r="CW1" s="239" t="s">
        <v>368</v>
      </c>
      <c r="CX1" s="239" t="s">
        <v>369</v>
      </c>
      <c r="CY1" s="239" t="s">
        <v>370</v>
      </c>
      <c r="CZ1" s="239" t="s">
        <v>371</v>
      </c>
      <c r="DA1" s="239" t="s">
        <v>372</v>
      </c>
    </row>
    <row r="2" spans="1:105" x14ac:dyDescent="0.25">
      <c r="A2" s="239">
        <v>1</v>
      </c>
      <c r="B2" s="7">
        <v>1</v>
      </c>
      <c r="C2" s="239">
        <v>636602</v>
      </c>
      <c r="D2" s="239">
        <v>2</v>
      </c>
      <c r="E2" s="239">
        <v>212</v>
      </c>
      <c r="F2" s="239">
        <v>134.13999999999999</v>
      </c>
      <c r="G2" s="239">
        <v>10</v>
      </c>
      <c r="H2" s="239"/>
      <c r="I2" s="239" t="s">
        <v>373</v>
      </c>
      <c r="J2" s="239" t="s">
        <v>374</v>
      </c>
      <c r="K2" s="239">
        <v>25</v>
      </c>
      <c r="L2" s="239"/>
      <c r="M2" s="239">
        <v>18029739</v>
      </c>
      <c r="N2" s="239"/>
      <c r="O2" s="239">
        <v>9</v>
      </c>
      <c r="P2" s="239">
        <v>19</v>
      </c>
      <c r="Q2" s="239">
        <v>2018</v>
      </c>
      <c r="R2" s="239" t="s">
        <v>375</v>
      </c>
      <c r="S2" s="239">
        <v>19</v>
      </c>
      <c r="T2" s="239" t="s">
        <v>376</v>
      </c>
      <c r="U2" s="239">
        <v>5</v>
      </c>
      <c r="V2" s="239">
        <v>0</v>
      </c>
      <c r="W2" s="239">
        <v>1</v>
      </c>
      <c r="X2" s="239"/>
      <c r="Y2" s="239">
        <v>16</v>
      </c>
      <c r="Z2" s="239">
        <v>2</v>
      </c>
      <c r="AA2" s="239">
        <v>6</v>
      </c>
      <c r="AB2" s="239">
        <v>3</v>
      </c>
      <c r="AC2" s="239"/>
      <c r="AD2" s="239">
        <v>2</v>
      </c>
      <c r="AE2" s="239">
        <v>98</v>
      </c>
      <c r="AF2" s="239" t="s">
        <v>377</v>
      </c>
      <c r="AG2" s="239"/>
      <c r="AH2" s="239" t="s">
        <v>378</v>
      </c>
      <c r="AI2" s="239">
        <v>4</v>
      </c>
      <c r="AJ2" s="239">
        <v>2</v>
      </c>
      <c r="AK2" s="239">
        <v>2</v>
      </c>
      <c r="AL2" s="239">
        <v>4</v>
      </c>
      <c r="AM2" s="239">
        <v>21</v>
      </c>
      <c r="AN2" s="239">
        <v>63</v>
      </c>
      <c r="AO2" s="239" t="s">
        <v>374</v>
      </c>
      <c r="AP2" s="239">
        <v>5</v>
      </c>
      <c r="AQ2" s="239">
        <v>1</v>
      </c>
      <c r="AR2" s="239"/>
      <c r="AS2" s="239"/>
      <c r="AT2" s="239"/>
      <c r="AU2" s="239">
        <v>14</v>
      </c>
      <c r="AV2" s="239">
        <v>9</v>
      </c>
      <c r="AW2" s="239">
        <v>60</v>
      </c>
      <c r="AX2" s="239">
        <v>11</v>
      </c>
      <c r="AY2" s="239">
        <v>21</v>
      </c>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v>431625.265708844</v>
      </c>
      <c r="CW2" s="239">
        <v>4957525.9332274301</v>
      </c>
      <c r="CX2" s="239">
        <v>44.767857540000001</v>
      </c>
      <c r="CY2" s="239">
        <v>-93.864049030000004</v>
      </c>
      <c r="CZ2" s="239" t="s">
        <v>379</v>
      </c>
      <c r="DA2" s="239" t="s">
        <v>380</v>
      </c>
    </row>
    <row r="3" spans="1:105" x14ac:dyDescent="0.25">
      <c r="A3" s="239">
        <v>1</v>
      </c>
      <c r="B3" s="7" t="s">
        <v>207</v>
      </c>
      <c r="C3" s="239">
        <v>590835</v>
      </c>
      <c r="D3" s="239">
        <v>2</v>
      </c>
      <c r="E3" s="239">
        <v>212</v>
      </c>
      <c r="F3" s="239">
        <v>134.274</v>
      </c>
      <c r="G3" s="239">
        <v>10</v>
      </c>
      <c r="H3" s="239"/>
      <c r="I3" s="239" t="s">
        <v>373</v>
      </c>
      <c r="J3" s="239" t="s">
        <v>374</v>
      </c>
      <c r="K3" s="239">
        <v>25</v>
      </c>
      <c r="L3" s="239"/>
      <c r="M3" s="239">
        <v>18010902</v>
      </c>
      <c r="N3" s="239"/>
      <c r="O3" s="239">
        <v>4</v>
      </c>
      <c r="P3" s="239">
        <v>14</v>
      </c>
      <c r="Q3" s="239">
        <v>2018</v>
      </c>
      <c r="R3" s="239" t="s">
        <v>386</v>
      </c>
      <c r="S3" s="239">
        <v>12</v>
      </c>
      <c r="T3" s="239"/>
      <c r="U3" s="239">
        <v>5</v>
      </c>
      <c r="V3" s="239">
        <v>0</v>
      </c>
      <c r="W3" s="239">
        <v>2</v>
      </c>
      <c r="X3" s="239">
        <v>12</v>
      </c>
      <c r="Y3" s="239">
        <v>10</v>
      </c>
      <c r="Z3" s="239">
        <v>2</v>
      </c>
      <c r="AA3" s="239">
        <v>1</v>
      </c>
      <c r="AB3" s="239">
        <v>7</v>
      </c>
      <c r="AC3" s="239"/>
      <c r="AD3" s="239">
        <v>5</v>
      </c>
      <c r="AE3" s="239">
        <v>98</v>
      </c>
      <c r="AF3" s="239" t="s">
        <v>377</v>
      </c>
      <c r="AG3" s="239"/>
      <c r="AH3" s="239" t="s">
        <v>378</v>
      </c>
      <c r="AI3" s="239">
        <v>7</v>
      </c>
      <c r="AJ3" s="239">
        <v>2</v>
      </c>
      <c r="AK3" s="239">
        <v>2</v>
      </c>
      <c r="AL3" s="239">
        <v>4</v>
      </c>
      <c r="AM3" s="239">
        <v>27</v>
      </c>
      <c r="AN3" s="239">
        <v>34</v>
      </c>
      <c r="AO3" s="239" t="s">
        <v>374</v>
      </c>
      <c r="AP3" s="239">
        <v>5</v>
      </c>
      <c r="AQ3" s="239">
        <v>71</v>
      </c>
      <c r="AR3" s="239">
        <v>72</v>
      </c>
      <c r="AS3" s="239"/>
      <c r="AT3" s="239"/>
      <c r="AU3" s="239">
        <v>12</v>
      </c>
      <c r="AV3" s="239">
        <v>9</v>
      </c>
      <c r="AW3" s="239">
        <v>60</v>
      </c>
      <c r="AX3" s="239">
        <v>11</v>
      </c>
      <c r="AY3" s="239">
        <v>21</v>
      </c>
      <c r="AZ3" s="239">
        <v>2</v>
      </c>
      <c r="BA3" s="239">
        <v>3</v>
      </c>
      <c r="BB3" s="239">
        <v>4</v>
      </c>
      <c r="BC3" s="239">
        <v>20</v>
      </c>
      <c r="BD3" s="239">
        <v>51</v>
      </c>
      <c r="BE3" s="239" t="s">
        <v>374</v>
      </c>
      <c r="BF3" s="239">
        <v>5</v>
      </c>
      <c r="BG3" s="239">
        <v>1</v>
      </c>
      <c r="BH3" s="239"/>
      <c r="BI3" s="239"/>
      <c r="BJ3" s="239"/>
      <c r="BK3" s="239">
        <v>12</v>
      </c>
      <c r="BL3" s="239">
        <v>9</v>
      </c>
      <c r="BM3" s="239">
        <v>60</v>
      </c>
      <c r="BN3" s="239">
        <v>11</v>
      </c>
      <c r="BO3" s="239">
        <v>21</v>
      </c>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v>431840.30560939002</v>
      </c>
      <c r="CW3" s="239">
        <v>4957523.9537272397</v>
      </c>
      <c r="CX3" s="239">
        <v>44.767860239999997</v>
      </c>
      <c r="CY3" s="239">
        <v>-93.861331620000001</v>
      </c>
      <c r="CZ3" s="239" t="s">
        <v>379</v>
      </c>
      <c r="DA3" s="239" t="s">
        <v>387</v>
      </c>
    </row>
    <row r="4" spans="1:105" x14ac:dyDescent="0.25">
      <c r="A4" s="239">
        <v>1</v>
      </c>
      <c r="B4" s="7">
        <v>2</v>
      </c>
      <c r="C4" s="239">
        <v>766915</v>
      </c>
      <c r="D4" s="239">
        <v>2</v>
      </c>
      <c r="E4" s="239">
        <v>212</v>
      </c>
      <c r="F4" s="239">
        <v>134.32</v>
      </c>
      <c r="G4" s="239">
        <v>10</v>
      </c>
      <c r="H4" s="239"/>
      <c r="I4" s="239" t="s">
        <v>373</v>
      </c>
      <c r="J4" s="239" t="s">
        <v>374</v>
      </c>
      <c r="K4" s="239">
        <v>25</v>
      </c>
      <c r="L4" s="239"/>
      <c r="M4" s="239">
        <v>19035887</v>
      </c>
      <c r="N4" s="239"/>
      <c r="O4" s="239">
        <v>12</v>
      </c>
      <c r="P4" s="239">
        <v>1</v>
      </c>
      <c r="Q4" s="239">
        <v>2019</v>
      </c>
      <c r="R4" s="239" t="s">
        <v>389</v>
      </c>
      <c r="S4" s="239">
        <v>14</v>
      </c>
      <c r="T4" s="239"/>
      <c r="U4" s="239">
        <v>5</v>
      </c>
      <c r="V4" s="239">
        <v>0</v>
      </c>
      <c r="W4" s="239">
        <v>1</v>
      </c>
      <c r="X4" s="239"/>
      <c r="Y4" s="239">
        <v>49</v>
      </c>
      <c r="Z4" s="239">
        <v>2</v>
      </c>
      <c r="AA4" s="239">
        <v>1</v>
      </c>
      <c r="AB4" s="239">
        <v>2</v>
      </c>
      <c r="AC4" s="239"/>
      <c r="AD4" s="239">
        <v>5</v>
      </c>
      <c r="AE4" s="239">
        <v>98</v>
      </c>
      <c r="AF4" s="239" t="s">
        <v>377</v>
      </c>
      <c r="AG4" s="239"/>
      <c r="AH4" s="239" t="s">
        <v>378</v>
      </c>
      <c r="AI4" s="239">
        <v>3</v>
      </c>
      <c r="AJ4" s="239">
        <v>2</v>
      </c>
      <c r="AK4" s="239">
        <v>4</v>
      </c>
      <c r="AL4" s="239">
        <v>3</v>
      </c>
      <c r="AM4" s="239">
        <v>21</v>
      </c>
      <c r="AN4" s="239">
        <v>37</v>
      </c>
      <c r="AO4" s="239" t="s">
        <v>384</v>
      </c>
      <c r="AP4" s="239">
        <v>5</v>
      </c>
      <c r="AQ4" s="239">
        <v>1</v>
      </c>
      <c r="AR4" s="239"/>
      <c r="AS4" s="239"/>
      <c r="AT4" s="239"/>
      <c r="AU4" s="239">
        <v>12</v>
      </c>
      <c r="AV4" s="239">
        <v>9</v>
      </c>
      <c r="AW4" s="239">
        <v>60</v>
      </c>
      <c r="AX4" s="239">
        <v>11</v>
      </c>
      <c r="AY4" s="239">
        <v>21</v>
      </c>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v>431914.38659089</v>
      </c>
      <c r="CW4" s="239">
        <v>4957519.5471447799</v>
      </c>
      <c r="CX4" s="239">
        <v>44.76782764</v>
      </c>
      <c r="CY4" s="239">
        <v>-93.860394979999995</v>
      </c>
      <c r="CZ4" s="239" t="s">
        <v>379</v>
      </c>
      <c r="DA4" s="239" t="s">
        <v>390</v>
      </c>
    </row>
    <row r="5" spans="1:105" x14ac:dyDescent="0.25">
      <c r="A5" s="239">
        <v>1</v>
      </c>
      <c r="B5" s="7">
        <v>3</v>
      </c>
      <c r="C5" s="239">
        <v>663727</v>
      </c>
      <c r="D5" s="239">
        <v>2</v>
      </c>
      <c r="E5" s="239">
        <v>212</v>
      </c>
      <c r="F5" s="239">
        <v>134.53899999999999</v>
      </c>
      <c r="G5" s="239">
        <v>10</v>
      </c>
      <c r="H5" s="239"/>
      <c r="I5" s="239" t="s">
        <v>373</v>
      </c>
      <c r="J5" s="239" t="s">
        <v>374</v>
      </c>
      <c r="K5" s="239">
        <v>25</v>
      </c>
      <c r="L5" s="239"/>
      <c r="M5" s="239">
        <v>18036939</v>
      </c>
      <c r="N5" s="239"/>
      <c r="O5" s="239">
        <v>11</v>
      </c>
      <c r="P5" s="239">
        <v>28</v>
      </c>
      <c r="Q5" s="239">
        <v>2018</v>
      </c>
      <c r="R5" s="239" t="s">
        <v>375</v>
      </c>
      <c r="S5" s="239">
        <v>22</v>
      </c>
      <c r="T5" s="239" t="s">
        <v>376</v>
      </c>
      <c r="U5" s="239">
        <v>5</v>
      </c>
      <c r="V5" s="239">
        <v>0</v>
      </c>
      <c r="W5" s="239">
        <v>1</v>
      </c>
      <c r="X5" s="239"/>
      <c r="Y5" s="239">
        <v>28</v>
      </c>
      <c r="Z5" s="239">
        <v>2</v>
      </c>
      <c r="AA5" s="239">
        <v>6</v>
      </c>
      <c r="AB5" s="239">
        <v>4</v>
      </c>
      <c r="AC5" s="239"/>
      <c r="AD5" s="239">
        <v>3</v>
      </c>
      <c r="AE5" s="239">
        <v>98</v>
      </c>
      <c r="AF5" s="239" t="s">
        <v>377</v>
      </c>
      <c r="AG5" s="239"/>
      <c r="AH5" s="239" t="s">
        <v>378</v>
      </c>
      <c r="AI5" s="239">
        <v>3</v>
      </c>
      <c r="AJ5" s="239">
        <v>2</v>
      </c>
      <c r="AK5" s="239">
        <v>4</v>
      </c>
      <c r="AL5" s="239">
        <v>4</v>
      </c>
      <c r="AM5" s="239">
        <v>21</v>
      </c>
      <c r="AN5" s="239">
        <v>29</v>
      </c>
      <c r="AO5" s="239" t="s">
        <v>384</v>
      </c>
      <c r="AP5" s="239">
        <v>5</v>
      </c>
      <c r="AQ5" s="239">
        <v>90</v>
      </c>
      <c r="AR5" s="239"/>
      <c r="AS5" s="239"/>
      <c r="AT5" s="239"/>
      <c r="AU5" s="239">
        <v>12</v>
      </c>
      <c r="AV5" s="239">
        <v>9</v>
      </c>
      <c r="AW5" s="239">
        <v>60</v>
      </c>
      <c r="AX5" s="239">
        <v>11</v>
      </c>
      <c r="AY5" s="239">
        <v>21</v>
      </c>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v>432267.27765347098</v>
      </c>
      <c r="CW5" s="239">
        <v>4957506.9794735201</v>
      </c>
      <c r="CX5" s="239">
        <v>44.767748019999999</v>
      </c>
      <c r="CY5" s="239">
        <v>-93.855934340000005</v>
      </c>
      <c r="CZ5" s="239" t="s">
        <v>379</v>
      </c>
      <c r="DA5" s="239" t="s">
        <v>395</v>
      </c>
    </row>
    <row r="6" spans="1:105" x14ac:dyDescent="0.25">
      <c r="A6" s="239">
        <v>1</v>
      </c>
      <c r="B6" s="7" t="s">
        <v>207</v>
      </c>
      <c r="C6" s="239">
        <v>797456</v>
      </c>
      <c r="D6" s="239">
        <v>2</v>
      </c>
      <c r="E6" s="239">
        <v>212</v>
      </c>
      <c r="F6" s="239">
        <v>134.61600000000001</v>
      </c>
      <c r="G6" s="239">
        <v>10</v>
      </c>
      <c r="H6" s="239"/>
      <c r="I6" s="239" t="s">
        <v>373</v>
      </c>
      <c r="J6" s="239" t="s">
        <v>374</v>
      </c>
      <c r="K6" s="239">
        <v>25</v>
      </c>
      <c r="L6" s="239"/>
      <c r="M6" s="239">
        <v>20004272</v>
      </c>
      <c r="N6" s="239">
        <v>200430246</v>
      </c>
      <c r="O6" s="239">
        <v>2</v>
      </c>
      <c r="P6" s="239">
        <v>12</v>
      </c>
      <c r="Q6" s="239">
        <v>2020</v>
      </c>
      <c r="R6" s="239" t="s">
        <v>375</v>
      </c>
      <c r="S6" s="239">
        <v>15</v>
      </c>
      <c r="T6" s="239" t="s">
        <v>376</v>
      </c>
      <c r="U6" s="239">
        <v>5</v>
      </c>
      <c r="V6" s="239">
        <v>0</v>
      </c>
      <c r="W6" s="239">
        <v>1</v>
      </c>
      <c r="X6" s="239"/>
      <c r="Y6" s="239">
        <v>67</v>
      </c>
      <c r="Z6" s="239">
        <v>2</v>
      </c>
      <c r="AA6" s="239">
        <v>1</v>
      </c>
      <c r="AB6" s="239">
        <v>1</v>
      </c>
      <c r="AC6" s="239"/>
      <c r="AD6" s="239">
        <v>5</v>
      </c>
      <c r="AE6" s="239">
        <v>98</v>
      </c>
      <c r="AF6" s="239" t="s">
        <v>377</v>
      </c>
      <c r="AG6" s="239"/>
      <c r="AH6" s="239" t="s">
        <v>378</v>
      </c>
      <c r="AI6" s="239">
        <v>3</v>
      </c>
      <c r="AJ6" s="239">
        <v>2</v>
      </c>
      <c r="AK6" s="239">
        <v>3</v>
      </c>
      <c r="AL6" s="239">
        <v>4</v>
      </c>
      <c r="AM6" s="239">
        <v>21</v>
      </c>
      <c r="AN6" s="239">
        <v>25</v>
      </c>
      <c r="AO6" s="239" t="s">
        <v>384</v>
      </c>
      <c r="AP6" s="239">
        <v>5</v>
      </c>
      <c r="AQ6" s="239">
        <v>72</v>
      </c>
      <c r="AR6" s="239"/>
      <c r="AS6" s="239"/>
      <c r="AT6" s="239"/>
      <c r="AU6" s="239">
        <v>12</v>
      </c>
      <c r="AV6" s="239">
        <v>98</v>
      </c>
      <c r="AW6" s="239">
        <v>60</v>
      </c>
      <c r="AX6" s="239">
        <v>11</v>
      </c>
      <c r="AY6" s="239">
        <v>21</v>
      </c>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v>432390.573733397</v>
      </c>
      <c r="CW6" s="239">
        <v>4957506.45079026</v>
      </c>
      <c r="CX6" s="239">
        <v>44.767754930000002</v>
      </c>
      <c r="CY6" s="239">
        <v>-93.854376360000003</v>
      </c>
      <c r="CZ6" s="239" t="s">
        <v>379</v>
      </c>
      <c r="DA6" s="239" t="s">
        <v>399</v>
      </c>
    </row>
    <row r="7" spans="1:105" x14ac:dyDescent="0.25">
      <c r="A7" s="239">
        <v>1</v>
      </c>
      <c r="B7" s="7">
        <v>4</v>
      </c>
      <c r="C7" s="239">
        <v>591264</v>
      </c>
      <c r="D7" s="239">
        <v>2</v>
      </c>
      <c r="E7" s="239">
        <v>212</v>
      </c>
      <c r="F7" s="239">
        <v>134.81200000000001</v>
      </c>
      <c r="G7" s="239">
        <v>10</v>
      </c>
      <c r="H7" s="239"/>
      <c r="I7" s="239" t="s">
        <v>373</v>
      </c>
      <c r="J7" s="239" t="s">
        <v>374</v>
      </c>
      <c r="K7" s="239">
        <v>25</v>
      </c>
      <c r="L7" s="239"/>
      <c r="M7" s="239">
        <v>18011098</v>
      </c>
      <c r="N7" s="239"/>
      <c r="O7" s="239">
        <v>4</v>
      </c>
      <c r="P7" s="239">
        <v>15</v>
      </c>
      <c r="Q7" s="239">
        <v>2018</v>
      </c>
      <c r="R7" s="239" t="s">
        <v>389</v>
      </c>
      <c r="S7" s="239">
        <v>22</v>
      </c>
      <c r="T7" s="239"/>
      <c r="U7" s="239">
        <v>1</v>
      </c>
      <c r="V7" s="239">
        <v>1</v>
      </c>
      <c r="W7" s="239">
        <v>1</v>
      </c>
      <c r="X7" s="239"/>
      <c r="Y7" s="239">
        <v>48</v>
      </c>
      <c r="Z7" s="239">
        <v>2</v>
      </c>
      <c r="AA7" s="239">
        <v>6</v>
      </c>
      <c r="AB7" s="239">
        <v>4</v>
      </c>
      <c r="AC7" s="239">
        <v>7</v>
      </c>
      <c r="AD7" s="239">
        <v>5</v>
      </c>
      <c r="AE7" s="239">
        <v>98</v>
      </c>
      <c r="AF7" s="239" t="s">
        <v>377</v>
      </c>
      <c r="AG7" s="239"/>
      <c r="AH7" s="239" t="s">
        <v>378</v>
      </c>
      <c r="AI7" s="239">
        <v>3</v>
      </c>
      <c r="AJ7" s="239">
        <v>2</v>
      </c>
      <c r="AK7" s="239">
        <v>4</v>
      </c>
      <c r="AL7" s="239">
        <v>3</v>
      </c>
      <c r="AM7" s="239">
        <v>21</v>
      </c>
      <c r="AN7" s="239">
        <v>46</v>
      </c>
      <c r="AO7" s="239" t="s">
        <v>384</v>
      </c>
      <c r="AP7" s="239">
        <v>5</v>
      </c>
      <c r="AQ7" s="239">
        <v>62</v>
      </c>
      <c r="AR7" s="239"/>
      <c r="AS7" s="239"/>
      <c r="AT7" s="239"/>
      <c r="AU7" s="239">
        <v>12</v>
      </c>
      <c r="AV7" s="239">
        <v>9</v>
      </c>
      <c r="AW7" s="239">
        <v>60</v>
      </c>
      <c r="AX7" s="239">
        <v>11</v>
      </c>
      <c r="AY7" s="239">
        <v>21</v>
      </c>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v>432705.58827156201</v>
      </c>
      <c r="CW7" s="239">
        <v>4957496.3523852099</v>
      </c>
      <c r="CX7" s="239">
        <v>44.767693739999999</v>
      </c>
      <c r="CY7" s="239">
        <v>-93.850394640000005</v>
      </c>
      <c r="CZ7" s="239" t="s">
        <v>379</v>
      </c>
      <c r="DA7" s="239" t="s">
        <v>408</v>
      </c>
    </row>
    <row r="8" spans="1:105" x14ac:dyDescent="0.25">
      <c r="A8" s="239">
        <v>1</v>
      </c>
      <c r="B8" s="7">
        <v>4</v>
      </c>
      <c r="C8" s="239">
        <v>657261</v>
      </c>
      <c r="D8" s="239">
        <v>2</v>
      </c>
      <c r="E8" s="239">
        <v>212</v>
      </c>
      <c r="F8" s="239">
        <v>134.857</v>
      </c>
      <c r="G8" s="239">
        <v>10</v>
      </c>
      <c r="H8" s="239"/>
      <c r="I8" s="239" t="s">
        <v>373</v>
      </c>
      <c r="J8" s="239" t="s">
        <v>374</v>
      </c>
      <c r="K8" s="239">
        <v>25</v>
      </c>
      <c r="L8" s="239"/>
      <c r="M8" s="239">
        <v>18513101</v>
      </c>
      <c r="N8" s="239"/>
      <c r="O8" s="239">
        <v>11</v>
      </c>
      <c r="P8" s="239">
        <v>6</v>
      </c>
      <c r="Q8" s="239">
        <v>2018</v>
      </c>
      <c r="R8" s="239" t="s">
        <v>391</v>
      </c>
      <c r="S8" s="239">
        <v>11</v>
      </c>
      <c r="T8" s="239" t="s">
        <v>393</v>
      </c>
      <c r="U8" s="239">
        <v>5</v>
      </c>
      <c r="V8" s="239">
        <v>0</v>
      </c>
      <c r="W8" s="239">
        <v>2</v>
      </c>
      <c r="X8" s="239">
        <v>12</v>
      </c>
      <c r="Y8" s="239">
        <v>10</v>
      </c>
      <c r="Z8" s="239">
        <v>2</v>
      </c>
      <c r="AA8" s="239">
        <v>1</v>
      </c>
      <c r="AB8" s="239">
        <v>1</v>
      </c>
      <c r="AC8" s="239"/>
      <c r="AD8" s="239">
        <v>1</v>
      </c>
      <c r="AE8" s="239">
        <v>98</v>
      </c>
      <c r="AF8" s="239" t="s">
        <v>377</v>
      </c>
      <c r="AG8" s="239"/>
      <c r="AH8" s="239" t="s">
        <v>378</v>
      </c>
      <c r="AI8" s="239">
        <v>7</v>
      </c>
      <c r="AJ8" s="239">
        <v>2</v>
      </c>
      <c r="AK8" s="239">
        <v>49</v>
      </c>
      <c r="AL8" s="239">
        <v>3</v>
      </c>
      <c r="AM8" s="239">
        <v>27</v>
      </c>
      <c r="AN8" s="239">
        <v>37</v>
      </c>
      <c r="AO8" s="239" t="s">
        <v>374</v>
      </c>
      <c r="AP8" s="239">
        <v>5</v>
      </c>
      <c r="AQ8" s="239">
        <v>68</v>
      </c>
      <c r="AR8" s="239"/>
      <c r="AS8" s="239"/>
      <c r="AT8" s="239"/>
      <c r="AU8" s="239">
        <v>12</v>
      </c>
      <c r="AV8" s="239">
        <v>9</v>
      </c>
      <c r="AW8" s="239">
        <v>60</v>
      </c>
      <c r="AX8" s="239">
        <v>11</v>
      </c>
      <c r="AY8" s="239">
        <v>21</v>
      </c>
      <c r="AZ8" s="239">
        <v>2</v>
      </c>
      <c r="BA8" s="239">
        <v>2</v>
      </c>
      <c r="BB8" s="239">
        <v>3</v>
      </c>
      <c r="BC8" s="239">
        <v>34</v>
      </c>
      <c r="BD8" s="239">
        <v>52</v>
      </c>
      <c r="BE8" s="239" t="s">
        <v>374</v>
      </c>
      <c r="BF8" s="239">
        <v>5</v>
      </c>
      <c r="BG8" s="239">
        <v>1</v>
      </c>
      <c r="BH8" s="239"/>
      <c r="BI8" s="239"/>
      <c r="BJ8" s="239"/>
      <c r="BK8" s="239">
        <v>12</v>
      </c>
      <c r="BL8" s="239">
        <v>9</v>
      </c>
      <c r="BM8" s="239">
        <v>60</v>
      </c>
      <c r="BN8" s="239">
        <v>11</v>
      </c>
      <c r="BO8" s="239">
        <v>21</v>
      </c>
      <c r="BP8" s="239"/>
      <c r="BQ8" s="239"/>
      <c r="BR8" s="239"/>
      <c r="BS8" s="239"/>
      <c r="BT8" s="239"/>
      <c r="BU8" s="239"/>
      <c r="BV8" s="239"/>
      <c r="BW8" s="239"/>
      <c r="BX8" s="239"/>
      <c r="BY8" s="239"/>
      <c r="BZ8" s="239"/>
      <c r="CA8" s="239"/>
      <c r="CB8" s="239"/>
      <c r="CC8" s="239"/>
      <c r="CD8" s="239"/>
      <c r="CE8" s="239"/>
      <c r="CF8" s="239"/>
      <c r="CG8" s="239"/>
      <c r="CH8" s="239"/>
      <c r="CI8" s="239"/>
      <c r="CJ8" s="239"/>
      <c r="CK8" s="239"/>
      <c r="CL8" s="239"/>
      <c r="CM8" s="239"/>
      <c r="CN8" s="239"/>
      <c r="CO8" s="239"/>
      <c r="CP8" s="239"/>
      <c r="CQ8" s="239"/>
      <c r="CR8" s="239"/>
      <c r="CS8" s="239"/>
      <c r="CT8" s="239"/>
      <c r="CU8" s="239"/>
      <c r="CV8" s="239">
        <v>432778.77402421599</v>
      </c>
      <c r="CW8" s="239">
        <v>4957476.8520870404</v>
      </c>
      <c r="CX8" s="239">
        <v>44.767525089999999</v>
      </c>
      <c r="CY8" s="239">
        <v>-93.849467329999996</v>
      </c>
      <c r="CZ8" s="239" t="s">
        <v>379</v>
      </c>
      <c r="DA8" s="239" t="s">
        <v>409</v>
      </c>
    </row>
    <row r="9" spans="1:105" x14ac:dyDescent="0.25">
      <c r="A9" s="239">
        <v>1</v>
      </c>
      <c r="B9" s="7">
        <v>4</v>
      </c>
      <c r="C9" s="239">
        <v>630875</v>
      </c>
      <c r="D9" s="239">
        <v>2</v>
      </c>
      <c r="E9" s="239">
        <v>212</v>
      </c>
      <c r="F9" s="239">
        <v>134.88300000000001</v>
      </c>
      <c r="G9" s="239">
        <v>10</v>
      </c>
      <c r="H9" s="239" t="s">
        <v>410</v>
      </c>
      <c r="I9" s="239"/>
      <c r="J9" s="239" t="s">
        <v>374</v>
      </c>
      <c r="K9" s="239">
        <v>25</v>
      </c>
      <c r="L9" s="239"/>
      <c r="M9" s="239">
        <v>18510274</v>
      </c>
      <c r="N9" s="239"/>
      <c r="O9" s="239">
        <v>8</v>
      </c>
      <c r="P9" s="239">
        <v>28</v>
      </c>
      <c r="Q9" s="239">
        <v>2018</v>
      </c>
      <c r="R9" s="239" t="s">
        <v>391</v>
      </c>
      <c r="S9" s="239">
        <v>7</v>
      </c>
      <c r="T9" s="239" t="s">
        <v>376</v>
      </c>
      <c r="U9" s="239">
        <v>1</v>
      </c>
      <c r="V9" s="239">
        <v>1</v>
      </c>
      <c r="W9" s="239">
        <v>2</v>
      </c>
      <c r="X9" s="239">
        <v>5</v>
      </c>
      <c r="Y9" s="239">
        <v>10</v>
      </c>
      <c r="Z9" s="239">
        <v>3</v>
      </c>
      <c r="AA9" s="239">
        <v>1</v>
      </c>
      <c r="AB9" s="239">
        <v>2</v>
      </c>
      <c r="AC9" s="239">
        <v>3</v>
      </c>
      <c r="AD9" s="239">
        <v>2</v>
      </c>
      <c r="AE9" s="239">
        <v>98</v>
      </c>
      <c r="AF9" s="239" t="s">
        <v>377</v>
      </c>
      <c r="AG9" s="239"/>
      <c r="AH9" s="239" t="s">
        <v>378</v>
      </c>
      <c r="AI9" s="239">
        <v>10</v>
      </c>
      <c r="AJ9" s="239">
        <v>2</v>
      </c>
      <c r="AK9" s="239">
        <v>49</v>
      </c>
      <c r="AL9" s="239">
        <v>4</v>
      </c>
      <c r="AM9" s="239">
        <v>21</v>
      </c>
      <c r="AN9" s="239">
        <v>52</v>
      </c>
      <c r="AO9" s="239" t="s">
        <v>374</v>
      </c>
      <c r="AP9" s="239">
        <v>5</v>
      </c>
      <c r="AQ9" s="239">
        <v>1</v>
      </c>
      <c r="AR9" s="239"/>
      <c r="AS9" s="239"/>
      <c r="AT9" s="239"/>
      <c r="AU9" s="239">
        <v>12</v>
      </c>
      <c r="AV9" s="239">
        <v>9</v>
      </c>
      <c r="AW9" s="239">
        <v>60</v>
      </c>
      <c r="AX9" s="239">
        <v>11</v>
      </c>
      <c r="AY9" s="239">
        <v>21</v>
      </c>
      <c r="AZ9" s="239">
        <v>2</v>
      </c>
      <c r="BA9" s="239">
        <v>4</v>
      </c>
      <c r="BB9" s="239">
        <v>1</v>
      </c>
      <c r="BC9" s="239">
        <v>21</v>
      </c>
      <c r="BD9" s="239">
        <v>20</v>
      </c>
      <c r="BE9" s="239" t="s">
        <v>384</v>
      </c>
      <c r="BF9" s="239">
        <v>99</v>
      </c>
      <c r="BG9" s="239">
        <v>2</v>
      </c>
      <c r="BH9" s="239"/>
      <c r="BI9" s="239"/>
      <c r="BJ9" s="239"/>
      <c r="BK9" s="239">
        <v>12</v>
      </c>
      <c r="BL9" s="239">
        <v>23</v>
      </c>
      <c r="BM9" s="239">
        <v>60</v>
      </c>
      <c r="BN9" s="239">
        <v>11</v>
      </c>
      <c r="BO9" s="239">
        <v>21</v>
      </c>
      <c r="BP9" s="239"/>
      <c r="BQ9" s="239"/>
      <c r="BR9" s="239"/>
      <c r="BS9" s="239"/>
      <c r="BT9" s="239"/>
      <c r="BU9" s="239"/>
      <c r="BV9" s="239"/>
      <c r="BW9" s="239"/>
      <c r="BX9" s="239"/>
      <c r="BY9" s="239"/>
      <c r="BZ9" s="239"/>
      <c r="CA9" s="239"/>
      <c r="CB9" s="239"/>
      <c r="CC9" s="239"/>
      <c r="CD9" s="239"/>
      <c r="CE9" s="239"/>
      <c r="CF9" s="239"/>
      <c r="CG9" s="239"/>
      <c r="CH9" s="239"/>
      <c r="CI9" s="239"/>
      <c r="CJ9" s="239"/>
      <c r="CK9" s="239"/>
      <c r="CL9" s="239"/>
      <c r="CM9" s="239"/>
      <c r="CN9" s="239"/>
      <c r="CO9" s="239"/>
      <c r="CP9" s="239"/>
      <c r="CQ9" s="239"/>
      <c r="CR9" s="239"/>
      <c r="CS9" s="239"/>
      <c r="CT9" s="239"/>
      <c r="CU9" s="239"/>
      <c r="CV9" s="239">
        <v>432821.10744221503</v>
      </c>
      <c r="CW9" s="239">
        <v>4957493.7854542397</v>
      </c>
      <c r="CX9" s="239">
        <v>44.767681490000001</v>
      </c>
      <c r="CY9" s="239">
        <v>-93.848934659999998</v>
      </c>
      <c r="CZ9" s="239" t="s">
        <v>379</v>
      </c>
      <c r="DA9" s="239" t="s">
        <v>411</v>
      </c>
    </row>
    <row r="10" spans="1:105" x14ac:dyDescent="0.25">
      <c r="A10" s="239">
        <v>1</v>
      </c>
      <c r="B10" s="7">
        <v>4</v>
      </c>
      <c r="C10" s="239">
        <v>543109</v>
      </c>
      <c r="D10" s="239">
        <v>2</v>
      </c>
      <c r="E10" s="239">
        <v>212</v>
      </c>
      <c r="F10" s="239">
        <v>134.88499999999999</v>
      </c>
      <c r="G10" s="239">
        <v>10</v>
      </c>
      <c r="H10" s="239"/>
      <c r="I10" s="239" t="s">
        <v>373</v>
      </c>
      <c r="J10" s="239" t="s">
        <v>374</v>
      </c>
      <c r="K10" s="239">
        <v>25</v>
      </c>
      <c r="L10" s="239"/>
      <c r="M10" s="239">
        <v>18003699</v>
      </c>
      <c r="N10" s="239"/>
      <c r="O10" s="239">
        <v>2</v>
      </c>
      <c r="P10" s="239">
        <v>5</v>
      </c>
      <c r="Q10" s="239">
        <v>2018</v>
      </c>
      <c r="R10" s="239" t="s">
        <v>381</v>
      </c>
      <c r="S10" s="239">
        <v>9</v>
      </c>
      <c r="T10" s="239"/>
      <c r="U10" s="239">
        <v>5</v>
      </c>
      <c r="V10" s="239">
        <v>0</v>
      </c>
      <c r="W10" s="239">
        <v>2</v>
      </c>
      <c r="X10" s="239">
        <v>12</v>
      </c>
      <c r="Y10" s="239">
        <v>10</v>
      </c>
      <c r="Z10" s="239">
        <v>3</v>
      </c>
      <c r="AA10" s="239">
        <v>1</v>
      </c>
      <c r="AB10" s="239">
        <v>1</v>
      </c>
      <c r="AC10" s="239"/>
      <c r="AD10" s="239">
        <v>1</v>
      </c>
      <c r="AE10" s="239">
        <v>98</v>
      </c>
      <c r="AF10" s="239" t="s">
        <v>377</v>
      </c>
      <c r="AG10" s="239" t="s">
        <v>402</v>
      </c>
      <c r="AH10" s="239" t="s">
        <v>378</v>
      </c>
      <c r="AI10" s="239">
        <v>7</v>
      </c>
      <c r="AJ10" s="239">
        <v>2</v>
      </c>
      <c r="AK10" s="239">
        <v>2</v>
      </c>
      <c r="AL10" s="239">
        <v>3</v>
      </c>
      <c r="AM10" s="239">
        <v>21</v>
      </c>
      <c r="AN10" s="239">
        <v>26</v>
      </c>
      <c r="AO10" s="239" t="s">
        <v>384</v>
      </c>
      <c r="AP10" s="239">
        <v>5</v>
      </c>
      <c r="AQ10" s="239">
        <v>1</v>
      </c>
      <c r="AR10" s="239"/>
      <c r="AS10" s="239"/>
      <c r="AT10" s="239"/>
      <c r="AU10" s="239">
        <v>12</v>
      </c>
      <c r="AV10" s="239">
        <v>9</v>
      </c>
      <c r="AW10" s="239">
        <v>60</v>
      </c>
      <c r="AX10" s="239">
        <v>11</v>
      </c>
      <c r="AY10" s="239">
        <v>21</v>
      </c>
      <c r="AZ10" s="239">
        <v>2</v>
      </c>
      <c r="BA10" s="239">
        <v>4</v>
      </c>
      <c r="BB10" s="239">
        <v>3</v>
      </c>
      <c r="BC10" s="239">
        <v>21</v>
      </c>
      <c r="BD10" s="239">
        <v>39</v>
      </c>
      <c r="BE10" s="239" t="s">
        <v>374</v>
      </c>
      <c r="BF10" s="239">
        <v>5</v>
      </c>
      <c r="BG10" s="239">
        <v>1</v>
      </c>
      <c r="BH10" s="239"/>
      <c r="BI10" s="239"/>
      <c r="BJ10" s="239"/>
      <c r="BK10" s="239">
        <v>12</v>
      </c>
      <c r="BL10" s="239">
        <v>9</v>
      </c>
      <c r="BM10" s="239">
        <v>60</v>
      </c>
      <c r="BN10" s="239">
        <v>11</v>
      </c>
      <c r="BO10" s="239">
        <v>21</v>
      </c>
      <c r="BP10" s="239"/>
      <c r="BQ10" s="239"/>
      <c r="BR10" s="239"/>
      <c r="BS10" s="239"/>
      <c r="BT10" s="239"/>
      <c r="BU10" s="239"/>
      <c r="BV10" s="239"/>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v>432824.028410169</v>
      </c>
      <c r="CW10" s="239">
        <v>4957494.2094157999</v>
      </c>
      <c r="CX10" s="239">
        <v>44.767685579999998</v>
      </c>
      <c r="CY10" s="239">
        <v>-93.848897800000003</v>
      </c>
      <c r="CZ10" s="239" t="s">
        <v>379</v>
      </c>
      <c r="DA10" s="239" t="s">
        <v>412</v>
      </c>
    </row>
    <row r="11" spans="1:105" x14ac:dyDescent="0.25">
      <c r="A11" s="239">
        <v>1</v>
      </c>
      <c r="B11" s="7">
        <v>4</v>
      </c>
      <c r="C11" s="239">
        <v>759880</v>
      </c>
      <c r="D11" s="239">
        <v>2</v>
      </c>
      <c r="E11" s="239">
        <v>212</v>
      </c>
      <c r="F11" s="239">
        <v>134.88900000000001</v>
      </c>
      <c r="G11" s="239">
        <v>10</v>
      </c>
      <c r="H11" s="239"/>
      <c r="I11" s="239" t="s">
        <v>373</v>
      </c>
      <c r="J11" s="239" t="s">
        <v>374</v>
      </c>
      <c r="K11" s="239">
        <v>25</v>
      </c>
      <c r="L11" s="239"/>
      <c r="M11" s="239">
        <v>19032983</v>
      </c>
      <c r="N11" s="239"/>
      <c r="O11" s="239">
        <v>11</v>
      </c>
      <c r="P11" s="239">
        <v>3</v>
      </c>
      <c r="Q11" s="239">
        <v>2019</v>
      </c>
      <c r="R11" s="239" t="s">
        <v>389</v>
      </c>
      <c r="S11" s="239">
        <v>2</v>
      </c>
      <c r="T11" s="239"/>
      <c r="U11" s="239">
        <v>5</v>
      </c>
      <c r="V11" s="239">
        <v>0</v>
      </c>
      <c r="W11" s="239">
        <v>1</v>
      </c>
      <c r="X11" s="239"/>
      <c r="Y11" s="239">
        <v>48</v>
      </c>
      <c r="Z11" s="239">
        <v>3</v>
      </c>
      <c r="AA11" s="239">
        <v>6</v>
      </c>
      <c r="AB11" s="239">
        <v>1</v>
      </c>
      <c r="AC11" s="239"/>
      <c r="AD11" s="239">
        <v>1</v>
      </c>
      <c r="AE11" s="239">
        <v>98</v>
      </c>
      <c r="AF11" s="239" t="s">
        <v>377</v>
      </c>
      <c r="AG11" s="239"/>
      <c r="AH11" s="239" t="s">
        <v>378</v>
      </c>
      <c r="AI11" s="239">
        <v>3</v>
      </c>
      <c r="AJ11" s="239">
        <v>2</v>
      </c>
      <c r="AK11" s="239">
        <v>2</v>
      </c>
      <c r="AL11" s="239">
        <v>4</v>
      </c>
      <c r="AM11" s="239">
        <v>21</v>
      </c>
      <c r="AN11" s="239">
        <v>26</v>
      </c>
      <c r="AO11" s="239" t="s">
        <v>374</v>
      </c>
      <c r="AP11" s="239">
        <v>5</v>
      </c>
      <c r="AQ11" s="239">
        <v>1</v>
      </c>
      <c r="AR11" s="239"/>
      <c r="AS11" s="239"/>
      <c r="AT11" s="239"/>
      <c r="AU11" s="239">
        <v>12</v>
      </c>
      <c r="AV11" s="239">
        <v>9</v>
      </c>
      <c r="AW11" s="239"/>
      <c r="AX11" s="239">
        <v>11</v>
      </c>
      <c r="AY11" s="239">
        <v>21</v>
      </c>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v>432830.84128059901</v>
      </c>
      <c r="CW11" s="239">
        <v>4957496.6614295803</v>
      </c>
      <c r="CX11" s="239">
        <v>44.767708290000002</v>
      </c>
      <c r="CY11" s="239">
        <v>-93.848812039999999</v>
      </c>
      <c r="CZ11" s="239" t="s">
        <v>379</v>
      </c>
      <c r="DA11" s="239" t="s">
        <v>417</v>
      </c>
    </row>
    <row r="12" spans="1:105" x14ac:dyDescent="0.25">
      <c r="A12" s="239">
        <v>1</v>
      </c>
      <c r="B12" s="7">
        <v>4</v>
      </c>
      <c r="C12" s="239">
        <v>651290</v>
      </c>
      <c r="D12" s="239">
        <v>2</v>
      </c>
      <c r="E12" s="239">
        <v>212</v>
      </c>
      <c r="F12" s="239">
        <v>135.14599999999999</v>
      </c>
      <c r="G12" s="239">
        <v>10</v>
      </c>
      <c r="H12" s="239"/>
      <c r="I12" s="239" t="s">
        <v>373</v>
      </c>
      <c r="J12" s="239" t="s">
        <v>374</v>
      </c>
      <c r="K12" s="239">
        <v>25</v>
      </c>
      <c r="L12" s="239"/>
      <c r="M12" s="239">
        <v>18512065</v>
      </c>
      <c r="N12" s="239"/>
      <c r="O12" s="239">
        <v>10</v>
      </c>
      <c r="P12" s="239">
        <v>11</v>
      </c>
      <c r="Q12" s="239">
        <v>2018</v>
      </c>
      <c r="R12" s="239" t="s">
        <v>416</v>
      </c>
      <c r="S12" s="239">
        <v>19</v>
      </c>
      <c r="T12" s="239">
        <v>98</v>
      </c>
      <c r="U12" s="239">
        <v>5</v>
      </c>
      <c r="V12" s="239">
        <v>0</v>
      </c>
      <c r="W12" s="239">
        <v>1</v>
      </c>
      <c r="X12" s="239"/>
      <c r="Y12" s="239">
        <v>83</v>
      </c>
      <c r="Z12" s="239">
        <v>2</v>
      </c>
      <c r="AA12" s="239">
        <v>6</v>
      </c>
      <c r="AB12" s="239">
        <v>2</v>
      </c>
      <c r="AC12" s="239"/>
      <c r="AD12" s="239">
        <v>1</v>
      </c>
      <c r="AE12" s="239">
        <v>98</v>
      </c>
      <c r="AF12" s="239" t="s">
        <v>377</v>
      </c>
      <c r="AG12" s="239"/>
      <c r="AH12" s="239" t="s">
        <v>378</v>
      </c>
      <c r="AI12" s="239">
        <v>3</v>
      </c>
      <c r="AJ12" s="239">
        <v>2</v>
      </c>
      <c r="AK12" s="239">
        <v>3</v>
      </c>
      <c r="AL12" s="239">
        <v>4</v>
      </c>
      <c r="AM12" s="239">
        <v>29</v>
      </c>
      <c r="AN12" s="239">
        <v>20</v>
      </c>
      <c r="AO12" s="239" t="s">
        <v>374</v>
      </c>
      <c r="AP12" s="239">
        <v>5</v>
      </c>
      <c r="AQ12" s="239">
        <v>70</v>
      </c>
      <c r="AR12" s="239"/>
      <c r="AS12" s="239"/>
      <c r="AT12" s="239"/>
      <c r="AU12" s="239">
        <v>12</v>
      </c>
      <c r="AV12" s="239">
        <v>9</v>
      </c>
      <c r="AW12" s="239">
        <v>60</v>
      </c>
      <c r="AX12" s="239">
        <v>11</v>
      </c>
      <c r="AY12" s="239">
        <v>21</v>
      </c>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v>433244.44162221701</v>
      </c>
      <c r="CW12" s="239">
        <v>4957493.7854542397</v>
      </c>
      <c r="CX12" s="239">
        <v>44.767721129999998</v>
      </c>
      <c r="CY12" s="239">
        <v>-93.843585590000004</v>
      </c>
      <c r="CZ12" s="239" t="s">
        <v>379</v>
      </c>
      <c r="DA12" s="239" t="s">
        <v>424</v>
      </c>
    </row>
    <row r="13" spans="1:105" x14ac:dyDescent="0.25">
      <c r="A13" s="239">
        <v>1</v>
      </c>
      <c r="B13" s="7" t="s">
        <v>207</v>
      </c>
      <c r="C13" s="239">
        <v>870199</v>
      </c>
      <c r="D13" s="239">
        <v>2</v>
      </c>
      <c r="E13" s="239">
        <v>212</v>
      </c>
      <c r="F13" s="239">
        <v>135.21700000000001</v>
      </c>
      <c r="G13" s="239">
        <v>10</v>
      </c>
      <c r="H13" s="239"/>
      <c r="I13" s="239" t="s">
        <v>373</v>
      </c>
      <c r="J13" s="239" t="s">
        <v>374</v>
      </c>
      <c r="K13" s="239">
        <v>25</v>
      </c>
      <c r="L13" s="239"/>
      <c r="M13" s="239">
        <v>20038052</v>
      </c>
      <c r="N13" s="239">
        <v>203590201</v>
      </c>
      <c r="O13" s="239">
        <v>12</v>
      </c>
      <c r="P13" s="239">
        <v>24</v>
      </c>
      <c r="Q13" s="239">
        <v>2020</v>
      </c>
      <c r="R13" s="239" t="s">
        <v>416</v>
      </c>
      <c r="S13" s="239">
        <v>10</v>
      </c>
      <c r="T13" s="239">
        <v>98</v>
      </c>
      <c r="U13" s="239">
        <v>3</v>
      </c>
      <c r="V13" s="239">
        <v>0</v>
      </c>
      <c r="W13" s="239">
        <v>1</v>
      </c>
      <c r="X13" s="239"/>
      <c r="Y13" s="239">
        <v>83</v>
      </c>
      <c r="Z13" s="239">
        <v>2</v>
      </c>
      <c r="AA13" s="239">
        <v>1</v>
      </c>
      <c r="AB13" s="239">
        <v>1</v>
      </c>
      <c r="AC13" s="239"/>
      <c r="AD13" s="239">
        <v>5</v>
      </c>
      <c r="AE13" s="239">
        <v>98</v>
      </c>
      <c r="AF13" s="239" t="s">
        <v>377</v>
      </c>
      <c r="AG13" s="239"/>
      <c r="AH13" s="239" t="s">
        <v>378</v>
      </c>
      <c r="AI13" s="239">
        <v>3</v>
      </c>
      <c r="AJ13" s="239">
        <v>2</v>
      </c>
      <c r="AK13" s="239">
        <v>3</v>
      </c>
      <c r="AL13" s="239">
        <v>3</v>
      </c>
      <c r="AM13" s="239">
        <v>21</v>
      </c>
      <c r="AN13" s="239">
        <v>32</v>
      </c>
      <c r="AO13" s="239" t="s">
        <v>374</v>
      </c>
      <c r="AP13" s="239">
        <v>10</v>
      </c>
      <c r="AQ13" s="239">
        <v>75</v>
      </c>
      <c r="AR13" s="239"/>
      <c r="AS13" s="239"/>
      <c r="AT13" s="239"/>
      <c r="AU13" s="239">
        <v>12</v>
      </c>
      <c r="AV13" s="239">
        <v>9</v>
      </c>
      <c r="AW13" s="239">
        <v>60</v>
      </c>
      <c r="AX13" s="239">
        <v>11</v>
      </c>
      <c r="AY13" s="239">
        <v>21</v>
      </c>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v>433358.65581716399</v>
      </c>
      <c r="CW13" s="239">
        <v>4957491.7805621</v>
      </c>
      <c r="CX13" s="239">
        <v>44.767713729999997</v>
      </c>
      <c r="CY13" s="239">
        <v>-93.842142170000002</v>
      </c>
      <c r="CZ13" s="239" t="s">
        <v>379</v>
      </c>
      <c r="DA13" s="239" t="s">
        <v>425</v>
      </c>
    </row>
    <row r="14" spans="1:105" x14ac:dyDescent="0.25">
      <c r="A14" s="239">
        <v>1</v>
      </c>
      <c r="B14" s="7">
        <v>5</v>
      </c>
      <c r="C14" s="239">
        <v>847457</v>
      </c>
      <c r="D14" s="239">
        <v>2</v>
      </c>
      <c r="E14" s="239">
        <v>212</v>
      </c>
      <c r="F14" s="239">
        <v>135.523</v>
      </c>
      <c r="G14" s="239">
        <v>10</v>
      </c>
      <c r="H14" s="239"/>
      <c r="I14" s="239" t="s">
        <v>373</v>
      </c>
      <c r="J14" s="239" t="s">
        <v>374</v>
      </c>
      <c r="K14" s="239">
        <v>25</v>
      </c>
      <c r="L14" s="239"/>
      <c r="M14" s="239">
        <v>20031339</v>
      </c>
      <c r="N14" s="239">
        <v>202940047</v>
      </c>
      <c r="O14" s="239">
        <v>10</v>
      </c>
      <c r="P14" s="239">
        <v>20</v>
      </c>
      <c r="Q14" s="239">
        <v>2020</v>
      </c>
      <c r="R14" s="239" t="s">
        <v>391</v>
      </c>
      <c r="S14" s="239">
        <v>11</v>
      </c>
      <c r="T14" s="239"/>
      <c r="U14" s="239">
        <v>4</v>
      </c>
      <c r="V14" s="239">
        <v>0</v>
      </c>
      <c r="W14" s="239">
        <v>1</v>
      </c>
      <c r="X14" s="239"/>
      <c r="Y14" s="239">
        <v>48</v>
      </c>
      <c r="Z14" s="239">
        <v>2</v>
      </c>
      <c r="AA14" s="239">
        <v>1</v>
      </c>
      <c r="AB14" s="239">
        <v>4</v>
      </c>
      <c r="AC14" s="239"/>
      <c r="AD14" s="239">
        <v>4</v>
      </c>
      <c r="AE14" s="239">
        <v>98</v>
      </c>
      <c r="AF14" s="239" t="s">
        <v>377</v>
      </c>
      <c r="AG14" s="239"/>
      <c r="AH14" s="239" t="s">
        <v>378</v>
      </c>
      <c r="AI14" s="239">
        <v>3</v>
      </c>
      <c r="AJ14" s="239">
        <v>2</v>
      </c>
      <c r="AK14" s="239">
        <v>3</v>
      </c>
      <c r="AL14" s="239">
        <v>4</v>
      </c>
      <c r="AM14" s="239">
        <v>21</v>
      </c>
      <c r="AN14" s="239">
        <v>64</v>
      </c>
      <c r="AO14" s="239" t="s">
        <v>374</v>
      </c>
      <c r="AP14" s="239">
        <v>5</v>
      </c>
      <c r="AQ14" s="239">
        <v>1</v>
      </c>
      <c r="AR14" s="239"/>
      <c r="AS14" s="239"/>
      <c r="AT14" s="239"/>
      <c r="AU14" s="239">
        <v>12</v>
      </c>
      <c r="AV14" s="239">
        <v>9</v>
      </c>
      <c r="AW14" s="239">
        <v>60</v>
      </c>
      <c r="AX14" s="239">
        <v>11</v>
      </c>
      <c r="AY14" s="239">
        <v>21</v>
      </c>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v>433850.08462894801</v>
      </c>
      <c r="CW14" s="239">
        <v>4957487.5472203</v>
      </c>
      <c r="CX14" s="239">
        <v>44.767721250000001</v>
      </c>
      <c r="CY14" s="239">
        <v>-93.835932130000003</v>
      </c>
      <c r="CZ14" s="239" t="s">
        <v>379</v>
      </c>
      <c r="DA14" s="239" t="s">
        <v>434</v>
      </c>
    </row>
    <row r="15" spans="1:105" x14ac:dyDescent="0.25">
      <c r="A15" s="239">
        <v>1</v>
      </c>
      <c r="B15" s="7" t="s">
        <v>207</v>
      </c>
      <c r="C15" s="239">
        <v>799317</v>
      </c>
      <c r="D15" s="239">
        <v>2</v>
      </c>
      <c r="E15" s="239">
        <v>212</v>
      </c>
      <c r="F15" s="239">
        <v>135.79400000000001</v>
      </c>
      <c r="G15" s="239">
        <v>10</v>
      </c>
      <c r="H15" s="239"/>
      <c r="I15" s="239" t="s">
        <v>373</v>
      </c>
      <c r="J15" s="239" t="s">
        <v>374</v>
      </c>
      <c r="K15" s="239">
        <v>25</v>
      </c>
      <c r="L15" s="239"/>
      <c r="M15" s="239">
        <v>20501945</v>
      </c>
      <c r="N15" s="239">
        <v>200480480</v>
      </c>
      <c r="O15" s="239">
        <v>2</v>
      </c>
      <c r="P15" s="239">
        <v>17</v>
      </c>
      <c r="Q15" s="239">
        <v>2020</v>
      </c>
      <c r="R15" s="239" t="s">
        <v>381</v>
      </c>
      <c r="S15" s="239">
        <v>17</v>
      </c>
      <c r="T15" s="239" t="s">
        <v>376</v>
      </c>
      <c r="U15" s="239">
        <v>5</v>
      </c>
      <c r="V15" s="239">
        <v>0</v>
      </c>
      <c r="W15" s="239">
        <v>2</v>
      </c>
      <c r="X15" s="239">
        <v>12</v>
      </c>
      <c r="Y15" s="239">
        <v>10</v>
      </c>
      <c r="Z15" s="239">
        <v>2</v>
      </c>
      <c r="AA15" s="239">
        <v>6</v>
      </c>
      <c r="AB15" s="239">
        <v>4</v>
      </c>
      <c r="AC15" s="239"/>
      <c r="AD15" s="239">
        <v>3</v>
      </c>
      <c r="AE15" s="239">
        <v>98</v>
      </c>
      <c r="AF15" s="239" t="s">
        <v>377</v>
      </c>
      <c r="AG15" s="239"/>
      <c r="AH15" s="239" t="s">
        <v>378</v>
      </c>
      <c r="AI15" s="239">
        <v>7</v>
      </c>
      <c r="AJ15" s="239">
        <v>2</v>
      </c>
      <c r="AK15" s="239">
        <v>2</v>
      </c>
      <c r="AL15" s="239">
        <v>4</v>
      </c>
      <c r="AM15" s="239">
        <v>21</v>
      </c>
      <c r="AN15" s="239">
        <v>34</v>
      </c>
      <c r="AO15" s="239" t="s">
        <v>384</v>
      </c>
      <c r="AP15" s="239">
        <v>5</v>
      </c>
      <c r="AQ15" s="239">
        <v>4</v>
      </c>
      <c r="AR15" s="239"/>
      <c r="AS15" s="239"/>
      <c r="AT15" s="239"/>
      <c r="AU15" s="239">
        <v>12</v>
      </c>
      <c r="AV15" s="239">
        <v>9</v>
      </c>
      <c r="AW15" s="239">
        <v>60</v>
      </c>
      <c r="AX15" s="239">
        <v>11</v>
      </c>
      <c r="AY15" s="239">
        <v>21</v>
      </c>
      <c r="AZ15" s="239">
        <v>2</v>
      </c>
      <c r="BA15" s="239">
        <v>2</v>
      </c>
      <c r="BB15" s="239">
        <v>4</v>
      </c>
      <c r="BC15" s="239">
        <v>21</v>
      </c>
      <c r="BD15" s="239">
        <v>61</v>
      </c>
      <c r="BE15" s="239" t="s">
        <v>374</v>
      </c>
      <c r="BF15" s="239">
        <v>5</v>
      </c>
      <c r="BG15" s="239">
        <v>1</v>
      </c>
      <c r="BH15" s="239"/>
      <c r="BI15" s="239"/>
      <c r="BJ15" s="239"/>
      <c r="BK15" s="239">
        <v>12</v>
      </c>
      <c r="BL15" s="239">
        <v>9</v>
      </c>
      <c r="BM15" s="239">
        <v>60</v>
      </c>
      <c r="BN15" s="239">
        <v>11</v>
      </c>
      <c r="BO15" s="239">
        <v>21</v>
      </c>
      <c r="BP15" s="239"/>
      <c r="BQ15" s="239"/>
      <c r="BR15" s="239"/>
      <c r="BS15" s="239"/>
      <c r="BT15" s="239"/>
      <c r="BU15" s="239"/>
      <c r="BV15" s="239"/>
      <c r="BW15" s="239"/>
      <c r="BX15" s="239"/>
      <c r="BY15" s="239"/>
      <c r="BZ15" s="239"/>
      <c r="CA15" s="239"/>
      <c r="CB15" s="239"/>
      <c r="CC15" s="239"/>
      <c r="CD15" s="239"/>
      <c r="CE15" s="239"/>
      <c r="CF15" s="239"/>
      <c r="CG15" s="239"/>
      <c r="CH15" s="239"/>
      <c r="CI15" s="239"/>
      <c r="CJ15" s="239"/>
      <c r="CK15" s="239"/>
      <c r="CL15" s="239"/>
      <c r="CM15" s="239"/>
      <c r="CN15" s="239"/>
      <c r="CO15" s="239"/>
      <c r="CP15" s="239"/>
      <c r="CQ15" s="239"/>
      <c r="CR15" s="239"/>
      <c r="CS15" s="239"/>
      <c r="CT15" s="239"/>
      <c r="CU15" s="239"/>
      <c r="CV15" s="239">
        <v>434285.84370502201</v>
      </c>
      <c r="CW15" s="239">
        <v>4957481.0854288395</v>
      </c>
      <c r="CX15" s="239">
        <v>44.767703259999998</v>
      </c>
      <c r="CY15" s="239">
        <v>-93.830425219999995</v>
      </c>
      <c r="CZ15" s="239" t="s">
        <v>379</v>
      </c>
      <c r="DA15" s="239" t="s">
        <v>443</v>
      </c>
    </row>
    <row r="16" spans="1:105" x14ac:dyDescent="0.25">
      <c r="A16" s="239">
        <v>1</v>
      </c>
      <c r="B16" s="7">
        <v>6</v>
      </c>
      <c r="C16" s="239">
        <v>648096</v>
      </c>
      <c r="D16" s="239">
        <v>2</v>
      </c>
      <c r="E16" s="239">
        <v>212</v>
      </c>
      <c r="F16" s="239">
        <v>135.86199999999999</v>
      </c>
      <c r="G16" s="239">
        <v>10</v>
      </c>
      <c r="H16" s="239"/>
      <c r="I16" s="239" t="s">
        <v>373</v>
      </c>
      <c r="J16" s="239" t="s">
        <v>374</v>
      </c>
      <c r="K16" s="239">
        <v>25</v>
      </c>
      <c r="L16" s="239"/>
      <c r="M16" s="239">
        <v>18030734</v>
      </c>
      <c r="N16" s="239"/>
      <c r="O16" s="239">
        <v>9</v>
      </c>
      <c r="P16" s="239">
        <v>28</v>
      </c>
      <c r="Q16" s="239">
        <v>2018</v>
      </c>
      <c r="R16" s="239" t="s">
        <v>383</v>
      </c>
      <c r="S16" s="239">
        <v>15</v>
      </c>
      <c r="T16" s="239">
        <v>98</v>
      </c>
      <c r="U16" s="239">
        <v>5</v>
      </c>
      <c r="V16" s="239">
        <v>0</v>
      </c>
      <c r="W16" s="239">
        <v>2</v>
      </c>
      <c r="X16" s="239">
        <v>12</v>
      </c>
      <c r="Y16" s="239">
        <v>10</v>
      </c>
      <c r="Z16" s="239">
        <v>3</v>
      </c>
      <c r="AA16" s="239">
        <v>1</v>
      </c>
      <c r="AB16" s="239">
        <v>1</v>
      </c>
      <c r="AC16" s="239"/>
      <c r="AD16" s="239">
        <v>1</v>
      </c>
      <c r="AE16" s="239">
        <v>98</v>
      </c>
      <c r="AF16" s="239" t="s">
        <v>377</v>
      </c>
      <c r="AG16" s="239"/>
      <c r="AH16" s="239" t="s">
        <v>378</v>
      </c>
      <c r="AI16" s="239">
        <v>7</v>
      </c>
      <c r="AJ16" s="239">
        <v>2</v>
      </c>
      <c r="AK16" s="239">
        <v>2</v>
      </c>
      <c r="AL16" s="239">
        <v>3</v>
      </c>
      <c r="AM16" s="239">
        <v>21</v>
      </c>
      <c r="AN16" s="239">
        <v>17</v>
      </c>
      <c r="AO16" s="239" t="s">
        <v>374</v>
      </c>
      <c r="AP16" s="239">
        <v>5</v>
      </c>
      <c r="AQ16" s="239">
        <v>74</v>
      </c>
      <c r="AR16" s="239"/>
      <c r="AS16" s="239"/>
      <c r="AT16" s="239"/>
      <c r="AU16" s="239">
        <v>12</v>
      </c>
      <c r="AV16" s="239">
        <v>9</v>
      </c>
      <c r="AW16" s="239">
        <v>60</v>
      </c>
      <c r="AX16" s="239">
        <v>11</v>
      </c>
      <c r="AY16" s="239">
        <v>21</v>
      </c>
      <c r="AZ16" s="239">
        <v>2</v>
      </c>
      <c r="BA16" s="239">
        <v>2</v>
      </c>
      <c r="BB16" s="239">
        <v>3</v>
      </c>
      <c r="BC16" s="239">
        <v>26</v>
      </c>
      <c r="BD16" s="239">
        <v>43</v>
      </c>
      <c r="BE16" s="239" t="s">
        <v>374</v>
      </c>
      <c r="BF16" s="239">
        <v>5</v>
      </c>
      <c r="BG16" s="239">
        <v>1</v>
      </c>
      <c r="BH16" s="239"/>
      <c r="BI16" s="239"/>
      <c r="BJ16" s="239"/>
      <c r="BK16" s="239">
        <v>12</v>
      </c>
      <c r="BL16" s="239">
        <v>9</v>
      </c>
      <c r="BM16" s="239">
        <v>60</v>
      </c>
      <c r="BN16" s="239">
        <v>11</v>
      </c>
      <c r="BO16" s="239">
        <v>21</v>
      </c>
      <c r="BP16" s="239"/>
      <c r="BQ16" s="239"/>
      <c r="BR16" s="239"/>
      <c r="BS16" s="239"/>
      <c r="BT16" s="239"/>
      <c r="BU16" s="239"/>
      <c r="BV16" s="239"/>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v>434395.12738570001</v>
      </c>
      <c r="CW16" s="239">
        <v>4957472.9843849801</v>
      </c>
      <c r="CX16" s="239">
        <v>44.767640370000002</v>
      </c>
      <c r="CY16" s="239">
        <v>-93.829043310000003</v>
      </c>
      <c r="CZ16" s="239" t="s">
        <v>379</v>
      </c>
      <c r="DA16" s="239" t="s">
        <v>444</v>
      </c>
    </row>
    <row r="17" spans="1:105" x14ac:dyDescent="0.25">
      <c r="A17" s="239">
        <v>1</v>
      </c>
      <c r="B17" s="7">
        <v>6</v>
      </c>
      <c r="C17" s="239">
        <v>818130</v>
      </c>
      <c r="D17" s="239">
        <v>2</v>
      </c>
      <c r="E17" s="239">
        <v>212</v>
      </c>
      <c r="F17" s="239">
        <v>135.93</v>
      </c>
      <c r="G17" s="239">
        <v>10</v>
      </c>
      <c r="H17" s="239"/>
      <c r="I17" s="239" t="s">
        <v>373</v>
      </c>
      <c r="J17" s="239" t="s">
        <v>374</v>
      </c>
      <c r="K17" s="239">
        <v>25</v>
      </c>
      <c r="L17" s="239"/>
      <c r="M17" s="239">
        <v>20505376</v>
      </c>
      <c r="N17" s="239">
        <v>201880031</v>
      </c>
      <c r="O17" s="239">
        <v>7</v>
      </c>
      <c r="P17" s="239">
        <v>6</v>
      </c>
      <c r="Q17" s="239">
        <v>2020</v>
      </c>
      <c r="R17" s="239" t="s">
        <v>381</v>
      </c>
      <c r="S17" s="239">
        <v>13</v>
      </c>
      <c r="T17" s="239" t="s">
        <v>376</v>
      </c>
      <c r="U17" s="239">
        <v>5</v>
      </c>
      <c r="V17" s="239">
        <v>0</v>
      </c>
      <c r="W17" s="239">
        <v>2</v>
      </c>
      <c r="X17" s="239">
        <v>12</v>
      </c>
      <c r="Y17" s="239">
        <v>10</v>
      </c>
      <c r="Z17" s="239">
        <v>2</v>
      </c>
      <c r="AA17" s="239">
        <v>1</v>
      </c>
      <c r="AB17" s="239">
        <v>1</v>
      </c>
      <c r="AC17" s="239"/>
      <c r="AD17" s="239">
        <v>1</v>
      </c>
      <c r="AE17" s="239">
        <v>98</v>
      </c>
      <c r="AF17" s="239" t="s">
        <v>377</v>
      </c>
      <c r="AG17" s="239"/>
      <c r="AH17" s="239" t="s">
        <v>378</v>
      </c>
      <c r="AI17" s="239">
        <v>7</v>
      </c>
      <c r="AJ17" s="239">
        <v>2</v>
      </c>
      <c r="AK17" s="239">
        <v>4</v>
      </c>
      <c r="AL17" s="239">
        <v>4</v>
      </c>
      <c r="AM17" s="239">
        <v>21</v>
      </c>
      <c r="AN17" s="239">
        <v>18</v>
      </c>
      <c r="AO17" s="239" t="s">
        <v>384</v>
      </c>
      <c r="AP17" s="239">
        <v>5</v>
      </c>
      <c r="AQ17" s="239">
        <v>4</v>
      </c>
      <c r="AR17" s="239">
        <v>65</v>
      </c>
      <c r="AS17" s="239"/>
      <c r="AT17" s="239"/>
      <c r="AU17" s="239">
        <v>12</v>
      </c>
      <c r="AV17" s="239">
        <v>25</v>
      </c>
      <c r="AW17" s="239">
        <v>45</v>
      </c>
      <c r="AX17" s="239">
        <v>11</v>
      </c>
      <c r="AY17" s="239">
        <v>21</v>
      </c>
      <c r="AZ17" s="239">
        <v>2</v>
      </c>
      <c r="BA17" s="239">
        <v>4</v>
      </c>
      <c r="BB17" s="239">
        <v>4</v>
      </c>
      <c r="BC17" s="239">
        <v>34</v>
      </c>
      <c r="BD17" s="239">
        <v>33</v>
      </c>
      <c r="BE17" s="239" t="s">
        <v>384</v>
      </c>
      <c r="BF17" s="239">
        <v>5</v>
      </c>
      <c r="BG17" s="239">
        <v>1</v>
      </c>
      <c r="BH17" s="239"/>
      <c r="BI17" s="239"/>
      <c r="BJ17" s="239"/>
      <c r="BK17" s="239">
        <v>12</v>
      </c>
      <c r="BL17" s="239">
        <v>25</v>
      </c>
      <c r="BM17" s="239">
        <v>45</v>
      </c>
      <c r="BN17" s="239">
        <v>11</v>
      </c>
      <c r="BO17" s="239">
        <v>21</v>
      </c>
      <c r="BP17" s="239"/>
      <c r="BQ17" s="239"/>
      <c r="BR17" s="239"/>
      <c r="BS17" s="239"/>
      <c r="BT17" s="239"/>
      <c r="BU17" s="239"/>
      <c r="BV17" s="239"/>
      <c r="BW17" s="239"/>
      <c r="BX17" s="239"/>
      <c r="BY17" s="239"/>
      <c r="BZ17" s="239"/>
      <c r="CA17" s="239"/>
      <c r="CB17" s="239"/>
      <c r="CC17" s="239"/>
      <c r="CD17" s="239"/>
      <c r="CE17" s="239"/>
      <c r="CF17" s="239"/>
      <c r="CG17" s="239"/>
      <c r="CH17" s="239"/>
      <c r="CI17" s="239"/>
      <c r="CJ17" s="239"/>
      <c r="CK17" s="239"/>
      <c r="CL17" s="239"/>
      <c r="CM17" s="239"/>
      <c r="CN17" s="239"/>
      <c r="CO17" s="239"/>
      <c r="CP17" s="239"/>
      <c r="CQ17" s="239"/>
      <c r="CR17" s="239"/>
      <c r="CS17" s="239"/>
      <c r="CT17" s="239"/>
      <c r="CU17" s="239"/>
      <c r="CV17" s="239">
        <v>434505.97747862199</v>
      </c>
      <c r="CW17" s="239">
        <v>4957476.8520870404</v>
      </c>
      <c r="CX17" s="239">
        <v>44.76768534</v>
      </c>
      <c r="CY17" s="239">
        <v>-93.82764315</v>
      </c>
      <c r="CZ17" s="239" t="s">
        <v>379</v>
      </c>
      <c r="DA17" s="239" t="s">
        <v>447</v>
      </c>
    </row>
    <row r="18" spans="1:105" x14ac:dyDescent="0.25">
      <c r="A18" s="239">
        <v>1</v>
      </c>
      <c r="B18" s="7">
        <v>6</v>
      </c>
      <c r="C18" s="239">
        <v>745768</v>
      </c>
      <c r="D18" s="239">
        <v>2</v>
      </c>
      <c r="E18" s="239">
        <v>212</v>
      </c>
      <c r="F18" s="239">
        <v>135.97800000000001</v>
      </c>
      <c r="G18" s="239">
        <v>10</v>
      </c>
      <c r="H18" s="239"/>
      <c r="I18" s="239" t="s">
        <v>373</v>
      </c>
      <c r="J18" s="239" t="s">
        <v>374</v>
      </c>
      <c r="K18" s="239">
        <v>25</v>
      </c>
      <c r="L18" s="239"/>
      <c r="M18" s="239">
        <v>19026906</v>
      </c>
      <c r="N18" s="239"/>
      <c r="O18" s="239">
        <v>9</v>
      </c>
      <c r="P18" s="239">
        <v>8</v>
      </c>
      <c r="Q18" s="239">
        <v>2019</v>
      </c>
      <c r="R18" s="239" t="s">
        <v>389</v>
      </c>
      <c r="S18" s="239">
        <v>7</v>
      </c>
      <c r="T18" s="239"/>
      <c r="U18" s="239">
        <v>5</v>
      </c>
      <c r="V18" s="239">
        <v>0</v>
      </c>
      <c r="W18" s="239">
        <v>1</v>
      </c>
      <c r="X18" s="239"/>
      <c r="Y18" s="239">
        <v>16</v>
      </c>
      <c r="Z18" s="239">
        <v>2</v>
      </c>
      <c r="AA18" s="239">
        <v>1</v>
      </c>
      <c r="AB18" s="239">
        <v>2</v>
      </c>
      <c r="AC18" s="239"/>
      <c r="AD18" s="239">
        <v>2</v>
      </c>
      <c r="AE18" s="239">
        <v>98</v>
      </c>
      <c r="AF18" s="239" t="s">
        <v>377</v>
      </c>
      <c r="AG18" s="239"/>
      <c r="AH18" s="239" t="s">
        <v>378</v>
      </c>
      <c r="AI18" s="239">
        <v>4</v>
      </c>
      <c r="AJ18" s="239">
        <v>2</v>
      </c>
      <c r="AK18" s="239">
        <v>2</v>
      </c>
      <c r="AL18" s="239">
        <v>3</v>
      </c>
      <c r="AM18" s="239">
        <v>21</v>
      </c>
      <c r="AN18" s="239">
        <v>58</v>
      </c>
      <c r="AO18" s="239" t="s">
        <v>384</v>
      </c>
      <c r="AP18" s="239">
        <v>5</v>
      </c>
      <c r="AQ18" s="239">
        <v>1</v>
      </c>
      <c r="AR18" s="239"/>
      <c r="AS18" s="239"/>
      <c r="AT18" s="239"/>
      <c r="AU18" s="239">
        <v>12</v>
      </c>
      <c r="AV18" s="239">
        <v>98</v>
      </c>
      <c r="AW18" s="239">
        <v>60</v>
      </c>
      <c r="AX18" s="239">
        <v>11</v>
      </c>
      <c r="AY18" s="239">
        <v>21</v>
      </c>
      <c r="AZ18" s="239"/>
      <c r="BA18" s="239"/>
      <c r="BB18" s="239"/>
      <c r="BC18" s="239"/>
      <c r="BD18" s="239"/>
      <c r="BE18" s="239"/>
      <c r="BF18" s="239"/>
      <c r="BG18" s="239"/>
      <c r="BH18" s="239"/>
      <c r="BI18" s="239"/>
      <c r="BJ18" s="239"/>
      <c r="BK18" s="239"/>
      <c r="BL18" s="239"/>
      <c r="BM18" s="239"/>
      <c r="BN18" s="239"/>
      <c r="BO18" s="239"/>
      <c r="BP18" s="239"/>
      <c r="BQ18" s="239"/>
      <c r="BR18" s="239"/>
      <c r="BS18" s="239"/>
      <c r="BT18" s="239"/>
      <c r="BU18" s="239"/>
      <c r="BV18" s="239"/>
      <c r="BW18" s="239"/>
      <c r="BX18" s="239"/>
      <c r="BY18" s="239"/>
      <c r="BZ18" s="239"/>
      <c r="CA18" s="239"/>
      <c r="CB18" s="239"/>
      <c r="CC18" s="239"/>
      <c r="CD18" s="239"/>
      <c r="CE18" s="239"/>
      <c r="CF18" s="239"/>
      <c r="CG18" s="239"/>
      <c r="CH18" s="239"/>
      <c r="CI18" s="239"/>
      <c r="CJ18" s="239"/>
      <c r="CK18" s="239"/>
      <c r="CL18" s="239"/>
      <c r="CM18" s="239"/>
      <c r="CN18" s="239"/>
      <c r="CO18" s="239"/>
      <c r="CP18" s="239"/>
      <c r="CQ18" s="239"/>
      <c r="CR18" s="239"/>
      <c r="CS18" s="239"/>
      <c r="CT18" s="239"/>
      <c r="CU18" s="239"/>
      <c r="CV18" s="239">
        <v>434582.45026035002</v>
      </c>
      <c r="CW18" s="239">
        <v>4957470.6521632699</v>
      </c>
      <c r="CX18" s="239">
        <v>44.767636539999998</v>
      </c>
      <c r="CY18" s="239">
        <v>-93.826676070000005</v>
      </c>
      <c r="CZ18" s="239" t="s">
        <v>379</v>
      </c>
      <c r="DA18" s="239" t="s">
        <v>448</v>
      </c>
    </row>
    <row r="19" spans="1:105" x14ac:dyDescent="0.25">
      <c r="A19" s="239">
        <v>1</v>
      </c>
      <c r="B19" s="7">
        <v>8</v>
      </c>
      <c r="C19" s="239">
        <v>821921</v>
      </c>
      <c r="D19" s="239">
        <v>2</v>
      </c>
      <c r="E19" s="239">
        <v>212</v>
      </c>
      <c r="F19" s="239">
        <v>136.63</v>
      </c>
      <c r="G19" s="239">
        <v>10</v>
      </c>
      <c r="H19" s="239" t="s">
        <v>454</v>
      </c>
      <c r="I19" s="239"/>
      <c r="J19" s="239" t="s">
        <v>374</v>
      </c>
      <c r="K19" s="239">
        <v>25</v>
      </c>
      <c r="L19" s="239"/>
      <c r="M19" s="239">
        <v>20506058</v>
      </c>
      <c r="N19" s="239">
        <v>202090030</v>
      </c>
      <c r="O19" s="239">
        <v>7</v>
      </c>
      <c r="P19" s="239">
        <v>27</v>
      </c>
      <c r="Q19" s="239">
        <v>2020</v>
      </c>
      <c r="R19" s="239" t="s">
        <v>381</v>
      </c>
      <c r="S19" s="239">
        <v>7</v>
      </c>
      <c r="T19" s="239" t="s">
        <v>393</v>
      </c>
      <c r="U19" s="239">
        <v>4</v>
      </c>
      <c r="V19" s="239">
        <v>0</v>
      </c>
      <c r="W19" s="239">
        <v>1</v>
      </c>
      <c r="X19" s="239"/>
      <c r="Y19" s="239">
        <v>48</v>
      </c>
      <c r="Z19" s="239">
        <v>2</v>
      </c>
      <c r="AA19" s="239">
        <v>1</v>
      </c>
      <c r="AB19" s="239">
        <v>1</v>
      </c>
      <c r="AC19" s="239"/>
      <c r="AD19" s="239">
        <v>1</v>
      </c>
      <c r="AE19" s="239">
        <v>98</v>
      </c>
      <c r="AF19" s="239" t="s">
        <v>455</v>
      </c>
      <c r="AG19" s="239"/>
      <c r="AH19" s="239" t="s">
        <v>378</v>
      </c>
      <c r="AI19" s="239">
        <v>3</v>
      </c>
      <c r="AJ19" s="239">
        <v>2</v>
      </c>
      <c r="AK19" s="239">
        <v>31</v>
      </c>
      <c r="AL19" s="239">
        <v>3</v>
      </c>
      <c r="AM19" s="239">
        <v>27</v>
      </c>
      <c r="AN19" s="239">
        <v>63</v>
      </c>
      <c r="AO19" s="239" t="s">
        <v>374</v>
      </c>
      <c r="AP19" s="239">
        <v>5</v>
      </c>
      <c r="AQ19" s="239">
        <v>4</v>
      </c>
      <c r="AR19" s="239"/>
      <c r="AS19" s="239"/>
      <c r="AT19" s="239"/>
      <c r="AU19" s="239">
        <v>13</v>
      </c>
      <c r="AV19" s="239">
        <v>9</v>
      </c>
      <c r="AW19" s="239">
        <v>60</v>
      </c>
      <c r="AX19" s="239">
        <v>11</v>
      </c>
      <c r="AY19" s="239">
        <v>24</v>
      </c>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v>435632.04639742698</v>
      </c>
      <c r="CW19" s="239">
        <v>4957442.98535264</v>
      </c>
      <c r="CX19" s="239">
        <v>44.767482729999998</v>
      </c>
      <c r="CY19" s="239">
        <v>-93.813410259999998</v>
      </c>
      <c r="CZ19" s="239" t="s">
        <v>379</v>
      </c>
      <c r="DA19" s="239" t="s">
        <v>456</v>
      </c>
    </row>
    <row r="20" spans="1:105" x14ac:dyDescent="0.25">
      <c r="A20" s="239">
        <v>1</v>
      </c>
      <c r="B20" s="7" t="s">
        <v>207</v>
      </c>
      <c r="C20" s="239">
        <v>659111</v>
      </c>
      <c r="D20" s="239">
        <v>2</v>
      </c>
      <c r="E20" s="239">
        <v>212</v>
      </c>
      <c r="F20" s="239">
        <v>136.767</v>
      </c>
      <c r="G20" s="239">
        <v>10</v>
      </c>
      <c r="H20" s="239" t="s">
        <v>454</v>
      </c>
      <c r="I20" s="239"/>
      <c r="J20" s="239" t="s">
        <v>374</v>
      </c>
      <c r="K20" s="239">
        <v>25</v>
      </c>
      <c r="L20" s="239"/>
      <c r="M20" s="239">
        <v>18513172</v>
      </c>
      <c r="N20" s="239"/>
      <c r="O20" s="239">
        <v>11</v>
      </c>
      <c r="P20" s="239">
        <v>7</v>
      </c>
      <c r="Q20" s="239">
        <v>2018</v>
      </c>
      <c r="R20" s="239" t="s">
        <v>375</v>
      </c>
      <c r="S20" s="239">
        <v>5</v>
      </c>
      <c r="T20" s="239"/>
      <c r="U20" s="239">
        <v>4</v>
      </c>
      <c r="V20" s="239">
        <v>0</v>
      </c>
      <c r="W20" s="239">
        <v>2</v>
      </c>
      <c r="X20" s="239">
        <v>5</v>
      </c>
      <c r="Y20" s="239">
        <v>10</v>
      </c>
      <c r="Z20" s="239">
        <v>2</v>
      </c>
      <c r="AA20" s="239">
        <v>6</v>
      </c>
      <c r="AB20" s="239">
        <v>2</v>
      </c>
      <c r="AC20" s="239"/>
      <c r="AD20" s="239">
        <v>5</v>
      </c>
      <c r="AE20" s="239">
        <v>98</v>
      </c>
      <c r="AF20" s="239" t="s">
        <v>377</v>
      </c>
      <c r="AG20" s="239"/>
      <c r="AH20" s="239" t="s">
        <v>378</v>
      </c>
      <c r="AI20" s="239">
        <v>9</v>
      </c>
      <c r="AJ20" s="239">
        <v>2</v>
      </c>
      <c r="AK20" s="239">
        <v>4</v>
      </c>
      <c r="AL20" s="239">
        <v>4</v>
      </c>
      <c r="AM20" s="239">
        <v>25</v>
      </c>
      <c r="AN20" s="239">
        <v>31</v>
      </c>
      <c r="AO20" s="239" t="s">
        <v>384</v>
      </c>
      <c r="AP20" s="239">
        <v>5</v>
      </c>
      <c r="AQ20" s="239">
        <v>99</v>
      </c>
      <c r="AR20" s="239"/>
      <c r="AS20" s="239"/>
      <c r="AT20" s="239"/>
      <c r="AU20" s="239">
        <v>12</v>
      </c>
      <c r="AV20" s="239">
        <v>9</v>
      </c>
      <c r="AW20" s="239">
        <v>60</v>
      </c>
      <c r="AX20" s="239">
        <v>11</v>
      </c>
      <c r="AY20" s="239">
        <v>21</v>
      </c>
      <c r="AZ20" s="239">
        <v>2</v>
      </c>
      <c r="BA20" s="239">
        <v>3</v>
      </c>
      <c r="BB20" s="239">
        <v>3</v>
      </c>
      <c r="BC20" s="239">
        <v>21</v>
      </c>
      <c r="BD20" s="239">
        <v>37</v>
      </c>
      <c r="BE20" s="239" t="s">
        <v>374</v>
      </c>
      <c r="BF20" s="239">
        <v>5</v>
      </c>
      <c r="BG20" s="239">
        <v>1</v>
      </c>
      <c r="BH20" s="239"/>
      <c r="BI20" s="239"/>
      <c r="BJ20" s="239"/>
      <c r="BK20" s="239">
        <v>12</v>
      </c>
      <c r="BL20" s="239">
        <v>9</v>
      </c>
      <c r="BM20" s="239">
        <v>60</v>
      </c>
      <c r="BN20" s="239">
        <v>11</v>
      </c>
      <c r="BO20" s="239">
        <v>21</v>
      </c>
      <c r="BP20" s="239"/>
      <c r="BQ20" s="239"/>
      <c r="BR20" s="239"/>
      <c r="BS20" s="239"/>
      <c r="BT20" s="239"/>
      <c r="BU20" s="239"/>
      <c r="BV20" s="239"/>
      <c r="BW20" s="239"/>
      <c r="BX20" s="239"/>
      <c r="BY20" s="239"/>
      <c r="BZ20" s="239"/>
      <c r="CA20" s="239"/>
      <c r="CB20" s="239"/>
      <c r="CC20" s="239"/>
      <c r="CD20" s="239"/>
      <c r="CE20" s="239"/>
      <c r="CF20" s="239"/>
      <c r="CG20" s="239"/>
      <c r="CH20" s="239"/>
      <c r="CI20" s="239"/>
      <c r="CJ20" s="239"/>
      <c r="CK20" s="239"/>
      <c r="CL20" s="239"/>
      <c r="CM20" s="239"/>
      <c r="CN20" s="239"/>
      <c r="CO20" s="239"/>
      <c r="CP20" s="239"/>
      <c r="CQ20" s="239"/>
      <c r="CR20" s="239"/>
      <c r="CS20" s="239"/>
      <c r="CT20" s="239"/>
      <c r="CU20" s="239"/>
      <c r="CV20" s="239">
        <v>435852.18017102801</v>
      </c>
      <c r="CW20" s="239">
        <v>4957476.8520870404</v>
      </c>
      <c r="CX20" s="239">
        <v>44.767807359999999</v>
      </c>
      <c r="CY20" s="239">
        <v>-93.810632999999996</v>
      </c>
      <c r="CZ20" s="239" t="s">
        <v>379</v>
      </c>
      <c r="DA20" s="239" t="s">
        <v>457</v>
      </c>
    </row>
    <row r="21" spans="1:105" x14ac:dyDescent="0.25">
      <c r="A21" s="239">
        <v>1</v>
      </c>
      <c r="B21" s="7" t="s">
        <v>207</v>
      </c>
      <c r="C21" s="239">
        <v>866563</v>
      </c>
      <c r="D21" s="239">
        <v>2</v>
      </c>
      <c r="E21" s="239">
        <v>212</v>
      </c>
      <c r="F21" s="239">
        <v>136.898</v>
      </c>
      <c r="G21" s="239">
        <v>10</v>
      </c>
      <c r="H21" s="239"/>
      <c r="I21" s="239" t="s">
        <v>373</v>
      </c>
      <c r="J21" s="239" t="s">
        <v>374</v>
      </c>
      <c r="K21" s="239">
        <v>25</v>
      </c>
      <c r="L21" s="239"/>
      <c r="M21" s="239">
        <v>20036081</v>
      </c>
      <c r="N21" s="239">
        <v>203390091</v>
      </c>
      <c r="O21" s="239">
        <v>12</v>
      </c>
      <c r="P21" s="239">
        <v>4</v>
      </c>
      <c r="Q21" s="239">
        <v>2020</v>
      </c>
      <c r="R21" s="239" t="s">
        <v>383</v>
      </c>
      <c r="S21" s="239">
        <v>18</v>
      </c>
      <c r="T21" s="239" t="s">
        <v>376</v>
      </c>
      <c r="U21" s="239">
        <v>0</v>
      </c>
      <c r="V21" s="239">
        <v>0</v>
      </c>
      <c r="W21" s="239">
        <v>2</v>
      </c>
      <c r="X21" s="239"/>
      <c r="Y21" s="239">
        <v>17</v>
      </c>
      <c r="Z21" s="239">
        <v>2</v>
      </c>
      <c r="AA21" s="239">
        <v>7</v>
      </c>
      <c r="AB21" s="239">
        <v>1</v>
      </c>
      <c r="AC21" s="239"/>
      <c r="AD21" s="239">
        <v>1</v>
      </c>
      <c r="AE21" s="239">
        <v>98</v>
      </c>
      <c r="AF21" s="239" t="s">
        <v>377</v>
      </c>
      <c r="AG21" s="239"/>
      <c r="AH21" s="239" t="s">
        <v>378</v>
      </c>
      <c r="AI21" s="239">
        <v>90</v>
      </c>
      <c r="AJ21" s="239">
        <v>2</v>
      </c>
      <c r="AK21" s="239">
        <v>4</v>
      </c>
      <c r="AL21" s="239">
        <v>4</v>
      </c>
      <c r="AM21" s="239">
        <v>21</v>
      </c>
      <c r="AN21" s="239">
        <v>41</v>
      </c>
      <c r="AO21" s="239" t="s">
        <v>384</v>
      </c>
      <c r="AP21" s="239">
        <v>5</v>
      </c>
      <c r="AQ21" s="239">
        <v>1</v>
      </c>
      <c r="AR21" s="239"/>
      <c r="AS21" s="239"/>
      <c r="AT21" s="239"/>
      <c r="AU21" s="239">
        <v>12</v>
      </c>
      <c r="AV21" s="239">
        <v>9</v>
      </c>
      <c r="AW21" s="239">
        <v>60</v>
      </c>
      <c r="AX21" s="239">
        <v>11</v>
      </c>
      <c r="AY21" s="239">
        <v>21</v>
      </c>
      <c r="AZ21" s="239">
        <v>2</v>
      </c>
      <c r="BA21" s="239">
        <v>49</v>
      </c>
      <c r="BB21" s="239">
        <v>3</v>
      </c>
      <c r="BC21" s="239">
        <v>21</v>
      </c>
      <c r="BD21" s="239">
        <v>53</v>
      </c>
      <c r="BE21" s="239" t="s">
        <v>374</v>
      </c>
      <c r="BF21" s="239">
        <v>5</v>
      </c>
      <c r="BG21" s="239">
        <v>1</v>
      </c>
      <c r="BH21" s="239"/>
      <c r="BI21" s="239"/>
      <c r="BJ21" s="239"/>
      <c r="BK21" s="239">
        <v>12</v>
      </c>
      <c r="BL21" s="239">
        <v>9</v>
      </c>
      <c r="BM21" s="239">
        <v>60</v>
      </c>
      <c r="BN21" s="239">
        <v>11</v>
      </c>
      <c r="BO21" s="239">
        <v>21</v>
      </c>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v>436063.08744991699</v>
      </c>
      <c r="CW21" s="239">
        <v>4957462.2206189902</v>
      </c>
      <c r="CX21" s="239">
        <v>44.767694540000001</v>
      </c>
      <c r="CY21" s="239">
        <v>-93.807966199999996</v>
      </c>
      <c r="CZ21" s="239" t="s">
        <v>379</v>
      </c>
      <c r="DA21" s="239" t="s">
        <v>460</v>
      </c>
    </row>
    <row r="22" spans="1:105" x14ac:dyDescent="0.25">
      <c r="A22" s="239">
        <v>1</v>
      </c>
      <c r="B22" s="7">
        <v>10</v>
      </c>
      <c r="C22" s="239">
        <v>622496</v>
      </c>
      <c r="D22" s="239">
        <v>2</v>
      </c>
      <c r="E22" s="239">
        <v>212</v>
      </c>
      <c r="F22" s="239">
        <v>137.078</v>
      </c>
      <c r="G22" s="239">
        <v>10</v>
      </c>
      <c r="H22" s="239"/>
      <c r="I22" s="239" t="s">
        <v>373</v>
      </c>
      <c r="J22" s="239" t="s">
        <v>374</v>
      </c>
      <c r="K22" s="239">
        <v>25</v>
      </c>
      <c r="L22" s="239"/>
      <c r="M22" s="239">
        <v>18508823</v>
      </c>
      <c r="N22" s="239"/>
      <c r="O22" s="239">
        <v>7</v>
      </c>
      <c r="P22" s="239">
        <v>20</v>
      </c>
      <c r="Q22" s="239">
        <v>2018</v>
      </c>
      <c r="R22" s="239" t="s">
        <v>383</v>
      </c>
      <c r="S22" s="239">
        <v>18</v>
      </c>
      <c r="T22" s="239"/>
      <c r="U22" s="239">
        <v>4</v>
      </c>
      <c r="V22" s="239">
        <v>0</v>
      </c>
      <c r="W22" s="239">
        <v>3</v>
      </c>
      <c r="X22" s="239">
        <v>10</v>
      </c>
      <c r="Y22" s="239">
        <v>10</v>
      </c>
      <c r="Z22" s="239">
        <v>90</v>
      </c>
      <c r="AA22" s="239">
        <v>1</v>
      </c>
      <c r="AB22" s="239">
        <v>2</v>
      </c>
      <c r="AC22" s="239"/>
      <c r="AD22" s="239">
        <v>1</v>
      </c>
      <c r="AE22" s="239">
        <v>98</v>
      </c>
      <c r="AF22" s="239" t="s">
        <v>464</v>
      </c>
      <c r="AG22" s="239"/>
      <c r="AH22" s="239" t="s">
        <v>378</v>
      </c>
      <c r="AI22" s="239">
        <v>5</v>
      </c>
      <c r="AJ22" s="239">
        <v>2</v>
      </c>
      <c r="AK22" s="239">
        <v>49</v>
      </c>
      <c r="AL22" s="239">
        <v>4</v>
      </c>
      <c r="AM22" s="239">
        <v>90</v>
      </c>
      <c r="AN22" s="239">
        <v>37</v>
      </c>
      <c r="AO22" s="239" t="s">
        <v>374</v>
      </c>
      <c r="AP22" s="239">
        <v>5</v>
      </c>
      <c r="AQ22" s="239">
        <v>90</v>
      </c>
      <c r="AR22" s="239"/>
      <c r="AS22" s="239"/>
      <c r="AT22" s="239"/>
      <c r="AU22" s="239">
        <v>90</v>
      </c>
      <c r="AV22" s="239">
        <v>90</v>
      </c>
      <c r="AW22" s="239">
        <v>60</v>
      </c>
      <c r="AX22" s="239">
        <v>11</v>
      </c>
      <c r="AY22" s="239">
        <v>21</v>
      </c>
      <c r="AZ22" s="239">
        <v>2</v>
      </c>
      <c r="BA22" s="239">
        <v>2</v>
      </c>
      <c r="BB22" s="239">
        <v>4</v>
      </c>
      <c r="BC22" s="239">
        <v>21</v>
      </c>
      <c r="BD22" s="239">
        <v>26</v>
      </c>
      <c r="BE22" s="239" t="s">
        <v>374</v>
      </c>
      <c r="BF22" s="239">
        <v>5</v>
      </c>
      <c r="BG22" s="239">
        <v>90</v>
      </c>
      <c r="BH22" s="239"/>
      <c r="BI22" s="239"/>
      <c r="BJ22" s="239"/>
      <c r="BK22" s="239">
        <v>90</v>
      </c>
      <c r="BL22" s="239">
        <v>90</v>
      </c>
      <c r="BM22" s="239">
        <v>60</v>
      </c>
      <c r="BN22" s="239">
        <v>11</v>
      </c>
      <c r="BO22" s="239">
        <v>21</v>
      </c>
      <c r="BP22" s="239">
        <v>2</v>
      </c>
      <c r="BQ22" s="239">
        <v>2</v>
      </c>
      <c r="BR22" s="239">
        <v>3</v>
      </c>
      <c r="BS22" s="239">
        <v>21</v>
      </c>
      <c r="BT22" s="239">
        <v>21</v>
      </c>
      <c r="BU22" s="239" t="s">
        <v>384</v>
      </c>
      <c r="BV22" s="239">
        <v>5</v>
      </c>
      <c r="BW22" s="239">
        <v>1</v>
      </c>
      <c r="BX22" s="239"/>
      <c r="BY22" s="239"/>
      <c r="BZ22" s="239"/>
      <c r="CA22" s="239">
        <v>12</v>
      </c>
      <c r="CB22" s="239">
        <v>9</v>
      </c>
      <c r="CC22" s="239">
        <v>60</v>
      </c>
      <c r="CD22" s="239">
        <v>11</v>
      </c>
      <c r="CE22" s="239">
        <v>21</v>
      </c>
      <c r="CF22" s="239"/>
      <c r="CG22" s="239"/>
      <c r="CH22" s="239"/>
      <c r="CI22" s="239"/>
      <c r="CJ22" s="239"/>
      <c r="CK22" s="239"/>
      <c r="CL22" s="239"/>
      <c r="CM22" s="239"/>
      <c r="CN22" s="239"/>
      <c r="CO22" s="239"/>
      <c r="CP22" s="239"/>
      <c r="CQ22" s="239"/>
      <c r="CR22" s="239"/>
      <c r="CS22" s="239"/>
      <c r="CT22" s="239"/>
      <c r="CU22" s="239"/>
      <c r="CV22" s="239">
        <v>436351.71450343</v>
      </c>
      <c r="CW22" s="239">
        <v>4957476.8520870404</v>
      </c>
      <c r="CX22" s="239">
        <v>44.767851989999997</v>
      </c>
      <c r="CY22" s="239">
        <v>-93.804321029999997</v>
      </c>
      <c r="CZ22" s="239" t="s">
        <v>379</v>
      </c>
      <c r="DA22" s="239" t="s">
        <v>465</v>
      </c>
    </row>
    <row r="23" spans="1:105" s="418" customFormat="1" x14ac:dyDescent="0.25">
      <c r="A23" s="418">
        <v>1</v>
      </c>
      <c r="B23" s="7" t="s">
        <v>207</v>
      </c>
      <c r="C23" s="418">
        <v>655676</v>
      </c>
      <c r="D23" s="418">
        <v>2</v>
      </c>
      <c r="E23" s="418">
        <v>212</v>
      </c>
      <c r="F23" s="418">
        <v>137.13</v>
      </c>
      <c r="G23" s="418">
        <v>10</v>
      </c>
      <c r="I23" s="418" t="s">
        <v>373</v>
      </c>
      <c r="J23" s="418" t="s">
        <v>374</v>
      </c>
      <c r="K23" s="418">
        <v>25</v>
      </c>
      <c r="M23" s="418">
        <v>18034049</v>
      </c>
      <c r="O23" s="418">
        <v>10</v>
      </c>
      <c r="P23" s="418">
        <v>30</v>
      </c>
      <c r="Q23" s="418">
        <v>2018</v>
      </c>
      <c r="R23" s="418" t="s">
        <v>391</v>
      </c>
      <c r="S23" s="418">
        <v>18</v>
      </c>
      <c r="T23" s="418" t="s">
        <v>376</v>
      </c>
      <c r="U23" s="418">
        <v>5</v>
      </c>
      <c r="V23" s="418">
        <v>0</v>
      </c>
      <c r="W23" s="418">
        <v>1</v>
      </c>
      <c r="Y23" s="418">
        <v>16</v>
      </c>
      <c r="Z23" s="418">
        <v>2</v>
      </c>
      <c r="AA23" s="418">
        <v>6</v>
      </c>
      <c r="AB23" s="418">
        <v>1</v>
      </c>
      <c r="AD23" s="418">
        <v>1</v>
      </c>
      <c r="AE23" s="418">
        <v>98</v>
      </c>
      <c r="AF23" s="418" t="s">
        <v>377</v>
      </c>
      <c r="AH23" s="418" t="s">
        <v>470</v>
      </c>
      <c r="AI23" s="418">
        <v>4</v>
      </c>
      <c r="AJ23" s="418">
        <v>2</v>
      </c>
      <c r="AK23" s="418">
        <v>2</v>
      </c>
      <c r="AL23" s="418">
        <v>4</v>
      </c>
      <c r="AM23" s="418">
        <v>21</v>
      </c>
      <c r="AN23" s="418">
        <v>45</v>
      </c>
      <c r="AO23" s="418" t="s">
        <v>374</v>
      </c>
      <c r="AP23" s="418">
        <v>5</v>
      </c>
      <c r="AQ23" s="418">
        <v>1</v>
      </c>
      <c r="AU23" s="418">
        <v>14</v>
      </c>
      <c r="AV23" s="418">
        <v>9</v>
      </c>
      <c r="AW23" s="418">
        <v>60</v>
      </c>
      <c r="AX23" s="418">
        <v>13</v>
      </c>
      <c r="AY23" s="418">
        <v>24</v>
      </c>
      <c r="CV23" s="418">
        <v>436421.17831280199</v>
      </c>
      <c r="CW23" s="418">
        <v>4957480.2708007302</v>
      </c>
      <c r="CX23" s="418">
        <v>44.767888939999999</v>
      </c>
      <c r="CY23" s="418">
        <v>-93.803443729999998</v>
      </c>
      <c r="CZ23" s="418" t="s">
        <v>379</v>
      </c>
      <c r="DA23" s="418" t="s">
        <v>471</v>
      </c>
    </row>
    <row r="24" spans="1:105" x14ac:dyDescent="0.25">
      <c r="A24" s="239">
        <v>1</v>
      </c>
      <c r="B24" s="7" t="s">
        <v>207</v>
      </c>
      <c r="C24" s="239">
        <v>656662</v>
      </c>
      <c r="D24" s="239">
        <v>2</v>
      </c>
      <c r="E24" s="239">
        <v>212</v>
      </c>
      <c r="F24" s="239">
        <v>137.15199999999999</v>
      </c>
      <c r="G24" s="239">
        <v>10</v>
      </c>
      <c r="H24" s="239"/>
      <c r="I24" s="239" t="s">
        <v>373</v>
      </c>
      <c r="J24" s="239" t="s">
        <v>374</v>
      </c>
      <c r="K24" s="239">
        <v>25</v>
      </c>
      <c r="L24" s="239"/>
      <c r="M24" s="239">
        <v>18034032</v>
      </c>
      <c r="N24" s="239"/>
      <c r="O24" s="239">
        <v>10</v>
      </c>
      <c r="P24" s="239">
        <v>30</v>
      </c>
      <c r="Q24" s="239">
        <v>2018</v>
      </c>
      <c r="R24" s="239" t="s">
        <v>391</v>
      </c>
      <c r="S24" s="239">
        <v>15</v>
      </c>
      <c r="T24" s="239" t="s">
        <v>376</v>
      </c>
      <c r="U24" s="239">
        <v>5</v>
      </c>
      <c r="V24" s="239">
        <v>0</v>
      </c>
      <c r="W24" s="239">
        <v>2</v>
      </c>
      <c r="X24" s="239">
        <v>10</v>
      </c>
      <c r="Y24" s="239">
        <v>10</v>
      </c>
      <c r="Z24" s="239">
        <v>2</v>
      </c>
      <c r="AA24" s="239">
        <v>3</v>
      </c>
      <c r="AB24" s="239">
        <v>1</v>
      </c>
      <c r="AC24" s="239"/>
      <c r="AD24" s="239">
        <v>1</v>
      </c>
      <c r="AE24" s="239">
        <v>98</v>
      </c>
      <c r="AF24" s="239" t="s">
        <v>377</v>
      </c>
      <c r="AG24" s="239"/>
      <c r="AH24" s="239" t="s">
        <v>470</v>
      </c>
      <c r="AI24" s="239">
        <v>5</v>
      </c>
      <c r="AJ24" s="239">
        <v>2</v>
      </c>
      <c r="AK24" s="239">
        <v>2</v>
      </c>
      <c r="AL24" s="239">
        <v>4</v>
      </c>
      <c r="AM24" s="239">
        <v>21</v>
      </c>
      <c r="AN24" s="239">
        <v>57</v>
      </c>
      <c r="AO24" s="239" t="s">
        <v>374</v>
      </c>
      <c r="AP24" s="239">
        <v>5</v>
      </c>
      <c r="AQ24" s="239">
        <v>99</v>
      </c>
      <c r="AR24" s="239"/>
      <c r="AS24" s="239"/>
      <c r="AT24" s="239"/>
      <c r="AU24" s="239">
        <v>15</v>
      </c>
      <c r="AV24" s="239">
        <v>9</v>
      </c>
      <c r="AW24" s="239">
        <v>60</v>
      </c>
      <c r="AX24" s="239">
        <v>11</v>
      </c>
      <c r="AY24" s="239">
        <v>21</v>
      </c>
      <c r="AZ24" s="239">
        <v>2</v>
      </c>
      <c r="BA24" s="239">
        <v>2</v>
      </c>
      <c r="BB24" s="239">
        <v>4</v>
      </c>
      <c r="BC24" s="239">
        <v>28</v>
      </c>
      <c r="BD24" s="239">
        <v>49</v>
      </c>
      <c r="BE24" s="239" t="s">
        <v>374</v>
      </c>
      <c r="BF24" s="239">
        <v>5</v>
      </c>
      <c r="BG24" s="239">
        <v>10</v>
      </c>
      <c r="BH24" s="239"/>
      <c r="BI24" s="239"/>
      <c r="BJ24" s="239"/>
      <c r="BK24" s="239">
        <v>15</v>
      </c>
      <c r="BL24" s="239">
        <v>9</v>
      </c>
      <c r="BM24" s="239">
        <v>60</v>
      </c>
      <c r="BN24" s="239">
        <v>11</v>
      </c>
      <c r="BO24" s="239">
        <v>21</v>
      </c>
      <c r="BP24" s="239"/>
      <c r="BQ24" s="239"/>
      <c r="BR24" s="239"/>
      <c r="BS24" s="239"/>
      <c r="BT24" s="239"/>
      <c r="BU24" s="239"/>
      <c r="BV24" s="239"/>
      <c r="BW24" s="239"/>
      <c r="BX24" s="239"/>
      <c r="BY24" s="239"/>
      <c r="BZ24" s="239"/>
      <c r="CA24" s="239"/>
      <c r="CB24" s="239"/>
      <c r="CC24" s="239"/>
      <c r="CD24" s="239"/>
      <c r="CE24" s="239"/>
      <c r="CF24" s="239"/>
      <c r="CG24" s="239"/>
      <c r="CH24" s="239"/>
      <c r="CI24" s="239"/>
      <c r="CJ24" s="239"/>
      <c r="CK24" s="239"/>
      <c r="CL24" s="239"/>
      <c r="CM24" s="239"/>
      <c r="CN24" s="239"/>
      <c r="CO24" s="239"/>
      <c r="CP24" s="239"/>
      <c r="CQ24" s="239"/>
      <c r="CR24" s="239"/>
      <c r="CS24" s="239"/>
      <c r="CT24" s="239"/>
      <c r="CU24" s="239"/>
      <c r="CV24" s="239">
        <v>436455.697301457</v>
      </c>
      <c r="CW24" s="239">
        <v>4957485.4213115498</v>
      </c>
      <c r="CX24" s="239">
        <v>44.767938370000003</v>
      </c>
      <c r="CY24" s="239">
        <v>-93.803008199999994</v>
      </c>
      <c r="CZ24" s="239" t="s">
        <v>379</v>
      </c>
      <c r="DA24" s="239" t="s">
        <v>472</v>
      </c>
    </row>
    <row r="25" spans="1:105" x14ac:dyDescent="0.25">
      <c r="A25" s="239">
        <v>1</v>
      </c>
      <c r="B25" s="7">
        <v>11</v>
      </c>
      <c r="C25" s="239">
        <v>701355</v>
      </c>
      <c r="D25" s="239">
        <v>2</v>
      </c>
      <c r="E25" s="239">
        <v>212</v>
      </c>
      <c r="F25" s="239">
        <v>137.30500000000001</v>
      </c>
      <c r="G25" s="239">
        <v>10</v>
      </c>
      <c r="H25" s="239"/>
      <c r="I25" s="239" t="s">
        <v>373</v>
      </c>
      <c r="J25" s="239" t="s">
        <v>374</v>
      </c>
      <c r="K25" s="239">
        <v>25</v>
      </c>
      <c r="L25" s="239"/>
      <c r="M25" s="239">
        <v>19006308</v>
      </c>
      <c r="N25" s="239"/>
      <c r="O25" s="239">
        <v>3</v>
      </c>
      <c r="P25" s="239">
        <v>4</v>
      </c>
      <c r="Q25" s="239">
        <v>2019</v>
      </c>
      <c r="R25" s="239" t="s">
        <v>381</v>
      </c>
      <c r="S25" s="239">
        <v>20</v>
      </c>
      <c r="T25" s="239"/>
      <c r="U25" s="239">
        <v>5</v>
      </c>
      <c r="V25" s="239">
        <v>0</v>
      </c>
      <c r="W25" s="239">
        <v>1</v>
      </c>
      <c r="X25" s="239"/>
      <c r="Y25" s="239">
        <v>83</v>
      </c>
      <c r="Z25" s="239">
        <v>29</v>
      </c>
      <c r="AA25" s="239">
        <v>4</v>
      </c>
      <c r="AB25" s="239">
        <v>1</v>
      </c>
      <c r="AC25" s="239"/>
      <c r="AD25" s="239">
        <v>3</v>
      </c>
      <c r="AE25" s="239">
        <v>98</v>
      </c>
      <c r="AF25" s="239" t="s">
        <v>377</v>
      </c>
      <c r="AG25" s="239" t="s">
        <v>479</v>
      </c>
      <c r="AH25" s="239" t="s">
        <v>378</v>
      </c>
      <c r="AI25" s="239">
        <v>3</v>
      </c>
      <c r="AJ25" s="239">
        <v>2</v>
      </c>
      <c r="AK25" s="239">
        <v>2</v>
      </c>
      <c r="AL25" s="239">
        <v>3</v>
      </c>
      <c r="AM25" s="239">
        <v>21</v>
      </c>
      <c r="AN25" s="239">
        <v>18</v>
      </c>
      <c r="AO25" s="239" t="s">
        <v>374</v>
      </c>
      <c r="AP25" s="239">
        <v>5</v>
      </c>
      <c r="AQ25" s="239">
        <v>1</v>
      </c>
      <c r="AR25" s="239"/>
      <c r="AS25" s="239"/>
      <c r="AT25" s="239"/>
      <c r="AU25" s="239">
        <v>14</v>
      </c>
      <c r="AV25" s="239">
        <v>9</v>
      </c>
      <c r="AW25" s="239">
        <v>65</v>
      </c>
      <c r="AX25" s="239">
        <v>11</v>
      </c>
      <c r="AY25" s="239">
        <v>21</v>
      </c>
      <c r="AZ25" s="239"/>
      <c r="BA25" s="239"/>
      <c r="BB25" s="239"/>
      <c r="BC25" s="239"/>
      <c r="BD25" s="239"/>
      <c r="BE25" s="239"/>
      <c r="BF25" s="239"/>
      <c r="BG25" s="239"/>
      <c r="BH25" s="239"/>
      <c r="BI25" s="239"/>
      <c r="BJ25" s="239"/>
      <c r="BK25" s="239"/>
      <c r="BL25" s="239"/>
      <c r="BM25" s="239"/>
      <c r="BN25" s="239"/>
      <c r="BO25" s="239"/>
      <c r="BP25" s="239"/>
      <c r="BQ25" s="239"/>
      <c r="BR25" s="239"/>
      <c r="BS25" s="239"/>
      <c r="BT25" s="239"/>
      <c r="BU25" s="239"/>
      <c r="BV25" s="239"/>
      <c r="BW25" s="239"/>
      <c r="BX25" s="239"/>
      <c r="BY25" s="239"/>
      <c r="BZ25" s="239"/>
      <c r="CA25" s="239"/>
      <c r="CB25" s="239"/>
      <c r="CC25" s="239"/>
      <c r="CD25" s="239"/>
      <c r="CE25" s="239"/>
      <c r="CF25" s="239"/>
      <c r="CG25" s="239"/>
      <c r="CH25" s="239"/>
      <c r="CI25" s="239"/>
      <c r="CJ25" s="239"/>
      <c r="CK25" s="239"/>
      <c r="CL25" s="239"/>
      <c r="CM25" s="239"/>
      <c r="CN25" s="239"/>
      <c r="CO25" s="239"/>
      <c r="CP25" s="239"/>
      <c r="CQ25" s="239"/>
      <c r="CR25" s="239"/>
      <c r="CS25" s="239"/>
      <c r="CT25" s="239"/>
      <c r="CU25" s="239"/>
      <c r="CV25" s="239">
        <v>436709.52572190901</v>
      </c>
      <c r="CW25" s="239">
        <v>4957528.3830003096</v>
      </c>
      <c r="CX25" s="239">
        <v>44.768347589999998</v>
      </c>
      <c r="CY25" s="239">
        <v>-93.799806230000002</v>
      </c>
      <c r="CZ25" s="239" t="s">
        <v>379</v>
      </c>
      <c r="DA25" s="239" t="s">
        <v>480</v>
      </c>
    </row>
    <row r="26" spans="1:105" x14ac:dyDescent="0.25">
      <c r="A26" s="239">
        <v>1</v>
      </c>
      <c r="B26" s="7">
        <v>11</v>
      </c>
      <c r="C26" s="239">
        <v>769132</v>
      </c>
      <c r="D26" s="239">
        <v>2</v>
      </c>
      <c r="E26" s="239">
        <v>212</v>
      </c>
      <c r="F26" s="239">
        <v>137.34</v>
      </c>
      <c r="G26" s="239">
        <v>10</v>
      </c>
      <c r="H26" s="239"/>
      <c r="I26" s="239" t="s">
        <v>373</v>
      </c>
      <c r="J26" s="239" t="s">
        <v>374</v>
      </c>
      <c r="K26" s="239">
        <v>25</v>
      </c>
      <c r="L26" s="239"/>
      <c r="M26" s="239">
        <v>19036612</v>
      </c>
      <c r="N26" s="239"/>
      <c r="O26" s="239">
        <v>12</v>
      </c>
      <c r="P26" s="239">
        <v>9</v>
      </c>
      <c r="Q26" s="239">
        <v>2019</v>
      </c>
      <c r="R26" s="239" t="s">
        <v>381</v>
      </c>
      <c r="S26" s="239">
        <v>6</v>
      </c>
      <c r="T26" s="239" t="s">
        <v>393</v>
      </c>
      <c r="U26" s="239">
        <v>3</v>
      </c>
      <c r="V26" s="239">
        <v>0</v>
      </c>
      <c r="W26" s="239">
        <v>2</v>
      </c>
      <c r="X26" s="239">
        <v>5</v>
      </c>
      <c r="Y26" s="239">
        <v>10</v>
      </c>
      <c r="Z26" s="239">
        <v>2</v>
      </c>
      <c r="AA26" s="239">
        <v>6</v>
      </c>
      <c r="AB26" s="239">
        <v>4</v>
      </c>
      <c r="AC26" s="239"/>
      <c r="AD26" s="239">
        <v>3</v>
      </c>
      <c r="AE26" s="239">
        <v>98</v>
      </c>
      <c r="AF26" s="239" t="s">
        <v>377</v>
      </c>
      <c r="AG26" s="239"/>
      <c r="AH26" s="239" t="s">
        <v>378</v>
      </c>
      <c r="AI26" s="239">
        <v>10</v>
      </c>
      <c r="AJ26" s="239">
        <v>2</v>
      </c>
      <c r="AK26" s="239">
        <v>3</v>
      </c>
      <c r="AL26" s="239">
        <v>3</v>
      </c>
      <c r="AM26" s="239">
        <v>34</v>
      </c>
      <c r="AN26" s="239">
        <v>21</v>
      </c>
      <c r="AO26" s="239" t="s">
        <v>374</v>
      </c>
      <c r="AP26" s="239">
        <v>5</v>
      </c>
      <c r="AQ26" s="239">
        <v>1</v>
      </c>
      <c r="AR26" s="239"/>
      <c r="AS26" s="239"/>
      <c r="AT26" s="239"/>
      <c r="AU26" s="239">
        <v>14</v>
      </c>
      <c r="AV26" s="239">
        <v>9</v>
      </c>
      <c r="AW26" s="239">
        <v>65</v>
      </c>
      <c r="AX26" s="239">
        <v>11</v>
      </c>
      <c r="AY26" s="239">
        <v>21</v>
      </c>
      <c r="AZ26" s="239">
        <v>2</v>
      </c>
      <c r="BA26" s="239">
        <v>4</v>
      </c>
      <c r="BB26" s="239">
        <v>3</v>
      </c>
      <c r="BC26" s="239">
        <v>21</v>
      </c>
      <c r="BD26" s="239">
        <v>27</v>
      </c>
      <c r="BE26" s="239" t="s">
        <v>384</v>
      </c>
      <c r="BF26" s="239">
        <v>5</v>
      </c>
      <c r="BG26" s="239">
        <v>1</v>
      </c>
      <c r="BH26" s="239"/>
      <c r="BI26" s="239"/>
      <c r="BJ26" s="239"/>
      <c r="BK26" s="239">
        <v>14</v>
      </c>
      <c r="BL26" s="239">
        <v>9</v>
      </c>
      <c r="BM26" s="239">
        <v>65</v>
      </c>
      <c r="BN26" s="239">
        <v>11</v>
      </c>
      <c r="BO26" s="239">
        <v>21</v>
      </c>
      <c r="BP26" s="239"/>
      <c r="BQ26" s="239"/>
      <c r="BR26" s="239"/>
      <c r="BS26" s="239"/>
      <c r="BT26" s="239"/>
      <c r="BU26" s="239"/>
      <c r="BV26" s="239"/>
      <c r="BW26" s="239"/>
      <c r="BX26" s="239"/>
      <c r="BY26" s="239"/>
      <c r="BZ26" s="239"/>
      <c r="CA26" s="239"/>
      <c r="CB26" s="239"/>
      <c r="CC26" s="239"/>
      <c r="CD26" s="239"/>
      <c r="CE26" s="239"/>
      <c r="CF26" s="239"/>
      <c r="CG26" s="239"/>
      <c r="CH26" s="239"/>
      <c r="CI26" s="239"/>
      <c r="CJ26" s="239"/>
      <c r="CK26" s="239"/>
      <c r="CL26" s="239"/>
      <c r="CM26" s="239"/>
      <c r="CN26" s="239"/>
      <c r="CO26" s="239"/>
      <c r="CP26" s="239"/>
      <c r="CQ26" s="239"/>
      <c r="CR26" s="239"/>
      <c r="CS26" s="239"/>
      <c r="CT26" s="239"/>
      <c r="CU26" s="239"/>
      <c r="CV26" s="239">
        <v>436763.15045508399</v>
      </c>
      <c r="CW26" s="239">
        <v>4957546.8311605901</v>
      </c>
      <c r="CX26" s="239">
        <v>44.768518389999997</v>
      </c>
      <c r="CY26" s="239">
        <v>-93.799130919999996</v>
      </c>
      <c r="CZ26" s="239" t="s">
        <v>379</v>
      </c>
      <c r="DA26" s="239" t="s">
        <v>490</v>
      </c>
    </row>
    <row r="27" spans="1:105" x14ac:dyDescent="0.25">
      <c r="A27" s="239">
        <v>1</v>
      </c>
      <c r="B27" s="7">
        <v>11</v>
      </c>
      <c r="C27" s="239">
        <v>757708</v>
      </c>
      <c r="D27" s="239">
        <v>2</v>
      </c>
      <c r="E27" s="239">
        <v>212</v>
      </c>
      <c r="F27" s="239">
        <v>137.36600000000001</v>
      </c>
      <c r="G27" s="239">
        <v>10</v>
      </c>
      <c r="H27" s="239"/>
      <c r="I27" s="239" t="s">
        <v>373</v>
      </c>
      <c r="J27" s="239" t="s">
        <v>374</v>
      </c>
      <c r="K27" s="239">
        <v>25</v>
      </c>
      <c r="L27" s="239"/>
      <c r="M27" s="239">
        <v>19032298</v>
      </c>
      <c r="N27" s="239"/>
      <c r="O27" s="239">
        <v>10</v>
      </c>
      <c r="P27" s="239">
        <v>28</v>
      </c>
      <c r="Q27" s="239">
        <v>2019</v>
      </c>
      <c r="R27" s="239" t="s">
        <v>381</v>
      </c>
      <c r="S27" s="239">
        <v>7</v>
      </c>
      <c r="T27" s="239" t="s">
        <v>376</v>
      </c>
      <c r="U27" s="239">
        <v>5</v>
      </c>
      <c r="V27" s="239">
        <v>0</v>
      </c>
      <c r="W27" s="239">
        <v>2</v>
      </c>
      <c r="X27" s="239">
        <v>10</v>
      </c>
      <c r="Y27" s="239">
        <v>10</v>
      </c>
      <c r="Z27" s="239">
        <v>2</v>
      </c>
      <c r="AA27" s="239">
        <v>6</v>
      </c>
      <c r="AB27" s="239">
        <v>2</v>
      </c>
      <c r="AC27" s="239"/>
      <c r="AD27" s="239">
        <v>1</v>
      </c>
      <c r="AE27" s="239">
        <v>98</v>
      </c>
      <c r="AF27" s="239" t="s">
        <v>377</v>
      </c>
      <c r="AG27" s="239"/>
      <c r="AH27" s="239" t="s">
        <v>470</v>
      </c>
      <c r="AI27" s="239">
        <v>5</v>
      </c>
      <c r="AJ27" s="239">
        <v>2</v>
      </c>
      <c r="AK27" s="239">
        <v>4</v>
      </c>
      <c r="AL27" s="239">
        <v>4</v>
      </c>
      <c r="AM27" s="239">
        <v>21</v>
      </c>
      <c r="AN27" s="239">
        <v>62</v>
      </c>
      <c r="AO27" s="239" t="s">
        <v>374</v>
      </c>
      <c r="AP27" s="239">
        <v>5</v>
      </c>
      <c r="AQ27" s="239">
        <v>68</v>
      </c>
      <c r="AR27" s="239"/>
      <c r="AS27" s="239"/>
      <c r="AT27" s="239"/>
      <c r="AU27" s="239">
        <v>14</v>
      </c>
      <c r="AV27" s="239">
        <v>9</v>
      </c>
      <c r="AW27" s="239">
        <v>65</v>
      </c>
      <c r="AX27" s="239">
        <v>11</v>
      </c>
      <c r="AY27" s="239">
        <v>21</v>
      </c>
      <c r="AZ27" s="239">
        <v>2</v>
      </c>
      <c r="BA27" s="239">
        <v>2</v>
      </c>
      <c r="BB27" s="239">
        <v>4</v>
      </c>
      <c r="BC27" s="239">
        <v>21</v>
      </c>
      <c r="BD27" s="239">
        <v>39</v>
      </c>
      <c r="BE27" s="239" t="s">
        <v>384</v>
      </c>
      <c r="BF27" s="239">
        <v>5</v>
      </c>
      <c r="BG27" s="239">
        <v>1</v>
      </c>
      <c r="BH27" s="239"/>
      <c r="BI27" s="239"/>
      <c r="BJ27" s="239"/>
      <c r="BK27" s="239">
        <v>14</v>
      </c>
      <c r="BL27" s="239">
        <v>9</v>
      </c>
      <c r="BM27" s="239">
        <v>65</v>
      </c>
      <c r="BN27" s="239">
        <v>11</v>
      </c>
      <c r="BO27" s="239">
        <v>21</v>
      </c>
      <c r="BP27" s="239"/>
      <c r="BQ27" s="239"/>
      <c r="BR27" s="239"/>
      <c r="BS27" s="239"/>
      <c r="BT27" s="239"/>
      <c r="BU27" s="239"/>
      <c r="BV27" s="239"/>
      <c r="BW27" s="239"/>
      <c r="BX27" s="239"/>
      <c r="BY27" s="239"/>
      <c r="BZ27" s="239"/>
      <c r="CA27" s="239"/>
      <c r="CB27" s="239"/>
      <c r="CC27" s="239"/>
      <c r="CD27" s="239"/>
      <c r="CE27" s="239"/>
      <c r="CF27" s="239"/>
      <c r="CG27" s="239"/>
      <c r="CH27" s="239"/>
      <c r="CI27" s="239"/>
      <c r="CJ27" s="239"/>
      <c r="CK27" s="239"/>
      <c r="CL27" s="239"/>
      <c r="CM27" s="239"/>
      <c r="CN27" s="239"/>
      <c r="CO27" s="239"/>
      <c r="CP27" s="239"/>
      <c r="CQ27" s="239"/>
      <c r="CR27" s="239"/>
      <c r="CS27" s="239"/>
      <c r="CT27" s="239"/>
      <c r="CU27" s="239"/>
      <c r="CV27" s="239">
        <v>436804.95470535901</v>
      </c>
      <c r="CW27" s="239">
        <v>4957585.5450894302</v>
      </c>
      <c r="CX27" s="239">
        <v>44.768870569999997</v>
      </c>
      <c r="CY27" s="239">
        <v>-93.798607489999995</v>
      </c>
      <c r="CZ27" s="239" t="s">
        <v>379</v>
      </c>
      <c r="DA27" s="239" t="s">
        <v>501</v>
      </c>
    </row>
    <row r="28" spans="1:105" x14ac:dyDescent="0.25">
      <c r="A28" s="239">
        <v>1</v>
      </c>
      <c r="B28" s="7">
        <v>4</v>
      </c>
      <c r="C28" s="239">
        <v>809067</v>
      </c>
      <c r="D28" s="239">
        <v>4</v>
      </c>
      <c r="E28" s="239">
        <v>51</v>
      </c>
      <c r="F28" s="239">
        <v>5.4820000000000002</v>
      </c>
      <c r="G28" s="239">
        <v>10</v>
      </c>
      <c r="H28" s="239"/>
      <c r="I28" s="239" t="s">
        <v>373</v>
      </c>
      <c r="J28" s="239" t="s">
        <v>374</v>
      </c>
      <c r="K28" s="239">
        <v>25</v>
      </c>
      <c r="L28" s="239"/>
      <c r="M28" s="239">
        <v>20011632</v>
      </c>
      <c r="N28" s="239">
        <v>201240080</v>
      </c>
      <c r="O28" s="239">
        <v>5</v>
      </c>
      <c r="P28" s="239">
        <v>3</v>
      </c>
      <c r="Q28" s="239">
        <v>2020</v>
      </c>
      <c r="R28" s="239" t="s">
        <v>389</v>
      </c>
      <c r="S28" s="239">
        <v>12</v>
      </c>
      <c r="T28" s="239" t="s">
        <v>207</v>
      </c>
      <c r="U28" s="239">
        <v>5</v>
      </c>
      <c r="V28" s="239">
        <v>0</v>
      </c>
      <c r="W28" s="239">
        <v>3</v>
      </c>
      <c r="X28" s="239">
        <v>5</v>
      </c>
      <c r="Y28" s="239">
        <v>10</v>
      </c>
      <c r="Z28" s="239">
        <v>2</v>
      </c>
      <c r="AA28" s="239">
        <v>1</v>
      </c>
      <c r="AB28" s="239">
        <v>1</v>
      </c>
      <c r="AC28" s="239"/>
      <c r="AD28" s="239">
        <v>1</v>
      </c>
      <c r="AE28" s="239">
        <v>98</v>
      </c>
      <c r="AF28" s="239" t="s">
        <v>402</v>
      </c>
      <c r="AG28" s="239"/>
      <c r="AH28" s="239" t="s">
        <v>507</v>
      </c>
      <c r="AI28" s="239">
        <v>10</v>
      </c>
      <c r="AJ28" s="239">
        <v>2</v>
      </c>
      <c r="AK28" s="239">
        <v>3</v>
      </c>
      <c r="AL28" s="239">
        <v>2</v>
      </c>
      <c r="AM28" s="239">
        <v>21</v>
      </c>
      <c r="AN28" s="239">
        <v>41</v>
      </c>
      <c r="AO28" s="239" t="s">
        <v>374</v>
      </c>
      <c r="AP28" s="239">
        <v>5</v>
      </c>
      <c r="AQ28" s="239">
        <v>74</v>
      </c>
      <c r="AR28" s="239"/>
      <c r="AS28" s="239"/>
      <c r="AT28" s="239"/>
      <c r="AU28" s="239">
        <v>12</v>
      </c>
      <c r="AV28" s="239">
        <v>9</v>
      </c>
      <c r="AW28" s="239">
        <v>30</v>
      </c>
      <c r="AX28" s="239">
        <v>11</v>
      </c>
      <c r="AY28" s="239">
        <v>21</v>
      </c>
      <c r="AZ28" s="239">
        <v>2</v>
      </c>
      <c r="BA28" s="239">
        <v>2</v>
      </c>
      <c r="BB28" s="239">
        <v>2</v>
      </c>
      <c r="BC28" s="239">
        <v>31</v>
      </c>
      <c r="BD28" s="239">
        <v>22</v>
      </c>
      <c r="BE28" s="239" t="s">
        <v>374</v>
      </c>
      <c r="BF28" s="239">
        <v>5</v>
      </c>
      <c r="BG28" s="239">
        <v>2</v>
      </c>
      <c r="BH28" s="239"/>
      <c r="BI28" s="239"/>
      <c r="BJ28" s="239"/>
      <c r="BK28" s="239">
        <v>12</v>
      </c>
      <c r="BL28" s="239">
        <v>9</v>
      </c>
      <c r="BM28" s="239">
        <v>30</v>
      </c>
      <c r="BN28" s="239">
        <v>11</v>
      </c>
      <c r="BO28" s="239">
        <v>21</v>
      </c>
      <c r="BP28" s="239">
        <v>2</v>
      </c>
      <c r="BQ28" s="239">
        <v>2</v>
      </c>
      <c r="BR28" s="239">
        <v>10</v>
      </c>
      <c r="BS28" s="239">
        <v>20</v>
      </c>
      <c r="BT28" s="239">
        <v>27</v>
      </c>
      <c r="BU28" s="239" t="s">
        <v>384</v>
      </c>
      <c r="BV28" s="239">
        <v>5</v>
      </c>
      <c r="BW28" s="239">
        <v>1</v>
      </c>
      <c r="BX28" s="239"/>
      <c r="BY28" s="239"/>
      <c r="BZ28" s="239"/>
      <c r="CA28" s="239">
        <v>12</v>
      </c>
      <c r="CB28" s="239">
        <v>9</v>
      </c>
      <c r="CC28" s="239">
        <v>30</v>
      </c>
      <c r="CD28" s="239">
        <v>11</v>
      </c>
      <c r="CE28" s="239">
        <v>21</v>
      </c>
      <c r="CF28" s="239"/>
      <c r="CG28" s="239"/>
      <c r="CH28" s="239"/>
      <c r="CI28" s="239"/>
      <c r="CJ28" s="239"/>
      <c r="CK28" s="239"/>
      <c r="CL28" s="239"/>
      <c r="CM28" s="239"/>
      <c r="CN28" s="239"/>
      <c r="CO28" s="239"/>
      <c r="CP28" s="239"/>
      <c r="CQ28" s="239"/>
      <c r="CR28" s="239"/>
      <c r="CS28" s="239"/>
      <c r="CT28" s="239"/>
      <c r="CU28" s="239"/>
      <c r="CV28" s="239">
        <v>432827.13710652298</v>
      </c>
      <c r="CW28" s="239">
        <v>4957478.1405592104</v>
      </c>
      <c r="CX28" s="239">
        <v>44.767541229999999</v>
      </c>
      <c r="CY28" s="239">
        <v>-93.848856400000003</v>
      </c>
      <c r="CZ28" s="239" t="s">
        <v>379</v>
      </c>
      <c r="DA28" s="239" t="s">
        <v>508</v>
      </c>
    </row>
    <row r="29" spans="1:105" x14ac:dyDescent="0.25">
      <c r="A29" s="239">
        <v>1</v>
      </c>
      <c r="B29" s="7">
        <v>4</v>
      </c>
      <c r="C29" s="239">
        <v>680055</v>
      </c>
      <c r="D29" s="239">
        <v>4</v>
      </c>
      <c r="E29" s="239">
        <v>51</v>
      </c>
      <c r="F29" s="239">
        <v>5.4889999999999999</v>
      </c>
      <c r="G29" s="239">
        <v>10</v>
      </c>
      <c r="H29" s="239"/>
      <c r="I29" s="239" t="s">
        <v>373</v>
      </c>
      <c r="J29" s="239" t="s">
        <v>374</v>
      </c>
      <c r="K29" s="239">
        <v>25</v>
      </c>
      <c r="L29" s="239"/>
      <c r="M29" s="239">
        <v>19002683</v>
      </c>
      <c r="N29" s="239"/>
      <c r="O29" s="239">
        <v>1</v>
      </c>
      <c r="P29" s="239">
        <v>28</v>
      </c>
      <c r="Q29" s="239">
        <v>2019</v>
      </c>
      <c r="R29" s="239" t="s">
        <v>381</v>
      </c>
      <c r="S29" s="239">
        <v>8</v>
      </c>
      <c r="T29" s="239"/>
      <c r="U29" s="239">
        <v>5</v>
      </c>
      <c r="V29" s="239">
        <v>0</v>
      </c>
      <c r="W29" s="239">
        <v>2</v>
      </c>
      <c r="X29" s="239">
        <v>90</v>
      </c>
      <c r="Y29" s="239">
        <v>10</v>
      </c>
      <c r="Z29" s="239">
        <v>3</v>
      </c>
      <c r="AA29" s="239">
        <v>1</v>
      </c>
      <c r="AB29" s="239">
        <v>1</v>
      </c>
      <c r="AC29" s="239"/>
      <c r="AD29" s="239">
        <v>3</v>
      </c>
      <c r="AE29" s="239">
        <v>98</v>
      </c>
      <c r="AF29" s="239" t="s">
        <v>402</v>
      </c>
      <c r="AG29" s="239" t="s">
        <v>377</v>
      </c>
      <c r="AH29" s="239" t="s">
        <v>507</v>
      </c>
      <c r="AI29" s="239">
        <v>90</v>
      </c>
      <c r="AJ29" s="239">
        <v>2</v>
      </c>
      <c r="AK29" s="239">
        <v>49</v>
      </c>
      <c r="AL29" s="239">
        <v>1</v>
      </c>
      <c r="AM29" s="239">
        <v>33</v>
      </c>
      <c r="AN29" s="239">
        <v>46</v>
      </c>
      <c r="AO29" s="239" t="s">
        <v>374</v>
      </c>
      <c r="AP29" s="239">
        <v>5</v>
      </c>
      <c r="AQ29" s="239">
        <v>90</v>
      </c>
      <c r="AR29" s="239"/>
      <c r="AS29" s="239"/>
      <c r="AT29" s="239"/>
      <c r="AU29" s="239">
        <v>12</v>
      </c>
      <c r="AV29" s="239">
        <v>9</v>
      </c>
      <c r="AW29" s="239">
        <v>30</v>
      </c>
      <c r="AX29" s="239">
        <v>11</v>
      </c>
      <c r="AY29" s="239">
        <v>21</v>
      </c>
      <c r="AZ29" s="239">
        <v>2</v>
      </c>
      <c r="BA29" s="239">
        <v>3</v>
      </c>
      <c r="BB29" s="239">
        <v>2</v>
      </c>
      <c r="BC29" s="239">
        <v>34</v>
      </c>
      <c r="BD29" s="239">
        <v>48</v>
      </c>
      <c r="BE29" s="239" t="s">
        <v>374</v>
      </c>
      <c r="BF29" s="239">
        <v>5</v>
      </c>
      <c r="BG29" s="239">
        <v>1</v>
      </c>
      <c r="BH29" s="239"/>
      <c r="BI29" s="239"/>
      <c r="BJ29" s="239"/>
      <c r="BK29" s="239">
        <v>12</v>
      </c>
      <c r="BL29" s="239">
        <v>9</v>
      </c>
      <c r="BM29" s="239">
        <v>30</v>
      </c>
      <c r="BN29" s="239">
        <v>11</v>
      </c>
      <c r="BO29" s="239">
        <v>21</v>
      </c>
      <c r="BP29" s="239"/>
      <c r="BQ29" s="239"/>
      <c r="BR29" s="239"/>
      <c r="BS29" s="239"/>
      <c r="BT29" s="239"/>
      <c r="BU29" s="239"/>
      <c r="BV29" s="239"/>
      <c r="BW29" s="239"/>
      <c r="BX29" s="239"/>
      <c r="BY29" s="239"/>
      <c r="BZ29" s="239"/>
      <c r="CA29" s="239"/>
      <c r="CB29" s="239"/>
      <c r="CC29" s="239"/>
      <c r="CD29" s="239"/>
      <c r="CE29" s="239"/>
      <c r="CF29" s="239"/>
      <c r="CG29" s="239"/>
      <c r="CH29" s="239"/>
      <c r="CI29" s="239"/>
      <c r="CJ29" s="239"/>
      <c r="CK29" s="239"/>
      <c r="CL29" s="239"/>
      <c r="CM29" s="239"/>
      <c r="CN29" s="239"/>
      <c r="CO29" s="239"/>
      <c r="CP29" s="239"/>
      <c r="CQ29" s="239"/>
      <c r="CR29" s="239"/>
      <c r="CS29" s="239"/>
      <c r="CT29" s="239"/>
      <c r="CU29" s="239"/>
      <c r="CV29" s="239">
        <v>432827.73258424399</v>
      </c>
      <c r="CW29" s="239">
        <v>4957488.7854466196</v>
      </c>
      <c r="CX29" s="239">
        <v>44.767637110000003</v>
      </c>
      <c r="CY29" s="239">
        <v>-93.848850279999994</v>
      </c>
      <c r="CZ29" s="239" t="s">
        <v>438</v>
      </c>
      <c r="DA29" s="239" t="s">
        <v>509</v>
      </c>
    </row>
    <row r="30" spans="1:105" x14ac:dyDescent="0.25">
      <c r="A30" s="239">
        <v>1</v>
      </c>
      <c r="B30" s="7">
        <v>4</v>
      </c>
      <c r="C30" s="239">
        <v>814815</v>
      </c>
      <c r="D30" s="239">
        <v>4</v>
      </c>
      <c r="E30" s="239">
        <v>51</v>
      </c>
      <c r="F30" s="239">
        <v>5.4930000000000003</v>
      </c>
      <c r="G30" s="239">
        <v>10</v>
      </c>
      <c r="H30" s="239"/>
      <c r="I30" s="239" t="s">
        <v>373</v>
      </c>
      <c r="J30" s="239" t="s">
        <v>374</v>
      </c>
      <c r="K30" s="239">
        <v>25</v>
      </c>
      <c r="L30" s="239"/>
      <c r="M30" s="239">
        <v>20016573</v>
      </c>
      <c r="N30" s="239">
        <v>201680071</v>
      </c>
      <c r="O30" s="239">
        <v>6</v>
      </c>
      <c r="P30" s="239">
        <v>16</v>
      </c>
      <c r="Q30" s="239">
        <v>2020</v>
      </c>
      <c r="R30" s="239" t="s">
        <v>391</v>
      </c>
      <c r="S30" s="239">
        <v>17</v>
      </c>
      <c r="T30" s="239">
        <v>98</v>
      </c>
      <c r="U30" s="239">
        <v>3</v>
      </c>
      <c r="V30" s="239">
        <v>0</v>
      </c>
      <c r="W30" s="239">
        <v>2</v>
      </c>
      <c r="X30" s="239">
        <v>5</v>
      </c>
      <c r="Y30" s="239">
        <v>10</v>
      </c>
      <c r="Z30" s="239">
        <v>3</v>
      </c>
      <c r="AA30" s="239">
        <v>1</v>
      </c>
      <c r="AB30" s="239">
        <v>1</v>
      </c>
      <c r="AC30" s="239"/>
      <c r="AD30" s="239">
        <v>1</v>
      </c>
      <c r="AE30" s="239">
        <v>90</v>
      </c>
      <c r="AF30" s="239" t="s">
        <v>402</v>
      </c>
      <c r="AG30" s="239" t="s">
        <v>377</v>
      </c>
      <c r="AH30" s="239" t="s">
        <v>507</v>
      </c>
      <c r="AI30" s="239">
        <v>9</v>
      </c>
      <c r="AJ30" s="239">
        <v>2</v>
      </c>
      <c r="AK30" s="239">
        <v>3</v>
      </c>
      <c r="AL30" s="239">
        <v>1</v>
      </c>
      <c r="AM30" s="239">
        <v>21</v>
      </c>
      <c r="AN30" s="239">
        <v>58</v>
      </c>
      <c r="AO30" s="239" t="s">
        <v>374</v>
      </c>
      <c r="AP30" s="239">
        <v>5</v>
      </c>
      <c r="AQ30" s="239">
        <v>1</v>
      </c>
      <c r="AR30" s="239"/>
      <c r="AS30" s="239"/>
      <c r="AT30" s="239"/>
      <c r="AU30" s="239">
        <v>12</v>
      </c>
      <c r="AV30" s="239">
        <v>23</v>
      </c>
      <c r="AW30" s="239">
        <v>55</v>
      </c>
      <c r="AX30" s="239">
        <v>11</v>
      </c>
      <c r="AY30" s="239">
        <v>21</v>
      </c>
      <c r="AZ30" s="239">
        <v>2</v>
      </c>
      <c r="BA30" s="239">
        <v>4</v>
      </c>
      <c r="BB30" s="239">
        <v>2</v>
      </c>
      <c r="BC30" s="239">
        <v>24</v>
      </c>
      <c r="BD30" s="239">
        <v>59</v>
      </c>
      <c r="BE30" s="239" t="s">
        <v>374</v>
      </c>
      <c r="BF30" s="239">
        <v>5</v>
      </c>
      <c r="BG30" s="239">
        <v>2</v>
      </c>
      <c r="BH30" s="239"/>
      <c r="BI30" s="239"/>
      <c r="BJ30" s="239"/>
      <c r="BK30" s="239">
        <v>12</v>
      </c>
      <c r="BL30" s="239">
        <v>23</v>
      </c>
      <c r="BM30" s="239">
        <v>55</v>
      </c>
      <c r="BN30" s="239">
        <v>11</v>
      </c>
      <c r="BO30" s="239">
        <v>21</v>
      </c>
      <c r="BP30" s="239"/>
      <c r="BQ30" s="239"/>
      <c r="BR30" s="239"/>
      <c r="BS30" s="239"/>
      <c r="BT30" s="239"/>
      <c r="BU30" s="239"/>
      <c r="BV30" s="239"/>
      <c r="BW30" s="239"/>
      <c r="BX30" s="239"/>
      <c r="BY30" s="239"/>
      <c r="BZ30" s="239"/>
      <c r="CA30" s="239"/>
      <c r="CB30" s="239"/>
      <c r="CC30" s="239"/>
      <c r="CD30" s="239"/>
      <c r="CE30" s="239"/>
      <c r="CF30" s="239"/>
      <c r="CG30" s="239"/>
      <c r="CH30" s="239"/>
      <c r="CI30" s="239"/>
      <c r="CJ30" s="239"/>
      <c r="CK30" s="239"/>
      <c r="CL30" s="239"/>
      <c r="CM30" s="239"/>
      <c r="CN30" s="239"/>
      <c r="CO30" s="239"/>
      <c r="CP30" s="239"/>
      <c r="CQ30" s="239"/>
      <c r="CR30" s="239"/>
      <c r="CS30" s="239"/>
      <c r="CT30" s="239"/>
      <c r="CU30" s="239"/>
      <c r="CV30" s="239">
        <v>432827.20341651898</v>
      </c>
      <c r="CW30" s="239">
        <v>4957495.4020537203</v>
      </c>
      <c r="CX30" s="239">
        <v>44.767696610000002</v>
      </c>
      <c r="CY30" s="239">
        <v>-93.848857839999994</v>
      </c>
      <c r="CZ30" s="239" t="s">
        <v>379</v>
      </c>
      <c r="DA30" s="239" t="s">
        <v>510</v>
      </c>
    </row>
    <row r="31" spans="1:105" x14ac:dyDescent="0.25">
      <c r="A31" s="239">
        <v>1</v>
      </c>
      <c r="B31" s="7">
        <v>4</v>
      </c>
      <c r="C31" s="239">
        <v>733162</v>
      </c>
      <c r="D31" s="239">
        <v>4</v>
      </c>
      <c r="E31" s="239">
        <v>51</v>
      </c>
      <c r="F31" s="239">
        <v>5.4950000000000001</v>
      </c>
      <c r="G31" s="239">
        <v>10</v>
      </c>
      <c r="H31" s="239"/>
      <c r="I31" s="239" t="s">
        <v>373</v>
      </c>
      <c r="J31" s="239" t="s">
        <v>374</v>
      </c>
      <c r="K31" s="239">
        <v>25</v>
      </c>
      <c r="L31" s="239"/>
      <c r="M31" s="239">
        <v>19508552</v>
      </c>
      <c r="N31" s="239"/>
      <c r="O31" s="239">
        <v>7</v>
      </c>
      <c r="P31" s="239">
        <v>12</v>
      </c>
      <c r="Q31" s="239">
        <v>2019</v>
      </c>
      <c r="R31" s="239" t="s">
        <v>383</v>
      </c>
      <c r="S31" s="239">
        <v>16</v>
      </c>
      <c r="T31" s="239" t="s">
        <v>393</v>
      </c>
      <c r="U31" s="239">
        <v>3</v>
      </c>
      <c r="V31" s="239">
        <v>0</v>
      </c>
      <c r="W31" s="239">
        <v>2</v>
      </c>
      <c r="X31" s="239">
        <v>5</v>
      </c>
      <c r="Y31" s="239">
        <v>10</v>
      </c>
      <c r="Z31" s="239">
        <v>3</v>
      </c>
      <c r="AA31" s="239">
        <v>1</v>
      </c>
      <c r="AB31" s="239">
        <v>2</v>
      </c>
      <c r="AC31" s="239">
        <v>1</v>
      </c>
      <c r="AD31" s="239">
        <v>1</v>
      </c>
      <c r="AE31" s="239">
        <v>98</v>
      </c>
      <c r="AF31" s="239" t="s">
        <v>402</v>
      </c>
      <c r="AG31" s="239"/>
      <c r="AH31" s="239" t="s">
        <v>507</v>
      </c>
      <c r="AI31" s="239">
        <v>10</v>
      </c>
      <c r="AJ31" s="239">
        <v>2</v>
      </c>
      <c r="AK31" s="239">
        <v>2</v>
      </c>
      <c r="AL31" s="239">
        <v>1</v>
      </c>
      <c r="AM31" s="239">
        <v>21</v>
      </c>
      <c r="AN31" s="239">
        <v>63</v>
      </c>
      <c r="AO31" s="239" t="s">
        <v>374</v>
      </c>
      <c r="AP31" s="239">
        <v>5</v>
      </c>
      <c r="AQ31" s="239">
        <v>99</v>
      </c>
      <c r="AR31" s="239"/>
      <c r="AS31" s="239"/>
      <c r="AT31" s="239"/>
      <c r="AU31" s="239">
        <v>12</v>
      </c>
      <c r="AV31" s="239">
        <v>23</v>
      </c>
      <c r="AW31" s="239">
        <v>55</v>
      </c>
      <c r="AX31" s="239">
        <v>11</v>
      </c>
      <c r="AY31" s="239">
        <v>21</v>
      </c>
      <c r="AZ31" s="239">
        <v>2</v>
      </c>
      <c r="BA31" s="239">
        <v>49</v>
      </c>
      <c r="BB31" s="239">
        <v>3</v>
      </c>
      <c r="BC31" s="239">
        <v>21</v>
      </c>
      <c r="BD31" s="239">
        <v>30</v>
      </c>
      <c r="BE31" s="239" t="s">
        <v>374</v>
      </c>
      <c r="BF31" s="239">
        <v>5</v>
      </c>
      <c r="BG31" s="239">
        <v>1</v>
      </c>
      <c r="BH31" s="239"/>
      <c r="BI31" s="239"/>
      <c r="BJ31" s="239"/>
      <c r="BK31" s="239">
        <v>12</v>
      </c>
      <c r="BL31" s="239">
        <v>9</v>
      </c>
      <c r="BM31" s="239">
        <v>60</v>
      </c>
      <c r="BN31" s="239">
        <v>11</v>
      </c>
      <c r="BO31" s="239">
        <v>21</v>
      </c>
      <c r="BP31" s="239"/>
      <c r="BQ31" s="239"/>
      <c r="BR31" s="239"/>
      <c r="BS31" s="239"/>
      <c r="BT31" s="239"/>
      <c r="BU31" s="239"/>
      <c r="BV31" s="239"/>
      <c r="BW31" s="239"/>
      <c r="BX31" s="239"/>
      <c r="BY31" s="239"/>
      <c r="BZ31" s="239"/>
      <c r="CA31" s="239"/>
      <c r="CB31" s="239"/>
      <c r="CC31" s="239"/>
      <c r="CD31" s="239"/>
      <c r="CE31" s="239"/>
      <c r="CF31" s="239"/>
      <c r="CG31" s="239"/>
      <c r="CH31" s="239"/>
      <c r="CI31" s="239"/>
      <c r="CJ31" s="239"/>
      <c r="CK31" s="239"/>
      <c r="CL31" s="239"/>
      <c r="CM31" s="239"/>
      <c r="CN31" s="239"/>
      <c r="CO31" s="239"/>
      <c r="CP31" s="239"/>
      <c r="CQ31" s="239"/>
      <c r="CR31" s="239"/>
      <c r="CS31" s="239"/>
      <c r="CT31" s="239"/>
      <c r="CU31" s="239"/>
      <c r="CV31" s="239">
        <v>432825.34078401502</v>
      </c>
      <c r="CW31" s="239">
        <v>4957498.0187960397</v>
      </c>
      <c r="CX31" s="239">
        <v>44.767719990000003</v>
      </c>
      <c r="CY31" s="239">
        <v>-93.848881719999994</v>
      </c>
      <c r="CZ31" s="239" t="s">
        <v>379</v>
      </c>
      <c r="DA31" s="239" t="s">
        <v>511</v>
      </c>
    </row>
    <row r="32" spans="1:105" x14ac:dyDescent="0.25">
      <c r="A32" s="239">
        <v>1</v>
      </c>
      <c r="B32" s="7">
        <v>6</v>
      </c>
      <c r="C32" s="239">
        <v>814951</v>
      </c>
      <c r="D32" s="239">
        <v>7</v>
      </c>
      <c r="E32" s="239">
        <v>153</v>
      </c>
      <c r="F32" s="239">
        <v>3.51</v>
      </c>
      <c r="G32" s="239">
        <v>10</v>
      </c>
      <c r="H32" s="239"/>
      <c r="I32" s="239" t="s">
        <v>373</v>
      </c>
      <c r="J32" s="239" t="s">
        <v>374</v>
      </c>
      <c r="K32" s="239">
        <v>25</v>
      </c>
      <c r="L32" s="239"/>
      <c r="M32" s="239">
        <v>20016637</v>
      </c>
      <c r="N32" s="239">
        <v>201690034</v>
      </c>
      <c r="O32" s="239">
        <v>6</v>
      </c>
      <c r="P32" s="239">
        <v>17</v>
      </c>
      <c r="Q32" s="239">
        <v>2020</v>
      </c>
      <c r="R32" s="239" t="s">
        <v>375</v>
      </c>
      <c r="S32" s="239">
        <v>11</v>
      </c>
      <c r="T32" s="239" t="s">
        <v>376</v>
      </c>
      <c r="U32" s="239">
        <v>4</v>
      </c>
      <c r="V32" s="239">
        <v>0</v>
      </c>
      <c r="W32" s="239">
        <v>2</v>
      </c>
      <c r="X32" s="239">
        <v>12</v>
      </c>
      <c r="Y32" s="239">
        <v>10</v>
      </c>
      <c r="Z32" s="239">
        <v>3</v>
      </c>
      <c r="AA32" s="239">
        <v>1</v>
      </c>
      <c r="AB32" s="239">
        <v>1</v>
      </c>
      <c r="AC32" s="239"/>
      <c r="AD32" s="239">
        <v>1</v>
      </c>
      <c r="AE32" s="239">
        <v>98</v>
      </c>
      <c r="AF32" s="239" t="s">
        <v>516</v>
      </c>
      <c r="AG32" s="239"/>
      <c r="AH32" s="239" t="s">
        <v>514</v>
      </c>
      <c r="AI32" s="239">
        <v>7</v>
      </c>
      <c r="AJ32" s="239">
        <v>2</v>
      </c>
      <c r="AK32" s="239">
        <v>2</v>
      </c>
      <c r="AL32" s="239">
        <v>4</v>
      </c>
      <c r="AM32" s="239">
        <v>21</v>
      </c>
      <c r="AN32" s="239">
        <v>25</v>
      </c>
      <c r="AO32" s="239" t="s">
        <v>384</v>
      </c>
      <c r="AP32" s="239">
        <v>5</v>
      </c>
      <c r="AQ32" s="239">
        <v>90</v>
      </c>
      <c r="AR32" s="239"/>
      <c r="AS32" s="239"/>
      <c r="AT32" s="239"/>
      <c r="AU32" s="239">
        <v>12</v>
      </c>
      <c r="AV32" s="239">
        <v>9</v>
      </c>
      <c r="AW32" s="239">
        <v>60</v>
      </c>
      <c r="AX32" s="239">
        <v>11</v>
      </c>
      <c r="AY32" s="239">
        <v>21</v>
      </c>
      <c r="AZ32" s="239">
        <v>2</v>
      </c>
      <c r="BA32" s="239">
        <v>4</v>
      </c>
      <c r="BB32" s="239">
        <v>4</v>
      </c>
      <c r="BC32" s="239">
        <v>24</v>
      </c>
      <c r="BD32" s="239">
        <v>64</v>
      </c>
      <c r="BE32" s="239" t="s">
        <v>374</v>
      </c>
      <c r="BF32" s="239">
        <v>5</v>
      </c>
      <c r="BG32" s="239">
        <v>1</v>
      </c>
      <c r="BH32" s="239"/>
      <c r="BI32" s="239"/>
      <c r="BJ32" s="239"/>
      <c r="BK32" s="239">
        <v>12</v>
      </c>
      <c r="BL32" s="239">
        <v>9</v>
      </c>
      <c r="BM32" s="239">
        <v>60</v>
      </c>
      <c r="BN32" s="239">
        <v>11</v>
      </c>
      <c r="BO32" s="239">
        <v>21</v>
      </c>
      <c r="BP32" s="239"/>
      <c r="BQ32" s="239"/>
      <c r="BR32" s="239"/>
      <c r="BS32" s="239"/>
      <c r="BT32" s="239"/>
      <c r="BU32" s="239"/>
      <c r="BV32" s="239"/>
      <c r="BW32" s="239"/>
      <c r="BX32" s="239"/>
      <c r="BY32" s="239"/>
      <c r="BZ32" s="239"/>
      <c r="CA32" s="239"/>
      <c r="CB32" s="239"/>
      <c r="CC32" s="239"/>
      <c r="CD32" s="239"/>
      <c r="CE32" s="239"/>
      <c r="CF32" s="239"/>
      <c r="CG32" s="239"/>
      <c r="CH32" s="239"/>
      <c r="CI32" s="239"/>
      <c r="CJ32" s="239"/>
      <c r="CK32" s="239"/>
      <c r="CL32" s="239"/>
      <c r="CM32" s="239"/>
      <c r="CN32" s="239"/>
      <c r="CO32" s="239"/>
      <c r="CP32" s="239"/>
      <c r="CQ32" s="239"/>
      <c r="CR32" s="239"/>
      <c r="CS32" s="239"/>
      <c r="CT32" s="239"/>
      <c r="CU32" s="239"/>
      <c r="CV32" s="239">
        <v>434428.39864238002</v>
      </c>
      <c r="CW32" s="239">
        <v>4957487.7494718796</v>
      </c>
      <c r="CX32" s="239">
        <v>44.767776329999997</v>
      </c>
      <c r="CY32" s="239">
        <v>-93.828624809999994</v>
      </c>
      <c r="CZ32" s="239" t="s">
        <v>379</v>
      </c>
      <c r="DA32" s="239" t="s">
        <v>517</v>
      </c>
    </row>
    <row r="33" spans="1:105" x14ac:dyDescent="0.25">
      <c r="A33" s="412">
        <v>19</v>
      </c>
      <c r="B33" s="412">
        <v>19</v>
      </c>
      <c r="C33" s="412">
        <v>811648</v>
      </c>
      <c r="D33" s="412">
        <v>2</v>
      </c>
      <c r="E33" s="412">
        <v>212</v>
      </c>
      <c r="F33" s="412">
        <v>132.42699999999999</v>
      </c>
      <c r="G33" s="412">
        <v>10</v>
      </c>
      <c r="H33" s="412"/>
      <c r="I33" s="412" t="s">
        <v>1728</v>
      </c>
      <c r="J33" s="412" t="s">
        <v>374</v>
      </c>
      <c r="K33" s="412">
        <v>25</v>
      </c>
      <c r="L33" s="412"/>
      <c r="M33" s="412">
        <v>20013758</v>
      </c>
      <c r="N33" s="412">
        <v>201470006</v>
      </c>
      <c r="O33" s="412">
        <v>5</v>
      </c>
      <c r="P33" s="412">
        <v>26</v>
      </c>
      <c r="Q33" s="412">
        <v>2020</v>
      </c>
      <c r="R33" s="412" t="s">
        <v>391</v>
      </c>
      <c r="S33" s="412">
        <v>5</v>
      </c>
      <c r="T33" s="412"/>
      <c r="U33" s="412">
        <v>3</v>
      </c>
      <c r="V33" s="412">
        <v>0</v>
      </c>
      <c r="W33" s="412">
        <v>2</v>
      </c>
      <c r="X33" s="412">
        <v>12</v>
      </c>
      <c r="Y33" s="412">
        <v>10</v>
      </c>
      <c r="Z33" s="412">
        <v>4</v>
      </c>
      <c r="AA33" s="412">
        <v>2</v>
      </c>
      <c r="AB33" s="412">
        <v>2</v>
      </c>
      <c r="AC33" s="412"/>
      <c r="AD33" s="412">
        <v>1</v>
      </c>
      <c r="AE33" s="412">
        <v>98</v>
      </c>
      <c r="AF33" s="412" t="s">
        <v>377</v>
      </c>
      <c r="AG33" s="412">
        <v>351</v>
      </c>
      <c r="AH33" s="412" t="s">
        <v>378</v>
      </c>
      <c r="AI33" s="412">
        <v>7</v>
      </c>
      <c r="AJ33" s="412">
        <v>2</v>
      </c>
      <c r="AK33" s="412">
        <v>2</v>
      </c>
      <c r="AL33" s="412">
        <v>4</v>
      </c>
      <c r="AM33" s="412">
        <v>21</v>
      </c>
      <c r="AN33" s="412">
        <v>20</v>
      </c>
      <c r="AO33" s="412" t="s">
        <v>384</v>
      </c>
      <c r="AP33" s="412">
        <v>9</v>
      </c>
      <c r="AQ33" s="412">
        <v>70</v>
      </c>
      <c r="AR33" s="412"/>
      <c r="AS33" s="412"/>
      <c r="AT33" s="412"/>
      <c r="AU33" s="412">
        <v>12</v>
      </c>
      <c r="AV33" s="412">
        <v>9</v>
      </c>
      <c r="AW33" s="412">
        <v>60</v>
      </c>
      <c r="AX33" s="412">
        <v>11</v>
      </c>
      <c r="AY33" s="412">
        <v>21</v>
      </c>
      <c r="AZ33" s="412">
        <v>2</v>
      </c>
      <c r="BA33" s="412">
        <v>4</v>
      </c>
      <c r="BB33" s="412">
        <v>4</v>
      </c>
      <c r="BC33" s="412">
        <v>34</v>
      </c>
      <c r="BD33" s="412">
        <v>37</v>
      </c>
      <c r="BE33" s="412" t="s">
        <v>374</v>
      </c>
      <c r="BF33" s="412">
        <v>5</v>
      </c>
      <c r="BG33" s="412">
        <v>1</v>
      </c>
      <c r="BH33" s="412"/>
      <c r="BI33" s="412"/>
      <c r="BJ33" s="412"/>
      <c r="BK33" s="412">
        <v>12</v>
      </c>
      <c r="BL33" s="412">
        <v>9</v>
      </c>
      <c r="BM33" s="412">
        <v>60</v>
      </c>
      <c r="BN33" s="412">
        <v>11</v>
      </c>
      <c r="BO33" s="412">
        <v>21</v>
      </c>
      <c r="BP33" s="412"/>
      <c r="BQ33" s="412"/>
      <c r="BR33" s="412"/>
      <c r="BS33" s="412"/>
      <c r="BT33" s="412"/>
      <c r="BU33" s="412"/>
      <c r="BV33" s="412"/>
      <c r="BW33" s="412"/>
      <c r="BX33" s="412"/>
      <c r="BY33" s="412"/>
      <c r="BZ33" s="412"/>
      <c r="CA33" s="412"/>
      <c r="CB33" s="412"/>
      <c r="CC33" s="412"/>
      <c r="CD33" s="412"/>
      <c r="CE33" s="412"/>
      <c r="CF33" s="412"/>
      <c r="CG33" s="412"/>
      <c r="CH33" s="412"/>
      <c r="CI33" s="412"/>
      <c r="CJ33" s="412"/>
      <c r="CK33" s="412"/>
      <c r="CL33" s="412"/>
      <c r="CM33" s="412"/>
      <c r="CN33" s="412"/>
      <c r="CO33" s="412"/>
      <c r="CP33" s="412"/>
      <c r="CQ33" s="412"/>
      <c r="CR33" s="412"/>
      <c r="CS33" s="412"/>
      <c r="CT33" s="412"/>
      <c r="CU33" s="412"/>
      <c r="CV33" s="412">
        <v>428868.58169414097</v>
      </c>
      <c r="CW33" s="412">
        <v>4957571.9705346702</v>
      </c>
      <c r="CX33" s="412">
        <v>44.768003069999999</v>
      </c>
      <c r="CY33" s="412">
        <v>-93.898887380000005</v>
      </c>
      <c r="CZ33" s="412" t="s">
        <v>379</v>
      </c>
      <c r="DA33" s="412" t="s">
        <v>5189</v>
      </c>
    </row>
    <row r="34" spans="1:105" x14ac:dyDescent="0.25">
      <c r="A34" s="412">
        <v>19</v>
      </c>
      <c r="B34" s="412">
        <v>19</v>
      </c>
      <c r="C34" s="412">
        <v>768177</v>
      </c>
      <c r="D34" s="412">
        <v>2</v>
      </c>
      <c r="E34" s="412">
        <v>212</v>
      </c>
      <c r="F34" s="412">
        <v>132.42699999999999</v>
      </c>
      <c r="G34" s="412">
        <v>10</v>
      </c>
      <c r="H34" s="412"/>
      <c r="I34" s="412" t="s">
        <v>1728</v>
      </c>
      <c r="J34" s="412" t="s">
        <v>374</v>
      </c>
      <c r="K34" s="412">
        <v>25</v>
      </c>
      <c r="L34" s="412"/>
      <c r="M34" s="412">
        <v>19036141</v>
      </c>
      <c r="N34" s="412"/>
      <c r="O34" s="412">
        <v>12</v>
      </c>
      <c r="P34" s="412">
        <v>4</v>
      </c>
      <c r="Q34" s="412">
        <v>2019</v>
      </c>
      <c r="R34" s="412" t="s">
        <v>375</v>
      </c>
      <c r="S34" s="412">
        <v>1</v>
      </c>
      <c r="T34" s="412">
        <v>98</v>
      </c>
      <c r="U34" s="412">
        <v>5</v>
      </c>
      <c r="V34" s="412">
        <v>0</v>
      </c>
      <c r="W34" s="412">
        <v>1</v>
      </c>
      <c r="X34" s="412"/>
      <c r="Y34" s="412">
        <v>16</v>
      </c>
      <c r="Z34" s="412">
        <v>4</v>
      </c>
      <c r="AA34" s="412">
        <v>6</v>
      </c>
      <c r="AB34" s="412">
        <v>1</v>
      </c>
      <c r="AC34" s="412"/>
      <c r="AD34" s="412">
        <v>1</v>
      </c>
      <c r="AE34" s="412">
        <v>98</v>
      </c>
      <c r="AF34" s="412" t="s">
        <v>377</v>
      </c>
      <c r="AG34" s="412"/>
      <c r="AH34" s="412" t="s">
        <v>378</v>
      </c>
      <c r="AI34" s="412">
        <v>4</v>
      </c>
      <c r="AJ34" s="412">
        <v>2</v>
      </c>
      <c r="AK34" s="412">
        <v>4</v>
      </c>
      <c r="AL34" s="412">
        <v>4</v>
      </c>
      <c r="AM34" s="412">
        <v>21</v>
      </c>
      <c r="AN34" s="412">
        <v>55</v>
      </c>
      <c r="AO34" s="412" t="s">
        <v>374</v>
      </c>
      <c r="AP34" s="412">
        <v>5</v>
      </c>
      <c r="AQ34" s="412">
        <v>1</v>
      </c>
      <c r="AR34" s="412"/>
      <c r="AS34" s="412"/>
      <c r="AT34" s="412"/>
      <c r="AU34" s="412">
        <v>12</v>
      </c>
      <c r="AV34" s="412">
        <v>9</v>
      </c>
      <c r="AW34" s="412">
        <v>60</v>
      </c>
      <c r="AX34" s="412">
        <v>11</v>
      </c>
      <c r="AY34" s="412">
        <v>21</v>
      </c>
      <c r="AZ34" s="412"/>
      <c r="BA34" s="412"/>
      <c r="BB34" s="412"/>
      <c r="BC34" s="412"/>
      <c r="BD34" s="412"/>
      <c r="BE34" s="412"/>
      <c r="BF34" s="412"/>
      <c r="BG34" s="412"/>
      <c r="BH34" s="412"/>
      <c r="BI34" s="412"/>
      <c r="BJ34" s="412"/>
      <c r="BK34" s="412"/>
      <c r="BL34" s="412"/>
      <c r="BM34" s="412"/>
      <c r="BN34" s="412"/>
      <c r="BO34" s="412"/>
      <c r="BP34" s="412"/>
      <c r="BQ34" s="412"/>
      <c r="BR34" s="412"/>
      <c r="BS34" s="412"/>
      <c r="BT34" s="412"/>
      <c r="BU34" s="412"/>
      <c r="BV34" s="412"/>
      <c r="BW34" s="412"/>
      <c r="BX34" s="412"/>
      <c r="BY34" s="412"/>
      <c r="BZ34" s="412"/>
      <c r="CA34" s="412"/>
      <c r="CB34" s="412"/>
      <c r="CC34" s="412"/>
      <c r="CD34" s="412"/>
      <c r="CE34" s="412"/>
      <c r="CF34" s="412"/>
      <c r="CG34" s="412"/>
      <c r="CH34" s="412"/>
      <c r="CI34" s="412"/>
      <c r="CJ34" s="412"/>
      <c r="CK34" s="412"/>
      <c r="CL34" s="412"/>
      <c r="CM34" s="412"/>
      <c r="CN34" s="412"/>
      <c r="CO34" s="412"/>
      <c r="CP34" s="412"/>
      <c r="CQ34" s="412"/>
      <c r="CR34" s="412"/>
      <c r="CS34" s="412"/>
      <c r="CT34" s="412"/>
      <c r="CU34" s="412"/>
      <c r="CV34" s="412">
        <v>428869.07914020802</v>
      </c>
      <c r="CW34" s="412">
        <v>4957571.2404135996</v>
      </c>
      <c r="CX34" s="412">
        <v>44.767996549999999</v>
      </c>
      <c r="CY34" s="412">
        <v>-93.898880989999995</v>
      </c>
      <c r="CZ34" s="412" t="s">
        <v>379</v>
      </c>
      <c r="DA34" s="412" t="s">
        <v>5190</v>
      </c>
    </row>
    <row r="35" spans="1:105" x14ac:dyDescent="0.25">
      <c r="A35" s="412">
        <v>19</v>
      </c>
      <c r="B35" s="412">
        <v>19</v>
      </c>
      <c r="C35" s="412">
        <v>737990</v>
      </c>
      <c r="D35" s="412">
        <v>2</v>
      </c>
      <c r="E35" s="412">
        <v>212</v>
      </c>
      <c r="F35" s="412">
        <v>132.43600000000001</v>
      </c>
      <c r="G35" s="412">
        <v>10</v>
      </c>
      <c r="H35" s="412"/>
      <c r="I35" s="412" t="s">
        <v>1728</v>
      </c>
      <c r="J35" s="412" t="s">
        <v>374</v>
      </c>
      <c r="K35" s="412">
        <v>25</v>
      </c>
      <c r="L35" s="412"/>
      <c r="M35" s="412">
        <v>19509446</v>
      </c>
      <c r="N35" s="412"/>
      <c r="O35" s="412">
        <v>8</v>
      </c>
      <c r="P35" s="412">
        <v>3</v>
      </c>
      <c r="Q35" s="412">
        <v>2019</v>
      </c>
      <c r="R35" s="412" t="s">
        <v>386</v>
      </c>
      <c r="S35" s="412">
        <v>14</v>
      </c>
      <c r="T35" s="412"/>
      <c r="U35" s="412">
        <v>5</v>
      </c>
      <c r="V35" s="412">
        <v>0</v>
      </c>
      <c r="W35" s="412">
        <v>1</v>
      </c>
      <c r="X35" s="412"/>
      <c r="Y35" s="412">
        <v>83</v>
      </c>
      <c r="Z35" s="412">
        <v>2</v>
      </c>
      <c r="AA35" s="412">
        <v>1</v>
      </c>
      <c r="AB35" s="412">
        <v>1</v>
      </c>
      <c r="AC35" s="412"/>
      <c r="AD35" s="412">
        <v>1</v>
      </c>
      <c r="AE35" s="412">
        <v>98</v>
      </c>
      <c r="AF35" s="412" t="s">
        <v>377</v>
      </c>
      <c r="AG35" s="412"/>
      <c r="AH35" s="412" t="s">
        <v>378</v>
      </c>
      <c r="AI35" s="412">
        <v>3</v>
      </c>
      <c r="AJ35" s="412">
        <v>2</v>
      </c>
      <c r="AK35" s="412">
        <v>2</v>
      </c>
      <c r="AL35" s="412">
        <v>4</v>
      </c>
      <c r="AM35" s="412">
        <v>27</v>
      </c>
      <c r="AN35" s="412">
        <v>27</v>
      </c>
      <c r="AO35" s="412" t="s">
        <v>374</v>
      </c>
      <c r="AP35" s="412">
        <v>5</v>
      </c>
      <c r="AQ35" s="412">
        <v>1</v>
      </c>
      <c r="AR35" s="412"/>
      <c r="AS35" s="412"/>
      <c r="AT35" s="412"/>
      <c r="AU35" s="412">
        <v>12</v>
      </c>
      <c r="AV35" s="412">
        <v>9</v>
      </c>
      <c r="AW35" s="412">
        <v>60</v>
      </c>
      <c r="AX35" s="412">
        <v>11</v>
      </c>
      <c r="AY35" s="412">
        <v>21</v>
      </c>
      <c r="AZ35" s="412"/>
      <c r="BA35" s="412"/>
      <c r="BB35" s="412"/>
      <c r="BC35" s="412"/>
      <c r="BD35" s="412"/>
      <c r="BE35" s="412"/>
      <c r="BF35" s="412"/>
      <c r="BG35" s="412"/>
      <c r="BH35" s="412"/>
      <c r="BI35" s="412"/>
      <c r="BJ35" s="412"/>
      <c r="BK35" s="412"/>
      <c r="BL35" s="412"/>
      <c r="BM35" s="412"/>
      <c r="BN35" s="412"/>
      <c r="BO35" s="412"/>
      <c r="BP35" s="412"/>
      <c r="BQ35" s="412"/>
      <c r="BR35" s="412"/>
      <c r="BS35" s="412"/>
      <c r="BT35" s="412"/>
      <c r="BU35" s="412"/>
      <c r="BV35" s="412"/>
      <c r="BW35" s="412"/>
      <c r="BX35" s="412"/>
      <c r="BY35" s="412"/>
      <c r="BZ35" s="412"/>
      <c r="CA35" s="412"/>
      <c r="CB35" s="412"/>
      <c r="CC35" s="412"/>
      <c r="CD35" s="412"/>
      <c r="CE35" s="412"/>
      <c r="CF35" s="412"/>
      <c r="CG35" s="412"/>
      <c r="CH35" s="412"/>
      <c r="CI35" s="412"/>
      <c r="CJ35" s="412"/>
      <c r="CK35" s="412"/>
      <c r="CL35" s="412"/>
      <c r="CM35" s="412"/>
      <c r="CN35" s="412"/>
      <c r="CO35" s="412"/>
      <c r="CP35" s="412"/>
      <c r="CQ35" s="412"/>
      <c r="CR35" s="412"/>
      <c r="CS35" s="412"/>
      <c r="CT35" s="412"/>
      <c r="CU35" s="412"/>
      <c r="CV35" s="412">
        <v>428884.09956819902</v>
      </c>
      <c r="CW35" s="412">
        <v>4957586.9189738398</v>
      </c>
      <c r="CX35" s="412">
        <v>44.768139169999998</v>
      </c>
      <c r="CY35" s="412">
        <v>-93.898693390000005</v>
      </c>
      <c r="CZ35" s="412" t="s">
        <v>379</v>
      </c>
      <c r="DA35" s="412" t="s">
        <v>5191</v>
      </c>
    </row>
    <row r="36" spans="1:105" x14ac:dyDescent="0.25">
      <c r="A36" s="412">
        <v>20</v>
      </c>
      <c r="B36" s="412">
        <v>20</v>
      </c>
      <c r="C36" s="412">
        <v>756532</v>
      </c>
      <c r="D36" s="412">
        <v>2</v>
      </c>
      <c r="E36" s="412">
        <v>212</v>
      </c>
      <c r="F36" s="412">
        <v>132.01900000000001</v>
      </c>
      <c r="G36" s="412">
        <v>10</v>
      </c>
      <c r="H36" s="412"/>
      <c r="I36" s="412" t="s">
        <v>1728</v>
      </c>
      <c r="J36" s="412" t="s">
        <v>374</v>
      </c>
      <c r="K36" s="412">
        <v>25</v>
      </c>
      <c r="L36" s="412"/>
      <c r="M36" s="412">
        <v>19031299</v>
      </c>
      <c r="N36" s="412"/>
      <c r="O36" s="412">
        <v>10</v>
      </c>
      <c r="P36" s="412">
        <v>18</v>
      </c>
      <c r="Q36" s="412">
        <v>2019</v>
      </c>
      <c r="R36" s="412" t="s">
        <v>383</v>
      </c>
      <c r="S36" s="412">
        <v>1</v>
      </c>
      <c r="T36" s="412" t="s">
        <v>376</v>
      </c>
      <c r="U36" s="412">
        <v>5</v>
      </c>
      <c r="V36" s="412">
        <v>0</v>
      </c>
      <c r="W36" s="412">
        <v>1</v>
      </c>
      <c r="X36" s="412"/>
      <c r="Y36" s="412">
        <v>32</v>
      </c>
      <c r="Z36" s="412">
        <v>2</v>
      </c>
      <c r="AA36" s="412">
        <v>6</v>
      </c>
      <c r="AB36" s="412">
        <v>1</v>
      </c>
      <c r="AC36" s="412"/>
      <c r="AD36" s="412">
        <v>1</v>
      </c>
      <c r="AE36" s="412">
        <v>98</v>
      </c>
      <c r="AF36" s="412" t="s">
        <v>377</v>
      </c>
      <c r="AG36" s="412"/>
      <c r="AH36" s="412" t="s">
        <v>378</v>
      </c>
      <c r="AI36" s="412">
        <v>3</v>
      </c>
      <c r="AJ36" s="412">
        <v>2</v>
      </c>
      <c r="AK36" s="412">
        <v>5</v>
      </c>
      <c r="AL36" s="412">
        <v>4</v>
      </c>
      <c r="AM36" s="412">
        <v>21</v>
      </c>
      <c r="AN36" s="412">
        <v>54</v>
      </c>
      <c r="AO36" s="412" t="s">
        <v>374</v>
      </c>
      <c r="AP36" s="412">
        <v>5</v>
      </c>
      <c r="AQ36" s="412">
        <v>1</v>
      </c>
      <c r="AR36" s="412"/>
      <c r="AS36" s="412"/>
      <c r="AT36" s="412"/>
      <c r="AU36" s="412">
        <v>14</v>
      </c>
      <c r="AV36" s="412">
        <v>9</v>
      </c>
      <c r="AW36" s="412">
        <v>50</v>
      </c>
      <c r="AX36" s="412">
        <v>11</v>
      </c>
      <c r="AY36" s="412">
        <v>21</v>
      </c>
      <c r="AZ36" s="412"/>
      <c r="BA36" s="412"/>
      <c r="BB36" s="412"/>
      <c r="BC36" s="412"/>
      <c r="BD36" s="412"/>
      <c r="BE36" s="412"/>
      <c r="BF36" s="412"/>
      <c r="BG36" s="412"/>
      <c r="BH36" s="412"/>
      <c r="BI36" s="412"/>
      <c r="BJ36" s="412"/>
      <c r="BK36" s="412"/>
      <c r="BL36" s="412"/>
      <c r="BM36" s="412"/>
      <c r="BN36" s="412"/>
      <c r="BO36" s="412"/>
      <c r="BP36" s="412"/>
      <c r="BQ36" s="412"/>
      <c r="BR36" s="412"/>
      <c r="BS36" s="412"/>
      <c r="BT36" s="412"/>
      <c r="BU36" s="412"/>
      <c r="BV36" s="412"/>
      <c r="BW36" s="412"/>
      <c r="BX36" s="412"/>
      <c r="BY36" s="412"/>
      <c r="BZ36" s="412"/>
      <c r="CA36" s="412"/>
      <c r="CB36" s="412"/>
      <c r="CC36" s="412"/>
      <c r="CD36" s="412"/>
      <c r="CE36" s="412"/>
      <c r="CF36" s="412"/>
      <c r="CG36" s="412"/>
      <c r="CH36" s="412"/>
      <c r="CI36" s="412"/>
      <c r="CJ36" s="412"/>
      <c r="CK36" s="412"/>
      <c r="CL36" s="412"/>
      <c r="CM36" s="412"/>
      <c r="CN36" s="412"/>
      <c r="CO36" s="412"/>
      <c r="CP36" s="412"/>
      <c r="CQ36" s="412"/>
      <c r="CR36" s="412"/>
      <c r="CS36" s="412"/>
      <c r="CT36" s="412"/>
      <c r="CU36" s="412"/>
      <c r="CV36" s="412">
        <v>428212.85835449997</v>
      </c>
      <c r="CW36" s="412">
        <v>4957588.6142557804</v>
      </c>
      <c r="CX36" s="412">
        <v>44.768087360000003</v>
      </c>
      <c r="CY36" s="412">
        <v>-93.90717506</v>
      </c>
      <c r="CZ36" s="412" t="s">
        <v>379</v>
      </c>
      <c r="DA36" s="412" t="s">
        <v>5192</v>
      </c>
    </row>
    <row r="37" spans="1:105" x14ac:dyDescent="0.25">
      <c r="A37" s="412">
        <v>20</v>
      </c>
      <c r="B37" s="412">
        <v>20</v>
      </c>
      <c r="C37" s="412">
        <v>843106</v>
      </c>
      <c r="D37" s="412">
        <v>2</v>
      </c>
      <c r="E37" s="412">
        <v>212</v>
      </c>
      <c r="F37" s="412">
        <v>132.02600000000001</v>
      </c>
      <c r="G37" s="412">
        <v>10</v>
      </c>
      <c r="H37" s="412"/>
      <c r="I37" s="412" t="s">
        <v>1728</v>
      </c>
      <c r="J37" s="412" t="s">
        <v>374</v>
      </c>
      <c r="K37" s="412">
        <v>25</v>
      </c>
      <c r="L37" s="412"/>
      <c r="M37" s="412">
        <v>20508147</v>
      </c>
      <c r="N37" s="412">
        <v>202690165</v>
      </c>
      <c r="O37" s="412">
        <v>9</v>
      </c>
      <c r="P37" s="412">
        <v>25</v>
      </c>
      <c r="Q37" s="412">
        <v>2020</v>
      </c>
      <c r="R37" s="412" t="s">
        <v>383</v>
      </c>
      <c r="S37" s="412">
        <v>19</v>
      </c>
      <c r="T37" s="412" t="s">
        <v>393</v>
      </c>
      <c r="U37" s="412">
        <v>5</v>
      </c>
      <c r="V37" s="412">
        <v>0</v>
      </c>
      <c r="W37" s="412">
        <v>2</v>
      </c>
      <c r="X37" s="412">
        <v>5</v>
      </c>
      <c r="Y37" s="412">
        <v>10</v>
      </c>
      <c r="Z37" s="412">
        <v>3</v>
      </c>
      <c r="AA37" s="412">
        <v>4</v>
      </c>
      <c r="AB37" s="412">
        <v>2</v>
      </c>
      <c r="AC37" s="412"/>
      <c r="AD37" s="412">
        <v>1</v>
      </c>
      <c r="AE37" s="412">
        <v>1</v>
      </c>
      <c r="AF37" s="412" t="s">
        <v>5193</v>
      </c>
      <c r="AG37" s="412"/>
      <c r="AH37" s="412" t="s">
        <v>378</v>
      </c>
      <c r="AI37" s="412">
        <v>10</v>
      </c>
      <c r="AJ37" s="412">
        <v>2</v>
      </c>
      <c r="AK37" s="412">
        <v>4</v>
      </c>
      <c r="AL37" s="412">
        <v>2</v>
      </c>
      <c r="AM37" s="412">
        <v>24</v>
      </c>
      <c r="AN37" s="412">
        <v>82</v>
      </c>
      <c r="AO37" s="412" t="s">
        <v>384</v>
      </c>
      <c r="AP37" s="412">
        <v>5</v>
      </c>
      <c r="AQ37" s="412">
        <v>2</v>
      </c>
      <c r="AR37" s="412"/>
      <c r="AS37" s="412"/>
      <c r="AT37" s="412"/>
      <c r="AU37" s="412">
        <v>12</v>
      </c>
      <c r="AV37" s="412">
        <v>9</v>
      </c>
      <c r="AW37" s="412"/>
      <c r="AX37" s="412">
        <v>11</v>
      </c>
      <c r="AY37" s="412">
        <v>21</v>
      </c>
      <c r="AZ37" s="412">
        <v>2</v>
      </c>
      <c r="BA37" s="412">
        <v>49</v>
      </c>
      <c r="BB37" s="412">
        <v>3</v>
      </c>
      <c r="BC37" s="412">
        <v>21</v>
      </c>
      <c r="BD37" s="412">
        <v>49</v>
      </c>
      <c r="BE37" s="412" t="s">
        <v>374</v>
      </c>
      <c r="BF37" s="412">
        <v>5</v>
      </c>
      <c r="BG37" s="412">
        <v>1</v>
      </c>
      <c r="BH37" s="412"/>
      <c r="BI37" s="412"/>
      <c r="BJ37" s="412"/>
      <c r="BK37" s="412">
        <v>14</v>
      </c>
      <c r="BL37" s="412">
        <v>9</v>
      </c>
      <c r="BM37" s="412">
        <v>50</v>
      </c>
      <c r="BN37" s="412">
        <v>11</v>
      </c>
      <c r="BO37" s="412">
        <v>21</v>
      </c>
      <c r="BP37" s="412"/>
      <c r="BQ37" s="412"/>
      <c r="BR37" s="412"/>
      <c r="BS37" s="412"/>
      <c r="BT37" s="412"/>
      <c r="BU37" s="412"/>
      <c r="BV37" s="412"/>
      <c r="BW37" s="412"/>
      <c r="BX37" s="412"/>
      <c r="BY37" s="412"/>
      <c r="BZ37" s="412"/>
      <c r="CA37" s="412"/>
      <c r="CB37" s="412"/>
      <c r="CC37" s="412"/>
      <c r="CD37" s="412"/>
      <c r="CE37" s="412"/>
      <c r="CF37" s="412"/>
      <c r="CG37" s="412"/>
      <c r="CH37" s="412"/>
      <c r="CI37" s="412"/>
      <c r="CJ37" s="412"/>
      <c r="CK37" s="412"/>
      <c r="CL37" s="412"/>
      <c r="CM37" s="412"/>
      <c r="CN37" s="412"/>
      <c r="CO37" s="412"/>
      <c r="CP37" s="412"/>
      <c r="CQ37" s="412"/>
      <c r="CR37" s="412"/>
      <c r="CS37" s="412"/>
      <c r="CT37" s="412"/>
      <c r="CU37" s="412"/>
      <c r="CV37" s="412">
        <v>428223.69824739703</v>
      </c>
      <c r="CW37" s="412">
        <v>4957586.9189738398</v>
      </c>
      <c r="CX37" s="412">
        <v>44.768073190000003</v>
      </c>
      <c r="CY37" s="412">
        <v>-93.907037860000003</v>
      </c>
      <c r="CZ37" s="412" t="s">
        <v>379</v>
      </c>
      <c r="DA37" s="412" t="s">
        <v>5194</v>
      </c>
    </row>
    <row r="38" spans="1:105" x14ac:dyDescent="0.25">
      <c r="A38" s="412">
        <v>20</v>
      </c>
      <c r="B38" s="412">
        <v>20</v>
      </c>
      <c r="C38" s="412">
        <v>775954</v>
      </c>
      <c r="D38" s="412">
        <v>2</v>
      </c>
      <c r="E38" s="412">
        <v>212</v>
      </c>
      <c r="F38" s="412">
        <v>132.05099999999999</v>
      </c>
      <c r="G38" s="412">
        <v>10</v>
      </c>
      <c r="H38" s="412"/>
      <c r="I38" s="412" t="s">
        <v>1728</v>
      </c>
      <c r="J38" s="412" t="s">
        <v>374</v>
      </c>
      <c r="K38" s="412">
        <v>25</v>
      </c>
      <c r="L38" s="412"/>
      <c r="M38" s="412">
        <v>19038730</v>
      </c>
      <c r="N38" s="412"/>
      <c r="O38" s="412">
        <v>12</v>
      </c>
      <c r="P38" s="412">
        <v>31</v>
      </c>
      <c r="Q38" s="412">
        <v>2019</v>
      </c>
      <c r="R38" s="412" t="s">
        <v>391</v>
      </c>
      <c r="S38" s="412">
        <v>10</v>
      </c>
      <c r="T38" s="412"/>
      <c r="U38" s="412">
        <v>5</v>
      </c>
      <c r="V38" s="412">
        <v>0</v>
      </c>
      <c r="W38" s="412">
        <v>1</v>
      </c>
      <c r="X38" s="412"/>
      <c r="Y38" s="412">
        <v>48</v>
      </c>
      <c r="Z38" s="412">
        <v>2</v>
      </c>
      <c r="AA38" s="412">
        <v>1</v>
      </c>
      <c r="AB38" s="412">
        <v>1</v>
      </c>
      <c r="AC38" s="412"/>
      <c r="AD38" s="412">
        <v>5</v>
      </c>
      <c r="AE38" s="412">
        <v>98</v>
      </c>
      <c r="AF38" s="412" t="s">
        <v>377</v>
      </c>
      <c r="AG38" s="412"/>
      <c r="AH38" s="412" t="s">
        <v>378</v>
      </c>
      <c r="AI38" s="412">
        <v>3</v>
      </c>
      <c r="AJ38" s="412">
        <v>2</v>
      </c>
      <c r="AK38" s="412">
        <v>3</v>
      </c>
      <c r="AL38" s="412">
        <v>3</v>
      </c>
      <c r="AM38" s="412">
        <v>21</v>
      </c>
      <c r="AN38" s="412">
        <v>41</v>
      </c>
      <c r="AO38" s="412" t="s">
        <v>374</v>
      </c>
      <c r="AP38" s="412">
        <v>5</v>
      </c>
      <c r="AQ38" s="412">
        <v>1</v>
      </c>
      <c r="AR38" s="412"/>
      <c r="AS38" s="412"/>
      <c r="AT38" s="412"/>
      <c r="AU38" s="412">
        <v>12</v>
      </c>
      <c r="AV38" s="412">
        <v>9</v>
      </c>
      <c r="AW38" s="412">
        <v>60</v>
      </c>
      <c r="AX38" s="412">
        <v>11</v>
      </c>
      <c r="AY38" s="412">
        <v>21</v>
      </c>
      <c r="AZ38" s="412"/>
      <c r="BA38" s="412"/>
      <c r="BB38" s="412"/>
      <c r="BC38" s="412"/>
      <c r="BD38" s="412"/>
      <c r="BE38" s="412"/>
      <c r="BF38" s="412"/>
      <c r="BG38" s="412"/>
      <c r="BH38" s="412"/>
      <c r="BI38" s="412"/>
      <c r="BJ38" s="412"/>
      <c r="BK38" s="412"/>
      <c r="BL38" s="412"/>
      <c r="BM38" s="412"/>
      <c r="BN38" s="412"/>
      <c r="BO38" s="412"/>
      <c r="BP38" s="412"/>
      <c r="BQ38" s="412"/>
      <c r="BR38" s="412"/>
      <c r="BS38" s="412"/>
      <c r="BT38" s="412"/>
      <c r="BU38" s="412"/>
      <c r="BV38" s="412"/>
      <c r="BW38" s="412"/>
      <c r="BX38" s="412"/>
      <c r="BY38" s="412"/>
      <c r="BZ38" s="412"/>
      <c r="CA38" s="412"/>
      <c r="CB38" s="412"/>
      <c r="CC38" s="412"/>
      <c r="CD38" s="412"/>
      <c r="CE38" s="412"/>
      <c r="CF38" s="412"/>
      <c r="CG38" s="412"/>
      <c r="CH38" s="412"/>
      <c r="CI38" s="412"/>
      <c r="CJ38" s="412"/>
      <c r="CK38" s="412"/>
      <c r="CL38" s="412"/>
      <c r="CM38" s="412"/>
      <c r="CN38" s="412"/>
      <c r="CO38" s="412"/>
      <c r="CP38" s="412"/>
      <c r="CQ38" s="412"/>
      <c r="CR38" s="412"/>
      <c r="CS38" s="412"/>
      <c r="CT38" s="412"/>
      <c r="CU38" s="412"/>
      <c r="CV38" s="412">
        <v>428264.53673605103</v>
      </c>
      <c r="CW38" s="412">
        <v>4957590.0872299401</v>
      </c>
      <c r="CX38" s="412">
        <v>44.768105810000002</v>
      </c>
      <c r="CY38" s="412">
        <v>-93.906522289999998</v>
      </c>
      <c r="CZ38" s="412" t="s">
        <v>379</v>
      </c>
      <c r="DA38" s="412" t="s">
        <v>5195</v>
      </c>
    </row>
    <row r="39" spans="1:105" x14ac:dyDescent="0.25">
      <c r="A39" s="412">
        <v>17</v>
      </c>
      <c r="B39" s="412">
        <v>17</v>
      </c>
      <c r="C39" s="412">
        <v>729909</v>
      </c>
      <c r="D39" s="412">
        <v>2</v>
      </c>
      <c r="E39" s="412">
        <v>212</v>
      </c>
      <c r="F39" s="412">
        <v>132.92599999999999</v>
      </c>
      <c r="G39" s="412">
        <v>10</v>
      </c>
      <c r="H39" s="412"/>
      <c r="I39" s="412" t="s">
        <v>1728</v>
      </c>
      <c r="J39" s="412" t="s">
        <v>374</v>
      </c>
      <c r="K39" s="412">
        <v>25</v>
      </c>
      <c r="L39" s="412"/>
      <c r="M39" s="412">
        <v>19507975</v>
      </c>
      <c r="N39" s="412"/>
      <c r="O39" s="412">
        <v>6</v>
      </c>
      <c r="P39" s="412">
        <v>27</v>
      </c>
      <c r="Q39" s="412">
        <v>2019</v>
      </c>
      <c r="R39" s="412" t="s">
        <v>416</v>
      </c>
      <c r="S39" s="412">
        <v>15</v>
      </c>
      <c r="T39" s="412" t="s">
        <v>393</v>
      </c>
      <c r="U39" s="412">
        <v>2</v>
      </c>
      <c r="V39" s="412">
        <v>0</v>
      </c>
      <c r="W39" s="412">
        <v>3</v>
      </c>
      <c r="X39" s="412">
        <v>90</v>
      </c>
      <c r="Y39" s="412">
        <v>10</v>
      </c>
      <c r="Z39" s="412">
        <v>3</v>
      </c>
      <c r="AA39" s="412">
        <v>1</v>
      </c>
      <c r="AB39" s="412">
        <v>1</v>
      </c>
      <c r="AC39" s="412"/>
      <c r="AD39" s="412">
        <v>1</v>
      </c>
      <c r="AE39" s="412">
        <v>98</v>
      </c>
      <c r="AF39" s="412" t="s">
        <v>377</v>
      </c>
      <c r="AG39" s="412"/>
      <c r="AH39" s="412" t="s">
        <v>378</v>
      </c>
      <c r="AI39" s="412">
        <v>90</v>
      </c>
      <c r="AJ39" s="412">
        <v>2</v>
      </c>
      <c r="AK39" s="412">
        <v>2</v>
      </c>
      <c r="AL39" s="412">
        <v>3</v>
      </c>
      <c r="AM39" s="412">
        <v>34</v>
      </c>
      <c r="AN39" s="412">
        <v>26</v>
      </c>
      <c r="AO39" s="412" t="s">
        <v>374</v>
      </c>
      <c r="AP39" s="412">
        <v>99</v>
      </c>
      <c r="AQ39" s="412">
        <v>1</v>
      </c>
      <c r="AR39" s="412"/>
      <c r="AS39" s="412"/>
      <c r="AT39" s="412"/>
      <c r="AU39" s="412">
        <v>12</v>
      </c>
      <c r="AV39" s="412">
        <v>9</v>
      </c>
      <c r="AW39" s="412">
        <v>60</v>
      </c>
      <c r="AX39" s="412">
        <v>11</v>
      </c>
      <c r="AY39" s="412">
        <v>21</v>
      </c>
      <c r="AZ39" s="412">
        <v>2</v>
      </c>
      <c r="BA39" s="412">
        <v>3</v>
      </c>
      <c r="BB39" s="412">
        <v>3</v>
      </c>
      <c r="BC39" s="412">
        <v>21</v>
      </c>
      <c r="BD39" s="412">
        <v>38</v>
      </c>
      <c r="BE39" s="412" t="s">
        <v>374</v>
      </c>
      <c r="BF39" s="412">
        <v>5</v>
      </c>
      <c r="BG39" s="412">
        <v>74</v>
      </c>
      <c r="BH39" s="412"/>
      <c r="BI39" s="412"/>
      <c r="BJ39" s="412"/>
      <c r="BK39" s="412">
        <v>12</v>
      </c>
      <c r="BL39" s="412">
        <v>9</v>
      </c>
      <c r="BM39" s="412">
        <v>60</v>
      </c>
      <c r="BN39" s="412">
        <v>11</v>
      </c>
      <c r="BO39" s="412">
        <v>21</v>
      </c>
      <c r="BP39" s="412">
        <v>2</v>
      </c>
      <c r="BQ39" s="412">
        <v>3</v>
      </c>
      <c r="BR39" s="412">
        <v>4</v>
      </c>
      <c r="BS39" s="412">
        <v>21</v>
      </c>
      <c r="BT39" s="412">
        <v>48</v>
      </c>
      <c r="BU39" s="412" t="s">
        <v>374</v>
      </c>
      <c r="BV39" s="412">
        <v>99</v>
      </c>
      <c r="BW39" s="412">
        <v>1</v>
      </c>
      <c r="BX39" s="412"/>
      <c r="BY39" s="412"/>
      <c r="BZ39" s="412"/>
      <c r="CA39" s="412">
        <v>12</v>
      </c>
      <c r="CB39" s="412">
        <v>9</v>
      </c>
      <c r="CC39" s="412">
        <v>60</v>
      </c>
      <c r="CD39" s="412">
        <v>11</v>
      </c>
      <c r="CE39" s="412">
        <v>21</v>
      </c>
      <c r="CF39" s="412"/>
      <c r="CG39" s="412"/>
      <c r="CH39" s="412"/>
      <c r="CI39" s="412"/>
      <c r="CJ39" s="412"/>
      <c r="CK39" s="412"/>
      <c r="CL39" s="412"/>
      <c r="CM39" s="412"/>
      <c r="CN39" s="412"/>
      <c r="CO39" s="412"/>
      <c r="CP39" s="412"/>
      <c r="CQ39" s="412"/>
      <c r="CR39" s="412"/>
      <c r="CS39" s="412"/>
      <c r="CT39" s="412"/>
      <c r="CU39" s="412"/>
      <c r="CV39" s="412">
        <v>429671.501143003</v>
      </c>
      <c r="CW39" s="412">
        <v>4957572.1022775397</v>
      </c>
      <c r="CX39" s="412">
        <v>44.768083660000002</v>
      </c>
      <c r="CY39" s="412">
        <v>-93.888742129999997</v>
      </c>
      <c r="CZ39" s="412" t="s">
        <v>379</v>
      </c>
      <c r="DA39" s="412" t="s">
        <v>5196</v>
      </c>
    </row>
    <row r="40" spans="1:105" x14ac:dyDescent="0.25">
      <c r="A40" s="412">
        <v>17</v>
      </c>
      <c r="B40" s="412">
        <v>17</v>
      </c>
      <c r="C40" s="412">
        <v>722978</v>
      </c>
      <c r="D40" s="412">
        <v>2</v>
      </c>
      <c r="E40" s="412">
        <v>212</v>
      </c>
      <c r="F40" s="412">
        <v>132.93299999999999</v>
      </c>
      <c r="G40" s="412">
        <v>10</v>
      </c>
      <c r="H40" s="412"/>
      <c r="I40" s="412" t="s">
        <v>1728</v>
      </c>
      <c r="J40" s="412" t="s">
        <v>374</v>
      </c>
      <c r="K40" s="412">
        <v>25</v>
      </c>
      <c r="L40" s="412"/>
      <c r="M40" s="412">
        <v>19015049</v>
      </c>
      <c r="N40" s="412"/>
      <c r="O40" s="412">
        <v>5</v>
      </c>
      <c r="P40" s="412">
        <v>29</v>
      </c>
      <c r="Q40" s="412">
        <v>2019</v>
      </c>
      <c r="R40" s="412" t="s">
        <v>375</v>
      </c>
      <c r="S40" s="412">
        <v>15</v>
      </c>
      <c r="T40" s="412">
        <v>98</v>
      </c>
      <c r="U40" s="412">
        <v>5</v>
      </c>
      <c r="V40" s="412">
        <v>0</v>
      </c>
      <c r="W40" s="412">
        <v>3</v>
      </c>
      <c r="X40" s="412">
        <v>10</v>
      </c>
      <c r="Y40" s="412">
        <v>10</v>
      </c>
      <c r="Z40" s="412">
        <v>10</v>
      </c>
      <c r="AA40" s="412">
        <v>1</v>
      </c>
      <c r="AB40" s="412">
        <v>1</v>
      </c>
      <c r="AC40" s="412"/>
      <c r="AD40" s="412">
        <v>1</v>
      </c>
      <c r="AE40" s="412">
        <v>98</v>
      </c>
      <c r="AF40" s="412" t="s">
        <v>377</v>
      </c>
      <c r="AG40" s="412"/>
      <c r="AH40" s="412" t="s">
        <v>378</v>
      </c>
      <c r="AI40" s="412">
        <v>5</v>
      </c>
      <c r="AJ40" s="412">
        <v>2</v>
      </c>
      <c r="AK40" s="412">
        <v>5</v>
      </c>
      <c r="AL40" s="412">
        <v>3</v>
      </c>
      <c r="AM40" s="412">
        <v>24</v>
      </c>
      <c r="AN40" s="412">
        <v>82</v>
      </c>
      <c r="AO40" s="412" t="s">
        <v>384</v>
      </c>
      <c r="AP40" s="412">
        <v>5</v>
      </c>
      <c r="AQ40" s="412">
        <v>1</v>
      </c>
      <c r="AR40" s="412"/>
      <c r="AS40" s="412"/>
      <c r="AT40" s="412"/>
      <c r="AU40" s="412">
        <v>12</v>
      </c>
      <c r="AV40" s="412">
        <v>9</v>
      </c>
      <c r="AW40" s="412">
        <v>60</v>
      </c>
      <c r="AX40" s="412">
        <v>11</v>
      </c>
      <c r="AY40" s="412">
        <v>23</v>
      </c>
      <c r="AZ40" s="412">
        <v>2</v>
      </c>
      <c r="BA40" s="412">
        <v>4</v>
      </c>
      <c r="BB40" s="412">
        <v>3</v>
      </c>
      <c r="BC40" s="412">
        <v>26</v>
      </c>
      <c r="BD40" s="412">
        <v>35</v>
      </c>
      <c r="BE40" s="412" t="s">
        <v>384</v>
      </c>
      <c r="BF40" s="412">
        <v>5</v>
      </c>
      <c r="BG40" s="412">
        <v>4</v>
      </c>
      <c r="BH40" s="412"/>
      <c r="BI40" s="412"/>
      <c r="BJ40" s="412"/>
      <c r="BK40" s="412">
        <v>12</v>
      </c>
      <c r="BL40" s="412">
        <v>9</v>
      </c>
      <c r="BM40" s="412">
        <v>60</v>
      </c>
      <c r="BN40" s="412">
        <v>11</v>
      </c>
      <c r="BO40" s="412">
        <v>23</v>
      </c>
      <c r="BP40" s="412">
        <v>2</v>
      </c>
      <c r="BQ40" s="412">
        <v>2</v>
      </c>
      <c r="BR40" s="412">
        <v>3</v>
      </c>
      <c r="BS40" s="412">
        <v>29</v>
      </c>
      <c r="BT40" s="412">
        <v>32</v>
      </c>
      <c r="BU40" s="412" t="s">
        <v>384</v>
      </c>
      <c r="BV40" s="412">
        <v>5</v>
      </c>
      <c r="BW40" s="412">
        <v>7</v>
      </c>
      <c r="BX40" s="412"/>
      <c r="BY40" s="412"/>
      <c r="BZ40" s="412"/>
      <c r="CA40" s="412">
        <v>12</v>
      </c>
      <c r="CB40" s="412">
        <v>9</v>
      </c>
      <c r="CC40" s="412">
        <v>60</v>
      </c>
      <c r="CD40" s="412">
        <v>11</v>
      </c>
      <c r="CE40" s="412">
        <v>23</v>
      </c>
      <c r="CF40" s="412"/>
      <c r="CG40" s="412"/>
      <c r="CH40" s="412"/>
      <c r="CI40" s="412"/>
      <c r="CJ40" s="412"/>
      <c r="CK40" s="412"/>
      <c r="CL40" s="412"/>
      <c r="CM40" s="412"/>
      <c r="CN40" s="412"/>
      <c r="CO40" s="412"/>
      <c r="CP40" s="412"/>
      <c r="CQ40" s="412"/>
      <c r="CR40" s="412"/>
      <c r="CS40" s="412"/>
      <c r="CT40" s="412"/>
      <c r="CU40" s="412"/>
      <c r="CV40" s="412">
        <v>429683.41796228098</v>
      </c>
      <c r="CW40" s="412">
        <v>4957565.9063537698</v>
      </c>
      <c r="CX40" s="412">
        <v>44.768029060000003</v>
      </c>
      <c r="CY40" s="412">
        <v>-93.888590699999995</v>
      </c>
      <c r="CZ40" s="412" t="s">
        <v>379</v>
      </c>
      <c r="DA40" s="412" t="s">
        <v>5197</v>
      </c>
    </row>
    <row r="41" spans="1:105" x14ac:dyDescent="0.25">
      <c r="A41" s="412">
        <v>17</v>
      </c>
      <c r="B41" s="412">
        <v>17</v>
      </c>
      <c r="C41" s="412">
        <v>744085</v>
      </c>
      <c r="D41" s="412">
        <v>2</v>
      </c>
      <c r="E41" s="412">
        <v>212</v>
      </c>
      <c r="F41" s="412">
        <v>132.934</v>
      </c>
      <c r="G41" s="412">
        <v>10</v>
      </c>
      <c r="H41" s="412"/>
      <c r="I41" s="412" t="s">
        <v>1728</v>
      </c>
      <c r="J41" s="412" t="s">
        <v>374</v>
      </c>
      <c r="K41" s="412">
        <v>25</v>
      </c>
      <c r="L41" s="412"/>
      <c r="M41" s="412">
        <v>19025961</v>
      </c>
      <c r="N41" s="412"/>
      <c r="O41" s="412">
        <v>8</v>
      </c>
      <c r="P41" s="412">
        <v>30</v>
      </c>
      <c r="Q41" s="412">
        <v>2019</v>
      </c>
      <c r="R41" s="412" t="s">
        <v>383</v>
      </c>
      <c r="S41" s="412">
        <v>16</v>
      </c>
      <c r="T41" s="412">
        <v>98</v>
      </c>
      <c r="U41" s="412">
        <v>3</v>
      </c>
      <c r="V41" s="412">
        <v>0</v>
      </c>
      <c r="W41" s="412">
        <v>2</v>
      </c>
      <c r="X41" s="412">
        <v>12</v>
      </c>
      <c r="Y41" s="412">
        <v>10</v>
      </c>
      <c r="Z41" s="412">
        <v>3</v>
      </c>
      <c r="AA41" s="412">
        <v>1</v>
      </c>
      <c r="AB41" s="412">
        <v>1</v>
      </c>
      <c r="AC41" s="412"/>
      <c r="AD41" s="412">
        <v>1</v>
      </c>
      <c r="AE41" s="412">
        <v>98</v>
      </c>
      <c r="AF41" s="412" t="s">
        <v>377</v>
      </c>
      <c r="AG41" s="412"/>
      <c r="AH41" s="412" t="s">
        <v>378</v>
      </c>
      <c r="AI41" s="412">
        <v>7</v>
      </c>
      <c r="AJ41" s="412">
        <v>2</v>
      </c>
      <c r="AK41" s="412">
        <v>3</v>
      </c>
      <c r="AL41" s="412">
        <v>3</v>
      </c>
      <c r="AM41" s="412">
        <v>34</v>
      </c>
      <c r="AN41" s="412">
        <v>38</v>
      </c>
      <c r="AO41" s="412" t="s">
        <v>374</v>
      </c>
      <c r="AP41" s="412">
        <v>5</v>
      </c>
      <c r="AQ41" s="412">
        <v>1</v>
      </c>
      <c r="AR41" s="412"/>
      <c r="AS41" s="412"/>
      <c r="AT41" s="412"/>
      <c r="AU41" s="412">
        <v>12</v>
      </c>
      <c r="AV41" s="412">
        <v>9</v>
      </c>
      <c r="AW41" s="412">
        <v>60</v>
      </c>
      <c r="AX41" s="412">
        <v>11</v>
      </c>
      <c r="AY41" s="412">
        <v>23</v>
      </c>
      <c r="AZ41" s="412">
        <v>2</v>
      </c>
      <c r="BA41" s="412">
        <v>2</v>
      </c>
      <c r="BB41" s="412">
        <v>3</v>
      </c>
      <c r="BC41" s="412">
        <v>21</v>
      </c>
      <c r="BD41" s="412">
        <v>24</v>
      </c>
      <c r="BE41" s="412" t="s">
        <v>374</v>
      </c>
      <c r="BF41" s="412">
        <v>5</v>
      </c>
      <c r="BG41" s="412">
        <v>74</v>
      </c>
      <c r="BH41" s="412">
        <v>4</v>
      </c>
      <c r="BI41" s="412"/>
      <c r="BJ41" s="412"/>
      <c r="BK41" s="412">
        <v>12</v>
      </c>
      <c r="BL41" s="412">
        <v>9</v>
      </c>
      <c r="BM41" s="412">
        <v>60</v>
      </c>
      <c r="BN41" s="412">
        <v>11</v>
      </c>
      <c r="BO41" s="412">
        <v>23</v>
      </c>
      <c r="BP41" s="412"/>
      <c r="BQ41" s="412"/>
      <c r="BR41" s="412"/>
      <c r="BS41" s="412"/>
      <c r="BT41" s="412"/>
      <c r="BU41" s="412"/>
      <c r="BV41" s="412"/>
      <c r="BW41" s="412"/>
      <c r="BX41" s="412"/>
      <c r="BY41" s="412"/>
      <c r="BZ41" s="412"/>
      <c r="CA41" s="412"/>
      <c r="CB41" s="412"/>
      <c r="CC41" s="412"/>
      <c r="CD41" s="412"/>
      <c r="CE41" s="412"/>
      <c r="CF41" s="412"/>
      <c r="CG41" s="412"/>
      <c r="CH41" s="412"/>
      <c r="CI41" s="412"/>
      <c r="CJ41" s="412"/>
      <c r="CK41" s="412"/>
      <c r="CL41" s="412"/>
      <c r="CM41" s="412"/>
      <c r="CN41" s="412"/>
      <c r="CO41" s="412"/>
      <c r="CP41" s="412"/>
      <c r="CQ41" s="412"/>
      <c r="CR41" s="412"/>
      <c r="CS41" s="412"/>
      <c r="CT41" s="412"/>
      <c r="CU41" s="412"/>
      <c r="CV41" s="412">
        <v>429685.532133181</v>
      </c>
      <c r="CW41" s="412">
        <v>4957565.9446639298</v>
      </c>
      <c r="CX41" s="412">
        <v>44.768029609999999</v>
      </c>
      <c r="CY41" s="412">
        <v>-93.888563989999994</v>
      </c>
      <c r="CZ41" s="412" t="s">
        <v>379</v>
      </c>
      <c r="DA41" s="412" t="s">
        <v>5198</v>
      </c>
    </row>
    <row r="42" spans="1:105" x14ac:dyDescent="0.25">
      <c r="A42" s="412">
        <v>17</v>
      </c>
      <c r="B42" s="412">
        <v>17</v>
      </c>
      <c r="C42" s="412">
        <v>700282</v>
      </c>
      <c r="D42" s="412">
        <v>2</v>
      </c>
      <c r="E42" s="412">
        <v>212</v>
      </c>
      <c r="F42" s="412">
        <v>132.947</v>
      </c>
      <c r="G42" s="412">
        <v>10</v>
      </c>
      <c r="H42" s="412"/>
      <c r="I42" s="412" t="s">
        <v>373</v>
      </c>
      <c r="J42" s="412" t="s">
        <v>374</v>
      </c>
      <c r="K42" s="412">
        <v>25</v>
      </c>
      <c r="L42" s="412"/>
      <c r="M42" s="412">
        <v>19008438</v>
      </c>
      <c r="N42" s="412"/>
      <c r="O42" s="412">
        <v>3</v>
      </c>
      <c r="P42" s="412">
        <v>26</v>
      </c>
      <c r="Q42" s="412">
        <v>2019</v>
      </c>
      <c r="R42" s="412" t="s">
        <v>391</v>
      </c>
      <c r="S42" s="412">
        <v>19</v>
      </c>
      <c r="T42" s="412" t="s">
        <v>376</v>
      </c>
      <c r="U42" s="412">
        <v>5</v>
      </c>
      <c r="V42" s="412">
        <v>0</v>
      </c>
      <c r="W42" s="412">
        <v>1</v>
      </c>
      <c r="X42" s="412"/>
      <c r="Y42" s="412">
        <v>16</v>
      </c>
      <c r="Z42" s="412">
        <v>2</v>
      </c>
      <c r="AA42" s="412">
        <v>6</v>
      </c>
      <c r="AB42" s="412">
        <v>1</v>
      </c>
      <c r="AC42" s="412"/>
      <c r="AD42" s="412">
        <v>1</v>
      </c>
      <c r="AE42" s="412">
        <v>98</v>
      </c>
      <c r="AF42" s="412" t="s">
        <v>377</v>
      </c>
      <c r="AG42" s="412"/>
      <c r="AH42" s="412" t="s">
        <v>378</v>
      </c>
      <c r="AI42" s="412">
        <v>4</v>
      </c>
      <c r="AJ42" s="412">
        <v>2</v>
      </c>
      <c r="AK42" s="412">
        <v>2</v>
      </c>
      <c r="AL42" s="412">
        <v>4</v>
      </c>
      <c r="AM42" s="412">
        <v>21</v>
      </c>
      <c r="AN42" s="412">
        <v>70</v>
      </c>
      <c r="AO42" s="412" t="s">
        <v>384</v>
      </c>
      <c r="AP42" s="412">
        <v>5</v>
      </c>
      <c r="AQ42" s="412">
        <v>1</v>
      </c>
      <c r="AR42" s="412"/>
      <c r="AS42" s="412"/>
      <c r="AT42" s="412"/>
      <c r="AU42" s="412">
        <v>12</v>
      </c>
      <c r="AV42" s="412">
        <v>9</v>
      </c>
      <c r="AW42" s="412">
        <v>60</v>
      </c>
      <c r="AX42" s="412">
        <v>11</v>
      </c>
      <c r="AY42" s="412">
        <v>24</v>
      </c>
      <c r="AZ42" s="412"/>
      <c r="BA42" s="412"/>
      <c r="BB42" s="412"/>
      <c r="BC42" s="412"/>
      <c r="BD42" s="412"/>
      <c r="BE42" s="412"/>
      <c r="BF42" s="412"/>
      <c r="BG42" s="412"/>
      <c r="BH42" s="412"/>
      <c r="BI42" s="412"/>
      <c r="BJ42" s="412"/>
      <c r="BK42" s="412"/>
      <c r="BL42" s="412"/>
      <c r="BM42" s="412"/>
      <c r="BN42" s="412"/>
      <c r="BO42" s="412"/>
      <c r="BP42" s="412"/>
      <c r="BQ42" s="412"/>
      <c r="BR42" s="412"/>
      <c r="BS42" s="412"/>
      <c r="BT42" s="412"/>
      <c r="BU42" s="412"/>
      <c r="BV42" s="412"/>
      <c r="BW42" s="412"/>
      <c r="BX42" s="412"/>
      <c r="BY42" s="412"/>
      <c r="BZ42" s="412"/>
      <c r="CA42" s="412"/>
      <c r="CB42" s="412"/>
      <c r="CC42" s="412"/>
      <c r="CD42" s="412"/>
      <c r="CE42" s="412"/>
      <c r="CF42" s="412"/>
      <c r="CG42" s="412"/>
      <c r="CH42" s="412"/>
      <c r="CI42" s="412"/>
      <c r="CJ42" s="412"/>
      <c r="CK42" s="412"/>
      <c r="CL42" s="412"/>
      <c r="CM42" s="412"/>
      <c r="CN42" s="412"/>
      <c r="CO42" s="412"/>
      <c r="CP42" s="412"/>
      <c r="CQ42" s="412"/>
      <c r="CR42" s="412"/>
      <c r="CS42" s="412"/>
      <c r="CT42" s="412"/>
      <c r="CU42" s="412"/>
      <c r="CV42" s="412">
        <v>429705.04752901098</v>
      </c>
      <c r="CW42" s="412">
        <v>4957566.2469854197</v>
      </c>
      <c r="CX42" s="412">
        <v>44.768034249999999</v>
      </c>
      <c r="CY42" s="412">
        <v>-93.888317450000002</v>
      </c>
      <c r="CZ42" s="412" t="s">
        <v>379</v>
      </c>
      <c r="DA42" s="412" t="s">
        <v>5199</v>
      </c>
    </row>
    <row r="43" spans="1:105" x14ac:dyDescent="0.25">
      <c r="A43" s="412">
        <v>17</v>
      </c>
      <c r="B43" s="412">
        <v>17</v>
      </c>
      <c r="C43" s="412">
        <v>591327</v>
      </c>
      <c r="D43" s="412">
        <v>2</v>
      </c>
      <c r="E43" s="412">
        <v>212</v>
      </c>
      <c r="F43" s="412">
        <v>132.95699999999999</v>
      </c>
      <c r="G43" s="412">
        <v>10</v>
      </c>
      <c r="H43" s="412"/>
      <c r="I43" s="412" t="s">
        <v>373</v>
      </c>
      <c r="J43" s="412" t="s">
        <v>374</v>
      </c>
      <c r="K43" s="412">
        <v>25</v>
      </c>
      <c r="L43" s="412"/>
      <c r="M43" s="412">
        <v>18011112</v>
      </c>
      <c r="N43" s="412"/>
      <c r="O43" s="412">
        <v>4</v>
      </c>
      <c r="P43" s="412">
        <v>16</v>
      </c>
      <c r="Q43" s="412">
        <v>2018</v>
      </c>
      <c r="R43" s="412" t="s">
        <v>381</v>
      </c>
      <c r="S43" s="412">
        <v>6</v>
      </c>
      <c r="T43" s="412"/>
      <c r="U43" s="412">
        <v>4</v>
      </c>
      <c r="V43" s="412">
        <v>0</v>
      </c>
      <c r="W43" s="412">
        <v>2</v>
      </c>
      <c r="X43" s="412">
        <v>5</v>
      </c>
      <c r="Y43" s="412">
        <v>10</v>
      </c>
      <c r="Z43" s="412">
        <v>2</v>
      </c>
      <c r="AA43" s="412">
        <v>1</v>
      </c>
      <c r="AB43" s="412">
        <v>1</v>
      </c>
      <c r="AC43" s="412"/>
      <c r="AD43" s="412">
        <v>5</v>
      </c>
      <c r="AE43" s="412">
        <v>98</v>
      </c>
      <c r="AF43" s="412" t="s">
        <v>377</v>
      </c>
      <c r="AG43" s="412"/>
      <c r="AH43" s="412" t="s">
        <v>378</v>
      </c>
      <c r="AI43" s="412">
        <v>10</v>
      </c>
      <c r="AJ43" s="412">
        <v>2</v>
      </c>
      <c r="AK43" s="412">
        <v>4</v>
      </c>
      <c r="AL43" s="412">
        <v>3</v>
      </c>
      <c r="AM43" s="412">
        <v>21</v>
      </c>
      <c r="AN43" s="412">
        <v>19</v>
      </c>
      <c r="AO43" s="412" t="s">
        <v>374</v>
      </c>
      <c r="AP43" s="412">
        <v>5</v>
      </c>
      <c r="AQ43" s="412">
        <v>71</v>
      </c>
      <c r="AR43" s="412"/>
      <c r="AS43" s="412"/>
      <c r="AT43" s="412"/>
      <c r="AU43" s="412">
        <v>12</v>
      </c>
      <c r="AV43" s="412">
        <v>9</v>
      </c>
      <c r="AW43" s="412">
        <v>60</v>
      </c>
      <c r="AX43" s="412">
        <v>11</v>
      </c>
      <c r="AY43" s="412">
        <v>23</v>
      </c>
      <c r="AZ43" s="412">
        <v>2</v>
      </c>
      <c r="BA43" s="412">
        <v>3</v>
      </c>
      <c r="BB43" s="412">
        <v>4</v>
      </c>
      <c r="BC43" s="412">
        <v>21</v>
      </c>
      <c r="BD43" s="412">
        <v>62</v>
      </c>
      <c r="BE43" s="412" t="s">
        <v>374</v>
      </c>
      <c r="BF43" s="412">
        <v>5</v>
      </c>
      <c r="BG43" s="412">
        <v>1</v>
      </c>
      <c r="BH43" s="412"/>
      <c r="BI43" s="412"/>
      <c r="BJ43" s="412"/>
      <c r="BK43" s="412">
        <v>12</v>
      </c>
      <c r="BL43" s="412">
        <v>9</v>
      </c>
      <c r="BM43" s="412">
        <v>60</v>
      </c>
      <c r="BN43" s="412">
        <v>11</v>
      </c>
      <c r="BO43" s="412">
        <v>24</v>
      </c>
      <c r="BP43" s="412"/>
      <c r="BQ43" s="412"/>
      <c r="BR43" s="412"/>
      <c r="BS43" s="412"/>
      <c r="BT43" s="412"/>
      <c r="BU43" s="412"/>
      <c r="BV43" s="412"/>
      <c r="BW43" s="412"/>
      <c r="BX43" s="412"/>
      <c r="BY43" s="412"/>
      <c r="BZ43" s="412"/>
      <c r="CA43" s="412"/>
      <c r="CB43" s="412"/>
      <c r="CC43" s="412"/>
      <c r="CD43" s="412"/>
      <c r="CE43" s="412"/>
      <c r="CF43" s="412"/>
      <c r="CG43" s="412"/>
      <c r="CH43" s="412"/>
      <c r="CI43" s="412"/>
      <c r="CJ43" s="412"/>
      <c r="CK43" s="412"/>
      <c r="CL43" s="412"/>
      <c r="CM43" s="412"/>
      <c r="CN43" s="412"/>
      <c r="CO43" s="412"/>
      <c r="CP43" s="412"/>
      <c r="CQ43" s="412"/>
      <c r="CR43" s="412"/>
      <c r="CS43" s="412"/>
      <c r="CT43" s="412"/>
      <c r="CU43" s="412"/>
      <c r="CV43" s="412">
        <v>429722.45197595499</v>
      </c>
      <c r="CW43" s="412">
        <v>4957567.3320006402</v>
      </c>
      <c r="CX43" s="412">
        <v>44.768045729999997</v>
      </c>
      <c r="CY43" s="412">
        <v>-93.888097689999995</v>
      </c>
      <c r="CZ43" s="412" t="s">
        <v>379</v>
      </c>
      <c r="DA43" s="412" t="s">
        <v>5200</v>
      </c>
    </row>
    <row r="44" spans="1:105" x14ac:dyDescent="0.25">
      <c r="A44" s="412">
        <v>17</v>
      </c>
      <c r="B44" s="412">
        <v>17</v>
      </c>
      <c r="C44" s="412">
        <v>781092</v>
      </c>
      <c r="D44" s="412">
        <v>2</v>
      </c>
      <c r="E44" s="412">
        <v>212</v>
      </c>
      <c r="F44" s="412">
        <v>132.965</v>
      </c>
      <c r="G44" s="412">
        <v>10</v>
      </c>
      <c r="H44" s="412"/>
      <c r="I44" s="412" t="s">
        <v>373</v>
      </c>
      <c r="J44" s="412" t="s">
        <v>374</v>
      </c>
      <c r="K44" s="412">
        <v>25</v>
      </c>
      <c r="L44" s="412"/>
      <c r="M44" s="412">
        <v>20001774</v>
      </c>
      <c r="N44" s="412">
        <v>200190101</v>
      </c>
      <c r="O44" s="412">
        <v>1</v>
      </c>
      <c r="P44" s="412">
        <v>19</v>
      </c>
      <c r="Q44" s="412">
        <v>2020</v>
      </c>
      <c r="R44" s="412" t="s">
        <v>389</v>
      </c>
      <c r="S44" s="412">
        <v>14</v>
      </c>
      <c r="T44" s="412"/>
      <c r="U44" s="412">
        <v>5</v>
      </c>
      <c r="V44" s="412">
        <v>0</v>
      </c>
      <c r="W44" s="412">
        <v>1</v>
      </c>
      <c r="X44" s="412"/>
      <c r="Y44" s="412">
        <v>48</v>
      </c>
      <c r="Z44" s="412">
        <v>2</v>
      </c>
      <c r="AA44" s="412">
        <v>1</v>
      </c>
      <c r="AB44" s="412">
        <v>4</v>
      </c>
      <c r="AC44" s="412"/>
      <c r="AD44" s="412">
        <v>5</v>
      </c>
      <c r="AE44" s="412">
        <v>98</v>
      </c>
      <c r="AF44" s="412" t="s">
        <v>377</v>
      </c>
      <c r="AG44" s="412"/>
      <c r="AH44" s="412" t="s">
        <v>378</v>
      </c>
      <c r="AI44" s="412">
        <v>3</v>
      </c>
      <c r="AJ44" s="412">
        <v>2</v>
      </c>
      <c r="AK44" s="412">
        <v>2</v>
      </c>
      <c r="AL44" s="412">
        <v>4</v>
      </c>
      <c r="AM44" s="412">
        <v>21</v>
      </c>
      <c r="AN44" s="412">
        <v>16</v>
      </c>
      <c r="AO44" s="412" t="s">
        <v>384</v>
      </c>
      <c r="AP44" s="412">
        <v>5</v>
      </c>
      <c r="AQ44" s="412">
        <v>1</v>
      </c>
      <c r="AR44" s="412"/>
      <c r="AS44" s="412"/>
      <c r="AT44" s="412"/>
      <c r="AU44" s="412">
        <v>12</v>
      </c>
      <c r="AV44" s="412">
        <v>9</v>
      </c>
      <c r="AW44" s="412">
        <v>60</v>
      </c>
      <c r="AX44" s="412">
        <v>11</v>
      </c>
      <c r="AY44" s="412">
        <v>24</v>
      </c>
      <c r="AZ44" s="412"/>
      <c r="BA44" s="412"/>
      <c r="BB44" s="412"/>
      <c r="BC44" s="412"/>
      <c r="BD44" s="412"/>
      <c r="BE44" s="412"/>
      <c r="BF44" s="412"/>
      <c r="BG44" s="412"/>
      <c r="BH44" s="412"/>
      <c r="BI44" s="412"/>
      <c r="BJ44" s="412"/>
      <c r="BK44" s="412"/>
      <c r="BL44" s="412"/>
      <c r="BM44" s="412"/>
      <c r="BN44" s="412"/>
      <c r="BO44" s="412"/>
      <c r="BP44" s="412"/>
      <c r="BQ44" s="412"/>
      <c r="BR44" s="412"/>
      <c r="BS44" s="412"/>
      <c r="BT44" s="412"/>
      <c r="BU44" s="412"/>
      <c r="BV44" s="412"/>
      <c r="BW44" s="412"/>
      <c r="BX44" s="412"/>
      <c r="BY44" s="412"/>
      <c r="BZ44" s="412"/>
      <c r="CA44" s="412"/>
      <c r="CB44" s="412"/>
      <c r="CC44" s="412"/>
      <c r="CD44" s="412"/>
      <c r="CE44" s="412"/>
      <c r="CF44" s="412"/>
      <c r="CG44" s="412"/>
      <c r="CH44" s="412"/>
      <c r="CI44" s="412"/>
      <c r="CJ44" s="412"/>
      <c r="CK44" s="412"/>
      <c r="CL44" s="412"/>
      <c r="CM44" s="412"/>
      <c r="CN44" s="412"/>
      <c r="CO44" s="412"/>
      <c r="CP44" s="412"/>
      <c r="CQ44" s="412"/>
      <c r="CR44" s="412"/>
      <c r="CS44" s="412"/>
      <c r="CT44" s="412"/>
      <c r="CU44" s="412"/>
      <c r="CV44" s="412">
        <v>429735.09384383197</v>
      </c>
      <c r="CW44" s="412">
        <v>4957567.5976016298</v>
      </c>
      <c r="CX44" s="412">
        <v>44.768049359999999</v>
      </c>
      <c r="CY44" s="412">
        <v>-93.887937989999998</v>
      </c>
      <c r="CZ44" s="412" t="s">
        <v>379</v>
      </c>
      <c r="DA44" s="412" t="s">
        <v>5201</v>
      </c>
    </row>
    <row r="45" spans="1:105" x14ac:dyDescent="0.25">
      <c r="A45" s="412" t="s">
        <v>5187</v>
      </c>
      <c r="B45" s="412" t="s">
        <v>5187</v>
      </c>
      <c r="C45" s="412">
        <v>587355</v>
      </c>
      <c r="D45" s="412">
        <v>2</v>
      </c>
      <c r="E45" s="412">
        <v>212</v>
      </c>
      <c r="F45" s="412">
        <v>132.00200000000001</v>
      </c>
      <c r="G45" s="412">
        <v>10</v>
      </c>
      <c r="H45" s="412"/>
      <c r="I45" s="412" t="s">
        <v>1728</v>
      </c>
      <c r="J45" s="412" t="s">
        <v>374</v>
      </c>
      <c r="K45" s="412">
        <v>25</v>
      </c>
      <c r="L45" s="412"/>
      <c r="M45" s="412">
        <v>18504456</v>
      </c>
      <c r="N45" s="412"/>
      <c r="O45" s="412">
        <v>4</v>
      </c>
      <c r="P45" s="412">
        <v>2</v>
      </c>
      <c r="Q45" s="412">
        <v>2018</v>
      </c>
      <c r="R45" s="412" t="s">
        <v>381</v>
      </c>
      <c r="S45" s="412">
        <v>16</v>
      </c>
      <c r="T45" s="412" t="s">
        <v>376</v>
      </c>
      <c r="U45" s="412">
        <v>5</v>
      </c>
      <c r="V45" s="412">
        <v>0</v>
      </c>
      <c r="W45" s="412">
        <v>2</v>
      </c>
      <c r="X45" s="412">
        <v>12</v>
      </c>
      <c r="Y45" s="412">
        <v>10</v>
      </c>
      <c r="Z45" s="412">
        <v>2</v>
      </c>
      <c r="AA45" s="412">
        <v>1</v>
      </c>
      <c r="AB45" s="412">
        <v>2</v>
      </c>
      <c r="AC45" s="412"/>
      <c r="AD45" s="412">
        <v>2</v>
      </c>
      <c r="AE45" s="412">
        <v>98</v>
      </c>
      <c r="AF45" s="412" t="s">
        <v>5202</v>
      </c>
      <c r="AG45" s="412"/>
      <c r="AH45" s="412" t="s">
        <v>470</v>
      </c>
      <c r="AI45" s="412">
        <v>7</v>
      </c>
      <c r="AJ45" s="412">
        <v>2</v>
      </c>
      <c r="AK45" s="412">
        <v>4</v>
      </c>
      <c r="AL45" s="412">
        <v>4</v>
      </c>
      <c r="AM45" s="412">
        <v>21</v>
      </c>
      <c r="AN45" s="412">
        <v>34</v>
      </c>
      <c r="AO45" s="412" t="s">
        <v>384</v>
      </c>
      <c r="AP45" s="412">
        <v>5</v>
      </c>
      <c r="AQ45" s="412">
        <v>4</v>
      </c>
      <c r="AR45" s="412"/>
      <c r="AS45" s="412"/>
      <c r="AT45" s="412"/>
      <c r="AU45" s="412">
        <v>12</v>
      </c>
      <c r="AV45" s="412">
        <v>9</v>
      </c>
      <c r="AW45" s="412">
        <v>60</v>
      </c>
      <c r="AX45" s="412">
        <v>11</v>
      </c>
      <c r="AY45" s="412">
        <v>21</v>
      </c>
      <c r="AZ45" s="412">
        <v>2</v>
      </c>
      <c r="BA45" s="412">
        <v>4</v>
      </c>
      <c r="BB45" s="412">
        <v>4</v>
      </c>
      <c r="BC45" s="412">
        <v>26</v>
      </c>
      <c r="BD45" s="412">
        <v>30</v>
      </c>
      <c r="BE45" s="412" t="s">
        <v>384</v>
      </c>
      <c r="BF45" s="412">
        <v>5</v>
      </c>
      <c r="BG45" s="412">
        <v>1</v>
      </c>
      <c r="BH45" s="412"/>
      <c r="BI45" s="412"/>
      <c r="BJ45" s="412"/>
      <c r="BK45" s="412">
        <v>12</v>
      </c>
      <c r="BL45" s="412">
        <v>9</v>
      </c>
      <c r="BM45" s="412">
        <v>60</v>
      </c>
      <c r="BN45" s="412">
        <v>11</v>
      </c>
      <c r="BO45" s="412">
        <v>21</v>
      </c>
      <c r="BP45" s="412"/>
      <c r="BQ45" s="412"/>
      <c r="BR45" s="412"/>
      <c r="BS45" s="412"/>
      <c r="BT45" s="412"/>
      <c r="BU45" s="412"/>
      <c r="BV45" s="412"/>
      <c r="BW45" s="412"/>
      <c r="BX45" s="412"/>
      <c r="BY45" s="412"/>
      <c r="BZ45" s="412"/>
      <c r="CA45" s="412"/>
      <c r="CB45" s="412"/>
      <c r="CC45" s="412"/>
      <c r="CD45" s="412"/>
      <c r="CE45" s="412"/>
      <c r="CF45" s="412"/>
      <c r="CG45" s="412"/>
      <c r="CH45" s="412"/>
      <c r="CI45" s="412"/>
      <c r="CJ45" s="412"/>
      <c r="CK45" s="412"/>
      <c r="CL45" s="412"/>
      <c r="CM45" s="412"/>
      <c r="CN45" s="412"/>
      <c r="CO45" s="412"/>
      <c r="CP45" s="412"/>
      <c r="CQ45" s="412"/>
      <c r="CR45" s="412"/>
      <c r="CS45" s="412"/>
      <c r="CT45" s="412"/>
      <c r="CU45" s="412"/>
      <c r="CV45" s="412">
        <v>428172.89814579702</v>
      </c>
      <c r="CW45" s="412">
        <v>4957595.3856574399</v>
      </c>
      <c r="CX45" s="412">
        <v>44.768144300000003</v>
      </c>
      <c r="CY45" s="412">
        <v>-93.907680929999998</v>
      </c>
      <c r="CZ45" s="412" t="s">
        <v>379</v>
      </c>
      <c r="DA45" s="412" t="s">
        <v>5203</v>
      </c>
    </row>
    <row r="46" spans="1:105" x14ac:dyDescent="0.25">
      <c r="A46" s="412" t="s">
        <v>5187</v>
      </c>
      <c r="B46" s="412" t="s">
        <v>5187</v>
      </c>
      <c r="C46" s="412">
        <v>775830</v>
      </c>
      <c r="D46" s="412">
        <v>2</v>
      </c>
      <c r="E46" s="412">
        <v>212</v>
      </c>
      <c r="F46" s="412">
        <v>132.179</v>
      </c>
      <c r="G46" s="412">
        <v>10</v>
      </c>
      <c r="H46" s="412"/>
      <c r="I46" s="412" t="s">
        <v>1728</v>
      </c>
      <c r="J46" s="412" t="s">
        <v>374</v>
      </c>
      <c r="K46" s="412">
        <v>25</v>
      </c>
      <c r="L46" s="412"/>
      <c r="M46" s="412">
        <v>19038689</v>
      </c>
      <c r="N46" s="412"/>
      <c r="O46" s="412">
        <v>12</v>
      </c>
      <c r="P46" s="412">
        <v>31</v>
      </c>
      <c r="Q46" s="412">
        <v>2019</v>
      </c>
      <c r="R46" s="412" t="s">
        <v>391</v>
      </c>
      <c r="S46" s="412">
        <v>6</v>
      </c>
      <c r="T46" s="412">
        <v>98</v>
      </c>
      <c r="U46" s="412">
        <v>3</v>
      </c>
      <c r="V46" s="412">
        <v>0</v>
      </c>
      <c r="W46" s="412">
        <v>1</v>
      </c>
      <c r="X46" s="412"/>
      <c r="Y46" s="412">
        <v>48</v>
      </c>
      <c r="Z46" s="412">
        <v>2</v>
      </c>
      <c r="AA46" s="412">
        <v>6</v>
      </c>
      <c r="AB46" s="412">
        <v>1</v>
      </c>
      <c r="AC46" s="412"/>
      <c r="AD46" s="412">
        <v>5</v>
      </c>
      <c r="AE46" s="412">
        <v>98</v>
      </c>
      <c r="AF46" s="412" t="s">
        <v>377</v>
      </c>
      <c r="AG46" s="412"/>
      <c r="AH46" s="412" t="s">
        <v>378</v>
      </c>
      <c r="AI46" s="412">
        <v>3</v>
      </c>
      <c r="AJ46" s="412">
        <v>2</v>
      </c>
      <c r="AK46" s="412">
        <v>3</v>
      </c>
      <c r="AL46" s="412">
        <v>3</v>
      </c>
      <c r="AM46" s="412">
        <v>21</v>
      </c>
      <c r="AN46" s="412">
        <v>33</v>
      </c>
      <c r="AO46" s="412" t="s">
        <v>374</v>
      </c>
      <c r="AP46" s="412">
        <v>5</v>
      </c>
      <c r="AQ46" s="412">
        <v>1</v>
      </c>
      <c r="AR46" s="412"/>
      <c r="AS46" s="412"/>
      <c r="AT46" s="412"/>
      <c r="AU46" s="412">
        <v>12</v>
      </c>
      <c r="AV46" s="412">
        <v>9</v>
      </c>
      <c r="AW46" s="412">
        <v>60</v>
      </c>
      <c r="AX46" s="412">
        <v>11</v>
      </c>
      <c r="AY46" s="412">
        <v>21</v>
      </c>
      <c r="AZ46" s="412"/>
      <c r="BA46" s="412"/>
      <c r="BB46" s="412"/>
      <c r="BC46" s="412"/>
      <c r="BD46" s="412"/>
      <c r="BE46" s="412"/>
      <c r="BF46" s="412"/>
      <c r="BG46" s="412"/>
      <c r="BH46" s="412"/>
      <c r="BI46" s="412"/>
      <c r="BJ46" s="412"/>
      <c r="BK46" s="412"/>
      <c r="BL46" s="412"/>
      <c r="BM46" s="412"/>
      <c r="BN46" s="412"/>
      <c r="BO46" s="412"/>
      <c r="BP46" s="412"/>
      <c r="BQ46" s="412"/>
      <c r="BR46" s="412"/>
      <c r="BS46" s="412"/>
      <c r="BT46" s="412"/>
      <c r="BU46" s="412"/>
      <c r="BV46" s="412"/>
      <c r="BW46" s="412"/>
      <c r="BX46" s="412"/>
      <c r="BY46" s="412"/>
      <c r="BZ46" s="412"/>
      <c r="CA46" s="412"/>
      <c r="CB46" s="412"/>
      <c r="CC46" s="412"/>
      <c r="CD46" s="412"/>
      <c r="CE46" s="412"/>
      <c r="CF46" s="412"/>
      <c r="CG46" s="412"/>
      <c r="CH46" s="412"/>
      <c r="CI46" s="412"/>
      <c r="CJ46" s="412"/>
      <c r="CK46" s="412"/>
      <c r="CL46" s="412"/>
      <c r="CM46" s="412"/>
      <c r="CN46" s="412"/>
      <c r="CO46" s="412"/>
      <c r="CP46" s="412"/>
      <c r="CQ46" s="412"/>
      <c r="CR46" s="412"/>
      <c r="CS46" s="412"/>
      <c r="CT46" s="412"/>
      <c r="CU46" s="412"/>
      <c r="CV46" s="412">
        <v>428469.58922949003</v>
      </c>
      <c r="CW46" s="412">
        <v>4957581.0702235401</v>
      </c>
      <c r="CX46" s="412">
        <v>44.768045180000001</v>
      </c>
      <c r="CY46" s="412">
        <v>-93.903930099999997</v>
      </c>
      <c r="CZ46" s="412" t="s">
        <v>379</v>
      </c>
      <c r="DA46" s="412" t="s">
        <v>5204</v>
      </c>
    </row>
    <row r="47" spans="1:105" x14ac:dyDescent="0.25">
      <c r="A47" s="412" t="s">
        <v>5187</v>
      </c>
      <c r="B47" s="412" t="s">
        <v>5187</v>
      </c>
      <c r="C47" s="412">
        <v>584494</v>
      </c>
      <c r="D47" s="412">
        <v>2</v>
      </c>
      <c r="E47" s="412">
        <v>212</v>
      </c>
      <c r="F47" s="412">
        <v>132.27199999999999</v>
      </c>
      <c r="G47" s="412">
        <v>10</v>
      </c>
      <c r="H47" s="412"/>
      <c r="I47" s="412" t="s">
        <v>1728</v>
      </c>
      <c r="J47" s="412" t="s">
        <v>374</v>
      </c>
      <c r="K47" s="412">
        <v>25</v>
      </c>
      <c r="L47" s="412"/>
      <c r="M47" s="412">
        <v>18008231</v>
      </c>
      <c r="N47" s="412"/>
      <c r="O47" s="412">
        <v>3</v>
      </c>
      <c r="P47" s="412">
        <v>20</v>
      </c>
      <c r="Q47" s="412">
        <v>2018</v>
      </c>
      <c r="R47" s="412" t="s">
        <v>391</v>
      </c>
      <c r="S47" s="412">
        <v>8</v>
      </c>
      <c r="T47" s="412"/>
      <c r="U47" s="412">
        <v>5</v>
      </c>
      <c r="V47" s="412">
        <v>0</v>
      </c>
      <c r="W47" s="412">
        <v>1</v>
      </c>
      <c r="X47" s="412"/>
      <c r="Y47" s="412">
        <v>48</v>
      </c>
      <c r="Z47" s="412">
        <v>2</v>
      </c>
      <c r="AA47" s="412">
        <v>1</v>
      </c>
      <c r="AB47" s="412">
        <v>5</v>
      </c>
      <c r="AC47" s="412"/>
      <c r="AD47" s="412">
        <v>2</v>
      </c>
      <c r="AE47" s="412">
        <v>98</v>
      </c>
      <c r="AF47" s="412" t="s">
        <v>377</v>
      </c>
      <c r="AG47" s="412"/>
      <c r="AH47" s="412" t="s">
        <v>378</v>
      </c>
      <c r="AI47" s="412">
        <v>3</v>
      </c>
      <c r="AJ47" s="412">
        <v>2</v>
      </c>
      <c r="AK47" s="412">
        <v>2</v>
      </c>
      <c r="AL47" s="412">
        <v>3</v>
      </c>
      <c r="AM47" s="412">
        <v>21</v>
      </c>
      <c r="AN47" s="412">
        <v>38</v>
      </c>
      <c r="AO47" s="412" t="s">
        <v>384</v>
      </c>
      <c r="AP47" s="412">
        <v>5</v>
      </c>
      <c r="AQ47" s="412">
        <v>1</v>
      </c>
      <c r="AR47" s="412"/>
      <c r="AS47" s="412"/>
      <c r="AT47" s="412"/>
      <c r="AU47" s="412">
        <v>12</v>
      </c>
      <c r="AV47" s="412">
        <v>9</v>
      </c>
      <c r="AW47" s="412">
        <v>60</v>
      </c>
      <c r="AX47" s="412">
        <v>11</v>
      </c>
      <c r="AY47" s="412">
        <v>21</v>
      </c>
      <c r="AZ47" s="412"/>
      <c r="BA47" s="412"/>
      <c r="BB47" s="412"/>
      <c r="BC47" s="412"/>
      <c r="BD47" s="412"/>
      <c r="BE47" s="412"/>
      <c r="BF47" s="412"/>
      <c r="BG47" s="412"/>
      <c r="BH47" s="412"/>
      <c r="BI47" s="412"/>
      <c r="BJ47" s="412"/>
      <c r="BK47" s="412"/>
      <c r="BL47" s="412"/>
      <c r="BM47" s="412"/>
      <c r="BN47" s="412"/>
      <c r="BO47" s="412"/>
      <c r="BP47" s="412"/>
      <c r="BQ47" s="412"/>
      <c r="BR47" s="412"/>
      <c r="BS47" s="412"/>
      <c r="BT47" s="412"/>
      <c r="BU47" s="412"/>
      <c r="BV47" s="412"/>
      <c r="BW47" s="412"/>
      <c r="BX47" s="412"/>
      <c r="BY47" s="412"/>
      <c r="BZ47" s="412"/>
      <c r="CA47" s="412"/>
      <c r="CB47" s="412"/>
      <c r="CC47" s="412"/>
      <c r="CD47" s="412"/>
      <c r="CE47" s="412"/>
      <c r="CF47" s="412"/>
      <c r="CG47" s="412"/>
      <c r="CH47" s="412"/>
      <c r="CI47" s="412"/>
      <c r="CJ47" s="412"/>
      <c r="CK47" s="412"/>
      <c r="CL47" s="412"/>
      <c r="CM47" s="412"/>
      <c r="CN47" s="412"/>
      <c r="CO47" s="412"/>
      <c r="CP47" s="412"/>
      <c r="CQ47" s="412"/>
      <c r="CR47" s="412"/>
      <c r="CS47" s="412"/>
      <c r="CT47" s="412"/>
      <c r="CU47" s="412"/>
      <c r="CV47" s="412">
        <v>428620.25369275699</v>
      </c>
      <c r="CW47" s="412">
        <v>4957582.1212904695</v>
      </c>
      <c r="CX47" s="412">
        <v>44.768069699999998</v>
      </c>
      <c r="CY47" s="412">
        <v>-93.902026530000001</v>
      </c>
      <c r="CZ47" s="412" t="s">
        <v>379</v>
      </c>
      <c r="DA47" s="412" t="s">
        <v>5205</v>
      </c>
    </row>
    <row r="48" spans="1:105" x14ac:dyDescent="0.25">
      <c r="A48" s="412" t="s">
        <v>5187</v>
      </c>
      <c r="B48" s="412" t="s">
        <v>5187</v>
      </c>
      <c r="C48" s="412">
        <v>757292</v>
      </c>
      <c r="D48" s="412">
        <v>2</v>
      </c>
      <c r="E48" s="412">
        <v>212</v>
      </c>
      <c r="F48" s="412">
        <v>132.28399999999999</v>
      </c>
      <c r="G48" s="412">
        <v>10</v>
      </c>
      <c r="H48" s="412"/>
      <c r="I48" s="412" t="s">
        <v>1728</v>
      </c>
      <c r="J48" s="412" t="s">
        <v>374</v>
      </c>
      <c r="K48" s="412">
        <v>25</v>
      </c>
      <c r="L48" s="412"/>
      <c r="M48" s="412">
        <v>19032106</v>
      </c>
      <c r="N48" s="412"/>
      <c r="O48" s="412">
        <v>10</v>
      </c>
      <c r="P48" s="412">
        <v>26</v>
      </c>
      <c r="Q48" s="412">
        <v>2019</v>
      </c>
      <c r="R48" s="412" t="s">
        <v>386</v>
      </c>
      <c r="S48" s="412">
        <v>3</v>
      </c>
      <c r="T48" s="412" t="s">
        <v>376</v>
      </c>
      <c r="U48" s="412">
        <v>5</v>
      </c>
      <c r="V48" s="412">
        <v>0</v>
      </c>
      <c r="W48" s="412">
        <v>1</v>
      </c>
      <c r="X48" s="412"/>
      <c r="Y48" s="412">
        <v>16</v>
      </c>
      <c r="Z48" s="412">
        <v>2</v>
      </c>
      <c r="AA48" s="412">
        <v>6</v>
      </c>
      <c r="AB48" s="412">
        <v>1</v>
      </c>
      <c r="AC48" s="412"/>
      <c r="AD48" s="412">
        <v>1</v>
      </c>
      <c r="AE48" s="412">
        <v>98</v>
      </c>
      <c r="AF48" s="412" t="s">
        <v>377</v>
      </c>
      <c r="AG48" s="412"/>
      <c r="AH48" s="412" t="s">
        <v>378</v>
      </c>
      <c r="AI48" s="412">
        <v>4</v>
      </c>
      <c r="AJ48" s="412">
        <v>2</v>
      </c>
      <c r="AK48" s="412">
        <v>4</v>
      </c>
      <c r="AL48" s="412">
        <v>4</v>
      </c>
      <c r="AM48" s="412">
        <v>21</v>
      </c>
      <c r="AN48" s="412">
        <v>62</v>
      </c>
      <c r="AO48" s="412" t="s">
        <v>374</v>
      </c>
      <c r="AP48" s="412">
        <v>5</v>
      </c>
      <c r="AQ48" s="412">
        <v>1</v>
      </c>
      <c r="AR48" s="412"/>
      <c r="AS48" s="412"/>
      <c r="AT48" s="412"/>
      <c r="AU48" s="412">
        <v>12</v>
      </c>
      <c r="AV48" s="412">
        <v>9</v>
      </c>
      <c r="AW48" s="412">
        <v>60</v>
      </c>
      <c r="AX48" s="412">
        <v>11</v>
      </c>
      <c r="AY48" s="412">
        <v>21</v>
      </c>
      <c r="AZ48" s="412"/>
      <c r="BA48" s="412"/>
      <c r="BB48" s="412"/>
      <c r="BC48" s="412"/>
      <c r="BD48" s="412"/>
      <c r="BE48" s="412"/>
      <c r="BF48" s="412"/>
      <c r="BG48" s="412"/>
      <c r="BH48" s="412"/>
      <c r="BI48" s="412"/>
      <c r="BJ48" s="412"/>
      <c r="BK48" s="412"/>
      <c r="BL48" s="412"/>
      <c r="BM48" s="412"/>
      <c r="BN48" s="412"/>
      <c r="BO48" s="412"/>
      <c r="BP48" s="412"/>
      <c r="BQ48" s="412"/>
      <c r="BR48" s="412"/>
      <c r="BS48" s="412"/>
      <c r="BT48" s="412"/>
      <c r="BU48" s="412"/>
      <c r="BV48" s="412"/>
      <c r="BW48" s="412"/>
      <c r="BX48" s="412"/>
      <c r="BY48" s="412"/>
      <c r="BZ48" s="412"/>
      <c r="CA48" s="412"/>
      <c r="CB48" s="412"/>
      <c r="CC48" s="412"/>
      <c r="CD48" s="412"/>
      <c r="CE48" s="412"/>
      <c r="CF48" s="412"/>
      <c r="CG48" s="412"/>
      <c r="CH48" s="412"/>
      <c r="CI48" s="412"/>
      <c r="CJ48" s="412"/>
      <c r="CK48" s="412"/>
      <c r="CL48" s="412"/>
      <c r="CM48" s="412"/>
      <c r="CN48" s="412"/>
      <c r="CO48" s="412"/>
      <c r="CP48" s="412"/>
      <c r="CQ48" s="412"/>
      <c r="CR48" s="412"/>
      <c r="CS48" s="412"/>
      <c r="CT48" s="412"/>
      <c r="CU48" s="412"/>
      <c r="CV48" s="412">
        <v>428638.86194860702</v>
      </c>
      <c r="CW48" s="412">
        <v>4957586.4865360903</v>
      </c>
      <c r="CX48" s="412">
        <v>44.768110849999999</v>
      </c>
      <c r="CY48" s="412">
        <v>-93.901792020000002</v>
      </c>
      <c r="CZ48" s="412" t="s">
        <v>379</v>
      </c>
      <c r="DA48" s="412" t="s">
        <v>5206</v>
      </c>
    </row>
    <row r="49" spans="1:105" x14ac:dyDescent="0.25">
      <c r="A49" s="412" t="s">
        <v>5187</v>
      </c>
      <c r="B49" s="412" t="s">
        <v>5187</v>
      </c>
      <c r="C49" s="412">
        <v>761503</v>
      </c>
      <c r="D49" s="412">
        <v>2</v>
      </c>
      <c r="E49" s="412">
        <v>212</v>
      </c>
      <c r="F49" s="412">
        <v>132.59</v>
      </c>
      <c r="G49" s="412">
        <v>10</v>
      </c>
      <c r="H49" s="412"/>
      <c r="I49" s="412" t="s">
        <v>1728</v>
      </c>
      <c r="J49" s="412" t="s">
        <v>374</v>
      </c>
      <c r="K49" s="412">
        <v>25</v>
      </c>
      <c r="L49" s="412"/>
      <c r="M49" s="412">
        <v>19033767</v>
      </c>
      <c r="N49" s="412"/>
      <c r="O49" s="412">
        <v>11</v>
      </c>
      <c r="P49" s="412">
        <v>11</v>
      </c>
      <c r="Q49" s="412">
        <v>2019</v>
      </c>
      <c r="R49" s="412" t="s">
        <v>381</v>
      </c>
      <c r="S49" s="412">
        <v>5</v>
      </c>
      <c r="T49" s="412"/>
      <c r="U49" s="412">
        <v>5</v>
      </c>
      <c r="V49" s="412">
        <v>0</v>
      </c>
      <c r="W49" s="412">
        <v>1</v>
      </c>
      <c r="X49" s="412"/>
      <c r="Y49" s="412">
        <v>16</v>
      </c>
      <c r="Z49" s="412">
        <v>2</v>
      </c>
      <c r="AA49" s="412">
        <v>6</v>
      </c>
      <c r="AB49" s="412">
        <v>1</v>
      </c>
      <c r="AC49" s="412"/>
      <c r="AD49" s="412">
        <v>1</v>
      </c>
      <c r="AE49" s="412">
        <v>98</v>
      </c>
      <c r="AF49" s="412" t="s">
        <v>377</v>
      </c>
      <c r="AG49" s="412"/>
      <c r="AH49" s="412" t="s">
        <v>378</v>
      </c>
      <c r="AI49" s="412">
        <v>4</v>
      </c>
      <c r="AJ49" s="412">
        <v>2</v>
      </c>
      <c r="AK49" s="412">
        <v>4</v>
      </c>
      <c r="AL49" s="412">
        <v>3</v>
      </c>
      <c r="AM49" s="412">
        <v>21</v>
      </c>
      <c r="AN49" s="412">
        <v>64</v>
      </c>
      <c r="AO49" s="412" t="s">
        <v>374</v>
      </c>
      <c r="AP49" s="412">
        <v>5</v>
      </c>
      <c r="AQ49" s="412">
        <v>1</v>
      </c>
      <c r="AR49" s="412"/>
      <c r="AS49" s="412"/>
      <c r="AT49" s="412"/>
      <c r="AU49" s="412">
        <v>12</v>
      </c>
      <c r="AV49" s="412">
        <v>9</v>
      </c>
      <c r="AW49" s="412">
        <v>60</v>
      </c>
      <c r="AX49" s="412">
        <v>11</v>
      </c>
      <c r="AY49" s="412">
        <v>21</v>
      </c>
      <c r="AZ49" s="412"/>
      <c r="BA49" s="412"/>
      <c r="BB49" s="412"/>
      <c r="BC49" s="412"/>
      <c r="BD49" s="412"/>
      <c r="BE49" s="412"/>
      <c r="BF49" s="412"/>
      <c r="BG49" s="412"/>
      <c r="BH49" s="412"/>
      <c r="BI49" s="412"/>
      <c r="BJ49" s="412"/>
      <c r="BK49" s="412"/>
      <c r="BL49" s="412"/>
      <c r="BM49" s="412"/>
      <c r="BN49" s="412"/>
      <c r="BO49" s="412"/>
      <c r="BP49" s="412"/>
      <c r="BQ49" s="412"/>
      <c r="BR49" s="412"/>
      <c r="BS49" s="412"/>
      <c r="BT49" s="412"/>
      <c r="BU49" s="412"/>
      <c r="BV49" s="412"/>
      <c r="BW49" s="412"/>
      <c r="BX49" s="412"/>
      <c r="BY49" s="412"/>
      <c r="BZ49" s="412"/>
      <c r="CA49" s="412"/>
      <c r="CB49" s="412"/>
      <c r="CC49" s="412"/>
      <c r="CD49" s="412"/>
      <c r="CE49" s="412"/>
      <c r="CF49" s="412"/>
      <c r="CG49" s="412"/>
      <c r="CH49" s="412"/>
      <c r="CI49" s="412"/>
      <c r="CJ49" s="412"/>
      <c r="CK49" s="412"/>
      <c r="CL49" s="412"/>
      <c r="CM49" s="412"/>
      <c r="CN49" s="412"/>
      <c r="CO49" s="412"/>
      <c r="CP49" s="412"/>
      <c r="CQ49" s="412"/>
      <c r="CR49" s="412"/>
      <c r="CS49" s="412"/>
      <c r="CT49" s="412"/>
      <c r="CU49" s="412"/>
      <c r="CV49" s="412">
        <v>429131.583553467</v>
      </c>
      <c r="CW49" s="412">
        <v>4957575.8022013698</v>
      </c>
      <c r="CX49" s="412">
        <v>44.768063669999997</v>
      </c>
      <c r="CY49" s="412">
        <v>-93.895564759999999</v>
      </c>
      <c r="CZ49" s="412" t="s">
        <v>379</v>
      </c>
      <c r="DA49" s="412" t="s">
        <v>5207</v>
      </c>
    </row>
    <row r="50" spans="1:105" x14ac:dyDescent="0.25">
      <c r="A50" s="412" t="s">
        <v>5187</v>
      </c>
      <c r="B50" s="412" t="s">
        <v>5187</v>
      </c>
      <c r="C50" s="412">
        <v>817150</v>
      </c>
      <c r="D50" s="412">
        <v>2</v>
      </c>
      <c r="E50" s="412">
        <v>212</v>
      </c>
      <c r="F50" s="412">
        <v>132.65100000000001</v>
      </c>
      <c r="G50" s="412">
        <v>10</v>
      </c>
      <c r="H50" s="412"/>
      <c r="I50" s="412" t="s">
        <v>1728</v>
      </c>
      <c r="J50" s="412" t="s">
        <v>374</v>
      </c>
      <c r="K50" s="412">
        <v>25</v>
      </c>
      <c r="L50" s="412"/>
      <c r="M50" s="412">
        <v>20018164</v>
      </c>
      <c r="N50" s="412">
        <v>201820018</v>
      </c>
      <c r="O50" s="412">
        <v>6</v>
      </c>
      <c r="P50" s="412">
        <v>30</v>
      </c>
      <c r="Q50" s="412">
        <v>2020</v>
      </c>
      <c r="R50" s="412" t="s">
        <v>391</v>
      </c>
      <c r="S50" s="412">
        <v>8</v>
      </c>
      <c r="T50" s="412" t="s">
        <v>393</v>
      </c>
      <c r="U50" s="412">
        <v>5</v>
      </c>
      <c r="V50" s="412">
        <v>0</v>
      </c>
      <c r="W50" s="412">
        <v>1</v>
      </c>
      <c r="X50" s="412"/>
      <c r="Y50" s="412">
        <v>46</v>
      </c>
      <c r="Z50" s="412">
        <v>2</v>
      </c>
      <c r="AA50" s="412">
        <v>1</v>
      </c>
      <c r="AB50" s="412">
        <v>1</v>
      </c>
      <c r="AC50" s="412"/>
      <c r="AD50" s="412">
        <v>1</v>
      </c>
      <c r="AE50" s="412">
        <v>98</v>
      </c>
      <c r="AF50" s="412" t="s">
        <v>377</v>
      </c>
      <c r="AG50" s="412"/>
      <c r="AH50" s="412" t="s">
        <v>378</v>
      </c>
      <c r="AI50" s="412">
        <v>3</v>
      </c>
      <c r="AJ50" s="412">
        <v>2</v>
      </c>
      <c r="AK50" s="412">
        <v>3</v>
      </c>
      <c r="AL50" s="412">
        <v>3</v>
      </c>
      <c r="AM50" s="412">
        <v>21</v>
      </c>
      <c r="AN50" s="412">
        <v>29</v>
      </c>
      <c r="AO50" s="412" t="s">
        <v>384</v>
      </c>
      <c r="AP50" s="412">
        <v>5</v>
      </c>
      <c r="AQ50" s="412">
        <v>99</v>
      </c>
      <c r="AR50" s="412"/>
      <c r="AS50" s="412"/>
      <c r="AT50" s="412"/>
      <c r="AU50" s="412">
        <v>12</v>
      </c>
      <c r="AV50" s="412">
        <v>98</v>
      </c>
      <c r="AW50" s="412">
        <v>60</v>
      </c>
      <c r="AX50" s="412">
        <v>11</v>
      </c>
      <c r="AY50" s="412">
        <v>21</v>
      </c>
      <c r="AZ50" s="412"/>
      <c r="BA50" s="412"/>
      <c r="BB50" s="412"/>
      <c r="BC50" s="412"/>
      <c r="BD50" s="412"/>
      <c r="BE50" s="412"/>
      <c r="BF50" s="412"/>
      <c r="BG50" s="412"/>
      <c r="BH50" s="412"/>
      <c r="BI50" s="412"/>
      <c r="BJ50" s="412"/>
      <c r="BK50" s="412"/>
      <c r="BL50" s="412"/>
      <c r="BM50" s="412"/>
      <c r="BN50" s="412"/>
      <c r="BO50" s="412"/>
      <c r="BP50" s="412"/>
      <c r="BQ50" s="412"/>
      <c r="BR50" s="412"/>
      <c r="BS50" s="412"/>
      <c r="BT50" s="412"/>
      <c r="BU50" s="412"/>
      <c r="BV50" s="412"/>
      <c r="BW50" s="412"/>
      <c r="BX50" s="412"/>
      <c r="BY50" s="412"/>
      <c r="BZ50" s="412"/>
      <c r="CA50" s="412"/>
      <c r="CB50" s="412"/>
      <c r="CC50" s="412"/>
      <c r="CD50" s="412"/>
      <c r="CE50" s="412"/>
      <c r="CF50" s="412"/>
      <c r="CG50" s="412"/>
      <c r="CH50" s="412"/>
      <c r="CI50" s="412"/>
      <c r="CJ50" s="412"/>
      <c r="CK50" s="412"/>
      <c r="CL50" s="412"/>
      <c r="CM50" s="412"/>
      <c r="CN50" s="412"/>
      <c r="CO50" s="412"/>
      <c r="CP50" s="412"/>
      <c r="CQ50" s="412"/>
      <c r="CR50" s="412"/>
      <c r="CS50" s="412"/>
      <c r="CT50" s="412"/>
      <c r="CU50" s="412"/>
      <c r="CV50" s="412">
        <v>429229.06116037199</v>
      </c>
      <c r="CW50" s="412">
        <v>4957561.7483330602</v>
      </c>
      <c r="CX50" s="412">
        <v>44.767946819999999</v>
      </c>
      <c r="CY50" s="412">
        <v>-93.894331140000006</v>
      </c>
      <c r="CZ50" s="412" t="s">
        <v>379</v>
      </c>
      <c r="DA50" s="412" t="s">
        <v>5208</v>
      </c>
    </row>
    <row r="51" spans="1:105" x14ac:dyDescent="0.25">
      <c r="A51" s="412" t="s">
        <v>5187</v>
      </c>
      <c r="B51" s="412" t="s">
        <v>5187</v>
      </c>
      <c r="C51" s="412">
        <v>727369</v>
      </c>
      <c r="D51" s="412">
        <v>2</v>
      </c>
      <c r="E51" s="412">
        <v>212</v>
      </c>
      <c r="F51" s="412">
        <v>132.68700000000001</v>
      </c>
      <c r="G51" s="412">
        <v>10</v>
      </c>
      <c r="H51" s="412"/>
      <c r="I51" s="412" t="s">
        <v>1728</v>
      </c>
      <c r="J51" s="412" t="s">
        <v>374</v>
      </c>
      <c r="K51" s="412">
        <v>25</v>
      </c>
      <c r="L51" s="412"/>
      <c r="M51" s="412">
        <v>19017225</v>
      </c>
      <c r="N51" s="412"/>
      <c r="O51" s="412">
        <v>6</v>
      </c>
      <c r="P51" s="412">
        <v>17</v>
      </c>
      <c r="Q51" s="412">
        <v>2019</v>
      </c>
      <c r="R51" s="412" t="s">
        <v>381</v>
      </c>
      <c r="S51" s="412">
        <v>6</v>
      </c>
      <c r="T51" s="412"/>
      <c r="U51" s="412">
        <v>5</v>
      </c>
      <c r="V51" s="412">
        <v>0</v>
      </c>
      <c r="W51" s="412">
        <v>1</v>
      </c>
      <c r="X51" s="412"/>
      <c r="Y51" s="412">
        <v>16</v>
      </c>
      <c r="Z51" s="412">
        <v>2</v>
      </c>
      <c r="AA51" s="412">
        <v>1</v>
      </c>
      <c r="AB51" s="412">
        <v>2</v>
      </c>
      <c r="AC51" s="412"/>
      <c r="AD51" s="412">
        <v>1</v>
      </c>
      <c r="AE51" s="412">
        <v>98</v>
      </c>
      <c r="AF51" s="412" t="s">
        <v>377</v>
      </c>
      <c r="AG51" s="412"/>
      <c r="AH51" s="412" t="s">
        <v>378</v>
      </c>
      <c r="AI51" s="412">
        <v>4</v>
      </c>
      <c r="AJ51" s="412">
        <v>2</v>
      </c>
      <c r="AK51" s="412">
        <v>4</v>
      </c>
      <c r="AL51" s="412">
        <v>3</v>
      </c>
      <c r="AM51" s="412">
        <v>21</v>
      </c>
      <c r="AN51" s="412">
        <v>45</v>
      </c>
      <c r="AO51" s="412" t="s">
        <v>374</v>
      </c>
      <c r="AP51" s="412">
        <v>5</v>
      </c>
      <c r="AQ51" s="412">
        <v>1</v>
      </c>
      <c r="AR51" s="412"/>
      <c r="AS51" s="412"/>
      <c r="AT51" s="412"/>
      <c r="AU51" s="412">
        <v>12</v>
      </c>
      <c r="AV51" s="412">
        <v>9</v>
      </c>
      <c r="AW51" s="412">
        <v>60</v>
      </c>
      <c r="AX51" s="412">
        <v>11</v>
      </c>
      <c r="AY51" s="412">
        <v>21</v>
      </c>
      <c r="AZ51" s="412"/>
      <c r="BA51" s="412"/>
      <c r="BB51" s="412"/>
      <c r="BC51" s="412"/>
      <c r="BD51" s="412"/>
      <c r="BE51" s="412"/>
      <c r="BF51" s="412"/>
      <c r="BG51" s="412"/>
      <c r="BH51" s="412"/>
      <c r="BI51" s="412"/>
      <c r="BJ51" s="412"/>
      <c r="BK51" s="412"/>
      <c r="BL51" s="412"/>
      <c r="BM51" s="412"/>
      <c r="BN51" s="412"/>
      <c r="BO51" s="412"/>
      <c r="BP51" s="412"/>
      <c r="BQ51" s="412"/>
      <c r="BR51" s="412"/>
      <c r="BS51" s="412"/>
      <c r="BT51" s="412"/>
      <c r="BU51" s="412"/>
      <c r="BV51" s="412"/>
      <c r="BW51" s="412"/>
      <c r="BX51" s="412"/>
      <c r="BY51" s="412"/>
      <c r="BZ51" s="412"/>
      <c r="CA51" s="412"/>
      <c r="CB51" s="412"/>
      <c r="CC51" s="412"/>
      <c r="CD51" s="412"/>
      <c r="CE51" s="412"/>
      <c r="CF51" s="412"/>
      <c r="CG51" s="412"/>
      <c r="CH51" s="412"/>
      <c r="CI51" s="412"/>
      <c r="CJ51" s="412"/>
      <c r="CK51" s="412"/>
      <c r="CL51" s="412"/>
      <c r="CM51" s="412"/>
      <c r="CN51" s="412"/>
      <c r="CO51" s="412"/>
      <c r="CP51" s="412"/>
      <c r="CQ51" s="412"/>
      <c r="CR51" s="412"/>
      <c r="CS51" s="412"/>
      <c r="CT51" s="412"/>
      <c r="CU51" s="412"/>
      <c r="CV51" s="412">
        <v>429288.21170006797</v>
      </c>
      <c r="CW51" s="412">
        <v>4957571.5663595702</v>
      </c>
      <c r="CX51" s="412">
        <v>44.76804104</v>
      </c>
      <c r="CY51" s="412">
        <v>-93.893585099999996</v>
      </c>
      <c r="CZ51" s="412" t="s">
        <v>379</v>
      </c>
      <c r="DA51" s="412" t="s">
        <v>5209</v>
      </c>
    </row>
    <row r="52" spans="1:105" x14ac:dyDescent="0.25">
      <c r="A52" s="412" t="s">
        <v>5187</v>
      </c>
      <c r="B52" s="412" t="s">
        <v>5187</v>
      </c>
      <c r="C52" s="412">
        <v>835462</v>
      </c>
      <c r="D52" s="412">
        <v>2</v>
      </c>
      <c r="E52" s="412">
        <v>212</v>
      </c>
      <c r="F52" s="412">
        <v>132.71899999999999</v>
      </c>
      <c r="G52" s="412">
        <v>10</v>
      </c>
      <c r="H52" s="412"/>
      <c r="I52" s="412" t="s">
        <v>1728</v>
      </c>
      <c r="J52" s="412" t="s">
        <v>374</v>
      </c>
      <c r="K52" s="412">
        <v>25</v>
      </c>
      <c r="L52" s="412"/>
      <c r="M52" s="412">
        <v>20023776</v>
      </c>
      <c r="N52" s="412">
        <v>202270158</v>
      </c>
      <c r="O52" s="412">
        <v>8</v>
      </c>
      <c r="P52" s="412">
        <v>14</v>
      </c>
      <c r="Q52" s="412">
        <v>2020</v>
      </c>
      <c r="R52" s="412" t="s">
        <v>383</v>
      </c>
      <c r="S52" s="412">
        <v>19</v>
      </c>
      <c r="T52" s="412"/>
      <c r="U52" s="412">
        <v>5</v>
      </c>
      <c r="V52" s="412">
        <v>0</v>
      </c>
      <c r="W52" s="412">
        <v>1</v>
      </c>
      <c r="X52" s="412"/>
      <c r="Y52" s="412">
        <v>89</v>
      </c>
      <c r="Z52" s="412">
        <v>2</v>
      </c>
      <c r="AA52" s="412">
        <v>6</v>
      </c>
      <c r="AB52" s="412">
        <v>3</v>
      </c>
      <c r="AC52" s="412"/>
      <c r="AD52" s="412">
        <v>2</v>
      </c>
      <c r="AE52" s="412">
        <v>2</v>
      </c>
      <c r="AF52" s="412" t="s">
        <v>377</v>
      </c>
      <c r="AG52" s="412"/>
      <c r="AH52" s="412" t="s">
        <v>378</v>
      </c>
      <c r="AI52" s="412">
        <v>4</v>
      </c>
      <c r="AJ52" s="412">
        <v>2</v>
      </c>
      <c r="AK52" s="412">
        <v>2</v>
      </c>
      <c r="AL52" s="412">
        <v>4</v>
      </c>
      <c r="AM52" s="412">
        <v>21</v>
      </c>
      <c r="AN52" s="412">
        <v>33</v>
      </c>
      <c r="AO52" s="412" t="s">
        <v>374</v>
      </c>
      <c r="AP52" s="412">
        <v>10</v>
      </c>
      <c r="AQ52" s="412">
        <v>62</v>
      </c>
      <c r="AR52" s="412">
        <v>90</v>
      </c>
      <c r="AS52" s="412"/>
      <c r="AT52" s="412"/>
      <c r="AU52" s="412">
        <v>12</v>
      </c>
      <c r="AV52" s="412">
        <v>9</v>
      </c>
      <c r="AW52" s="412">
        <v>60</v>
      </c>
      <c r="AX52" s="412">
        <v>11</v>
      </c>
      <c r="AY52" s="412">
        <v>21</v>
      </c>
      <c r="AZ52" s="412"/>
      <c r="BA52" s="412"/>
      <c r="BB52" s="412"/>
      <c r="BC52" s="412"/>
      <c r="BD52" s="412"/>
      <c r="BE52" s="412"/>
      <c r="BF52" s="412"/>
      <c r="BG52" s="412"/>
      <c r="BH52" s="412"/>
      <c r="BI52" s="412"/>
      <c r="BJ52" s="412"/>
      <c r="BK52" s="412"/>
      <c r="BL52" s="412"/>
      <c r="BM52" s="412"/>
      <c r="BN52" s="412"/>
      <c r="BO52" s="412"/>
      <c r="BP52" s="412"/>
      <c r="BQ52" s="412"/>
      <c r="BR52" s="412"/>
      <c r="BS52" s="412"/>
      <c r="BT52" s="412"/>
      <c r="BU52" s="412"/>
      <c r="BV52" s="412"/>
      <c r="BW52" s="412"/>
      <c r="BX52" s="412"/>
      <c r="BY52" s="412"/>
      <c r="BZ52" s="412"/>
      <c r="CA52" s="412"/>
      <c r="CB52" s="412"/>
      <c r="CC52" s="412"/>
      <c r="CD52" s="412"/>
      <c r="CE52" s="412"/>
      <c r="CF52" s="412"/>
      <c r="CG52" s="412"/>
      <c r="CH52" s="412"/>
      <c r="CI52" s="412"/>
      <c r="CJ52" s="412"/>
      <c r="CK52" s="412"/>
      <c r="CL52" s="412"/>
      <c r="CM52" s="412"/>
      <c r="CN52" s="412"/>
      <c r="CO52" s="412"/>
      <c r="CP52" s="412"/>
      <c r="CQ52" s="412"/>
      <c r="CR52" s="412"/>
      <c r="CS52" s="412"/>
      <c r="CT52" s="412"/>
      <c r="CU52" s="412"/>
      <c r="CV52" s="412">
        <v>429339.12804717198</v>
      </c>
      <c r="CW52" s="412">
        <v>4957570.8288047099</v>
      </c>
      <c r="CX52" s="412">
        <v>44.768039440000003</v>
      </c>
      <c r="CY52" s="412">
        <v>-93.892941649999997</v>
      </c>
      <c r="CZ52" s="412" t="s">
        <v>379</v>
      </c>
      <c r="DA52" s="412" t="s">
        <v>5210</v>
      </c>
    </row>
    <row r="53" spans="1:105" x14ac:dyDescent="0.25">
      <c r="A53" s="412" t="s">
        <v>5187</v>
      </c>
      <c r="B53" s="412" t="s">
        <v>5187</v>
      </c>
      <c r="C53" s="412">
        <v>746574</v>
      </c>
      <c r="D53" s="412">
        <v>2</v>
      </c>
      <c r="E53" s="412">
        <v>212</v>
      </c>
      <c r="F53" s="412">
        <v>132.74199999999999</v>
      </c>
      <c r="G53" s="412">
        <v>10</v>
      </c>
      <c r="H53" s="412"/>
      <c r="I53" s="412" t="s">
        <v>1728</v>
      </c>
      <c r="J53" s="412" t="s">
        <v>374</v>
      </c>
      <c r="K53" s="412">
        <v>25</v>
      </c>
      <c r="L53" s="412"/>
      <c r="M53" s="412">
        <v>19510951</v>
      </c>
      <c r="N53" s="412"/>
      <c r="O53" s="412">
        <v>9</v>
      </c>
      <c r="P53" s="412">
        <v>9</v>
      </c>
      <c r="Q53" s="412">
        <v>2019</v>
      </c>
      <c r="R53" s="412" t="s">
        <v>381</v>
      </c>
      <c r="S53" s="412">
        <v>17</v>
      </c>
      <c r="T53" s="412"/>
      <c r="U53" s="412">
        <v>4</v>
      </c>
      <c r="V53" s="412">
        <v>0</v>
      </c>
      <c r="W53" s="412">
        <v>2</v>
      </c>
      <c r="X53" s="412">
        <v>12</v>
      </c>
      <c r="Y53" s="412">
        <v>10</v>
      </c>
      <c r="Z53" s="412">
        <v>2</v>
      </c>
      <c r="AA53" s="412">
        <v>1</v>
      </c>
      <c r="AB53" s="412">
        <v>2</v>
      </c>
      <c r="AC53" s="412"/>
      <c r="AD53" s="412">
        <v>2</v>
      </c>
      <c r="AE53" s="412">
        <v>98</v>
      </c>
      <c r="AF53" s="412" t="s">
        <v>5211</v>
      </c>
      <c r="AG53" s="412"/>
      <c r="AH53" s="412" t="s">
        <v>378</v>
      </c>
      <c r="AI53" s="412">
        <v>7</v>
      </c>
      <c r="AJ53" s="412">
        <v>2</v>
      </c>
      <c r="AK53" s="412">
        <v>4</v>
      </c>
      <c r="AL53" s="412">
        <v>3</v>
      </c>
      <c r="AM53" s="412">
        <v>21</v>
      </c>
      <c r="AN53" s="412">
        <v>27</v>
      </c>
      <c r="AO53" s="412" t="s">
        <v>384</v>
      </c>
      <c r="AP53" s="412">
        <v>5</v>
      </c>
      <c r="AQ53" s="412">
        <v>4</v>
      </c>
      <c r="AR53" s="412"/>
      <c r="AS53" s="412"/>
      <c r="AT53" s="412"/>
      <c r="AU53" s="412">
        <v>12</v>
      </c>
      <c r="AV53" s="412">
        <v>9</v>
      </c>
      <c r="AW53" s="412">
        <v>60</v>
      </c>
      <c r="AX53" s="412">
        <v>11</v>
      </c>
      <c r="AY53" s="412">
        <v>21</v>
      </c>
      <c r="AZ53" s="412">
        <v>2</v>
      </c>
      <c r="BA53" s="412">
        <v>2</v>
      </c>
      <c r="BB53" s="412">
        <v>3</v>
      </c>
      <c r="BC53" s="412">
        <v>24</v>
      </c>
      <c r="BD53" s="412">
        <v>69</v>
      </c>
      <c r="BE53" s="412" t="s">
        <v>384</v>
      </c>
      <c r="BF53" s="412">
        <v>5</v>
      </c>
      <c r="BG53" s="412">
        <v>1</v>
      </c>
      <c r="BH53" s="412"/>
      <c r="BI53" s="412"/>
      <c r="BJ53" s="412"/>
      <c r="BK53" s="412">
        <v>12</v>
      </c>
      <c r="BL53" s="412">
        <v>9</v>
      </c>
      <c r="BM53" s="412">
        <v>60</v>
      </c>
      <c r="BN53" s="412">
        <v>11</v>
      </c>
      <c r="BO53" s="412">
        <v>21</v>
      </c>
      <c r="BP53" s="412"/>
      <c r="BQ53" s="412"/>
      <c r="BR53" s="412"/>
      <c r="BS53" s="412"/>
      <c r="BT53" s="412"/>
      <c r="BU53" s="412"/>
      <c r="BV53" s="412"/>
      <c r="BW53" s="412"/>
      <c r="BX53" s="412"/>
      <c r="BY53" s="412"/>
      <c r="BZ53" s="412"/>
      <c r="CA53" s="412"/>
      <c r="CB53" s="412"/>
      <c r="CC53" s="412"/>
      <c r="CD53" s="412"/>
      <c r="CE53" s="412"/>
      <c r="CF53" s="412"/>
      <c r="CG53" s="412"/>
      <c r="CH53" s="412"/>
      <c r="CI53" s="412"/>
      <c r="CJ53" s="412"/>
      <c r="CK53" s="412"/>
      <c r="CL53" s="412"/>
      <c r="CM53" s="412"/>
      <c r="CN53" s="412"/>
      <c r="CO53" s="412"/>
      <c r="CP53" s="412"/>
      <c r="CQ53" s="412"/>
      <c r="CR53" s="412"/>
      <c r="CS53" s="412"/>
      <c r="CT53" s="412"/>
      <c r="CU53" s="412"/>
      <c r="CV53" s="412">
        <v>429375.16721700103</v>
      </c>
      <c r="CW53" s="412">
        <v>4957574.2189484397</v>
      </c>
      <c r="CX53" s="412">
        <v>44.768073510000001</v>
      </c>
      <c r="CY53" s="412">
        <v>-93.892486750000003</v>
      </c>
      <c r="CZ53" s="412" t="s">
        <v>379</v>
      </c>
      <c r="DA53" s="412" t="s">
        <v>5212</v>
      </c>
    </row>
    <row r="54" spans="1:105" x14ac:dyDescent="0.25">
      <c r="A54" s="412" t="s">
        <v>5187</v>
      </c>
      <c r="B54" s="412" t="s">
        <v>5187</v>
      </c>
      <c r="C54" s="412">
        <v>801554</v>
      </c>
      <c r="D54" s="412">
        <v>2</v>
      </c>
      <c r="E54" s="412">
        <v>212</v>
      </c>
      <c r="F54" s="412">
        <v>133.11799999999999</v>
      </c>
      <c r="G54" s="412">
        <v>10</v>
      </c>
      <c r="H54" s="412"/>
      <c r="I54" s="412" t="s">
        <v>373</v>
      </c>
      <c r="J54" s="412" t="s">
        <v>374</v>
      </c>
      <c r="K54" s="412">
        <v>25</v>
      </c>
      <c r="L54" s="412"/>
      <c r="M54" s="412">
        <v>20005731</v>
      </c>
      <c r="N54" s="412">
        <v>200580177</v>
      </c>
      <c r="O54" s="412">
        <v>2</v>
      </c>
      <c r="P54" s="412">
        <v>27</v>
      </c>
      <c r="Q54" s="412">
        <v>2020</v>
      </c>
      <c r="R54" s="412" t="s">
        <v>416</v>
      </c>
      <c r="S54" s="412">
        <v>1</v>
      </c>
      <c r="T54" s="412">
        <v>98</v>
      </c>
      <c r="U54" s="412">
        <v>5</v>
      </c>
      <c r="V54" s="412">
        <v>0</v>
      </c>
      <c r="W54" s="412">
        <v>1</v>
      </c>
      <c r="X54" s="412"/>
      <c r="Y54" s="412">
        <v>17</v>
      </c>
      <c r="Z54" s="412">
        <v>2</v>
      </c>
      <c r="AA54" s="412">
        <v>6</v>
      </c>
      <c r="AB54" s="412">
        <v>1</v>
      </c>
      <c r="AC54" s="412"/>
      <c r="AD54" s="412">
        <v>1</v>
      </c>
      <c r="AE54" s="412">
        <v>98</v>
      </c>
      <c r="AF54" s="412" t="s">
        <v>377</v>
      </c>
      <c r="AG54" s="412"/>
      <c r="AH54" s="412" t="s">
        <v>378</v>
      </c>
      <c r="AI54" s="412">
        <v>4</v>
      </c>
      <c r="AJ54" s="412">
        <v>2</v>
      </c>
      <c r="AK54" s="412">
        <v>4</v>
      </c>
      <c r="AL54" s="412">
        <v>4</v>
      </c>
      <c r="AM54" s="412">
        <v>21</v>
      </c>
      <c r="AN54" s="412">
        <v>42</v>
      </c>
      <c r="AO54" s="412" t="s">
        <v>374</v>
      </c>
      <c r="AP54" s="412">
        <v>5</v>
      </c>
      <c r="AQ54" s="412">
        <v>90</v>
      </c>
      <c r="AR54" s="412"/>
      <c r="AS54" s="412"/>
      <c r="AT54" s="412"/>
      <c r="AU54" s="412">
        <v>12</v>
      </c>
      <c r="AV54" s="412">
        <v>9</v>
      </c>
      <c r="AW54" s="412">
        <v>60</v>
      </c>
      <c r="AX54" s="412">
        <v>11</v>
      </c>
      <c r="AY54" s="412">
        <v>21</v>
      </c>
      <c r="AZ54" s="412"/>
      <c r="BA54" s="412"/>
      <c r="BB54" s="412"/>
      <c r="BC54" s="412"/>
      <c r="BD54" s="412"/>
      <c r="BE54" s="412"/>
      <c r="BF54" s="412"/>
      <c r="BG54" s="412"/>
      <c r="BH54" s="412"/>
      <c r="BI54" s="412"/>
      <c r="BJ54" s="412"/>
      <c r="BK54" s="412"/>
      <c r="BL54" s="412"/>
      <c r="BM54" s="412"/>
      <c r="BN54" s="412"/>
      <c r="BO54" s="412"/>
      <c r="BP54" s="412"/>
      <c r="BQ54" s="412"/>
      <c r="BR54" s="412"/>
      <c r="BS54" s="412"/>
      <c r="BT54" s="412"/>
      <c r="BU54" s="412"/>
      <c r="BV54" s="412"/>
      <c r="BW54" s="412"/>
      <c r="BX54" s="412"/>
      <c r="BY54" s="412"/>
      <c r="BZ54" s="412"/>
      <c r="CA54" s="412"/>
      <c r="CB54" s="412"/>
      <c r="CC54" s="412"/>
      <c r="CD54" s="412"/>
      <c r="CE54" s="412"/>
      <c r="CF54" s="412"/>
      <c r="CG54" s="412"/>
      <c r="CH54" s="412"/>
      <c r="CI54" s="412"/>
      <c r="CJ54" s="412"/>
      <c r="CK54" s="412"/>
      <c r="CL54" s="412"/>
      <c r="CM54" s="412"/>
      <c r="CN54" s="412"/>
      <c r="CO54" s="412"/>
      <c r="CP54" s="412"/>
      <c r="CQ54" s="412"/>
      <c r="CR54" s="412"/>
      <c r="CS54" s="412"/>
      <c r="CT54" s="412"/>
      <c r="CU54" s="412"/>
      <c r="CV54" s="412">
        <v>429980.47932987398</v>
      </c>
      <c r="CW54" s="412">
        <v>4957567.0400103098</v>
      </c>
      <c r="CX54" s="412">
        <v>44.768068409999998</v>
      </c>
      <c r="CY54" s="412">
        <v>-93.884837340000004</v>
      </c>
      <c r="CZ54" s="412" t="s">
        <v>379</v>
      </c>
      <c r="DA54" s="412" t="s">
        <v>5213</v>
      </c>
    </row>
    <row r="55" spans="1:105" x14ac:dyDescent="0.25">
      <c r="A55" s="412" t="s">
        <v>5187</v>
      </c>
      <c r="B55" s="412" t="s">
        <v>5187</v>
      </c>
      <c r="C55" s="412">
        <v>871125</v>
      </c>
      <c r="D55" s="412">
        <v>2</v>
      </c>
      <c r="E55" s="412">
        <v>212</v>
      </c>
      <c r="F55" s="412">
        <v>133.12799999999999</v>
      </c>
      <c r="G55" s="412">
        <v>10</v>
      </c>
      <c r="H55" s="412"/>
      <c r="I55" s="412" t="s">
        <v>373</v>
      </c>
      <c r="J55" s="412" t="s">
        <v>374</v>
      </c>
      <c r="K55" s="412">
        <v>25</v>
      </c>
      <c r="L55" s="412"/>
      <c r="M55" s="412">
        <v>20037791</v>
      </c>
      <c r="N55" s="412">
        <v>203580658</v>
      </c>
      <c r="O55" s="412">
        <v>12</v>
      </c>
      <c r="P55" s="412">
        <v>23</v>
      </c>
      <c r="Q55" s="412">
        <v>2020</v>
      </c>
      <c r="R55" s="412" t="s">
        <v>375</v>
      </c>
      <c r="S55" s="412">
        <v>14</v>
      </c>
      <c r="T55" s="412" t="s">
        <v>376</v>
      </c>
      <c r="U55" s="412">
        <v>5</v>
      </c>
      <c r="V55" s="412">
        <v>0</v>
      </c>
      <c r="W55" s="412">
        <v>4</v>
      </c>
      <c r="X55" s="412">
        <v>12</v>
      </c>
      <c r="Y55" s="412">
        <v>10</v>
      </c>
      <c r="Z55" s="412">
        <v>2</v>
      </c>
      <c r="AA55" s="412">
        <v>1</v>
      </c>
      <c r="AB55" s="412">
        <v>4</v>
      </c>
      <c r="AC55" s="412">
        <v>8</v>
      </c>
      <c r="AD55" s="412">
        <v>5</v>
      </c>
      <c r="AE55" s="412">
        <v>98</v>
      </c>
      <c r="AF55" s="412" t="s">
        <v>377</v>
      </c>
      <c r="AG55" s="412"/>
      <c r="AH55" s="412" t="s">
        <v>378</v>
      </c>
      <c r="AI55" s="412">
        <v>7</v>
      </c>
      <c r="AJ55" s="412">
        <v>2</v>
      </c>
      <c r="AK55" s="412">
        <v>2</v>
      </c>
      <c r="AL55" s="412">
        <v>4</v>
      </c>
      <c r="AM55" s="412">
        <v>21</v>
      </c>
      <c r="AN55" s="412">
        <v>39</v>
      </c>
      <c r="AO55" s="412" t="s">
        <v>384</v>
      </c>
      <c r="AP55" s="412">
        <v>5</v>
      </c>
      <c r="AQ55" s="412">
        <v>1</v>
      </c>
      <c r="AR55" s="412"/>
      <c r="AS55" s="412"/>
      <c r="AT55" s="412"/>
      <c r="AU55" s="412">
        <v>12</v>
      </c>
      <c r="AV55" s="412">
        <v>98</v>
      </c>
      <c r="AW55" s="412">
        <v>60</v>
      </c>
      <c r="AX55" s="412">
        <v>11</v>
      </c>
      <c r="AY55" s="412">
        <v>24</v>
      </c>
      <c r="AZ55" s="412">
        <v>2</v>
      </c>
      <c r="BA55" s="412">
        <v>49</v>
      </c>
      <c r="BB55" s="412">
        <v>4</v>
      </c>
      <c r="BC55" s="412">
        <v>21</v>
      </c>
      <c r="BD55" s="412">
        <v>30</v>
      </c>
      <c r="BE55" s="412" t="s">
        <v>374</v>
      </c>
      <c r="BF55" s="412">
        <v>5</v>
      </c>
      <c r="BG55" s="412">
        <v>71</v>
      </c>
      <c r="BH55" s="412"/>
      <c r="BI55" s="412"/>
      <c r="BJ55" s="412"/>
      <c r="BK55" s="412">
        <v>12</v>
      </c>
      <c r="BL55" s="412">
        <v>98</v>
      </c>
      <c r="BM55" s="412">
        <v>60</v>
      </c>
      <c r="BN55" s="412">
        <v>11</v>
      </c>
      <c r="BO55" s="412">
        <v>24</v>
      </c>
      <c r="BP55" s="412">
        <v>2</v>
      </c>
      <c r="BQ55" s="412">
        <v>49</v>
      </c>
      <c r="BR55" s="412">
        <v>4</v>
      </c>
      <c r="BS55" s="412">
        <v>21</v>
      </c>
      <c r="BT55" s="412">
        <v>62</v>
      </c>
      <c r="BU55" s="412" t="s">
        <v>374</v>
      </c>
      <c r="BV55" s="412">
        <v>5</v>
      </c>
      <c r="BW55" s="412">
        <v>71</v>
      </c>
      <c r="BX55" s="412"/>
      <c r="BY55" s="412"/>
      <c r="BZ55" s="412"/>
      <c r="CA55" s="412">
        <v>12</v>
      </c>
      <c r="CB55" s="412">
        <v>98</v>
      </c>
      <c r="CC55" s="412">
        <v>60</v>
      </c>
      <c r="CD55" s="412">
        <v>11</v>
      </c>
      <c r="CE55" s="412">
        <v>24</v>
      </c>
      <c r="CF55" s="412">
        <v>2</v>
      </c>
      <c r="CG55" s="412">
        <v>2</v>
      </c>
      <c r="CH55" s="412">
        <v>3</v>
      </c>
      <c r="CI55" s="412">
        <v>27</v>
      </c>
      <c r="CJ55" s="412">
        <v>27</v>
      </c>
      <c r="CK55" s="412" t="s">
        <v>374</v>
      </c>
      <c r="CL55" s="412">
        <v>5</v>
      </c>
      <c r="CM55" s="412">
        <v>71</v>
      </c>
      <c r="CN55" s="412"/>
      <c r="CO55" s="412"/>
      <c r="CP55" s="412"/>
      <c r="CQ55" s="412">
        <v>12</v>
      </c>
      <c r="CR55" s="412">
        <v>98</v>
      </c>
      <c r="CS55" s="412">
        <v>60</v>
      </c>
      <c r="CT55" s="412">
        <v>11</v>
      </c>
      <c r="CU55" s="412">
        <v>23</v>
      </c>
      <c r="CV55" s="412">
        <v>429996.34218220401</v>
      </c>
      <c r="CW55" s="412">
        <v>4957565.3295012303</v>
      </c>
      <c r="CX55" s="412">
        <v>44.768054569999997</v>
      </c>
      <c r="CY55" s="412">
        <v>-93.884636670000006</v>
      </c>
      <c r="CZ55" s="412" t="s">
        <v>379</v>
      </c>
      <c r="DA55" s="412" t="s">
        <v>5214</v>
      </c>
    </row>
    <row r="56" spans="1:105" x14ac:dyDescent="0.25">
      <c r="A56" s="412" t="s">
        <v>5187</v>
      </c>
      <c r="B56" s="412" t="s">
        <v>5187</v>
      </c>
      <c r="C56" s="412">
        <v>763256</v>
      </c>
      <c r="D56" s="412">
        <v>2</v>
      </c>
      <c r="E56" s="412">
        <v>212</v>
      </c>
      <c r="F56" s="412">
        <v>133.149</v>
      </c>
      <c r="G56" s="412">
        <v>10</v>
      </c>
      <c r="H56" s="412"/>
      <c r="I56" s="412" t="s">
        <v>373</v>
      </c>
      <c r="J56" s="412" t="s">
        <v>374</v>
      </c>
      <c r="K56" s="412">
        <v>25</v>
      </c>
      <c r="L56" s="412"/>
      <c r="M56" s="412">
        <v>19034433</v>
      </c>
      <c r="N56" s="412"/>
      <c r="O56" s="412">
        <v>11</v>
      </c>
      <c r="P56" s="412">
        <v>17</v>
      </c>
      <c r="Q56" s="412">
        <v>2019</v>
      </c>
      <c r="R56" s="412" t="s">
        <v>389</v>
      </c>
      <c r="S56" s="412">
        <v>15</v>
      </c>
      <c r="T56" s="412"/>
      <c r="U56" s="412">
        <v>5</v>
      </c>
      <c r="V56" s="412">
        <v>0</v>
      </c>
      <c r="W56" s="412">
        <v>2</v>
      </c>
      <c r="X56" s="412">
        <v>12</v>
      </c>
      <c r="Y56" s="412">
        <v>10</v>
      </c>
      <c r="Z56" s="412">
        <v>2</v>
      </c>
      <c r="AA56" s="412">
        <v>1</v>
      </c>
      <c r="AB56" s="412">
        <v>2</v>
      </c>
      <c r="AC56" s="412"/>
      <c r="AD56" s="412">
        <v>1</v>
      </c>
      <c r="AE56" s="412">
        <v>98</v>
      </c>
      <c r="AF56" s="412" t="s">
        <v>377</v>
      </c>
      <c r="AG56" s="412"/>
      <c r="AH56" s="412" t="s">
        <v>378</v>
      </c>
      <c r="AI56" s="412">
        <v>7</v>
      </c>
      <c r="AJ56" s="412">
        <v>2</v>
      </c>
      <c r="AK56" s="412">
        <v>4</v>
      </c>
      <c r="AL56" s="412">
        <v>3</v>
      </c>
      <c r="AM56" s="412">
        <v>21</v>
      </c>
      <c r="AN56" s="412">
        <v>68</v>
      </c>
      <c r="AO56" s="412" t="s">
        <v>374</v>
      </c>
      <c r="AP56" s="412">
        <v>5</v>
      </c>
      <c r="AQ56" s="412">
        <v>99</v>
      </c>
      <c r="AR56" s="412"/>
      <c r="AS56" s="412"/>
      <c r="AT56" s="412"/>
      <c r="AU56" s="412">
        <v>12</v>
      </c>
      <c r="AV56" s="412">
        <v>9</v>
      </c>
      <c r="AW56" s="412">
        <v>60</v>
      </c>
      <c r="AX56" s="412">
        <v>11</v>
      </c>
      <c r="AY56" s="412">
        <v>21</v>
      </c>
      <c r="AZ56" s="412">
        <v>2</v>
      </c>
      <c r="BA56" s="412">
        <v>2</v>
      </c>
      <c r="BB56" s="412">
        <v>3</v>
      </c>
      <c r="BC56" s="412">
        <v>21</v>
      </c>
      <c r="BD56" s="412">
        <v>25</v>
      </c>
      <c r="BE56" s="412" t="s">
        <v>384</v>
      </c>
      <c r="BF56" s="412">
        <v>5</v>
      </c>
      <c r="BG56" s="412">
        <v>99</v>
      </c>
      <c r="BH56" s="412"/>
      <c r="BI56" s="412"/>
      <c r="BJ56" s="412"/>
      <c r="BK56" s="412">
        <v>12</v>
      </c>
      <c r="BL56" s="412">
        <v>9</v>
      </c>
      <c r="BM56" s="412">
        <v>60</v>
      </c>
      <c r="BN56" s="412">
        <v>11</v>
      </c>
      <c r="BO56" s="412">
        <v>21</v>
      </c>
      <c r="BP56" s="412"/>
      <c r="BQ56" s="412"/>
      <c r="BR56" s="412"/>
      <c r="BS56" s="412"/>
      <c r="BT56" s="412"/>
      <c r="BU56" s="412"/>
      <c r="BV56" s="412"/>
      <c r="BW56" s="412"/>
      <c r="BX56" s="412"/>
      <c r="BY56" s="412"/>
      <c r="BZ56" s="412"/>
      <c r="CA56" s="412"/>
      <c r="CB56" s="412"/>
      <c r="CC56" s="412"/>
      <c r="CD56" s="412"/>
      <c r="CE56" s="412"/>
      <c r="CF56" s="412"/>
      <c r="CG56" s="412"/>
      <c r="CH56" s="412"/>
      <c r="CI56" s="412"/>
      <c r="CJ56" s="412"/>
      <c r="CK56" s="412"/>
      <c r="CL56" s="412"/>
      <c r="CM56" s="412"/>
      <c r="CN56" s="412"/>
      <c r="CO56" s="412"/>
      <c r="CP56" s="412"/>
      <c r="CQ56" s="412"/>
      <c r="CR56" s="412"/>
      <c r="CS56" s="412"/>
      <c r="CT56" s="412"/>
      <c r="CU56" s="412"/>
      <c r="CV56" s="412">
        <v>430030.54948988202</v>
      </c>
      <c r="CW56" s="412">
        <v>4957561.8805627804</v>
      </c>
      <c r="CX56" s="412">
        <v>44.76802687</v>
      </c>
      <c r="CY56" s="412">
        <v>-93.884203970000002</v>
      </c>
      <c r="CZ56" s="412" t="s">
        <v>379</v>
      </c>
      <c r="DA56" s="412" t="s">
        <v>5215</v>
      </c>
    </row>
    <row r="57" spans="1:105" x14ac:dyDescent="0.25">
      <c r="A57" s="412" t="s">
        <v>5187</v>
      </c>
      <c r="B57" s="412" t="s">
        <v>5187</v>
      </c>
      <c r="C57" s="412">
        <v>801764</v>
      </c>
      <c r="D57" s="412">
        <v>2</v>
      </c>
      <c r="E57" s="412">
        <v>212</v>
      </c>
      <c r="F57" s="412">
        <v>133.21899999999999</v>
      </c>
      <c r="G57" s="412">
        <v>10</v>
      </c>
      <c r="H57" s="412"/>
      <c r="I57" s="412" t="s">
        <v>373</v>
      </c>
      <c r="J57" s="412" t="s">
        <v>374</v>
      </c>
      <c r="K57" s="412">
        <v>25</v>
      </c>
      <c r="L57" s="412"/>
      <c r="M57" s="412">
        <v>20006107</v>
      </c>
      <c r="N57" s="412">
        <v>200610115</v>
      </c>
      <c r="O57" s="412">
        <v>3</v>
      </c>
      <c r="P57" s="412">
        <v>1</v>
      </c>
      <c r="Q57" s="412">
        <v>2020</v>
      </c>
      <c r="R57" s="412" t="s">
        <v>389</v>
      </c>
      <c r="S57" s="412">
        <v>16</v>
      </c>
      <c r="T57" s="412"/>
      <c r="U57" s="412">
        <v>3</v>
      </c>
      <c r="V57" s="412">
        <v>0</v>
      </c>
      <c r="W57" s="412">
        <v>1</v>
      </c>
      <c r="X57" s="412"/>
      <c r="Y57" s="412">
        <v>62</v>
      </c>
      <c r="Z57" s="412">
        <v>2</v>
      </c>
      <c r="AA57" s="412">
        <v>1</v>
      </c>
      <c r="AB57" s="412">
        <v>2</v>
      </c>
      <c r="AC57" s="412"/>
      <c r="AD57" s="412">
        <v>1</v>
      </c>
      <c r="AE57" s="412">
        <v>98</v>
      </c>
      <c r="AF57" s="412" t="s">
        <v>377</v>
      </c>
      <c r="AG57" s="412"/>
      <c r="AH57" s="412" t="s">
        <v>378</v>
      </c>
      <c r="AI57" s="412">
        <v>3</v>
      </c>
      <c r="AJ57" s="412">
        <v>2</v>
      </c>
      <c r="AK57" s="412">
        <v>3</v>
      </c>
      <c r="AL57" s="412">
        <v>4</v>
      </c>
      <c r="AM57" s="412">
        <v>21</v>
      </c>
      <c r="AN57" s="412">
        <v>57</v>
      </c>
      <c r="AO57" s="412" t="s">
        <v>374</v>
      </c>
      <c r="AP57" s="412">
        <v>10</v>
      </c>
      <c r="AQ57" s="412">
        <v>70</v>
      </c>
      <c r="AR57" s="412"/>
      <c r="AS57" s="412"/>
      <c r="AT57" s="412"/>
      <c r="AU57" s="412">
        <v>12</v>
      </c>
      <c r="AV57" s="412">
        <v>9</v>
      </c>
      <c r="AW57" s="412">
        <v>60</v>
      </c>
      <c r="AX57" s="412">
        <v>11</v>
      </c>
      <c r="AY57" s="412">
        <v>21</v>
      </c>
      <c r="AZ57" s="412"/>
      <c r="BA57" s="412"/>
      <c r="BB57" s="412"/>
      <c r="BC57" s="412"/>
      <c r="BD57" s="412"/>
      <c r="BE57" s="412"/>
      <c r="BF57" s="412"/>
      <c r="BG57" s="412"/>
      <c r="BH57" s="412"/>
      <c r="BI57" s="412"/>
      <c r="BJ57" s="412"/>
      <c r="BK57" s="412"/>
      <c r="BL57" s="412"/>
      <c r="BM57" s="412"/>
      <c r="BN57" s="412"/>
      <c r="BO57" s="412"/>
      <c r="BP57" s="412"/>
      <c r="BQ57" s="412"/>
      <c r="BR57" s="412"/>
      <c r="BS57" s="412"/>
      <c r="BT57" s="412"/>
      <c r="BU57" s="412"/>
      <c r="BV57" s="412"/>
      <c r="BW57" s="412"/>
      <c r="BX57" s="412"/>
      <c r="BY57" s="412"/>
      <c r="BZ57" s="412"/>
      <c r="CA57" s="412"/>
      <c r="CB57" s="412"/>
      <c r="CC57" s="412"/>
      <c r="CD57" s="412"/>
      <c r="CE57" s="412"/>
      <c r="CF57" s="412"/>
      <c r="CG57" s="412"/>
      <c r="CH57" s="412"/>
      <c r="CI57" s="412"/>
      <c r="CJ57" s="412"/>
      <c r="CK57" s="412"/>
      <c r="CL57" s="412"/>
      <c r="CM57" s="412"/>
      <c r="CN57" s="412"/>
      <c r="CO57" s="412"/>
      <c r="CP57" s="412"/>
      <c r="CQ57" s="412"/>
      <c r="CR57" s="412"/>
      <c r="CS57" s="412"/>
      <c r="CT57" s="412"/>
      <c r="CU57" s="412"/>
      <c r="CV57" s="412">
        <v>430143.79388303298</v>
      </c>
      <c r="CW57" s="412">
        <v>4957567.9807145</v>
      </c>
      <c r="CX57" s="412">
        <v>44.768092850000002</v>
      </c>
      <c r="CY57" s="412">
        <v>-93.882773909999997</v>
      </c>
      <c r="CZ57" s="412" t="s">
        <v>379</v>
      </c>
      <c r="DA57" s="412" t="s">
        <v>5216</v>
      </c>
    </row>
    <row r="58" spans="1:105" x14ac:dyDescent="0.25">
      <c r="A58" s="412" t="s">
        <v>5187</v>
      </c>
      <c r="B58" s="412" t="s">
        <v>5187</v>
      </c>
      <c r="C58" s="412">
        <v>816476</v>
      </c>
      <c r="D58" s="412">
        <v>2</v>
      </c>
      <c r="E58" s="412">
        <v>212</v>
      </c>
      <c r="F58" s="412">
        <v>133.45699999999999</v>
      </c>
      <c r="G58" s="412">
        <v>10</v>
      </c>
      <c r="H58" s="412"/>
      <c r="I58" s="412" t="s">
        <v>373</v>
      </c>
      <c r="J58" s="412" t="s">
        <v>374</v>
      </c>
      <c r="K58" s="412">
        <v>25</v>
      </c>
      <c r="L58" s="412"/>
      <c r="M58" s="412">
        <v>20505061</v>
      </c>
      <c r="N58" s="412">
        <v>201770147</v>
      </c>
      <c r="O58" s="412">
        <v>6</v>
      </c>
      <c r="P58" s="412">
        <v>25</v>
      </c>
      <c r="Q58" s="412">
        <v>2020</v>
      </c>
      <c r="R58" s="412" t="s">
        <v>416</v>
      </c>
      <c r="S58" s="412">
        <v>8</v>
      </c>
      <c r="T58" s="412"/>
      <c r="U58" s="412">
        <v>4</v>
      </c>
      <c r="V58" s="412">
        <v>0</v>
      </c>
      <c r="W58" s="412">
        <v>1</v>
      </c>
      <c r="X58" s="412"/>
      <c r="Y58" s="412">
        <v>61</v>
      </c>
      <c r="Z58" s="412">
        <v>2</v>
      </c>
      <c r="AA58" s="412">
        <v>1</v>
      </c>
      <c r="AB58" s="412">
        <v>1</v>
      </c>
      <c r="AC58" s="412"/>
      <c r="AD58" s="412">
        <v>1</v>
      </c>
      <c r="AE58" s="412">
        <v>98</v>
      </c>
      <c r="AF58" s="412" t="s">
        <v>5217</v>
      </c>
      <c r="AG58" s="412"/>
      <c r="AH58" s="412" t="s">
        <v>378</v>
      </c>
      <c r="AI58" s="412">
        <v>3</v>
      </c>
      <c r="AJ58" s="412">
        <v>2</v>
      </c>
      <c r="AK58" s="412">
        <v>2</v>
      </c>
      <c r="AL58" s="412">
        <v>4</v>
      </c>
      <c r="AM58" s="412">
        <v>21</v>
      </c>
      <c r="AN58" s="412">
        <v>29</v>
      </c>
      <c r="AO58" s="412" t="s">
        <v>374</v>
      </c>
      <c r="AP58" s="412">
        <v>10</v>
      </c>
      <c r="AQ58" s="412">
        <v>68</v>
      </c>
      <c r="AR58" s="412">
        <v>72</v>
      </c>
      <c r="AS58" s="412"/>
      <c r="AT58" s="412"/>
      <c r="AU58" s="412">
        <v>12</v>
      </c>
      <c r="AV58" s="412">
        <v>9</v>
      </c>
      <c r="AW58" s="412">
        <v>60</v>
      </c>
      <c r="AX58" s="412">
        <v>11</v>
      </c>
      <c r="AY58" s="412">
        <v>21</v>
      </c>
      <c r="AZ58" s="412"/>
      <c r="BA58" s="412"/>
      <c r="BB58" s="412"/>
      <c r="BC58" s="412"/>
      <c r="BD58" s="412"/>
      <c r="BE58" s="412"/>
      <c r="BF58" s="412"/>
      <c r="BG58" s="412"/>
      <c r="BH58" s="412"/>
      <c r="BI58" s="412"/>
      <c r="BJ58" s="412"/>
      <c r="BK58" s="412"/>
      <c r="BL58" s="412"/>
      <c r="BM58" s="412"/>
      <c r="BN58" s="412"/>
      <c r="BO58" s="412"/>
      <c r="BP58" s="412"/>
      <c r="BQ58" s="412"/>
      <c r="BR58" s="412"/>
      <c r="BS58" s="412"/>
      <c r="BT58" s="412"/>
      <c r="BU58" s="412"/>
      <c r="BV58" s="412"/>
      <c r="BW58" s="412"/>
      <c r="BX58" s="412"/>
      <c r="BY58" s="412"/>
      <c r="BZ58" s="412"/>
      <c r="CA58" s="412"/>
      <c r="CB58" s="412"/>
      <c r="CC58" s="412"/>
      <c r="CD58" s="412"/>
      <c r="CE58" s="412"/>
      <c r="CF58" s="412"/>
      <c r="CG58" s="412"/>
      <c r="CH58" s="412"/>
      <c r="CI58" s="412"/>
      <c r="CJ58" s="412"/>
      <c r="CK58" s="412"/>
      <c r="CL58" s="412"/>
      <c r="CM58" s="412"/>
      <c r="CN58" s="412"/>
      <c r="CO58" s="412"/>
      <c r="CP58" s="412"/>
      <c r="CQ58" s="412"/>
      <c r="CR58" s="412"/>
      <c r="CS58" s="412"/>
      <c r="CT58" s="412"/>
      <c r="CU58" s="412"/>
      <c r="CV58" s="412">
        <v>430526.63618660602</v>
      </c>
      <c r="CW58" s="412">
        <v>4957559.4022521405</v>
      </c>
      <c r="CX58" s="412">
        <v>44.768052920000002</v>
      </c>
      <c r="CY58" s="412">
        <v>-93.877935320000006</v>
      </c>
      <c r="CZ58" s="412" t="s">
        <v>379</v>
      </c>
      <c r="DA58" s="412" t="s">
        <v>5218</v>
      </c>
    </row>
    <row r="59" spans="1:105" x14ac:dyDescent="0.25">
      <c r="A59" s="412" t="s">
        <v>5187</v>
      </c>
      <c r="B59" s="412" t="s">
        <v>5187</v>
      </c>
      <c r="C59" s="412">
        <v>606586</v>
      </c>
      <c r="D59" s="412">
        <v>2</v>
      </c>
      <c r="E59" s="412">
        <v>212</v>
      </c>
      <c r="F59" s="412">
        <v>133.49600000000001</v>
      </c>
      <c r="G59" s="412">
        <v>10</v>
      </c>
      <c r="H59" s="412"/>
      <c r="I59" s="412" t="s">
        <v>373</v>
      </c>
      <c r="J59" s="412" t="s">
        <v>374</v>
      </c>
      <c r="K59" s="412">
        <v>25</v>
      </c>
      <c r="L59" s="412"/>
      <c r="M59" s="412">
        <v>18019457</v>
      </c>
      <c r="N59" s="412"/>
      <c r="O59" s="412">
        <v>6</v>
      </c>
      <c r="P59" s="412">
        <v>25</v>
      </c>
      <c r="Q59" s="412">
        <v>2018</v>
      </c>
      <c r="R59" s="412" t="s">
        <v>381</v>
      </c>
      <c r="S59" s="412">
        <v>6</v>
      </c>
      <c r="T59" s="412"/>
      <c r="U59" s="412">
        <v>4</v>
      </c>
      <c r="V59" s="412">
        <v>0</v>
      </c>
      <c r="W59" s="412">
        <v>2</v>
      </c>
      <c r="X59" s="412">
        <v>12</v>
      </c>
      <c r="Y59" s="412">
        <v>10</v>
      </c>
      <c r="Z59" s="412">
        <v>2</v>
      </c>
      <c r="AA59" s="412">
        <v>1</v>
      </c>
      <c r="AB59" s="412">
        <v>3</v>
      </c>
      <c r="AC59" s="412"/>
      <c r="AD59" s="412">
        <v>2</v>
      </c>
      <c r="AE59" s="412">
        <v>98</v>
      </c>
      <c r="AF59" s="412" t="s">
        <v>377</v>
      </c>
      <c r="AG59" s="412"/>
      <c r="AH59" s="412" t="s">
        <v>378</v>
      </c>
      <c r="AI59" s="412">
        <v>7</v>
      </c>
      <c r="AJ59" s="412">
        <v>2</v>
      </c>
      <c r="AK59" s="412">
        <v>48</v>
      </c>
      <c r="AL59" s="412">
        <v>3</v>
      </c>
      <c r="AM59" s="412">
        <v>26</v>
      </c>
      <c r="AN59" s="412">
        <v>34</v>
      </c>
      <c r="AO59" s="412" t="s">
        <v>374</v>
      </c>
      <c r="AP59" s="412">
        <v>5</v>
      </c>
      <c r="AQ59" s="412">
        <v>1</v>
      </c>
      <c r="AR59" s="412"/>
      <c r="AS59" s="412"/>
      <c r="AT59" s="412"/>
      <c r="AU59" s="412">
        <v>12</v>
      </c>
      <c r="AV59" s="412">
        <v>98</v>
      </c>
      <c r="AW59" s="412">
        <v>60</v>
      </c>
      <c r="AX59" s="412">
        <v>11</v>
      </c>
      <c r="AY59" s="412">
        <v>21</v>
      </c>
      <c r="AZ59" s="412">
        <v>2</v>
      </c>
      <c r="BA59" s="412">
        <v>2</v>
      </c>
      <c r="BB59" s="412">
        <v>3</v>
      </c>
      <c r="BC59" s="412">
        <v>21</v>
      </c>
      <c r="BD59" s="412">
        <v>19</v>
      </c>
      <c r="BE59" s="412" t="s">
        <v>374</v>
      </c>
      <c r="BF59" s="412">
        <v>5</v>
      </c>
      <c r="BG59" s="412">
        <v>70</v>
      </c>
      <c r="BH59" s="412"/>
      <c r="BI59" s="412"/>
      <c r="BJ59" s="412"/>
      <c r="BK59" s="412">
        <v>12</v>
      </c>
      <c r="BL59" s="412">
        <v>98</v>
      </c>
      <c r="BM59" s="412">
        <v>60</v>
      </c>
      <c r="BN59" s="412">
        <v>11</v>
      </c>
      <c r="BO59" s="412">
        <v>21</v>
      </c>
      <c r="BP59" s="412"/>
      <c r="BQ59" s="412"/>
      <c r="BR59" s="412"/>
      <c r="BS59" s="412"/>
      <c r="BT59" s="412"/>
      <c r="BU59" s="412"/>
      <c r="BV59" s="412"/>
      <c r="BW59" s="412"/>
      <c r="BX59" s="412"/>
      <c r="BY59" s="412"/>
      <c r="BZ59" s="412"/>
      <c r="CA59" s="412"/>
      <c r="CB59" s="412"/>
      <c r="CC59" s="412"/>
      <c r="CD59" s="412"/>
      <c r="CE59" s="412"/>
      <c r="CF59" s="412"/>
      <c r="CG59" s="412"/>
      <c r="CH59" s="412"/>
      <c r="CI59" s="412"/>
      <c r="CJ59" s="412"/>
      <c r="CK59" s="412"/>
      <c r="CL59" s="412"/>
      <c r="CM59" s="412"/>
      <c r="CN59" s="412"/>
      <c r="CO59" s="412"/>
      <c r="CP59" s="412"/>
      <c r="CQ59" s="412"/>
      <c r="CR59" s="412"/>
      <c r="CS59" s="412"/>
      <c r="CT59" s="412"/>
      <c r="CU59" s="412"/>
      <c r="CV59" s="412">
        <v>430588.905968123</v>
      </c>
      <c r="CW59" s="412">
        <v>4957547.3940140596</v>
      </c>
      <c r="CX59" s="412">
        <v>44.767950880000001</v>
      </c>
      <c r="CY59" s="412">
        <v>-93.877146879999998</v>
      </c>
      <c r="CZ59" s="412" t="s">
        <v>379</v>
      </c>
      <c r="DA59" s="412" t="s">
        <v>5219</v>
      </c>
    </row>
    <row r="60" spans="1:105" x14ac:dyDescent="0.25">
      <c r="A60" s="412" t="s">
        <v>5187</v>
      </c>
      <c r="B60" s="412" t="s">
        <v>5187</v>
      </c>
      <c r="C60" s="412">
        <v>591427</v>
      </c>
      <c r="D60" s="412">
        <v>2</v>
      </c>
      <c r="E60" s="412">
        <v>212</v>
      </c>
      <c r="F60" s="412">
        <v>133.70599999999999</v>
      </c>
      <c r="G60" s="412">
        <v>10</v>
      </c>
      <c r="H60" s="412"/>
      <c r="I60" s="412" t="s">
        <v>373</v>
      </c>
      <c r="J60" s="412" t="s">
        <v>374</v>
      </c>
      <c r="K60" s="412">
        <v>25</v>
      </c>
      <c r="L60" s="412"/>
      <c r="M60" s="412">
        <v>18011114</v>
      </c>
      <c r="N60" s="412"/>
      <c r="O60" s="412">
        <v>4</v>
      </c>
      <c r="P60" s="412">
        <v>16</v>
      </c>
      <c r="Q60" s="412">
        <v>2018</v>
      </c>
      <c r="R60" s="412" t="s">
        <v>381</v>
      </c>
      <c r="S60" s="412">
        <v>6</v>
      </c>
      <c r="T60" s="412" t="s">
        <v>376</v>
      </c>
      <c r="U60" s="412">
        <v>5</v>
      </c>
      <c r="V60" s="412">
        <v>0</v>
      </c>
      <c r="W60" s="412">
        <v>2</v>
      </c>
      <c r="X60" s="412">
        <v>12</v>
      </c>
      <c r="Y60" s="412">
        <v>10</v>
      </c>
      <c r="Z60" s="412">
        <v>2</v>
      </c>
      <c r="AA60" s="412">
        <v>1</v>
      </c>
      <c r="AB60" s="412">
        <v>1</v>
      </c>
      <c r="AC60" s="412"/>
      <c r="AD60" s="412">
        <v>5</v>
      </c>
      <c r="AE60" s="412">
        <v>98</v>
      </c>
      <c r="AF60" s="412" t="s">
        <v>377</v>
      </c>
      <c r="AG60" s="412"/>
      <c r="AH60" s="412" t="s">
        <v>378</v>
      </c>
      <c r="AI60" s="412">
        <v>7</v>
      </c>
      <c r="AJ60" s="412">
        <v>2</v>
      </c>
      <c r="AK60" s="412">
        <v>5</v>
      </c>
      <c r="AL60" s="412">
        <v>4</v>
      </c>
      <c r="AM60" s="412">
        <v>26</v>
      </c>
      <c r="AN60" s="412">
        <v>32</v>
      </c>
      <c r="AO60" s="412" t="s">
        <v>384</v>
      </c>
      <c r="AP60" s="412">
        <v>5</v>
      </c>
      <c r="AQ60" s="412">
        <v>1</v>
      </c>
      <c r="AR60" s="412"/>
      <c r="AS60" s="412"/>
      <c r="AT60" s="412"/>
      <c r="AU60" s="412">
        <v>12</v>
      </c>
      <c r="AV60" s="412">
        <v>98</v>
      </c>
      <c r="AW60" s="412">
        <v>60</v>
      </c>
      <c r="AX60" s="412">
        <v>11</v>
      </c>
      <c r="AY60" s="412">
        <v>24</v>
      </c>
      <c r="AZ60" s="412">
        <v>2</v>
      </c>
      <c r="BA60" s="412">
        <v>2</v>
      </c>
      <c r="BB60" s="412">
        <v>4</v>
      </c>
      <c r="BC60" s="412">
        <v>26</v>
      </c>
      <c r="BD60" s="412">
        <v>43</v>
      </c>
      <c r="BE60" s="412" t="s">
        <v>384</v>
      </c>
      <c r="BF60" s="412">
        <v>5</v>
      </c>
      <c r="BG60" s="412">
        <v>1</v>
      </c>
      <c r="BH60" s="412"/>
      <c r="BI60" s="412"/>
      <c r="BJ60" s="412"/>
      <c r="BK60" s="412">
        <v>12</v>
      </c>
      <c r="BL60" s="412">
        <v>98</v>
      </c>
      <c r="BM60" s="412">
        <v>60</v>
      </c>
      <c r="BN60" s="412">
        <v>11</v>
      </c>
      <c r="BO60" s="412">
        <v>24</v>
      </c>
      <c r="BP60" s="412"/>
      <c r="BQ60" s="412"/>
      <c r="BR60" s="412"/>
      <c r="BS60" s="412"/>
      <c r="BT60" s="412"/>
      <c r="BU60" s="412"/>
      <c r="BV60" s="412"/>
      <c r="BW60" s="412"/>
      <c r="BX60" s="412"/>
      <c r="BY60" s="412"/>
      <c r="BZ60" s="412"/>
      <c r="CA60" s="412"/>
      <c r="CB60" s="412"/>
      <c r="CC60" s="412"/>
      <c r="CD60" s="412"/>
      <c r="CE60" s="412"/>
      <c r="CF60" s="412"/>
      <c r="CG60" s="412"/>
      <c r="CH60" s="412"/>
      <c r="CI60" s="412"/>
      <c r="CJ60" s="412"/>
      <c r="CK60" s="412"/>
      <c r="CL60" s="412"/>
      <c r="CM60" s="412"/>
      <c r="CN60" s="412"/>
      <c r="CO60" s="412"/>
      <c r="CP60" s="412"/>
      <c r="CQ60" s="412"/>
      <c r="CR60" s="412"/>
      <c r="CS60" s="412"/>
      <c r="CT60" s="412"/>
      <c r="CU60" s="412"/>
      <c r="CV60" s="412">
        <v>430927.22669989901</v>
      </c>
      <c r="CW60" s="412">
        <v>4957543.1837288802</v>
      </c>
      <c r="CX60" s="412">
        <v>44.767945740000002</v>
      </c>
      <c r="CY60" s="412">
        <v>-93.872871450000005</v>
      </c>
      <c r="CZ60" s="412" t="s">
        <v>379</v>
      </c>
      <c r="DA60" s="412" t="s">
        <v>5220</v>
      </c>
    </row>
    <row r="61" spans="1:105" x14ac:dyDescent="0.25">
      <c r="A61" s="412" t="s">
        <v>5187</v>
      </c>
      <c r="B61" s="412" t="s">
        <v>5187</v>
      </c>
      <c r="C61" s="412">
        <v>776338</v>
      </c>
      <c r="D61" s="412">
        <v>2</v>
      </c>
      <c r="E61" s="412">
        <v>212</v>
      </c>
      <c r="F61" s="412">
        <v>133.839</v>
      </c>
      <c r="G61" s="412">
        <v>10</v>
      </c>
      <c r="H61" s="412"/>
      <c r="I61" s="412" t="s">
        <v>373</v>
      </c>
      <c r="J61" s="412" t="s">
        <v>374</v>
      </c>
      <c r="K61" s="412">
        <v>25</v>
      </c>
      <c r="L61" s="412"/>
      <c r="M61" s="412">
        <v>19516065</v>
      </c>
      <c r="N61" s="412"/>
      <c r="O61" s="412">
        <v>12</v>
      </c>
      <c r="P61" s="412">
        <v>31</v>
      </c>
      <c r="Q61" s="412">
        <v>2019</v>
      </c>
      <c r="R61" s="412" t="s">
        <v>391</v>
      </c>
      <c r="S61" s="412">
        <v>10</v>
      </c>
      <c r="T61" s="412">
        <v>98</v>
      </c>
      <c r="U61" s="412">
        <v>4</v>
      </c>
      <c r="V61" s="412">
        <v>0</v>
      </c>
      <c r="W61" s="412">
        <v>4</v>
      </c>
      <c r="X61" s="412">
        <v>90</v>
      </c>
      <c r="Y61" s="412">
        <v>10</v>
      </c>
      <c r="Z61" s="412">
        <v>2</v>
      </c>
      <c r="AA61" s="412">
        <v>1</v>
      </c>
      <c r="AB61" s="412">
        <v>1</v>
      </c>
      <c r="AC61" s="412"/>
      <c r="AD61" s="412">
        <v>5</v>
      </c>
      <c r="AE61" s="412">
        <v>98</v>
      </c>
      <c r="AF61" s="412" t="s">
        <v>377</v>
      </c>
      <c r="AG61" s="412"/>
      <c r="AH61" s="412" t="s">
        <v>378</v>
      </c>
      <c r="AI61" s="412">
        <v>90</v>
      </c>
      <c r="AJ61" s="412">
        <v>2</v>
      </c>
      <c r="AK61" s="412">
        <v>49</v>
      </c>
      <c r="AL61" s="412">
        <v>4</v>
      </c>
      <c r="AM61" s="412">
        <v>26</v>
      </c>
      <c r="AN61" s="412">
        <v>21</v>
      </c>
      <c r="AO61" s="412" t="s">
        <v>374</v>
      </c>
      <c r="AP61" s="412">
        <v>5</v>
      </c>
      <c r="AQ61" s="412">
        <v>1</v>
      </c>
      <c r="AR61" s="412"/>
      <c r="AS61" s="412"/>
      <c r="AT61" s="412"/>
      <c r="AU61" s="412">
        <v>12</v>
      </c>
      <c r="AV61" s="412">
        <v>9</v>
      </c>
      <c r="AW61" s="412">
        <v>60</v>
      </c>
      <c r="AX61" s="412">
        <v>11</v>
      </c>
      <c r="AY61" s="412">
        <v>21</v>
      </c>
      <c r="AZ61" s="412">
        <v>2</v>
      </c>
      <c r="BA61" s="412">
        <v>5</v>
      </c>
      <c r="BB61" s="412">
        <v>4</v>
      </c>
      <c r="BC61" s="412">
        <v>26</v>
      </c>
      <c r="BD61" s="412">
        <v>77</v>
      </c>
      <c r="BE61" s="412" t="s">
        <v>384</v>
      </c>
      <c r="BF61" s="412">
        <v>5</v>
      </c>
      <c r="BG61" s="412">
        <v>4</v>
      </c>
      <c r="BH61" s="412"/>
      <c r="BI61" s="412"/>
      <c r="BJ61" s="412"/>
      <c r="BK61" s="412">
        <v>12</v>
      </c>
      <c r="BL61" s="412">
        <v>9</v>
      </c>
      <c r="BM61" s="412">
        <v>60</v>
      </c>
      <c r="BN61" s="412">
        <v>11</v>
      </c>
      <c r="BO61" s="412">
        <v>21</v>
      </c>
      <c r="BP61" s="412">
        <v>2</v>
      </c>
      <c r="BQ61" s="412">
        <v>3</v>
      </c>
      <c r="BR61" s="412">
        <v>3</v>
      </c>
      <c r="BS61" s="412">
        <v>21</v>
      </c>
      <c r="BT61" s="412">
        <v>35</v>
      </c>
      <c r="BU61" s="412" t="s">
        <v>374</v>
      </c>
      <c r="BV61" s="412">
        <v>5</v>
      </c>
      <c r="BW61" s="412">
        <v>1</v>
      </c>
      <c r="BX61" s="412"/>
      <c r="BY61" s="412"/>
      <c r="BZ61" s="412"/>
      <c r="CA61" s="412">
        <v>12</v>
      </c>
      <c r="CB61" s="412">
        <v>9</v>
      </c>
      <c r="CC61" s="412">
        <v>60</v>
      </c>
      <c r="CD61" s="412">
        <v>11</v>
      </c>
      <c r="CE61" s="412">
        <v>21</v>
      </c>
      <c r="CF61" s="412">
        <v>2</v>
      </c>
      <c r="CG61" s="412">
        <v>49</v>
      </c>
      <c r="CH61" s="412">
        <v>4</v>
      </c>
      <c r="CI61" s="412">
        <v>21</v>
      </c>
      <c r="CJ61" s="412">
        <v>38</v>
      </c>
      <c r="CK61" s="412" t="s">
        <v>374</v>
      </c>
      <c r="CL61" s="412">
        <v>5</v>
      </c>
      <c r="CM61" s="412">
        <v>71</v>
      </c>
      <c r="CN61" s="412"/>
      <c r="CO61" s="412"/>
      <c r="CP61" s="412"/>
      <c r="CQ61" s="412">
        <v>12</v>
      </c>
      <c r="CR61" s="412">
        <v>9</v>
      </c>
      <c r="CS61" s="412">
        <v>60</v>
      </c>
      <c r="CT61" s="412">
        <v>11</v>
      </c>
      <c r="CU61" s="412">
        <v>21</v>
      </c>
      <c r="CV61" s="412">
        <v>431140.47074760898</v>
      </c>
      <c r="CW61" s="412">
        <v>4957540.3522140402</v>
      </c>
      <c r="CX61" s="412">
        <v>44.767940809999999</v>
      </c>
      <c r="CY61" s="412">
        <v>-93.870176610000001</v>
      </c>
      <c r="CZ61" s="412" t="s">
        <v>379</v>
      </c>
      <c r="DA61" s="412" t="s">
        <v>5221</v>
      </c>
    </row>
    <row r="62" spans="1:105" x14ac:dyDescent="0.25">
      <c r="A62" s="412">
        <v>21</v>
      </c>
      <c r="B62" s="413">
        <v>21</v>
      </c>
      <c r="C62" s="412">
        <v>675463</v>
      </c>
      <c r="D62" s="412">
        <v>2</v>
      </c>
      <c r="E62" s="412">
        <v>212</v>
      </c>
      <c r="F62" s="412">
        <v>131.90299999999999</v>
      </c>
      <c r="G62" s="412">
        <v>10</v>
      </c>
      <c r="H62" s="412"/>
      <c r="I62" s="412" t="s">
        <v>1728</v>
      </c>
      <c r="J62" s="412" t="s">
        <v>374</v>
      </c>
      <c r="K62" s="412">
        <v>25</v>
      </c>
      <c r="L62" s="412"/>
      <c r="M62" s="412">
        <v>19001048</v>
      </c>
      <c r="N62" s="412"/>
      <c r="O62" s="412">
        <v>1</v>
      </c>
      <c r="P62" s="412">
        <v>11</v>
      </c>
      <c r="Q62" s="412">
        <v>2019</v>
      </c>
      <c r="R62" s="412" t="s">
        <v>383</v>
      </c>
      <c r="S62" s="412">
        <v>18</v>
      </c>
      <c r="T62" s="412" t="s">
        <v>376</v>
      </c>
      <c r="U62" s="412">
        <v>5</v>
      </c>
      <c r="V62" s="412">
        <v>0</v>
      </c>
      <c r="W62" s="412">
        <v>2</v>
      </c>
      <c r="X62" s="412">
        <v>5</v>
      </c>
      <c r="Y62" s="412">
        <v>10</v>
      </c>
      <c r="Z62" s="412">
        <v>3</v>
      </c>
      <c r="AA62" s="412">
        <v>4</v>
      </c>
      <c r="AB62" s="412">
        <v>2</v>
      </c>
      <c r="AC62" s="412"/>
      <c r="AD62" s="412">
        <v>1</v>
      </c>
      <c r="AE62" s="412">
        <v>98</v>
      </c>
      <c r="AF62" s="412" t="s">
        <v>377</v>
      </c>
      <c r="AG62" s="412"/>
      <c r="AH62" s="412" t="s">
        <v>378</v>
      </c>
      <c r="AI62" s="412">
        <v>10</v>
      </c>
      <c r="AJ62" s="412">
        <v>2</v>
      </c>
      <c r="AK62" s="412">
        <v>4</v>
      </c>
      <c r="AL62" s="412">
        <v>2</v>
      </c>
      <c r="AM62" s="412">
        <v>21</v>
      </c>
      <c r="AN62" s="412">
        <v>25</v>
      </c>
      <c r="AO62" s="412" t="s">
        <v>374</v>
      </c>
      <c r="AP62" s="412">
        <v>5</v>
      </c>
      <c r="AQ62" s="412">
        <v>2</v>
      </c>
      <c r="AR62" s="412"/>
      <c r="AS62" s="412"/>
      <c r="AT62" s="412"/>
      <c r="AU62" s="412">
        <v>14</v>
      </c>
      <c r="AV62" s="412">
        <v>23</v>
      </c>
      <c r="AW62" s="412">
        <v>50</v>
      </c>
      <c r="AX62" s="412">
        <v>11</v>
      </c>
      <c r="AY62" s="412">
        <v>21</v>
      </c>
      <c r="AZ62" s="412">
        <v>2</v>
      </c>
      <c r="BA62" s="412">
        <v>4</v>
      </c>
      <c r="BB62" s="412">
        <v>4</v>
      </c>
      <c r="BC62" s="412">
        <v>21</v>
      </c>
      <c r="BD62" s="412">
        <v>69</v>
      </c>
      <c r="BE62" s="412" t="s">
        <v>384</v>
      </c>
      <c r="BF62" s="412">
        <v>5</v>
      </c>
      <c r="BG62" s="412">
        <v>1</v>
      </c>
      <c r="BH62" s="412"/>
      <c r="BI62" s="412"/>
      <c r="BJ62" s="412"/>
      <c r="BK62" s="412">
        <v>14</v>
      </c>
      <c r="BL62" s="412">
        <v>9</v>
      </c>
      <c r="BM62" s="412">
        <v>50</v>
      </c>
      <c r="BN62" s="412">
        <v>11</v>
      </c>
      <c r="BO62" s="412">
        <v>21</v>
      </c>
      <c r="BP62" s="412"/>
      <c r="BQ62" s="412"/>
      <c r="BR62" s="412"/>
      <c r="BS62" s="412"/>
      <c r="BT62" s="412"/>
      <c r="BU62" s="412"/>
      <c r="BV62" s="412"/>
      <c r="BW62" s="412"/>
      <c r="BX62" s="412"/>
      <c r="BY62" s="412"/>
      <c r="BZ62" s="412"/>
      <c r="CA62" s="412"/>
      <c r="CB62" s="412"/>
      <c r="CC62" s="412"/>
      <c r="CD62" s="412"/>
      <c r="CE62" s="412"/>
      <c r="CF62" s="412"/>
      <c r="CG62" s="412"/>
      <c r="CH62" s="412"/>
      <c r="CI62" s="412"/>
      <c r="CJ62" s="412"/>
      <c r="CK62" s="412"/>
      <c r="CL62" s="412"/>
      <c r="CM62" s="412"/>
      <c r="CN62" s="412"/>
      <c r="CO62" s="412"/>
      <c r="CP62" s="412"/>
      <c r="CQ62" s="412"/>
      <c r="CR62" s="412"/>
      <c r="CS62" s="412"/>
      <c r="CT62" s="412"/>
      <c r="CU62" s="412"/>
      <c r="CV62" s="412">
        <v>428032.34835027897</v>
      </c>
      <c r="CW62" s="412">
        <v>4957611.4081434496</v>
      </c>
      <c r="CX62" s="412">
        <v>44.768274390000002</v>
      </c>
      <c r="CY62" s="412">
        <v>-93.909459100000007</v>
      </c>
      <c r="CZ62" s="412" t="s">
        <v>379</v>
      </c>
      <c r="DA62" s="412" t="s">
        <v>5222</v>
      </c>
    </row>
    <row r="63" spans="1:105" x14ac:dyDescent="0.25">
      <c r="A63" s="412">
        <v>21</v>
      </c>
      <c r="B63" s="413">
        <v>21</v>
      </c>
      <c r="C63" s="412">
        <v>588772</v>
      </c>
      <c r="D63" s="412">
        <v>2</v>
      </c>
      <c r="E63" s="412">
        <v>212</v>
      </c>
      <c r="F63" s="412">
        <v>131.91399999999999</v>
      </c>
      <c r="G63" s="412">
        <v>10</v>
      </c>
      <c r="H63" s="412" t="s">
        <v>410</v>
      </c>
      <c r="I63" s="412"/>
      <c r="J63" s="412" t="s">
        <v>374</v>
      </c>
      <c r="K63" s="412">
        <v>25</v>
      </c>
      <c r="L63" s="412"/>
      <c r="M63" s="412">
        <v>18504683</v>
      </c>
      <c r="N63" s="412"/>
      <c r="O63" s="412">
        <v>4</v>
      </c>
      <c r="P63" s="412">
        <v>5</v>
      </c>
      <c r="Q63" s="412">
        <v>2018</v>
      </c>
      <c r="R63" s="412" t="s">
        <v>416</v>
      </c>
      <c r="S63" s="412">
        <v>12</v>
      </c>
      <c r="T63" s="412" t="s">
        <v>393</v>
      </c>
      <c r="U63" s="412">
        <v>4</v>
      </c>
      <c r="V63" s="412">
        <v>0</v>
      </c>
      <c r="W63" s="412">
        <v>2</v>
      </c>
      <c r="X63" s="412">
        <v>5</v>
      </c>
      <c r="Y63" s="412">
        <v>10</v>
      </c>
      <c r="Z63" s="412">
        <v>3</v>
      </c>
      <c r="AA63" s="412">
        <v>1</v>
      </c>
      <c r="AB63" s="412">
        <v>1</v>
      </c>
      <c r="AC63" s="412"/>
      <c r="AD63" s="412">
        <v>1</v>
      </c>
      <c r="AE63" s="412">
        <v>98</v>
      </c>
      <c r="AF63" s="412" t="s">
        <v>377</v>
      </c>
      <c r="AG63" s="412"/>
      <c r="AH63" s="412" t="s">
        <v>378</v>
      </c>
      <c r="AI63" s="412">
        <v>9</v>
      </c>
      <c r="AJ63" s="412">
        <v>2</v>
      </c>
      <c r="AK63" s="412">
        <v>2</v>
      </c>
      <c r="AL63" s="412">
        <v>1</v>
      </c>
      <c r="AM63" s="412">
        <v>21</v>
      </c>
      <c r="AN63" s="412">
        <v>59</v>
      </c>
      <c r="AO63" s="412" t="s">
        <v>384</v>
      </c>
      <c r="AP63" s="412">
        <v>5</v>
      </c>
      <c r="AQ63" s="412">
        <v>1</v>
      </c>
      <c r="AR63" s="412"/>
      <c r="AS63" s="412"/>
      <c r="AT63" s="412"/>
      <c r="AU63" s="412">
        <v>14</v>
      </c>
      <c r="AV63" s="412">
        <v>9</v>
      </c>
      <c r="AW63" s="412">
        <v>60</v>
      </c>
      <c r="AX63" s="412">
        <v>12</v>
      </c>
      <c r="AY63" s="412">
        <v>21</v>
      </c>
      <c r="AZ63" s="412">
        <v>2</v>
      </c>
      <c r="BA63" s="412">
        <v>49</v>
      </c>
      <c r="BB63" s="412">
        <v>2</v>
      </c>
      <c r="BC63" s="412">
        <v>24</v>
      </c>
      <c r="BD63" s="412">
        <v>56</v>
      </c>
      <c r="BE63" s="412" t="s">
        <v>374</v>
      </c>
      <c r="BF63" s="412">
        <v>5</v>
      </c>
      <c r="BG63" s="412">
        <v>2</v>
      </c>
      <c r="BH63" s="412"/>
      <c r="BI63" s="412"/>
      <c r="BJ63" s="412"/>
      <c r="BK63" s="412">
        <v>14</v>
      </c>
      <c r="BL63" s="412">
        <v>22</v>
      </c>
      <c r="BM63" s="412">
        <v>60</v>
      </c>
      <c r="BN63" s="412">
        <v>11</v>
      </c>
      <c r="BO63" s="412">
        <v>21</v>
      </c>
      <c r="BP63" s="412"/>
      <c r="BQ63" s="412"/>
      <c r="BR63" s="412"/>
      <c r="BS63" s="412"/>
      <c r="BT63" s="412"/>
      <c r="BU63" s="412"/>
      <c r="BV63" s="412"/>
      <c r="BW63" s="412"/>
      <c r="BX63" s="412"/>
      <c r="BY63" s="412"/>
      <c r="BZ63" s="412"/>
      <c r="CA63" s="412"/>
      <c r="CB63" s="412"/>
      <c r="CC63" s="412"/>
      <c r="CD63" s="412"/>
      <c r="CE63" s="412"/>
      <c r="CF63" s="412"/>
      <c r="CG63" s="412"/>
      <c r="CH63" s="412"/>
      <c r="CI63" s="412"/>
      <c r="CJ63" s="412"/>
      <c r="CK63" s="412"/>
      <c r="CL63" s="412"/>
      <c r="CM63" s="412"/>
      <c r="CN63" s="412"/>
      <c r="CO63" s="412"/>
      <c r="CP63" s="412"/>
      <c r="CQ63" s="412"/>
      <c r="CR63" s="412"/>
      <c r="CS63" s="412"/>
      <c r="CT63" s="412"/>
      <c r="CU63" s="412"/>
      <c r="CV63" s="412">
        <v>428041.66454999603</v>
      </c>
      <c r="CW63" s="412">
        <v>4957586.9189738398</v>
      </c>
      <c r="CX63" s="412">
        <v>44.768054900000003</v>
      </c>
      <c r="CY63" s="412">
        <v>-93.909337930000007</v>
      </c>
      <c r="CZ63" s="412" t="s">
        <v>379</v>
      </c>
      <c r="DA63" s="412" t="s">
        <v>5223</v>
      </c>
    </row>
    <row r="64" spans="1:105" x14ac:dyDescent="0.25">
      <c r="A64" s="412">
        <v>21</v>
      </c>
      <c r="B64" s="413">
        <v>21</v>
      </c>
      <c r="C64" s="412">
        <v>836469</v>
      </c>
      <c r="D64" s="412">
        <v>2</v>
      </c>
      <c r="E64" s="412">
        <v>212</v>
      </c>
      <c r="F64" s="412">
        <v>131.916</v>
      </c>
      <c r="G64" s="412">
        <v>10</v>
      </c>
      <c r="H64" s="412"/>
      <c r="I64" s="412" t="s">
        <v>1728</v>
      </c>
      <c r="J64" s="412" t="s">
        <v>374</v>
      </c>
      <c r="K64" s="412">
        <v>25</v>
      </c>
      <c r="L64" s="412"/>
      <c r="M64" s="412">
        <v>20506806</v>
      </c>
      <c r="N64" s="412">
        <v>202320144</v>
      </c>
      <c r="O64" s="412">
        <v>8</v>
      </c>
      <c r="P64" s="412">
        <v>19</v>
      </c>
      <c r="Q64" s="412">
        <v>2020</v>
      </c>
      <c r="R64" s="412" t="s">
        <v>375</v>
      </c>
      <c r="S64" s="412">
        <v>16</v>
      </c>
      <c r="T64" s="412"/>
      <c r="U64" s="412">
        <v>4</v>
      </c>
      <c r="V64" s="412">
        <v>0</v>
      </c>
      <c r="W64" s="412">
        <v>2</v>
      </c>
      <c r="X64" s="412">
        <v>5</v>
      </c>
      <c r="Y64" s="412">
        <v>10</v>
      </c>
      <c r="Z64" s="412">
        <v>3</v>
      </c>
      <c r="AA64" s="412">
        <v>1</v>
      </c>
      <c r="AB64" s="412">
        <v>2</v>
      </c>
      <c r="AC64" s="412"/>
      <c r="AD64" s="412">
        <v>1</v>
      </c>
      <c r="AE64" s="412">
        <v>1</v>
      </c>
      <c r="AF64" s="412" t="s">
        <v>5224</v>
      </c>
      <c r="AG64" s="412"/>
      <c r="AH64" s="412" t="s">
        <v>378</v>
      </c>
      <c r="AI64" s="412">
        <v>9</v>
      </c>
      <c r="AJ64" s="412">
        <v>2</v>
      </c>
      <c r="AK64" s="412">
        <v>4</v>
      </c>
      <c r="AL64" s="412">
        <v>3</v>
      </c>
      <c r="AM64" s="412">
        <v>24</v>
      </c>
      <c r="AN64" s="412">
        <v>45</v>
      </c>
      <c r="AO64" s="412" t="s">
        <v>384</v>
      </c>
      <c r="AP64" s="412">
        <v>5</v>
      </c>
      <c r="AQ64" s="412">
        <v>2</v>
      </c>
      <c r="AR64" s="412"/>
      <c r="AS64" s="412"/>
      <c r="AT64" s="412"/>
      <c r="AU64" s="412">
        <v>12</v>
      </c>
      <c r="AV64" s="412">
        <v>9</v>
      </c>
      <c r="AW64" s="412">
        <v>60</v>
      </c>
      <c r="AX64" s="412">
        <v>11</v>
      </c>
      <c r="AY64" s="412">
        <v>21</v>
      </c>
      <c r="AZ64" s="412">
        <v>2</v>
      </c>
      <c r="BA64" s="412">
        <v>2</v>
      </c>
      <c r="BB64" s="412">
        <v>4</v>
      </c>
      <c r="BC64" s="412">
        <v>21</v>
      </c>
      <c r="BD64" s="412">
        <v>27</v>
      </c>
      <c r="BE64" s="412" t="s">
        <v>374</v>
      </c>
      <c r="BF64" s="412">
        <v>5</v>
      </c>
      <c r="BG64" s="412">
        <v>1</v>
      </c>
      <c r="BH64" s="412"/>
      <c r="BI64" s="412"/>
      <c r="BJ64" s="412"/>
      <c r="BK64" s="412">
        <v>12</v>
      </c>
      <c r="BL64" s="412">
        <v>9</v>
      </c>
      <c r="BM64" s="412">
        <v>60</v>
      </c>
      <c r="BN64" s="412">
        <v>11</v>
      </c>
      <c r="BO64" s="412">
        <v>21</v>
      </c>
      <c r="BP64" s="412"/>
      <c r="BQ64" s="412"/>
      <c r="BR64" s="412"/>
      <c r="BS64" s="412"/>
      <c r="BT64" s="412"/>
      <c r="BU64" s="412"/>
      <c r="BV64" s="412"/>
      <c r="BW64" s="412"/>
      <c r="BX64" s="412"/>
      <c r="BY64" s="412"/>
      <c r="BZ64" s="412"/>
      <c r="CA64" s="412"/>
      <c r="CB64" s="412"/>
      <c r="CC64" s="412"/>
      <c r="CD64" s="412"/>
      <c r="CE64" s="412"/>
      <c r="CF64" s="412"/>
      <c r="CG64" s="412"/>
      <c r="CH64" s="412"/>
      <c r="CI64" s="412"/>
      <c r="CJ64" s="412"/>
      <c r="CK64" s="412"/>
      <c r="CL64" s="412"/>
      <c r="CM64" s="412"/>
      <c r="CN64" s="412"/>
      <c r="CO64" s="412"/>
      <c r="CP64" s="412"/>
      <c r="CQ64" s="412"/>
      <c r="CR64" s="412"/>
      <c r="CS64" s="412"/>
      <c r="CT64" s="412"/>
      <c r="CU64" s="412"/>
      <c r="CV64" s="412">
        <v>428050.13123359601</v>
      </c>
      <c r="CW64" s="412">
        <v>4957599.61899924</v>
      </c>
      <c r="CX64" s="412">
        <v>44.768170069999996</v>
      </c>
      <c r="CY64" s="412">
        <v>-93.909232739999993</v>
      </c>
      <c r="CZ64" s="412" t="s">
        <v>379</v>
      </c>
      <c r="DA64" s="412" t="s">
        <v>5225</v>
      </c>
    </row>
    <row r="65" spans="1:105" x14ac:dyDescent="0.25">
      <c r="A65" s="412">
        <v>21</v>
      </c>
      <c r="B65" s="413">
        <v>21</v>
      </c>
      <c r="C65" s="412">
        <v>680659</v>
      </c>
      <c r="D65" s="412">
        <v>2</v>
      </c>
      <c r="E65" s="412">
        <v>212</v>
      </c>
      <c r="F65" s="412">
        <v>131.922</v>
      </c>
      <c r="G65" s="412">
        <v>10</v>
      </c>
      <c r="H65" s="412" t="s">
        <v>410</v>
      </c>
      <c r="I65" s="412"/>
      <c r="J65" s="412" t="s">
        <v>374</v>
      </c>
      <c r="K65" s="412">
        <v>25</v>
      </c>
      <c r="L65" s="412"/>
      <c r="M65" s="412">
        <v>19002801</v>
      </c>
      <c r="N65" s="412"/>
      <c r="O65" s="412">
        <v>1</v>
      </c>
      <c r="P65" s="412">
        <v>29</v>
      </c>
      <c r="Q65" s="412">
        <v>2019</v>
      </c>
      <c r="R65" s="412" t="s">
        <v>391</v>
      </c>
      <c r="S65" s="412">
        <v>10</v>
      </c>
      <c r="T65" s="412" t="s">
        <v>393</v>
      </c>
      <c r="U65" s="412">
        <v>5</v>
      </c>
      <c r="V65" s="412">
        <v>0</v>
      </c>
      <c r="W65" s="412">
        <v>1</v>
      </c>
      <c r="X65" s="412"/>
      <c r="Y65" s="412">
        <v>32</v>
      </c>
      <c r="Z65" s="412">
        <v>3</v>
      </c>
      <c r="AA65" s="412">
        <v>1</v>
      </c>
      <c r="AB65" s="412">
        <v>1</v>
      </c>
      <c r="AC65" s="412"/>
      <c r="AD65" s="412">
        <v>5</v>
      </c>
      <c r="AE65" s="412">
        <v>98</v>
      </c>
      <c r="AF65" s="412" t="s">
        <v>377</v>
      </c>
      <c r="AG65" s="412"/>
      <c r="AH65" s="412" t="s">
        <v>378</v>
      </c>
      <c r="AI65" s="412">
        <v>3</v>
      </c>
      <c r="AJ65" s="412">
        <v>2</v>
      </c>
      <c r="AK65" s="412">
        <v>6</v>
      </c>
      <c r="AL65" s="412">
        <v>3</v>
      </c>
      <c r="AM65" s="412">
        <v>21</v>
      </c>
      <c r="AN65" s="412">
        <v>36</v>
      </c>
      <c r="AO65" s="412" t="s">
        <v>374</v>
      </c>
      <c r="AP65" s="412">
        <v>5</v>
      </c>
      <c r="AQ65" s="412">
        <v>72</v>
      </c>
      <c r="AR65" s="412"/>
      <c r="AS65" s="412"/>
      <c r="AT65" s="412"/>
      <c r="AU65" s="412">
        <v>15</v>
      </c>
      <c r="AV65" s="412">
        <v>22</v>
      </c>
      <c r="AW65" s="412">
        <v>60</v>
      </c>
      <c r="AX65" s="412">
        <v>12</v>
      </c>
      <c r="AY65" s="412">
        <v>21</v>
      </c>
      <c r="AZ65" s="412"/>
      <c r="BA65" s="412"/>
      <c r="BB65" s="412"/>
      <c r="BC65" s="412"/>
      <c r="BD65" s="412"/>
      <c r="BE65" s="412"/>
      <c r="BF65" s="412"/>
      <c r="BG65" s="412"/>
      <c r="BH65" s="412"/>
      <c r="BI65" s="412"/>
      <c r="BJ65" s="412"/>
      <c r="BK65" s="412"/>
      <c r="BL65" s="412"/>
      <c r="BM65" s="412"/>
      <c r="BN65" s="412"/>
      <c r="BO65" s="412"/>
      <c r="BP65" s="412"/>
      <c r="BQ65" s="412"/>
      <c r="BR65" s="412"/>
      <c r="BS65" s="412"/>
      <c r="BT65" s="412"/>
      <c r="BU65" s="412"/>
      <c r="BV65" s="412"/>
      <c r="BW65" s="412"/>
      <c r="BX65" s="412"/>
      <c r="BY65" s="412"/>
      <c r="BZ65" s="412"/>
      <c r="CA65" s="412"/>
      <c r="CB65" s="412"/>
      <c r="CC65" s="412"/>
      <c r="CD65" s="412"/>
      <c r="CE65" s="412"/>
      <c r="CF65" s="412"/>
      <c r="CG65" s="412"/>
      <c r="CH65" s="412"/>
      <c r="CI65" s="412"/>
      <c r="CJ65" s="412"/>
      <c r="CK65" s="412"/>
      <c r="CL65" s="412"/>
      <c r="CM65" s="412"/>
      <c r="CN65" s="412"/>
      <c r="CO65" s="412"/>
      <c r="CP65" s="412"/>
      <c r="CQ65" s="412"/>
      <c r="CR65" s="412"/>
      <c r="CS65" s="412"/>
      <c r="CT65" s="412"/>
      <c r="CU65" s="412"/>
      <c r="CV65" s="412">
        <v>428059.07132039202</v>
      </c>
      <c r="CW65" s="412">
        <v>4957598.5068490701</v>
      </c>
      <c r="CX65" s="412">
        <v>44.768160960000003</v>
      </c>
      <c r="CY65" s="412">
        <v>-93.909119619999998</v>
      </c>
      <c r="CZ65" s="412" t="s">
        <v>379</v>
      </c>
      <c r="DA65" s="412" t="s">
        <v>5226</v>
      </c>
    </row>
    <row r="66" spans="1:105" x14ac:dyDescent="0.25">
      <c r="A66" s="412">
        <v>21</v>
      </c>
      <c r="B66" s="413">
        <v>21</v>
      </c>
      <c r="C66" s="412">
        <v>753140</v>
      </c>
      <c r="D66" s="412">
        <v>2</v>
      </c>
      <c r="E66" s="412">
        <v>212</v>
      </c>
      <c r="F66" s="412">
        <v>131.92099999999999</v>
      </c>
      <c r="G66" s="412">
        <v>10</v>
      </c>
      <c r="H66" s="412" t="s">
        <v>410</v>
      </c>
      <c r="I66" s="412"/>
      <c r="J66" s="412" t="s">
        <v>374</v>
      </c>
      <c r="K66" s="412">
        <v>25</v>
      </c>
      <c r="L66" s="412"/>
      <c r="M66" s="412" t="s">
        <v>5227</v>
      </c>
      <c r="N66" s="412"/>
      <c r="O66" s="412">
        <v>10</v>
      </c>
      <c r="P66" s="412">
        <v>8</v>
      </c>
      <c r="Q66" s="412">
        <v>2019</v>
      </c>
      <c r="R66" s="412" t="s">
        <v>391</v>
      </c>
      <c r="S66" s="412">
        <v>17</v>
      </c>
      <c r="T66" s="412" t="s">
        <v>393</v>
      </c>
      <c r="U66" s="412">
        <v>3</v>
      </c>
      <c r="V66" s="412">
        <v>0</v>
      </c>
      <c r="W66" s="412">
        <v>2</v>
      </c>
      <c r="X66" s="412">
        <v>5</v>
      </c>
      <c r="Y66" s="412">
        <v>10</v>
      </c>
      <c r="Z66" s="412">
        <v>10</v>
      </c>
      <c r="AA66" s="412">
        <v>1</v>
      </c>
      <c r="AB66" s="412">
        <v>1</v>
      </c>
      <c r="AC66" s="412"/>
      <c r="AD66" s="412">
        <v>1</v>
      </c>
      <c r="AE66" s="412">
        <v>98</v>
      </c>
      <c r="AF66" s="412" t="s">
        <v>377</v>
      </c>
      <c r="AG66" s="412"/>
      <c r="AH66" s="412" t="s">
        <v>378</v>
      </c>
      <c r="AI66" s="412">
        <v>10</v>
      </c>
      <c r="AJ66" s="412">
        <v>2</v>
      </c>
      <c r="AK66" s="412">
        <v>2</v>
      </c>
      <c r="AL66" s="412">
        <v>2</v>
      </c>
      <c r="AM66" s="412">
        <v>21</v>
      </c>
      <c r="AN66" s="412">
        <v>75</v>
      </c>
      <c r="AO66" s="412" t="s">
        <v>384</v>
      </c>
      <c r="AP66" s="412">
        <v>5</v>
      </c>
      <c r="AQ66" s="412">
        <v>2</v>
      </c>
      <c r="AR66" s="412"/>
      <c r="AS66" s="412"/>
      <c r="AT66" s="412"/>
      <c r="AU66" s="412">
        <v>14</v>
      </c>
      <c r="AV66" s="412">
        <v>22</v>
      </c>
      <c r="AW66" s="412">
        <v>55</v>
      </c>
      <c r="AX66" s="412">
        <v>11</v>
      </c>
      <c r="AY66" s="412">
        <v>21</v>
      </c>
      <c r="AZ66" s="412">
        <v>2</v>
      </c>
      <c r="BA66" s="412">
        <v>3</v>
      </c>
      <c r="BB66" s="412">
        <v>3</v>
      </c>
      <c r="BC66" s="412">
        <v>21</v>
      </c>
      <c r="BD66" s="412">
        <v>59</v>
      </c>
      <c r="BE66" s="412" t="s">
        <v>374</v>
      </c>
      <c r="BF66" s="412">
        <v>5</v>
      </c>
      <c r="BG66" s="412">
        <v>1</v>
      </c>
      <c r="BH66" s="412"/>
      <c r="BI66" s="412"/>
      <c r="BJ66" s="412"/>
      <c r="BK66" s="412">
        <v>14</v>
      </c>
      <c r="BL66" s="412">
        <v>9</v>
      </c>
      <c r="BM66" s="412">
        <v>55</v>
      </c>
      <c r="BN66" s="412">
        <v>12</v>
      </c>
      <c r="BO66" s="412">
        <v>21</v>
      </c>
      <c r="BP66" s="412"/>
      <c r="BQ66" s="412"/>
      <c r="BR66" s="412"/>
      <c r="BS66" s="412"/>
      <c r="BT66" s="412"/>
      <c r="BU66" s="412"/>
      <c r="BV66" s="412"/>
      <c r="BW66" s="412"/>
      <c r="BX66" s="412"/>
      <c r="BY66" s="412"/>
      <c r="BZ66" s="412"/>
      <c r="CA66" s="412"/>
      <c r="CB66" s="412"/>
      <c r="CC66" s="412"/>
      <c r="CD66" s="412"/>
      <c r="CE66" s="412"/>
      <c r="CF66" s="412"/>
      <c r="CG66" s="412"/>
      <c r="CH66" s="412"/>
      <c r="CI66" s="412"/>
      <c r="CJ66" s="412"/>
      <c r="CK66" s="412"/>
      <c r="CL66" s="412"/>
      <c r="CM66" s="412"/>
      <c r="CN66" s="412"/>
      <c r="CO66" s="412"/>
      <c r="CP66" s="412"/>
      <c r="CQ66" s="412"/>
      <c r="CR66" s="412"/>
      <c r="CS66" s="412"/>
      <c r="CT66" s="412"/>
      <c r="CU66" s="412"/>
      <c r="CV66" s="412">
        <v>428054.364575396</v>
      </c>
      <c r="CW66" s="412">
        <v>4957586.9189738398</v>
      </c>
      <c r="CX66" s="412">
        <v>44.768056180000002</v>
      </c>
      <c r="CY66" s="412">
        <v>-93.909177459999995</v>
      </c>
      <c r="CZ66" s="412" t="s">
        <v>379</v>
      </c>
      <c r="DA66" s="412" t="s">
        <v>5228</v>
      </c>
    </row>
    <row r="67" spans="1:105" x14ac:dyDescent="0.25">
      <c r="A67" s="412">
        <v>21</v>
      </c>
      <c r="B67" s="413">
        <v>21</v>
      </c>
      <c r="C67" s="412">
        <v>658826</v>
      </c>
      <c r="D67" s="412">
        <v>2</v>
      </c>
      <c r="E67" s="412">
        <v>212</v>
      </c>
      <c r="F67" s="412">
        <v>131.92699999999999</v>
      </c>
      <c r="G67" s="412">
        <v>10</v>
      </c>
      <c r="H67" s="412"/>
      <c r="I67" s="412" t="s">
        <v>1728</v>
      </c>
      <c r="J67" s="412" t="s">
        <v>374</v>
      </c>
      <c r="K67" s="412">
        <v>25</v>
      </c>
      <c r="L67" s="412"/>
      <c r="M67" s="412">
        <v>18035015</v>
      </c>
      <c r="N67" s="412"/>
      <c r="O67" s="412">
        <v>11</v>
      </c>
      <c r="P67" s="412">
        <v>9</v>
      </c>
      <c r="Q67" s="412">
        <v>2018</v>
      </c>
      <c r="R67" s="412" t="s">
        <v>383</v>
      </c>
      <c r="S67" s="412">
        <v>2</v>
      </c>
      <c r="T67" s="412" t="s">
        <v>376</v>
      </c>
      <c r="U67" s="412">
        <v>5</v>
      </c>
      <c r="V67" s="412">
        <v>0</v>
      </c>
      <c r="W67" s="412">
        <v>1</v>
      </c>
      <c r="X67" s="412"/>
      <c r="Y67" s="412">
        <v>32</v>
      </c>
      <c r="Z67" s="412">
        <v>3</v>
      </c>
      <c r="AA67" s="412">
        <v>4</v>
      </c>
      <c r="AB67" s="412">
        <v>4</v>
      </c>
      <c r="AC67" s="412"/>
      <c r="AD67" s="412">
        <v>3</v>
      </c>
      <c r="AE67" s="412">
        <v>98</v>
      </c>
      <c r="AF67" s="412" t="s">
        <v>377</v>
      </c>
      <c r="AG67" s="412"/>
      <c r="AH67" s="412" t="s">
        <v>470</v>
      </c>
      <c r="AI67" s="412">
        <v>3</v>
      </c>
      <c r="AJ67" s="412">
        <v>2</v>
      </c>
      <c r="AK67" s="412">
        <v>3</v>
      </c>
      <c r="AL67" s="412">
        <v>4</v>
      </c>
      <c r="AM67" s="412">
        <v>24</v>
      </c>
      <c r="AN67" s="412">
        <v>28</v>
      </c>
      <c r="AO67" s="412">
        <v>99</v>
      </c>
      <c r="AP67" s="412">
        <v>5</v>
      </c>
      <c r="AQ67" s="412">
        <v>1</v>
      </c>
      <c r="AR67" s="412"/>
      <c r="AS67" s="412"/>
      <c r="AT67" s="412"/>
      <c r="AU67" s="412">
        <v>14</v>
      </c>
      <c r="AV67" s="412">
        <v>9</v>
      </c>
      <c r="AW67" s="412">
        <v>60</v>
      </c>
      <c r="AX67" s="412">
        <v>11</v>
      </c>
      <c r="AY67" s="412">
        <v>21</v>
      </c>
      <c r="AZ67" s="412"/>
      <c r="BA67" s="412"/>
      <c r="BB67" s="412"/>
      <c r="BC67" s="412"/>
      <c r="BD67" s="412"/>
      <c r="BE67" s="412"/>
      <c r="BF67" s="412"/>
      <c r="BG67" s="412"/>
      <c r="BH67" s="412"/>
      <c r="BI67" s="412"/>
      <c r="BJ67" s="412"/>
      <c r="BK67" s="412"/>
      <c r="BL67" s="412"/>
      <c r="BM67" s="412"/>
      <c r="BN67" s="412"/>
      <c r="BO67" s="412"/>
      <c r="BP67" s="412"/>
      <c r="BQ67" s="412"/>
      <c r="BR67" s="412"/>
      <c r="BS67" s="412"/>
      <c r="BT67" s="412"/>
      <c r="BU67" s="412"/>
      <c r="BV67" s="412"/>
      <c r="BW67" s="412"/>
      <c r="BX67" s="412"/>
      <c r="BY67" s="412"/>
      <c r="BZ67" s="412"/>
      <c r="CA67" s="412"/>
      <c r="CB67" s="412"/>
      <c r="CC67" s="412"/>
      <c r="CD67" s="412"/>
      <c r="CE67" s="412"/>
      <c r="CF67" s="412"/>
      <c r="CG67" s="412"/>
      <c r="CH67" s="412"/>
      <c r="CI67" s="412"/>
      <c r="CJ67" s="412"/>
      <c r="CK67" s="412"/>
      <c r="CL67" s="412"/>
      <c r="CM67" s="412"/>
      <c r="CN67" s="412"/>
      <c r="CO67" s="412"/>
      <c r="CP67" s="412"/>
      <c r="CQ67" s="412"/>
      <c r="CR67" s="412"/>
      <c r="CS67" s="412"/>
      <c r="CT67" s="412"/>
      <c r="CU67" s="412"/>
      <c r="CV67" s="412">
        <v>428051.873012189</v>
      </c>
      <c r="CW67" s="412">
        <v>4957609.1644112598</v>
      </c>
      <c r="CX67" s="412">
        <v>44.76825616</v>
      </c>
      <c r="CY67" s="412">
        <v>-93.909212080000003</v>
      </c>
      <c r="CZ67" s="412" t="s">
        <v>379</v>
      </c>
      <c r="DA67" s="412" t="s">
        <v>5229</v>
      </c>
    </row>
    <row r="68" spans="1:105" x14ac:dyDescent="0.25">
      <c r="A68" s="412">
        <v>21</v>
      </c>
      <c r="B68" s="413">
        <v>21</v>
      </c>
      <c r="C68" s="412">
        <v>838216</v>
      </c>
      <c r="D68" s="412">
        <v>2</v>
      </c>
      <c r="E68" s="412">
        <v>212</v>
      </c>
      <c r="F68" s="412">
        <v>131.93199999999999</v>
      </c>
      <c r="G68" s="412">
        <v>10</v>
      </c>
      <c r="H68" s="412"/>
      <c r="I68" s="412" t="s">
        <v>1728</v>
      </c>
      <c r="J68" s="412" t="s">
        <v>374</v>
      </c>
      <c r="K68" s="412">
        <v>25</v>
      </c>
      <c r="L68" s="412"/>
      <c r="M68" s="412">
        <v>20507269</v>
      </c>
      <c r="N68" s="412">
        <v>202440107</v>
      </c>
      <c r="O68" s="412">
        <v>8</v>
      </c>
      <c r="P68" s="412">
        <v>31</v>
      </c>
      <c r="Q68" s="412">
        <v>2020</v>
      </c>
      <c r="R68" s="412" t="s">
        <v>381</v>
      </c>
      <c r="S68" s="412">
        <v>14</v>
      </c>
      <c r="T68" s="412">
        <v>98</v>
      </c>
      <c r="U68" s="412">
        <v>5</v>
      </c>
      <c r="V68" s="412">
        <v>0</v>
      </c>
      <c r="W68" s="412">
        <v>3</v>
      </c>
      <c r="X68" s="412">
        <v>5</v>
      </c>
      <c r="Y68" s="412">
        <v>10</v>
      </c>
      <c r="Z68" s="412">
        <v>3</v>
      </c>
      <c r="AA68" s="412">
        <v>1</v>
      </c>
      <c r="AB68" s="412">
        <v>1</v>
      </c>
      <c r="AC68" s="412"/>
      <c r="AD68" s="412">
        <v>1</v>
      </c>
      <c r="AE68" s="412">
        <v>1</v>
      </c>
      <c r="AF68" s="412" t="s">
        <v>377</v>
      </c>
      <c r="AG68" s="412"/>
      <c r="AH68" s="412" t="s">
        <v>470</v>
      </c>
      <c r="AI68" s="412">
        <v>10</v>
      </c>
      <c r="AJ68" s="412">
        <v>2</v>
      </c>
      <c r="AK68" s="412">
        <v>3</v>
      </c>
      <c r="AL68" s="412">
        <v>3</v>
      </c>
      <c r="AM68" s="412">
        <v>21</v>
      </c>
      <c r="AN68" s="412">
        <v>70</v>
      </c>
      <c r="AO68" s="412" t="s">
        <v>374</v>
      </c>
      <c r="AP68" s="412">
        <v>5</v>
      </c>
      <c r="AQ68" s="412">
        <v>1</v>
      </c>
      <c r="AR68" s="412"/>
      <c r="AS68" s="412"/>
      <c r="AT68" s="412"/>
      <c r="AU68" s="412">
        <v>12</v>
      </c>
      <c r="AV68" s="412">
        <v>9</v>
      </c>
      <c r="AW68" s="412">
        <v>65</v>
      </c>
      <c r="AX68" s="412">
        <v>11</v>
      </c>
      <c r="AY68" s="412">
        <v>21</v>
      </c>
      <c r="AZ68" s="412">
        <v>2</v>
      </c>
      <c r="BA68" s="412">
        <v>3</v>
      </c>
      <c r="BB68" s="412">
        <v>3</v>
      </c>
      <c r="BC68" s="412">
        <v>25</v>
      </c>
      <c r="BD68" s="412">
        <v>69</v>
      </c>
      <c r="BE68" s="412" t="s">
        <v>374</v>
      </c>
      <c r="BF68" s="412">
        <v>5</v>
      </c>
      <c r="BG68" s="412">
        <v>2</v>
      </c>
      <c r="BH68" s="412"/>
      <c r="BI68" s="412"/>
      <c r="BJ68" s="412"/>
      <c r="BK68" s="412">
        <v>12</v>
      </c>
      <c r="BL68" s="412">
        <v>9</v>
      </c>
      <c r="BM68" s="412">
        <v>65</v>
      </c>
      <c r="BN68" s="412">
        <v>11</v>
      </c>
      <c r="BO68" s="412">
        <v>21</v>
      </c>
      <c r="BP68" s="412">
        <v>2</v>
      </c>
      <c r="BQ68" s="412">
        <v>2</v>
      </c>
      <c r="BR68" s="412">
        <v>4</v>
      </c>
      <c r="BS68" s="412">
        <v>21</v>
      </c>
      <c r="BT68" s="412">
        <v>55</v>
      </c>
      <c r="BU68" s="412" t="s">
        <v>374</v>
      </c>
      <c r="BV68" s="412">
        <v>5</v>
      </c>
      <c r="BW68" s="412">
        <v>1</v>
      </c>
      <c r="BX68" s="412"/>
      <c r="BY68" s="412"/>
      <c r="BZ68" s="412"/>
      <c r="CA68" s="412">
        <v>12</v>
      </c>
      <c r="CB68" s="412">
        <v>9</v>
      </c>
      <c r="CC68" s="412">
        <v>65</v>
      </c>
      <c r="CD68" s="412">
        <v>11</v>
      </c>
      <c r="CE68" s="412">
        <v>21</v>
      </c>
      <c r="CF68" s="412"/>
      <c r="CG68" s="412"/>
      <c r="CH68" s="412"/>
      <c r="CI68" s="412"/>
      <c r="CJ68" s="412"/>
      <c r="CK68" s="412"/>
      <c r="CL68" s="412"/>
      <c r="CM68" s="412"/>
      <c r="CN68" s="412"/>
      <c r="CO68" s="412"/>
      <c r="CP68" s="412"/>
      <c r="CQ68" s="412"/>
      <c r="CR68" s="412"/>
      <c r="CS68" s="412"/>
      <c r="CT68" s="412"/>
      <c r="CU68" s="412"/>
      <c r="CV68" s="412">
        <v>428079.76462619699</v>
      </c>
      <c r="CW68" s="412">
        <v>4957612.3190246401</v>
      </c>
      <c r="CX68" s="412">
        <v>44.768287360000002</v>
      </c>
      <c r="CY68" s="412">
        <v>-93.908860110000006</v>
      </c>
      <c r="CZ68" s="412" t="s">
        <v>379</v>
      </c>
      <c r="DA68" s="412" t="s">
        <v>5230</v>
      </c>
    </row>
    <row r="69" spans="1:105" x14ac:dyDescent="0.25">
      <c r="A69" s="412">
        <v>21</v>
      </c>
      <c r="B69" s="413">
        <v>21</v>
      </c>
      <c r="C69" s="412">
        <v>633787</v>
      </c>
      <c r="D69" s="412">
        <v>2</v>
      </c>
      <c r="E69" s="412">
        <v>212</v>
      </c>
      <c r="F69" s="412">
        <v>131.93299999999999</v>
      </c>
      <c r="G69" s="412">
        <v>10</v>
      </c>
      <c r="H69" s="412"/>
      <c r="I69" s="412" t="s">
        <v>1728</v>
      </c>
      <c r="J69" s="412" t="s">
        <v>374</v>
      </c>
      <c r="K69" s="412">
        <v>25</v>
      </c>
      <c r="L69" s="412"/>
      <c r="M69" s="412">
        <v>18028698</v>
      </c>
      <c r="N69" s="412"/>
      <c r="O69" s="412">
        <v>9</v>
      </c>
      <c r="P69" s="412">
        <v>10</v>
      </c>
      <c r="Q69" s="412">
        <v>2018</v>
      </c>
      <c r="R69" s="412" t="s">
        <v>381</v>
      </c>
      <c r="S69" s="412">
        <v>15</v>
      </c>
      <c r="T69" s="412" t="s">
        <v>376</v>
      </c>
      <c r="U69" s="412">
        <v>4</v>
      </c>
      <c r="V69" s="412">
        <v>0</v>
      </c>
      <c r="W69" s="412">
        <v>2</v>
      </c>
      <c r="X69" s="412">
        <v>5</v>
      </c>
      <c r="Y69" s="412">
        <v>10</v>
      </c>
      <c r="Z69" s="412">
        <v>3</v>
      </c>
      <c r="AA69" s="412">
        <v>1</v>
      </c>
      <c r="AB69" s="412">
        <v>1</v>
      </c>
      <c r="AC69" s="412"/>
      <c r="AD69" s="412">
        <v>1</v>
      </c>
      <c r="AE69" s="412">
        <v>98</v>
      </c>
      <c r="AF69" s="412" t="s">
        <v>377</v>
      </c>
      <c r="AG69" s="412"/>
      <c r="AH69" s="412" t="s">
        <v>470</v>
      </c>
      <c r="AI69" s="412">
        <v>10</v>
      </c>
      <c r="AJ69" s="412">
        <v>2</v>
      </c>
      <c r="AK69" s="412">
        <v>5</v>
      </c>
      <c r="AL69" s="412">
        <v>1</v>
      </c>
      <c r="AM69" s="412">
        <v>24</v>
      </c>
      <c r="AN69" s="412">
        <v>89</v>
      </c>
      <c r="AO69" s="412" t="s">
        <v>384</v>
      </c>
      <c r="AP69" s="412">
        <v>5</v>
      </c>
      <c r="AQ69" s="412">
        <v>10</v>
      </c>
      <c r="AR69" s="412"/>
      <c r="AS69" s="412"/>
      <c r="AT69" s="412"/>
      <c r="AU69" s="412">
        <v>14</v>
      </c>
      <c r="AV69" s="412">
        <v>9</v>
      </c>
      <c r="AW69" s="412">
        <v>60</v>
      </c>
      <c r="AX69" s="412">
        <v>12</v>
      </c>
      <c r="AY69" s="412">
        <v>21</v>
      </c>
      <c r="AZ69" s="412">
        <v>2</v>
      </c>
      <c r="BA69" s="412">
        <v>2</v>
      </c>
      <c r="BB69" s="412">
        <v>4</v>
      </c>
      <c r="BC69" s="412">
        <v>21</v>
      </c>
      <c r="BD69" s="412">
        <v>75</v>
      </c>
      <c r="BE69" s="412" t="s">
        <v>374</v>
      </c>
      <c r="BF69" s="412">
        <v>5</v>
      </c>
      <c r="BG69" s="412">
        <v>1</v>
      </c>
      <c r="BH69" s="412"/>
      <c r="BI69" s="412"/>
      <c r="BJ69" s="412"/>
      <c r="BK69" s="412">
        <v>14</v>
      </c>
      <c r="BL69" s="412">
        <v>9</v>
      </c>
      <c r="BM69" s="412">
        <v>60</v>
      </c>
      <c r="BN69" s="412">
        <v>13</v>
      </c>
      <c r="BO69" s="412">
        <v>21</v>
      </c>
      <c r="BP69" s="412"/>
      <c r="BQ69" s="412"/>
      <c r="BR69" s="412"/>
      <c r="BS69" s="412"/>
      <c r="BT69" s="412"/>
      <c r="BU69" s="412"/>
      <c r="BV69" s="412"/>
      <c r="BW69" s="412"/>
      <c r="BX69" s="412"/>
      <c r="BY69" s="412"/>
      <c r="BZ69" s="412"/>
      <c r="CA69" s="412"/>
      <c r="CB69" s="412"/>
      <c r="CC69" s="412"/>
      <c r="CD69" s="412"/>
      <c r="CE69" s="412"/>
      <c r="CF69" s="412"/>
      <c r="CG69" s="412"/>
      <c r="CH69" s="412"/>
      <c r="CI69" s="412"/>
      <c r="CJ69" s="412"/>
      <c r="CK69" s="412"/>
      <c r="CL69" s="412"/>
      <c r="CM69" s="412"/>
      <c r="CN69" s="412"/>
      <c r="CO69" s="412"/>
      <c r="CP69" s="412"/>
      <c r="CQ69" s="412"/>
      <c r="CR69" s="412"/>
      <c r="CS69" s="412"/>
      <c r="CT69" s="412"/>
      <c r="CU69" s="412"/>
      <c r="CV69" s="412">
        <v>428066.74425240402</v>
      </c>
      <c r="CW69" s="412">
        <v>4957621.0151182599</v>
      </c>
      <c r="CX69" s="412">
        <v>44.768364329999997</v>
      </c>
      <c r="CY69" s="412">
        <v>-93.909025850000006</v>
      </c>
      <c r="CZ69" s="412" t="s">
        <v>379</v>
      </c>
      <c r="DA69" s="412" t="s">
        <v>5231</v>
      </c>
    </row>
    <row r="70" spans="1:105" x14ac:dyDescent="0.25">
      <c r="A70" s="412">
        <v>21</v>
      </c>
      <c r="B70" s="413">
        <v>21</v>
      </c>
      <c r="C70" s="412">
        <v>693388</v>
      </c>
      <c r="D70" s="412">
        <v>4</v>
      </c>
      <c r="E70" s="412">
        <v>34</v>
      </c>
      <c r="F70" s="412">
        <v>6.2789999999999999</v>
      </c>
      <c r="G70" s="412">
        <v>10</v>
      </c>
      <c r="H70" s="412"/>
      <c r="I70" s="412" t="s">
        <v>1728</v>
      </c>
      <c r="J70" s="412" t="s">
        <v>374</v>
      </c>
      <c r="K70" s="412">
        <v>25</v>
      </c>
      <c r="L70" s="412"/>
      <c r="M70" s="412">
        <v>19006011</v>
      </c>
      <c r="N70" s="412"/>
      <c r="O70" s="412">
        <v>3</v>
      </c>
      <c r="P70" s="412">
        <v>1</v>
      </c>
      <c r="Q70" s="412">
        <v>2019</v>
      </c>
      <c r="R70" s="412" t="s">
        <v>383</v>
      </c>
      <c r="S70" s="412">
        <v>13</v>
      </c>
      <c r="T70" s="412" t="s">
        <v>376</v>
      </c>
      <c r="U70" s="412">
        <v>5</v>
      </c>
      <c r="V70" s="412">
        <v>0</v>
      </c>
      <c r="W70" s="412">
        <v>2</v>
      </c>
      <c r="X70" s="412">
        <v>5</v>
      </c>
      <c r="Y70" s="412">
        <v>10</v>
      </c>
      <c r="Z70" s="412">
        <v>3</v>
      </c>
      <c r="AA70" s="412">
        <v>1</v>
      </c>
      <c r="AB70" s="412">
        <v>4</v>
      </c>
      <c r="AC70" s="412"/>
      <c r="AD70" s="412">
        <v>3</v>
      </c>
      <c r="AE70" s="412">
        <v>98</v>
      </c>
      <c r="AF70" s="412" t="s">
        <v>4431</v>
      </c>
      <c r="AG70" s="412"/>
      <c r="AH70" s="412" t="s">
        <v>4396</v>
      </c>
      <c r="AI70" s="412">
        <v>10</v>
      </c>
      <c r="AJ70" s="412">
        <v>2</v>
      </c>
      <c r="AK70" s="412">
        <v>2</v>
      </c>
      <c r="AL70" s="412">
        <v>4</v>
      </c>
      <c r="AM70" s="412">
        <v>23</v>
      </c>
      <c r="AN70" s="412">
        <v>38</v>
      </c>
      <c r="AO70" s="412" t="s">
        <v>384</v>
      </c>
      <c r="AP70" s="412">
        <v>5</v>
      </c>
      <c r="AQ70" s="412">
        <v>71</v>
      </c>
      <c r="AR70" s="412"/>
      <c r="AS70" s="412"/>
      <c r="AT70" s="412"/>
      <c r="AU70" s="412">
        <v>15</v>
      </c>
      <c r="AV70" s="412">
        <v>98</v>
      </c>
      <c r="AW70" s="412">
        <v>60</v>
      </c>
      <c r="AX70" s="412">
        <v>11</v>
      </c>
      <c r="AY70" s="412">
        <v>21</v>
      </c>
      <c r="AZ70" s="412">
        <v>2</v>
      </c>
      <c r="BA70" s="412">
        <v>3</v>
      </c>
      <c r="BB70" s="412">
        <v>1</v>
      </c>
      <c r="BC70" s="412">
        <v>20</v>
      </c>
      <c r="BD70" s="412">
        <v>57</v>
      </c>
      <c r="BE70" s="412" t="s">
        <v>374</v>
      </c>
      <c r="BF70" s="412">
        <v>5</v>
      </c>
      <c r="BG70" s="412">
        <v>1</v>
      </c>
      <c r="BH70" s="412"/>
      <c r="BI70" s="412"/>
      <c r="BJ70" s="412"/>
      <c r="BK70" s="412">
        <v>15</v>
      </c>
      <c r="BL70" s="412">
        <v>98</v>
      </c>
      <c r="BM70" s="412">
        <v>40</v>
      </c>
      <c r="BN70" s="412">
        <v>11</v>
      </c>
      <c r="BO70" s="412">
        <v>21</v>
      </c>
      <c r="BP70" s="412"/>
      <c r="BQ70" s="412"/>
      <c r="BR70" s="412"/>
      <c r="BS70" s="412"/>
      <c r="BT70" s="412"/>
      <c r="BU70" s="412"/>
      <c r="BV70" s="412"/>
      <c r="BW70" s="412"/>
      <c r="BX70" s="412"/>
      <c r="BY70" s="412"/>
      <c r="BZ70" s="412"/>
      <c r="CA70" s="412"/>
      <c r="CB70" s="412"/>
      <c r="CC70" s="412"/>
      <c r="CD70" s="412"/>
      <c r="CE70" s="412"/>
      <c r="CF70" s="412"/>
      <c r="CG70" s="412"/>
      <c r="CH70" s="412"/>
      <c r="CI70" s="412"/>
      <c r="CJ70" s="412"/>
      <c r="CK70" s="412"/>
      <c r="CL70" s="412"/>
      <c r="CM70" s="412"/>
      <c r="CN70" s="412"/>
      <c r="CO70" s="412"/>
      <c r="CP70" s="412"/>
      <c r="CQ70" s="412"/>
      <c r="CR70" s="412"/>
      <c r="CS70" s="412"/>
      <c r="CT70" s="412"/>
      <c r="CU70" s="412"/>
      <c r="CV70" s="412">
        <v>428066.85401613702</v>
      </c>
      <c r="CW70" s="412">
        <v>4957622.6579877697</v>
      </c>
      <c r="CX70" s="412">
        <v>44.76837913</v>
      </c>
      <c r="CY70" s="412">
        <v>-93.909024700000003</v>
      </c>
      <c r="CZ70" s="412" t="s">
        <v>379</v>
      </c>
      <c r="DA70" s="412" t="s">
        <v>5232</v>
      </c>
    </row>
    <row r="71" spans="1:105" x14ac:dyDescent="0.25">
      <c r="A71" s="412">
        <v>21</v>
      </c>
      <c r="B71" s="413">
        <v>21</v>
      </c>
      <c r="C71" s="412">
        <v>730877</v>
      </c>
      <c r="D71" s="412">
        <v>4</v>
      </c>
      <c r="E71" s="412">
        <v>34</v>
      </c>
      <c r="F71" s="412">
        <v>6.2869999999999999</v>
      </c>
      <c r="G71" s="412">
        <v>10</v>
      </c>
      <c r="H71" s="412"/>
      <c r="I71" s="412" t="s">
        <v>1728</v>
      </c>
      <c r="J71" s="412" t="s">
        <v>374</v>
      </c>
      <c r="K71" s="412">
        <v>25</v>
      </c>
      <c r="L71" s="412"/>
      <c r="M71" s="412">
        <v>19018880</v>
      </c>
      <c r="N71" s="412"/>
      <c r="O71" s="412">
        <v>7</v>
      </c>
      <c r="P71" s="412">
        <v>2</v>
      </c>
      <c r="Q71" s="412">
        <v>2019</v>
      </c>
      <c r="R71" s="412" t="s">
        <v>391</v>
      </c>
      <c r="S71" s="412">
        <v>6</v>
      </c>
      <c r="T71" s="412">
        <v>98</v>
      </c>
      <c r="U71" s="412">
        <v>4</v>
      </c>
      <c r="V71" s="412">
        <v>0</v>
      </c>
      <c r="W71" s="412">
        <v>3</v>
      </c>
      <c r="X71" s="412">
        <v>90</v>
      </c>
      <c r="Y71" s="412">
        <v>10</v>
      </c>
      <c r="Z71" s="412">
        <v>3</v>
      </c>
      <c r="AA71" s="412">
        <v>1</v>
      </c>
      <c r="AB71" s="412">
        <v>2</v>
      </c>
      <c r="AC71" s="412"/>
      <c r="AD71" s="412">
        <v>1</v>
      </c>
      <c r="AE71" s="412">
        <v>98</v>
      </c>
      <c r="AF71" s="412" t="s">
        <v>4431</v>
      </c>
      <c r="AG71" s="412"/>
      <c r="AH71" s="412" t="s">
        <v>4396</v>
      </c>
      <c r="AI71" s="412">
        <v>90</v>
      </c>
      <c r="AJ71" s="412">
        <v>2</v>
      </c>
      <c r="AK71" s="412">
        <v>2</v>
      </c>
      <c r="AL71" s="412">
        <v>3</v>
      </c>
      <c r="AM71" s="412">
        <v>21</v>
      </c>
      <c r="AN71" s="412">
        <v>42</v>
      </c>
      <c r="AO71" s="412" t="s">
        <v>384</v>
      </c>
      <c r="AP71" s="412">
        <v>5</v>
      </c>
      <c r="AQ71" s="412">
        <v>1</v>
      </c>
      <c r="AR71" s="412"/>
      <c r="AS71" s="412"/>
      <c r="AT71" s="412"/>
      <c r="AU71" s="412">
        <v>14</v>
      </c>
      <c r="AV71" s="412">
        <v>9</v>
      </c>
      <c r="AW71" s="412">
        <v>50</v>
      </c>
      <c r="AX71" s="412">
        <v>11</v>
      </c>
      <c r="AY71" s="412">
        <v>21</v>
      </c>
      <c r="AZ71" s="412">
        <v>2</v>
      </c>
      <c r="BA71" s="412">
        <v>2</v>
      </c>
      <c r="BB71" s="412">
        <v>3</v>
      </c>
      <c r="BC71" s="412">
        <v>21</v>
      </c>
      <c r="BD71" s="412">
        <v>16</v>
      </c>
      <c r="BE71" s="412" t="s">
        <v>374</v>
      </c>
      <c r="BF71" s="412">
        <v>5</v>
      </c>
      <c r="BG71" s="412">
        <v>70</v>
      </c>
      <c r="BH71" s="412"/>
      <c r="BI71" s="412"/>
      <c r="BJ71" s="412"/>
      <c r="BK71" s="412">
        <v>14</v>
      </c>
      <c r="BL71" s="412">
        <v>9</v>
      </c>
      <c r="BM71" s="412">
        <v>50</v>
      </c>
      <c r="BN71" s="412">
        <v>11</v>
      </c>
      <c r="BO71" s="412">
        <v>21</v>
      </c>
      <c r="BP71" s="412">
        <v>3</v>
      </c>
      <c r="BQ71" s="412">
        <v>2</v>
      </c>
      <c r="BR71" s="412">
        <v>3</v>
      </c>
      <c r="BS71" s="412">
        <v>34</v>
      </c>
      <c r="BT71" s="412">
        <v>58</v>
      </c>
      <c r="BU71" s="412" t="s">
        <v>384</v>
      </c>
      <c r="BV71" s="412">
        <v>5</v>
      </c>
      <c r="BW71" s="412">
        <v>1</v>
      </c>
      <c r="BX71" s="412"/>
      <c r="BY71" s="412"/>
      <c r="BZ71" s="412"/>
      <c r="CA71" s="412">
        <v>14</v>
      </c>
      <c r="CB71" s="412">
        <v>9</v>
      </c>
      <c r="CC71" s="412">
        <v>50</v>
      </c>
      <c r="CD71" s="412">
        <v>11</v>
      </c>
      <c r="CE71" s="412">
        <v>21</v>
      </c>
      <c r="CF71" s="412"/>
      <c r="CG71" s="412"/>
      <c r="CH71" s="412"/>
      <c r="CI71" s="412"/>
      <c r="CJ71" s="412"/>
      <c r="CK71" s="412"/>
      <c r="CL71" s="412"/>
      <c r="CM71" s="412"/>
      <c r="CN71" s="412"/>
      <c r="CO71" s="412"/>
      <c r="CP71" s="412"/>
      <c r="CQ71" s="412"/>
      <c r="CR71" s="412"/>
      <c r="CS71" s="412"/>
      <c r="CT71" s="412"/>
      <c r="CU71" s="412"/>
      <c r="CV71" s="412">
        <v>428045.68916010502</v>
      </c>
      <c r="CW71" s="412">
        <v>4957609.6138507798</v>
      </c>
      <c r="CX71" s="412">
        <v>44.76825959</v>
      </c>
      <c r="CY71" s="412">
        <v>-93.909290279999993</v>
      </c>
      <c r="CZ71" s="412" t="s">
        <v>379</v>
      </c>
      <c r="DA71" s="412" t="s">
        <v>5233</v>
      </c>
    </row>
    <row r="72" spans="1:105" x14ac:dyDescent="0.25">
      <c r="A72" s="412">
        <v>21</v>
      </c>
      <c r="B72" s="413">
        <v>21</v>
      </c>
      <c r="C72" s="412">
        <v>871474</v>
      </c>
      <c r="D72" s="412">
        <v>4</v>
      </c>
      <c r="E72" s="412">
        <v>34</v>
      </c>
      <c r="F72" s="412">
        <v>6.3</v>
      </c>
      <c r="G72" s="412">
        <v>10</v>
      </c>
      <c r="H72" s="412" t="s">
        <v>410</v>
      </c>
      <c r="I72" s="412"/>
      <c r="J72" s="412" t="s">
        <v>374</v>
      </c>
      <c r="K72" s="412">
        <v>25</v>
      </c>
      <c r="L72" s="412"/>
      <c r="M72" s="412">
        <v>20037874</v>
      </c>
      <c r="N72" s="412">
        <v>203580710</v>
      </c>
      <c r="O72" s="412">
        <v>12</v>
      </c>
      <c r="P72" s="412">
        <v>23</v>
      </c>
      <c r="Q72" s="412">
        <v>2020</v>
      </c>
      <c r="R72" s="412" t="s">
        <v>375</v>
      </c>
      <c r="S72" s="412">
        <v>17</v>
      </c>
      <c r="T72" s="412" t="s">
        <v>393</v>
      </c>
      <c r="U72" s="412">
        <v>3</v>
      </c>
      <c r="V72" s="412">
        <v>0</v>
      </c>
      <c r="W72" s="412">
        <v>4</v>
      </c>
      <c r="X72" s="412">
        <v>12</v>
      </c>
      <c r="Y72" s="412">
        <v>10</v>
      </c>
      <c r="Z72" s="412">
        <v>3</v>
      </c>
      <c r="AA72" s="412">
        <v>4</v>
      </c>
      <c r="AB72" s="412">
        <v>4</v>
      </c>
      <c r="AC72" s="412">
        <v>8</v>
      </c>
      <c r="AD72" s="412">
        <v>5</v>
      </c>
      <c r="AE72" s="412">
        <v>98</v>
      </c>
      <c r="AF72" s="412" t="s">
        <v>4431</v>
      </c>
      <c r="AG72" s="412"/>
      <c r="AH72" s="412" t="s">
        <v>4396</v>
      </c>
      <c r="AI72" s="412">
        <v>7</v>
      </c>
      <c r="AJ72" s="412">
        <v>3</v>
      </c>
      <c r="AK72" s="412">
        <v>48</v>
      </c>
      <c r="AL72" s="412">
        <v>3</v>
      </c>
      <c r="AM72" s="412">
        <v>34</v>
      </c>
      <c r="AN72" s="412"/>
      <c r="AO72" s="412"/>
      <c r="AP72" s="412"/>
      <c r="AQ72" s="412"/>
      <c r="AR72" s="412"/>
      <c r="AS72" s="412"/>
      <c r="AT72" s="412"/>
      <c r="AU72" s="412">
        <v>15</v>
      </c>
      <c r="AV72" s="412">
        <v>98</v>
      </c>
      <c r="AW72" s="412">
        <v>60</v>
      </c>
      <c r="AX72" s="412">
        <v>11</v>
      </c>
      <c r="AY72" s="412">
        <v>21</v>
      </c>
      <c r="AZ72" s="412">
        <v>2</v>
      </c>
      <c r="BA72" s="412">
        <v>2</v>
      </c>
      <c r="BB72" s="412">
        <v>3</v>
      </c>
      <c r="BC72" s="412">
        <v>21</v>
      </c>
      <c r="BD72" s="412">
        <v>69</v>
      </c>
      <c r="BE72" s="412" t="s">
        <v>374</v>
      </c>
      <c r="BF72" s="412">
        <v>5</v>
      </c>
      <c r="BG72" s="412">
        <v>71</v>
      </c>
      <c r="BH72" s="412"/>
      <c r="BI72" s="412"/>
      <c r="BJ72" s="412"/>
      <c r="BK72" s="412">
        <v>15</v>
      </c>
      <c r="BL72" s="412">
        <v>98</v>
      </c>
      <c r="BM72" s="412">
        <v>60</v>
      </c>
      <c r="BN72" s="412">
        <v>11</v>
      </c>
      <c r="BO72" s="412">
        <v>21</v>
      </c>
      <c r="BP72" s="412">
        <v>2</v>
      </c>
      <c r="BQ72" s="412">
        <v>3</v>
      </c>
      <c r="BR72" s="412">
        <v>3</v>
      </c>
      <c r="BS72" s="412">
        <v>34</v>
      </c>
      <c r="BT72" s="412">
        <v>38</v>
      </c>
      <c r="BU72" s="412" t="s">
        <v>374</v>
      </c>
      <c r="BV72" s="412">
        <v>5</v>
      </c>
      <c r="BW72" s="412">
        <v>1</v>
      </c>
      <c r="BX72" s="412"/>
      <c r="BY72" s="412"/>
      <c r="BZ72" s="412"/>
      <c r="CA72" s="412">
        <v>15</v>
      </c>
      <c r="CB72" s="412">
        <v>98</v>
      </c>
      <c r="CC72" s="412">
        <v>60</v>
      </c>
      <c r="CD72" s="412">
        <v>11</v>
      </c>
      <c r="CE72" s="412">
        <v>21</v>
      </c>
      <c r="CF72" s="412">
        <v>2</v>
      </c>
      <c r="CG72" s="412">
        <v>2</v>
      </c>
      <c r="CH72" s="412">
        <v>3</v>
      </c>
      <c r="CI72" s="412">
        <v>27</v>
      </c>
      <c r="CJ72" s="412">
        <v>41</v>
      </c>
      <c r="CK72" s="412" t="s">
        <v>384</v>
      </c>
      <c r="CL72" s="412">
        <v>5</v>
      </c>
      <c r="CM72" s="412">
        <v>71</v>
      </c>
      <c r="CN72" s="412"/>
      <c r="CO72" s="412"/>
      <c r="CP72" s="412"/>
      <c r="CQ72" s="412">
        <v>15</v>
      </c>
      <c r="CR72" s="412">
        <v>98</v>
      </c>
      <c r="CS72" s="412">
        <v>60</v>
      </c>
      <c r="CT72" s="412">
        <v>12</v>
      </c>
      <c r="CU72" s="412">
        <v>21</v>
      </c>
      <c r="CV72" s="412">
        <v>428070.51473647502</v>
      </c>
      <c r="CW72" s="412">
        <v>4957596.2503827699</v>
      </c>
      <c r="CX72" s="412">
        <v>44.768141800000002</v>
      </c>
      <c r="CY72" s="412">
        <v>-93.908974709999995</v>
      </c>
      <c r="CZ72" s="412" t="s">
        <v>379</v>
      </c>
      <c r="DA72" s="412" t="s">
        <v>5234</v>
      </c>
    </row>
    <row r="73" spans="1:105" x14ac:dyDescent="0.25">
      <c r="A73" s="412">
        <v>21</v>
      </c>
      <c r="B73" s="413">
        <v>21</v>
      </c>
      <c r="C73" s="412">
        <v>840449</v>
      </c>
      <c r="D73" s="412">
        <v>4</v>
      </c>
      <c r="E73" s="412">
        <v>34</v>
      </c>
      <c r="F73" s="412">
        <v>6.3029999999999999</v>
      </c>
      <c r="G73" s="412">
        <v>10</v>
      </c>
      <c r="H73" s="412" t="s">
        <v>410</v>
      </c>
      <c r="I73" s="412"/>
      <c r="J73" s="412" t="s">
        <v>374</v>
      </c>
      <c r="K73" s="412">
        <v>25</v>
      </c>
      <c r="L73" s="412"/>
      <c r="M73" s="412">
        <v>20027218</v>
      </c>
      <c r="N73" s="412">
        <v>202560090</v>
      </c>
      <c r="O73" s="412">
        <v>9</v>
      </c>
      <c r="P73" s="412">
        <v>12</v>
      </c>
      <c r="Q73" s="412">
        <v>2020</v>
      </c>
      <c r="R73" s="412" t="s">
        <v>386</v>
      </c>
      <c r="S73" s="412">
        <v>21</v>
      </c>
      <c r="T73" s="412" t="s">
        <v>512</v>
      </c>
      <c r="U73" s="412">
        <v>3</v>
      </c>
      <c r="V73" s="412">
        <v>0</v>
      </c>
      <c r="W73" s="412">
        <v>2</v>
      </c>
      <c r="X73" s="412">
        <v>5</v>
      </c>
      <c r="Y73" s="412">
        <v>10</v>
      </c>
      <c r="Z73" s="412">
        <v>3</v>
      </c>
      <c r="AA73" s="412">
        <v>3</v>
      </c>
      <c r="AB73" s="412">
        <v>1</v>
      </c>
      <c r="AC73" s="412"/>
      <c r="AD73" s="412">
        <v>1</v>
      </c>
      <c r="AE73" s="412">
        <v>90</v>
      </c>
      <c r="AF73" s="412" t="s">
        <v>4431</v>
      </c>
      <c r="AG73" s="412" t="s">
        <v>377</v>
      </c>
      <c r="AH73" s="412" t="s">
        <v>4396</v>
      </c>
      <c r="AI73" s="412">
        <v>10</v>
      </c>
      <c r="AJ73" s="412">
        <v>2</v>
      </c>
      <c r="AK73" s="412">
        <v>2</v>
      </c>
      <c r="AL73" s="412">
        <v>1</v>
      </c>
      <c r="AM73" s="412">
        <v>21</v>
      </c>
      <c r="AN73" s="412">
        <v>16</v>
      </c>
      <c r="AO73" s="412" t="s">
        <v>374</v>
      </c>
      <c r="AP73" s="412">
        <v>5</v>
      </c>
      <c r="AQ73" s="412">
        <v>2</v>
      </c>
      <c r="AR73" s="412"/>
      <c r="AS73" s="412"/>
      <c r="AT73" s="412"/>
      <c r="AU73" s="412">
        <v>12</v>
      </c>
      <c r="AV73" s="412">
        <v>23</v>
      </c>
      <c r="AW73" s="412">
        <v>40</v>
      </c>
      <c r="AX73" s="412">
        <v>11</v>
      </c>
      <c r="AY73" s="412">
        <v>21</v>
      </c>
      <c r="AZ73" s="412">
        <v>2</v>
      </c>
      <c r="BA73" s="412">
        <v>2</v>
      </c>
      <c r="BB73" s="412">
        <v>3</v>
      </c>
      <c r="BC73" s="412">
        <v>21</v>
      </c>
      <c r="BD73" s="412">
        <v>64</v>
      </c>
      <c r="BE73" s="412" t="s">
        <v>374</v>
      </c>
      <c r="BF73" s="412">
        <v>5</v>
      </c>
      <c r="BG73" s="412">
        <v>1</v>
      </c>
      <c r="BH73" s="412"/>
      <c r="BI73" s="412"/>
      <c r="BJ73" s="412"/>
      <c r="BK73" s="412">
        <v>15</v>
      </c>
      <c r="BL73" s="412">
        <v>9</v>
      </c>
      <c r="BM73" s="412">
        <v>50</v>
      </c>
      <c r="BN73" s="412">
        <v>11</v>
      </c>
      <c r="BO73" s="412">
        <v>21</v>
      </c>
      <c r="BP73" s="412"/>
      <c r="BQ73" s="412"/>
      <c r="BR73" s="412"/>
      <c r="BS73" s="412"/>
      <c r="BT73" s="412"/>
      <c r="BU73" s="412"/>
      <c r="BV73" s="412"/>
      <c r="BW73" s="412"/>
      <c r="BX73" s="412"/>
      <c r="BY73" s="412"/>
      <c r="BZ73" s="412"/>
      <c r="CA73" s="412"/>
      <c r="CB73" s="412"/>
      <c r="CC73" s="412"/>
      <c r="CD73" s="412"/>
      <c r="CE73" s="412"/>
      <c r="CF73" s="412"/>
      <c r="CG73" s="412"/>
      <c r="CH73" s="412"/>
      <c r="CI73" s="412"/>
      <c r="CJ73" s="412"/>
      <c r="CK73" s="412"/>
      <c r="CL73" s="412"/>
      <c r="CM73" s="412"/>
      <c r="CN73" s="412"/>
      <c r="CO73" s="412"/>
      <c r="CP73" s="412"/>
      <c r="CQ73" s="412"/>
      <c r="CR73" s="412"/>
      <c r="CS73" s="412"/>
      <c r="CT73" s="412"/>
      <c r="CU73" s="412"/>
      <c r="CV73" s="412">
        <v>428064.739198205</v>
      </c>
      <c r="CW73" s="412">
        <v>4957591.2029222297</v>
      </c>
      <c r="CX73" s="412">
        <v>44.768095780000003</v>
      </c>
      <c r="CY73" s="412">
        <v>-93.909046979999999</v>
      </c>
      <c r="CZ73" s="412" t="s">
        <v>379</v>
      </c>
      <c r="DA73" s="412" t="s">
        <v>5235</v>
      </c>
    </row>
    <row r="74" spans="1:105" x14ac:dyDescent="0.25">
      <c r="A74" s="412">
        <v>14</v>
      </c>
      <c r="B74" s="412">
        <v>14</v>
      </c>
      <c r="C74" s="412">
        <v>869953</v>
      </c>
      <c r="D74" s="412">
        <v>2</v>
      </c>
      <c r="E74" s="412">
        <v>212</v>
      </c>
      <c r="F74" s="412">
        <v>133.316</v>
      </c>
      <c r="G74" s="412">
        <v>10</v>
      </c>
      <c r="H74" s="412"/>
      <c r="I74" s="412" t="s">
        <v>373</v>
      </c>
      <c r="J74" s="412" t="s">
        <v>374</v>
      </c>
      <c r="K74" s="412">
        <v>25</v>
      </c>
      <c r="L74" s="412"/>
      <c r="M74" s="412">
        <v>20037794</v>
      </c>
      <c r="N74" s="412">
        <v>203580356</v>
      </c>
      <c r="O74" s="412">
        <v>12</v>
      </c>
      <c r="P74" s="412">
        <v>23</v>
      </c>
      <c r="Q74" s="412">
        <v>2020</v>
      </c>
      <c r="R74" s="412" t="s">
        <v>375</v>
      </c>
      <c r="S74" s="412">
        <v>14</v>
      </c>
      <c r="T74" s="412">
        <v>98</v>
      </c>
      <c r="U74" s="412">
        <v>5</v>
      </c>
      <c r="V74" s="412">
        <v>0</v>
      </c>
      <c r="W74" s="412">
        <v>1</v>
      </c>
      <c r="X74" s="412"/>
      <c r="Y74" s="412">
        <v>83</v>
      </c>
      <c r="Z74" s="412">
        <v>2</v>
      </c>
      <c r="AA74" s="412">
        <v>1</v>
      </c>
      <c r="AB74" s="412">
        <v>7</v>
      </c>
      <c r="AC74" s="412">
        <v>4</v>
      </c>
      <c r="AD74" s="412">
        <v>3</v>
      </c>
      <c r="AE74" s="412">
        <v>98</v>
      </c>
      <c r="AF74" s="412" t="s">
        <v>377</v>
      </c>
      <c r="AG74" s="412"/>
      <c r="AH74" s="412" t="s">
        <v>378</v>
      </c>
      <c r="AI74" s="412">
        <v>3</v>
      </c>
      <c r="AJ74" s="412">
        <v>2</v>
      </c>
      <c r="AK74" s="412">
        <v>4</v>
      </c>
      <c r="AL74" s="412">
        <v>4</v>
      </c>
      <c r="AM74" s="412">
        <v>26</v>
      </c>
      <c r="AN74" s="412">
        <v>26</v>
      </c>
      <c r="AO74" s="412" t="s">
        <v>374</v>
      </c>
      <c r="AP74" s="412">
        <v>5</v>
      </c>
      <c r="AQ74" s="412">
        <v>71</v>
      </c>
      <c r="AR74" s="412"/>
      <c r="AS74" s="412"/>
      <c r="AT74" s="412"/>
      <c r="AU74" s="412">
        <v>12</v>
      </c>
      <c r="AV74" s="412">
        <v>9</v>
      </c>
      <c r="AW74" s="412">
        <v>60</v>
      </c>
      <c r="AX74" s="412">
        <v>11</v>
      </c>
      <c r="AY74" s="412">
        <v>24</v>
      </c>
      <c r="AZ74" s="412"/>
      <c r="BA74" s="412"/>
      <c r="BB74" s="412"/>
      <c r="BC74" s="412"/>
      <c r="BD74" s="412"/>
      <c r="BE74" s="412"/>
      <c r="BF74" s="412"/>
      <c r="BG74" s="412"/>
      <c r="BH74" s="412"/>
      <c r="BI74" s="412"/>
      <c r="BJ74" s="412"/>
      <c r="BK74" s="412"/>
      <c r="BL74" s="412"/>
      <c r="BM74" s="412"/>
      <c r="BN74" s="412"/>
      <c r="BO74" s="412"/>
      <c r="BP74" s="412"/>
      <c r="BQ74" s="412"/>
      <c r="BR74" s="412"/>
      <c r="BS74" s="412"/>
      <c r="BT74" s="412"/>
      <c r="BU74" s="412"/>
      <c r="BV74" s="412"/>
      <c r="BW74" s="412"/>
      <c r="BX74" s="412"/>
      <c r="BY74" s="412"/>
      <c r="BZ74" s="412"/>
      <c r="CA74" s="412"/>
      <c r="CB74" s="412"/>
      <c r="CC74" s="412"/>
      <c r="CD74" s="412"/>
      <c r="CE74" s="412"/>
      <c r="CF74" s="412"/>
      <c r="CG74" s="412"/>
      <c r="CH74" s="412"/>
      <c r="CI74" s="412"/>
      <c r="CJ74" s="412"/>
      <c r="CK74" s="412"/>
      <c r="CL74" s="412"/>
      <c r="CM74" s="412"/>
      <c r="CN74" s="412"/>
      <c r="CO74" s="412"/>
      <c r="CP74" s="412"/>
      <c r="CQ74" s="412"/>
      <c r="CR74" s="412"/>
      <c r="CS74" s="412"/>
      <c r="CT74" s="412"/>
      <c r="CU74" s="412"/>
      <c r="CV74" s="412">
        <v>430299.36919418402</v>
      </c>
      <c r="CW74" s="412">
        <v>4957563.7473726999</v>
      </c>
      <c r="CX74" s="412">
        <v>44.768069920000002</v>
      </c>
      <c r="CY74" s="412">
        <v>-93.88080755</v>
      </c>
      <c r="CZ74" s="412" t="s">
        <v>379</v>
      </c>
      <c r="DA74" s="412" t="s">
        <v>5236</v>
      </c>
    </row>
    <row r="75" spans="1:105" x14ac:dyDescent="0.25">
      <c r="A75" s="412">
        <v>14</v>
      </c>
      <c r="B75" s="412">
        <v>14</v>
      </c>
      <c r="C75" s="412">
        <v>650489</v>
      </c>
      <c r="D75" s="412">
        <v>2</v>
      </c>
      <c r="E75" s="412">
        <v>212</v>
      </c>
      <c r="F75" s="412">
        <v>133.33000000000001</v>
      </c>
      <c r="G75" s="412">
        <v>10</v>
      </c>
      <c r="H75" s="412"/>
      <c r="I75" s="412" t="s">
        <v>373</v>
      </c>
      <c r="J75" s="412" t="s">
        <v>374</v>
      </c>
      <c r="K75" s="412">
        <v>25</v>
      </c>
      <c r="L75" s="412"/>
      <c r="M75" s="412">
        <v>18031524</v>
      </c>
      <c r="N75" s="412"/>
      <c r="O75" s="412">
        <v>10</v>
      </c>
      <c r="P75" s="412">
        <v>6</v>
      </c>
      <c r="Q75" s="412">
        <v>2018</v>
      </c>
      <c r="R75" s="412" t="s">
        <v>386</v>
      </c>
      <c r="S75" s="412">
        <v>7</v>
      </c>
      <c r="T75" s="412" t="s">
        <v>393</v>
      </c>
      <c r="U75" s="412">
        <v>5</v>
      </c>
      <c r="V75" s="412">
        <v>0</v>
      </c>
      <c r="W75" s="412">
        <v>1</v>
      </c>
      <c r="X75" s="412"/>
      <c r="Y75" s="412">
        <v>75</v>
      </c>
      <c r="Z75" s="412">
        <v>2</v>
      </c>
      <c r="AA75" s="412">
        <v>2</v>
      </c>
      <c r="AB75" s="412">
        <v>1</v>
      </c>
      <c r="AC75" s="412"/>
      <c r="AD75" s="412">
        <v>1</v>
      </c>
      <c r="AE75" s="412">
        <v>98</v>
      </c>
      <c r="AF75" s="412" t="s">
        <v>377</v>
      </c>
      <c r="AG75" s="412"/>
      <c r="AH75" s="412" t="s">
        <v>378</v>
      </c>
      <c r="AI75" s="412">
        <v>3</v>
      </c>
      <c r="AJ75" s="412">
        <v>2</v>
      </c>
      <c r="AK75" s="412">
        <v>49</v>
      </c>
      <c r="AL75" s="412">
        <v>3</v>
      </c>
      <c r="AM75" s="412">
        <v>21</v>
      </c>
      <c r="AN75" s="412">
        <v>46</v>
      </c>
      <c r="AO75" s="412" t="s">
        <v>374</v>
      </c>
      <c r="AP75" s="412">
        <v>5</v>
      </c>
      <c r="AQ75" s="412">
        <v>90</v>
      </c>
      <c r="AR75" s="412"/>
      <c r="AS75" s="412"/>
      <c r="AT75" s="412"/>
      <c r="AU75" s="412">
        <v>12</v>
      </c>
      <c r="AV75" s="412">
        <v>9</v>
      </c>
      <c r="AW75" s="412">
        <v>60</v>
      </c>
      <c r="AX75" s="412">
        <v>11</v>
      </c>
      <c r="AY75" s="412">
        <v>21</v>
      </c>
      <c r="AZ75" s="412"/>
      <c r="BA75" s="412"/>
      <c r="BB75" s="412"/>
      <c r="BC75" s="412"/>
      <c r="BD75" s="412"/>
      <c r="BE75" s="412"/>
      <c r="BF75" s="412"/>
      <c r="BG75" s="412"/>
      <c r="BH75" s="412"/>
      <c r="BI75" s="412"/>
      <c r="BJ75" s="412"/>
      <c r="BK75" s="412"/>
      <c r="BL75" s="412"/>
      <c r="BM75" s="412"/>
      <c r="BN75" s="412"/>
      <c r="BO75" s="412"/>
      <c r="BP75" s="412"/>
      <c r="BQ75" s="412"/>
      <c r="BR75" s="412"/>
      <c r="BS75" s="412"/>
      <c r="BT75" s="412"/>
      <c r="BU75" s="412"/>
      <c r="BV75" s="412"/>
      <c r="BW75" s="412"/>
      <c r="BX75" s="412"/>
      <c r="BY75" s="412"/>
      <c r="BZ75" s="412"/>
      <c r="CA75" s="412"/>
      <c r="CB75" s="412"/>
      <c r="CC75" s="412"/>
      <c r="CD75" s="412"/>
      <c r="CE75" s="412"/>
      <c r="CF75" s="412"/>
      <c r="CG75" s="412"/>
      <c r="CH75" s="412"/>
      <c r="CI75" s="412"/>
      <c r="CJ75" s="412"/>
      <c r="CK75" s="412"/>
      <c r="CL75" s="412"/>
      <c r="CM75" s="412"/>
      <c r="CN75" s="412"/>
      <c r="CO75" s="412"/>
      <c r="CP75" s="412"/>
      <c r="CQ75" s="412"/>
      <c r="CR75" s="412"/>
      <c r="CS75" s="412"/>
      <c r="CT75" s="412"/>
      <c r="CU75" s="412"/>
      <c r="CV75" s="412">
        <v>430322.64018321899</v>
      </c>
      <c r="CW75" s="412">
        <v>4957559.5899631605</v>
      </c>
      <c r="CX75" s="412">
        <v>44.76803477</v>
      </c>
      <c r="CY75" s="412">
        <v>-93.880512940000003</v>
      </c>
      <c r="CZ75" s="412" t="s">
        <v>438</v>
      </c>
      <c r="DA75" s="412" t="s">
        <v>5237</v>
      </c>
    </row>
    <row r="76" spans="1:105" x14ac:dyDescent="0.25">
      <c r="A76" s="239"/>
      <c r="B76" s="7"/>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c r="AP76" s="239"/>
      <c r="AQ76" s="239"/>
      <c r="AR76" s="239"/>
      <c r="AS76" s="239"/>
      <c r="AT76" s="239"/>
      <c r="AU76" s="239"/>
      <c r="AV76" s="239"/>
      <c r="AW76" s="239"/>
      <c r="AX76" s="239"/>
      <c r="AY76" s="239"/>
      <c r="AZ76" s="239"/>
      <c r="BA76" s="239"/>
      <c r="BB76" s="239"/>
      <c r="BC76" s="239"/>
      <c r="BD76" s="239"/>
      <c r="BE76" s="239"/>
      <c r="BF76" s="239"/>
      <c r="BG76" s="239"/>
      <c r="BH76" s="239"/>
      <c r="BI76" s="239"/>
      <c r="BJ76" s="239"/>
      <c r="BK76" s="239"/>
      <c r="BL76" s="239"/>
      <c r="BM76" s="239"/>
      <c r="BN76" s="239"/>
      <c r="BO76" s="239"/>
      <c r="BP76" s="239"/>
      <c r="BQ76" s="239"/>
      <c r="BR76" s="239"/>
      <c r="BS76" s="239"/>
      <c r="BT76" s="239"/>
      <c r="BU76" s="239"/>
      <c r="BV76" s="239"/>
      <c r="BW76" s="239"/>
      <c r="BX76" s="239"/>
      <c r="BY76" s="239"/>
      <c r="BZ76" s="239"/>
      <c r="CA76" s="239"/>
      <c r="CB76" s="239"/>
      <c r="CC76" s="239"/>
      <c r="CD76" s="239"/>
      <c r="CE76" s="239"/>
      <c r="CF76" s="239"/>
      <c r="CG76" s="239"/>
      <c r="CH76" s="239"/>
      <c r="CI76" s="239"/>
      <c r="CJ76" s="239"/>
      <c r="CK76" s="239"/>
      <c r="CL76" s="239"/>
      <c r="CM76" s="239"/>
      <c r="CN76" s="239"/>
      <c r="CO76" s="239"/>
      <c r="CP76" s="239"/>
      <c r="CQ76" s="239"/>
      <c r="CR76" s="239"/>
      <c r="CS76" s="239"/>
      <c r="CT76" s="239"/>
      <c r="CU76" s="239"/>
      <c r="CV76" s="239"/>
      <c r="CW76" s="239"/>
      <c r="CX76" s="239"/>
      <c r="CY76" s="239"/>
      <c r="CZ76" s="239"/>
      <c r="DA76" s="239"/>
    </row>
    <row r="78" spans="1:105" x14ac:dyDescent="0.25">
      <c r="C78" s="418"/>
    </row>
    <row r="79" spans="1:105" x14ac:dyDescent="0.25">
      <c r="C79" s="418"/>
    </row>
    <row r="80" spans="1:105" x14ac:dyDescent="0.25">
      <c r="C80" s="418"/>
    </row>
    <row r="81" spans="3:3" x14ac:dyDescent="0.25">
      <c r="C81" s="418"/>
    </row>
    <row r="82" spans="3:3" x14ac:dyDescent="0.25">
      <c r="C82" s="418"/>
    </row>
    <row r="83" spans="3:3" x14ac:dyDescent="0.25">
      <c r="C83" s="418"/>
    </row>
    <row r="84" spans="3:3" x14ac:dyDescent="0.25">
      <c r="C84" s="418"/>
    </row>
    <row r="85" spans="3:3" x14ac:dyDescent="0.25">
      <c r="C85" s="418"/>
    </row>
    <row r="86" spans="3:3" x14ac:dyDescent="0.25">
      <c r="C86" s="418"/>
    </row>
    <row r="87" spans="3:3" x14ac:dyDescent="0.25">
      <c r="C87" s="418"/>
    </row>
    <row r="88" spans="3:3" x14ac:dyDescent="0.25">
      <c r="C88" s="418"/>
    </row>
    <row r="89" spans="3:3" x14ac:dyDescent="0.25">
      <c r="C89" s="418"/>
    </row>
    <row r="90" spans="3:3" x14ac:dyDescent="0.25">
      <c r="C90" s="418"/>
    </row>
    <row r="91" spans="3:3" x14ac:dyDescent="0.25">
      <c r="C91" s="418"/>
    </row>
    <row r="92" spans="3:3" x14ac:dyDescent="0.25">
      <c r="C92" s="418"/>
    </row>
    <row r="93" spans="3:3" x14ac:dyDescent="0.25">
      <c r="C93" s="418"/>
    </row>
    <row r="94" spans="3:3" x14ac:dyDescent="0.25">
      <c r="C94" s="418"/>
    </row>
    <row r="95" spans="3:3" x14ac:dyDescent="0.25">
      <c r="C95" s="418"/>
    </row>
    <row r="96" spans="3:3" x14ac:dyDescent="0.25">
      <c r="C96" s="418"/>
    </row>
    <row r="97" spans="3:3" x14ac:dyDescent="0.25">
      <c r="C97" s="418"/>
    </row>
    <row r="98" spans="3:3" x14ac:dyDescent="0.25">
      <c r="C98" s="418"/>
    </row>
    <row r="99" spans="3:3" x14ac:dyDescent="0.25">
      <c r="C99" s="418"/>
    </row>
    <row r="100" spans="3:3" x14ac:dyDescent="0.25">
      <c r="C100" s="418"/>
    </row>
    <row r="101" spans="3:3" x14ac:dyDescent="0.25">
      <c r="C101" s="418"/>
    </row>
    <row r="102" spans="3:3" x14ac:dyDescent="0.25">
      <c r="C102" s="418"/>
    </row>
    <row r="103" spans="3:3" x14ac:dyDescent="0.25">
      <c r="C103" s="418"/>
    </row>
    <row r="104" spans="3:3" x14ac:dyDescent="0.25">
      <c r="C104" s="418"/>
    </row>
    <row r="105" spans="3:3" x14ac:dyDescent="0.25">
      <c r="C105" s="418"/>
    </row>
    <row r="106" spans="3:3" x14ac:dyDescent="0.25">
      <c r="C106" s="418"/>
    </row>
    <row r="107" spans="3:3" x14ac:dyDescent="0.25">
      <c r="C107" s="418"/>
    </row>
    <row r="108" spans="3:3" x14ac:dyDescent="0.25">
      <c r="C108" s="418"/>
    </row>
    <row r="109" spans="3:3" x14ac:dyDescent="0.25">
      <c r="C109" s="418"/>
    </row>
    <row r="110" spans="3:3" x14ac:dyDescent="0.25">
      <c r="C110" s="418"/>
    </row>
    <row r="111" spans="3:3" x14ac:dyDescent="0.25">
      <c r="C111" s="418"/>
    </row>
    <row r="112" spans="3:3" x14ac:dyDescent="0.25">
      <c r="C112" s="418"/>
    </row>
    <row r="113" spans="3:3" x14ac:dyDescent="0.25">
      <c r="C113" s="418"/>
    </row>
    <row r="114" spans="3:3" x14ac:dyDescent="0.25">
      <c r="C114" s="418"/>
    </row>
    <row r="115" spans="3:3" x14ac:dyDescent="0.25">
      <c r="C115" s="418"/>
    </row>
    <row r="116" spans="3:3" x14ac:dyDescent="0.25">
      <c r="C116" s="418"/>
    </row>
    <row r="117" spans="3:3" x14ac:dyDescent="0.25">
      <c r="C117" s="418"/>
    </row>
    <row r="118" spans="3:3" x14ac:dyDescent="0.25">
      <c r="C118" s="418"/>
    </row>
    <row r="119" spans="3:3" x14ac:dyDescent="0.25">
      <c r="C119" s="418"/>
    </row>
    <row r="120" spans="3:3" x14ac:dyDescent="0.25">
      <c r="C120" s="418"/>
    </row>
    <row r="121" spans="3:3" x14ac:dyDescent="0.25">
      <c r="C121" s="418"/>
    </row>
    <row r="122" spans="3:3" x14ac:dyDescent="0.25">
      <c r="C122" s="418"/>
    </row>
    <row r="123" spans="3:3" x14ac:dyDescent="0.25">
      <c r="C123" s="418"/>
    </row>
  </sheetData>
  <conditionalFormatting sqref="C1:C1048576">
    <cfRule type="duplicateValues" dxfId="0" priority="1"/>
  </conditionalFormatting>
  <pageMargins left="0.7" right="0.7" top="0.75" bottom="0.75" header="0.3" footer="0.3"/>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48DA1-414E-48F4-821F-C28A989630BD}">
  <sheetPr>
    <tabColor theme="2" tint="-0.499984740745262"/>
  </sheetPr>
  <dimension ref="A1:CY779"/>
  <sheetViews>
    <sheetView workbookViewId="0">
      <selection activeCell="U22" sqref="U22"/>
    </sheetView>
  </sheetViews>
  <sheetFormatPr defaultRowHeight="15" x14ac:dyDescent="0.25"/>
  <cols>
    <col min="1" max="16384" width="9.140625" style="239"/>
  </cols>
  <sheetData>
    <row r="1" spans="1:103" x14ac:dyDescent="0.25">
      <c r="A1" s="239" t="s">
        <v>270</v>
      </c>
      <c r="B1" s="239" t="s">
        <v>271</v>
      </c>
      <c r="C1" s="239" t="s">
        <v>272</v>
      </c>
      <c r="D1" s="239" t="s">
        <v>273</v>
      </c>
      <c r="E1" s="239" t="s">
        <v>274</v>
      </c>
      <c r="F1" s="239" t="s">
        <v>275</v>
      </c>
      <c r="G1" s="239" t="s">
        <v>276</v>
      </c>
      <c r="H1" s="239" t="s">
        <v>277</v>
      </c>
      <c r="I1" s="239" t="s">
        <v>278</v>
      </c>
      <c r="J1" s="239" t="s">
        <v>279</v>
      </c>
      <c r="K1" s="239" t="s">
        <v>280</v>
      </c>
      <c r="L1" s="239" t="s">
        <v>281</v>
      </c>
      <c r="M1" s="239" t="s">
        <v>282</v>
      </c>
      <c r="N1" s="239" t="s">
        <v>283</v>
      </c>
      <c r="O1" s="239" t="s">
        <v>284</v>
      </c>
      <c r="P1" s="239" t="s">
        <v>285</v>
      </c>
      <c r="Q1" s="239" t="s">
        <v>286</v>
      </c>
      <c r="R1" s="239" t="s">
        <v>287</v>
      </c>
      <c r="S1" s="239" t="s">
        <v>288</v>
      </c>
      <c r="T1" s="239" t="s">
        <v>289</v>
      </c>
      <c r="U1" s="239" t="s">
        <v>290</v>
      </c>
      <c r="V1" s="239" t="s">
        <v>291</v>
      </c>
      <c r="W1" s="239" t="s">
        <v>292</v>
      </c>
      <c r="X1" s="239" t="s">
        <v>293</v>
      </c>
      <c r="Y1" s="239" t="s">
        <v>294</v>
      </c>
      <c r="Z1" s="239" t="s">
        <v>295</v>
      </c>
      <c r="AA1" s="239" t="s">
        <v>296</v>
      </c>
      <c r="AB1" s="239" t="s">
        <v>297</v>
      </c>
      <c r="AC1" s="239" t="s">
        <v>298</v>
      </c>
      <c r="AD1" s="239" t="s">
        <v>299</v>
      </c>
      <c r="AE1" s="239" t="s">
        <v>300</v>
      </c>
      <c r="AF1" s="239" t="s">
        <v>301</v>
      </c>
      <c r="AG1" s="239" t="s">
        <v>302</v>
      </c>
      <c r="AH1" s="239" t="s">
        <v>303</v>
      </c>
      <c r="AI1" s="239" t="s">
        <v>304</v>
      </c>
      <c r="AJ1" s="239" t="s">
        <v>305</v>
      </c>
      <c r="AK1" s="239" t="s">
        <v>306</v>
      </c>
      <c r="AL1" s="239" t="s">
        <v>307</v>
      </c>
      <c r="AM1" s="239" t="s">
        <v>308</v>
      </c>
      <c r="AN1" s="239" t="s">
        <v>309</v>
      </c>
      <c r="AO1" s="239" t="s">
        <v>310</v>
      </c>
      <c r="AP1" s="239" t="s">
        <v>311</v>
      </c>
      <c r="AQ1" s="239" t="s">
        <v>312</v>
      </c>
      <c r="AR1" s="239" t="s">
        <v>313</v>
      </c>
      <c r="AS1" s="239" t="s">
        <v>314</v>
      </c>
      <c r="AT1" s="239" t="s">
        <v>315</v>
      </c>
      <c r="AU1" s="239" t="s">
        <v>316</v>
      </c>
      <c r="AV1" s="239" t="s">
        <v>317</v>
      </c>
      <c r="AW1" s="239" t="s">
        <v>318</v>
      </c>
      <c r="AX1" s="239" t="s">
        <v>319</v>
      </c>
      <c r="AY1" s="239" t="s">
        <v>320</v>
      </c>
      <c r="AZ1" s="239" t="s">
        <v>321</v>
      </c>
      <c r="BA1" s="239" t="s">
        <v>322</v>
      </c>
      <c r="BB1" s="239" t="s">
        <v>323</v>
      </c>
      <c r="BC1" s="239" t="s">
        <v>324</v>
      </c>
      <c r="BD1" s="239" t="s">
        <v>325</v>
      </c>
      <c r="BE1" s="239" t="s">
        <v>326</v>
      </c>
      <c r="BF1" s="239" t="s">
        <v>327</v>
      </c>
      <c r="BG1" s="239" t="s">
        <v>328</v>
      </c>
      <c r="BH1" s="239" t="s">
        <v>329</v>
      </c>
      <c r="BI1" s="239" t="s">
        <v>330</v>
      </c>
      <c r="BJ1" s="239" t="s">
        <v>331</v>
      </c>
      <c r="BK1" s="239" t="s">
        <v>332</v>
      </c>
      <c r="BL1" s="239" t="s">
        <v>333</v>
      </c>
      <c r="BM1" s="239" t="s">
        <v>334</v>
      </c>
      <c r="BN1" s="239" t="s">
        <v>335</v>
      </c>
      <c r="BO1" s="239" t="s">
        <v>336</v>
      </c>
      <c r="BP1" s="239" t="s">
        <v>337</v>
      </c>
      <c r="BQ1" s="239" t="s">
        <v>338</v>
      </c>
      <c r="BR1" s="239" t="s">
        <v>339</v>
      </c>
      <c r="BS1" s="239" t="s">
        <v>340</v>
      </c>
      <c r="BT1" s="239" t="s">
        <v>341</v>
      </c>
      <c r="BU1" s="239" t="s">
        <v>342</v>
      </c>
      <c r="BV1" s="239" t="s">
        <v>343</v>
      </c>
      <c r="BW1" s="239" t="s">
        <v>344</v>
      </c>
      <c r="BX1" s="239" t="s">
        <v>345</v>
      </c>
      <c r="BY1" s="239" t="s">
        <v>346</v>
      </c>
      <c r="BZ1" s="239" t="s">
        <v>347</v>
      </c>
      <c r="CA1" s="239" t="s">
        <v>348</v>
      </c>
      <c r="CB1" s="239" t="s">
        <v>349</v>
      </c>
      <c r="CC1" s="239" t="s">
        <v>350</v>
      </c>
      <c r="CD1" s="239" t="s">
        <v>351</v>
      </c>
      <c r="CE1" s="239" t="s">
        <v>352</v>
      </c>
      <c r="CF1" s="239" t="s">
        <v>353</v>
      </c>
      <c r="CG1" s="239" t="s">
        <v>354</v>
      </c>
      <c r="CH1" s="239" t="s">
        <v>355</v>
      </c>
      <c r="CI1" s="239" t="s">
        <v>356</v>
      </c>
      <c r="CJ1" s="239" t="s">
        <v>357</v>
      </c>
      <c r="CK1" s="239" t="s">
        <v>358</v>
      </c>
      <c r="CL1" s="239" t="s">
        <v>359</v>
      </c>
      <c r="CM1" s="239" t="s">
        <v>360</v>
      </c>
      <c r="CN1" s="239" t="s">
        <v>361</v>
      </c>
      <c r="CO1" s="239" t="s">
        <v>362</v>
      </c>
      <c r="CP1" s="239" t="s">
        <v>363</v>
      </c>
      <c r="CQ1" s="239" t="s">
        <v>364</v>
      </c>
      <c r="CR1" s="239" t="s">
        <v>365</v>
      </c>
      <c r="CS1" s="239" t="s">
        <v>366</v>
      </c>
      <c r="CT1" s="239" t="s">
        <v>367</v>
      </c>
      <c r="CU1" s="239" t="s">
        <v>368</v>
      </c>
      <c r="CV1" s="239" t="s">
        <v>369</v>
      </c>
      <c r="CW1" s="239" t="s">
        <v>370</v>
      </c>
      <c r="CX1" s="239" t="s">
        <v>371</v>
      </c>
      <c r="CY1" s="239" t="s">
        <v>372</v>
      </c>
    </row>
    <row r="2" spans="1:103" x14ac:dyDescent="0.25">
      <c r="A2" s="239">
        <v>10838764</v>
      </c>
      <c r="B2" s="239">
        <v>3</v>
      </c>
      <c r="C2" s="239">
        <v>7</v>
      </c>
      <c r="D2" s="239">
        <v>142.005</v>
      </c>
      <c r="E2" s="239">
        <v>43</v>
      </c>
      <c r="F2" s="239" t="s">
        <v>518</v>
      </c>
      <c r="H2" s="239">
        <v>8</v>
      </c>
      <c r="I2" s="239">
        <v>22</v>
      </c>
      <c r="K2" s="239">
        <v>1201071</v>
      </c>
      <c r="L2" s="239">
        <v>123420018</v>
      </c>
      <c r="M2" s="239">
        <v>12</v>
      </c>
      <c r="N2" s="239">
        <v>4</v>
      </c>
      <c r="O2" s="239">
        <v>2012</v>
      </c>
      <c r="P2" s="239" t="s">
        <v>391</v>
      </c>
      <c r="Q2" s="239">
        <v>6</v>
      </c>
      <c r="S2" s="239">
        <v>5</v>
      </c>
      <c r="T2" s="239">
        <v>0</v>
      </c>
      <c r="U2" s="239">
        <v>3</v>
      </c>
      <c r="V2" s="239">
        <v>1</v>
      </c>
      <c r="W2" s="239">
        <v>10</v>
      </c>
      <c r="X2" s="239">
        <v>3</v>
      </c>
      <c r="Y2" s="239">
        <v>4</v>
      </c>
      <c r="Z2" s="239">
        <v>1</v>
      </c>
      <c r="AB2" s="239">
        <v>1</v>
      </c>
      <c r="AC2" s="239">
        <v>98</v>
      </c>
      <c r="AD2" s="239" t="s">
        <v>519</v>
      </c>
      <c r="AE2" s="239" t="s">
        <v>520</v>
      </c>
      <c r="AF2" s="239" t="s">
        <v>521</v>
      </c>
      <c r="AG2" s="239">
        <v>7</v>
      </c>
      <c r="AH2" s="239">
        <v>2</v>
      </c>
      <c r="AI2" s="239">
        <v>2</v>
      </c>
      <c r="AJ2" s="239">
        <v>3</v>
      </c>
      <c r="AK2" s="239">
        <v>21</v>
      </c>
      <c r="AL2" s="239">
        <v>26</v>
      </c>
      <c r="AM2" s="239" t="s">
        <v>374</v>
      </c>
      <c r="AN2" s="239">
        <v>5</v>
      </c>
      <c r="AO2" s="239">
        <v>5</v>
      </c>
      <c r="AS2" s="239">
        <v>4</v>
      </c>
      <c r="AT2" s="239">
        <v>20</v>
      </c>
      <c r="AU2" s="239">
        <v>40</v>
      </c>
      <c r="AV2" s="239">
        <v>11</v>
      </c>
      <c r="AW2" s="239">
        <v>21</v>
      </c>
      <c r="AX2" s="239">
        <v>2</v>
      </c>
      <c r="AY2" s="239">
        <v>2</v>
      </c>
      <c r="AZ2" s="239">
        <v>3</v>
      </c>
      <c r="BA2" s="239">
        <v>21</v>
      </c>
      <c r="BB2" s="239">
        <v>40</v>
      </c>
      <c r="BC2" s="239" t="s">
        <v>384</v>
      </c>
      <c r="BD2" s="239">
        <v>5</v>
      </c>
      <c r="BE2" s="239">
        <v>1</v>
      </c>
      <c r="BI2" s="239">
        <v>4</v>
      </c>
      <c r="BJ2" s="239">
        <v>20</v>
      </c>
      <c r="BK2" s="239">
        <v>40</v>
      </c>
      <c r="BL2" s="239">
        <v>11</v>
      </c>
      <c r="BM2" s="239">
        <v>21</v>
      </c>
      <c r="BN2" s="239">
        <v>2</v>
      </c>
      <c r="BO2" s="239">
        <v>4</v>
      </c>
      <c r="BP2" s="239">
        <v>3</v>
      </c>
      <c r="BQ2" s="239">
        <v>21</v>
      </c>
      <c r="BR2" s="239">
        <v>52</v>
      </c>
      <c r="BS2" s="239" t="s">
        <v>374</v>
      </c>
      <c r="BT2" s="239">
        <v>5</v>
      </c>
      <c r="BU2" s="239">
        <v>1</v>
      </c>
      <c r="BY2" s="239">
        <v>4</v>
      </c>
      <c r="BZ2" s="239">
        <v>20</v>
      </c>
      <c r="CA2" s="239">
        <v>40</v>
      </c>
      <c r="CB2" s="239">
        <v>11</v>
      </c>
      <c r="CC2" s="239">
        <v>21</v>
      </c>
      <c r="CT2" s="239">
        <v>391889</v>
      </c>
      <c r="CU2" s="239">
        <v>4972371</v>
      </c>
      <c r="CV2" s="239">
        <v>44.8965581</v>
      </c>
      <c r="CW2" s="239">
        <v>-94.369238600000003</v>
      </c>
      <c r="CX2" s="239" t="s">
        <v>379</v>
      </c>
      <c r="CY2" s="239" t="s">
        <v>522</v>
      </c>
    </row>
    <row r="3" spans="1:103" x14ac:dyDescent="0.25">
      <c r="A3" s="239">
        <v>10895164</v>
      </c>
      <c r="B3" s="239">
        <v>3</v>
      </c>
      <c r="C3" s="239">
        <v>7</v>
      </c>
      <c r="D3" s="239">
        <v>142.005</v>
      </c>
      <c r="E3" s="239">
        <v>43</v>
      </c>
      <c r="F3" s="239" t="s">
        <v>518</v>
      </c>
      <c r="H3" s="239">
        <v>8</v>
      </c>
      <c r="I3" s="239">
        <v>22</v>
      </c>
      <c r="K3" s="239">
        <v>13200951</v>
      </c>
      <c r="L3" s="239">
        <v>132110146</v>
      </c>
      <c r="M3" s="239">
        <v>7</v>
      </c>
      <c r="N3" s="239">
        <v>28</v>
      </c>
      <c r="O3" s="239">
        <v>2013</v>
      </c>
      <c r="P3" s="239" t="s">
        <v>389</v>
      </c>
      <c r="Q3" s="239">
        <v>14</v>
      </c>
      <c r="S3" s="239">
        <v>3</v>
      </c>
      <c r="T3" s="239">
        <v>0</v>
      </c>
      <c r="U3" s="239">
        <v>2</v>
      </c>
      <c r="V3" s="239">
        <v>5</v>
      </c>
      <c r="W3" s="239">
        <v>10</v>
      </c>
      <c r="X3" s="239">
        <v>3</v>
      </c>
      <c r="Y3" s="239">
        <v>1</v>
      </c>
      <c r="Z3" s="239">
        <v>1</v>
      </c>
      <c r="AB3" s="239">
        <v>1</v>
      </c>
      <c r="AC3" s="239">
        <v>98</v>
      </c>
      <c r="AD3" s="239" t="s">
        <v>523</v>
      </c>
      <c r="AE3" s="239">
        <v>15</v>
      </c>
      <c r="AF3" s="239" t="s">
        <v>521</v>
      </c>
      <c r="AG3" s="239">
        <v>10</v>
      </c>
      <c r="AH3" s="239">
        <v>2</v>
      </c>
      <c r="AI3" s="239">
        <v>4</v>
      </c>
      <c r="AJ3" s="239">
        <v>4</v>
      </c>
      <c r="AK3" s="239">
        <v>24</v>
      </c>
      <c r="AL3" s="239">
        <v>15</v>
      </c>
      <c r="AM3" s="239" t="s">
        <v>384</v>
      </c>
      <c r="AN3" s="239">
        <v>5</v>
      </c>
      <c r="AO3" s="239">
        <v>2</v>
      </c>
      <c r="AS3" s="239">
        <v>4</v>
      </c>
      <c r="AT3" s="239">
        <v>20</v>
      </c>
      <c r="AU3" s="239">
        <v>40</v>
      </c>
      <c r="AV3" s="239">
        <v>11</v>
      </c>
      <c r="AW3" s="239">
        <v>21</v>
      </c>
      <c r="AX3" s="239">
        <v>2</v>
      </c>
      <c r="AY3" s="239">
        <v>4</v>
      </c>
      <c r="AZ3" s="239">
        <v>3</v>
      </c>
      <c r="BA3" s="239">
        <v>21</v>
      </c>
      <c r="BB3" s="239">
        <v>53</v>
      </c>
      <c r="BC3" s="239" t="s">
        <v>374</v>
      </c>
      <c r="BD3" s="239">
        <v>5</v>
      </c>
      <c r="BE3" s="239">
        <v>1</v>
      </c>
      <c r="BI3" s="239">
        <v>4</v>
      </c>
      <c r="BJ3" s="239">
        <v>20</v>
      </c>
      <c r="BK3" s="239">
        <v>40</v>
      </c>
      <c r="BL3" s="239">
        <v>11</v>
      </c>
      <c r="BM3" s="239">
        <v>21</v>
      </c>
      <c r="CT3" s="239">
        <v>391889</v>
      </c>
      <c r="CU3" s="239">
        <v>4972371</v>
      </c>
      <c r="CV3" s="239">
        <v>44.8965581</v>
      </c>
      <c r="CW3" s="239">
        <v>-94.369238600000003</v>
      </c>
      <c r="CX3" s="239" t="s">
        <v>379</v>
      </c>
      <c r="CY3" s="239" t="s">
        <v>524</v>
      </c>
    </row>
    <row r="4" spans="1:103" x14ac:dyDescent="0.25">
      <c r="A4" s="239">
        <v>10911916</v>
      </c>
      <c r="B4" s="239">
        <v>3</v>
      </c>
      <c r="C4" s="239">
        <v>7</v>
      </c>
      <c r="D4" s="239">
        <v>142.005</v>
      </c>
      <c r="E4" s="239">
        <v>43</v>
      </c>
      <c r="F4" s="239" t="s">
        <v>518</v>
      </c>
      <c r="H4" s="239">
        <v>8</v>
      </c>
      <c r="I4" s="239">
        <v>22</v>
      </c>
      <c r="K4" s="239">
        <v>13015303</v>
      </c>
      <c r="L4" s="239">
        <v>133360122</v>
      </c>
      <c r="M4" s="239">
        <v>12</v>
      </c>
      <c r="N4" s="239">
        <v>2</v>
      </c>
      <c r="O4" s="239">
        <v>2013</v>
      </c>
      <c r="P4" s="239" t="s">
        <v>381</v>
      </c>
      <c r="Q4" s="239">
        <v>13</v>
      </c>
      <c r="S4" s="239">
        <v>4</v>
      </c>
      <c r="T4" s="239">
        <v>0</v>
      </c>
      <c r="U4" s="239">
        <v>2</v>
      </c>
      <c r="V4" s="239">
        <v>5</v>
      </c>
      <c r="W4" s="239">
        <v>10</v>
      </c>
      <c r="X4" s="239">
        <v>3</v>
      </c>
      <c r="Y4" s="239">
        <v>1</v>
      </c>
      <c r="Z4" s="239">
        <v>3</v>
      </c>
      <c r="AA4" s="239">
        <v>4</v>
      </c>
      <c r="AB4" s="239">
        <v>2</v>
      </c>
      <c r="AC4" s="239">
        <v>98</v>
      </c>
      <c r="AD4" s="239" t="s">
        <v>525</v>
      </c>
      <c r="AE4" s="239" t="s">
        <v>526</v>
      </c>
      <c r="AF4" s="239" t="s">
        <v>521</v>
      </c>
      <c r="AG4" s="239">
        <v>10</v>
      </c>
      <c r="AH4" s="239">
        <v>2</v>
      </c>
      <c r="AI4" s="239">
        <v>4</v>
      </c>
      <c r="AJ4" s="239">
        <v>2</v>
      </c>
      <c r="AK4" s="239">
        <v>24</v>
      </c>
      <c r="AL4" s="239">
        <v>74</v>
      </c>
      <c r="AM4" s="239" t="s">
        <v>384</v>
      </c>
      <c r="AN4" s="239">
        <v>5</v>
      </c>
      <c r="AO4" s="239">
        <v>2</v>
      </c>
      <c r="AS4" s="239">
        <v>3</v>
      </c>
      <c r="AT4" s="239">
        <v>20</v>
      </c>
      <c r="AU4" s="239">
        <v>40</v>
      </c>
      <c r="AV4" s="239">
        <v>11</v>
      </c>
      <c r="AW4" s="239">
        <v>21</v>
      </c>
      <c r="AX4" s="239">
        <v>2</v>
      </c>
      <c r="AY4" s="239">
        <v>4</v>
      </c>
      <c r="AZ4" s="239">
        <v>3</v>
      </c>
      <c r="BA4" s="239">
        <v>21</v>
      </c>
      <c r="BB4" s="239">
        <v>35</v>
      </c>
      <c r="BC4" s="239" t="s">
        <v>374</v>
      </c>
      <c r="BD4" s="239">
        <v>5</v>
      </c>
      <c r="BE4" s="239">
        <v>1</v>
      </c>
      <c r="BI4" s="239">
        <v>3</v>
      </c>
      <c r="BJ4" s="239">
        <v>20</v>
      </c>
      <c r="BK4" s="239">
        <v>40</v>
      </c>
      <c r="BL4" s="239">
        <v>11</v>
      </c>
      <c r="BM4" s="239">
        <v>21</v>
      </c>
      <c r="CT4" s="239">
        <v>391889</v>
      </c>
      <c r="CU4" s="239">
        <v>4972371</v>
      </c>
      <c r="CV4" s="239">
        <v>44.8965581</v>
      </c>
      <c r="CW4" s="239">
        <v>-94.369238600000003</v>
      </c>
      <c r="CX4" s="239" t="s">
        <v>379</v>
      </c>
      <c r="CY4" s="239" t="s">
        <v>527</v>
      </c>
    </row>
    <row r="5" spans="1:103" x14ac:dyDescent="0.25">
      <c r="A5" s="239">
        <v>10912085</v>
      </c>
      <c r="B5" s="239">
        <v>3</v>
      </c>
      <c r="C5" s="239">
        <v>7</v>
      </c>
      <c r="D5" s="239">
        <v>142.005</v>
      </c>
      <c r="E5" s="239">
        <v>43</v>
      </c>
      <c r="F5" s="239" t="s">
        <v>518</v>
      </c>
      <c r="H5" s="239">
        <v>8</v>
      </c>
      <c r="I5" s="239">
        <v>22</v>
      </c>
      <c r="K5" s="239">
        <v>13015300</v>
      </c>
      <c r="L5" s="239">
        <v>133370109</v>
      </c>
      <c r="M5" s="239">
        <v>12</v>
      </c>
      <c r="N5" s="239">
        <v>2</v>
      </c>
      <c r="O5" s="239">
        <v>2013</v>
      </c>
      <c r="P5" s="239" t="s">
        <v>381</v>
      </c>
      <c r="Q5" s="239">
        <v>11</v>
      </c>
      <c r="R5" s="239" t="s">
        <v>393</v>
      </c>
      <c r="S5" s="239">
        <v>4</v>
      </c>
      <c r="T5" s="239">
        <v>0</v>
      </c>
      <c r="U5" s="239">
        <v>2</v>
      </c>
      <c r="V5" s="239">
        <v>3</v>
      </c>
      <c r="W5" s="239">
        <v>10</v>
      </c>
      <c r="X5" s="239">
        <v>3</v>
      </c>
      <c r="Y5" s="239">
        <v>1</v>
      </c>
      <c r="Z5" s="239">
        <v>2</v>
      </c>
      <c r="AA5" s="239">
        <v>3</v>
      </c>
      <c r="AB5" s="239">
        <v>2</v>
      </c>
      <c r="AC5" s="239">
        <v>98</v>
      </c>
      <c r="AD5" s="239" t="s">
        <v>525</v>
      </c>
      <c r="AE5" s="239" t="s">
        <v>526</v>
      </c>
      <c r="AF5" s="239" t="s">
        <v>521</v>
      </c>
      <c r="AG5" s="239">
        <v>9</v>
      </c>
      <c r="AH5" s="239">
        <v>2</v>
      </c>
      <c r="AI5" s="239">
        <v>2</v>
      </c>
      <c r="AJ5" s="239">
        <v>7</v>
      </c>
      <c r="AK5" s="239">
        <v>24</v>
      </c>
      <c r="AL5" s="239">
        <v>78</v>
      </c>
      <c r="AM5" s="239" t="s">
        <v>374</v>
      </c>
      <c r="AN5" s="239">
        <v>5</v>
      </c>
      <c r="AO5" s="239">
        <v>2</v>
      </c>
      <c r="AP5" s="239">
        <v>4</v>
      </c>
      <c r="AS5" s="239">
        <v>3</v>
      </c>
      <c r="AT5" s="239">
        <v>20</v>
      </c>
      <c r="AU5" s="239">
        <v>40</v>
      </c>
      <c r="AV5" s="239">
        <v>11</v>
      </c>
      <c r="AW5" s="239">
        <v>21</v>
      </c>
      <c r="AX5" s="239">
        <v>2</v>
      </c>
      <c r="AY5" s="239">
        <v>2</v>
      </c>
      <c r="AZ5" s="239">
        <v>3</v>
      </c>
      <c r="BA5" s="239">
        <v>21</v>
      </c>
      <c r="BB5" s="239">
        <v>39</v>
      </c>
      <c r="BC5" s="239" t="s">
        <v>384</v>
      </c>
      <c r="BD5" s="239">
        <v>5</v>
      </c>
      <c r="BF5" s="239">
        <v>1</v>
      </c>
      <c r="BI5" s="239">
        <v>3</v>
      </c>
      <c r="BJ5" s="239">
        <v>20</v>
      </c>
      <c r="BK5" s="239">
        <v>40</v>
      </c>
      <c r="BL5" s="239">
        <v>11</v>
      </c>
      <c r="BM5" s="239">
        <v>21</v>
      </c>
      <c r="CT5" s="239">
        <v>391889</v>
      </c>
      <c r="CU5" s="239">
        <v>4972371</v>
      </c>
      <c r="CV5" s="239">
        <v>44.8965581</v>
      </c>
      <c r="CW5" s="239">
        <v>-94.369238600000003</v>
      </c>
      <c r="CX5" s="239" t="s">
        <v>379</v>
      </c>
      <c r="CY5" s="239" t="s">
        <v>528</v>
      </c>
    </row>
    <row r="6" spans="1:103" x14ac:dyDescent="0.25">
      <c r="A6" s="239">
        <v>10912634</v>
      </c>
      <c r="B6" s="239">
        <v>3</v>
      </c>
      <c r="C6" s="239">
        <v>7</v>
      </c>
      <c r="D6" s="239">
        <v>142.005</v>
      </c>
      <c r="E6" s="239">
        <v>43</v>
      </c>
      <c r="F6" s="239" t="s">
        <v>518</v>
      </c>
      <c r="H6" s="239">
        <v>8</v>
      </c>
      <c r="I6" s="239">
        <v>22</v>
      </c>
      <c r="K6" s="239">
        <v>13015403</v>
      </c>
      <c r="L6" s="239">
        <v>133390089</v>
      </c>
      <c r="M6" s="239">
        <v>12</v>
      </c>
      <c r="N6" s="239">
        <v>4</v>
      </c>
      <c r="O6" s="239">
        <v>2013</v>
      </c>
      <c r="P6" s="239" t="s">
        <v>375</v>
      </c>
      <c r="Q6" s="239">
        <v>12</v>
      </c>
      <c r="S6" s="239">
        <v>5</v>
      </c>
      <c r="T6" s="239">
        <v>0</v>
      </c>
      <c r="U6" s="239">
        <v>1</v>
      </c>
      <c r="V6" s="239">
        <v>90</v>
      </c>
      <c r="W6" s="239">
        <v>32</v>
      </c>
      <c r="X6" s="239">
        <v>3</v>
      </c>
      <c r="Y6" s="239">
        <v>1</v>
      </c>
      <c r="Z6" s="239">
        <v>4</v>
      </c>
      <c r="AB6" s="239">
        <v>3</v>
      </c>
      <c r="AC6" s="239">
        <v>98</v>
      </c>
      <c r="AD6" s="239" t="s">
        <v>529</v>
      </c>
      <c r="AE6" s="239" t="s">
        <v>530</v>
      </c>
      <c r="AF6" s="239" t="s">
        <v>521</v>
      </c>
      <c r="AG6" s="239">
        <v>3</v>
      </c>
      <c r="AH6" s="239">
        <v>2</v>
      </c>
      <c r="AI6" s="239">
        <v>3</v>
      </c>
      <c r="AJ6" s="239">
        <v>7</v>
      </c>
      <c r="AK6" s="239">
        <v>21</v>
      </c>
      <c r="AL6" s="239">
        <v>58</v>
      </c>
      <c r="AM6" s="239" t="s">
        <v>374</v>
      </c>
      <c r="AN6" s="239">
        <v>5</v>
      </c>
      <c r="AS6" s="239">
        <v>3</v>
      </c>
      <c r="AT6" s="239">
        <v>20</v>
      </c>
      <c r="AU6" s="239">
        <v>40</v>
      </c>
      <c r="CT6" s="239">
        <v>391889</v>
      </c>
      <c r="CU6" s="239">
        <v>4972371</v>
      </c>
      <c r="CV6" s="239">
        <v>44.8965581</v>
      </c>
      <c r="CW6" s="239">
        <v>-94.369238600000003</v>
      </c>
      <c r="CX6" s="239" t="s">
        <v>379</v>
      </c>
      <c r="CY6" s="239" t="s">
        <v>531</v>
      </c>
    </row>
    <row r="7" spans="1:103" x14ac:dyDescent="0.25">
      <c r="A7" s="239">
        <v>10913073</v>
      </c>
      <c r="B7" s="239">
        <v>3</v>
      </c>
      <c r="C7" s="239">
        <v>7</v>
      </c>
      <c r="D7" s="239">
        <v>142.005</v>
      </c>
      <c r="E7" s="239">
        <v>43</v>
      </c>
      <c r="F7" s="239" t="s">
        <v>518</v>
      </c>
      <c r="H7" s="239">
        <v>8</v>
      </c>
      <c r="I7" s="239">
        <v>22</v>
      </c>
      <c r="K7" s="239">
        <v>13015410</v>
      </c>
      <c r="L7" s="239">
        <v>133400308</v>
      </c>
      <c r="M7" s="239">
        <v>12</v>
      </c>
      <c r="N7" s="239">
        <v>4</v>
      </c>
      <c r="O7" s="239">
        <v>2013</v>
      </c>
      <c r="P7" s="239" t="s">
        <v>375</v>
      </c>
      <c r="Q7" s="239">
        <v>15</v>
      </c>
      <c r="S7" s="239">
        <v>5</v>
      </c>
      <c r="T7" s="239">
        <v>0</v>
      </c>
      <c r="U7" s="239">
        <v>3</v>
      </c>
      <c r="V7" s="239">
        <v>90</v>
      </c>
      <c r="W7" s="239">
        <v>10</v>
      </c>
      <c r="X7" s="239">
        <v>3</v>
      </c>
      <c r="Y7" s="239">
        <v>1</v>
      </c>
      <c r="Z7" s="239">
        <v>4</v>
      </c>
      <c r="AA7" s="239">
        <v>4</v>
      </c>
      <c r="AB7" s="239">
        <v>3</v>
      </c>
      <c r="AC7" s="239">
        <v>98</v>
      </c>
      <c r="AD7" s="239" t="s">
        <v>525</v>
      </c>
      <c r="AE7" s="239" t="s">
        <v>526</v>
      </c>
      <c r="AF7" s="239" t="s">
        <v>521</v>
      </c>
      <c r="AG7" s="239">
        <v>90</v>
      </c>
      <c r="AH7" s="239">
        <v>2</v>
      </c>
      <c r="AI7" s="239">
        <v>4</v>
      </c>
      <c r="AJ7" s="239">
        <v>2</v>
      </c>
      <c r="AK7" s="239">
        <v>26</v>
      </c>
      <c r="AL7" s="239">
        <v>23</v>
      </c>
      <c r="AM7" s="239" t="s">
        <v>374</v>
      </c>
      <c r="AN7" s="239">
        <v>5</v>
      </c>
      <c r="AS7" s="239">
        <v>3</v>
      </c>
      <c r="AT7" s="239">
        <v>20</v>
      </c>
      <c r="AU7" s="239">
        <v>30</v>
      </c>
      <c r="AV7" s="239">
        <v>11</v>
      </c>
      <c r="AW7" s="239">
        <v>20</v>
      </c>
      <c r="AX7" s="239">
        <v>2</v>
      </c>
      <c r="AY7" s="239">
        <v>3</v>
      </c>
      <c r="AZ7" s="239">
        <v>3</v>
      </c>
      <c r="BA7" s="239">
        <v>8</v>
      </c>
      <c r="BB7" s="239">
        <v>24</v>
      </c>
      <c r="BC7" s="239" t="s">
        <v>374</v>
      </c>
      <c r="BD7" s="239">
        <v>5</v>
      </c>
      <c r="BE7" s="239">
        <v>1</v>
      </c>
      <c r="BI7" s="239">
        <v>3</v>
      </c>
      <c r="BJ7" s="239">
        <v>20</v>
      </c>
      <c r="BK7" s="239">
        <v>30</v>
      </c>
      <c r="BL7" s="239">
        <v>11</v>
      </c>
      <c r="BM7" s="239">
        <v>20</v>
      </c>
      <c r="BN7" s="239">
        <v>2</v>
      </c>
      <c r="BO7" s="239">
        <v>3</v>
      </c>
      <c r="BP7" s="239">
        <v>3</v>
      </c>
      <c r="BQ7" s="239">
        <v>8</v>
      </c>
      <c r="BR7" s="239">
        <v>44</v>
      </c>
      <c r="BS7" s="239" t="s">
        <v>374</v>
      </c>
      <c r="BT7" s="239">
        <v>5</v>
      </c>
      <c r="BU7" s="239">
        <v>1</v>
      </c>
      <c r="BV7" s="239">
        <v>1</v>
      </c>
      <c r="BY7" s="239">
        <v>3</v>
      </c>
      <c r="BZ7" s="239">
        <v>20</v>
      </c>
      <c r="CA7" s="239">
        <v>30</v>
      </c>
      <c r="CB7" s="239">
        <v>11</v>
      </c>
      <c r="CC7" s="239">
        <v>20</v>
      </c>
      <c r="CT7" s="239">
        <v>391889</v>
      </c>
      <c r="CU7" s="239">
        <v>4972371</v>
      </c>
      <c r="CV7" s="239">
        <v>44.8965581</v>
      </c>
      <c r="CW7" s="239">
        <v>-94.369238600000003</v>
      </c>
      <c r="CX7" s="239" t="s">
        <v>379</v>
      </c>
      <c r="CY7" s="239" t="s">
        <v>532</v>
      </c>
    </row>
    <row r="8" spans="1:103" x14ac:dyDescent="0.25">
      <c r="A8" s="239">
        <v>11009943</v>
      </c>
      <c r="B8" s="239">
        <v>3</v>
      </c>
      <c r="C8" s="239">
        <v>7</v>
      </c>
      <c r="D8" s="239">
        <v>142.005</v>
      </c>
      <c r="E8" s="239">
        <v>43</v>
      </c>
      <c r="F8" s="239" t="s">
        <v>518</v>
      </c>
      <c r="H8" s="239">
        <v>8</v>
      </c>
      <c r="I8" s="239">
        <v>22</v>
      </c>
      <c r="K8" s="239">
        <v>15001089</v>
      </c>
      <c r="L8" s="239">
        <v>150270095</v>
      </c>
      <c r="M8" s="239">
        <v>1</v>
      </c>
      <c r="N8" s="239">
        <v>26</v>
      </c>
      <c r="O8" s="239">
        <v>2014</v>
      </c>
      <c r="P8" s="239" t="s">
        <v>389</v>
      </c>
      <c r="Q8" s="239">
        <v>11</v>
      </c>
      <c r="S8" s="239">
        <v>2</v>
      </c>
      <c r="T8" s="239">
        <v>0</v>
      </c>
      <c r="U8" s="239">
        <v>2</v>
      </c>
      <c r="V8" s="239">
        <v>8</v>
      </c>
      <c r="W8" s="239">
        <v>10</v>
      </c>
      <c r="X8" s="239">
        <v>3</v>
      </c>
      <c r="Y8" s="239">
        <v>1</v>
      </c>
      <c r="Z8" s="239">
        <v>1</v>
      </c>
      <c r="AB8" s="239">
        <v>1</v>
      </c>
      <c r="AC8" s="239">
        <v>98</v>
      </c>
      <c r="AD8" s="239" t="s">
        <v>519</v>
      </c>
      <c r="AE8" s="239" t="s">
        <v>520</v>
      </c>
      <c r="AF8" s="239" t="s">
        <v>521</v>
      </c>
      <c r="AG8" s="239">
        <v>8</v>
      </c>
      <c r="AH8" s="239">
        <v>2</v>
      </c>
      <c r="AI8" s="239">
        <v>4</v>
      </c>
      <c r="AJ8" s="239">
        <v>3</v>
      </c>
      <c r="AK8" s="239">
        <v>24</v>
      </c>
      <c r="AL8" s="239">
        <v>30</v>
      </c>
      <c r="AM8" s="239" t="s">
        <v>384</v>
      </c>
      <c r="AN8" s="239">
        <v>5</v>
      </c>
      <c r="AO8" s="239">
        <v>2</v>
      </c>
      <c r="AS8" s="239">
        <v>4</v>
      </c>
      <c r="AT8" s="239">
        <v>20</v>
      </c>
      <c r="AU8" s="239">
        <v>40</v>
      </c>
      <c r="AV8" s="239">
        <v>11</v>
      </c>
      <c r="AW8" s="239">
        <v>21</v>
      </c>
      <c r="AX8" s="239">
        <v>2</v>
      </c>
      <c r="AY8" s="239">
        <v>2</v>
      </c>
      <c r="AZ8" s="239">
        <v>4</v>
      </c>
      <c r="BA8" s="239">
        <v>21</v>
      </c>
      <c r="BB8" s="239">
        <v>28</v>
      </c>
      <c r="BC8" s="239" t="s">
        <v>374</v>
      </c>
      <c r="BD8" s="239">
        <v>5</v>
      </c>
      <c r="BE8" s="239">
        <v>1</v>
      </c>
      <c r="BI8" s="239">
        <v>4</v>
      </c>
      <c r="BJ8" s="239">
        <v>20</v>
      </c>
      <c r="BK8" s="239">
        <v>40</v>
      </c>
      <c r="BL8" s="239">
        <v>11</v>
      </c>
      <c r="BM8" s="239">
        <v>21</v>
      </c>
      <c r="CT8" s="239">
        <v>391889</v>
      </c>
      <c r="CU8" s="239">
        <v>4972371</v>
      </c>
      <c r="CV8" s="239">
        <v>44.8965581</v>
      </c>
      <c r="CW8" s="239">
        <v>-94.369238600000003</v>
      </c>
      <c r="CX8" s="239" t="s">
        <v>379</v>
      </c>
      <c r="CY8" s="239" t="s">
        <v>533</v>
      </c>
    </row>
    <row r="9" spans="1:103" x14ac:dyDescent="0.25">
      <c r="A9" s="239">
        <v>10985446</v>
      </c>
      <c r="B9" s="239">
        <v>3</v>
      </c>
      <c r="C9" s="239">
        <v>7</v>
      </c>
      <c r="D9" s="239">
        <v>142.005</v>
      </c>
      <c r="E9" s="239">
        <v>43</v>
      </c>
      <c r="F9" s="239" t="s">
        <v>518</v>
      </c>
      <c r="H9" s="239">
        <v>8</v>
      </c>
      <c r="I9" s="239">
        <v>22</v>
      </c>
      <c r="K9" s="239">
        <v>14012694</v>
      </c>
      <c r="L9" s="239">
        <v>142680105</v>
      </c>
      <c r="M9" s="239">
        <v>9</v>
      </c>
      <c r="N9" s="239">
        <v>24</v>
      </c>
      <c r="O9" s="239">
        <v>2014</v>
      </c>
      <c r="P9" s="239" t="s">
        <v>375</v>
      </c>
      <c r="Q9" s="239">
        <v>13</v>
      </c>
      <c r="R9" s="239" t="s">
        <v>376</v>
      </c>
      <c r="S9" s="239">
        <v>5</v>
      </c>
      <c r="T9" s="239">
        <v>0</v>
      </c>
      <c r="U9" s="239">
        <v>2</v>
      </c>
      <c r="V9" s="239">
        <v>1</v>
      </c>
      <c r="W9" s="239">
        <v>10</v>
      </c>
      <c r="X9" s="239">
        <v>10</v>
      </c>
      <c r="Y9" s="239">
        <v>1</v>
      </c>
      <c r="Z9" s="239">
        <v>1</v>
      </c>
      <c r="AB9" s="239">
        <v>1</v>
      </c>
      <c r="AC9" s="239">
        <v>98</v>
      </c>
      <c r="AD9" s="239" t="s">
        <v>529</v>
      </c>
      <c r="AE9" s="239" t="s">
        <v>534</v>
      </c>
      <c r="AF9" s="239" t="s">
        <v>521</v>
      </c>
      <c r="AG9" s="239">
        <v>7</v>
      </c>
      <c r="AH9" s="239">
        <v>2</v>
      </c>
      <c r="AI9" s="239">
        <v>2</v>
      </c>
      <c r="AJ9" s="239">
        <v>4</v>
      </c>
      <c r="AK9" s="239">
        <v>21</v>
      </c>
      <c r="AL9" s="239">
        <v>46</v>
      </c>
      <c r="AM9" s="239" t="s">
        <v>384</v>
      </c>
      <c r="AN9" s="239">
        <v>5</v>
      </c>
      <c r="AO9" s="239">
        <v>5</v>
      </c>
      <c r="AS9" s="239">
        <v>3</v>
      </c>
      <c r="AT9" s="239">
        <v>98</v>
      </c>
      <c r="AU9" s="239">
        <v>40</v>
      </c>
      <c r="AV9" s="239">
        <v>11</v>
      </c>
      <c r="AW9" s="239">
        <v>21</v>
      </c>
      <c r="AX9" s="239">
        <v>2</v>
      </c>
      <c r="AY9" s="239">
        <v>2</v>
      </c>
      <c r="AZ9" s="239">
        <v>4</v>
      </c>
      <c r="BA9" s="239">
        <v>8</v>
      </c>
      <c r="BB9" s="239">
        <v>26</v>
      </c>
      <c r="BC9" s="239" t="s">
        <v>384</v>
      </c>
      <c r="BD9" s="239">
        <v>5</v>
      </c>
      <c r="BE9" s="239">
        <v>1</v>
      </c>
      <c r="BI9" s="239">
        <v>3</v>
      </c>
      <c r="BJ9" s="239">
        <v>98</v>
      </c>
      <c r="BK9" s="239">
        <v>40</v>
      </c>
      <c r="BL9" s="239">
        <v>11</v>
      </c>
      <c r="BM9" s="239">
        <v>21</v>
      </c>
      <c r="CT9" s="239">
        <v>391889</v>
      </c>
      <c r="CU9" s="239">
        <v>4972371</v>
      </c>
      <c r="CV9" s="239">
        <v>44.8965581</v>
      </c>
      <c r="CW9" s="239">
        <v>-94.369238600000003</v>
      </c>
      <c r="CX9" s="239" t="s">
        <v>379</v>
      </c>
      <c r="CY9" s="239" t="s">
        <v>535</v>
      </c>
    </row>
    <row r="10" spans="1:103" x14ac:dyDescent="0.25">
      <c r="A10" s="239">
        <v>11045633</v>
      </c>
      <c r="B10" s="239">
        <v>3</v>
      </c>
      <c r="C10" s="239">
        <v>7</v>
      </c>
      <c r="D10" s="239">
        <v>142.005</v>
      </c>
      <c r="E10" s="239">
        <v>43</v>
      </c>
      <c r="F10" s="239" t="s">
        <v>518</v>
      </c>
      <c r="H10" s="239">
        <v>8</v>
      </c>
      <c r="I10" s="239">
        <v>22</v>
      </c>
      <c r="L10" s="239">
        <v>150350086</v>
      </c>
      <c r="M10" s="239">
        <v>1</v>
      </c>
      <c r="N10" s="239">
        <v>2</v>
      </c>
      <c r="O10" s="239">
        <v>2015</v>
      </c>
      <c r="P10" s="239" t="s">
        <v>383</v>
      </c>
      <c r="Q10" s="239">
        <v>17</v>
      </c>
      <c r="S10" s="239">
        <v>5</v>
      </c>
      <c r="T10" s="239">
        <v>0</v>
      </c>
      <c r="U10" s="239">
        <v>1</v>
      </c>
      <c r="V10" s="239">
        <v>8</v>
      </c>
      <c r="W10" s="239">
        <v>16</v>
      </c>
      <c r="Y10" s="239">
        <v>6</v>
      </c>
      <c r="Z10" s="239">
        <v>1</v>
      </c>
      <c r="AB10" s="239">
        <v>1</v>
      </c>
      <c r="AC10" s="239">
        <v>98</v>
      </c>
      <c r="AF10" s="239" t="s">
        <v>521</v>
      </c>
      <c r="AG10" s="239">
        <v>4</v>
      </c>
      <c r="AH10" s="239">
        <v>2</v>
      </c>
      <c r="AI10" s="239">
        <v>1</v>
      </c>
      <c r="AJ10" s="239">
        <v>3</v>
      </c>
      <c r="AK10" s="239">
        <v>21</v>
      </c>
      <c r="AL10" s="239">
        <v>36</v>
      </c>
      <c r="AM10" s="239" t="s">
        <v>384</v>
      </c>
      <c r="AT10" s="239">
        <v>98</v>
      </c>
      <c r="AU10" s="239">
        <v>60</v>
      </c>
      <c r="CT10" s="239">
        <v>391889</v>
      </c>
      <c r="CU10" s="239">
        <v>4972371</v>
      </c>
      <c r="CV10" s="239">
        <v>44.8965581</v>
      </c>
      <c r="CW10" s="239">
        <v>-94.369238600000003</v>
      </c>
      <c r="CX10" s="239" t="s">
        <v>379</v>
      </c>
    </row>
    <row r="11" spans="1:103" x14ac:dyDescent="0.25">
      <c r="A11" s="239">
        <v>11035662</v>
      </c>
      <c r="B11" s="239">
        <v>3</v>
      </c>
      <c r="C11" s="239">
        <v>7</v>
      </c>
      <c r="D11" s="239">
        <v>142.005</v>
      </c>
      <c r="E11" s="239">
        <v>43</v>
      </c>
      <c r="F11" s="239" t="s">
        <v>518</v>
      </c>
      <c r="H11" s="239">
        <v>8</v>
      </c>
      <c r="I11" s="239">
        <v>22</v>
      </c>
      <c r="K11" s="239">
        <v>15000480</v>
      </c>
      <c r="L11" s="239">
        <v>150120178</v>
      </c>
      <c r="M11" s="239">
        <v>1</v>
      </c>
      <c r="N11" s="239">
        <v>12</v>
      </c>
      <c r="O11" s="239">
        <v>2015</v>
      </c>
      <c r="P11" s="239" t="s">
        <v>381</v>
      </c>
      <c r="Q11" s="239">
        <v>16</v>
      </c>
      <c r="S11" s="239">
        <v>5</v>
      </c>
      <c r="T11" s="239">
        <v>0</v>
      </c>
      <c r="U11" s="239">
        <v>2</v>
      </c>
      <c r="V11" s="239">
        <v>5</v>
      </c>
      <c r="W11" s="239">
        <v>10</v>
      </c>
      <c r="X11" s="239">
        <v>3</v>
      </c>
      <c r="Y11" s="239">
        <v>1</v>
      </c>
      <c r="Z11" s="239">
        <v>1</v>
      </c>
      <c r="AA11" s="239">
        <v>1</v>
      </c>
      <c r="AB11" s="239">
        <v>1</v>
      </c>
      <c r="AC11" s="239">
        <v>98</v>
      </c>
      <c r="AD11" s="239" t="s">
        <v>536</v>
      </c>
      <c r="AE11" s="239" t="s">
        <v>537</v>
      </c>
      <c r="AF11" s="239" t="s">
        <v>521</v>
      </c>
      <c r="AG11" s="239">
        <v>10</v>
      </c>
      <c r="AH11" s="239">
        <v>2</v>
      </c>
      <c r="AI11" s="239">
        <v>3</v>
      </c>
      <c r="AJ11" s="239">
        <v>7</v>
      </c>
      <c r="AK11" s="239">
        <v>24</v>
      </c>
      <c r="AL11" s="239">
        <v>28</v>
      </c>
      <c r="AM11" s="239" t="s">
        <v>374</v>
      </c>
      <c r="AN11" s="239">
        <v>5</v>
      </c>
      <c r="AO11" s="239">
        <v>15</v>
      </c>
      <c r="AS11" s="239">
        <v>4</v>
      </c>
      <c r="AT11" s="239">
        <v>20</v>
      </c>
      <c r="AU11" s="239">
        <v>40</v>
      </c>
      <c r="AV11" s="239">
        <v>11</v>
      </c>
      <c r="AW11" s="239">
        <v>21</v>
      </c>
      <c r="AX11" s="239">
        <v>2</v>
      </c>
      <c r="AY11" s="239">
        <v>2</v>
      </c>
      <c r="AZ11" s="239">
        <v>3</v>
      </c>
      <c r="BA11" s="239">
        <v>7</v>
      </c>
      <c r="BB11" s="239">
        <v>43</v>
      </c>
      <c r="BC11" s="239" t="s">
        <v>374</v>
      </c>
      <c r="BD11" s="239">
        <v>5</v>
      </c>
      <c r="BE11" s="239">
        <v>15</v>
      </c>
      <c r="BI11" s="239">
        <v>4</v>
      </c>
      <c r="BJ11" s="239">
        <v>20</v>
      </c>
      <c r="BK11" s="239">
        <v>40</v>
      </c>
      <c r="BL11" s="239">
        <v>11</v>
      </c>
      <c r="BM11" s="239">
        <v>21</v>
      </c>
      <c r="CT11" s="239">
        <v>391889</v>
      </c>
      <c r="CU11" s="239">
        <v>4972371</v>
      </c>
      <c r="CV11" s="239">
        <v>44.8965581</v>
      </c>
      <c r="CW11" s="239">
        <v>-94.369238600000003</v>
      </c>
      <c r="CX11" s="239" t="s">
        <v>379</v>
      </c>
      <c r="CY11" s="239" t="s">
        <v>538</v>
      </c>
    </row>
    <row r="12" spans="1:103" x14ac:dyDescent="0.25">
      <c r="A12" s="239">
        <v>11036080</v>
      </c>
      <c r="B12" s="239">
        <v>3</v>
      </c>
      <c r="C12" s="239">
        <v>7</v>
      </c>
      <c r="D12" s="239">
        <v>142.005</v>
      </c>
      <c r="E12" s="239">
        <v>43</v>
      </c>
      <c r="F12" s="239" t="s">
        <v>518</v>
      </c>
      <c r="H12" s="239">
        <v>8</v>
      </c>
      <c r="I12" s="239">
        <v>22</v>
      </c>
      <c r="K12" s="239">
        <v>15000479</v>
      </c>
      <c r="L12" s="239">
        <v>150160046</v>
      </c>
      <c r="M12" s="239">
        <v>1</v>
      </c>
      <c r="N12" s="239">
        <v>12</v>
      </c>
      <c r="O12" s="239">
        <v>2015</v>
      </c>
      <c r="P12" s="239" t="s">
        <v>381</v>
      </c>
      <c r="Q12" s="239">
        <v>15</v>
      </c>
      <c r="S12" s="239">
        <v>5</v>
      </c>
      <c r="T12" s="239">
        <v>0</v>
      </c>
      <c r="U12" s="239">
        <v>2</v>
      </c>
      <c r="V12" s="239">
        <v>5</v>
      </c>
      <c r="W12" s="239">
        <v>10</v>
      </c>
      <c r="X12" s="239">
        <v>3</v>
      </c>
      <c r="Y12" s="239">
        <v>1</v>
      </c>
      <c r="Z12" s="239">
        <v>1</v>
      </c>
      <c r="AB12" s="239">
        <v>1</v>
      </c>
      <c r="AC12" s="239">
        <v>98</v>
      </c>
      <c r="AD12" s="239" t="s">
        <v>519</v>
      </c>
      <c r="AE12" s="239" t="s">
        <v>520</v>
      </c>
      <c r="AF12" s="239" t="s">
        <v>521</v>
      </c>
      <c r="AG12" s="239">
        <v>10</v>
      </c>
      <c r="AH12" s="239">
        <v>2</v>
      </c>
      <c r="AI12" s="239">
        <v>4</v>
      </c>
      <c r="AJ12" s="239">
        <v>1</v>
      </c>
      <c r="AK12" s="239">
        <v>21</v>
      </c>
      <c r="AL12" s="239">
        <v>67</v>
      </c>
      <c r="AM12" s="239" t="s">
        <v>384</v>
      </c>
      <c r="AN12" s="239">
        <v>5</v>
      </c>
      <c r="AO12" s="239">
        <v>4</v>
      </c>
      <c r="AS12" s="239">
        <v>4</v>
      </c>
      <c r="AT12" s="239">
        <v>20</v>
      </c>
      <c r="AU12" s="239">
        <v>40</v>
      </c>
      <c r="AV12" s="239">
        <v>11</v>
      </c>
      <c r="AW12" s="239">
        <v>21</v>
      </c>
      <c r="AX12" s="239">
        <v>2</v>
      </c>
      <c r="AY12" s="239">
        <v>2</v>
      </c>
      <c r="AZ12" s="239">
        <v>4</v>
      </c>
      <c r="BA12" s="239">
        <v>21</v>
      </c>
      <c r="BB12" s="239">
        <v>62</v>
      </c>
      <c r="BC12" s="239" t="s">
        <v>384</v>
      </c>
      <c r="BD12" s="239">
        <v>5</v>
      </c>
      <c r="BE12" s="239">
        <v>1</v>
      </c>
      <c r="BI12" s="239">
        <v>4</v>
      </c>
      <c r="BJ12" s="239">
        <v>20</v>
      </c>
      <c r="BK12" s="239">
        <v>40</v>
      </c>
      <c r="BL12" s="239">
        <v>11</v>
      </c>
      <c r="BM12" s="239">
        <v>21</v>
      </c>
      <c r="CT12" s="239">
        <v>391889</v>
      </c>
      <c r="CU12" s="239">
        <v>4972371</v>
      </c>
      <c r="CV12" s="239">
        <v>44.8965581</v>
      </c>
      <c r="CW12" s="239">
        <v>-94.369238600000003</v>
      </c>
      <c r="CX12" s="239" t="s">
        <v>379</v>
      </c>
      <c r="CY12" s="239" t="s">
        <v>539</v>
      </c>
    </row>
    <row r="13" spans="1:103" x14ac:dyDescent="0.25">
      <c r="A13" s="239">
        <v>487240</v>
      </c>
      <c r="B13" s="239">
        <v>3</v>
      </c>
      <c r="C13" s="239">
        <v>7</v>
      </c>
      <c r="D13" s="239">
        <v>142.00899999999999</v>
      </c>
      <c r="E13" s="239">
        <v>43</v>
      </c>
      <c r="F13" s="239" t="s">
        <v>518</v>
      </c>
      <c r="H13" s="239">
        <v>8</v>
      </c>
      <c r="I13" s="239">
        <v>22</v>
      </c>
      <c r="K13" s="239">
        <v>17007276</v>
      </c>
      <c r="M13" s="239">
        <v>7</v>
      </c>
      <c r="N13" s="239">
        <v>16</v>
      </c>
      <c r="O13" s="239">
        <v>2017</v>
      </c>
      <c r="P13" s="239" t="s">
        <v>389</v>
      </c>
      <c r="Q13" s="239">
        <v>9</v>
      </c>
      <c r="R13" s="239" t="s">
        <v>376</v>
      </c>
      <c r="S13" s="239">
        <v>5</v>
      </c>
      <c r="T13" s="239">
        <v>0</v>
      </c>
      <c r="U13" s="239">
        <v>2</v>
      </c>
      <c r="V13" s="239">
        <v>5</v>
      </c>
      <c r="W13" s="239">
        <v>10</v>
      </c>
      <c r="X13" s="239">
        <v>3</v>
      </c>
      <c r="Y13" s="239">
        <v>1</v>
      </c>
      <c r="Z13" s="239">
        <v>1</v>
      </c>
      <c r="AB13" s="239">
        <v>1</v>
      </c>
      <c r="AC13" s="239">
        <v>98</v>
      </c>
      <c r="AD13" s="239" t="s">
        <v>540</v>
      </c>
      <c r="AE13" s="239" t="s">
        <v>541</v>
      </c>
      <c r="AF13" s="239" t="s">
        <v>542</v>
      </c>
      <c r="AG13" s="239">
        <v>10</v>
      </c>
      <c r="AH13" s="239">
        <v>2</v>
      </c>
      <c r="AI13" s="239">
        <v>2</v>
      </c>
      <c r="AJ13" s="239">
        <v>1</v>
      </c>
      <c r="AK13" s="239">
        <v>24</v>
      </c>
      <c r="AL13" s="239">
        <v>82</v>
      </c>
      <c r="AM13" s="239" t="s">
        <v>384</v>
      </c>
      <c r="AN13" s="239">
        <v>5</v>
      </c>
      <c r="AO13" s="239">
        <v>2</v>
      </c>
      <c r="AS13" s="239">
        <v>15</v>
      </c>
      <c r="AT13" s="239">
        <v>20</v>
      </c>
      <c r="AU13" s="239">
        <v>40</v>
      </c>
      <c r="AV13" s="239">
        <v>11</v>
      </c>
      <c r="AW13" s="239">
        <v>21</v>
      </c>
      <c r="AX13" s="239">
        <v>2</v>
      </c>
      <c r="AY13" s="239">
        <v>4</v>
      </c>
      <c r="AZ13" s="239">
        <v>4</v>
      </c>
      <c r="BA13" s="239">
        <v>21</v>
      </c>
      <c r="BB13" s="239">
        <v>39</v>
      </c>
      <c r="BC13" s="239" t="s">
        <v>374</v>
      </c>
      <c r="BD13" s="239">
        <v>5</v>
      </c>
      <c r="BE13" s="239">
        <v>1</v>
      </c>
      <c r="BI13" s="239">
        <v>15</v>
      </c>
      <c r="BJ13" s="239">
        <v>20</v>
      </c>
      <c r="BK13" s="239">
        <v>40</v>
      </c>
      <c r="BL13" s="239">
        <v>11</v>
      </c>
      <c r="BM13" s="239">
        <v>21</v>
      </c>
      <c r="CT13" s="239">
        <v>391891.68569418299</v>
      </c>
      <c r="CU13" s="239">
        <v>4972388.0792950401</v>
      </c>
      <c r="CV13" s="239">
        <v>44.896709510000001</v>
      </c>
      <c r="CW13" s="239">
        <v>-94.369208159999999</v>
      </c>
      <c r="CX13" s="239" t="s">
        <v>438</v>
      </c>
      <c r="CY13" s="239" t="s">
        <v>543</v>
      </c>
    </row>
    <row r="14" spans="1:103" x14ac:dyDescent="0.25">
      <c r="A14" s="239">
        <v>582658</v>
      </c>
      <c r="B14" s="239">
        <v>3</v>
      </c>
      <c r="C14" s="239">
        <v>7</v>
      </c>
      <c r="D14" s="239">
        <v>142.011</v>
      </c>
      <c r="E14" s="239">
        <v>43</v>
      </c>
      <c r="F14" s="239" t="s">
        <v>518</v>
      </c>
      <c r="H14" s="239">
        <v>8</v>
      </c>
      <c r="I14" s="239">
        <v>22</v>
      </c>
      <c r="K14" s="239">
        <v>18003989</v>
      </c>
      <c r="M14" s="239">
        <v>3</v>
      </c>
      <c r="N14" s="239">
        <v>10</v>
      </c>
      <c r="O14" s="239">
        <v>2018</v>
      </c>
      <c r="P14" s="239" t="s">
        <v>386</v>
      </c>
      <c r="Q14" s="239">
        <v>13</v>
      </c>
      <c r="R14" s="239" t="s">
        <v>376</v>
      </c>
      <c r="S14" s="239">
        <v>4</v>
      </c>
      <c r="T14" s="239">
        <v>0</v>
      </c>
      <c r="U14" s="239">
        <v>2</v>
      </c>
      <c r="V14" s="239">
        <v>12</v>
      </c>
      <c r="W14" s="239">
        <v>10</v>
      </c>
      <c r="X14" s="239">
        <v>3</v>
      </c>
      <c r="Y14" s="239">
        <v>1</v>
      </c>
      <c r="Z14" s="239">
        <v>1</v>
      </c>
      <c r="AB14" s="239">
        <v>1</v>
      </c>
      <c r="AC14" s="239">
        <v>98</v>
      </c>
      <c r="AD14" s="239" t="s">
        <v>544</v>
      </c>
      <c r="AE14" s="239" t="s">
        <v>541</v>
      </c>
      <c r="AF14" s="239" t="s">
        <v>542</v>
      </c>
      <c r="AG14" s="239">
        <v>7</v>
      </c>
      <c r="AH14" s="239">
        <v>2</v>
      </c>
      <c r="AI14" s="239">
        <v>2</v>
      </c>
      <c r="AJ14" s="239">
        <v>4</v>
      </c>
      <c r="AK14" s="239">
        <v>21</v>
      </c>
      <c r="AL14" s="239">
        <v>27</v>
      </c>
      <c r="AM14" s="239" t="s">
        <v>374</v>
      </c>
      <c r="AN14" s="239">
        <v>5</v>
      </c>
      <c r="AO14" s="239">
        <v>70</v>
      </c>
      <c r="AS14" s="239">
        <v>15</v>
      </c>
      <c r="AT14" s="239">
        <v>20</v>
      </c>
      <c r="AU14" s="239">
        <v>40</v>
      </c>
      <c r="AV14" s="239">
        <v>11</v>
      </c>
      <c r="AW14" s="239">
        <v>21</v>
      </c>
      <c r="AX14" s="239">
        <v>2</v>
      </c>
      <c r="AY14" s="239">
        <v>2</v>
      </c>
      <c r="AZ14" s="239">
        <v>4</v>
      </c>
      <c r="BA14" s="239">
        <v>34</v>
      </c>
      <c r="BB14" s="239">
        <v>72</v>
      </c>
      <c r="BC14" s="239" t="s">
        <v>374</v>
      </c>
      <c r="BD14" s="239">
        <v>5</v>
      </c>
      <c r="BE14" s="239">
        <v>1</v>
      </c>
      <c r="BI14" s="239">
        <v>15</v>
      </c>
      <c r="BJ14" s="239">
        <v>20</v>
      </c>
      <c r="BK14" s="239">
        <v>40</v>
      </c>
      <c r="BL14" s="239">
        <v>11</v>
      </c>
      <c r="BM14" s="239">
        <v>21</v>
      </c>
      <c r="CT14" s="239">
        <v>391894.22517837398</v>
      </c>
      <c r="CU14" s="239">
        <v>4972386.6353046698</v>
      </c>
      <c r="CV14" s="239">
        <v>44.896696900000002</v>
      </c>
      <c r="CW14" s="239">
        <v>-94.3691757</v>
      </c>
      <c r="CX14" s="239" t="s">
        <v>379</v>
      </c>
      <c r="CY14" s="239" t="s">
        <v>545</v>
      </c>
    </row>
    <row r="15" spans="1:103" x14ac:dyDescent="0.25">
      <c r="A15" s="239">
        <v>822994</v>
      </c>
      <c r="B15" s="239">
        <v>3</v>
      </c>
      <c r="C15" s="239">
        <v>7</v>
      </c>
      <c r="D15" s="239">
        <v>142.01900000000001</v>
      </c>
      <c r="E15" s="239">
        <v>43</v>
      </c>
      <c r="F15" s="239" t="s">
        <v>518</v>
      </c>
      <c r="H15" s="239">
        <v>8</v>
      </c>
      <c r="I15" s="239">
        <v>22</v>
      </c>
      <c r="K15" s="239">
        <v>20201704</v>
      </c>
      <c r="L15" s="239">
        <v>202140066</v>
      </c>
      <c r="M15" s="239">
        <v>8</v>
      </c>
      <c r="N15" s="239">
        <v>1</v>
      </c>
      <c r="O15" s="239">
        <v>2020</v>
      </c>
      <c r="P15" s="239" t="s">
        <v>386</v>
      </c>
      <c r="Q15" s="239">
        <v>16</v>
      </c>
      <c r="R15" s="239" t="s">
        <v>512</v>
      </c>
      <c r="S15" s="239">
        <v>3</v>
      </c>
      <c r="T15" s="239">
        <v>0</v>
      </c>
      <c r="U15" s="239">
        <v>2</v>
      </c>
      <c r="V15" s="239">
        <v>5</v>
      </c>
      <c r="W15" s="239">
        <v>10</v>
      </c>
      <c r="X15" s="239">
        <v>3</v>
      </c>
      <c r="Y15" s="239">
        <v>1</v>
      </c>
      <c r="Z15" s="239">
        <v>1</v>
      </c>
      <c r="AB15" s="239">
        <v>1</v>
      </c>
      <c r="AC15" s="239">
        <v>98</v>
      </c>
      <c r="AD15" s="239">
        <v>7</v>
      </c>
      <c r="AF15" s="239" t="s">
        <v>521</v>
      </c>
      <c r="AG15" s="239">
        <v>9</v>
      </c>
      <c r="AH15" s="239">
        <v>2</v>
      </c>
      <c r="AI15" s="239">
        <v>5</v>
      </c>
      <c r="AJ15" s="239">
        <v>3</v>
      </c>
      <c r="AK15" s="239">
        <v>24</v>
      </c>
      <c r="AL15" s="239">
        <v>31</v>
      </c>
      <c r="AM15" s="239" t="s">
        <v>374</v>
      </c>
      <c r="AN15" s="239">
        <v>5</v>
      </c>
      <c r="AO15" s="239">
        <v>2</v>
      </c>
      <c r="AS15" s="239">
        <v>15</v>
      </c>
      <c r="AT15" s="239">
        <v>20</v>
      </c>
      <c r="AU15" s="239">
        <v>40</v>
      </c>
      <c r="AV15" s="239">
        <v>11</v>
      </c>
      <c r="AW15" s="239">
        <v>21</v>
      </c>
      <c r="AX15" s="239">
        <v>2</v>
      </c>
      <c r="AY15" s="239">
        <v>2</v>
      </c>
      <c r="AZ15" s="239">
        <v>4</v>
      </c>
      <c r="BA15" s="239">
        <v>21</v>
      </c>
      <c r="BB15" s="239">
        <v>51</v>
      </c>
      <c r="BC15" s="239" t="s">
        <v>374</v>
      </c>
      <c r="BD15" s="239">
        <v>5</v>
      </c>
      <c r="BE15" s="239">
        <v>1</v>
      </c>
      <c r="BI15" s="239">
        <v>15</v>
      </c>
      <c r="BJ15" s="239">
        <v>20</v>
      </c>
      <c r="BK15" s="239">
        <v>40</v>
      </c>
      <c r="BL15" s="239">
        <v>11</v>
      </c>
      <c r="BM15" s="239">
        <v>21</v>
      </c>
      <c r="CT15" s="239">
        <v>391897.39226145198</v>
      </c>
      <c r="CU15" s="239">
        <v>4972369.7485394999</v>
      </c>
      <c r="CV15" s="239">
        <v>44.896545410000002</v>
      </c>
      <c r="CW15" s="239">
        <v>-94.36913199</v>
      </c>
      <c r="CX15" s="239" t="s">
        <v>379</v>
      </c>
      <c r="CY15" s="239" t="s">
        <v>546</v>
      </c>
    </row>
    <row r="16" spans="1:103" x14ac:dyDescent="0.25">
      <c r="A16" s="239">
        <v>674585</v>
      </c>
      <c r="B16" s="239">
        <v>3</v>
      </c>
      <c r="C16" s="239">
        <v>7</v>
      </c>
      <c r="D16" s="239">
        <v>142.02000000000001</v>
      </c>
      <c r="E16" s="239">
        <v>43</v>
      </c>
      <c r="F16" s="239" t="s">
        <v>518</v>
      </c>
      <c r="H16" s="239">
        <v>8</v>
      </c>
      <c r="I16" s="239">
        <v>22</v>
      </c>
      <c r="K16" s="239">
        <v>19000322</v>
      </c>
      <c r="M16" s="239">
        <v>1</v>
      </c>
      <c r="N16" s="239">
        <v>7</v>
      </c>
      <c r="O16" s="239">
        <v>2019</v>
      </c>
      <c r="P16" s="239" t="s">
        <v>381</v>
      </c>
      <c r="Q16" s="239">
        <v>19</v>
      </c>
      <c r="R16" s="239" t="s">
        <v>393</v>
      </c>
      <c r="S16" s="239">
        <v>5</v>
      </c>
      <c r="T16" s="239">
        <v>0</v>
      </c>
      <c r="U16" s="239">
        <v>1</v>
      </c>
      <c r="W16" s="239">
        <v>32</v>
      </c>
      <c r="X16" s="239">
        <v>3</v>
      </c>
      <c r="Y16" s="239">
        <v>4</v>
      </c>
      <c r="Z16" s="239">
        <v>1</v>
      </c>
      <c r="AB16" s="239">
        <v>1</v>
      </c>
      <c r="AC16" s="239">
        <v>98</v>
      </c>
      <c r="AD16" s="239" t="s">
        <v>547</v>
      </c>
      <c r="AF16" s="239" t="s">
        <v>542</v>
      </c>
      <c r="AG16" s="239">
        <v>3</v>
      </c>
      <c r="AH16" s="239">
        <v>2</v>
      </c>
      <c r="AI16" s="239">
        <v>3</v>
      </c>
      <c r="AJ16" s="239">
        <v>3</v>
      </c>
      <c r="AK16" s="239">
        <v>21</v>
      </c>
      <c r="AL16" s="239">
        <v>18</v>
      </c>
      <c r="AM16" s="239" t="s">
        <v>374</v>
      </c>
      <c r="AN16" s="239">
        <v>5</v>
      </c>
      <c r="AO16" s="239">
        <v>90</v>
      </c>
      <c r="AS16" s="239">
        <v>14</v>
      </c>
      <c r="AT16" s="239">
        <v>20</v>
      </c>
      <c r="AU16" s="239">
        <v>40</v>
      </c>
      <c r="AV16" s="239">
        <v>13</v>
      </c>
      <c r="AW16" s="239">
        <v>21</v>
      </c>
      <c r="CT16" s="239">
        <v>391907.443024443</v>
      </c>
      <c r="CU16" s="239">
        <v>4972381.7876197202</v>
      </c>
      <c r="CV16" s="239">
        <v>44.896655279999997</v>
      </c>
      <c r="CW16" s="239">
        <v>-94.369007300000007</v>
      </c>
      <c r="CX16" s="239" t="s">
        <v>379</v>
      </c>
      <c r="CY16" s="239" t="s">
        <v>548</v>
      </c>
    </row>
    <row r="17" spans="1:103" x14ac:dyDescent="0.25">
      <c r="A17" s="239">
        <v>540723</v>
      </c>
      <c r="B17" s="239">
        <v>3</v>
      </c>
      <c r="C17" s="239">
        <v>7</v>
      </c>
      <c r="D17" s="239">
        <v>142.02199999999999</v>
      </c>
      <c r="E17" s="239">
        <v>43</v>
      </c>
      <c r="F17" s="239" t="s">
        <v>518</v>
      </c>
      <c r="H17" s="239">
        <v>8</v>
      </c>
      <c r="I17" s="239">
        <v>22</v>
      </c>
      <c r="K17" s="239">
        <v>18001241</v>
      </c>
      <c r="M17" s="239">
        <v>1</v>
      </c>
      <c r="N17" s="239">
        <v>22</v>
      </c>
      <c r="O17" s="239">
        <v>2018</v>
      </c>
      <c r="P17" s="239" t="s">
        <v>381</v>
      </c>
      <c r="Q17" s="239">
        <v>15</v>
      </c>
      <c r="R17" s="239" t="s">
        <v>376</v>
      </c>
      <c r="S17" s="239">
        <v>5</v>
      </c>
      <c r="T17" s="239">
        <v>0</v>
      </c>
      <c r="U17" s="239">
        <v>2</v>
      </c>
      <c r="V17" s="239">
        <v>12</v>
      </c>
      <c r="W17" s="239">
        <v>10</v>
      </c>
      <c r="X17" s="239">
        <v>3</v>
      </c>
      <c r="Y17" s="239">
        <v>1</v>
      </c>
      <c r="Z17" s="239">
        <v>4</v>
      </c>
      <c r="AA17" s="239">
        <v>7</v>
      </c>
      <c r="AB17" s="239">
        <v>3</v>
      </c>
      <c r="AC17" s="239">
        <v>98</v>
      </c>
      <c r="AD17" s="239" t="s">
        <v>544</v>
      </c>
      <c r="AF17" s="239" t="s">
        <v>542</v>
      </c>
      <c r="AG17" s="239">
        <v>7</v>
      </c>
      <c r="AH17" s="239">
        <v>2</v>
      </c>
      <c r="AI17" s="239">
        <v>3</v>
      </c>
      <c r="AJ17" s="239">
        <v>4</v>
      </c>
      <c r="AK17" s="239">
        <v>26</v>
      </c>
      <c r="AL17" s="239">
        <v>39</v>
      </c>
      <c r="AM17" s="239" t="s">
        <v>374</v>
      </c>
      <c r="AN17" s="239">
        <v>5</v>
      </c>
      <c r="AO17" s="239">
        <v>75</v>
      </c>
      <c r="AS17" s="239">
        <v>14</v>
      </c>
      <c r="AT17" s="239">
        <v>20</v>
      </c>
      <c r="AU17" s="239">
        <v>40</v>
      </c>
      <c r="AV17" s="239">
        <v>11</v>
      </c>
      <c r="AW17" s="239">
        <v>21</v>
      </c>
      <c r="AX17" s="239">
        <v>2</v>
      </c>
      <c r="AY17" s="239">
        <v>4</v>
      </c>
      <c r="AZ17" s="239">
        <v>4</v>
      </c>
      <c r="BA17" s="239">
        <v>34</v>
      </c>
      <c r="BB17" s="239">
        <v>46</v>
      </c>
      <c r="BC17" s="239" t="s">
        <v>384</v>
      </c>
      <c r="BD17" s="239">
        <v>5</v>
      </c>
      <c r="BE17" s="239">
        <v>1</v>
      </c>
      <c r="BI17" s="239">
        <v>14</v>
      </c>
      <c r="BJ17" s="239">
        <v>20</v>
      </c>
      <c r="BK17" s="239">
        <v>40</v>
      </c>
      <c r="BL17" s="239">
        <v>11</v>
      </c>
      <c r="BM17" s="239">
        <v>21</v>
      </c>
      <c r="CT17" s="239">
        <v>391911.13588518399</v>
      </c>
      <c r="CU17" s="239">
        <v>4972381.2588011697</v>
      </c>
      <c r="CV17" s="239">
        <v>44.896651079999998</v>
      </c>
      <c r="CW17" s="239">
        <v>-94.368960430000001</v>
      </c>
      <c r="CX17" s="239" t="s">
        <v>379</v>
      </c>
      <c r="CY17" s="239" t="s">
        <v>549</v>
      </c>
    </row>
    <row r="18" spans="1:103" x14ac:dyDescent="0.25">
      <c r="A18" s="239">
        <v>592898</v>
      </c>
      <c r="B18" s="239">
        <v>3</v>
      </c>
      <c r="C18" s="239">
        <v>7</v>
      </c>
      <c r="D18" s="239">
        <v>142.023</v>
      </c>
      <c r="E18" s="239">
        <v>43</v>
      </c>
      <c r="F18" s="239" t="s">
        <v>518</v>
      </c>
      <c r="H18" s="239">
        <v>8</v>
      </c>
      <c r="I18" s="239">
        <v>22</v>
      </c>
      <c r="K18" s="239">
        <v>18006264</v>
      </c>
      <c r="M18" s="239">
        <v>4</v>
      </c>
      <c r="N18" s="239">
        <v>22</v>
      </c>
      <c r="O18" s="239">
        <v>2018</v>
      </c>
      <c r="P18" s="239" t="s">
        <v>389</v>
      </c>
      <c r="Q18" s="239">
        <v>21</v>
      </c>
      <c r="R18" s="239" t="s">
        <v>376</v>
      </c>
      <c r="S18" s="239">
        <v>5</v>
      </c>
      <c r="T18" s="239">
        <v>0</v>
      </c>
      <c r="U18" s="239">
        <v>2</v>
      </c>
      <c r="V18" s="239">
        <v>10</v>
      </c>
      <c r="W18" s="239">
        <v>10</v>
      </c>
      <c r="X18" s="239">
        <v>2</v>
      </c>
      <c r="Y18" s="239">
        <v>4</v>
      </c>
      <c r="Z18" s="239">
        <v>1</v>
      </c>
      <c r="AB18" s="239">
        <v>1</v>
      </c>
      <c r="AC18" s="239">
        <v>98</v>
      </c>
      <c r="AD18" s="239" t="s">
        <v>544</v>
      </c>
      <c r="AF18" s="239" t="s">
        <v>542</v>
      </c>
      <c r="AG18" s="239">
        <v>5</v>
      </c>
      <c r="AH18" s="239">
        <v>2</v>
      </c>
      <c r="AI18" s="239">
        <v>2</v>
      </c>
      <c r="AJ18" s="239">
        <v>4</v>
      </c>
      <c r="AK18" s="239">
        <v>21</v>
      </c>
      <c r="AL18" s="239">
        <v>18</v>
      </c>
      <c r="AM18" s="239" t="s">
        <v>384</v>
      </c>
      <c r="AN18" s="239">
        <v>5</v>
      </c>
      <c r="AO18" s="239">
        <v>70</v>
      </c>
      <c r="AS18" s="239">
        <v>15</v>
      </c>
      <c r="AT18" s="239">
        <v>9</v>
      </c>
      <c r="AU18" s="239">
        <v>40</v>
      </c>
      <c r="AV18" s="239">
        <v>11</v>
      </c>
      <c r="AW18" s="239">
        <v>21</v>
      </c>
      <c r="AX18" s="239">
        <v>2</v>
      </c>
      <c r="AY18" s="239">
        <v>2</v>
      </c>
      <c r="AZ18" s="239">
        <v>4</v>
      </c>
      <c r="BA18" s="239">
        <v>21</v>
      </c>
      <c r="BB18" s="239">
        <v>20</v>
      </c>
      <c r="BC18" s="239" t="s">
        <v>384</v>
      </c>
      <c r="BD18" s="239">
        <v>5</v>
      </c>
      <c r="BE18" s="239">
        <v>1</v>
      </c>
      <c r="BI18" s="239">
        <v>15</v>
      </c>
      <c r="BJ18" s="239">
        <v>9</v>
      </c>
      <c r="BK18" s="239">
        <v>40</v>
      </c>
      <c r="BL18" s="239">
        <v>11</v>
      </c>
      <c r="BM18" s="239">
        <v>21</v>
      </c>
      <c r="CT18" s="239">
        <v>391913.11698704603</v>
      </c>
      <c r="CU18" s="239">
        <v>4972381.6073499396</v>
      </c>
      <c r="CV18" s="239">
        <v>44.896654519999998</v>
      </c>
      <c r="CW18" s="239">
        <v>-94.36893542</v>
      </c>
      <c r="CX18" s="239" t="s">
        <v>379</v>
      </c>
      <c r="CY18" s="239" t="s">
        <v>550</v>
      </c>
    </row>
    <row r="19" spans="1:103" x14ac:dyDescent="0.25">
      <c r="A19" s="239">
        <v>383962</v>
      </c>
      <c r="B19" s="239">
        <v>3</v>
      </c>
      <c r="C19" s="239">
        <v>7</v>
      </c>
      <c r="D19" s="239">
        <v>142.02500000000001</v>
      </c>
      <c r="E19" s="239">
        <v>43</v>
      </c>
      <c r="F19" s="239" t="s">
        <v>518</v>
      </c>
      <c r="H19" s="239">
        <v>8</v>
      </c>
      <c r="I19" s="239">
        <v>22</v>
      </c>
      <c r="K19" s="239">
        <v>16012882</v>
      </c>
      <c r="M19" s="239">
        <v>10</v>
      </c>
      <c r="N19" s="239">
        <v>3</v>
      </c>
      <c r="O19" s="239">
        <v>2016</v>
      </c>
      <c r="P19" s="239" t="s">
        <v>381</v>
      </c>
      <c r="Q19" s="239">
        <v>18</v>
      </c>
      <c r="R19" s="239" t="s">
        <v>512</v>
      </c>
      <c r="S19" s="239">
        <v>3</v>
      </c>
      <c r="T19" s="239">
        <v>0</v>
      </c>
      <c r="U19" s="239">
        <v>2</v>
      </c>
      <c r="V19" s="239">
        <v>12</v>
      </c>
      <c r="W19" s="239">
        <v>10</v>
      </c>
      <c r="X19" s="239">
        <v>3</v>
      </c>
      <c r="Y19" s="239">
        <v>1</v>
      </c>
      <c r="Z19" s="239">
        <v>1</v>
      </c>
      <c r="AB19" s="239">
        <v>1</v>
      </c>
      <c r="AC19" s="239">
        <v>98</v>
      </c>
      <c r="AD19" s="239" t="s">
        <v>544</v>
      </c>
      <c r="AF19" s="239" t="s">
        <v>542</v>
      </c>
      <c r="AG19" s="239">
        <v>7</v>
      </c>
      <c r="AH19" s="239">
        <v>2</v>
      </c>
      <c r="AI19" s="239">
        <v>2</v>
      </c>
      <c r="AJ19" s="239">
        <v>1</v>
      </c>
      <c r="AK19" s="239">
        <v>34</v>
      </c>
      <c r="AL19" s="239">
        <v>23</v>
      </c>
      <c r="AM19" s="239" t="s">
        <v>374</v>
      </c>
      <c r="AN19" s="239">
        <v>5</v>
      </c>
      <c r="AO19" s="239">
        <v>1</v>
      </c>
      <c r="AS19" s="239">
        <v>14</v>
      </c>
      <c r="AT19" s="239">
        <v>20</v>
      </c>
      <c r="AU19" s="239">
        <v>30</v>
      </c>
      <c r="AV19" s="239">
        <v>11</v>
      </c>
      <c r="AW19" s="239">
        <v>21</v>
      </c>
      <c r="AX19" s="239">
        <v>2</v>
      </c>
      <c r="AY19" s="239">
        <v>4</v>
      </c>
      <c r="AZ19" s="239">
        <v>1</v>
      </c>
      <c r="BA19" s="239">
        <v>34</v>
      </c>
      <c r="BB19" s="239">
        <v>61</v>
      </c>
      <c r="BC19" s="239" t="s">
        <v>384</v>
      </c>
      <c r="BD19" s="239">
        <v>5</v>
      </c>
      <c r="BE19" s="239">
        <v>90</v>
      </c>
      <c r="BF19" s="239">
        <v>99</v>
      </c>
      <c r="BI19" s="239">
        <v>14</v>
      </c>
      <c r="BJ19" s="239">
        <v>20</v>
      </c>
      <c r="BK19" s="239">
        <v>30</v>
      </c>
      <c r="BL19" s="239">
        <v>11</v>
      </c>
      <c r="BM19" s="239">
        <v>21</v>
      </c>
      <c r="CT19" s="239">
        <v>391913.87533978798</v>
      </c>
      <c r="CU19" s="239">
        <v>4972373.8517108299</v>
      </c>
      <c r="CV19" s="239">
        <v>44.896584830000002</v>
      </c>
      <c r="CW19" s="239">
        <v>-94.368924160000006</v>
      </c>
      <c r="CX19" s="239" t="s">
        <v>379</v>
      </c>
      <c r="CY19" s="239" t="s">
        <v>551</v>
      </c>
    </row>
    <row r="20" spans="1:103" x14ac:dyDescent="0.25">
      <c r="A20" s="239">
        <v>385759</v>
      </c>
      <c r="B20" s="239">
        <v>3</v>
      </c>
      <c r="C20" s="239">
        <v>7</v>
      </c>
      <c r="D20" s="239">
        <v>142.02699999999999</v>
      </c>
      <c r="E20" s="239">
        <v>43</v>
      </c>
      <c r="F20" s="239" t="s">
        <v>518</v>
      </c>
      <c r="H20" s="239">
        <v>8</v>
      </c>
      <c r="I20" s="239">
        <v>22</v>
      </c>
      <c r="K20" s="239">
        <v>16013354</v>
      </c>
      <c r="M20" s="239">
        <v>10</v>
      </c>
      <c r="N20" s="239">
        <v>11</v>
      </c>
      <c r="O20" s="239">
        <v>2016</v>
      </c>
      <c r="P20" s="239" t="s">
        <v>391</v>
      </c>
      <c r="Q20" s="239">
        <v>8</v>
      </c>
      <c r="R20" s="239" t="s">
        <v>393</v>
      </c>
      <c r="S20" s="239">
        <v>5</v>
      </c>
      <c r="T20" s="239">
        <v>0</v>
      </c>
      <c r="U20" s="239">
        <v>1</v>
      </c>
      <c r="W20" s="239">
        <v>32</v>
      </c>
      <c r="X20" s="239">
        <v>3</v>
      </c>
      <c r="Y20" s="239">
        <v>1</v>
      </c>
      <c r="Z20" s="239">
        <v>1</v>
      </c>
      <c r="AB20" s="239">
        <v>1</v>
      </c>
      <c r="AC20" s="239">
        <v>98</v>
      </c>
      <c r="AD20" s="239" t="s">
        <v>544</v>
      </c>
      <c r="AF20" s="239" t="s">
        <v>542</v>
      </c>
      <c r="AG20" s="239">
        <v>3</v>
      </c>
      <c r="AH20" s="239">
        <v>2</v>
      </c>
      <c r="AI20" s="239">
        <v>4</v>
      </c>
      <c r="AJ20" s="239">
        <v>3</v>
      </c>
      <c r="AK20" s="239">
        <v>24</v>
      </c>
      <c r="AL20" s="239">
        <v>17</v>
      </c>
      <c r="AM20" s="239" t="s">
        <v>384</v>
      </c>
      <c r="AN20" s="239">
        <v>5</v>
      </c>
      <c r="AO20" s="239">
        <v>1</v>
      </c>
      <c r="AS20" s="239">
        <v>15</v>
      </c>
      <c r="AT20" s="239">
        <v>9</v>
      </c>
      <c r="AU20" s="239">
        <v>30</v>
      </c>
      <c r="AV20" s="239">
        <v>11</v>
      </c>
      <c r="AW20" s="239">
        <v>21</v>
      </c>
      <c r="CT20" s="239">
        <v>391918.20010643901</v>
      </c>
      <c r="CU20" s="239">
        <v>4972377.5080257598</v>
      </c>
      <c r="CV20" s="239">
        <v>44.896618400000001</v>
      </c>
      <c r="CW20" s="239">
        <v>-94.368870189999996</v>
      </c>
      <c r="CX20" s="239" t="s">
        <v>379</v>
      </c>
      <c r="CY20" s="239" t="s">
        <v>552</v>
      </c>
    </row>
    <row r="21" spans="1:103" x14ac:dyDescent="0.25">
      <c r="A21" s="239">
        <v>587094</v>
      </c>
      <c r="B21" s="239">
        <v>3</v>
      </c>
      <c r="C21" s="239">
        <v>7</v>
      </c>
      <c r="D21" s="239">
        <v>142.114</v>
      </c>
      <c r="E21" s="239">
        <v>43</v>
      </c>
      <c r="F21" s="239" t="s">
        <v>518</v>
      </c>
      <c r="H21" s="239">
        <v>8</v>
      </c>
      <c r="I21" s="239">
        <v>22</v>
      </c>
      <c r="K21" s="239">
        <v>18004776</v>
      </c>
      <c r="M21" s="239">
        <v>3</v>
      </c>
      <c r="N21" s="239">
        <v>24</v>
      </c>
      <c r="O21" s="239">
        <v>2018</v>
      </c>
      <c r="P21" s="239" t="s">
        <v>386</v>
      </c>
      <c r="Q21" s="239">
        <v>15</v>
      </c>
      <c r="R21" s="239" t="s">
        <v>376</v>
      </c>
      <c r="S21" s="239">
        <v>5</v>
      </c>
      <c r="T21" s="239">
        <v>0</v>
      </c>
      <c r="U21" s="239">
        <v>1</v>
      </c>
      <c r="W21" s="239">
        <v>32</v>
      </c>
      <c r="X21" s="239">
        <v>4</v>
      </c>
      <c r="Y21" s="239">
        <v>1</v>
      </c>
      <c r="Z21" s="239">
        <v>1</v>
      </c>
      <c r="AB21" s="239">
        <v>1</v>
      </c>
      <c r="AC21" s="239">
        <v>98</v>
      </c>
      <c r="AD21" s="239" t="s">
        <v>544</v>
      </c>
      <c r="AF21" s="239" t="s">
        <v>542</v>
      </c>
      <c r="AG21" s="239">
        <v>3</v>
      </c>
      <c r="AH21" s="239">
        <v>2</v>
      </c>
      <c r="AI21" s="239">
        <v>4</v>
      </c>
      <c r="AJ21" s="239">
        <v>4</v>
      </c>
      <c r="AK21" s="239">
        <v>27</v>
      </c>
      <c r="AL21" s="239">
        <v>22</v>
      </c>
      <c r="AM21" s="239" t="s">
        <v>384</v>
      </c>
      <c r="AN21" s="239">
        <v>9</v>
      </c>
      <c r="AO21" s="239">
        <v>68</v>
      </c>
      <c r="AP21" s="239">
        <v>1</v>
      </c>
      <c r="AS21" s="239">
        <v>14</v>
      </c>
      <c r="AT21" s="239">
        <v>9</v>
      </c>
      <c r="AU21" s="239">
        <v>40</v>
      </c>
      <c r="AV21" s="239">
        <v>11</v>
      </c>
      <c r="AW21" s="239">
        <v>21</v>
      </c>
      <c r="CT21" s="239">
        <v>392045.88682732498</v>
      </c>
      <c r="CU21" s="239">
        <v>4972319.42670839</v>
      </c>
      <c r="CV21" s="239">
        <v>44.89611506</v>
      </c>
      <c r="CW21" s="239">
        <v>-94.367241089999993</v>
      </c>
      <c r="CX21" s="239" t="s">
        <v>379</v>
      </c>
      <c r="CY21" s="239" t="s">
        <v>553</v>
      </c>
    </row>
    <row r="22" spans="1:103" x14ac:dyDescent="0.25">
      <c r="A22" s="239">
        <v>10845178</v>
      </c>
      <c r="B22" s="239">
        <v>3</v>
      </c>
      <c r="C22" s="239">
        <v>7</v>
      </c>
      <c r="D22" s="239">
        <v>142.13900000000001</v>
      </c>
      <c r="E22" s="239">
        <v>43</v>
      </c>
      <c r="F22" s="239" t="s">
        <v>518</v>
      </c>
      <c r="H22" s="239">
        <v>8</v>
      </c>
      <c r="I22" s="239">
        <v>22</v>
      </c>
      <c r="L22" s="239">
        <v>123630065</v>
      </c>
      <c r="M22" s="239">
        <v>11</v>
      </c>
      <c r="N22" s="239">
        <v>26</v>
      </c>
      <c r="O22" s="239">
        <v>2012</v>
      </c>
      <c r="P22" s="239" t="s">
        <v>381</v>
      </c>
      <c r="Q22" s="239">
        <v>17</v>
      </c>
      <c r="S22" s="239">
        <v>3</v>
      </c>
      <c r="T22" s="239">
        <v>0</v>
      </c>
      <c r="U22" s="239">
        <v>2</v>
      </c>
      <c r="V22" s="239">
        <v>1</v>
      </c>
      <c r="W22" s="239">
        <v>10</v>
      </c>
      <c r="Y22" s="239">
        <v>3</v>
      </c>
      <c r="Z22" s="239">
        <v>1</v>
      </c>
      <c r="AB22" s="239">
        <v>1</v>
      </c>
      <c r="AC22" s="239">
        <v>98</v>
      </c>
      <c r="AF22" s="239" t="s">
        <v>521</v>
      </c>
      <c r="AG22" s="239">
        <v>7</v>
      </c>
      <c r="AH22" s="239">
        <v>2</v>
      </c>
      <c r="AI22" s="239">
        <v>2</v>
      </c>
      <c r="AJ22" s="239">
        <v>3</v>
      </c>
      <c r="AK22" s="239">
        <v>24</v>
      </c>
      <c r="AL22" s="239">
        <v>35</v>
      </c>
      <c r="AM22" s="239" t="s">
        <v>374</v>
      </c>
      <c r="AT22" s="239">
        <v>98</v>
      </c>
      <c r="AU22" s="239">
        <v>55</v>
      </c>
      <c r="AX22" s="239">
        <v>2</v>
      </c>
      <c r="AY22" s="239">
        <v>4</v>
      </c>
      <c r="AZ22" s="239">
        <v>2</v>
      </c>
      <c r="BA22" s="239">
        <v>21</v>
      </c>
      <c r="BB22" s="239">
        <v>45</v>
      </c>
      <c r="BC22" s="239" t="s">
        <v>384</v>
      </c>
      <c r="BJ22" s="239">
        <v>98</v>
      </c>
      <c r="BK22" s="239">
        <v>55</v>
      </c>
      <c r="CT22" s="239">
        <v>392091</v>
      </c>
      <c r="CU22" s="239">
        <v>4972297</v>
      </c>
      <c r="CV22" s="239">
        <v>44.8959233</v>
      </c>
      <c r="CW22" s="239">
        <v>-94.366659299999995</v>
      </c>
      <c r="CX22" s="239" t="s">
        <v>379</v>
      </c>
    </row>
    <row r="23" spans="1:103" x14ac:dyDescent="0.25">
      <c r="A23" s="239">
        <v>11082696</v>
      </c>
      <c r="B23" s="239">
        <v>3</v>
      </c>
      <c r="C23" s="239">
        <v>7</v>
      </c>
      <c r="D23" s="239">
        <v>142.13900000000001</v>
      </c>
      <c r="E23" s="239">
        <v>43</v>
      </c>
      <c r="F23" s="239" t="s">
        <v>518</v>
      </c>
      <c r="H23" s="239">
        <v>8</v>
      </c>
      <c r="I23" s="239">
        <v>22</v>
      </c>
      <c r="K23" s="239">
        <v>15013938</v>
      </c>
      <c r="L23" s="239">
        <v>153370144</v>
      </c>
      <c r="M23" s="239">
        <v>11</v>
      </c>
      <c r="N23" s="239">
        <v>21</v>
      </c>
      <c r="O23" s="239">
        <v>2015</v>
      </c>
      <c r="P23" s="239" t="s">
        <v>386</v>
      </c>
      <c r="Q23" s="239">
        <v>13</v>
      </c>
      <c r="S23" s="239">
        <v>5</v>
      </c>
      <c r="T23" s="239">
        <v>0</v>
      </c>
      <c r="U23" s="239">
        <v>1</v>
      </c>
      <c r="V23" s="239">
        <v>90</v>
      </c>
      <c r="W23" s="239">
        <v>32</v>
      </c>
      <c r="X23" s="239">
        <v>10</v>
      </c>
      <c r="Y23" s="239">
        <v>1</v>
      </c>
      <c r="Z23" s="239">
        <v>1</v>
      </c>
      <c r="AB23" s="239">
        <v>1</v>
      </c>
      <c r="AC23" s="239">
        <v>98</v>
      </c>
      <c r="AD23" s="239" t="s">
        <v>529</v>
      </c>
      <c r="AE23" s="239" t="s">
        <v>554</v>
      </c>
      <c r="AF23" s="239" t="s">
        <v>521</v>
      </c>
      <c r="AG23" s="239">
        <v>3</v>
      </c>
      <c r="AH23" s="239">
        <v>2</v>
      </c>
      <c r="AI23" s="239">
        <v>4</v>
      </c>
      <c r="AJ23" s="239">
        <v>4</v>
      </c>
      <c r="AK23" s="239">
        <v>21</v>
      </c>
      <c r="AL23" s="239">
        <v>64</v>
      </c>
      <c r="AM23" s="239" t="s">
        <v>374</v>
      </c>
      <c r="AN23" s="239">
        <v>1</v>
      </c>
      <c r="AO23" s="239">
        <v>18</v>
      </c>
      <c r="AS23" s="239">
        <v>7</v>
      </c>
      <c r="AT23" s="239">
        <v>98</v>
      </c>
      <c r="AU23" s="239">
        <v>40</v>
      </c>
      <c r="AV23" s="239">
        <v>10</v>
      </c>
      <c r="AW23" s="239">
        <v>21</v>
      </c>
      <c r="CT23" s="239">
        <v>392091</v>
      </c>
      <c r="CU23" s="239">
        <v>4972297</v>
      </c>
      <c r="CV23" s="239">
        <v>44.8959233</v>
      </c>
      <c r="CW23" s="239">
        <v>-94.366659299999995</v>
      </c>
      <c r="CX23" s="239" t="s">
        <v>379</v>
      </c>
      <c r="CY23" s="239" t="s">
        <v>555</v>
      </c>
    </row>
    <row r="24" spans="1:103" x14ac:dyDescent="0.25">
      <c r="A24" s="239">
        <v>11046870</v>
      </c>
      <c r="B24" s="239">
        <v>3</v>
      </c>
      <c r="C24" s="239">
        <v>7</v>
      </c>
      <c r="D24" s="239">
        <v>142.15600000000001</v>
      </c>
      <c r="E24" s="239">
        <v>43</v>
      </c>
      <c r="F24" s="239" t="s">
        <v>518</v>
      </c>
      <c r="H24" s="239">
        <v>8</v>
      </c>
      <c r="I24" s="239">
        <v>22</v>
      </c>
      <c r="K24" s="239">
        <v>15002110</v>
      </c>
      <c r="L24" s="239">
        <v>150500038</v>
      </c>
      <c r="M24" s="239">
        <v>2</v>
      </c>
      <c r="N24" s="239">
        <v>18</v>
      </c>
      <c r="O24" s="239">
        <v>2015</v>
      </c>
      <c r="P24" s="239" t="s">
        <v>375</v>
      </c>
      <c r="Q24" s="239">
        <v>16</v>
      </c>
      <c r="S24" s="239">
        <v>5</v>
      </c>
      <c r="T24" s="239">
        <v>0</v>
      </c>
      <c r="U24" s="239">
        <v>2</v>
      </c>
      <c r="V24" s="239">
        <v>10</v>
      </c>
      <c r="W24" s="239">
        <v>10</v>
      </c>
      <c r="X24" s="239">
        <v>6</v>
      </c>
      <c r="Y24" s="239">
        <v>1</v>
      </c>
      <c r="Z24" s="239">
        <v>1</v>
      </c>
      <c r="AA24" s="239">
        <v>1</v>
      </c>
      <c r="AB24" s="239">
        <v>1</v>
      </c>
      <c r="AC24" s="239">
        <v>98</v>
      </c>
      <c r="AD24" s="239" t="s">
        <v>556</v>
      </c>
      <c r="AE24" s="239" t="s">
        <v>525</v>
      </c>
      <c r="AF24" s="239" t="s">
        <v>521</v>
      </c>
      <c r="AG24" s="239">
        <v>5</v>
      </c>
      <c r="AH24" s="239">
        <v>2</v>
      </c>
      <c r="AI24" s="239">
        <v>2</v>
      </c>
      <c r="AJ24" s="239">
        <v>7</v>
      </c>
      <c r="AK24" s="239">
        <v>23</v>
      </c>
      <c r="AL24" s="239">
        <v>18</v>
      </c>
      <c r="AM24" s="239" t="s">
        <v>374</v>
      </c>
      <c r="AN24" s="239">
        <v>98</v>
      </c>
      <c r="AO24" s="239">
        <v>2</v>
      </c>
      <c r="AP24" s="239">
        <v>8</v>
      </c>
      <c r="AS24" s="239">
        <v>7</v>
      </c>
      <c r="AT24" s="239">
        <v>2</v>
      </c>
      <c r="AU24" s="239">
        <v>30</v>
      </c>
      <c r="AV24" s="239">
        <v>11</v>
      </c>
      <c r="AW24" s="239">
        <v>21</v>
      </c>
      <c r="AX24" s="239">
        <v>2</v>
      </c>
      <c r="AY24" s="239">
        <v>44</v>
      </c>
      <c r="AZ24" s="239">
        <v>7</v>
      </c>
      <c r="BA24" s="239">
        <v>23</v>
      </c>
      <c r="BB24" s="239">
        <v>45</v>
      </c>
      <c r="BC24" s="239" t="s">
        <v>374</v>
      </c>
      <c r="BD24" s="239">
        <v>98</v>
      </c>
      <c r="BE24" s="239">
        <v>1</v>
      </c>
      <c r="BF24" s="239">
        <v>1</v>
      </c>
      <c r="BI24" s="239">
        <v>7</v>
      </c>
      <c r="BJ24" s="239">
        <v>2</v>
      </c>
      <c r="BK24" s="239">
        <v>30</v>
      </c>
      <c r="BL24" s="239">
        <v>11</v>
      </c>
      <c r="BM24" s="239">
        <v>21</v>
      </c>
      <c r="CT24" s="239">
        <v>392116</v>
      </c>
      <c r="CU24" s="239">
        <v>4972289</v>
      </c>
      <c r="CV24" s="239">
        <v>44.8958491</v>
      </c>
      <c r="CW24" s="239">
        <v>-94.3663466</v>
      </c>
      <c r="CX24" s="239" t="s">
        <v>379</v>
      </c>
      <c r="CY24" s="239" t="s">
        <v>557</v>
      </c>
    </row>
    <row r="25" spans="1:103" x14ac:dyDescent="0.25">
      <c r="A25" s="239">
        <v>10820307</v>
      </c>
      <c r="B25" s="239">
        <v>3</v>
      </c>
      <c r="C25" s="239">
        <v>7</v>
      </c>
      <c r="D25" s="239">
        <v>142.15700000000001</v>
      </c>
      <c r="E25" s="239">
        <v>43</v>
      </c>
      <c r="F25" s="239" t="s">
        <v>518</v>
      </c>
      <c r="H25" s="239">
        <v>8</v>
      </c>
      <c r="I25" s="239">
        <v>22</v>
      </c>
      <c r="K25" s="239">
        <v>12002245</v>
      </c>
      <c r="L25" s="239">
        <v>121690115</v>
      </c>
      <c r="M25" s="239">
        <v>6</v>
      </c>
      <c r="N25" s="239">
        <v>17</v>
      </c>
      <c r="O25" s="239">
        <v>2012</v>
      </c>
      <c r="P25" s="239" t="s">
        <v>389</v>
      </c>
      <c r="Q25" s="239">
        <v>18</v>
      </c>
      <c r="S25" s="239">
        <v>5</v>
      </c>
      <c r="T25" s="239">
        <v>0</v>
      </c>
      <c r="U25" s="239">
        <v>2</v>
      </c>
      <c r="V25" s="239">
        <v>11</v>
      </c>
      <c r="W25" s="239">
        <v>10</v>
      </c>
      <c r="X25" s="239">
        <v>2</v>
      </c>
      <c r="Y25" s="239">
        <v>1</v>
      </c>
      <c r="Z25" s="239">
        <v>2</v>
      </c>
      <c r="AB25" s="239">
        <v>1</v>
      </c>
      <c r="AC25" s="239">
        <v>98</v>
      </c>
      <c r="AD25" s="239" t="s">
        <v>529</v>
      </c>
      <c r="AE25" s="239" t="s">
        <v>558</v>
      </c>
      <c r="AF25" s="239" t="s">
        <v>521</v>
      </c>
      <c r="AG25" s="239">
        <v>6</v>
      </c>
      <c r="AH25" s="239">
        <v>2</v>
      </c>
      <c r="AI25" s="239">
        <v>2</v>
      </c>
      <c r="AJ25" s="239">
        <v>3</v>
      </c>
      <c r="AK25" s="239">
        <v>21</v>
      </c>
      <c r="AL25" s="239">
        <v>46</v>
      </c>
      <c r="AM25" s="239" t="s">
        <v>374</v>
      </c>
      <c r="AN25" s="239">
        <v>5</v>
      </c>
      <c r="AO25" s="239">
        <v>6</v>
      </c>
      <c r="AP25" s="239">
        <v>15</v>
      </c>
      <c r="AS25" s="239">
        <v>7</v>
      </c>
      <c r="AT25" s="239">
        <v>98</v>
      </c>
      <c r="AU25" s="239">
        <v>55</v>
      </c>
      <c r="AV25" s="239">
        <v>10</v>
      </c>
      <c r="AW25" s="239">
        <v>21</v>
      </c>
      <c r="AX25" s="239">
        <v>2</v>
      </c>
      <c r="AY25" s="239">
        <v>3</v>
      </c>
      <c r="AZ25" s="239">
        <v>4</v>
      </c>
      <c r="BA25" s="239">
        <v>21</v>
      </c>
      <c r="BB25" s="239">
        <v>59</v>
      </c>
      <c r="BC25" s="239" t="s">
        <v>374</v>
      </c>
      <c r="BD25" s="239">
        <v>5</v>
      </c>
      <c r="BE25" s="239">
        <v>1</v>
      </c>
      <c r="BI25" s="239">
        <v>7</v>
      </c>
      <c r="BJ25" s="239">
        <v>98</v>
      </c>
      <c r="BK25" s="239">
        <v>55</v>
      </c>
      <c r="BL25" s="239">
        <v>10</v>
      </c>
      <c r="BM25" s="239">
        <v>21</v>
      </c>
      <c r="CT25" s="239">
        <v>392119</v>
      </c>
      <c r="CU25" s="239">
        <v>4972287</v>
      </c>
      <c r="CV25" s="239">
        <v>44.895838599999998</v>
      </c>
      <c r="CW25" s="239">
        <v>-94.366313000000005</v>
      </c>
      <c r="CX25" s="239" t="s">
        <v>379</v>
      </c>
      <c r="CY25" s="239" t="s">
        <v>559</v>
      </c>
    </row>
    <row r="26" spans="1:103" x14ac:dyDescent="0.25">
      <c r="A26" s="239">
        <v>10730845</v>
      </c>
      <c r="B26" s="239">
        <v>3</v>
      </c>
      <c r="C26" s="239">
        <v>7</v>
      </c>
      <c r="D26" s="239">
        <v>142.167</v>
      </c>
      <c r="E26" s="239">
        <v>43</v>
      </c>
      <c r="F26" s="239" t="s">
        <v>518</v>
      </c>
      <c r="H26" s="239">
        <v>8</v>
      </c>
      <c r="I26" s="239">
        <v>22</v>
      </c>
      <c r="K26" s="239">
        <v>110261</v>
      </c>
      <c r="L26" s="239">
        <v>110650070</v>
      </c>
      <c r="M26" s="239">
        <v>2</v>
      </c>
      <c r="N26" s="239">
        <v>20</v>
      </c>
      <c r="O26" s="239">
        <v>2011</v>
      </c>
      <c r="P26" s="239" t="s">
        <v>389</v>
      </c>
      <c r="Q26" s="239">
        <v>10</v>
      </c>
      <c r="S26" s="239">
        <v>5</v>
      </c>
      <c r="T26" s="239">
        <v>0</v>
      </c>
      <c r="U26" s="239">
        <v>2</v>
      </c>
      <c r="V26" s="239">
        <v>1</v>
      </c>
      <c r="W26" s="239">
        <v>10</v>
      </c>
      <c r="X26" s="239">
        <v>3</v>
      </c>
      <c r="Y26" s="239">
        <v>1</v>
      </c>
      <c r="Z26" s="239">
        <v>4</v>
      </c>
      <c r="AA26" s="239">
        <v>4</v>
      </c>
      <c r="AB26" s="239">
        <v>3</v>
      </c>
      <c r="AC26" s="239">
        <v>98</v>
      </c>
      <c r="AD26" s="239" t="s">
        <v>560</v>
      </c>
      <c r="AE26" s="239" t="s">
        <v>561</v>
      </c>
      <c r="AF26" s="239" t="s">
        <v>521</v>
      </c>
      <c r="AG26" s="239">
        <v>7</v>
      </c>
      <c r="AH26" s="239">
        <v>2</v>
      </c>
      <c r="AI26" s="239">
        <v>2</v>
      </c>
      <c r="AJ26" s="239">
        <v>4</v>
      </c>
      <c r="AK26" s="239">
        <v>21</v>
      </c>
      <c r="AL26" s="239">
        <v>56</v>
      </c>
      <c r="AM26" s="239" t="s">
        <v>384</v>
      </c>
      <c r="AN26" s="239">
        <v>5</v>
      </c>
      <c r="AO26" s="239">
        <v>5</v>
      </c>
      <c r="AS26" s="239">
        <v>7</v>
      </c>
      <c r="AT26" s="239">
        <v>20</v>
      </c>
      <c r="AU26" s="239">
        <v>40</v>
      </c>
      <c r="AV26" s="239">
        <v>11</v>
      </c>
      <c r="AW26" s="239">
        <v>22</v>
      </c>
      <c r="AX26" s="239">
        <v>2</v>
      </c>
      <c r="AY26" s="239">
        <v>2</v>
      </c>
      <c r="AZ26" s="239">
        <v>4</v>
      </c>
      <c r="BA26" s="239">
        <v>24</v>
      </c>
      <c r="BB26" s="239">
        <v>31</v>
      </c>
      <c r="BC26" s="239" t="s">
        <v>374</v>
      </c>
      <c r="BD26" s="239">
        <v>5</v>
      </c>
      <c r="BI26" s="239">
        <v>7</v>
      </c>
      <c r="BJ26" s="239">
        <v>20</v>
      </c>
      <c r="BK26" s="239">
        <v>40</v>
      </c>
      <c r="BL26" s="239">
        <v>11</v>
      </c>
      <c r="BM26" s="239">
        <v>22</v>
      </c>
      <c r="CT26" s="239">
        <v>392133</v>
      </c>
      <c r="CU26" s="239">
        <v>4972281</v>
      </c>
      <c r="CV26" s="239">
        <v>44.895780899999998</v>
      </c>
      <c r="CW26" s="239">
        <v>-94.366126800000004</v>
      </c>
      <c r="CX26" s="239" t="s">
        <v>379</v>
      </c>
      <c r="CY26" s="239" t="s">
        <v>562</v>
      </c>
    </row>
    <row r="27" spans="1:103" x14ac:dyDescent="0.25">
      <c r="A27" s="239">
        <v>10726760</v>
      </c>
      <c r="B27" s="239">
        <v>3</v>
      </c>
      <c r="C27" s="239">
        <v>7</v>
      </c>
      <c r="D27" s="239">
        <v>142.261</v>
      </c>
      <c r="E27" s="239">
        <v>43</v>
      </c>
      <c r="F27" s="239" t="s">
        <v>518</v>
      </c>
      <c r="H27" s="239">
        <v>8</v>
      </c>
      <c r="I27" s="239">
        <v>22</v>
      </c>
      <c r="K27" s="239" t="s">
        <v>563</v>
      </c>
      <c r="L27" s="239">
        <v>110190280</v>
      </c>
      <c r="M27" s="239">
        <v>1</v>
      </c>
      <c r="N27" s="239">
        <v>19</v>
      </c>
      <c r="O27" s="239">
        <v>2011</v>
      </c>
      <c r="P27" s="239" t="s">
        <v>375</v>
      </c>
      <c r="Q27" s="239">
        <v>14</v>
      </c>
      <c r="R27" s="239" t="s">
        <v>376</v>
      </c>
      <c r="S27" s="239">
        <v>4</v>
      </c>
      <c r="T27" s="239">
        <v>0</v>
      </c>
      <c r="U27" s="239">
        <v>1</v>
      </c>
      <c r="V27" s="239">
        <v>7</v>
      </c>
      <c r="W27" s="239">
        <v>45</v>
      </c>
      <c r="X27" s="239">
        <v>2</v>
      </c>
      <c r="Y27" s="239">
        <v>1</v>
      </c>
      <c r="Z27" s="239">
        <v>1</v>
      </c>
      <c r="AA27" s="239">
        <v>1</v>
      </c>
      <c r="AB27" s="239">
        <v>5</v>
      </c>
      <c r="AC27" s="239">
        <v>98</v>
      </c>
      <c r="AD27" s="239" t="s">
        <v>564</v>
      </c>
      <c r="AE27" s="239" t="s">
        <v>565</v>
      </c>
      <c r="AF27" s="239" t="s">
        <v>521</v>
      </c>
      <c r="AG27" s="239">
        <v>3</v>
      </c>
      <c r="AH27" s="239">
        <v>2</v>
      </c>
      <c r="AI27" s="239">
        <v>2</v>
      </c>
      <c r="AJ27" s="239">
        <v>4</v>
      </c>
      <c r="AK27" s="239">
        <v>21</v>
      </c>
      <c r="AL27" s="239">
        <v>68</v>
      </c>
      <c r="AM27" s="239" t="s">
        <v>374</v>
      </c>
      <c r="AN27" s="239">
        <v>5</v>
      </c>
      <c r="AO27" s="239">
        <v>21</v>
      </c>
      <c r="AS27" s="239">
        <v>4</v>
      </c>
      <c r="AT27" s="239">
        <v>98</v>
      </c>
      <c r="AU27" s="239">
        <v>40</v>
      </c>
      <c r="AV27" s="239">
        <v>11</v>
      </c>
      <c r="AW27" s="239">
        <v>21</v>
      </c>
      <c r="CT27" s="239">
        <v>392276</v>
      </c>
      <c r="CU27" s="239">
        <v>4972232</v>
      </c>
      <c r="CV27" s="239">
        <v>44.8953664</v>
      </c>
      <c r="CW27" s="239">
        <v>-94.364311499999999</v>
      </c>
      <c r="CX27" s="239" t="s">
        <v>379</v>
      </c>
      <c r="CY27" s="239" t="s">
        <v>566</v>
      </c>
    </row>
    <row r="28" spans="1:103" x14ac:dyDescent="0.25">
      <c r="A28" s="239">
        <v>10744682</v>
      </c>
      <c r="B28" s="239">
        <v>3</v>
      </c>
      <c r="C28" s="239">
        <v>7</v>
      </c>
      <c r="D28" s="239">
        <v>142.29400000000001</v>
      </c>
      <c r="E28" s="239">
        <v>43</v>
      </c>
      <c r="F28" s="239" t="s">
        <v>518</v>
      </c>
      <c r="H28" s="239">
        <v>8</v>
      </c>
      <c r="I28" s="239">
        <v>22</v>
      </c>
      <c r="K28" s="239" t="s">
        <v>567</v>
      </c>
      <c r="L28" s="239">
        <v>112590163</v>
      </c>
      <c r="M28" s="239">
        <v>9</v>
      </c>
      <c r="N28" s="239">
        <v>16</v>
      </c>
      <c r="O28" s="239">
        <v>2011</v>
      </c>
      <c r="P28" s="239" t="s">
        <v>383</v>
      </c>
      <c r="Q28" s="239">
        <v>13</v>
      </c>
      <c r="R28" s="239" t="s">
        <v>393</v>
      </c>
      <c r="S28" s="239">
        <v>5</v>
      </c>
      <c r="T28" s="239">
        <v>0</v>
      </c>
      <c r="U28" s="239">
        <v>2</v>
      </c>
      <c r="V28" s="239">
        <v>10</v>
      </c>
      <c r="W28" s="239">
        <v>10</v>
      </c>
      <c r="X28" s="239">
        <v>2</v>
      </c>
      <c r="Y28" s="239">
        <v>1</v>
      </c>
      <c r="Z28" s="239">
        <v>2</v>
      </c>
      <c r="AB28" s="239">
        <v>1</v>
      </c>
      <c r="AC28" s="239">
        <v>98</v>
      </c>
      <c r="AD28" s="239" t="s">
        <v>568</v>
      </c>
      <c r="AE28" s="239" t="s">
        <v>569</v>
      </c>
      <c r="AF28" s="239" t="s">
        <v>521</v>
      </c>
      <c r="AG28" s="239">
        <v>5</v>
      </c>
      <c r="AH28" s="239">
        <v>2</v>
      </c>
      <c r="AI28" s="239">
        <v>2</v>
      </c>
      <c r="AJ28" s="239">
        <v>3</v>
      </c>
      <c r="AK28" s="239">
        <v>21</v>
      </c>
      <c r="AL28" s="239">
        <v>75</v>
      </c>
      <c r="AM28" s="239" t="s">
        <v>374</v>
      </c>
      <c r="AN28" s="239">
        <v>5</v>
      </c>
      <c r="AO28" s="239">
        <v>8</v>
      </c>
      <c r="AP28" s="239">
        <v>15</v>
      </c>
      <c r="AS28" s="239">
        <v>4</v>
      </c>
      <c r="AT28" s="239">
        <v>98</v>
      </c>
      <c r="AU28" s="239">
        <v>40</v>
      </c>
      <c r="AV28" s="239">
        <v>11</v>
      </c>
      <c r="AW28" s="239">
        <v>20</v>
      </c>
      <c r="AX28" s="239">
        <v>2</v>
      </c>
      <c r="AY28" s="239">
        <v>3</v>
      </c>
      <c r="AZ28" s="239">
        <v>3</v>
      </c>
      <c r="BA28" s="239">
        <v>21</v>
      </c>
      <c r="BB28" s="239">
        <v>50</v>
      </c>
      <c r="BC28" s="239" t="s">
        <v>374</v>
      </c>
      <c r="BD28" s="239">
        <v>5</v>
      </c>
      <c r="BE28" s="239">
        <v>1</v>
      </c>
      <c r="BI28" s="239">
        <v>4</v>
      </c>
      <c r="BJ28" s="239">
        <v>98</v>
      </c>
      <c r="BK28" s="239">
        <v>40</v>
      </c>
      <c r="BL28" s="239">
        <v>11</v>
      </c>
      <c r="BM28" s="239">
        <v>20</v>
      </c>
      <c r="CT28" s="239">
        <v>392328</v>
      </c>
      <c r="CU28" s="239">
        <v>4972224</v>
      </c>
      <c r="CV28" s="239">
        <v>44.895300800000001</v>
      </c>
      <c r="CW28" s="239">
        <v>-94.363649199999998</v>
      </c>
      <c r="CX28" s="239" t="s">
        <v>379</v>
      </c>
      <c r="CY28" s="239" t="s">
        <v>570</v>
      </c>
    </row>
    <row r="29" spans="1:103" x14ac:dyDescent="0.25">
      <c r="A29" s="239">
        <v>10732089</v>
      </c>
      <c r="B29" s="239">
        <v>3</v>
      </c>
      <c r="C29" s="239">
        <v>7</v>
      </c>
      <c r="D29" s="239">
        <v>142.32300000000001</v>
      </c>
      <c r="E29" s="239">
        <v>43</v>
      </c>
      <c r="F29" s="239" t="s">
        <v>518</v>
      </c>
      <c r="H29" s="239">
        <v>8</v>
      </c>
      <c r="I29" s="239">
        <v>22</v>
      </c>
      <c r="K29" s="239" t="s">
        <v>571</v>
      </c>
      <c r="L29" s="239">
        <v>110830059</v>
      </c>
      <c r="M29" s="239">
        <v>3</v>
      </c>
      <c r="N29" s="239">
        <v>24</v>
      </c>
      <c r="O29" s="239">
        <v>2011</v>
      </c>
      <c r="P29" s="239" t="s">
        <v>416</v>
      </c>
      <c r="Q29" s="239">
        <v>7</v>
      </c>
      <c r="S29" s="239">
        <v>5</v>
      </c>
      <c r="T29" s="239">
        <v>0</v>
      </c>
      <c r="U29" s="239">
        <v>2</v>
      </c>
      <c r="V29" s="239">
        <v>5</v>
      </c>
      <c r="W29" s="239">
        <v>10</v>
      </c>
      <c r="X29" s="239">
        <v>3</v>
      </c>
      <c r="Y29" s="239">
        <v>1</v>
      </c>
      <c r="Z29" s="239">
        <v>1</v>
      </c>
      <c r="AA29" s="239">
        <v>1</v>
      </c>
      <c r="AB29" s="239">
        <v>1</v>
      </c>
      <c r="AC29" s="239">
        <v>98</v>
      </c>
      <c r="AD29" s="239" t="s">
        <v>572</v>
      </c>
      <c r="AE29" s="239" t="s">
        <v>573</v>
      </c>
      <c r="AF29" s="239" t="s">
        <v>521</v>
      </c>
      <c r="AG29" s="239">
        <v>10</v>
      </c>
      <c r="AH29" s="239">
        <v>2</v>
      </c>
      <c r="AI29" s="239">
        <v>1</v>
      </c>
      <c r="AJ29" s="239">
        <v>4</v>
      </c>
      <c r="AK29" s="239">
        <v>21</v>
      </c>
      <c r="AL29" s="239">
        <v>51</v>
      </c>
      <c r="AM29" s="239" t="s">
        <v>374</v>
      </c>
      <c r="AN29" s="239">
        <v>5</v>
      </c>
      <c r="AO29" s="239">
        <v>15</v>
      </c>
      <c r="AS29" s="239">
        <v>6</v>
      </c>
      <c r="AT29" s="239">
        <v>20</v>
      </c>
      <c r="AU29" s="239">
        <v>40</v>
      </c>
      <c r="AV29" s="239">
        <v>11</v>
      </c>
      <c r="AW29" s="239">
        <v>20</v>
      </c>
      <c r="AX29" s="239">
        <v>2</v>
      </c>
      <c r="AY29" s="239">
        <v>3</v>
      </c>
      <c r="AZ29" s="239">
        <v>2</v>
      </c>
      <c r="BA29" s="239">
        <v>21</v>
      </c>
      <c r="BB29" s="239">
        <v>64</v>
      </c>
      <c r="BC29" s="239" t="s">
        <v>374</v>
      </c>
      <c r="BD29" s="239">
        <v>5</v>
      </c>
      <c r="BE29" s="239">
        <v>1</v>
      </c>
      <c r="BF29" s="239">
        <v>1</v>
      </c>
      <c r="BI29" s="239">
        <v>6</v>
      </c>
      <c r="BJ29" s="239">
        <v>20</v>
      </c>
      <c r="BK29" s="239">
        <v>40</v>
      </c>
      <c r="BL29" s="239">
        <v>11</v>
      </c>
      <c r="BM29" s="239">
        <v>20</v>
      </c>
      <c r="CT29" s="239">
        <v>392374</v>
      </c>
      <c r="CU29" s="239">
        <v>4972219</v>
      </c>
      <c r="CV29" s="239">
        <v>44.895260899999997</v>
      </c>
      <c r="CW29" s="239">
        <v>-94.3630627</v>
      </c>
      <c r="CX29" s="239" t="s">
        <v>379</v>
      </c>
      <c r="CY29" s="239" t="s">
        <v>574</v>
      </c>
    </row>
    <row r="30" spans="1:103" x14ac:dyDescent="0.25">
      <c r="A30" s="239">
        <v>10803614</v>
      </c>
      <c r="B30" s="239">
        <v>3</v>
      </c>
      <c r="C30" s="239">
        <v>7</v>
      </c>
      <c r="D30" s="239">
        <v>142.32300000000001</v>
      </c>
      <c r="E30" s="239">
        <v>43</v>
      </c>
      <c r="F30" s="239" t="s">
        <v>518</v>
      </c>
      <c r="H30" s="239">
        <v>8</v>
      </c>
      <c r="I30" s="239">
        <v>22</v>
      </c>
      <c r="K30" s="239">
        <v>120057</v>
      </c>
      <c r="L30" s="239">
        <v>120110161</v>
      </c>
      <c r="M30" s="239">
        <v>1</v>
      </c>
      <c r="N30" s="239">
        <v>11</v>
      </c>
      <c r="O30" s="239">
        <v>2012</v>
      </c>
      <c r="P30" s="239" t="s">
        <v>375</v>
      </c>
      <c r="Q30" s="239">
        <v>19</v>
      </c>
      <c r="R30" s="239" t="s">
        <v>376</v>
      </c>
      <c r="S30" s="239">
        <v>5</v>
      </c>
      <c r="T30" s="239">
        <v>0</v>
      </c>
      <c r="U30" s="239">
        <v>2</v>
      </c>
      <c r="V30" s="239">
        <v>1</v>
      </c>
      <c r="W30" s="239">
        <v>10</v>
      </c>
      <c r="X30" s="239">
        <v>3</v>
      </c>
      <c r="Y30" s="239">
        <v>4</v>
      </c>
      <c r="Z30" s="239">
        <v>2</v>
      </c>
      <c r="AA30" s="239">
        <v>8</v>
      </c>
      <c r="AB30" s="239">
        <v>1</v>
      </c>
      <c r="AC30" s="239">
        <v>98</v>
      </c>
      <c r="AD30" s="239" t="s">
        <v>572</v>
      </c>
      <c r="AE30" s="239" t="s">
        <v>573</v>
      </c>
      <c r="AF30" s="239" t="s">
        <v>521</v>
      </c>
      <c r="AG30" s="239">
        <v>7</v>
      </c>
      <c r="AH30" s="239">
        <v>2</v>
      </c>
      <c r="AI30" s="239">
        <v>2</v>
      </c>
      <c r="AJ30" s="239">
        <v>4</v>
      </c>
      <c r="AK30" s="239">
        <v>21</v>
      </c>
      <c r="AL30" s="239">
        <v>29</v>
      </c>
      <c r="AM30" s="239" t="s">
        <v>374</v>
      </c>
      <c r="AN30" s="239">
        <v>5</v>
      </c>
      <c r="AO30" s="239">
        <v>15</v>
      </c>
      <c r="AS30" s="239">
        <v>4</v>
      </c>
      <c r="AT30" s="239">
        <v>20</v>
      </c>
      <c r="AU30" s="239">
        <v>40</v>
      </c>
      <c r="AV30" s="239">
        <v>11</v>
      </c>
      <c r="AW30" s="239">
        <v>20</v>
      </c>
      <c r="AX30" s="239">
        <v>2</v>
      </c>
      <c r="AY30" s="239">
        <v>4</v>
      </c>
      <c r="AZ30" s="239">
        <v>4</v>
      </c>
      <c r="BA30" s="239">
        <v>8</v>
      </c>
      <c r="BB30" s="239">
        <v>18</v>
      </c>
      <c r="BC30" s="239" t="s">
        <v>384</v>
      </c>
      <c r="BD30" s="239">
        <v>5</v>
      </c>
      <c r="BE30" s="239">
        <v>1</v>
      </c>
      <c r="BI30" s="239">
        <v>4</v>
      </c>
      <c r="BJ30" s="239">
        <v>20</v>
      </c>
      <c r="BK30" s="239">
        <v>40</v>
      </c>
      <c r="BL30" s="239">
        <v>11</v>
      </c>
      <c r="BM30" s="239">
        <v>20</v>
      </c>
      <c r="CT30" s="239">
        <v>392374</v>
      </c>
      <c r="CU30" s="239">
        <v>4972219</v>
      </c>
      <c r="CV30" s="239">
        <v>44.895260899999997</v>
      </c>
      <c r="CW30" s="239">
        <v>-94.3630627</v>
      </c>
      <c r="CX30" s="239" t="s">
        <v>379</v>
      </c>
      <c r="CY30" s="239" t="s">
        <v>575</v>
      </c>
    </row>
    <row r="31" spans="1:103" x14ac:dyDescent="0.25">
      <c r="A31" s="239">
        <v>10813861</v>
      </c>
      <c r="B31" s="239">
        <v>3</v>
      </c>
      <c r="C31" s="239">
        <v>7</v>
      </c>
      <c r="D31" s="239">
        <v>142.32300000000001</v>
      </c>
      <c r="E31" s="239">
        <v>43</v>
      </c>
      <c r="F31" s="239" t="s">
        <v>518</v>
      </c>
      <c r="H31" s="239">
        <v>8</v>
      </c>
      <c r="I31" s="239">
        <v>22</v>
      </c>
      <c r="K31" s="239">
        <v>658868</v>
      </c>
      <c r="L31" s="239">
        <v>120800093</v>
      </c>
      <c r="M31" s="239">
        <v>3</v>
      </c>
      <c r="N31" s="239">
        <v>20</v>
      </c>
      <c r="O31" s="239">
        <v>2012</v>
      </c>
      <c r="P31" s="239" t="s">
        <v>391</v>
      </c>
      <c r="Q31" s="239">
        <v>11</v>
      </c>
      <c r="S31" s="239">
        <v>5</v>
      </c>
      <c r="T31" s="239">
        <v>0</v>
      </c>
      <c r="U31" s="239">
        <v>1</v>
      </c>
      <c r="V31" s="239">
        <v>3</v>
      </c>
      <c r="W31" s="239">
        <v>32</v>
      </c>
      <c r="X31" s="239">
        <v>3</v>
      </c>
      <c r="Y31" s="239">
        <v>1</v>
      </c>
      <c r="Z31" s="239">
        <v>1</v>
      </c>
      <c r="AB31" s="239">
        <v>1</v>
      </c>
      <c r="AC31" s="239">
        <v>98</v>
      </c>
      <c r="AD31" s="239" t="s">
        <v>576</v>
      </c>
      <c r="AE31" s="239" t="s">
        <v>577</v>
      </c>
      <c r="AF31" s="239" t="s">
        <v>521</v>
      </c>
      <c r="AG31" s="239">
        <v>3</v>
      </c>
      <c r="AH31" s="239">
        <v>0</v>
      </c>
      <c r="AI31" s="239">
        <v>90</v>
      </c>
      <c r="AJ31" s="239">
        <v>2</v>
      </c>
      <c r="AK31" s="239">
        <v>24</v>
      </c>
      <c r="AL31" s="239">
        <v>70</v>
      </c>
      <c r="AM31" s="239" t="s">
        <v>384</v>
      </c>
      <c r="AN31" s="239">
        <v>5</v>
      </c>
      <c r="AO31" s="239">
        <v>15</v>
      </c>
      <c r="AS31" s="239">
        <v>4</v>
      </c>
      <c r="AT31" s="239">
        <v>20</v>
      </c>
      <c r="AU31" s="239">
        <v>40</v>
      </c>
      <c r="AV31" s="239">
        <v>11</v>
      </c>
      <c r="AW31" s="239">
        <v>20</v>
      </c>
      <c r="CT31" s="239">
        <v>392374</v>
      </c>
      <c r="CU31" s="239">
        <v>4972219</v>
      </c>
      <c r="CV31" s="239">
        <v>44.895260899999997</v>
      </c>
      <c r="CW31" s="239">
        <v>-94.3630627</v>
      </c>
      <c r="CX31" s="239" t="s">
        <v>379</v>
      </c>
      <c r="CY31" s="239" t="s">
        <v>578</v>
      </c>
    </row>
    <row r="32" spans="1:103" x14ac:dyDescent="0.25">
      <c r="A32" s="239">
        <v>10821248</v>
      </c>
      <c r="B32" s="239">
        <v>3</v>
      </c>
      <c r="C32" s="239">
        <v>7</v>
      </c>
      <c r="D32" s="239">
        <v>142.32300000000001</v>
      </c>
      <c r="E32" s="239">
        <v>43</v>
      </c>
      <c r="F32" s="239" t="s">
        <v>518</v>
      </c>
      <c r="H32" s="239">
        <v>8</v>
      </c>
      <c r="I32" s="239">
        <v>22</v>
      </c>
      <c r="K32" s="239">
        <v>12002717</v>
      </c>
      <c r="L32" s="239">
        <v>121810009</v>
      </c>
      <c r="M32" s="239">
        <v>6</v>
      </c>
      <c r="N32" s="239">
        <v>27</v>
      </c>
      <c r="O32" s="239">
        <v>2012</v>
      </c>
      <c r="P32" s="239" t="s">
        <v>375</v>
      </c>
      <c r="Q32" s="239">
        <v>18</v>
      </c>
      <c r="S32" s="239">
        <v>5</v>
      </c>
      <c r="T32" s="239">
        <v>0</v>
      </c>
      <c r="U32" s="239">
        <v>1</v>
      </c>
      <c r="V32" s="239">
        <v>5</v>
      </c>
      <c r="W32" s="239">
        <v>16</v>
      </c>
      <c r="X32" s="239">
        <v>2</v>
      </c>
      <c r="Y32" s="239">
        <v>1</v>
      </c>
      <c r="Z32" s="239">
        <v>1</v>
      </c>
      <c r="AA32" s="239">
        <v>1</v>
      </c>
      <c r="AB32" s="239">
        <v>1</v>
      </c>
      <c r="AC32" s="239">
        <v>98</v>
      </c>
      <c r="AD32" s="239" t="s">
        <v>579</v>
      </c>
      <c r="AE32" s="239" t="s">
        <v>580</v>
      </c>
      <c r="AF32" s="239" t="s">
        <v>521</v>
      </c>
      <c r="AG32" s="239">
        <v>4</v>
      </c>
      <c r="AH32" s="239">
        <v>2</v>
      </c>
      <c r="AI32" s="239">
        <v>3</v>
      </c>
      <c r="AJ32" s="239">
        <v>2</v>
      </c>
      <c r="AK32" s="239">
        <v>21</v>
      </c>
      <c r="AL32" s="239">
        <v>21</v>
      </c>
      <c r="AM32" s="239" t="s">
        <v>374</v>
      </c>
      <c r="AN32" s="239">
        <v>5</v>
      </c>
      <c r="AO32" s="239">
        <v>1</v>
      </c>
      <c r="AP32" s="239">
        <v>1</v>
      </c>
      <c r="AS32" s="239">
        <v>7</v>
      </c>
      <c r="AT32" s="239">
        <v>98</v>
      </c>
      <c r="AU32" s="239">
        <v>30</v>
      </c>
      <c r="AV32" s="239">
        <v>11</v>
      </c>
      <c r="AW32" s="239">
        <v>21</v>
      </c>
      <c r="CT32" s="239">
        <v>392374</v>
      </c>
      <c r="CU32" s="239">
        <v>4972219</v>
      </c>
      <c r="CV32" s="239">
        <v>44.895260899999997</v>
      </c>
      <c r="CW32" s="239">
        <v>-94.3630627</v>
      </c>
      <c r="CX32" s="239" t="s">
        <v>379</v>
      </c>
      <c r="CY32" s="239" t="s">
        <v>581</v>
      </c>
    </row>
    <row r="33" spans="1:103" x14ac:dyDescent="0.25">
      <c r="A33" s="239">
        <v>10911231</v>
      </c>
      <c r="B33" s="239">
        <v>3</v>
      </c>
      <c r="C33" s="239">
        <v>7</v>
      </c>
      <c r="D33" s="239">
        <v>142.32300000000001</v>
      </c>
      <c r="E33" s="239">
        <v>43</v>
      </c>
      <c r="F33" s="239" t="s">
        <v>518</v>
      </c>
      <c r="H33" s="239">
        <v>8</v>
      </c>
      <c r="I33" s="239">
        <v>22</v>
      </c>
      <c r="K33" s="239">
        <v>13014989</v>
      </c>
      <c r="L33" s="239">
        <v>133290114</v>
      </c>
      <c r="M33" s="239">
        <v>11</v>
      </c>
      <c r="N33" s="239">
        <v>25</v>
      </c>
      <c r="O33" s="239">
        <v>2013</v>
      </c>
      <c r="P33" s="239" t="s">
        <v>381</v>
      </c>
      <c r="Q33" s="239">
        <v>13</v>
      </c>
      <c r="R33" s="239" t="s">
        <v>393</v>
      </c>
      <c r="S33" s="239">
        <v>4</v>
      </c>
      <c r="T33" s="239">
        <v>0</v>
      </c>
      <c r="U33" s="239">
        <v>2</v>
      </c>
      <c r="V33" s="239">
        <v>1</v>
      </c>
      <c r="W33" s="239">
        <v>11</v>
      </c>
      <c r="X33" s="239">
        <v>3</v>
      </c>
      <c r="Y33" s="239">
        <v>1</v>
      </c>
      <c r="Z33" s="239">
        <v>2</v>
      </c>
      <c r="AA33" s="239">
        <v>90</v>
      </c>
      <c r="AB33" s="239">
        <v>1</v>
      </c>
      <c r="AC33" s="239">
        <v>98</v>
      </c>
      <c r="AD33" s="239" t="s">
        <v>519</v>
      </c>
      <c r="AE33" s="239" t="s">
        <v>573</v>
      </c>
      <c r="AF33" s="239" t="s">
        <v>521</v>
      </c>
      <c r="AG33" s="239">
        <v>7</v>
      </c>
      <c r="AH33" s="239">
        <v>2</v>
      </c>
      <c r="AI33" s="239">
        <v>2</v>
      </c>
      <c r="AJ33" s="239">
        <v>1</v>
      </c>
      <c r="AK33" s="239">
        <v>21</v>
      </c>
      <c r="AL33" s="239">
        <v>18</v>
      </c>
      <c r="AM33" s="239" t="s">
        <v>384</v>
      </c>
      <c r="AN33" s="239">
        <v>5</v>
      </c>
      <c r="AO33" s="239">
        <v>15</v>
      </c>
      <c r="AP33" s="239">
        <v>5</v>
      </c>
      <c r="AS33" s="239">
        <v>7</v>
      </c>
      <c r="AT33" s="239">
        <v>20</v>
      </c>
      <c r="AU33" s="239">
        <v>30</v>
      </c>
      <c r="AV33" s="239">
        <v>11</v>
      </c>
      <c r="AW33" s="239">
        <v>20</v>
      </c>
      <c r="AX33" s="239">
        <v>2</v>
      </c>
      <c r="AY33" s="239">
        <v>1</v>
      </c>
      <c r="AZ33" s="239">
        <v>1</v>
      </c>
      <c r="BA33" s="239">
        <v>4</v>
      </c>
      <c r="BB33" s="239">
        <v>42</v>
      </c>
      <c r="BC33" s="239" t="s">
        <v>374</v>
      </c>
      <c r="BD33" s="239">
        <v>5</v>
      </c>
      <c r="BE33" s="239">
        <v>4</v>
      </c>
      <c r="BF33" s="239">
        <v>1</v>
      </c>
      <c r="BI33" s="239">
        <v>7</v>
      </c>
      <c r="BJ33" s="239">
        <v>20</v>
      </c>
      <c r="BK33" s="239">
        <v>30</v>
      </c>
      <c r="BL33" s="239">
        <v>11</v>
      </c>
      <c r="BM33" s="239">
        <v>20</v>
      </c>
      <c r="CT33" s="239">
        <v>392374</v>
      </c>
      <c r="CU33" s="239">
        <v>4972219</v>
      </c>
      <c r="CV33" s="239">
        <v>44.895260899999997</v>
      </c>
      <c r="CW33" s="239">
        <v>-94.3630627</v>
      </c>
      <c r="CX33" s="239" t="s">
        <v>379</v>
      </c>
      <c r="CY33" s="239" t="s">
        <v>582</v>
      </c>
    </row>
    <row r="34" spans="1:103" x14ac:dyDescent="0.25">
      <c r="A34" s="239">
        <v>10915065</v>
      </c>
      <c r="B34" s="239">
        <v>3</v>
      </c>
      <c r="C34" s="239">
        <v>7</v>
      </c>
      <c r="D34" s="239">
        <v>142.32300000000001</v>
      </c>
      <c r="E34" s="239">
        <v>43</v>
      </c>
      <c r="F34" s="239" t="s">
        <v>518</v>
      </c>
      <c r="H34" s="239">
        <v>8</v>
      </c>
      <c r="I34" s="239">
        <v>22</v>
      </c>
      <c r="K34" s="239">
        <v>13015716</v>
      </c>
      <c r="L34" s="239">
        <v>133490029</v>
      </c>
      <c r="M34" s="239">
        <v>12</v>
      </c>
      <c r="N34" s="239">
        <v>9</v>
      </c>
      <c r="O34" s="239">
        <v>2013</v>
      </c>
      <c r="P34" s="239" t="s">
        <v>381</v>
      </c>
      <c r="Q34" s="239">
        <v>14</v>
      </c>
      <c r="R34" s="239" t="s">
        <v>393</v>
      </c>
      <c r="S34" s="239">
        <v>4</v>
      </c>
      <c r="T34" s="239">
        <v>0</v>
      </c>
      <c r="U34" s="239">
        <v>2</v>
      </c>
      <c r="V34" s="239">
        <v>8</v>
      </c>
      <c r="W34" s="239">
        <v>10</v>
      </c>
      <c r="X34" s="239">
        <v>3</v>
      </c>
      <c r="Y34" s="239">
        <v>1</v>
      </c>
      <c r="Z34" s="239">
        <v>2</v>
      </c>
      <c r="AA34" s="239">
        <v>90</v>
      </c>
      <c r="AB34" s="239">
        <v>2</v>
      </c>
      <c r="AC34" s="239">
        <v>98</v>
      </c>
      <c r="AD34" s="239" t="s">
        <v>583</v>
      </c>
      <c r="AE34" s="239" t="s">
        <v>573</v>
      </c>
      <c r="AF34" s="239" t="s">
        <v>521</v>
      </c>
      <c r="AG34" s="239">
        <v>8</v>
      </c>
      <c r="AH34" s="239">
        <v>2</v>
      </c>
      <c r="AI34" s="239">
        <v>3</v>
      </c>
      <c r="AJ34" s="239">
        <v>1</v>
      </c>
      <c r="AK34" s="239">
        <v>21</v>
      </c>
      <c r="AL34" s="239">
        <v>71</v>
      </c>
      <c r="AM34" s="239" t="s">
        <v>374</v>
      </c>
      <c r="AN34" s="239">
        <v>5</v>
      </c>
      <c r="AP34" s="239">
        <v>4</v>
      </c>
      <c r="AS34" s="239">
        <v>4</v>
      </c>
      <c r="AT34" s="239">
        <v>20</v>
      </c>
      <c r="AU34" s="239">
        <v>40</v>
      </c>
      <c r="AV34" s="239">
        <v>10</v>
      </c>
      <c r="AW34" s="239">
        <v>21</v>
      </c>
      <c r="AX34" s="239">
        <v>2</v>
      </c>
      <c r="AY34" s="239">
        <v>4</v>
      </c>
      <c r="AZ34" s="239">
        <v>3</v>
      </c>
      <c r="BA34" s="239">
        <v>21</v>
      </c>
      <c r="BB34" s="239">
        <v>46</v>
      </c>
      <c r="BC34" s="239" t="s">
        <v>384</v>
      </c>
      <c r="BD34" s="239">
        <v>5</v>
      </c>
      <c r="BF34" s="239">
        <v>4</v>
      </c>
      <c r="BI34" s="239">
        <v>4</v>
      </c>
      <c r="BJ34" s="239">
        <v>20</v>
      </c>
      <c r="BK34" s="239">
        <v>40</v>
      </c>
      <c r="BL34" s="239">
        <v>10</v>
      </c>
      <c r="BM34" s="239">
        <v>21</v>
      </c>
      <c r="CT34" s="239">
        <v>392374</v>
      </c>
      <c r="CU34" s="239">
        <v>4972219</v>
      </c>
      <c r="CV34" s="239">
        <v>44.895260899999997</v>
      </c>
      <c r="CW34" s="239">
        <v>-94.3630627</v>
      </c>
      <c r="CX34" s="239" t="s">
        <v>379</v>
      </c>
      <c r="CY34" s="239" t="s">
        <v>584</v>
      </c>
    </row>
    <row r="35" spans="1:103" x14ac:dyDescent="0.25">
      <c r="A35" s="239">
        <v>10916863</v>
      </c>
      <c r="B35" s="239">
        <v>3</v>
      </c>
      <c r="C35" s="239">
        <v>7</v>
      </c>
      <c r="D35" s="239">
        <v>142.32300000000001</v>
      </c>
      <c r="E35" s="239">
        <v>43</v>
      </c>
      <c r="F35" s="239" t="s">
        <v>518</v>
      </c>
      <c r="H35" s="239">
        <v>8</v>
      </c>
      <c r="I35" s="239">
        <v>22</v>
      </c>
      <c r="K35" s="239">
        <v>13016533</v>
      </c>
      <c r="L35" s="239">
        <v>133600064</v>
      </c>
      <c r="M35" s="239">
        <v>12</v>
      </c>
      <c r="N35" s="239">
        <v>26</v>
      </c>
      <c r="O35" s="239">
        <v>2013</v>
      </c>
      <c r="P35" s="239" t="s">
        <v>416</v>
      </c>
      <c r="Q35" s="239">
        <v>11</v>
      </c>
      <c r="R35" s="239" t="s">
        <v>393</v>
      </c>
      <c r="S35" s="239">
        <v>5</v>
      </c>
      <c r="T35" s="239">
        <v>0</v>
      </c>
      <c r="U35" s="239">
        <v>2</v>
      </c>
      <c r="V35" s="239">
        <v>1</v>
      </c>
      <c r="W35" s="239">
        <v>10</v>
      </c>
      <c r="X35" s="239">
        <v>3</v>
      </c>
      <c r="Y35" s="239">
        <v>1</v>
      </c>
      <c r="Z35" s="239">
        <v>2</v>
      </c>
      <c r="AB35" s="239">
        <v>2</v>
      </c>
      <c r="AC35" s="239">
        <v>98</v>
      </c>
      <c r="AD35" s="239" t="s">
        <v>572</v>
      </c>
      <c r="AE35" s="239" t="s">
        <v>573</v>
      </c>
      <c r="AF35" s="239" t="s">
        <v>521</v>
      </c>
      <c r="AG35" s="239">
        <v>7</v>
      </c>
      <c r="AH35" s="239">
        <v>2</v>
      </c>
      <c r="AI35" s="239">
        <v>2</v>
      </c>
      <c r="AJ35" s="239">
        <v>3</v>
      </c>
      <c r="AK35" s="239">
        <v>21</v>
      </c>
      <c r="AL35" s="239">
        <v>17</v>
      </c>
      <c r="AM35" s="239" t="s">
        <v>374</v>
      </c>
      <c r="AN35" s="239">
        <v>5</v>
      </c>
      <c r="AS35" s="239">
        <v>5</v>
      </c>
      <c r="AT35" s="239">
        <v>20</v>
      </c>
      <c r="AU35" s="239">
        <v>40</v>
      </c>
      <c r="AV35" s="239">
        <v>11</v>
      </c>
      <c r="AW35" s="239">
        <v>21</v>
      </c>
      <c r="AX35" s="239">
        <v>2</v>
      </c>
      <c r="AY35" s="239">
        <v>4</v>
      </c>
      <c r="AZ35" s="239">
        <v>3</v>
      </c>
      <c r="BA35" s="239">
        <v>8</v>
      </c>
      <c r="BB35" s="239">
        <v>31</v>
      </c>
      <c r="BC35" s="239" t="s">
        <v>384</v>
      </c>
      <c r="BD35" s="239">
        <v>5</v>
      </c>
      <c r="BE35" s="239">
        <v>1</v>
      </c>
      <c r="BI35" s="239">
        <v>5</v>
      </c>
      <c r="BJ35" s="239">
        <v>20</v>
      </c>
      <c r="BK35" s="239">
        <v>40</v>
      </c>
      <c r="BL35" s="239">
        <v>11</v>
      </c>
      <c r="BM35" s="239">
        <v>21</v>
      </c>
      <c r="CT35" s="239">
        <v>392374</v>
      </c>
      <c r="CU35" s="239">
        <v>4972219</v>
      </c>
      <c r="CV35" s="239">
        <v>44.895260899999997</v>
      </c>
      <c r="CW35" s="239">
        <v>-94.3630627</v>
      </c>
      <c r="CX35" s="239" t="s">
        <v>379</v>
      </c>
      <c r="CY35" s="239" t="s">
        <v>585</v>
      </c>
    </row>
    <row r="36" spans="1:103" x14ac:dyDescent="0.25">
      <c r="A36" s="239">
        <v>10925543</v>
      </c>
      <c r="B36" s="239">
        <v>3</v>
      </c>
      <c r="C36" s="239">
        <v>7</v>
      </c>
      <c r="D36" s="239">
        <v>142.32300000000001</v>
      </c>
      <c r="E36" s="239">
        <v>43</v>
      </c>
      <c r="F36" s="239" t="s">
        <v>518</v>
      </c>
      <c r="H36" s="239">
        <v>8</v>
      </c>
      <c r="I36" s="239">
        <v>22</v>
      </c>
      <c r="K36" s="239">
        <v>13016763</v>
      </c>
      <c r="L36" s="239">
        <v>133650173</v>
      </c>
      <c r="M36" s="239">
        <v>12</v>
      </c>
      <c r="N36" s="239">
        <v>30</v>
      </c>
      <c r="O36" s="239">
        <v>2013</v>
      </c>
      <c r="P36" s="239" t="s">
        <v>381</v>
      </c>
      <c r="Q36" s="239">
        <v>14</v>
      </c>
      <c r="S36" s="239">
        <v>5</v>
      </c>
      <c r="T36" s="239">
        <v>0</v>
      </c>
      <c r="U36" s="239">
        <v>2</v>
      </c>
      <c r="V36" s="239">
        <v>3</v>
      </c>
      <c r="W36" s="239">
        <v>10</v>
      </c>
      <c r="X36" s="239">
        <v>3</v>
      </c>
      <c r="Y36" s="239">
        <v>1</v>
      </c>
      <c r="Z36" s="239">
        <v>4</v>
      </c>
      <c r="AB36" s="239">
        <v>3</v>
      </c>
      <c r="AC36" s="239">
        <v>98</v>
      </c>
      <c r="AD36" s="239" t="s">
        <v>586</v>
      </c>
      <c r="AE36" s="239" t="s">
        <v>583</v>
      </c>
      <c r="AF36" s="239" t="s">
        <v>521</v>
      </c>
      <c r="AG36" s="239">
        <v>9</v>
      </c>
      <c r="AH36" s="239">
        <v>2</v>
      </c>
      <c r="AI36" s="239">
        <v>4</v>
      </c>
      <c r="AJ36" s="239">
        <v>2</v>
      </c>
      <c r="AK36" s="239">
        <v>24</v>
      </c>
      <c r="AL36" s="239">
        <v>50</v>
      </c>
      <c r="AM36" s="239" t="s">
        <v>384</v>
      </c>
      <c r="AN36" s="239">
        <v>5</v>
      </c>
      <c r="AO36" s="239">
        <v>2</v>
      </c>
      <c r="AS36" s="239">
        <v>3</v>
      </c>
      <c r="AT36" s="239">
        <v>20</v>
      </c>
      <c r="AU36" s="239">
        <v>40</v>
      </c>
      <c r="AV36" s="239">
        <v>11</v>
      </c>
      <c r="AW36" s="239">
        <v>20</v>
      </c>
      <c r="AX36" s="239">
        <v>2</v>
      </c>
      <c r="AY36" s="239">
        <v>2</v>
      </c>
      <c r="AZ36" s="239">
        <v>1</v>
      </c>
      <c r="BA36" s="239">
        <v>21</v>
      </c>
      <c r="BB36" s="239">
        <v>62</v>
      </c>
      <c r="BC36" s="239" t="s">
        <v>384</v>
      </c>
      <c r="BD36" s="239">
        <v>5</v>
      </c>
      <c r="BE36" s="239">
        <v>1</v>
      </c>
      <c r="BI36" s="239">
        <v>3</v>
      </c>
      <c r="BJ36" s="239">
        <v>20</v>
      </c>
      <c r="BK36" s="239">
        <v>40</v>
      </c>
      <c r="BL36" s="239">
        <v>11</v>
      </c>
      <c r="BM36" s="239">
        <v>20</v>
      </c>
      <c r="CT36" s="239">
        <v>392374</v>
      </c>
      <c r="CU36" s="239">
        <v>4972219</v>
      </c>
      <c r="CV36" s="239">
        <v>44.895260899999997</v>
      </c>
      <c r="CW36" s="239">
        <v>-94.3630627</v>
      </c>
      <c r="CX36" s="239" t="s">
        <v>379</v>
      </c>
      <c r="CY36" s="239" t="s">
        <v>587</v>
      </c>
    </row>
    <row r="37" spans="1:103" x14ac:dyDescent="0.25">
      <c r="A37" s="239">
        <v>10961995</v>
      </c>
      <c r="B37" s="239">
        <v>3</v>
      </c>
      <c r="C37" s="239">
        <v>7</v>
      </c>
      <c r="D37" s="239">
        <v>142.32300000000001</v>
      </c>
      <c r="E37" s="239">
        <v>43</v>
      </c>
      <c r="F37" s="239" t="s">
        <v>518</v>
      </c>
      <c r="H37" s="239">
        <v>8</v>
      </c>
      <c r="I37" s="239">
        <v>22</v>
      </c>
      <c r="K37" s="239">
        <v>14000670</v>
      </c>
      <c r="L37" s="239">
        <v>140220038</v>
      </c>
      <c r="M37" s="239">
        <v>1</v>
      </c>
      <c r="N37" s="239">
        <v>16</v>
      </c>
      <c r="O37" s="239">
        <v>2014</v>
      </c>
      <c r="P37" s="239" t="s">
        <v>416</v>
      </c>
      <c r="Q37" s="239">
        <v>9</v>
      </c>
      <c r="S37" s="239">
        <v>5</v>
      </c>
      <c r="T37" s="239">
        <v>0</v>
      </c>
      <c r="U37" s="239">
        <v>2</v>
      </c>
      <c r="V37" s="239">
        <v>1</v>
      </c>
      <c r="W37" s="239">
        <v>10</v>
      </c>
      <c r="X37" s="239">
        <v>3</v>
      </c>
      <c r="Y37" s="239">
        <v>1</v>
      </c>
      <c r="Z37" s="239">
        <v>1</v>
      </c>
      <c r="AB37" s="239">
        <v>2</v>
      </c>
      <c r="AC37" s="239">
        <v>98</v>
      </c>
      <c r="AD37" s="239" t="s">
        <v>572</v>
      </c>
      <c r="AE37" s="239" t="s">
        <v>573</v>
      </c>
      <c r="AF37" s="239" t="s">
        <v>521</v>
      </c>
      <c r="AG37" s="239">
        <v>7</v>
      </c>
      <c r="AH37" s="239">
        <v>2</v>
      </c>
      <c r="AI37" s="239">
        <v>2</v>
      </c>
      <c r="AJ37" s="239">
        <v>4</v>
      </c>
      <c r="AK37" s="239">
        <v>21</v>
      </c>
      <c r="AL37" s="239">
        <v>25</v>
      </c>
      <c r="AM37" s="239" t="s">
        <v>374</v>
      </c>
      <c r="AN37" s="239">
        <v>5</v>
      </c>
      <c r="AO37" s="239">
        <v>3</v>
      </c>
      <c r="AS37" s="239">
        <v>6</v>
      </c>
      <c r="AT37" s="239">
        <v>20</v>
      </c>
      <c r="AU37" s="239">
        <v>40</v>
      </c>
      <c r="AV37" s="239">
        <v>11</v>
      </c>
      <c r="AW37" s="239">
        <v>21</v>
      </c>
      <c r="AX37" s="239">
        <v>2</v>
      </c>
      <c r="AY37" s="239">
        <v>40</v>
      </c>
      <c r="AZ37" s="239">
        <v>4</v>
      </c>
      <c r="BA37" s="239">
        <v>8</v>
      </c>
      <c r="BB37" s="239">
        <v>43</v>
      </c>
      <c r="BC37" s="239" t="s">
        <v>374</v>
      </c>
      <c r="BD37" s="239">
        <v>5</v>
      </c>
      <c r="BE37" s="239">
        <v>1</v>
      </c>
      <c r="BI37" s="239">
        <v>6</v>
      </c>
      <c r="BJ37" s="239">
        <v>20</v>
      </c>
      <c r="BK37" s="239">
        <v>40</v>
      </c>
      <c r="BL37" s="239">
        <v>11</v>
      </c>
      <c r="BM37" s="239">
        <v>21</v>
      </c>
      <c r="CT37" s="239">
        <v>392374</v>
      </c>
      <c r="CU37" s="239">
        <v>4972219</v>
      </c>
      <c r="CV37" s="239">
        <v>44.895260899999997</v>
      </c>
      <c r="CW37" s="239">
        <v>-94.3630627</v>
      </c>
      <c r="CX37" s="239" t="s">
        <v>379</v>
      </c>
      <c r="CY37" s="239" t="s">
        <v>588</v>
      </c>
    </row>
    <row r="38" spans="1:103" x14ac:dyDescent="0.25">
      <c r="A38" s="239">
        <v>10983835</v>
      </c>
      <c r="B38" s="239">
        <v>3</v>
      </c>
      <c r="C38" s="239">
        <v>7</v>
      </c>
      <c r="D38" s="239">
        <v>142.32300000000001</v>
      </c>
      <c r="E38" s="239">
        <v>43</v>
      </c>
      <c r="F38" s="239" t="s">
        <v>518</v>
      </c>
      <c r="H38" s="239">
        <v>8</v>
      </c>
      <c r="I38" s="239">
        <v>22</v>
      </c>
      <c r="K38" s="239">
        <v>14012078</v>
      </c>
      <c r="L38" s="239">
        <v>142550020</v>
      </c>
      <c r="M38" s="239">
        <v>9</v>
      </c>
      <c r="N38" s="239">
        <v>12</v>
      </c>
      <c r="O38" s="239">
        <v>2014</v>
      </c>
      <c r="P38" s="239" t="s">
        <v>383</v>
      </c>
      <c r="Q38" s="239">
        <v>5</v>
      </c>
      <c r="S38" s="239">
        <v>5</v>
      </c>
      <c r="T38" s="239">
        <v>0</v>
      </c>
      <c r="U38" s="239">
        <v>2</v>
      </c>
      <c r="V38" s="239">
        <v>1</v>
      </c>
      <c r="W38" s="239">
        <v>10</v>
      </c>
      <c r="X38" s="239">
        <v>10</v>
      </c>
      <c r="Y38" s="239">
        <v>4</v>
      </c>
      <c r="Z38" s="239">
        <v>1</v>
      </c>
      <c r="AB38" s="239">
        <v>1</v>
      </c>
      <c r="AC38" s="239">
        <v>98</v>
      </c>
      <c r="AD38" s="239" t="s">
        <v>589</v>
      </c>
      <c r="AE38" s="239" t="s">
        <v>569</v>
      </c>
      <c r="AF38" s="239" t="s">
        <v>521</v>
      </c>
      <c r="AG38" s="239">
        <v>7</v>
      </c>
      <c r="AH38" s="239">
        <v>2</v>
      </c>
      <c r="AI38" s="239">
        <v>3</v>
      </c>
      <c r="AJ38" s="239">
        <v>3</v>
      </c>
      <c r="AK38" s="239">
        <v>21</v>
      </c>
      <c r="AL38" s="239">
        <v>31</v>
      </c>
      <c r="AM38" s="239" t="s">
        <v>374</v>
      </c>
      <c r="AN38" s="239">
        <v>5</v>
      </c>
      <c r="AO38" s="239">
        <v>5</v>
      </c>
      <c r="AP38" s="239">
        <v>15</v>
      </c>
      <c r="AS38" s="239">
        <v>4</v>
      </c>
      <c r="AT38" s="239">
        <v>20</v>
      </c>
      <c r="AU38" s="239">
        <v>40</v>
      </c>
      <c r="AV38" s="239">
        <v>11</v>
      </c>
      <c r="AW38" s="239">
        <v>20</v>
      </c>
      <c r="AX38" s="239">
        <v>2</v>
      </c>
      <c r="AY38" s="239">
        <v>4</v>
      </c>
      <c r="AZ38" s="239">
        <v>3</v>
      </c>
      <c r="BA38" s="239">
        <v>21</v>
      </c>
      <c r="BB38" s="239">
        <v>50</v>
      </c>
      <c r="BC38" s="239" t="s">
        <v>374</v>
      </c>
      <c r="BD38" s="239">
        <v>5</v>
      </c>
      <c r="BE38" s="239">
        <v>1</v>
      </c>
      <c r="BI38" s="239">
        <v>4</v>
      </c>
      <c r="BJ38" s="239">
        <v>20</v>
      </c>
      <c r="BK38" s="239">
        <v>40</v>
      </c>
      <c r="BL38" s="239">
        <v>11</v>
      </c>
      <c r="BM38" s="239">
        <v>20</v>
      </c>
      <c r="CT38" s="239">
        <v>392374</v>
      </c>
      <c r="CU38" s="239">
        <v>4972219</v>
      </c>
      <c r="CV38" s="239">
        <v>44.895260899999997</v>
      </c>
      <c r="CW38" s="239">
        <v>-94.3630627</v>
      </c>
      <c r="CX38" s="239" t="s">
        <v>379</v>
      </c>
      <c r="CY38" s="239" t="s">
        <v>590</v>
      </c>
    </row>
    <row r="39" spans="1:103" x14ac:dyDescent="0.25">
      <c r="A39" s="239">
        <v>10989285</v>
      </c>
      <c r="B39" s="239">
        <v>3</v>
      </c>
      <c r="C39" s="239">
        <v>7</v>
      </c>
      <c r="D39" s="239">
        <v>142.32300000000001</v>
      </c>
      <c r="E39" s="239">
        <v>43</v>
      </c>
      <c r="F39" s="239" t="s">
        <v>518</v>
      </c>
      <c r="H39" s="239">
        <v>8</v>
      </c>
      <c r="I39" s="239">
        <v>22</v>
      </c>
      <c r="K39" s="239">
        <v>14014262</v>
      </c>
      <c r="L39" s="239">
        <v>143000076</v>
      </c>
      <c r="M39" s="239">
        <v>10</v>
      </c>
      <c r="N39" s="239">
        <v>23</v>
      </c>
      <c r="O39" s="239">
        <v>2014</v>
      </c>
      <c r="P39" s="239" t="s">
        <v>416</v>
      </c>
      <c r="Q39" s="239">
        <v>8</v>
      </c>
      <c r="R39" s="239" t="s">
        <v>376</v>
      </c>
      <c r="S39" s="239">
        <v>3</v>
      </c>
      <c r="T39" s="239">
        <v>0</v>
      </c>
      <c r="U39" s="239">
        <v>3</v>
      </c>
      <c r="V39" s="239">
        <v>8</v>
      </c>
      <c r="W39" s="239">
        <v>10</v>
      </c>
      <c r="X39" s="239">
        <v>3</v>
      </c>
      <c r="Y39" s="239">
        <v>1</v>
      </c>
      <c r="Z39" s="239">
        <v>6</v>
      </c>
      <c r="AB39" s="239">
        <v>2</v>
      </c>
      <c r="AC39" s="239">
        <v>98</v>
      </c>
      <c r="AD39" s="239">
        <v>7</v>
      </c>
      <c r="AE39" s="239" t="s">
        <v>573</v>
      </c>
      <c r="AF39" s="239" t="s">
        <v>521</v>
      </c>
      <c r="AG39" s="239">
        <v>8</v>
      </c>
      <c r="AH39" s="239">
        <v>2</v>
      </c>
      <c r="AI39" s="239">
        <v>1</v>
      </c>
      <c r="AJ39" s="239">
        <v>4</v>
      </c>
      <c r="AK39" s="239">
        <v>28</v>
      </c>
      <c r="AL39" s="239">
        <v>63</v>
      </c>
      <c r="AM39" s="239" t="s">
        <v>384</v>
      </c>
      <c r="AN39" s="239">
        <v>2</v>
      </c>
      <c r="AO39" s="239">
        <v>18</v>
      </c>
      <c r="AP39" s="239">
        <v>8</v>
      </c>
      <c r="AS39" s="239">
        <v>6</v>
      </c>
      <c r="AT39" s="239">
        <v>20</v>
      </c>
      <c r="AU39" s="239">
        <v>40</v>
      </c>
      <c r="AV39" s="239">
        <v>11</v>
      </c>
      <c r="AW39" s="239">
        <v>20</v>
      </c>
      <c r="AX39" s="239">
        <v>2</v>
      </c>
      <c r="AY39" s="239">
        <v>2</v>
      </c>
      <c r="AZ39" s="239">
        <v>3</v>
      </c>
      <c r="BA39" s="239">
        <v>8</v>
      </c>
      <c r="BB39" s="239">
        <v>50</v>
      </c>
      <c r="BC39" s="239" t="s">
        <v>374</v>
      </c>
      <c r="BD39" s="239">
        <v>5</v>
      </c>
      <c r="BE39" s="239">
        <v>1</v>
      </c>
      <c r="BI39" s="239">
        <v>6</v>
      </c>
      <c r="BJ39" s="239">
        <v>20</v>
      </c>
      <c r="BK39" s="239">
        <v>40</v>
      </c>
      <c r="BL39" s="239">
        <v>11</v>
      </c>
      <c r="BM39" s="239">
        <v>20</v>
      </c>
      <c r="BN39" s="239">
        <v>2</v>
      </c>
      <c r="BO39" s="239">
        <v>2</v>
      </c>
      <c r="BP39" s="239">
        <v>3</v>
      </c>
      <c r="BQ39" s="239">
        <v>8</v>
      </c>
      <c r="BR39" s="239">
        <v>45</v>
      </c>
      <c r="BS39" s="239" t="s">
        <v>374</v>
      </c>
      <c r="BT39" s="239">
        <v>5</v>
      </c>
      <c r="BU39" s="239">
        <v>1</v>
      </c>
      <c r="BY39" s="239">
        <v>6</v>
      </c>
      <c r="BZ39" s="239">
        <v>20</v>
      </c>
      <c r="CA39" s="239">
        <v>40</v>
      </c>
      <c r="CB39" s="239">
        <v>11</v>
      </c>
      <c r="CC39" s="239">
        <v>20</v>
      </c>
      <c r="CT39" s="239">
        <v>392374</v>
      </c>
      <c r="CU39" s="239">
        <v>4972219</v>
      </c>
      <c r="CV39" s="239">
        <v>44.895260899999997</v>
      </c>
      <c r="CW39" s="239">
        <v>-94.3630627</v>
      </c>
      <c r="CX39" s="239" t="s">
        <v>379</v>
      </c>
      <c r="CY39" s="239" t="s">
        <v>591</v>
      </c>
    </row>
    <row r="40" spans="1:103" x14ac:dyDescent="0.25">
      <c r="A40" s="239">
        <v>10997510</v>
      </c>
      <c r="B40" s="239">
        <v>3</v>
      </c>
      <c r="C40" s="239">
        <v>7</v>
      </c>
      <c r="D40" s="239">
        <v>142.32300000000001</v>
      </c>
      <c r="E40" s="239">
        <v>43</v>
      </c>
      <c r="F40" s="239" t="s">
        <v>518</v>
      </c>
      <c r="H40" s="239">
        <v>8</v>
      </c>
      <c r="I40" s="239">
        <v>22</v>
      </c>
      <c r="K40" s="239">
        <v>14015643</v>
      </c>
      <c r="L40" s="239">
        <v>143300030</v>
      </c>
      <c r="M40" s="239">
        <v>11</v>
      </c>
      <c r="N40" s="239">
        <v>15</v>
      </c>
      <c r="O40" s="239">
        <v>2014</v>
      </c>
      <c r="P40" s="239" t="s">
        <v>386</v>
      </c>
      <c r="Q40" s="239">
        <v>10</v>
      </c>
      <c r="S40" s="239">
        <v>5</v>
      </c>
      <c r="T40" s="239">
        <v>0</v>
      </c>
      <c r="U40" s="239">
        <v>2</v>
      </c>
      <c r="V40" s="239">
        <v>1</v>
      </c>
      <c r="W40" s="239">
        <v>10</v>
      </c>
      <c r="X40" s="239">
        <v>2</v>
      </c>
      <c r="Y40" s="239">
        <v>1</v>
      </c>
      <c r="Z40" s="239">
        <v>1</v>
      </c>
      <c r="AA40" s="239">
        <v>1</v>
      </c>
      <c r="AB40" s="239">
        <v>1</v>
      </c>
      <c r="AC40" s="239">
        <v>98</v>
      </c>
      <c r="AD40" s="239" t="s">
        <v>586</v>
      </c>
      <c r="AE40" s="239" t="s">
        <v>519</v>
      </c>
      <c r="AF40" s="239" t="s">
        <v>521</v>
      </c>
      <c r="AG40" s="239">
        <v>7</v>
      </c>
      <c r="AH40" s="239">
        <v>2</v>
      </c>
      <c r="AI40" s="239">
        <v>2</v>
      </c>
      <c r="AJ40" s="239">
        <v>3</v>
      </c>
      <c r="AK40" s="239">
        <v>21</v>
      </c>
      <c r="AL40" s="239">
        <v>40</v>
      </c>
      <c r="AM40" s="239" t="s">
        <v>374</v>
      </c>
      <c r="AN40" s="239">
        <v>5</v>
      </c>
      <c r="AO40" s="239">
        <v>5</v>
      </c>
      <c r="AS40" s="239">
        <v>3</v>
      </c>
      <c r="AT40" s="239">
        <v>20</v>
      </c>
      <c r="AU40" s="239">
        <v>40</v>
      </c>
      <c r="AV40" s="239">
        <v>11</v>
      </c>
      <c r="AW40" s="239">
        <v>20</v>
      </c>
      <c r="AX40" s="239">
        <v>2</v>
      </c>
      <c r="AY40" s="239">
        <v>2</v>
      </c>
      <c r="AZ40" s="239">
        <v>3</v>
      </c>
      <c r="BA40" s="239">
        <v>21</v>
      </c>
      <c r="BB40" s="239">
        <v>58</v>
      </c>
      <c r="BC40" s="239" t="s">
        <v>374</v>
      </c>
      <c r="BD40" s="239">
        <v>5</v>
      </c>
      <c r="BE40" s="239">
        <v>9</v>
      </c>
      <c r="BI40" s="239">
        <v>3</v>
      </c>
      <c r="BJ40" s="239">
        <v>20</v>
      </c>
      <c r="BK40" s="239">
        <v>40</v>
      </c>
      <c r="BL40" s="239">
        <v>11</v>
      </c>
      <c r="BM40" s="239">
        <v>20</v>
      </c>
      <c r="CT40" s="239">
        <v>392374</v>
      </c>
      <c r="CU40" s="239">
        <v>4972219</v>
      </c>
      <c r="CV40" s="239">
        <v>44.895260899999997</v>
      </c>
      <c r="CW40" s="239">
        <v>-94.3630627</v>
      </c>
      <c r="CX40" s="239" t="s">
        <v>379</v>
      </c>
      <c r="CY40" s="239" t="s">
        <v>592</v>
      </c>
    </row>
    <row r="41" spans="1:103" x14ac:dyDescent="0.25">
      <c r="A41" s="239">
        <v>11082527</v>
      </c>
      <c r="B41" s="239">
        <v>3</v>
      </c>
      <c r="C41" s="239">
        <v>7</v>
      </c>
      <c r="D41" s="239">
        <v>142.32300000000001</v>
      </c>
      <c r="E41" s="239">
        <v>43</v>
      </c>
      <c r="F41" s="239" t="s">
        <v>518</v>
      </c>
      <c r="H41" s="239">
        <v>8</v>
      </c>
      <c r="I41" s="239">
        <v>22</v>
      </c>
      <c r="K41" s="239">
        <v>15202109</v>
      </c>
      <c r="L41" s="239">
        <v>153360220</v>
      </c>
      <c r="M41" s="239">
        <v>11</v>
      </c>
      <c r="N41" s="239">
        <v>30</v>
      </c>
      <c r="O41" s="239">
        <v>2015</v>
      </c>
      <c r="P41" s="239" t="s">
        <v>381</v>
      </c>
      <c r="Q41" s="239">
        <v>17</v>
      </c>
      <c r="S41" s="239">
        <v>5</v>
      </c>
      <c r="T41" s="239">
        <v>0</v>
      </c>
      <c r="U41" s="239">
        <v>3</v>
      </c>
      <c r="V41" s="239">
        <v>5</v>
      </c>
      <c r="W41" s="239">
        <v>10</v>
      </c>
      <c r="X41" s="239">
        <v>4</v>
      </c>
      <c r="Y41" s="239">
        <v>4</v>
      </c>
      <c r="Z41" s="239">
        <v>4</v>
      </c>
      <c r="AB41" s="239">
        <v>5</v>
      </c>
      <c r="AC41" s="239">
        <v>98</v>
      </c>
      <c r="AD41" s="239" t="s">
        <v>593</v>
      </c>
      <c r="AE41" s="239" t="s">
        <v>523</v>
      </c>
      <c r="AF41" s="239" t="s">
        <v>521</v>
      </c>
      <c r="AG41" s="239">
        <v>10</v>
      </c>
      <c r="AH41" s="239">
        <v>2</v>
      </c>
      <c r="AI41" s="239">
        <v>3</v>
      </c>
      <c r="AJ41" s="239">
        <v>3</v>
      </c>
      <c r="AK41" s="239">
        <v>23</v>
      </c>
      <c r="AL41" s="239">
        <v>17</v>
      </c>
      <c r="AM41" s="239" t="s">
        <v>374</v>
      </c>
      <c r="AN41" s="239">
        <v>5</v>
      </c>
      <c r="AO41" s="239">
        <v>3</v>
      </c>
      <c r="AP41" s="239">
        <v>16</v>
      </c>
      <c r="AS41" s="239">
        <v>7</v>
      </c>
      <c r="AT41" s="239">
        <v>2</v>
      </c>
      <c r="AU41" s="239">
        <v>60</v>
      </c>
      <c r="AV41" s="239">
        <v>11</v>
      </c>
      <c r="AW41" s="239">
        <v>21</v>
      </c>
      <c r="AX41" s="239">
        <v>2</v>
      </c>
      <c r="AY41" s="239">
        <v>3</v>
      </c>
      <c r="AZ41" s="239">
        <v>1</v>
      </c>
      <c r="BA41" s="239">
        <v>8</v>
      </c>
      <c r="BB41" s="239">
        <v>26</v>
      </c>
      <c r="BC41" s="239" t="s">
        <v>384</v>
      </c>
      <c r="BD41" s="239">
        <v>5</v>
      </c>
      <c r="BE41" s="239">
        <v>1</v>
      </c>
      <c r="BI41" s="239">
        <v>7</v>
      </c>
      <c r="BJ41" s="239">
        <v>2</v>
      </c>
      <c r="BK41" s="239">
        <v>60</v>
      </c>
      <c r="BL41" s="239">
        <v>11</v>
      </c>
      <c r="BM41" s="239">
        <v>21</v>
      </c>
      <c r="BN41" s="239">
        <v>2</v>
      </c>
      <c r="BO41" s="239">
        <v>4</v>
      </c>
      <c r="BP41" s="239">
        <v>1</v>
      </c>
      <c r="BQ41" s="239">
        <v>7</v>
      </c>
      <c r="BR41" s="239">
        <v>27</v>
      </c>
      <c r="BS41" s="239" t="s">
        <v>384</v>
      </c>
      <c r="BT41" s="239">
        <v>5</v>
      </c>
      <c r="BU41" s="239">
        <v>1</v>
      </c>
      <c r="BY41" s="239">
        <v>7</v>
      </c>
      <c r="BZ41" s="239">
        <v>2</v>
      </c>
      <c r="CA41" s="239">
        <v>60</v>
      </c>
      <c r="CB41" s="239">
        <v>11</v>
      </c>
      <c r="CC41" s="239">
        <v>21</v>
      </c>
      <c r="CT41" s="239">
        <v>392374</v>
      </c>
      <c r="CU41" s="239">
        <v>4972219</v>
      </c>
      <c r="CV41" s="239">
        <v>44.895260899999997</v>
      </c>
      <c r="CW41" s="239">
        <v>-94.3630627</v>
      </c>
      <c r="CX41" s="239" t="s">
        <v>379</v>
      </c>
      <c r="CY41" s="239" t="s">
        <v>594</v>
      </c>
    </row>
    <row r="42" spans="1:103" x14ac:dyDescent="0.25">
      <c r="A42" s="239">
        <v>11083795</v>
      </c>
      <c r="B42" s="239">
        <v>3</v>
      </c>
      <c r="C42" s="239">
        <v>7</v>
      </c>
      <c r="D42" s="239">
        <v>142.32300000000001</v>
      </c>
      <c r="E42" s="239">
        <v>43</v>
      </c>
      <c r="F42" s="239" t="s">
        <v>518</v>
      </c>
      <c r="H42" s="239">
        <v>8</v>
      </c>
      <c r="I42" s="239">
        <v>22</v>
      </c>
      <c r="K42" s="239">
        <v>15202160</v>
      </c>
      <c r="L42" s="239">
        <v>153440254</v>
      </c>
      <c r="M42" s="239">
        <v>12</v>
      </c>
      <c r="N42" s="239">
        <v>7</v>
      </c>
      <c r="O42" s="239">
        <v>2015</v>
      </c>
      <c r="P42" s="239" t="s">
        <v>381</v>
      </c>
      <c r="Q42" s="239">
        <v>6</v>
      </c>
      <c r="S42" s="239">
        <v>5</v>
      </c>
      <c r="T42" s="239">
        <v>0</v>
      </c>
      <c r="U42" s="239">
        <v>1</v>
      </c>
      <c r="V42" s="239">
        <v>90</v>
      </c>
      <c r="W42" s="239">
        <v>16</v>
      </c>
      <c r="X42" s="239">
        <v>4</v>
      </c>
      <c r="Y42" s="239">
        <v>2</v>
      </c>
      <c r="Z42" s="239">
        <v>2</v>
      </c>
      <c r="AB42" s="239">
        <v>1</v>
      </c>
      <c r="AC42" s="239">
        <v>98</v>
      </c>
      <c r="AD42" s="239" t="s">
        <v>523</v>
      </c>
      <c r="AE42" s="239" t="s">
        <v>595</v>
      </c>
      <c r="AF42" s="239" t="s">
        <v>521</v>
      </c>
      <c r="AG42" s="239">
        <v>4</v>
      </c>
      <c r="AH42" s="239">
        <v>2</v>
      </c>
      <c r="AI42" s="239">
        <v>3</v>
      </c>
      <c r="AJ42" s="239">
        <v>4</v>
      </c>
      <c r="AK42" s="239">
        <v>21</v>
      </c>
      <c r="AL42" s="239">
        <v>43</v>
      </c>
      <c r="AM42" s="239" t="s">
        <v>374</v>
      </c>
      <c r="AN42" s="239">
        <v>5</v>
      </c>
      <c r="AO42" s="239">
        <v>1</v>
      </c>
      <c r="AS42" s="239">
        <v>4</v>
      </c>
      <c r="AT42" s="239">
        <v>2</v>
      </c>
      <c r="AU42" s="239">
        <v>60</v>
      </c>
      <c r="AV42" s="239">
        <v>11</v>
      </c>
      <c r="AW42" s="239">
        <v>20</v>
      </c>
      <c r="CT42" s="239">
        <v>392374</v>
      </c>
      <c r="CU42" s="239">
        <v>4972219</v>
      </c>
      <c r="CV42" s="239">
        <v>44.895260899999997</v>
      </c>
      <c r="CW42" s="239">
        <v>-94.3630627</v>
      </c>
      <c r="CX42" s="239" t="s">
        <v>379</v>
      </c>
      <c r="CY42" s="239" t="s">
        <v>596</v>
      </c>
    </row>
    <row r="43" spans="1:103" x14ac:dyDescent="0.25">
      <c r="A43" s="239">
        <v>11083796</v>
      </c>
      <c r="B43" s="239">
        <v>3</v>
      </c>
      <c r="C43" s="239">
        <v>7</v>
      </c>
      <c r="D43" s="239">
        <v>142.32300000000001</v>
      </c>
      <c r="E43" s="239">
        <v>43</v>
      </c>
      <c r="F43" s="239" t="s">
        <v>518</v>
      </c>
      <c r="H43" s="239">
        <v>8</v>
      </c>
      <c r="I43" s="239">
        <v>22</v>
      </c>
      <c r="K43" s="239">
        <v>15202161</v>
      </c>
      <c r="L43" s="239">
        <v>153440255</v>
      </c>
      <c r="M43" s="239">
        <v>12</v>
      </c>
      <c r="N43" s="239">
        <v>7</v>
      </c>
      <c r="O43" s="239">
        <v>2015</v>
      </c>
      <c r="P43" s="239" t="s">
        <v>381</v>
      </c>
      <c r="Q43" s="239">
        <v>6</v>
      </c>
      <c r="S43" s="239">
        <v>5</v>
      </c>
      <c r="T43" s="239">
        <v>0</v>
      </c>
      <c r="U43" s="239">
        <v>2</v>
      </c>
      <c r="V43" s="239">
        <v>10</v>
      </c>
      <c r="W43" s="239">
        <v>10</v>
      </c>
      <c r="X43" s="239">
        <v>2</v>
      </c>
      <c r="Y43" s="239">
        <v>2</v>
      </c>
      <c r="Z43" s="239">
        <v>2</v>
      </c>
      <c r="AB43" s="239">
        <v>1</v>
      </c>
      <c r="AC43" s="239">
        <v>98</v>
      </c>
      <c r="AD43" s="239">
        <v>7</v>
      </c>
      <c r="AE43" s="239" t="s">
        <v>595</v>
      </c>
      <c r="AF43" s="239" t="s">
        <v>521</v>
      </c>
      <c r="AG43" s="239">
        <v>5</v>
      </c>
      <c r="AH43" s="239">
        <v>2</v>
      </c>
      <c r="AI43" s="239">
        <v>3</v>
      </c>
      <c r="AJ43" s="239">
        <v>4</v>
      </c>
      <c r="AK43" s="239">
        <v>8</v>
      </c>
      <c r="AL43" s="239">
        <v>43</v>
      </c>
      <c r="AM43" s="239" t="s">
        <v>374</v>
      </c>
      <c r="AN43" s="239">
        <v>5</v>
      </c>
      <c r="AO43" s="239">
        <v>1</v>
      </c>
      <c r="AS43" s="239">
        <v>4</v>
      </c>
      <c r="AT43" s="239">
        <v>98</v>
      </c>
      <c r="AU43" s="239">
        <v>60</v>
      </c>
      <c r="AV43" s="239">
        <v>11</v>
      </c>
      <c r="AW43" s="239">
        <v>21</v>
      </c>
      <c r="AX43" s="239">
        <v>2</v>
      </c>
      <c r="AY43" s="239">
        <v>2</v>
      </c>
      <c r="AZ43" s="239">
        <v>4</v>
      </c>
      <c r="BA43" s="239">
        <v>21</v>
      </c>
      <c r="BB43" s="239">
        <v>24</v>
      </c>
      <c r="BC43" s="239" t="s">
        <v>384</v>
      </c>
      <c r="BD43" s="239">
        <v>5</v>
      </c>
      <c r="BI43" s="239">
        <v>4</v>
      </c>
      <c r="BJ43" s="239">
        <v>98</v>
      </c>
      <c r="BK43" s="239">
        <v>60</v>
      </c>
      <c r="BL43" s="239">
        <v>11</v>
      </c>
      <c r="BM43" s="239">
        <v>21</v>
      </c>
      <c r="CT43" s="239">
        <v>392374</v>
      </c>
      <c r="CU43" s="239">
        <v>4972219</v>
      </c>
      <c r="CV43" s="239">
        <v>44.895260899999997</v>
      </c>
      <c r="CW43" s="239">
        <v>-94.3630627</v>
      </c>
      <c r="CX43" s="239" t="s">
        <v>379</v>
      </c>
      <c r="CY43" s="239" t="s">
        <v>597</v>
      </c>
    </row>
    <row r="44" spans="1:103" x14ac:dyDescent="0.25">
      <c r="A44" s="239">
        <v>567095</v>
      </c>
      <c r="B44" s="239">
        <v>3</v>
      </c>
      <c r="C44" s="239">
        <v>7</v>
      </c>
      <c r="D44" s="239">
        <v>142.32400000000001</v>
      </c>
      <c r="E44" s="239">
        <v>43</v>
      </c>
      <c r="F44" s="239" t="s">
        <v>518</v>
      </c>
      <c r="H44" s="239">
        <v>8</v>
      </c>
      <c r="I44" s="239">
        <v>22</v>
      </c>
      <c r="K44" s="239">
        <v>18002852</v>
      </c>
      <c r="M44" s="239">
        <v>2</v>
      </c>
      <c r="N44" s="239">
        <v>19</v>
      </c>
      <c r="O44" s="239">
        <v>2018</v>
      </c>
      <c r="P44" s="239" t="s">
        <v>381</v>
      </c>
      <c r="Q44" s="239">
        <v>14</v>
      </c>
      <c r="R44" s="239" t="s">
        <v>376</v>
      </c>
      <c r="S44" s="239">
        <v>5</v>
      </c>
      <c r="T44" s="239">
        <v>0</v>
      </c>
      <c r="U44" s="239">
        <v>2</v>
      </c>
      <c r="V44" s="239">
        <v>12</v>
      </c>
      <c r="W44" s="239">
        <v>10</v>
      </c>
      <c r="X44" s="239">
        <v>3</v>
      </c>
      <c r="Y44" s="239">
        <v>1</v>
      </c>
      <c r="Z44" s="239">
        <v>4</v>
      </c>
      <c r="AB44" s="239">
        <v>4</v>
      </c>
      <c r="AC44" s="239">
        <v>98</v>
      </c>
      <c r="AD44" s="239" t="s">
        <v>598</v>
      </c>
      <c r="AE44" s="239" t="s">
        <v>599</v>
      </c>
      <c r="AF44" s="239" t="s">
        <v>521</v>
      </c>
      <c r="AG44" s="239">
        <v>7</v>
      </c>
      <c r="AH44" s="239">
        <v>2</v>
      </c>
      <c r="AI44" s="239">
        <v>2</v>
      </c>
      <c r="AJ44" s="239">
        <v>4</v>
      </c>
      <c r="AK44" s="239">
        <v>21</v>
      </c>
      <c r="AL44" s="239">
        <v>57</v>
      </c>
      <c r="AM44" s="239" t="s">
        <v>374</v>
      </c>
      <c r="AN44" s="239">
        <v>5</v>
      </c>
      <c r="AO44" s="239">
        <v>1</v>
      </c>
      <c r="AS44" s="239">
        <v>12</v>
      </c>
      <c r="AT44" s="239">
        <v>20</v>
      </c>
      <c r="AU44" s="239">
        <v>40</v>
      </c>
      <c r="AV44" s="239">
        <v>11</v>
      </c>
      <c r="AW44" s="239">
        <v>21</v>
      </c>
      <c r="AX44" s="239">
        <v>2</v>
      </c>
      <c r="AY44" s="239">
        <v>2</v>
      </c>
      <c r="AZ44" s="239">
        <v>4</v>
      </c>
      <c r="BA44" s="239">
        <v>34</v>
      </c>
      <c r="BB44" s="239">
        <v>45</v>
      </c>
      <c r="BC44" s="239" t="s">
        <v>374</v>
      </c>
      <c r="BD44" s="239">
        <v>5</v>
      </c>
      <c r="BE44" s="239">
        <v>1</v>
      </c>
      <c r="BI44" s="239">
        <v>12</v>
      </c>
      <c r="BJ44" s="239">
        <v>20</v>
      </c>
      <c r="BK44" s="239">
        <v>40</v>
      </c>
      <c r="BL44" s="239">
        <v>11</v>
      </c>
      <c r="BM44" s="239">
        <v>21</v>
      </c>
      <c r="CT44" s="239">
        <v>392375.23589013697</v>
      </c>
      <c r="CU44" s="239">
        <v>4972219.4129987899</v>
      </c>
      <c r="CV44" s="239">
        <v>44.895264840000003</v>
      </c>
      <c r="CW44" s="239">
        <v>-94.363049790000005</v>
      </c>
      <c r="CX44" s="239" t="s">
        <v>438</v>
      </c>
      <c r="CY44" s="239" t="s">
        <v>600</v>
      </c>
    </row>
    <row r="45" spans="1:103" x14ac:dyDescent="0.25">
      <c r="A45" s="239">
        <v>632098</v>
      </c>
      <c r="B45" s="239">
        <v>3</v>
      </c>
      <c r="C45" s="239">
        <v>7</v>
      </c>
      <c r="D45" s="239">
        <v>142.32400000000001</v>
      </c>
      <c r="E45" s="239">
        <v>43</v>
      </c>
      <c r="F45" s="239" t="s">
        <v>518</v>
      </c>
      <c r="H45" s="239">
        <v>8</v>
      </c>
      <c r="I45" s="239">
        <v>22</v>
      </c>
      <c r="K45" s="239">
        <v>18013753</v>
      </c>
      <c r="M45" s="239">
        <v>8</v>
      </c>
      <c r="N45" s="239">
        <v>31</v>
      </c>
      <c r="O45" s="239">
        <v>2018</v>
      </c>
      <c r="P45" s="239" t="s">
        <v>383</v>
      </c>
      <c r="Q45" s="239">
        <v>16</v>
      </c>
      <c r="R45" s="239">
        <v>98</v>
      </c>
      <c r="S45" s="239">
        <v>5</v>
      </c>
      <c r="T45" s="239">
        <v>0</v>
      </c>
      <c r="U45" s="239">
        <v>2</v>
      </c>
      <c r="V45" s="239">
        <v>5</v>
      </c>
      <c r="W45" s="239">
        <v>10</v>
      </c>
      <c r="X45" s="239">
        <v>3</v>
      </c>
      <c r="Y45" s="239">
        <v>1</v>
      </c>
      <c r="Z45" s="239">
        <v>1</v>
      </c>
      <c r="AB45" s="239">
        <v>1</v>
      </c>
      <c r="AC45" s="239">
        <v>98</v>
      </c>
      <c r="AD45" s="239" t="s">
        <v>598</v>
      </c>
      <c r="AE45" s="239" t="s">
        <v>601</v>
      </c>
      <c r="AF45" s="239" t="s">
        <v>521</v>
      </c>
      <c r="AG45" s="239">
        <v>10</v>
      </c>
      <c r="AH45" s="239">
        <v>2</v>
      </c>
      <c r="AI45" s="239">
        <v>2</v>
      </c>
      <c r="AJ45" s="239">
        <v>3</v>
      </c>
      <c r="AK45" s="239">
        <v>21</v>
      </c>
      <c r="AL45" s="239">
        <v>17</v>
      </c>
      <c r="AM45" s="239" t="s">
        <v>384</v>
      </c>
      <c r="AN45" s="239">
        <v>5</v>
      </c>
      <c r="AO45" s="239">
        <v>63</v>
      </c>
      <c r="AS45" s="239">
        <v>13</v>
      </c>
      <c r="AT45" s="239">
        <v>20</v>
      </c>
      <c r="AU45" s="239">
        <v>40</v>
      </c>
      <c r="AV45" s="239">
        <v>11</v>
      </c>
      <c r="AW45" s="239">
        <v>23</v>
      </c>
      <c r="AX45" s="239">
        <v>2</v>
      </c>
      <c r="AY45" s="239">
        <v>4</v>
      </c>
      <c r="AZ45" s="239">
        <v>1</v>
      </c>
      <c r="BA45" s="239">
        <v>21</v>
      </c>
      <c r="BB45" s="239">
        <v>30</v>
      </c>
      <c r="BC45" s="239" t="s">
        <v>384</v>
      </c>
      <c r="BD45" s="239">
        <v>5</v>
      </c>
      <c r="BE45" s="239">
        <v>1</v>
      </c>
      <c r="BI45" s="239">
        <v>13</v>
      </c>
      <c r="BJ45" s="239">
        <v>20</v>
      </c>
      <c r="BK45" s="239">
        <v>30</v>
      </c>
      <c r="BL45" s="239">
        <v>11</v>
      </c>
      <c r="BM45" s="239">
        <v>23</v>
      </c>
      <c r="CT45" s="239">
        <v>392375.28610099002</v>
      </c>
      <c r="CU45" s="239">
        <v>4972218.7019386804</v>
      </c>
      <c r="CV45" s="239">
        <v>44.89525845</v>
      </c>
      <c r="CW45" s="239">
        <v>-94.363049000000004</v>
      </c>
      <c r="CX45" s="239" t="s">
        <v>379</v>
      </c>
      <c r="CY45" s="239" t="s">
        <v>602</v>
      </c>
    </row>
    <row r="46" spans="1:103" x14ac:dyDescent="0.25">
      <c r="A46" s="239">
        <v>626429</v>
      </c>
      <c r="B46" s="239">
        <v>3</v>
      </c>
      <c r="C46" s="239">
        <v>7</v>
      </c>
      <c r="D46" s="239">
        <v>142.32499999999999</v>
      </c>
      <c r="E46" s="239">
        <v>43</v>
      </c>
      <c r="F46" s="239" t="s">
        <v>518</v>
      </c>
      <c r="H46" s="239">
        <v>8</v>
      </c>
      <c r="I46" s="239">
        <v>22</v>
      </c>
      <c r="K46" s="239">
        <v>18012474</v>
      </c>
      <c r="M46" s="239">
        <v>8</v>
      </c>
      <c r="N46" s="239">
        <v>8</v>
      </c>
      <c r="O46" s="239">
        <v>2018</v>
      </c>
      <c r="P46" s="239" t="s">
        <v>375</v>
      </c>
      <c r="Q46" s="239">
        <v>18</v>
      </c>
      <c r="R46" s="239">
        <v>98</v>
      </c>
      <c r="S46" s="239">
        <v>5</v>
      </c>
      <c r="T46" s="239">
        <v>0</v>
      </c>
      <c r="U46" s="239">
        <v>2</v>
      </c>
      <c r="V46" s="239">
        <v>10</v>
      </c>
      <c r="W46" s="239">
        <v>10</v>
      </c>
      <c r="X46" s="239">
        <v>3</v>
      </c>
      <c r="Y46" s="239">
        <v>1</v>
      </c>
      <c r="Z46" s="239">
        <v>1</v>
      </c>
      <c r="AB46" s="239">
        <v>1</v>
      </c>
      <c r="AC46" s="239">
        <v>98</v>
      </c>
      <c r="AD46" s="239" t="s">
        <v>598</v>
      </c>
      <c r="AF46" s="239" t="s">
        <v>521</v>
      </c>
      <c r="AG46" s="239">
        <v>5</v>
      </c>
      <c r="AH46" s="239">
        <v>2</v>
      </c>
      <c r="AI46" s="239">
        <v>2</v>
      </c>
      <c r="AJ46" s="239">
        <v>4</v>
      </c>
      <c r="AK46" s="239">
        <v>28</v>
      </c>
      <c r="AL46" s="239">
        <v>31</v>
      </c>
      <c r="AM46" s="239" t="s">
        <v>384</v>
      </c>
      <c r="AN46" s="239">
        <v>5</v>
      </c>
      <c r="AO46" s="239">
        <v>1</v>
      </c>
      <c r="AS46" s="239">
        <v>12</v>
      </c>
      <c r="AT46" s="239">
        <v>20</v>
      </c>
      <c r="AU46" s="239">
        <v>40</v>
      </c>
      <c r="AV46" s="239">
        <v>13</v>
      </c>
      <c r="AW46" s="239">
        <v>24</v>
      </c>
      <c r="AX46" s="239">
        <v>2</v>
      </c>
      <c r="AY46" s="239">
        <v>2</v>
      </c>
      <c r="AZ46" s="239">
        <v>4</v>
      </c>
      <c r="BA46" s="239">
        <v>21</v>
      </c>
      <c r="BB46" s="239">
        <v>40</v>
      </c>
      <c r="BC46" s="239" t="s">
        <v>374</v>
      </c>
      <c r="BD46" s="239">
        <v>5</v>
      </c>
      <c r="BE46" s="239">
        <v>1</v>
      </c>
      <c r="BI46" s="239">
        <v>12</v>
      </c>
      <c r="BJ46" s="239">
        <v>20</v>
      </c>
      <c r="BK46" s="239">
        <v>40</v>
      </c>
      <c r="BL46" s="239">
        <v>13</v>
      </c>
      <c r="BM46" s="239">
        <v>24</v>
      </c>
      <c r="CT46" s="239">
        <v>392377.19708187302</v>
      </c>
      <c r="CU46" s="239">
        <v>4972219.5936472202</v>
      </c>
      <c r="CV46" s="239">
        <v>44.895266759999998</v>
      </c>
      <c r="CW46" s="239">
        <v>-94.363024999999993</v>
      </c>
      <c r="CX46" s="239" t="s">
        <v>379</v>
      </c>
      <c r="CY46" s="239" t="s">
        <v>603</v>
      </c>
    </row>
    <row r="47" spans="1:103" x14ac:dyDescent="0.25">
      <c r="A47" s="239">
        <v>11045560</v>
      </c>
      <c r="B47" s="239">
        <v>3</v>
      </c>
      <c r="C47" s="239">
        <v>7</v>
      </c>
      <c r="D47" s="239">
        <v>142.327</v>
      </c>
      <c r="E47" s="239">
        <v>43</v>
      </c>
      <c r="F47" s="239" t="s">
        <v>518</v>
      </c>
      <c r="H47" s="239">
        <v>8</v>
      </c>
      <c r="I47" s="239">
        <v>22</v>
      </c>
      <c r="K47" s="239">
        <v>15001401</v>
      </c>
      <c r="L47" s="239">
        <v>150340185</v>
      </c>
      <c r="M47" s="239">
        <v>2</v>
      </c>
      <c r="N47" s="239">
        <v>3</v>
      </c>
      <c r="O47" s="239">
        <v>2015</v>
      </c>
      <c r="P47" s="239" t="s">
        <v>391</v>
      </c>
      <c r="Q47" s="239">
        <v>11</v>
      </c>
      <c r="S47" s="239">
        <v>3</v>
      </c>
      <c r="T47" s="239">
        <v>0</v>
      </c>
      <c r="U47" s="239">
        <v>2</v>
      </c>
      <c r="V47" s="239">
        <v>5</v>
      </c>
      <c r="W47" s="239">
        <v>10</v>
      </c>
      <c r="X47" s="239">
        <v>3</v>
      </c>
      <c r="Y47" s="239">
        <v>1</v>
      </c>
      <c r="Z47" s="239">
        <v>4</v>
      </c>
      <c r="AB47" s="239">
        <v>3</v>
      </c>
      <c r="AC47" s="239">
        <v>98</v>
      </c>
      <c r="AD47" s="239" t="s">
        <v>519</v>
      </c>
      <c r="AE47" s="239" t="s">
        <v>604</v>
      </c>
      <c r="AF47" s="239" t="s">
        <v>521</v>
      </c>
      <c r="AG47" s="239">
        <v>10</v>
      </c>
      <c r="AH47" s="239">
        <v>2</v>
      </c>
      <c r="AI47" s="239">
        <v>2</v>
      </c>
      <c r="AJ47" s="239">
        <v>4</v>
      </c>
      <c r="AK47" s="239">
        <v>21</v>
      </c>
      <c r="AL47" s="239">
        <v>24</v>
      </c>
      <c r="AM47" s="239" t="s">
        <v>374</v>
      </c>
      <c r="AN47" s="239">
        <v>5</v>
      </c>
      <c r="AO47" s="239">
        <v>3</v>
      </c>
      <c r="AS47" s="239">
        <v>4</v>
      </c>
      <c r="AT47" s="239">
        <v>20</v>
      </c>
      <c r="AU47" s="239">
        <v>40</v>
      </c>
      <c r="AV47" s="239">
        <v>11</v>
      </c>
      <c r="AW47" s="239">
        <v>21</v>
      </c>
      <c r="AX47" s="239">
        <v>2</v>
      </c>
      <c r="AY47" s="239">
        <v>4</v>
      </c>
      <c r="AZ47" s="239">
        <v>1</v>
      </c>
      <c r="BA47" s="239">
        <v>21</v>
      </c>
      <c r="BB47" s="239">
        <v>67</v>
      </c>
      <c r="BC47" s="239" t="s">
        <v>374</v>
      </c>
      <c r="BD47" s="239">
        <v>5</v>
      </c>
      <c r="BI47" s="239">
        <v>4</v>
      </c>
      <c r="BJ47" s="239">
        <v>20</v>
      </c>
      <c r="BK47" s="239">
        <v>40</v>
      </c>
      <c r="BL47" s="239">
        <v>11</v>
      </c>
      <c r="BM47" s="239">
        <v>21</v>
      </c>
      <c r="CT47" s="239">
        <v>392381</v>
      </c>
      <c r="CU47" s="239">
        <v>4972219</v>
      </c>
      <c r="CV47" s="239">
        <v>44.895263200000002</v>
      </c>
      <c r="CW47" s="239">
        <v>-94.3629818</v>
      </c>
      <c r="CX47" s="239" t="s">
        <v>379</v>
      </c>
      <c r="CY47" s="239" t="s">
        <v>605</v>
      </c>
    </row>
    <row r="48" spans="1:103" x14ac:dyDescent="0.25">
      <c r="A48" s="239">
        <v>761498</v>
      </c>
      <c r="B48" s="239">
        <v>3</v>
      </c>
      <c r="C48" s="239">
        <v>7</v>
      </c>
      <c r="D48" s="239">
        <v>142.33099999999999</v>
      </c>
      <c r="E48" s="239">
        <v>43</v>
      </c>
      <c r="F48" s="239" t="s">
        <v>518</v>
      </c>
      <c r="H48" s="239">
        <v>8</v>
      </c>
      <c r="I48" s="239">
        <v>22</v>
      </c>
      <c r="K48" s="239">
        <v>19016928</v>
      </c>
      <c r="M48" s="239">
        <v>11</v>
      </c>
      <c r="N48" s="239">
        <v>7</v>
      </c>
      <c r="O48" s="239">
        <v>2019</v>
      </c>
      <c r="P48" s="239" t="s">
        <v>416</v>
      </c>
      <c r="Q48" s="239">
        <v>17</v>
      </c>
      <c r="S48" s="239">
        <v>5</v>
      </c>
      <c r="T48" s="239">
        <v>0</v>
      </c>
      <c r="U48" s="239">
        <v>3</v>
      </c>
      <c r="V48" s="239">
        <v>5</v>
      </c>
      <c r="W48" s="239">
        <v>10</v>
      </c>
      <c r="X48" s="239">
        <v>3</v>
      </c>
      <c r="Y48" s="239">
        <v>4</v>
      </c>
      <c r="Z48" s="239">
        <v>1</v>
      </c>
      <c r="AB48" s="239">
        <v>1</v>
      </c>
      <c r="AC48" s="239">
        <v>98</v>
      </c>
      <c r="AD48" s="239">
        <v>7</v>
      </c>
      <c r="AE48" s="239" t="s">
        <v>601</v>
      </c>
      <c r="AF48" s="239" t="s">
        <v>521</v>
      </c>
      <c r="AG48" s="239">
        <v>10</v>
      </c>
      <c r="AH48" s="239">
        <v>2</v>
      </c>
      <c r="AI48" s="239">
        <v>5</v>
      </c>
      <c r="AJ48" s="239">
        <v>4</v>
      </c>
      <c r="AK48" s="239">
        <v>21</v>
      </c>
      <c r="AL48" s="239">
        <v>63</v>
      </c>
      <c r="AM48" s="239" t="s">
        <v>374</v>
      </c>
      <c r="AN48" s="239">
        <v>5</v>
      </c>
      <c r="AO48" s="239">
        <v>63</v>
      </c>
      <c r="AS48" s="239">
        <v>13</v>
      </c>
      <c r="AT48" s="239">
        <v>20</v>
      </c>
      <c r="AU48" s="239">
        <v>40</v>
      </c>
      <c r="AV48" s="239">
        <v>11</v>
      </c>
      <c r="AW48" s="239">
        <v>21</v>
      </c>
      <c r="AX48" s="239">
        <v>2</v>
      </c>
      <c r="AY48" s="239">
        <v>3</v>
      </c>
      <c r="AZ48" s="239">
        <v>2</v>
      </c>
      <c r="BA48" s="239">
        <v>21</v>
      </c>
      <c r="BB48" s="239">
        <v>48</v>
      </c>
      <c r="BC48" s="239" t="s">
        <v>374</v>
      </c>
      <c r="BD48" s="239">
        <v>5</v>
      </c>
      <c r="BE48" s="239">
        <v>1</v>
      </c>
      <c r="BI48" s="239">
        <v>13</v>
      </c>
      <c r="BJ48" s="239">
        <v>20</v>
      </c>
      <c r="BK48" s="239">
        <v>30</v>
      </c>
      <c r="BL48" s="239">
        <v>11</v>
      </c>
      <c r="BM48" s="239">
        <v>24</v>
      </c>
      <c r="BN48" s="239">
        <v>3</v>
      </c>
      <c r="BO48" s="239">
        <v>3</v>
      </c>
      <c r="BP48" s="239">
        <v>1</v>
      </c>
      <c r="BQ48" s="239">
        <v>34</v>
      </c>
      <c r="BR48" s="239">
        <v>27</v>
      </c>
      <c r="BS48" s="239" t="s">
        <v>374</v>
      </c>
      <c r="BT48" s="239">
        <v>5</v>
      </c>
      <c r="BU48" s="239">
        <v>1</v>
      </c>
      <c r="BY48" s="239">
        <v>13</v>
      </c>
      <c r="BZ48" s="239">
        <v>20</v>
      </c>
      <c r="CB48" s="239">
        <v>11</v>
      </c>
      <c r="CC48" s="239">
        <v>21</v>
      </c>
      <c r="CT48" s="239">
        <v>392373.57390779798</v>
      </c>
      <c r="CU48" s="239">
        <v>4972219.3168219002</v>
      </c>
      <c r="CV48" s="239">
        <v>44.895263720000003</v>
      </c>
      <c r="CW48" s="239">
        <v>-94.363070809999996</v>
      </c>
      <c r="CX48" s="239" t="s">
        <v>379</v>
      </c>
      <c r="CY48" s="239" t="s">
        <v>606</v>
      </c>
    </row>
    <row r="49" spans="1:103" x14ac:dyDescent="0.25">
      <c r="A49" s="239">
        <v>10971366</v>
      </c>
      <c r="B49" s="239">
        <v>3</v>
      </c>
      <c r="C49" s="239">
        <v>7</v>
      </c>
      <c r="D49" s="239">
        <v>142.33199999999999</v>
      </c>
      <c r="E49" s="239">
        <v>43</v>
      </c>
      <c r="F49" s="239" t="s">
        <v>518</v>
      </c>
      <c r="H49" s="239">
        <v>8</v>
      </c>
      <c r="I49" s="239">
        <v>22</v>
      </c>
      <c r="K49" s="239">
        <v>14200476</v>
      </c>
      <c r="L49" s="239">
        <v>140830261</v>
      </c>
      <c r="M49" s="239">
        <v>3</v>
      </c>
      <c r="N49" s="239">
        <v>18</v>
      </c>
      <c r="O49" s="239">
        <v>2014</v>
      </c>
      <c r="P49" s="239" t="s">
        <v>391</v>
      </c>
      <c r="Q49" s="239">
        <v>19</v>
      </c>
      <c r="S49" s="239">
        <v>5</v>
      </c>
      <c r="T49" s="239">
        <v>0</v>
      </c>
      <c r="U49" s="239">
        <v>2</v>
      </c>
      <c r="V49" s="239">
        <v>10</v>
      </c>
      <c r="W49" s="239">
        <v>10</v>
      </c>
      <c r="X49" s="239">
        <v>3</v>
      </c>
      <c r="Y49" s="239">
        <v>4</v>
      </c>
      <c r="Z49" s="239">
        <v>4</v>
      </c>
      <c r="AB49" s="239">
        <v>3</v>
      </c>
      <c r="AC49" s="239">
        <v>98</v>
      </c>
      <c r="AD49" s="239" t="s">
        <v>523</v>
      </c>
      <c r="AE49" s="239" t="s">
        <v>607</v>
      </c>
      <c r="AF49" s="239" t="s">
        <v>521</v>
      </c>
      <c r="AG49" s="239">
        <v>5</v>
      </c>
      <c r="AH49" s="239">
        <v>2</v>
      </c>
      <c r="AI49" s="239">
        <v>4</v>
      </c>
      <c r="AJ49" s="239">
        <v>4</v>
      </c>
      <c r="AK49" s="239">
        <v>21</v>
      </c>
      <c r="AL49" s="239">
        <v>38</v>
      </c>
      <c r="AM49" s="239" t="s">
        <v>374</v>
      </c>
      <c r="AN49" s="239">
        <v>5</v>
      </c>
      <c r="AS49" s="239">
        <v>7</v>
      </c>
      <c r="AT49" s="239">
        <v>20</v>
      </c>
      <c r="AU49" s="239">
        <v>40</v>
      </c>
      <c r="AV49" s="239">
        <v>11</v>
      </c>
      <c r="AW49" s="239">
        <v>20</v>
      </c>
      <c r="AX49" s="239">
        <v>2</v>
      </c>
      <c r="AY49" s="239">
        <v>40</v>
      </c>
      <c r="AZ49" s="239">
        <v>4</v>
      </c>
      <c r="BA49" s="239">
        <v>21</v>
      </c>
      <c r="BB49" s="239">
        <v>42</v>
      </c>
      <c r="BC49" s="239" t="s">
        <v>374</v>
      </c>
      <c r="BD49" s="239">
        <v>5</v>
      </c>
      <c r="BE49" s="239">
        <v>1</v>
      </c>
      <c r="BI49" s="239">
        <v>7</v>
      </c>
      <c r="BJ49" s="239">
        <v>20</v>
      </c>
      <c r="BK49" s="239">
        <v>40</v>
      </c>
      <c r="BL49" s="239">
        <v>11</v>
      </c>
      <c r="BM49" s="239">
        <v>20</v>
      </c>
      <c r="CT49" s="239">
        <v>392389</v>
      </c>
      <c r="CU49" s="239">
        <v>4972219</v>
      </c>
      <c r="CV49" s="239">
        <v>44.895266100000001</v>
      </c>
      <c r="CW49" s="239">
        <v>-94.362876900000003</v>
      </c>
      <c r="CX49" s="239" t="s">
        <v>379</v>
      </c>
      <c r="CY49" s="239" t="s">
        <v>608</v>
      </c>
    </row>
    <row r="50" spans="1:103" x14ac:dyDescent="0.25">
      <c r="A50" s="239">
        <v>10890088</v>
      </c>
      <c r="B50" s="239">
        <v>3</v>
      </c>
      <c r="C50" s="239">
        <v>7</v>
      </c>
      <c r="D50" s="239">
        <v>142.33500000000001</v>
      </c>
      <c r="E50" s="239">
        <v>43</v>
      </c>
      <c r="F50" s="239" t="s">
        <v>518</v>
      </c>
      <c r="H50" s="239">
        <v>8</v>
      </c>
      <c r="I50" s="239">
        <v>22</v>
      </c>
      <c r="K50" s="239">
        <v>13005635</v>
      </c>
      <c r="L50" s="239">
        <v>131290032</v>
      </c>
      <c r="M50" s="239">
        <v>5</v>
      </c>
      <c r="N50" s="239">
        <v>8</v>
      </c>
      <c r="O50" s="239">
        <v>2013</v>
      </c>
      <c r="P50" s="239" t="s">
        <v>375</v>
      </c>
      <c r="Q50" s="239">
        <v>15</v>
      </c>
      <c r="R50" s="239" t="s">
        <v>376</v>
      </c>
      <c r="S50" s="239">
        <v>4</v>
      </c>
      <c r="T50" s="239">
        <v>0</v>
      </c>
      <c r="U50" s="239">
        <v>2</v>
      </c>
      <c r="V50" s="239">
        <v>1</v>
      </c>
      <c r="W50" s="239">
        <v>10</v>
      </c>
      <c r="X50" s="239">
        <v>3</v>
      </c>
      <c r="Y50" s="239">
        <v>1</v>
      </c>
      <c r="Z50" s="239">
        <v>2</v>
      </c>
      <c r="AA50" s="239">
        <v>1</v>
      </c>
      <c r="AB50" s="239">
        <v>1</v>
      </c>
      <c r="AC50" s="239">
        <v>98</v>
      </c>
      <c r="AD50" s="239" t="s">
        <v>561</v>
      </c>
      <c r="AE50" s="239" t="s">
        <v>586</v>
      </c>
      <c r="AF50" s="239" t="s">
        <v>521</v>
      </c>
      <c r="AG50" s="239">
        <v>7</v>
      </c>
      <c r="AH50" s="239">
        <v>2</v>
      </c>
      <c r="AI50" s="239">
        <v>4</v>
      </c>
      <c r="AJ50" s="239">
        <v>4</v>
      </c>
      <c r="AK50" s="239">
        <v>21</v>
      </c>
      <c r="AL50" s="239">
        <v>58</v>
      </c>
      <c r="AM50" s="239" t="s">
        <v>384</v>
      </c>
      <c r="AN50" s="239">
        <v>5</v>
      </c>
      <c r="AO50" s="239">
        <v>9</v>
      </c>
      <c r="AS50" s="239">
        <v>6</v>
      </c>
      <c r="AT50" s="239">
        <v>20</v>
      </c>
      <c r="AU50" s="239">
        <v>40</v>
      </c>
      <c r="AV50" s="239">
        <v>11</v>
      </c>
      <c r="AW50" s="239">
        <v>22</v>
      </c>
      <c r="AX50" s="239">
        <v>2</v>
      </c>
      <c r="AY50" s="239">
        <v>2</v>
      </c>
      <c r="AZ50" s="239">
        <v>4</v>
      </c>
      <c r="BA50" s="239">
        <v>21</v>
      </c>
      <c r="BB50" s="239">
        <v>25</v>
      </c>
      <c r="BC50" s="239" t="s">
        <v>384</v>
      </c>
      <c r="BD50" s="239">
        <v>5</v>
      </c>
      <c r="BE50" s="239">
        <v>1</v>
      </c>
      <c r="BI50" s="239">
        <v>6</v>
      </c>
      <c r="BJ50" s="239">
        <v>20</v>
      </c>
      <c r="BK50" s="239">
        <v>40</v>
      </c>
      <c r="BL50" s="239">
        <v>11</v>
      </c>
      <c r="BM50" s="239">
        <v>22</v>
      </c>
      <c r="CT50" s="239">
        <v>392394</v>
      </c>
      <c r="CU50" s="239">
        <v>4972219</v>
      </c>
      <c r="CV50" s="239">
        <v>44.895267799999999</v>
      </c>
      <c r="CW50" s="239">
        <v>-94.362813900000006</v>
      </c>
      <c r="CX50" s="239" t="s">
        <v>379</v>
      </c>
      <c r="CY50" s="239" t="s">
        <v>609</v>
      </c>
    </row>
    <row r="51" spans="1:103" x14ac:dyDescent="0.25">
      <c r="A51" s="239">
        <v>10803664</v>
      </c>
      <c r="B51" s="239">
        <v>3</v>
      </c>
      <c r="C51" s="239">
        <v>7</v>
      </c>
      <c r="D51" s="239">
        <v>142.38499999999999</v>
      </c>
      <c r="E51" s="239">
        <v>43</v>
      </c>
      <c r="F51" s="239" t="s">
        <v>518</v>
      </c>
      <c r="H51" s="239">
        <v>8</v>
      </c>
      <c r="I51" s="239">
        <v>22</v>
      </c>
      <c r="K51" s="239" t="s">
        <v>610</v>
      </c>
      <c r="L51" s="239">
        <v>120120015</v>
      </c>
      <c r="M51" s="239">
        <v>1</v>
      </c>
      <c r="N51" s="239">
        <v>11</v>
      </c>
      <c r="O51" s="239">
        <v>2012</v>
      </c>
      <c r="P51" s="239" t="s">
        <v>375</v>
      </c>
      <c r="Q51" s="239">
        <v>20</v>
      </c>
      <c r="R51" s="239" t="s">
        <v>393</v>
      </c>
      <c r="S51" s="239">
        <v>5</v>
      </c>
      <c r="T51" s="239">
        <v>0</v>
      </c>
      <c r="U51" s="239">
        <v>1</v>
      </c>
      <c r="V51" s="239">
        <v>5</v>
      </c>
      <c r="W51" s="239">
        <v>32</v>
      </c>
      <c r="X51" s="239">
        <v>10</v>
      </c>
      <c r="Y51" s="239">
        <v>4</v>
      </c>
      <c r="Z51" s="239">
        <v>1</v>
      </c>
      <c r="AB51" s="239">
        <v>5</v>
      </c>
      <c r="AC51" s="239">
        <v>98</v>
      </c>
      <c r="AD51" s="239" t="s">
        <v>583</v>
      </c>
      <c r="AE51" s="239" t="s">
        <v>611</v>
      </c>
      <c r="AF51" s="239" t="s">
        <v>521</v>
      </c>
      <c r="AG51" s="239">
        <v>3</v>
      </c>
      <c r="AH51" s="239">
        <v>2</v>
      </c>
      <c r="AI51" s="239">
        <v>4</v>
      </c>
      <c r="AJ51" s="239">
        <v>3</v>
      </c>
      <c r="AK51" s="239">
        <v>23</v>
      </c>
      <c r="AL51" s="239">
        <v>31</v>
      </c>
      <c r="AM51" s="239" t="s">
        <v>374</v>
      </c>
      <c r="AN51" s="239">
        <v>5</v>
      </c>
      <c r="AO51" s="239">
        <v>3</v>
      </c>
      <c r="AP51" s="239">
        <v>15</v>
      </c>
      <c r="AS51" s="239">
        <v>3</v>
      </c>
      <c r="AT51" s="239">
        <v>2</v>
      </c>
      <c r="AU51" s="239">
        <v>40</v>
      </c>
      <c r="AV51" s="239">
        <v>11</v>
      </c>
      <c r="AW51" s="239">
        <v>20</v>
      </c>
      <c r="CT51" s="239">
        <v>392473</v>
      </c>
      <c r="CU51" s="239">
        <v>4972221</v>
      </c>
      <c r="CV51" s="239">
        <v>44.895295900000001</v>
      </c>
      <c r="CW51" s="239">
        <v>-94.3618065</v>
      </c>
      <c r="CX51" s="239" t="s">
        <v>379</v>
      </c>
      <c r="CY51" s="239" t="s">
        <v>612</v>
      </c>
    </row>
    <row r="52" spans="1:103" x14ac:dyDescent="0.25">
      <c r="A52" s="239">
        <v>11048413</v>
      </c>
      <c r="B52" s="239">
        <v>3</v>
      </c>
      <c r="C52" s="239">
        <v>7</v>
      </c>
      <c r="D52" s="239">
        <v>142.42500000000001</v>
      </c>
      <c r="E52" s="239">
        <v>43</v>
      </c>
      <c r="F52" s="239" t="s">
        <v>518</v>
      </c>
      <c r="H52" s="239">
        <v>8</v>
      </c>
      <c r="I52" s="239">
        <v>22</v>
      </c>
      <c r="K52" s="239" t="s">
        <v>613</v>
      </c>
      <c r="L52" s="239">
        <v>150710228</v>
      </c>
      <c r="M52" s="239">
        <v>3</v>
      </c>
      <c r="N52" s="239">
        <v>11</v>
      </c>
      <c r="O52" s="239">
        <v>2015</v>
      </c>
      <c r="P52" s="239" t="s">
        <v>375</v>
      </c>
      <c r="Q52" s="239">
        <v>18</v>
      </c>
      <c r="R52" s="239" t="s">
        <v>376</v>
      </c>
      <c r="S52" s="239">
        <v>5</v>
      </c>
      <c r="T52" s="239">
        <v>0</v>
      </c>
      <c r="U52" s="239">
        <v>2</v>
      </c>
      <c r="V52" s="239">
        <v>10</v>
      </c>
      <c r="W52" s="239">
        <v>10</v>
      </c>
      <c r="X52" s="239">
        <v>2</v>
      </c>
      <c r="Y52" s="239">
        <v>1</v>
      </c>
      <c r="Z52" s="239">
        <v>1</v>
      </c>
      <c r="AA52" s="239">
        <v>1</v>
      </c>
      <c r="AB52" s="239">
        <v>1</v>
      </c>
      <c r="AC52" s="239">
        <v>98</v>
      </c>
      <c r="AD52" s="239" t="s">
        <v>576</v>
      </c>
      <c r="AE52" s="239" t="s">
        <v>614</v>
      </c>
      <c r="AF52" s="239" t="s">
        <v>521</v>
      </c>
      <c r="AG52" s="239">
        <v>5</v>
      </c>
      <c r="AH52" s="239">
        <v>2</v>
      </c>
      <c r="AI52" s="239">
        <v>3</v>
      </c>
      <c r="AJ52" s="239">
        <v>4</v>
      </c>
      <c r="AK52" s="239">
        <v>28</v>
      </c>
      <c r="AL52" s="239">
        <v>17</v>
      </c>
      <c r="AM52" s="239" t="s">
        <v>374</v>
      </c>
      <c r="AN52" s="239">
        <v>5</v>
      </c>
      <c r="AO52" s="239">
        <v>2</v>
      </c>
      <c r="AP52" s="239">
        <v>8</v>
      </c>
      <c r="AS52" s="239">
        <v>4</v>
      </c>
      <c r="AT52" s="239">
        <v>98</v>
      </c>
      <c r="AU52" s="239">
        <v>40</v>
      </c>
      <c r="AV52" s="239">
        <v>11</v>
      </c>
      <c r="AW52" s="239">
        <v>21</v>
      </c>
      <c r="AX52" s="239">
        <v>2</v>
      </c>
      <c r="AY52" s="239">
        <v>2</v>
      </c>
      <c r="AZ52" s="239">
        <v>4</v>
      </c>
      <c r="BA52" s="239">
        <v>21</v>
      </c>
      <c r="BB52" s="239">
        <v>30</v>
      </c>
      <c r="BC52" s="239" t="s">
        <v>384</v>
      </c>
      <c r="BD52" s="239">
        <v>5</v>
      </c>
      <c r="BE52" s="239">
        <v>1</v>
      </c>
      <c r="BF52" s="239">
        <v>1</v>
      </c>
      <c r="BI52" s="239">
        <v>4</v>
      </c>
      <c r="BJ52" s="239">
        <v>98</v>
      </c>
      <c r="BK52" s="239">
        <v>40</v>
      </c>
      <c r="BL52" s="239">
        <v>11</v>
      </c>
      <c r="BM52" s="239">
        <v>21</v>
      </c>
      <c r="CT52" s="239">
        <v>392538</v>
      </c>
      <c r="CU52" s="239">
        <v>4972224</v>
      </c>
      <c r="CV52" s="239">
        <v>44.895330700000002</v>
      </c>
      <c r="CW52" s="239">
        <v>-94.360989099999998</v>
      </c>
      <c r="CX52" s="239" t="s">
        <v>379</v>
      </c>
      <c r="CY52" s="239" t="s">
        <v>615</v>
      </c>
    </row>
    <row r="53" spans="1:103" x14ac:dyDescent="0.25">
      <c r="A53" s="239">
        <v>10734936</v>
      </c>
      <c r="B53" s="239">
        <v>3</v>
      </c>
      <c r="C53" s="239">
        <v>7</v>
      </c>
      <c r="D53" s="239">
        <v>142.483</v>
      </c>
      <c r="E53" s="239">
        <v>43</v>
      </c>
      <c r="F53" s="239" t="s">
        <v>518</v>
      </c>
      <c r="H53" s="239">
        <v>8</v>
      </c>
      <c r="I53" s="239">
        <v>22</v>
      </c>
      <c r="K53" s="239" t="s">
        <v>616</v>
      </c>
      <c r="L53" s="239">
        <v>111410092</v>
      </c>
      <c r="M53" s="239">
        <v>5</v>
      </c>
      <c r="N53" s="239">
        <v>17</v>
      </c>
      <c r="O53" s="239">
        <v>2011</v>
      </c>
      <c r="P53" s="239" t="s">
        <v>391</v>
      </c>
      <c r="Q53" s="239">
        <v>7</v>
      </c>
      <c r="R53" s="239" t="s">
        <v>376</v>
      </c>
      <c r="S53" s="239">
        <v>5</v>
      </c>
      <c r="T53" s="239">
        <v>0</v>
      </c>
      <c r="U53" s="239">
        <v>2</v>
      </c>
      <c r="V53" s="239">
        <v>10</v>
      </c>
      <c r="W53" s="239">
        <v>10</v>
      </c>
      <c r="X53" s="239">
        <v>3</v>
      </c>
      <c r="Y53" s="239">
        <v>1</v>
      </c>
      <c r="Z53" s="239">
        <v>2</v>
      </c>
      <c r="AB53" s="239">
        <v>1</v>
      </c>
      <c r="AC53" s="239">
        <v>98</v>
      </c>
      <c r="AD53" s="239" t="s">
        <v>529</v>
      </c>
      <c r="AE53" s="239" t="s">
        <v>617</v>
      </c>
      <c r="AF53" s="239" t="s">
        <v>521</v>
      </c>
      <c r="AG53" s="239">
        <v>5</v>
      </c>
      <c r="AH53" s="239">
        <v>2</v>
      </c>
      <c r="AI53" s="239">
        <v>2</v>
      </c>
      <c r="AJ53" s="239">
        <v>8</v>
      </c>
      <c r="AK53" s="239">
        <v>4</v>
      </c>
      <c r="AL53" s="239">
        <v>44</v>
      </c>
      <c r="AM53" s="239" t="s">
        <v>374</v>
      </c>
      <c r="AN53" s="239">
        <v>5</v>
      </c>
      <c r="AO53" s="239">
        <v>8</v>
      </c>
      <c r="AS53" s="239">
        <v>4</v>
      </c>
      <c r="AT53" s="239">
        <v>20</v>
      </c>
      <c r="AU53" s="239">
        <v>40</v>
      </c>
      <c r="AV53" s="239">
        <v>11</v>
      </c>
      <c r="AW53" s="239">
        <v>21</v>
      </c>
      <c r="AX53" s="239">
        <v>2</v>
      </c>
      <c r="AY53" s="239">
        <v>3</v>
      </c>
      <c r="AZ53" s="239">
        <v>8</v>
      </c>
      <c r="BA53" s="239">
        <v>4</v>
      </c>
      <c r="BB53" s="239">
        <v>40</v>
      </c>
      <c r="BC53" s="239" t="s">
        <v>374</v>
      </c>
      <c r="BD53" s="239">
        <v>5</v>
      </c>
      <c r="BE53" s="239">
        <v>8</v>
      </c>
      <c r="BI53" s="239">
        <v>4</v>
      </c>
      <c r="BJ53" s="239">
        <v>20</v>
      </c>
      <c r="BK53" s="239">
        <v>40</v>
      </c>
      <c r="BL53" s="239">
        <v>11</v>
      </c>
      <c r="BM53" s="239">
        <v>21</v>
      </c>
      <c r="CT53" s="239">
        <v>392631</v>
      </c>
      <c r="CU53" s="239">
        <v>4972228</v>
      </c>
      <c r="CV53" s="239">
        <v>44.895380699999997</v>
      </c>
      <c r="CW53" s="239">
        <v>-94.359816100000003</v>
      </c>
      <c r="CX53" s="239" t="s">
        <v>379</v>
      </c>
      <c r="CY53" s="239" t="s">
        <v>618</v>
      </c>
    </row>
    <row r="54" spans="1:103" x14ac:dyDescent="0.25">
      <c r="A54" s="239">
        <v>10752026</v>
      </c>
      <c r="B54" s="239">
        <v>3</v>
      </c>
      <c r="C54" s="239">
        <v>7</v>
      </c>
      <c r="D54" s="239">
        <v>142.483</v>
      </c>
      <c r="E54" s="239">
        <v>43</v>
      </c>
      <c r="F54" s="239" t="s">
        <v>518</v>
      </c>
      <c r="H54" s="239">
        <v>8</v>
      </c>
      <c r="I54" s="239">
        <v>22</v>
      </c>
      <c r="K54" s="239" t="s">
        <v>619</v>
      </c>
      <c r="L54" s="239">
        <v>113130094</v>
      </c>
      <c r="M54" s="239">
        <v>11</v>
      </c>
      <c r="N54" s="239">
        <v>9</v>
      </c>
      <c r="O54" s="239">
        <v>2011</v>
      </c>
      <c r="P54" s="239" t="s">
        <v>375</v>
      </c>
      <c r="Q54" s="239">
        <v>10</v>
      </c>
      <c r="S54" s="239">
        <v>5</v>
      </c>
      <c r="T54" s="239">
        <v>0</v>
      </c>
      <c r="U54" s="239">
        <v>2</v>
      </c>
      <c r="V54" s="239">
        <v>11</v>
      </c>
      <c r="W54" s="239">
        <v>10</v>
      </c>
      <c r="X54" s="239">
        <v>3</v>
      </c>
      <c r="Y54" s="239">
        <v>1</v>
      </c>
      <c r="Z54" s="239">
        <v>1</v>
      </c>
      <c r="AA54" s="239">
        <v>1</v>
      </c>
      <c r="AB54" s="239">
        <v>1</v>
      </c>
      <c r="AC54" s="239">
        <v>98</v>
      </c>
      <c r="AD54" s="239" t="s">
        <v>519</v>
      </c>
      <c r="AE54" s="239" t="s">
        <v>620</v>
      </c>
      <c r="AF54" s="239" t="s">
        <v>521</v>
      </c>
      <c r="AG54" s="239">
        <v>6</v>
      </c>
      <c r="AH54" s="239">
        <v>2</v>
      </c>
      <c r="AI54" s="239">
        <v>2</v>
      </c>
      <c r="AJ54" s="239">
        <v>2</v>
      </c>
      <c r="AK54" s="239">
        <v>21</v>
      </c>
      <c r="AL54" s="239">
        <v>86</v>
      </c>
      <c r="AM54" s="239" t="s">
        <v>374</v>
      </c>
      <c r="AN54" s="239">
        <v>5</v>
      </c>
      <c r="AO54" s="239">
        <v>2</v>
      </c>
      <c r="AS54" s="239">
        <v>4</v>
      </c>
      <c r="AT54" s="239">
        <v>2</v>
      </c>
      <c r="AU54" s="239">
        <v>40</v>
      </c>
      <c r="AV54" s="239">
        <v>11</v>
      </c>
      <c r="AW54" s="239">
        <v>21</v>
      </c>
      <c r="AX54" s="239">
        <v>2</v>
      </c>
      <c r="AY54" s="239">
        <v>4</v>
      </c>
      <c r="AZ54" s="239">
        <v>3</v>
      </c>
      <c r="BA54" s="239">
        <v>21</v>
      </c>
      <c r="BB54" s="239">
        <v>77</v>
      </c>
      <c r="BC54" s="239" t="s">
        <v>374</v>
      </c>
      <c r="BD54" s="239">
        <v>5</v>
      </c>
      <c r="BE54" s="239">
        <v>1</v>
      </c>
      <c r="BF54" s="239">
        <v>1</v>
      </c>
      <c r="BI54" s="239">
        <v>4</v>
      </c>
      <c r="BJ54" s="239">
        <v>2</v>
      </c>
      <c r="BK54" s="239">
        <v>40</v>
      </c>
      <c r="BL54" s="239">
        <v>11</v>
      </c>
      <c r="BM54" s="239">
        <v>21</v>
      </c>
      <c r="CT54" s="239">
        <v>392631</v>
      </c>
      <c r="CU54" s="239">
        <v>4972228</v>
      </c>
      <c r="CV54" s="239">
        <v>44.895380699999997</v>
      </c>
      <c r="CW54" s="239">
        <v>-94.359816100000003</v>
      </c>
      <c r="CX54" s="239" t="s">
        <v>379</v>
      </c>
      <c r="CY54" s="239" t="s">
        <v>621</v>
      </c>
    </row>
    <row r="55" spans="1:103" x14ac:dyDescent="0.25">
      <c r="A55" s="239">
        <v>10764274</v>
      </c>
      <c r="B55" s="239">
        <v>3</v>
      </c>
      <c r="C55" s="239">
        <v>7</v>
      </c>
      <c r="D55" s="239">
        <v>142.483</v>
      </c>
      <c r="E55" s="239">
        <v>43</v>
      </c>
      <c r="F55" s="239" t="s">
        <v>518</v>
      </c>
      <c r="H55" s="239">
        <v>8</v>
      </c>
      <c r="I55" s="239">
        <v>22</v>
      </c>
      <c r="K55" s="239">
        <v>83582</v>
      </c>
      <c r="L55" s="239">
        <v>113610019</v>
      </c>
      <c r="M55" s="239">
        <v>12</v>
      </c>
      <c r="N55" s="239">
        <v>26</v>
      </c>
      <c r="O55" s="239">
        <v>2011</v>
      </c>
      <c r="P55" s="239" t="s">
        <v>381</v>
      </c>
      <c r="Q55" s="239">
        <v>12</v>
      </c>
      <c r="R55" s="239" t="s">
        <v>393</v>
      </c>
      <c r="S55" s="239">
        <v>3</v>
      </c>
      <c r="T55" s="239">
        <v>0</v>
      </c>
      <c r="U55" s="239">
        <v>2</v>
      </c>
      <c r="V55" s="239">
        <v>5</v>
      </c>
      <c r="W55" s="239">
        <v>10</v>
      </c>
      <c r="X55" s="239">
        <v>3</v>
      </c>
      <c r="Y55" s="239">
        <v>1</v>
      </c>
      <c r="Z55" s="239">
        <v>1</v>
      </c>
      <c r="AA55" s="239">
        <v>1</v>
      </c>
      <c r="AB55" s="239">
        <v>1</v>
      </c>
      <c r="AC55" s="239">
        <v>98</v>
      </c>
      <c r="AD55" s="239" t="s">
        <v>536</v>
      </c>
      <c r="AE55" s="239" t="s">
        <v>622</v>
      </c>
      <c r="AF55" s="239" t="s">
        <v>521</v>
      </c>
      <c r="AG55" s="239">
        <v>10</v>
      </c>
      <c r="AH55" s="239">
        <v>2</v>
      </c>
      <c r="AI55" s="239">
        <v>3</v>
      </c>
      <c r="AJ55" s="239">
        <v>3</v>
      </c>
      <c r="AK55" s="239">
        <v>21</v>
      </c>
      <c r="AL55" s="239">
        <v>60</v>
      </c>
      <c r="AM55" s="239" t="s">
        <v>374</v>
      </c>
      <c r="AN55" s="239">
        <v>5</v>
      </c>
      <c r="AO55" s="239">
        <v>15</v>
      </c>
      <c r="AP55" s="239">
        <v>3</v>
      </c>
      <c r="AS55" s="239">
        <v>3</v>
      </c>
      <c r="AT55" s="239">
        <v>20</v>
      </c>
      <c r="AU55" s="239">
        <v>40</v>
      </c>
      <c r="AV55" s="239">
        <v>11</v>
      </c>
      <c r="AW55" s="239">
        <v>21</v>
      </c>
      <c r="AX55" s="239">
        <v>2</v>
      </c>
      <c r="AY55" s="239">
        <v>4</v>
      </c>
      <c r="AZ55" s="239">
        <v>2</v>
      </c>
      <c r="BA55" s="239">
        <v>21</v>
      </c>
      <c r="BB55" s="239">
        <v>47</v>
      </c>
      <c r="BC55" s="239" t="s">
        <v>384</v>
      </c>
      <c r="BD55" s="239">
        <v>5</v>
      </c>
      <c r="BE55" s="239">
        <v>1</v>
      </c>
      <c r="BF55" s="239">
        <v>1</v>
      </c>
      <c r="BI55" s="239">
        <v>3</v>
      </c>
      <c r="BJ55" s="239">
        <v>20</v>
      </c>
      <c r="BK55" s="239">
        <v>40</v>
      </c>
      <c r="BL55" s="239">
        <v>11</v>
      </c>
      <c r="BM55" s="239">
        <v>21</v>
      </c>
      <c r="CT55" s="239">
        <v>392631</v>
      </c>
      <c r="CU55" s="239">
        <v>4972228</v>
      </c>
      <c r="CV55" s="239">
        <v>44.895380699999997</v>
      </c>
      <c r="CW55" s="239">
        <v>-94.359816100000003</v>
      </c>
      <c r="CX55" s="239" t="s">
        <v>379</v>
      </c>
      <c r="CY55" s="239" t="s">
        <v>623</v>
      </c>
    </row>
    <row r="56" spans="1:103" x14ac:dyDescent="0.25">
      <c r="A56" s="239">
        <v>723110</v>
      </c>
      <c r="B56" s="239">
        <v>3</v>
      </c>
      <c r="C56" s="239">
        <v>7</v>
      </c>
      <c r="D56" s="239">
        <v>142.505</v>
      </c>
      <c r="E56" s="239">
        <v>43</v>
      </c>
      <c r="F56" s="239" t="s">
        <v>518</v>
      </c>
      <c r="H56" s="239">
        <v>8</v>
      </c>
      <c r="I56" s="239">
        <v>22</v>
      </c>
      <c r="K56" s="239">
        <v>19007787</v>
      </c>
      <c r="M56" s="239">
        <v>5</v>
      </c>
      <c r="N56" s="239">
        <v>30</v>
      </c>
      <c r="O56" s="239">
        <v>2019</v>
      </c>
      <c r="P56" s="239" t="s">
        <v>416</v>
      </c>
      <c r="Q56" s="239">
        <v>7</v>
      </c>
      <c r="R56" s="239">
        <v>98</v>
      </c>
      <c r="S56" s="239">
        <v>4</v>
      </c>
      <c r="T56" s="239">
        <v>0</v>
      </c>
      <c r="U56" s="239">
        <v>2</v>
      </c>
      <c r="V56" s="239">
        <v>12</v>
      </c>
      <c r="W56" s="239">
        <v>10</v>
      </c>
      <c r="X56" s="239">
        <v>4</v>
      </c>
      <c r="Y56" s="239">
        <v>1</v>
      </c>
      <c r="Z56" s="239">
        <v>1</v>
      </c>
      <c r="AB56" s="239">
        <v>1</v>
      </c>
      <c r="AC56" s="239">
        <v>98</v>
      </c>
      <c r="AD56" s="239" t="s">
        <v>547</v>
      </c>
      <c r="AE56" s="239">
        <v>102</v>
      </c>
      <c r="AF56" s="239" t="s">
        <v>521</v>
      </c>
      <c r="AG56" s="239">
        <v>7</v>
      </c>
      <c r="AH56" s="239">
        <v>2</v>
      </c>
      <c r="AI56" s="239">
        <v>4</v>
      </c>
      <c r="AJ56" s="239">
        <v>3</v>
      </c>
      <c r="AK56" s="239">
        <v>21</v>
      </c>
      <c r="AL56" s="239">
        <v>63</v>
      </c>
      <c r="AM56" s="239" t="s">
        <v>384</v>
      </c>
      <c r="AN56" s="239">
        <v>9</v>
      </c>
      <c r="AO56" s="239">
        <v>90</v>
      </c>
      <c r="AS56" s="239">
        <v>12</v>
      </c>
      <c r="AT56" s="239">
        <v>23</v>
      </c>
      <c r="AU56" s="239">
        <v>40</v>
      </c>
      <c r="AV56" s="239">
        <v>11</v>
      </c>
      <c r="AW56" s="239">
        <v>21</v>
      </c>
      <c r="AX56" s="239">
        <v>2</v>
      </c>
      <c r="AY56" s="239">
        <v>2</v>
      </c>
      <c r="AZ56" s="239">
        <v>3</v>
      </c>
      <c r="BA56" s="239">
        <v>26</v>
      </c>
      <c r="BB56" s="239">
        <v>68</v>
      </c>
      <c r="BC56" s="239" t="s">
        <v>374</v>
      </c>
      <c r="BD56" s="239">
        <v>5</v>
      </c>
      <c r="BE56" s="239">
        <v>1</v>
      </c>
      <c r="BI56" s="239">
        <v>12</v>
      </c>
      <c r="BJ56" s="239">
        <v>9</v>
      </c>
      <c r="BK56" s="239">
        <v>40</v>
      </c>
      <c r="BL56" s="239">
        <v>11</v>
      </c>
      <c r="BM56" s="239">
        <v>21</v>
      </c>
      <c r="CT56" s="239">
        <v>392666.66146450199</v>
      </c>
      <c r="CU56" s="239">
        <v>4972227.8701173197</v>
      </c>
      <c r="CV56" s="239">
        <v>44.89538494</v>
      </c>
      <c r="CW56" s="239">
        <v>-94.359361770000007</v>
      </c>
      <c r="CX56" s="239" t="s">
        <v>379</v>
      </c>
      <c r="CY56" s="239" t="s">
        <v>624</v>
      </c>
    </row>
    <row r="57" spans="1:103" x14ac:dyDescent="0.25">
      <c r="A57" s="239">
        <v>723184</v>
      </c>
      <c r="B57" s="239">
        <v>3</v>
      </c>
      <c r="C57" s="239">
        <v>7</v>
      </c>
      <c r="D57" s="239">
        <v>142.53200000000001</v>
      </c>
      <c r="E57" s="239">
        <v>43</v>
      </c>
      <c r="F57" s="239" t="s">
        <v>518</v>
      </c>
      <c r="H57" s="239">
        <v>8</v>
      </c>
      <c r="I57" s="239">
        <v>22</v>
      </c>
      <c r="K57" s="239">
        <v>19007754</v>
      </c>
      <c r="M57" s="239">
        <v>5</v>
      </c>
      <c r="N57" s="239">
        <v>29</v>
      </c>
      <c r="O57" s="239">
        <v>2019</v>
      </c>
      <c r="P57" s="239" t="s">
        <v>375</v>
      </c>
      <c r="Q57" s="239">
        <v>15</v>
      </c>
      <c r="R57" s="239">
        <v>98</v>
      </c>
      <c r="S57" s="239">
        <v>5</v>
      </c>
      <c r="T57" s="239">
        <v>0</v>
      </c>
      <c r="U57" s="239">
        <v>1</v>
      </c>
      <c r="W57" s="239">
        <v>16</v>
      </c>
      <c r="X57" s="239">
        <v>2</v>
      </c>
      <c r="Y57" s="239">
        <v>1</v>
      </c>
      <c r="Z57" s="239">
        <v>1</v>
      </c>
      <c r="AB57" s="239">
        <v>1</v>
      </c>
      <c r="AC57" s="239">
        <v>98</v>
      </c>
      <c r="AD57" s="239" t="s">
        <v>547</v>
      </c>
      <c r="AF57" s="239" t="s">
        <v>521</v>
      </c>
      <c r="AG57" s="239">
        <v>4</v>
      </c>
      <c r="AH57" s="239">
        <v>2</v>
      </c>
      <c r="AI57" s="239">
        <v>2</v>
      </c>
      <c r="AJ57" s="239">
        <v>4</v>
      </c>
      <c r="AK57" s="239">
        <v>21</v>
      </c>
      <c r="AL57" s="239">
        <v>51</v>
      </c>
      <c r="AM57" s="239" t="s">
        <v>374</v>
      </c>
      <c r="AN57" s="239">
        <v>5</v>
      </c>
      <c r="AO57" s="239">
        <v>1</v>
      </c>
      <c r="AS57" s="239">
        <v>12</v>
      </c>
      <c r="AT57" s="239">
        <v>9</v>
      </c>
      <c r="AU57" s="239">
        <v>40</v>
      </c>
      <c r="AV57" s="239">
        <v>11</v>
      </c>
      <c r="AW57" s="239">
        <v>21</v>
      </c>
      <c r="CT57" s="239">
        <v>392709.34847931098</v>
      </c>
      <c r="CU57" s="239">
        <v>4972228.0640893597</v>
      </c>
      <c r="CV57" s="239">
        <v>44.895393120000001</v>
      </c>
      <c r="CW57" s="239">
        <v>-94.358821340000006</v>
      </c>
      <c r="CX57" s="239" t="s">
        <v>379</v>
      </c>
      <c r="CY57" s="239" t="s">
        <v>625</v>
      </c>
    </row>
    <row r="58" spans="1:103" x14ac:dyDescent="0.25">
      <c r="A58" s="239">
        <v>692449</v>
      </c>
      <c r="B58" s="239">
        <v>3</v>
      </c>
      <c r="C58" s="239">
        <v>7</v>
      </c>
      <c r="D58" s="239">
        <v>142.535</v>
      </c>
      <c r="E58" s="239">
        <v>43</v>
      </c>
      <c r="F58" s="239" t="s">
        <v>518</v>
      </c>
      <c r="H58" s="239">
        <v>8</v>
      </c>
      <c r="I58" s="239">
        <v>22</v>
      </c>
      <c r="K58" s="239">
        <v>19003041</v>
      </c>
      <c r="M58" s="239">
        <v>2</v>
      </c>
      <c r="N58" s="239">
        <v>27</v>
      </c>
      <c r="O58" s="239">
        <v>2019</v>
      </c>
      <c r="P58" s="239" t="s">
        <v>375</v>
      </c>
      <c r="Q58" s="239">
        <v>7</v>
      </c>
      <c r="R58" s="239">
        <v>98</v>
      </c>
      <c r="S58" s="239">
        <v>5</v>
      </c>
      <c r="T58" s="239">
        <v>0</v>
      </c>
      <c r="U58" s="239">
        <v>2</v>
      </c>
      <c r="V58" s="239">
        <v>12</v>
      </c>
      <c r="W58" s="239">
        <v>10</v>
      </c>
      <c r="X58" s="239">
        <v>16</v>
      </c>
      <c r="Y58" s="239">
        <v>1</v>
      </c>
      <c r="Z58" s="239">
        <v>1</v>
      </c>
      <c r="AB58" s="239">
        <v>3</v>
      </c>
      <c r="AC58" s="239">
        <v>98</v>
      </c>
      <c r="AD58" s="239" t="s">
        <v>547</v>
      </c>
      <c r="AF58" s="239" t="s">
        <v>521</v>
      </c>
      <c r="AG58" s="239">
        <v>7</v>
      </c>
      <c r="AH58" s="239">
        <v>2</v>
      </c>
      <c r="AI58" s="239">
        <v>4</v>
      </c>
      <c r="AJ58" s="239">
        <v>3</v>
      </c>
      <c r="AK58" s="239">
        <v>21</v>
      </c>
      <c r="AL58" s="239">
        <v>42</v>
      </c>
      <c r="AM58" s="239" t="s">
        <v>374</v>
      </c>
      <c r="AN58" s="239">
        <v>5</v>
      </c>
      <c r="AO58" s="239">
        <v>4</v>
      </c>
      <c r="AS58" s="239">
        <v>12</v>
      </c>
      <c r="AT58" s="239">
        <v>9</v>
      </c>
      <c r="AU58" s="239">
        <v>40</v>
      </c>
      <c r="AV58" s="239">
        <v>11</v>
      </c>
      <c r="AW58" s="239">
        <v>23</v>
      </c>
      <c r="AX58" s="239">
        <v>2</v>
      </c>
      <c r="AY58" s="239">
        <v>4</v>
      </c>
      <c r="AZ58" s="239">
        <v>3</v>
      </c>
      <c r="BA58" s="239">
        <v>26</v>
      </c>
      <c r="BB58" s="239">
        <v>63</v>
      </c>
      <c r="BC58" s="239" t="s">
        <v>384</v>
      </c>
      <c r="BD58" s="239">
        <v>5</v>
      </c>
      <c r="BE58" s="239">
        <v>1</v>
      </c>
      <c r="BI58" s="239">
        <v>12</v>
      </c>
      <c r="BJ58" s="239">
        <v>9</v>
      </c>
      <c r="BK58" s="239">
        <v>40</v>
      </c>
      <c r="BL58" s="239">
        <v>11</v>
      </c>
      <c r="BM58" s="239">
        <v>23</v>
      </c>
      <c r="CT58" s="239">
        <v>392715.14552785503</v>
      </c>
      <c r="CU58" s="239">
        <v>4972226.8533641398</v>
      </c>
      <c r="CV58" s="239">
        <v>44.895383090000003</v>
      </c>
      <c r="CW58" s="239">
        <v>-94.358747679999993</v>
      </c>
      <c r="CX58" s="239" t="s">
        <v>379</v>
      </c>
      <c r="CY58" s="239" t="s">
        <v>626</v>
      </c>
    </row>
    <row r="59" spans="1:103" x14ac:dyDescent="0.25">
      <c r="A59" s="239">
        <v>740523</v>
      </c>
      <c r="B59" s="239">
        <v>3</v>
      </c>
      <c r="C59" s="239">
        <v>7</v>
      </c>
      <c r="D59" s="239">
        <v>142.565</v>
      </c>
      <c r="E59" s="239">
        <v>43</v>
      </c>
      <c r="F59" s="239" t="s">
        <v>518</v>
      </c>
      <c r="H59" s="239">
        <v>8</v>
      </c>
      <c r="I59" s="239">
        <v>22</v>
      </c>
      <c r="K59" s="239">
        <v>19011692</v>
      </c>
      <c r="M59" s="239">
        <v>8</v>
      </c>
      <c r="N59" s="239">
        <v>7</v>
      </c>
      <c r="O59" s="239">
        <v>2019</v>
      </c>
      <c r="P59" s="239" t="s">
        <v>375</v>
      </c>
      <c r="Q59" s="239">
        <v>9</v>
      </c>
      <c r="R59" s="239" t="s">
        <v>393</v>
      </c>
      <c r="S59" s="239">
        <v>5</v>
      </c>
      <c r="T59" s="239">
        <v>0</v>
      </c>
      <c r="U59" s="239">
        <v>3</v>
      </c>
      <c r="V59" s="239">
        <v>12</v>
      </c>
      <c r="W59" s="239">
        <v>10</v>
      </c>
      <c r="X59" s="239">
        <v>2</v>
      </c>
      <c r="Y59" s="239">
        <v>1</v>
      </c>
      <c r="Z59" s="239">
        <v>1</v>
      </c>
      <c r="AB59" s="239">
        <v>1</v>
      </c>
      <c r="AC59" s="239">
        <v>98</v>
      </c>
      <c r="AD59" s="239" t="s">
        <v>547</v>
      </c>
      <c r="AF59" s="239" t="s">
        <v>521</v>
      </c>
      <c r="AG59" s="239">
        <v>7</v>
      </c>
      <c r="AH59" s="239">
        <v>2</v>
      </c>
      <c r="AI59" s="239">
        <v>2</v>
      </c>
      <c r="AJ59" s="239">
        <v>3</v>
      </c>
      <c r="AK59" s="239">
        <v>34</v>
      </c>
      <c r="AL59" s="239">
        <v>62</v>
      </c>
      <c r="AM59" s="239" t="s">
        <v>374</v>
      </c>
      <c r="AN59" s="239">
        <v>5</v>
      </c>
      <c r="AO59" s="239">
        <v>1</v>
      </c>
      <c r="AS59" s="239">
        <v>12</v>
      </c>
      <c r="AT59" s="239">
        <v>9</v>
      </c>
      <c r="AU59" s="239">
        <v>40</v>
      </c>
      <c r="AV59" s="239">
        <v>11</v>
      </c>
      <c r="AW59" s="239">
        <v>21</v>
      </c>
      <c r="AX59" s="239">
        <v>2</v>
      </c>
      <c r="AY59" s="239">
        <v>4</v>
      </c>
      <c r="AZ59" s="239">
        <v>3</v>
      </c>
      <c r="BA59" s="239">
        <v>21</v>
      </c>
      <c r="BB59" s="239">
        <v>78</v>
      </c>
      <c r="BC59" s="239" t="s">
        <v>384</v>
      </c>
      <c r="BD59" s="239">
        <v>5</v>
      </c>
      <c r="BE59" s="239">
        <v>1</v>
      </c>
      <c r="BI59" s="239">
        <v>12</v>
      </c>
      <c r="BJ59" s="239">
        <v>9</v>
      </c>
      <c r="BK59" s="239">
        <v>40</v>
      </c>
      <c r="BL59" s="239">
        <v>11</v>
      </c>
      <c r="BM59" s="239">
        <v>21</v>
      </c>
      <c r="BN59" s="239">
        <v>1</v>
      </c>
      <c r="BO59" s="239">
        <v>2</v>
      </c>
      <c r="BP59" s="239">
        <v>3</v>
      </c>
      <c r="BQ59" s="239">
        <v>34</v>
      </c>
      <c r="BY59" s="239">
        <v>12</v>
      </c>
      <c r="BZ59" s="239">
        <v>9</v>
      </c>
      <c r="CA59" s="239">
        <v>40</v>
      </c>
      <c r="CB59" s="239">
        <v>11</v>
      </c>
      <c r="CC59" s="239">
        <v>21</v>
      </c>
      <c r="CT59" s="239">
        <v>392762.79441953701</v>
      </c>
      <c r="CU59" s="239">
        <v>4972226.4038102999</v>
      </c>
      <c r="CV59" s="239">
        <v>44.895386219999999</v>
      </c>
      <c r="CW59" s="239">
        <v>-94.358144289999998</v>
      </c>
      <c r="CX59" s="239" t="s">
        <v>379</v>
      </c>
      <c r="CY59" s="239" t="s">
        <v>627</v>
      </c>
    </row>
    <row r="60" spans="1:103" x14ac:dyDescent="0.25">
      <c r="A60" s="239">
        <v>707107</v>
      </c>
      <c r="B60" s="239">
        <v>3</v>
      </c>
      <c r="C60" s="239">
        <v>7</v>
      </c>
      <c r="D60" s="239">
        <v>142.56800000000001</v>
      </c>
      <c r="E60" s="239">
        <v>43</v>
      </c>
      <c r="F60" s="239" t="s">
        <v>518</v>
      </c>
      <c r="H60" s="239">
        <v>8</v>
      </c>
      <c r="I60" s="239">
        <v>22</v>
      </c>
      <c r="K60" s="239">
        <v>19006074</v>
      </c>
      <c r="M60" s="239">
        <v>4</v>
      </c>
      <c r="N60" s="239">
        <v>25</v>
      </c>
      <c r="O60" s="239">
        <v>2019</v>
      </c>
      <c r="P60" s="239" t="s">
        <v>416</v>
      </c>
      <c r="Q60" s="239">
        <v>16</v>
      </c>
      <c r="R60" s="239">
        <v>98</v>
      </c>
      <c r="S60" s="239">
        <v>5</v>
      </c>
      <c r="T60" s="239">
        <v>0</v>
      </c>
      <c r="U60" s="239">
        <v>1</v>
      </c>
      <c r="W60" s="239">
        <v>16</v>
      </c>
      <c r="X60" s="239">
        <v>2</v>
      </c>
      <c r="Y60" s="239">
        <v>1</v>
      </c>
      <c r="Z60" s="239">
        <v>1</v>
      </c>
      <c r="AB60" s="239">
        <v>1</v>
      </c>
      <c r="AC60" s="239">
        <v>98</v>
      </c>
      <c r="AD60" s="239" t="s">
        <v>547</v>
      </c>
      <c r="AF60" s="239" t="s">
        <v>521</v>
      </c>
      <c r="AG60" s="239">
        <v>4</v>
      </c>
      <c r="AH60" s="239">
        <v>2</v>
      </c>
      <c r="AI60" s="239">
        <v>2</v>
      </c>
      <c r="AJ60" s="239">
        <v>3</v>
      </c>
      <c r="AK60" s="239">
        <v>21</v>
      </c>
      <c r="AL60" s="239">
        <v>41</v>
      </c>
      <c r="AM60" s="239" t="s">
        <v>374</v>
      </c>
      <c r="AN60" s="239">
        <v>5</v>
      </c>
      <c r="AO60" s="239">
        <v>1</v>
      </c>
      <c r="AS60" s="239">
        <v>12</v>
      </c>
      <c r="AT60" s="239">
        <v>9</v>
      </c>
      <c r="AU60" s="239">
        <v>40</v>
      </c>
      <c r="AV60" s="239">
        <v>11</v>
      </c>
      <c r="AW60" s="239">
        <v>21</v>
      </c>
      <c r="CT60" s="239">
        <v>392768.34998859902</v>
      </c>
      <c r="CU60" s="239">
        <v>4972228.8578409497</v>
      </c>
      <c r="CV60" s="239">
        <v>44.895409149999999</v>
      </c>
      <c r="CW60" s="239">
        <v>-94.358074470000005</v>
      </c>
      <c r="CX60" s="239" t="s">
        <v>379</v>
      </c>
      <c r="CY60" s="239" t="s">
        <v>628</v>
      </c>
    </row>
    <row r="61" spans="1:103" x14ac:dyDescent="0.25">
      <c r="A61" s="239">
        <v>531107</v>
      </c>
      <c r="B61" s="239">
        <v>3</v>
      </c>
      <c r="C61" s="239">
        <v>7</v>
      </c>
      <c r="D61" s="239">
        <v>142.57300000000001</v>
      </c>
      <c r="E61" s="239">
        <v>43</v>
      </c>
      <c r="F61" s="239" t="s">
        <v>518</v>
      </c>
      <c r="H61" s="239">
        <v>8</v>
      </c>
      <c r="I61" s="239">
        <v>22</v>
      </c>
      <c r="K61" s="239">
        <v>18000003</v>
      </c>
      <c r="M61" s="239">
        <v>1</v>
      </c>
      <c r="N61" s="239">
        <v>1</v>
      </c>
      <c r="O61" s="239">
        <v>2018</v>
      </c>
      <c r="P61" s="239" t="s">
        <v>381</v>
      </c>
      <c r="Q61" s="239">
        <v>1</v>
      </c>
      <c r="R61" s="239" t="s">
        <v>376</v>
      </c>
      <c r="S61" s="239">
        <v>5</v>
      </c>
      <c r="T61" s="239">
        <v>0</v>
      </c>
      <c r="U61" s="239">
        <v>1</v>
      </c>
      <c r="W61" s="239">
        <v>67</v>
      </c>
      <c r="X61" s="239">
        <v>2</v>
      </c>
      <c r="Y61" s="239">
        <v>4</v>
      </c>
      <c r="Z61" s="239">
        <v>1</v>
      </c>
      <c r="AB61" s="239">
        <v>3</v>
      </c>
      <c r="AC61" s="239">
        <v>98</v>
      </c>
      <c r="AD61" s="239" t="s">
        <v>598</v>
      </c>
      <c r="AF61" s="239" t="s">
        <v>521</v>
      </c>
      <c r="AG61" s="239">
        <v>3</v>
      </c>
      <c r="AH61" s="239">
        <v>1</v>
      </c>
      <c r="AI61" s="239">
        <v>4</v>
      </c>
      <c r="AJ61" s="239">
        <v>4</v>
      </c>
      <c r="AK61" s="239">
        <v>21</v>
      </c>
      <c r="AL61" s="239">
        <v>20</v>
      </c>
      <c r="AM61" s="239" t="s">
        <v>374</v>
      </c>
      <c r="AN61" s="239">
        <v>10</v>
      </c>
      <c r="AO61" s="239">
        <v>68</v>
      </c>
      <c r="AS61" s="239">
        <v>13</v>
      </c>
      <c r="AT61" s="239">
        <v>9</v>
      </c>
      <c r="AU61" s="239">
        <v>40</v>
      </c>
      <c r="AV61" s="239">
        <v>11</v>
      </c>
      <c r="AW61" s="239">
        <v>21</v>
      </c>
      <c r="CT61" s="239">
        <v>392775.85956997302</v>
      </c>
      <c r="CU61" s="239">
        <v>4972229.9827378197</v>
      </c>
      <c r="CV61" s="239">
        <v>44.895420399999999</v>
      </c>
      <c r="CW61" s="239">
        <v>-94.357979630000003</v>
      </c>
      <c r="CX61" s="239" t="s">
        <v>438</v>
      </c>
      <c r="CY61" s="239" t="s">
        <v>629</v>
      </c>
    </row>
    <row r="62" spans="1:103" x14ac:dyDescent="0.25">
      <c r="A62" s="239">
        <v>10989642</v>
      </c>
      <c r="B62" s="239">
        <v>3</v>
      </c>
      <c r="C62" s="239">
        <v>7</v>
      </c>
      <c r="D62" s="239">
        <v>142.57400000000001</v>
      </c>
      <c r="E62" s="239">
        <v>43</v>
      </c>
      <c r="F62" s="239" t="s">
        <v>518</v>
      </c>
      <c r="H62" s="239">
        <v>8</v>
      </c>
      <c r="I62" s="239">
        <v>22</v>
      </c>
      <c r="K62" s="239">
        <v>14201470</v>
      </c>
      <c r="L62" s="239">
        <v>143020202</v>
      </c>
      <c r="M62" s="239">
        <v>10</v>
      </c>
      <c r="N62" s="239">
        <v>17</v>
      </c>
      <c r="O62" s="239">
        <v>2014</v>
      </c>
      <c r="P62" s="239" t="s">
        <v>383</v>
      </c>
      <c r="Q62" s="239">
        <v>15</v>
      </c>
      <c r="S62" s="239">
        <v>5</v>
      </c>
      <c r="T62" s="239">
        <v>0</v>
      </c>
      <c r="U62" s="239">
        <v>2</v>
      </c>
      <c r="V62" s="239">
        <v>10</v>
      </c>
      <c r="W62" s="239">
        <v>10</v>
      </c>
      <c r="X62" s="239">
        <v>2</v>
      </c>
      <c r="Y62" s="239">
        <v>1</v>
      </c>
      <c r="Z62" s="239">
        <v>1</v>
      </c>
      <c r="AA62" s="239">
        <v>2</v>
      </c>
      <c r="AB62" s="239">
        <v>1</v>
      </c>
      <c r="AC62" s="239">
        <v>98</v>
      </c>
      <c r="AD62" s="239" t="s">
        <v>523</v>
      </c>
      <c r="AE62" s="239" t="s">
        <v>599</v>
      </c>
      <c r="AF62" s="239" t="s">
        <v>521</v>
      </c>
      <c r="AG62" s="239">
        <v>5</v>
      </c>
      <c r="AH62" s="239">
        <v>2</v>
      </c>
      <c r="AI62" s="239">
        <v>1</v>
      </c>
      <c r="AJ62" s="239">
        <v>3</v>
      </c>
      <c r="AK62" s="239">
        <v>21</v>
      </c>
      <c r="AL62" s="239">
        <v>48</v>
      </c>
      <c r="AM62" s="239" t="s">
        <v>374</v>
      </c>
      <c r="AN62" s="239">
        <v>5</v>
      </c>
      <c r="AO62" s="239">
        <v>8</v>
      </c>
      <c r="AP62" s="239">
        <v>15</v>
      </c>
      <c r="AS62" s="239">
        <v>4</v>
      </c>
      <c r="AT62" s="239">
        <v>98</v>
      </c>
      <c r="AU62" s="239">
        <v>40</v>
      </c>
      <c r="AV62" s="239">
        <v>11</v>
      </c>
      <c r="AW62" s="239">
        <v>21</v>
      </c>
      <c r="AX62" s="239">
        <v>2</v>
      </c>
      <c r="AY62" s="239">
        <v>2</v>
      </c>
      <c r="AZ62" s="239">
        <v>3</v>
      </c>
      <c r="BA62" s="239">
        <v>21</v>
      </c>
      <c r="BB62" s="239">
        <v>51</v>
      </c>
      <c r="BC62" s="239" t="s">
        <v>374</v>
      </c>
      <c r="BD62" s="239">
        <v>5</v>
      </c>
      <c r="BE62" s="239">
        <v>1</v>
      </c>
      <c r="BI62" s="239">
        <v>4</v>
      </c>
      <c r="BJ62" s="239">
        <v>98</v>
      </c>
      <c r="BK62" s="239">
        <v>40</v>
      </c>
      <c r="BL62" s="239">
        <v>11</v>
      </c>
      <c r="BM62" s="239">
        <v>21</v>
      </c>
      <c r="CT62" s="239">
        <v>392777</v>
      </c>
      <c r="CU62" s="239">
        <v>4972227</v>
      </c>
      <c r="CV62" s="239">
        <v>44.895391500000002</v>
      </c>
      <c r="CW62" s="239">
        <v>-94.357959600000001</v>
      </c>
      <c r="CX62" s="239" t="s">
        <v>379</v>
      </c>
      <c r="CY62" s="239" t="s">
        <v>630</v>
      </c>
    </row>
    <row r="63" spans="1:103" x14ac:dyDescent="0.25">
      <c r="A63" s="239">
        <v>522098</v>
      </c>
      <c r="B63" s="239">
        <v>3</v>
      </c>
      <c r="C63" s="239">
        <v>7</v>
      </c>
      <c r="D63" s="239">
        <v>142.57400000000001</v>
      </c>
      <c r="E63" s="239">
        <v>43</v>
      </c>
      <c r="F63" s="239" t="s">
        <v>518</v>
      </c>
      <c r="H63" s="239">
        <v>8</v>
      </c>
      <c r="I63" s="239">
        <v>22</v>
      </c>
      <c r="K63" s="239">
        <v>17017388</v>
      </c>
      <c r="M63" s="239">
        <v>12</v>
      </c>
      <c r="N63" s="239">
        <v>5</v>
      </c>
      <c r="O63" s="239">
        <v>2017</v>
      </c>
      <c r="P63" s="239" t="s">
        <v>391</v>
      </c>
      <c r="Q63" s="239">
        <v>11</v>
      </c>
      <c r="R63" s="239">
        <v>98</v>
      </c>
      <c r="S63" s="239">
        <v>5</v>
      </c>
      <c r="T63" s="239">
        <v>0</v>
      </c>
      <c r="U63" s="239">
        <v>1</v>
      </c>
      <c r="W63" s="239">
        <v>75</v>
      </c>
      <c r="X63" s="239">
        <v>2</v>
      </c>
      <c r="Y63" s="239">
        <v>1</v>
      </c>
      <c r="Z63" s="239">
        <v>7</v>
      </c>
      <c r="AB63" s="239">
        <v>5</v>
      </c>
      <c r="AC63" s="239">
        <v>98</v>
      </c>
      <c r="AD63" s="239" t="s">
        <v>598</v>
      </c>
      <c r="AF63" s="239" t="s">
        <v>521</v>
      </c>
      <c r="AG63" s="239">
        <v>3</v>
      </c>
      <c r="AH63" s="239">
        <v>2</v>
      </c>
      <c r="AI63" s="239">
        <v>14</v>
      </c>
      <c r="AJ63" s="239">
        <v>3</v>
      </c>
      <c r="AK63" s="239">
        <v>33</v>
      </c>
      <c r="AL63" s="239">
        <v>64</v>
      </c>
      <c r="AM63" s="239" t="s">
        <v>374</v>
      </c>
      <c r="AN63" s="239">
        <v>5</v>
      </c>
      <c r="AO63" s="239">
        <v>11</v>
      </c>
      <c r="AS63" s="239">
        <v>90</v>
      </c>
      <c r="AT63" s="239">
        <v>9</v>
      </c>
      <c r="AU63" s="239">
        <v>10</v>
      </c>
      <c r="AV63" s="239">
        <v>11</v>
      </c>
      <c r="AW63" s="239">
        <v>21</v>
      </c>
      <c r="CT63" s="239">
        <v>392778.27181135799</v>
      </c>
      <c r="CU63" s="239">
        <v>4972237.95111915</v>
      </c>
      <c r="CV63" s="239">
        <v>44.895492480000001</v>
      </c>
      <c r="CW63" s="239">
        <v>-94.357950770000002</v>
      </c>
      <c r="CX63" s="239" t="s">
        <v>438</v>
      </c>
      <c r="CY63" s="239" t="s">
        <v>631</v>
      </c>
    </row>
    <row r="64" spans="1:103" x14ac:dyDescent="0.25">
      <c r="A64" s="239">
        <v>760918</v>
      </c>
      <c r="B64" s="239">
        <v>3</v>
      </c>
      <c r="C64" s="239">
        <v>7</v>
      </c>
      <c r="D64" s="239">
        <v>142.578</v>
      </c>
      <c r="E64" s="239">
        <v>43</v>
      </c>
      <c r="F64" s="239" t="s">
        <v>518</v>
      </c>
      <c r="H64" s="239">
        <v>8</v>
      </c>
      <c r="I64" s="239">
        <v>22</v>
      </c>
      <c r="K64" s="239">
        <v>19016981</v>
      </c>
      <c r="M64" s="239">
        <v>11</v>
      </c>
      <c r="N64" s="239">
        <v>8</v>
      </c>
      <c r="O64" s="239">
        <v>2019</v>
      </c>
      <c r="P64" s="239" t="s">
        <v>383</v>
      </c>
      <c r="Q64" s="239">
        <v>17</v>
      </c>
      <c r="S64" s="239">
        <v>5</v>
      </c>
      <c r="T64" s="239">
        <v>0</v>
      </c>
      <c r="U64" s="239">
        <v>1</v>
      </c>
      <c r="W64" s="239">
        <v>17</v>
      </c>
      <c r="X64" s="239">
        <v>2</v>
      </c>
      <c r="Y64" s="239">
        <v>4</v>
      </c>
      <c r="Z64" s="239">
        <v>1</v>
      </c>
      <c r="AB64" s="239">
        <v>1</v>
      </c>
      <c r="AC64" s="239">
        <v>98</v>
      </c>
      <c r="AD64" s="239">
        <v>7</v>
      </c>
      <c r="AF64" s="239" t="s">
        <v>521</v>
      </c>
      <c r="AG64" s="239">
        <v>4</v>
      </c>
      <c r="AH64" s="239">
        <v>2</v>
      </c>
      <c r="AI64" s="239">
        <v>4</v>
      </c>
      <c r="AJ64" s="239">
        <v>4</v>
      </c>
      <c r="AK64" s="239">
        <v>21</v>
      </c>
      <c r="AL64" s="239">
        <v>85</v>
      </c>
      <c r="AM64" s="239" t="s">
        <v>374</v>
      </c>
      <c r="AN64" s="239">
        <v>5</v>
      </c>
      <c r="AO64" s="239">
        <v>1</v>
      </c>
      <c r="AS64" s="239">
        <v>12</v>
      </c>
      <c r="AT64" s="239">
        <v>9</v>
      </c>
      <c r="AU64" s="239">
        <v>40</v>
      </c>
      <c r="AV64" s="239">
        <v>11</v>
      </c>
      <c r="AW64" s="239">
        <v>21</v>
      </c>
      <c r="CT64" s="239">
        <v>392770.18511768698</v>
      </c>
      <c r="CU64" s="239">
        <v>4972227.1963066403</v>
      </c>
      <c r="CV64" s="239">
        <v>44.895394469999999</v>
      </c>
      <c r="CW64" s="239">
        <v>-94.358050879999993</v>
      </c>
      <c r="CX64" s="239" t="s">
        <v>438</v>
      </c>
      <c r="CY64" s="239" t="s">
        <v>632</v>
      </c>
    </row>
    <row r="65" spans="1:103" x14ac:dyDescent="0.25">
      <c r="A65" s="239">
        <v>530812</v>
      </c>
      <c r="B65" s="239">
        <v>3</v>
      </c>
      <c r="C65" s="239">
        <v>7</v>
      </c>
      <c r="D65" s="239">
        <v>142.58500000000001</v>
      </c>
      <c r="E65" s="239">
        <v>43</v>
      </c>
      <c r="F65" s="239" t="s">
        <v>518</v>
      </c>
      <c r="H65" s="239">
        <v>8</v>
      </c>
      <c r="I65" s="239">
        <v>22</v>
      </c>
      <c r="K65" s="239">
        <v>17018551</v>
      </c>
      <c r="M65" s="239">
        <v>12</v>
      </c>
      <c r="N65" s="239">
        <v>25</v>
      </c>
      <c r="O65" s="239">
        <v>2017</v>
      </c>
      <c r="P65" s="239" t="s">
        <v>381</v>
      </c>
      <c r="Q65" s="239">
        <v>11</v>
      </c>
      <c r="R65" s="239" t="s">
        <v>393</v>
      </c>
      <c r="S65" s="239">
        <v>5</v>
      </c>
      <c r="T65" s="239">
        <v>0</v>
      </c>
      <c r="U65" s="239">
        <v>1</v>
      </c>
      <c r="W65" s="239">
        <v>75</v>
      </c>
      <c r="X65" s="239">
        <v>4</v>
      </c>
      <c r="Y65" s="239">
        <v>1</v>
      </c>
      <c r="Z65" s="239">
        <v>1</v>
      </c>
      <c r="AB65" s="239">
        <v>5</v>
      </c>
      <c r="AC65" s="239">
        <v>98</v>
      </c>
      <c r="AD65" s="239" t="s">
        <v>598</v>
      </c>
      <c r="AF65" s="239" t="s">
        <v>521</v>
      </c>
      <c r="AG65" s="239">
        <v>3</v>
      </c>
      <c r="AH65" s="239">
        <v>2</v>
      </c>
      <c r="AI65" s="239">
        <v>4</v>
      </c>
      <c r="AJ65" s="239">
        <v>3</v>
      </c>
      <c r="AK65" s="239">
        <v>21</v>
      </c>
      <c r="AL65" s="239">
        <v>26</v>
      </c>
      <c r="AM65" s="239" t="s">
        <v>374</v>
      </c>
      <c r="AN65" s="239">
        <v>5</v>
      </c>
      <c r="AO65" s="239">
        <v>71</v>
      </c>
      <c r="AS65" s="239">
        <v>12</v>
      </c>
      <c r="AT65" s="239">
        <v>9</v>
      </c>
      <c r="AU65" s="239">
        <v>40</v>
      </c>
      <c r="AV65" s="239">
        <v>11</v>
      </c>
      <c r="AW65" s="239">
        <v>21</v>
      </c>
      <c r="CT65" s="239">
        <v>392795.37187655602</v>
      </c>
      <c r="CU65" s="239">
        <v>4972223.6286947997</v>
      </c>
      <c r="CV65" s="239">
        <v>44.895366150000001</v>
      </c>
      <c r="CW65" s="239">
        <v>-94.357731229999999</v>
      </c>
      <c r="CX65" s="239" t="s">
        <v>379</v>
      </c>
      <c r="CY65" s="239" t="s">
        <v>633</v>
      </c>
    </row>
    <row r="66" spans="1:103" x14ac:dyDescent="0.25">
      <c r="A66" s="239">
        <v>10910853</v>
      </c>
      <c r="B66" s="239">
        <v>3</v>
      </c>
      <c r="C66" s="239">
        <v>7</v>
      </c>
      <c r="D66" s="239">
        <v>142.642</v>
      </c>
      <c r="E66" s="239">
        <v>43</v>
      </c>
      <c r="F66" s="239" t="s">
        <v>518</v>
      </c>
      <c r="H66" s="239">
        <v>8</v>
      </c>
      <c r="I66" s="239">
        <v>22</v>
      </c>
      <c r="K66" s="239">
        <v>13014791</v>
      </c>
      <c r="L66" s="239">
        <v>133260028</v>
      </c>
      <c r="M66" s="239">
        <v>11</v>
      </c>
      <c r="N66" s="239">
        <v>20</v>
      </c>
      <c r="O66" s="239">
        <v>2013</v>
      </c>
      <c r="P66" s="239" t="s">
        <v>375</v>
      </c>
      <c r="Q66" s="239">
        <v>18</v>
      </c>
      <c r="R66" s="239" t="s">
        <v>393</v>
      </c>
      <c r="S66" s="239">
        <v>5</v>
      </c>
      <c r="T66" s="239">
        <v>0</v>
      </c>
      <c r="U66" s="239">
        <v>1</v>
      </c>
      <c r="V66" s="239">
        <v>8</v>
      </c>
      <c r="W66" s="239">
        <v>16</v>
      </c>
      <c r="X66" s="239">
        <v>2</v>
      </c>
      <c r="Y66" s="239">
        <v>4</v>
      </c>
      <c r="Z66" s="239">
        <v>2</v>
      </c>
      <c r="AA66" s="239">
        <v>7</v>
      </c>
      <c r="AB66" s="239">
        <v>1</v>
      </c>
      <c r="AC66" s="239">
        <v>98</v>
      </c>
      <c r="AD66" s="239" t="s">
        <v>576</v>
      </c>
      <c r="AE66" s="239" t="s">
        <v>634</v>
      </c>
      <c r="AF66" s="239" t="s">
        <v>521</v>
      </c>
      <c r="AG66" s="239">
        <v>4</v>
      </c>
      <c r="AH66" s="239">
        <v>2</v>
      </c>
      <c r="AI66" s="239">
        <v>4</v>
      </c>
      <c r="AJ66" s="239">
        <v>3</v>
      </c>
      <c r="AK66" s="239">
        <v>21</v>
      </c>
      <c r="AL66" s="239">
        <v>55</v>
      </c>
      <c r="AM66" s="239" t="s">
        <v>374</v>
      </c>
      <c r="AN66" s="239">
        <v>5</v>
      </c>
      <c r="AO66" s="239">
        <v>1</v>
      </c>
      <c r="AS66" s="239">
        <v>4</v>
      </c>
      <c r="AT66" s="239">
        <v>98</v>
      </c>
      <c r="AU66" s="239">
        <v>40</v>
      </c>
      <c r="AV66" s="239">
        <v>11</v>
      </c>
      <c r="AW66" s="239">
        <v>21</v>
      </c>
      <c r="CT66" s="239">
        <v>392888</v>
      </c>
      <c r="CU66" s="239">
        <v>4972226</v>
      </c>
      <c r="CV66" s="239">
        <v>44.895399699999999</v>
      </c>
      <c r="CW66" s="239">
        <v>-94.356562400000001</v>
      </c>
      <c r="CX66" s="239" t="s">
        <v>379</v>
      </c>
      <c r="CY66" s="239" t="s">
        <v>635</v>
      </c>
    </row>
    <row r="67" spans="1:103" x14ac:dyDescent="0.25">
      <c r="A67" s="239">
        <v>10883032</v>
      </c>
      <c r="B67" s="239">
        <v>3</v>
      </c>
      <c r="C67" s="239">
        <v>7</v>
      </c>
      <c r="D67" s="239">
        <v>142.697</v>
      </c>
      <c r="E67" s="239">
        <v>43</v>
      </c>
      <c r="F67" s="239" t="s">
        <v>518</v>
      </c>
      <c r="H67" s="239">
        <v>8</v>
      </c>
      <c r="I67" s="239">
        <v>22</v>
      </c>
      <c r="K67" s="239">
        <v>13003189</v>
      </c>
      <c r="L67" s="239">
        <v>130780210</v>
      </c>
      <c r="M67" s="239">
        <v>3</v>
      </c>
      <c r="N67" s="239">
        <v>18</v>
      </c>
      <c r="O67" s="239">
        <v>2013</v>
      </c>
      <c r="P67" s="239" t="s">
        <v>381</v>
      </c>
      <c r="Q67" s="239">
        <v>17</v>
      </c>
      <c r="R67" s="239" t="s">
        <v>376</v>
      </c>
      <c r="S67" s="239">
        <v>5</v>
      </c>
      <c r="T67" s="239">
        <v>0</v>
      </c>
      <c r="U67" s="239">
        <v>2</v>
      </c>
      <c r="V67" s="239">
        <v>5</v>
      </c>
      <c r="W67" s="239">
        <v>10</v>
      </c>
      <c r="X67" s="239">
        <v>10</v>
      </c>
      <c r="Y67" s="239">
        <v>2</v>
      </c>
      <c r="Z67" s="239">
        <v>7</v>
      </c>
      <c r="AA67" s="239">
        <v>2</v>
      </c>
      <c r="AB67" s="239">
        <v>5</v>
      </c>
      <c r="AC67" s="239">
        <v>98</v>
      </c>
      <c r="AD67" s="239" t="s">
        <v>525</v>
      </c>
      <c r="AE67" s="239" t="s">
        <v>636</v>
      </c>
      <c r="AF67" s="239" t="s">
        <v>521</v>
      </c>
      <c r="AG67" s="239">
        <v>10</v>
      </c>
      <c r="AH67" s="239">
        <v>2</v>
      </c>
      <c r="AI67" s="239">
        <v>2</v>
      </c>
      <c r="AJ67" s="239">
        <v>2</v>
      </c>
      <c r="AK67" s="239">
        <v>24</v>
      </c>
      <c r="AL67" s="239">
        <v>19</v>
      </c>
      <c r="AM67" s="239" t="s">
        <v>384</v>
      </c>
      <c r="AN67" s="239">
        <v>5</v>
      </c>
      <c r="AO67" s="239">
        <v>2</v>
      </c>
      <c r="AS67" s="239">
        <v>4</v>
      </c>
      <c r="AT67" s="239">
        <v>98</v>
      </c>
      <c r="AU67" s="239">
        <v>40</v>
      </c>
      <c r="AV67" s="239">
        <v>11</v>
      </c>
      <c r="AW67" s="239">
        <v>21</v>
      </c>
      <c r="AX67" s="239">
        <v>2</v>
      </c>
      <c r="AY67" s="239">
        <v>2</v>
      </c>
      <c r="AZ67" s="239">
        <v>4</v>
      </c>
      <c r="BA67" s="239">
        <v>21</v>
      </c>
      <c r="BB67" s="239">
        <v>25</v>
      </c>
      <c r="BC67" s="239" t="s">
        <v>384</v>
      </c>
      <c r="BD67" s="239">
        <v>5</v>
      </c>
      <c r="BE67" s="239">
        <v>1</v>
      </c>
      <c r="BI67" s="239">
        <v>4</v>
      </c>
      <c r="BJ67" s="239">
        <v>98</v>
      </c>
      <c r="BK67" s="239">
        <v>40</v>
      </c>
      <c r="BL67" s="239">
        <v>11</v>
      </c>
      <c r="BM67" s="239">
        <v>21</v>
      </c>
      <c r="CT67" s="239">
        <v>392976</v>
      </c>
      <c r="CU67" s="239">
        <v>4972226</v>
      </c>
      <c r="CV67" s="239">
        <v>44.895414600000002</v>
      </c>
      <c r="CW67" s="239">
        <v>-94.355450300000001</v>
      </c>
      <c r="CX67" s="239" t="s">
        <v>379</v>
      </c>
      <c r="CY67" s="239" t="s">
        <v>637</v>
      </c>
    </row>
    <row r="68" spans="1:103" x14ac:dyDescent="0.25">
      <c r="A68" s="239">
        <v>10898246</v>
      </c>
      <c r="B68" s="239">
        <v>3</v>
      </c>
      <c r="C68" s="239">
        <v>7</v>
      </c>
      <c r="D68" s="239">
        <v>142.697</v>
      </c>
      <c r="E68" s="239">
        <v>43</v>
      </c>
      <c r="F68" s="239" t="s">
        <v>518</v>
      </c>
      <c r="H68" s="239">
        <v>8</v>
      </c>
      <c r="I68" s="239">
        <v>22</v>
      </c>
      <c r="K68" s="239">
        <v>13011496</v>
      </c>
      <c r="L68" s="239">
        <v>132520016</v>
      </c>
      <c r="M68" s="239">
        <v>9</v>
      </c>
      <c r="N68" s="239">
        <v>8</v>
      </c>
      <c r="O68" s="239">
        <v>2013</v>
      </c>
      <c r="P68" s="239" t="s">
        <v>389</v>
      </c>
      <c r="Q68" s="239">
        <v>14</v>
      </c>
      <c r="S68" s="239">
        <v>5</v>
      </c>
      <c r="T68" s="239">
        <v>0</v>
      </c>
      <c r="U68" s="239">
        <v>2</v>
      </c>
      <c r="V68" s="239">
        <v>11</v>
      </c>
      <c r="W68" s="239">
        <v>10</v>
      </c>
      <c r="X68" s="239">
        <v>2</v>
      </c>
      <c r="Y68" s="239">
        <v>1</v>
      </c>
      <c r="Z68" s="239">
        <v>1</v>
      </c>
      <c r="AA68" s="239">
        <v>2</v>
      </c>
      <c r="AB68" s="239">
        <v>1</v>
      </c>
      <c r="AC68" s="239">
        <v>98</v>
      </c>
      <c r="AD68" s="239" t="s">
        <v>519</v>
      </c>
      <c r="AE68" s="239" t="s">
        <v>638</v>
      </c>
      <c r="AF68" s="239" t="s">
        <v>521</v>
      </c>
      <c r="AG68" s="239">
        <v>6</v>
      </c>
      <c r="AH68" s="239">
        <v>2</v>
      </c>
      <c r="AI68" s="239">
        <v>4</v>
      </c>
      <c r="AJ68" s="239">
        <v>4</v>
      </c>
      <c r="AK68" s="239">
        <v>22</v>
      </c>
      <c r="AL68" s="239">
        <v>44</v>
      </c>
      <c r="AM68" s="239" t="s">
        <v>384</v>
      </c>
      <c r="AN68" s="239">
        <v>2</v>
      </c>
      <c r="AO68" s="239">
        <v>6</v>
      </c>
      <c r="AP68" s="239">
        <v>15</v>
      </c>
      <c r="AS68" s="239">
        <v>4</v>
      </c>
      <c r="AT68" s="239">
        <v>98</v>
      </c>
      <c r="AU68" s="239">
        <v>40</v>
      </c>
      <c r="AV68" s="239">
        <v>11</v>
      </c>
      <c r="AW68" s="239">
        <v>21</v>
      </c>
      <c r="AX68" s="239">
        <v>2</v>
      </c>
      <c r="AY68" s="239">
        <v>2</v>
      </c>
      <c r="AZ68" s="239">
        <v>3</v>
      </c>
      <c r="BA68" s="239">
        <v>21</v>
      </c>
      <c r="BB68" s="239">
        <v>56</v>
      </c>
      <c r="BC68" s="239" t="s">
        <v>374</v>
      </c>
      <c r="BD68" s="239">
        <v>5</v>
      </c>
      <c r="BE68" s="239">
        <v>1</v>
      </c>
      <c r="BF68" s="239">
        <v>1</v>
      </c>
      <c r="BI68" s="239">
        <v>4</v>
      </c>
      <c r="BJ68" s="239">
        <v>98</v>
      </c>
      <c r="BK68" s="239">
        <v>40</v>
      </c>
      <c r="BL68" s="239">
        <v>11</v>
      </c>
      <c r="BM68" s="239">
        <v>21</v>
      </c>
      <c r="CT68" s="239">
        <v>392976</v>
      </c>
      <c r="CU68" s="239">
        <v>4972226</v>
      </c>
      <c r="CV68" s="239">
        <v>44.895414600000002</v>
      </c>
      <c r="CW68" s="239">
        <v>-94.355450300000001</v>
      </c>
      <c r="CX68" s="239" t="s">
        <v>379</v>
      </c>
      <c r="CY68" s="239" t="s">
        <v>639</v>
      </c>
    </row>
    <row r="69" spans="1:103" x14ac:dyDescent="0.25">
      <c r="A69" s="239">
        <v>10894579</v>
      </c>
      <c r="B69" s="239">
        <v>3</v>
      </c>
      <c r="C69" s="239">
        <v>7</v>
      </c>
      <c r="D69" s="239">
        <v>142.715</v>
      </c>
      <c r="E69" s="239">
        <v>43</v>
      </c>
      <c r="F69" s="239" t="s">
        <v>518</v>
      </c>
      <c r="H69" s="239">
        <v>8</v>
      </c>
      <c r="I69" s="239">
        <v>22</v>
      </c>
      <c r="K69" s="239">
        <v>13009080</v>
      </c>
      <c r="L69" s="239">
        <v>132020113</v>
      </c>
      <c r="M69" s="239">
        <v>7</v>
      </c>
      <c r="N69" s="239">
        <v>19</v>
      </c>
      <c r="O69" s="239">
        <v>2013</v>
      </c>
      <c r="P69" s="239" t="s">
        <v>383</v>
      </c>
      <c r="Q69" s="239">
        <v>18</v>
      </c>
      <c r="S69" s="239">
        <v>5</v>
      </c>
      <c r="T69" s="239">
        <v>0</v>
      </c>
      <c r="U69" s="239">
        <v>3</v>
      </c>
      <c r="V69" s="239">
        <v>1</v>
      </c>
      <c r="W69" s="239">
        <v>10</v>
      </c>
      <c r="X69" s="239">
        <v>2</v>
      </c>
      <c r="Y69" s="239">
        <v>1</v>
      </c>
      <c r="Z69" s="239">
        <v>1</v>
      </c>
      <c r="AB69" s="239">
        <v>1</v>
      </c>
      <c r="AC69" s="239">
        <v>98</v>
      </c>
      <c r="AD69" s="239" t="s">
        <v>536</v>
      </c>
      <c r="AE69" s="239" t="s">
        <v>640</v>
      </c>
      <c r="AF69" s="239" t="s">
        <v>521</v>
      </c>
      <c r="AG69" s="239">
        <v>7</v>
      </c>
      <c r="AH69" s="239">
        <v>2</v>
      </c>
      <c r="AI69" s="239">
        <v>2</v>
      </c>
      <c r="AK69" s="239">
        <v>8</v>
      </c>
      <c r="AN69" s="239">
        <v>99</v>
      </c>
      <c r="AS69" s="239">
        <v>4</v>
      </c>
      <c r="AT69" s="239">
        <v>98</v>
      </c>
      <c r="AU69" s="239">
        <v>40</v>
      </c>
      <c r="AV69" s="239">
        <v>11</v>
      </c>
      <c r="AW69" s="239">
        <v>21</v>
      </c>
      <c r="AX69" s="239">
        <v>2</v>
      </c>
      <c r="AY69" s="239">
        <v>2</v>
      </c>
      <c r="AZ69" s="239">
        <v>4</v>
      </c>
      <c r="BA69" s="239">
        <v>26</v>
      </c>
      <c r="BB69" s="239">
        <v>77</v>
      </c>
      <c r="BC69" s="239" t="s">
        <v>384</v>
      </c>
      <c r="BD69" s="239">
        <v>5</v>
      </c>
      <c r="BE69" s="239">
        <v>1</v>
      </c>
      <c r="BI69" s="239">
        <v>4</v>
      </c>
      <c r="BJ69" s="239">
        <v>98</v>
      </c>
      <c r="BK69" s="239">
        <v>40</v>
      </c>
      <c r="BL69" s="239">
        <v>11</v>
      </c>
      <c r="BM69" s="239">
        <v>21</v>
      </c>
      <c r="BN69" s="239">
        <v>2</v>
      </c>
      <c r="BO69" s="239">
        <v>2</v>
      </c>
      <c r="BP69" s="239">
        <v>4</v>
      </c>
      <c r="BQ69" s="239">
        <v>26</v>
      </c>
      <c r="BR69" s="239">
        <v>35</v>
      </c>
      <c r="BS69" s="239" t="s">
        <v>384</v>
      </c>
      <c r="BT69" s="239">
        <v>5</v>
      </c>
      <c r="BU69" s="239">
        <v>15</v>
      </c>
      <c r="BY69" s="239">
        <v>4</v>
      </c>
      <c r="BZ69" s="239">
        <v>98</v>
      </c>
      <c r="CA69" s="239">
        <v>40</v>
      </c>
      <c r="CB69" s="239">
        <v>11</v>
      </c>
      <c r="CC69" s="239">
        <v>21</v>
      </c>
      <c r="CT69" s="239">
        <v>393005</v>
      </c>
      <c r="CU69" s="239">
        <v>4972226</v>
      </c>
      <c r="CV69" s="239">
        <v>44.8954211</v>
      </c>
      <c r="CW69" s="239">
        <v>-94.355078899999995</v>
      </c>
      <c r="CX69" s="239" t="s">
        <v>379</v>
      </c>
      <c r="CY69" s="239" t="s">
        <v>641</v>
      </c>
    </row>
    <row r="70" spans="1:103" x14ac:dyDescent="0.25">
      <c r="A70" s="239">
        <v>10804363</v>
      </c>
      <c r="B70" s="239">
        <v>3</v>
      </c>
      <c r="C70" s="239">
        <v>7</v>
      </c>
      <c r="D70" s="239">
        <v>142.76400000000001</v>
      </c>
      <c r="E70" s="239">
        <v>43</v>
      </c>
      <c r="F70" s="239" t="s">
        <v>518</v>
      </c>
      <c r="H70" s="239">
        <v>8</v>
      </c>
      <c r="I70" s="239">
        <v>22</v>
      </c>
      <c r="K70" s="239" t="s">
        <v>642</v>
      </c>
      <c r="L70" s="239">
        <v>120200198</v>
      </c>
      <c r="M70" s="239">
        <v>1</v>
      </c>
      <c r="N70" s="239">
        <v>20</v>
      </c>
      <c r="O70" s="239">
        <v>2012</v>
      </c>
      <c r="P70" s="239" t="s">
        <v>383</v>
      </c>
      <c r="Q70" s="239">
        <v>9</v>
      </c>
      <c r="R70" s="239" t="s">
        <v>376</v>
      </c>
      <c r="S70" s="239">
        <v>5</v>
      </c>
      <c r="T70" s="239">
        <v>0</v>
      </c>
      <c r="U70" s="239">
        <v>1</v>
      </c>
      <c r="V70" s="239">
        <v>90</v>
      </c>
      <c r="W70" s="239">
        <v>32</v>
      </c>
      <c r="X70" s="239">
        <v>4</v>
      </c>
      <c r="Y70" s="239">
        <v>1</v>
      </c>
      <c r="Z70" s="239">
        <v>4</v>
      </c>
      <c r="AB70" s="239">
        <v>3</v>
      </c>
      <c r="AC70" s="239">
        <v>98</v>
      </c>
      <c r="AD70" s="239" t="s">
        <v>525</v>
      </c>
      <c r="AE70" s="239" t="s">
        <v>643</v>
      </c>
      <c r="AF70" s="239" t="s">
        <v>521</v>
      </c>
      <c r="AG70" s="239">
        <v>3</v>
      </c>
      <c r="AH70" s="239">
        <v>2</v>
      </c>
      <c r="AI70" s="239">
        <v>4</v>
      </c>
      <c r="AJ70" s="239">
        <v>4</v>
      </c>
      <c r="AK70" s="239">
        <v>21</v>
      </c>
      <c r="AL70" s="239">
        <v>44</v>
      </c>
      <c r="AM70" s="239" t="s">
        <v>384</v>
      </c>
      <c r="AN70" s="239">
        <v>5</v>
      </c>
      <c r="AS70" s="239">
        <v>7</v>
      </c>
      <c r="AT70" s="239">
        <v>2</v>
      </c>
      <c r="AU70" s="239">
        <v>40</v>
      </c>
      <c r="AV70" s="239">
        <v>11</v>
      </c>
      <c r="AW70" s="239">
        <v>21</v>
      </c>
      <c r="CT70" s="239">
        <v>393084</v>
      </c>
      <c r="CU70" s="239">
        <v>4972227</v>
      </c>
      <c r="CV70" s="239">
        <v>44.895438499999997</v>
      </c>
      <c r="CW70" s="239">
        <v>-94.354079999999996</v>
      </c>
      <c r="CX70" s="239" t="s">
        <v>379</v>
      </c>
      <c r="CY70" s="239" t="s">
        <v>644</v>
      </c>
    </row>
    <row r="71" spans="1:103" x14ac:dyDescent="0.25">
      <c r="A71" s="239">
        <v>10892024</v>
      </c>
      <c r="B71" s="239">
        <v>3</v>
      </c>
      <c r="C71" s="239">
        <v>7</v>
      </c>
      <c r="D71" s="239">
        <v>142.77000000000001</v>
      </c>
      <c r="E71" s="239">
        <v>43</v>
      </c>
      <c r="F71" s="239" t="s">
        <v>518</v>
      </c>
      <c r="H71" s="239">
        <v>8</v>
      </c>
      <c r="I71" s="239">
        <v>22</v>
      </c>
      <c r="K71" s="239">
        <v>13007200</v>
      </c>
      <c r="L71" s="239">
        <v>131620124</v>
      </c>
      <c r="M71" s="239">
        <v>6</v>
      </c>
      <c r="N71" s="239">
        <v>11</v>
      </c>
      <c r="O71" s="239">
        <v>2013</v>
      </c>
      <c r="P71" s="239" t="s">
        <v>391</v>
      </c>
      <c r="Q71" s="239">
        <v>7</v>
      </c>
      <c r="S71" s="239">
        <v>5</v>
      </c>
      <c r="T71" s="239">
        <v>0</v>
      </c>
      <c r="U71" s="239">
        <v>2</v>
      </c>
      <c r="V71" s="239">
        <v>11</v>
      </c>
      <c r="W71" s="239">
        <v>10</v>
      </c>
      <c r="X71" s="239">
        <v>10</v>
      </c>
      <c r="Y71" s="239">
        <v>1</v>
      </c>
      <c r="Z71" s="239">
        <v>1</v>
      </c>
      <c r="AB71" s="239">
        <v>1</v>
      </c>
      <c r="AC71" s="239">
        <v>98</v>
      </c>
      <c r="AD71" s="239" t="s">
        <v>645</v>
      </c>
      <c r="AE71" s="239" t="s">
        <v>561</v>
      </c>
      <c r="AF71" s="239" t="s">
        <v>521</v>
      </c>
      <c r="AG71" s="239">
        <v>6</v>
      </c>
      <c r="AH71" s="239">
        <v>2</v>
      </c>
      <c r="AI71" s="239">
        <v>3</v>
      </c>
      <c r="AJ71" s="239">
        <v>1</v>
      </c>
      <c r="AK71" s="239">
        <v>33</v>
      </c>
      <c r="AL71" s="239">
        <v>55</v>
      </c>
      <c r="AM71" s="239" t="s">
        <v>384</v>
      </c>
      <c r="AN71" s="239">
        <v>5</v>
      </c>
      <c r="AO71" s="239">
        <v>11</v>
      </c>
      <c r="AS71" s="239">
        <v>7</v>
      </c>
      <c r="AT71" s="239">
        <v>98</v>
      </c>
      <c r="AU71" s="239">
        <v>30</v>
      </c>
      <c r="AV71" s="239">
        <v>11</v>
      </c>
      <c r="AW71" s="239">
        <v>20</v>
      </c>
      <c r="AX71" s="239">
        <v>2</v>
      </c>
      <c r="AY71" s="239">
        <v>3</v>
      </c>
      <c r="AZ71" s="239">
        <v>2</v>
      </c>
      <c r="BA71" s="239">
        <v>24</v>
      </c>
      <c r="BB71" s="239">
        <v>60</v>
      </c>
      <c r="BC71" s="239" t="s">
        <v>374</v>
      </c>
      <c r="BD71" s="239">
        <v>5</v>
      </c>
      <c r="BE71" s="239">
        <v>1</v>
      </c>
      <c r="BI71" s="239">
        <v>7</v>
      </c>
      <c r="BJ71" s="239">
        <v>98</v>
      </c>
      <c r="BK71" s="239">
        <v>30</v>
      </c>
      <c r="BL71" s="239">
        <v>11</v>
      </c>
      <c r="BM71" s="239">
        <v>20</v>
      </c>
      <c r="CT71" s="239">
        <v>393093</v>
      </c>
      <c r="CU71" s="239">
        <v>4972227</v>
      </c>
      <c r="CV71" s="239">
        <v>44.895440700000002</v>
      </c>
      <c r="CW71" s="239">
        <v>-94.353957699999995</v>
      </c>
      <c r="CX71" s="239" t="s">
        <v>379</v>
      </c>
      <c r="CY71" s="239" t="s">
        <v>646</v>
      </c>
    </row>
    <row r="72" spans="1:103" x14ac:dyDescent="0.25">
      <c r="A72" s="239">
        <v>10982990</v>
      </c>
      <c r="B72" s="239">
        <v>3</v>
      </c>
      <c r="C72" s="239">
        <v>7</v>
      </c>
      <c r="D72" s="239">
        <v>142.77600000000001</v>
      </c>
      <c r="E72" s="239">
        <v>43</v>
      </c>
      <c r="F72" s="239" t="s">
        <v>518</v>
      </c>
      <c r="H72" s="239">
        <v>8</v>
      </c>
      <c r="I72" s="239">
        <v>22</v>
      </c>
      <c r="K72" s="239">
        <v>14011692</v>
      </c>
      <c r="L72" s="239">
        <v>142470198</v>
      </c>
      <c r="M72" s="239">
        <v>9</v>
      </c>
      <c r="N72" s="239">
        <v>4</v>
      </c>
      <c r="O72" s="239">
        <v>2014</v>
      </c>
      <c r="P72" s="239" t="s">
        <v>416</v>
      </c>
      <c r="Q72" s="239">
        <v>17</v>
      </c>
      <c r="S72" s="239">
        <v>4</v>
      </c>
      <c r="T72" s="239">
        <v>0</v>
      </c>
      <c r="U72" s="239">
        <v>1</v>
      </c>
      <c r="V72" s="239">
        <v>90</v>
      </c>
      <c r="W72" s="239">
        <v>92</v>
      </c>
      <c r="X72" s="239">
        <v>4</v>
      </c>
      <c r="Y72" s="239">
        <v>1</v>
      </c>
      <c r="Z72" s="239">
        <v>2</v>
      </c>
      <c r="AB72" s="239">
        <v>9</v>
      </c>
      <c r="AC72" s="239">
        <v>98</v>
      </c>
      <c r="AD72" s="239" t="s">
        <v>536</v>
      </c>
      <c r="AE72" s="239" t="s">
        <v>647</v>
      </c>
      <c r="AF72" s="239" t="s">
        <v>521</v>
      </c>
      <c r="AG72" s="239">
        <v>4</v>
      </c>
      <c r="AH72" s="239">
        <v>2</v>
      </c>
      <c r="AI72" s="239">
        <v>31</v>
      </c>
      <c r="AJ72" s="239">
        <v>6</v>
      </c>
      <c r="AK72" s="239">
        <v>23</v>
      </c>
      <c r="AL72" s="239">
        <v>39</v>
      </c>
      <c r="AM72" s="239" t="s">
        <v>374</v>
      </c>
      <c r="AN72" s="239">
        <v>5</v>
      </c>
      <c r="AS72" s="239">
        <v>7</v>
      </c>
      <c r="AT72" s="239">
        <v>98</v>
      </c>
      <c r="AU72" s="239">
        <v>40</v>
      </c>
      <c r="AV72" s="239">
        <v>11</v>
      </c>
      <c r="AW72" s="239">
        <v>21</v>
      </c>
      <c r="CT72" s="239">
        <v>393103</v>
      </c>
      <c r="CU72" s="239">
        <v>4972227</v>
      </c>
      <c r="CV72" s="239">
        <v>44.895442699999997</v>
      </c>
      <c r="CW72" s="239">
        <v>-94.353840899999994</v>
      </c>
      <c r="CX72" s="239" t="s">
        <v>379</v>
      </c>
      <c r="CY72" s="239" t="s">
        <v>648</v>
      </c>
    </row>
    <row r="73" spans="1:103" x14ac:dyDescent="0.25">
      <c r="A73" s="239">
        <v>10971898</v>
      </c>
      <c r="B73" s="239">
        <v>3</v>
      </c>
      <c r="C73" s="239">
        <v>7</v>
      </c>
      <c r="D73" s="239">
        <v>142.77799999999999</v>
      </c>
      <c r="E73" s="239">
        <v>43</v>
      </c>
      <c r="F73" s="239" t="s">
        <v>518</v>
      </c>
      <c r="H73" s="239">
        <v>8</v>
      </c>
      <c r="I73" s="239">
        <v>22</v>
      </c>
      <c r="K73" s="239">
        <v>14004103</v>
      </c>
      <c r="L73" s="239">
        <v>140930156</v>
      </c>
      <c r="M73" s="239">
        <v>4</v>
      </c>
      <c r="N73" s="239">
        <v>3</v>
      </c>
      <c r="O73" s="239">
        <v>2014</v>
      </c>
      <c r="P73" s="239" t="s">
        <v>416</v>
      </c>
      <c r="Q73" s="239">
        <v>19</v>
      </c>
      <c r="S73" s="239">
        <v>5</v>
      </c>
      <c r="T73" s="239">
        <v>0</v>
      </c>
      <c r="U73" s="239">
        <v>2</v>
      </c>
      <c r="V73" s="239">
        <v>5</v>
      </c>
      <c r="W73" s="239">
        <v>10</v>
      </c>
      <c r="X73" s="239">
        <v>3</v>
      </c>
      <c r="Y73" s="239">
        <v>1</v>
      </c>
      <c r="Z73" s="239">
        <v>4</v>
      </c>
      <c r="AA73" s="239">
        <v>5</v>
      </c>
      <c r="AB73" s="239">
        <v>3</v>
      </c>
      <c r="AC73" s="239">
        <v>98</v>
      </c>
      <c r="AD73" s="239" t="s">
        <v>649</v>
      </c>
      <c r="AE73" s="239" t="s">
        <v>572</v>
      </c>
      <c r="AF73" s="239" t="s">
        <v>521</v>
      </c>
      <c r="AG73" s="239">
        <v>10</v>
      </c>
      <c r="AH73" s="239">
        <v>2</v>
      </c>
      <c r="AI73" s="239">
        <v>1</v>
      </c>
      <c r="AJ73" s="239">
        <v>3</v>
      </c>
      <c r="AK73" s="239">
        <v>23</v>
      </c>
      <c r="AL73" s="239">
        <v>44</v>
      </c>
      <c r="AM73" s="239" t="s">
        <v>384</v>
      </c>
      <c r="AN73" s="239">
        <v>5</v>
      </c>
      <c r="AS73" s="239">
        <v>7</v>
      </c>
      <c r="AT73" s="239">
        <v>2</v>
      </c>
      <c r="AU73" s="239">
        <v>40</v>
      </c>
      <c r="AV73" s="239">
        <v>11</v>
      </c>
      <c r="AW73" s="239">
        <v>21</v>
      </c>
      <c r="AX73" s="239">
        <v>2</v>
      </c>
      <c r="AY73" s="239">
        <v>2</v>
      </c>
      <c r="AZ73" s="239">
        <v>1</v>
      </c>
      <c r="BA73" s="239">
        <v>8</v>
      </c>
      <c r="BB73" s="239">
        <v>24</v>
      </c>
      <c r="BC73" s="239" t="s">
        <v>374</v>
      </c>
      <c r="BD73" s="239">
        <v>5</v>
      </c>
      <c r="BE73" s="239">
        <v>1</v>
      </c>
      <c r="BF73" s="239">
        <v>1</v>
      </c>
      <c r="BI73" s="239">
        <v>7</v>
      </c>
      <c r="BJ73" s="239">
        <v>2</v>
      </c>
      <c r="BK73" s="239">
        <v>40</v>
      </c>
      <c r="BL73" s="239">
        <v>11</v>
      </c>
      <c r="BM73" s="239">
        <v>21</v>
      </c>
      <c r="CT73" s="239">
        <v>393106</v>
      </c>
      <c r="CU73" s="239">
        <v>4972227</v>
      </c>
      <c r="CV73" s="239">
        <v>44.895443399999998</v>
      </c>
      <c r="CW73" s="239">
        <v>-94.353794399999998</v>
      </c>
      <c r="CX73" s="239" t="s">
        <v>379</v>
      </c>
      <c r="CY73" s="239" t="s">
        <v>650</v>
      </c>
    </row>
    <row r="74" spans="1:103" x14ac:dyDescent="0.25">
      <c r="A74" s="239">
        <v>531415</v>
      </c>
      <c r="B74" s="239">
        <v>3</v>
      </c>
      <c r="C74" s="239">
        <v>7</v>
      </c>
      <c r="D74" s="239">
        <v>142.90199999999999</v>
      </c>
      <c r="E74" s="239">
        <v>43</v>
      </c>
      <c r="F74" s="239" t="s">
        <v>518</v>
      </c>
      <c r="H74" s="239">
        <v>8</v>
      </c>
      <c r="I74" s="239">
        <v>22</v>
      </c>
      <c r="K74" s="239">
        <v>17018792</v>
      </c>
      <c r="M74" s="239">
        <v>12</v>
      </c>
      <c r="N74" s="239">
        <v>29</v>
      </c>
      <c r="O74" s="239">
        <v>2017</v>
      </c>
      <c r="P74" s="239" t="s">
        <v>383</v>
      </c>
      <c r="Q74" s="239">
        <v>18</v>
      </c>
      <c r="S74" s="239">
        <v>4</v>
      </c>
      <c r="T74" s="239">
        <v>0</v>
      </c>
      <c r="U74" s="239">
        <v>2</v>
      </c>
      <c r="V74" s="239">
        <v>13</v>
      </c>
      <c r="W74" s="239">
        <v>10</v>
      </c>
      <c r="X74" s="239">
        <v>16</v>
      </c>
      <c r="Y74" s="239">
        <v>4</v>
      </c>
      <c r="Z74" s="239">
        <v>1</v>
      </c>
      <c r="AB74" s="239">
        <v>3</v>
      </c>
      <c r="AC74" s="239">
        <v>98</v>
      </c>
      <c r="AD74" s="239" t="s">
        <v>598</v>
      </c>
      <c r="AF74" s="239" t="s">
        <v>521</v>
      </c>
      <c r="AG74" s="239">
        <v>8</v>
      </c>
      <c r="AH74" s="239">
        <v>2</v>
      </c>
      <c r="AI74" s="239">
        <v>2</v>
      </c>
      <c r="AJ74" s="239">
        <v>3</v>
      </c>
      <c r="AK74" s="239">
        <v>21</v>
      </c>
      <c r="AL74" s="239">
        <v>38</v>
      </c>
      <c r="AM74" s="239" t="s">
        <v>374</v>
      </c>
      <c r="AN74" s="239">
        <v>10</v>
      </c>
      <c r="AO74" s="239">
        <v>70</v>
      </c>
      <c r="AS74" s="239">
        <v>12</v>
      </c>
      <c r="AT74" s="239">
        <v>9</v>
      </c>
      <c r="AU74" s="239">
        <v>40</v>
      </c>
      <c r="AV74" s="239">
        <v>11</v>
      </c>
      <c r="AW74" s="239">
        <v>21</v>
      </c>
      <c r="AX74" s="239">
        <v>2</v>
      </c>
      <c r="AY74" s="239">
        <v>2</v>
      </c>
      <c r="AZ74" s="239">
        <v>4</v>
      </c>
      <c r="BA74" s="239">
        <v>24</v>
      </c>
      <c r="BB74" s="239">
        <v>30</v>
      </c>
      <c r="BC74" s="239" t="s">
        <v>384</v>
      </c>
      <c r="BD74" s="239">
        <v>5</v>
      </c>
      <c r="BE74" s="239">
        <v>1</v>
      </c>
      <c r="BI74" s="239">
        <v>12</v>
      </c>
      <c r="BJ74" s="239">
        <v>9</v>
      </c>
      <c r="BK74" s="239">
        <v>40</v>
      </c>
      <c r="BL74" s="239">
        <v>11</v>
      </c>
      <c r="BM74" s="239">
        <v>21</v>
      </c>
      <c r="CT74" s="239">
        <v>393304.82373706001</v>
      </c>
      <c r="CU74" s="239">
        <v>4972226.7389866803</v>
      </c>
      <c r="CV74" s="239">
        <v>44.895470660000001</v>
      </c>
      <c r="CW74" s="239">
        <v>-94.351281549999996</v>
      </c>
      <c r="CX74" s="239" t="s">
        <v>379</v>
      </c>
      <c r="CY74" s="239" t="s">
        <v>651</v>
      </c>
    </row>
    <row r="75" spans="1:103" x14ac:dyDescent="0.25">
      <c r="A75" s="239">
        <v>744509</v>
      </c>
      <c r="B75" s="239">
        <v>3</v>
      </c>
      <c r="C75" s="239">
        <v>7</v>
      </c>
      <c r="D75" s="239">
        <v>142.95599999999999</v>
      </c>
      <c r="E75" s="239">
        <v>43</v>
      </c>
      <c r="F75" s="239" t="s">
        <v>518</v>
      </c>
      <c r="H75" s="239">
        <v>8</v>
      </c>
      <c r="I75" s="239">
        <v>22</v>
      </c>
      <c r="K75" s="239">
        <v>19013062</v>
      </c>
      <c r="M75" s="239">
        <v>9</v>
      </c>
      <c r="N75" s="239">
        <v>2</v>
      </c>
      <c r="O75" s="239">
        <v>2019</v>
      </c>
      <c r="P75" s="239" t="s">
        <v>381</v>
      </c>
      <c r="Q75" s="239">
        <v>16</v>
      </c>
      <c r="R75" s="239">
        <v>98</v>
      </c>
      <c r="S75" s="239">
        <v>5</v>
      </c>
      <c r="T75" s="239">
        <v>0</v>
      </c>
      <c r="U75" s="239">
        <v>2</v>
      </c>
      <c r="V75" s="239">
        <v>12</v>
      </c>
      <c r="W75" s="239">
        <v>10</v>
      </c>
      <c r="X75" s="239">
        <v>2</v>
      </c>
      <c r="Y75" s="239">
        <v>1</v>
      </c>
      <c r="Z75" s="239">
        <v>1</v>
      </c>
      <c r="AB75" s="239">
        <v>1</v>
      </c>
      <c r="AC75" s="239">
        <v>98</v>
      </c>
      <c r="AD75" s="239" t="s">
        <v>547</v>
      </c>
      <c r="AF75" s="239" t="s">
        <v>521</v>
      </c>
      <c r="AG75" s="239">
        <v>7</v>
      </c>
      <c r="AH75" s="239">
        <v>2</v>
      </c>
      <c r="AI75" s="239">
        <v>2</v>
      </c>
      <c r="AJ75" s="239">
        <v>2</v>
      </c>
      <c r="AK75" s="239">
        <v>24</v>
      </c>
      <c r="AL75" s="239">
        <v>23</v>
      </c>
      <c r="AM75" s="239" t="s">
        <v>384</v>
      </c>
      <c r="AN75" s="239">
        <v>5</v>
      </c>
      <c r="AO75" s="239">
        <v>2</v>
      </c>
      <c r="AS75" s="239">
        <v>12</v>
      </c>
      <c r="AT75" s="239">
        <v>9</v>
      </c>
      <c r="AU75" s="239">
        <v>40</v>
      </c>
      <c r="AV75" s="239">
        <v>11</v>
      </c>
      <c r="AW75" s="239">
        <v>21</v>
      </c>
      <c r="AX75" s="239">
        <v>2</v>
      </c>
      <c r="AY75" s="239">
        <v>3</v>
      </c>
      <c r="AZ75" s="239">
        <v>3</v>
      </c>
      <c r="BA75" s="239">
        <v>21</v>
      </c>
      <c r="BB75" s="239">
        <v>27</v>
      </c>
      <c r="BC75" s="239" t="s">
        <v>374</v>
      </c>
      <c r="BD75" s="239">
        <v>5</v>
      </c>
      <c r="BE75" s="239">
        <v>1</v>
      </c>
      <c r="BI75" s="239">
        <v>12</v>
      </c>
      <c r="BJ75" s="239">
        <v>9</v>
      </c>
      <c r="BK75" s="239">
        <v>40</v>
      </c>
      <c r="BL75" s="239">
        <v>11</v>
      </c>
      <c r="BM75" s="239">
        <v>21</v>
      </c>
      <c r="CT75" s="239">
        <v>393391.79043261003</v>
      </c>
      <c r="CU75" s="239">
        <v>4972221.5495973397</v>
      </c>
      <c r="CV75" s="239">
        <v>44.89543699</v>
      </c>
      <c r="CW75" s="239">
        <v>-94.350179339999997</v>
      </c>
      <c r="CX75" s="239" t="s">
        <v>379</v>
      </c>
      <c r="CY75" s="239" t="s">
        <v>652</v>
      </c>
    </row>
    <row r="76" spans="1:103" x14ac:dyDescent="0.25">
      <c r="A76" s="239">
        <v>838188</v>
      </c>
      <c r="B76" s="239">
        <v>3</v>
      </c>
      <c r="C76" s="239">
        <v>7</v>
      </c>
      <c r="D76" s="239">
        <v>142.971</v>
      </c>
      <c r="E76" s="239">
        <v>43</v>
      </c>
      <c r="F76" s="239" t="s">
        <v>518</v>
      </c>
      <c r="H76" s="239">
        <v>8</v>
      </c>
      <c r="I76" s="239">
        <v>22</v>
      </c>
      <c r="K76" s="239">
        <v>20012124</v>
      </c>
      <c r="L76" s="239">
        <v>202440076</v>
      </c>
      <c r="M76" s="239">
        <v>8</v>
      </c>
      <c r="N76" s="239">
        <v>31</v>
      </c>
      <c r="O76" s="239">
        <v>2020</v>
      </c>
      <c r="P76" s="239" t="s">
        <v>381</v>
      </c>
      <c r="Q76" s="239">
        <v>14</v>
      </c>
      <c r="R76" s="239">
        <v>98</v>
      </c>
      <c r="S76" s="239">
        <v>5</v>
      </c>
      <c r="T76" s="239">
        <v>0</v>
      </c>
      <c r="U76" s="239">
        <v>2</v>
      </c>
      <c r="V76" s="239">
        <v>5</v>
      </c>
      <c r="W76" s="239">
        <v>10</v>
      </c>
      <c r="X76" s="239">
        <v>2</v>
      </c>
      <c r="Y76" s="239">
        <v>1</v>
      </c>
      <c r="Z76" s="239">
        <v>1</v>
      </c>
      <c r="AB76" s="239">
        <v>1</v>
      </c>
      <c r="AC76" s="239">
        <v>98</v>
      </c>
      <c r="AD76" s="239">
        <v>7</v>
      </c>
      <c r="AF76" s="239" t="s">
        <v>521</v>
      </c>
      <c r="AG76" s="239">
        <v>10</v>
      </c>
      <c r="AH76" s="239">
        <v>2</v>
      </c>
      <c r="AI76" s="239">
        <v>4</v>
      </c>
      <c r="AJ76" s="239">
        <v>3</v>
      </c>
      <c r="AK76" s="239">
        <v>33</v>
      </c>
      <c r="AL76" s="239">
        <v>62</v>
      </c>
      <c r="AM76" s="239" t="s">
        <v>384</v>
      </c>
      <c r="AN76" s="239">
        <v>5</v>
      </c>
      <c r="AO76" s="239">
        <v>11</v>
      </c>
      <c r="AS76" s="239">
        <v>90</v>
      </c>
      <c r="AT76" s="239">
        <v>98</v>
      </c>
      <c r="AU76" s="239">
        <v>5</v>
      </c>
      <c r="AV76" s="239">
        <v>11</v>
      </c>
      <c r="AW76" s="239">
        <v>21</v>
      </c>
      <c r="AX76" s="239">
        <v>2</v>
      </c>
      <c r="AY76" s="239">
        <v>2</v>
      </c>
      <c r="AZ76" s="239">
        <v>2</v>
      </c>
      <c r="BA76" s="239">
        <v>34</v>
      </c>
      <c r="BB76" s="239">
        <v>44</v>
      </c>
      <c r="BC76" s="239" t="s">
        <v>374</v>
      </c>
      <c r="BD76" s="239">
        <v>5</v>
      </c>
      <c r="BE76" s="239">
        <v>1</v>
      </c>
      <c r="BI76" s="239">
        <v>90</v>
      </c>
      <c r="BJ76" s="239">
        <v>98</v>
      </c>
      <c r="BK76" s="239">
        <v>5</v>
      </c>
      <c r="BL76" s="239">
        <v>11</v>
      </c>
      <c r="BM76" s="239">
        <v>21</v>
      </c>
      <c r="CT76" s="239">
        <v>393402.845408733</v>
      </c>
      <c r="CU76" s="239">
        <v>4972226.5963273896</v>
      </c>
      <c r="CV76" s="239">
        <v>44.895484060000001</v>
      </c>
      <c r="CW76" s="239">
        <v>-94.350040430000007</v>
      </c>
      <c r="CX76" s="239" t="s">
        <v>379</v>
      </c>
      <c r="CY76" s="239" t="s">
        <v>653</v>
      </c>
    </row>
    <row r="77" spans="1:103" x14ac:dyDescent="0.25">
      <c r="A77" s="239">
        <v>814569</v>
      </c>
      <c r="B77" s="239">
        <v>3</v>
      </c>
      <c r="C77" s="239">
        <v>7</v>
      </c>
      <c r="D77" s="239">
        <v>143.035</v>
      </c>
      <c r="E77" s="239">
        <v>43</v>
      </c>
      <c r="F77" s="239" t="s">
        <v>518</v>
      </c>
      <c r="H77" s="239">
        <v>8</v>
      </c>
      <c r="I77" s="239">
        <v>22</v>
      </c>
      <c r="K77" s="239">
        <v>20201315</v>
      </c>
      <c r="L77" s="239">
        <v>201610231</v>
      </c>
      <c r="M77" s="239">
        <v>6</v>
      </c>
      <c r="N77" s="239">
        <v>9</v>
      </c>
      <c r="O77" s="239">
        <v>2020</v>
      </c>
      <c r="P77" s="239" t="s">
        <v>391</v>
      </c>
      <c r="Q77" s="239">
        <v>22</v>
      </c>
      <c r="S77" s="239">
        <v>3</v>
      </c>
      <c r="T77" s="239">
        <v>0</v>
      </c>
      <c r="U77" s="239">
        <v>2</v>
      </c>
      <c r="V77" s="239">
        <v>5</v>
      </c>
      <c r="W77" s="239">
        <v>10</v>
      </c>
      <c r="X77" s="239">
        <v>16</v>
      </c>
      <c r="Y77" s="239">
        <v>4</v>
      </c>
      <c r="Z77" s="239">
        <v>1</v>
      </c>
      <c r="AB77" s="239">
        <v>1</v>
      </c>
      <c r="AC77" s="239">
        <v>98</v>
      </c>
      <c r="AD77" s="239">
        <v>7</v>
      </c>
      <c r="AF77" s="239" t="s">
        <v>521</v>
      </c>
      <c r="AG77" s="239">
        <v>9</v>
      </c>
      <c r="AH77" s="239">
        <v>2</v>
      </c>
      <c r="AI77" s="239">
        <v>5</v>
      </c>
      <c r="AJ77" s="239">
        <v>4</v>
      </c>
      <c r="AK77" s="239">
        <v>24</v>
      </c>
      <c r="AL77" s="239">
        <v>44</v>
      </c>
      <c r="AM77" s="239" t="s">
        <v>384</v>
      </c>
      <c r="AN77" s="239">
        <v>5</v>
      </c>
      <c r="AO77" s="239">
        <v>2</v>
      </c>
      <c r="AS77" s="239">
        <v>13</v>
      </c>
      <c r="AT77" s="239">
        <v>9</v>
      </c>
      <c r="AU77" s="239">
        <v>40</v>
      </c>
      <c r="AV77" s="239">
        <v>11</v>
      </c>
      <c r="AW77" s="239">
        <v>21</v>
      </c>
      <c r="AX77" s="239">
        <v>2</v>
      </c>
      <c r="AY77" s="239">
        <v>49</v>
      </c>
      <c r="AZ77" s="239">
        <v>3</v>
      </c>
      <c r="BA77" s="239">
        <v>21</v>
      </c>
      <c r="BB77" s="239">
        <v>56</v>
      </c>
      <c r="BC77" s="239" t="s">
        <v>374</v>
      </c>
      <c r="BD77" s="239">
        <v>5</v>
      </c>
      <c r="BE77" s="239">
        <v>1</v>
      </c>
      <c r="BI77" s="239">
        <v>13</v>
      </c>
      <c r="BJ77" s="239">
        <v>9</v>
      </c>
      <c r="BK77" s="239">
        <v>40</v>
      </c>
      <c r="BL77" s="239">
        <v>11</v>
      </c>
      <c r="BM77" s="239">
        <v>21</v>
      </c>
      <c r="CT77" s="239">
        <v>393506.06214545801</v>
      </c>
      <c r="CU77" s="239">
        <v>4972217.3482347</v>
      </c>
      <c r="CV77" s="239">
        <v>44.895416269999998</v>
      </c>
      <c r="CW77" s="239">
        <v>-94.348731619999995</v>
      </c>
      <c r="CX77" s="239" t="s">
        <v>379</v>
      </c>
      <c r="CY77" s="239" t="s">
        <v>654</v>
      </c>
    </row>
    <row r="78" spans="1:103" x14ac:dyDescent="0.25">
      <c r="A78" s="239">
        <v>10977617</v>
      </c>
      <c r="B78" s="239">
        <v>3</v>
      </c>
      <c r="C78" s="239">
        <v>7</v>
      </c>
      <c r="D78" s="239">
        <v>143.03800000000001</v>
      </c>
      <c r="E78" s="239">
        <v>43</v>
      </c>
      <c r="F78" s="239" t="s">
        <v>518</v>
      </c>
      <c r="H78" s="239">
        <v>8</v>
      </c>
      <c r="I78" s="239">
        <v>22</v>
      </c>
      <c r="K78" s="239">
        <v>14009316</v>
      </c>
      <c r="L78" s="239">
        <v>142020124</v>
      </c>
      <c r="M78" s="239">
        <v>7</v>
      </c>
      <c r="N78" s="239">
        <v>21</v>
      </c>
      <c r="O78" s="239">
        <v>2014</v>
      </c>
      <c r="P78" s="239" t="s">
        <v>381</v>
      </c>
      <c r="Q78" s="239">
        <v>16</v>
      </c>
      <c r="R78" s="239" t="s">
        <v>393</v>
      </c>
      <c r="S78" s="239">
        <v>5</v>
      </c>
      <c r="T78" s="239">
        <v>0</v>
      </c>
      <c r="U78" s="239">
        <v>2</v>
      </c>
      <c r="V78" s="239">
        <v>10</v>
      </c>
      <c r="W78" s="239">
        <v>10</v>
      </c>
      <c r="X78" s="239">
        <v>10</v>
      </c>
      <c r="Y78" s="239">
        <v>1</v>
      </c>
      <c r="Z78" s="239">
        <v>2</v>
      </c>
      <c r="AB78" s="239">
        <v>1</v>
      </c>
      <c r="AC78" s="239">
        <v>98</v>
      </c>
      <c r="AD78" s="239" t="s">
        <v>576</v>
      </c>
      <c r="AE78" s="239" t="s">
        <v>655</v>
      </c>
      <c r="AF78" s="239" t="s">
        <v>521</v>
      </c>
      <c r="AG78" s="239">
        <v>5</v>
      </c>
      <c r="AH78" s="239">
        <v>2</v>
      </c>
      <c r="AI78" s="239">
        <v>2</v>
      </c>
      <c r="AJ78" s="239">
        <v>4</v>
      </c>
      <c r="AK78" s="239">
        <v>28</v>
      </c>
      <c r="AL78" s="239">
        <v>63</v>
      </c>
      <c r="AM78" s="239" t="s">
        <v>384</v>
      </c>
      <c r="AN78" s="239">
        <v>5</v>
      </c>
      <c r="AO78" s="239">
        <v>2</v>
      </c>
      <c r="AS78" s="239">
        <v>5</v>
      </c>
      <c r="AT78" s="239">
        <v>98</v>
      </c>
      <c r="AU78" s="239">
        <v>40</v>
      </c>
      <c r="AV78" s="239">
        <v>11</v>
      </c>
      <c r="AW78" s="239">
        <v>21</v>
      </c>
      <c r="AX78" s="239">
        <v>2</v>
      </c>
      <c r="AY78" s="239">
        <v>4</v>
      </c>
      <c r="AZ78" s="239">
        <v>4</v>
      </c>
      <c r="BA78" s="239">
        <v>21</v>
      </c>
      <c r="BB78" s="239">
        <v>59</v>
      </c>
      <c r="BC78" s="239" t="s">
        <v>384</v>
      </c>
      <c r="BD78" s="239">
        <v>5</v>
      </c>
      <c r="BE78" s="239">
        <v>1</v>
      </c>
      <c r="BI78" s="239">
        <v>5</v>
      </c>
      <c r="BJ78" s="239">
        <v>98</v>
      </c>
      <c r="BK78" s="239">
        <v>40</v>
      </c>
      <c r="BL78" s="239">
        <v>11</v>
      </c>
      <c r="BM78" s="239">
        <v>21</v>
      </c>
      <c r="CT78" s="239">
        <v>393524</v>
      </c>
      <c r="CU78" s="239">
        <v>4972225</v>
      </c>
      <c r="CV78" s="239">
        <v>44.8954868</v>
      </c>
      <c r="CW78" s="239">
        <v>-94.348503699999995</v>
      </c>
      <c r="CX78" s="239" t="s">
        <v>379</v>
      </c>
      <c r="CY78" s="239" t="s">
        <v>656</v>
      </c>
    </row>
    <row r="79" spans="1:103" x14ac:dyDescent="0.25">
      <c r="A79" s="239">
        <v>10912626</v>
      </c>
      <c r="B79" s="239">
        <v>3</v>
      </c>
      <c r="C79" s="239">
        <v>7</v>
      </c>
      <c r="D79" s="239">
        <v>143.136</v>
      </c>
      <c r="E79" s="239">
        <v>43</v>
      </c>
      <c r="F79" s="239" t="s">
        <v>518</v>
      </c>
      <c r="H79" s="239">
        <v>8</v>
      </c>
      <c r="I79" s="239">
        <v>22</v>
      </c>
      <c r="K79" s="239">
        <v>13015409</v>
      </c>
      <c r="L79" s="239">
        <v>133390079</v>
      </c>
      <c r="M79" s="239">
        <v>12</v>
      </c>
      <c r="N79" s="239">
        <v>4</v>
      </c>
      <c r="O79" s="239">
        <v>2013</v>
      </c>
      <c r="P79" s="239" t="s">
        <v>375</v>
      </c>
      <c r="Q79" s="239">
        <v>15</v>
      </c>
      <c r="S79" s="239">
        <v>5</v>
      </c>
      <c r="T79" s="239">
        <v>0</v>
      </c>
      <c r="U79" s="239">
        <v>2</v>
      </c>
      <c r="V79" s="239">
        <v>1</v>
      </c>
      <c r="W79" s="239">
        <v>10</v>
      </c>
      <c r="X79" s="239">
        <v>10</v>
      </c>
      <c r="Y79" s="239">
        <v>1</v>
      </c>
      <c r="Z79" s="239">
        <v>4</v>
      </c>
      <c r="AA79" s="239">
        <v>2</v>
      </c>
      <c r="AB79" s="239">
        <v>5</v>
      </c>
      <c r="AC79" s="239">
        <v>98</v>
      </c>
      <c r="AD79" s="239" t="s">
        <v>536</v>
      </c>
      <c r="AE79" s="239" t="s">
        <v>657</v>
      </c>
      <c r="AF79" s="239" t="s">
        <v>521</v>
      </c>
      <c r="AG79" s="239">
        <v>7</v>
      </c>
      <c r="AH79" s="239">
        <v>2</v>
      </c>
      <c r="AI79" s="239">
        <v>2</v>
      </c>
      <c r="AJ79" s="239">
        <v>2</v>
      </c>
      <c r="AK79" s="239">
        <v>21</v>
      </c>
      <c r="AL79" s="239">
        <v>16</v>
      </c>
      <c r="AM79" s="239" t="s">
        <v>374</v>
      </c>
      <c r="AN79" s="239">
        <v>5</v>
      </c>
      <c r="AO79" s="239">
        <v>16</v>
      </c>
      <c r="AP79" s="239">
        <v>15</v>
      </c>
      <c r="AS79" s="239">
        <v>7</v>
      </c>
      <c r="AT79" s="239">
        <v>2</v>
      </c>
      <c r="AU79" s="239">
        <v>30</v>
      </c>
      <c r="AV79" s="239">
        <v>11</v>
      </c>
      <c r="AW79" s="239">
        <v>25</v>
      </c>
      <c r="AX79" s="239">
        <v>2</v>
      </c>
      <c r="AY79" s="239">
        <v>41</v>
      </c>
      <c r="AZ79" s="239">
        <v>2</v>
      </c>
      <c r="BA79" s="239">
        <v>21</v>
      </c>
      <c r="BB79" s="239">
        <v>55</v>
      </c>
      <c r="BC79" s="239" t="s">
        <v>374</v>
      </c>
      <c r="BD79" s="239">
        <v>5</v>
      </c>
      <c r="BE79" s="239">
        <v>1</v>
      </c>
      <c r="BI79" s="239">
        <v>7</v>
      </c>
      <c r="BJ79" s="239">
        <v>2</v>
      </c>
      <c r="BK79" s="239">
        <v>30</v>
      </c>
      <c r="BL79" s="239">
        <v>11</v>
      </c>
      <c r="BM79" s="239">
        <v>25</v>
      </c>
      <c r="CT79" s="239">
        <v>393683</v>
      </c>
      <c r="CU79" s="239">
        <v>4972221</v>
      </c>
      <c r="CV79" s="239">
        <v>44.895475699999999</v>
      </c>
      <c r="CW79" s="239">
        <v>-94.3464934</v>
      </c>
      <c r="CX79" s="239" t="s">
        <v>379</v>
      </c>
      <c r="CY79" s="239" t="s">
        <v>658</v>
      </c>
    </row>
    <row r="80" spans="1:103" x14ac:dyDescent="0.25">
      <c r="A80" s="239">
        <v>10726908</v>
      </c>
      <c r="B80" s="239">
        <v>3</v>
      </c>
      <c r="C80" s="239">
        <v>7</v>
      </c>
      <c r="D80" s="239">
        <v>143.54400000000001</v>
      </c>
      <c r="E80" s="239">
        <v>43</v>
      </c>
      <c r="G80" s="239" t="s">
        <v>518</v>
      </c>
      <c r="H80" s="239">
        <v>8</v>
      </c>
      <c r="I80" s="239">
        <v>22</v>
      </c>
      <c r="K80" s="239">
        <v>11200113</v>
      </c>
      <c r="L80" s="239">
        <v>110200356</v>
      </c>
      <c r="M80" s="239">
        <v>1</v>
      </c>
      <c r="N80" s="239">
        <v>11</v>
      </c>
      <c r="O80" s="239">
        <v>2011</v>
      </c>
      <c r="P80" s="239" t="s">
        <v>391</v>
      </c>
      <c r="Q80" s="239">
        <v>9</v>
      </c>
      <c r="S80" s="239">
        <v>5</v>
      </c>
      <c r="T80" s="239">
        <v>0</v>
      </c>
      <c r="U80" s="239">
        <v>2</v>
      </c>
      <c r="V80" s="239">
        <v>1</v>
      </c>
      <c r="W80" s="239">
        <v>10</v>
      </c>
      <c r="X80" s="239">
        <v>2</v>
      </c>
      <c r="Y80" s="239">
        <v>1</v>
      </c>
      <c r="Z80" s="239">
        <v>1</v>
      </c>
      <c r="AA80" s="239">
        <v>1</v>
      </c>
      <c r="AB80" s="239">
        <v>5</v>
      </c>
      <c r="AC80" s="239">
        <v>98</v>
      </c>
      <c r="AD80" s="239" t="s">
        <v>523</v>
      </c>
      <c r="AE80" s="239">
        <v>22</v>
      </c>
      <c r="AF80" s="239" t="s">
        <v>521</v>
      </c>
      <c r="AG80" s="239">
        <v>7</v>
      </c>
      <c r="AH80" s="239">
        <v>2</v>
      </c>
      <c r="AI80" s="239">
        <v>4</v>
      </c>
      <c r="AJ80" s="239">
        <v>4</v>
      </c>
      <c r="AK80" s="239">
        <v>26</v>
      </c>
      <c r="AL80" s="239">
        <v>48</v>
      </c>
      <c r="AM80" s="239" t="s">
        <v>374</v>
      </c>
      <c r="AN80" s="239">
        <v>5</v>
      </c>
      <c r="AO80" s="239">
        <v>1</v>
      </c>
      <c r="AS80" s="239">
        <v>7</v>
      </c>
      <c r="AT80" s="239">
        <v>98</v>
      </c>
      <c r="AU80" s="239">
        <v>55</v>
      </c>
      <c r="AV80" s="239">
        <v>10</v>
      </c>
      <c r="AW80" s="239">
        <v>21</v>
      </c>
      <c r="AX80" s="239">
        <v>2</v>
      </c>
      <c r="AY80" s="239">
        <v>2</v>
      </c>
      <c r="AZ80" s="239">
        <v>4</v>
      </c>
      <c r="BA80" s="239">
        <v>27</v>
      </c>
      <c r="BB80" s="239">
        <v>20</v>
      </c>
      <c r="BC80" s="239" t="s">
        <v>384</v>
      </c>
      <c r="BD80" s="239">
        <v>5</v>
      </c>
      <c r="BE80" s="239">
        <v>3</v>
      </c>
      <c r="BI80" s="239">
        <v>7</v>
      </c>
      <c r="BJ80" s="239">
        <v>98</v>
      </c>
      <c r="BK80" s="239">
        <v>55</v>
      </c>
      <c r="BL80" s="239">
        <v>10</v>
      </c>
      <c r="BM80" s="239">
        <v>21</v>
      </c>
      <c r="CT80" s="239">
        <v>394332</v>
      </c>
      <c r="CU80" s="239">
        <v>4972294</v>
      </c>
      <c r="CV80" s="239">
        <v>44.896225399999999</v>
      </c>
      <c r="CW80" s="239">
        <v>-94.338292100000004</v>
      </c>
      <c r="CX80" s="239" t="s">
        <v>379</v>
      </c>
      <c r="CY80" s="239" t="s">
        <v>659</v>
      </c>
    </row>
    <row r="81" spans="1:103" x14ac:dyDescent="0.25">
      <c r="A81" s="239">
        <v>749912</v>
      </c>
      <c r="B81" s="239">
        <v>3</v>
      </c>
      <c r="C81" s="239">
        <v>7</v>
      </c>
      <c r="D81" s="239">
        <v>143.72999999999999</v>
      </c>
      <c r="E81" s="239">
        <v>43</v>
      </c>
      <c r="G81" s="239" t="s">
        <v>518</v>
      </c>
      <c r="H81" s="239">
        <v>8</v>
      </c>
      <c r="I81" s="239">
        <v>22</v>
      </c>
      <c r="K81" s="239">
        <v>19202488</v>
      </c>
      <c r="M81" s="239">
        <v>9</v>
      </c>
      <c r="N81" s="239">
        <v>24</v>
      </c>
      <c r="O81" s="239">
        <v>2019</v>
      </c>
      <c r="P81" s="239" t="s">
        <v>391</v>
      </c>
      <c r="Q81" s="239">
        <v>15</v>
      </c>
      <c r="R81" s="239" t="s">
        <v>393</v>
      </c>
      <c r="S81" s="239">
        <v>3</v>
      </c>
      <c r="T81" s="239">
        <v>0</v>
      </c>
      <c r="U81" s="239">
        <v>2</v>
      </c>
      <c r="V81" s="239">
        <v>5</v>
      </c>
      <c r="W81" s="239">
        <v>10</v>
      </c>
      <c r="X81" s="239">
        <v>4</v>
      </c>
      <c r="Y81" s="239">
        <v>1</v>
      </c>
      <c r="Z81" s="239">
        <v>1</v>
      </c>
      <c r="AB81" s="239">
        <v>1</v>
      </c>
      <c r="AC81" s="239">
        <v>98</v>
      </c>
      <c r="AD81" s="239" t="s">
        <v>547</v>
      </c>
      <c r="AF81" s="239" t="s">
        <v>521</v>
      </c>
      <c r="AG81" s="239">
        <v>10</v>
      </c>
      <c r="AH81" s="239">
        <v>2</v>
      </c>
      <c r="AI81" s="239">
        <v>3</v>
      </c>
      <c r="AJ81" s="239">
        <v>3</v>
      </c>
      <c r="AK81" s="239">
        <v>26</v>
      </c>
      <c r="AL81" s="239">
        <v>19</v>
      </c>
      <c r="AM81" s="239" t="s">
        <v>384</v>
      </c>
      <c r="AN81" s="239">
        <v>5</v>
      </c>
      <c r="AO81" s="239">
        <v>1</v>
      </c>
      <c r="AS81" s="239">
        <v>12</v>
      </c>
      <c r="AT81" s="239">
        <v>9</v>
      </c>
      <c r="AU81" s="239">
        <v>60</v>
      </c>
      <c r="AV81" s="239">
        <v>11</v>
      </c>
      <c r="AW81" s="239">
        <v>21</v>
      </c>
      <c r="AX81" s="239">
        <v>2</v>
      </c>
      <c r="AY81" s="239">
        <v>31</v>
      </c>
      <c r="AZ81" s="239">
        <v>3</v>
      </c>
      <c r="BA81" s="239">
        <v>21</v>
      </c>
      <c r="BB81" s="239">
        <v>69</v>
      </c>
      <c r="BC81" s="239" t="s">
        <v>374</v>
      </c>
      <c r="BD81" s="239">
        <v>5</v>
      </c>
      <c r="BE81" s="239">
        <v>4</v>
      </c>
      <c r="BI81" s="239">
        <v>12</v>
      </c>
      <c r="BJ81" s="239">
        <v>9</v>
      </c>
      <c r="BK81" s="239">
        <v>60</v>
      </c>
      <c r="BL81" s="239">
        <v>11</v>
      </c>
      <c r="BM81" s="239">
        <v>21</v>
      </c>
      <c r="CT81" s="239">
        <v>394632.131064263</v>
      </c>
      <c r="CU81" s="239">
        <v>4972297.7817289</v>
      </c>
      <c r="CV81" s="239">
        <v>44.896307669999999</v>
      </c>
      <c r="CW81" s="239">
        <v>-94.334490740000007</v>
      </c>
      <c r="CX81" s="239" t="s">
        <v>379</v>
      </c>
      <c r="CY81" s="239" t="s">
        <v>660</v>
      </c>
    </row>
    <row r="82" spans="1:103" x14ac:dyDescent="0.25">
      <c r="A82" s="239">
        <v>749394</v>
      </c>
      <c r="B82" s="239">
        <v>3</v>
      </c>
      <c r="C82" s="239">
        <v>7</v>
      </c>
      <c r="D82" s="239">
        <v>143.74100000000001</v>
      </c>
      <c r="E82" s="239">
        <v>43</v>
      </c>
      <c r="G82" s="239" t="s">
        <v>518</v>
      </c>
      <c r="H82" s="239">
        <v>8</v>
      </c>
      <c r="I82" s="239">
        <v>22</v>
      </c>
      <c r="K82" s="239">
        <v>19202481</v>
      </c>
      <c r="M82" s="239">
        <v>9</v>
      </c>
      <c r="N82" s="239">
        <v>23</v>
      </c>
      <c r="O82" s="239">
        <v>2019</v>
      </c>
      <c r="P82" s="239" t="s">
        <v>381</v>
      </c>
      <c r="Q82" s="239">
        <v>9</v>
      </c>
      <c r="R82" s="239" t="s">
        <v>376</v>
      </c>
      <c r="S82" s="239">
        <v>5</v>
      </c>
      <c r="T82" s="239">
        <v>0</v>
      </c>
      <c r="U82" s="239">
        <v>2</v>
      </c>
      <c r="V82" s="239">
        <v>12</v>
      </c>
      <c r="W82" s="239">
        <v>10</v>
      </c>
      <c r="X82" s="239">
        <v>16</v>
      </c>
      <c r="Y82" s="239">
        <v>1</v>
      </c>
      <c r="Z82" s="239">
        <v>1</v>
      </c>
      <c r="AB82" s="239">
        <v>1</v>
      </c>
      <c r="AC82" s="239">
        <v>98</v>
      </c>
      <c r="AD82" s="239" t="s">
        <v>547</v>
      </c>
      <c r="AF82" s="239" t="s">
        <v>521</v>
      </c>
      <c r="AG82" s="239">
        <v>7</v>
      </c>
      <c r="AH82" s="239">
        <v>2</v>
      </c>
      <c r="AI82" s="239">
        <v>2</v>
      </c>
      <c r="AJ82" s="239">
        <v>4</v>
      </c>
      <c r="AK82" s="239">
        <v>21</v>
      </c>
      <c r="AL82" s="239">
        <v>23</v>
      </c>
      <c r="AM82" s="239" t="s">
        <v>384</v>
      </c>
      <c r="AN82" s="239">
        <v>9</v>
      </c>
      <c r="AO82" s="239">
        <v>90</v>
      </c>
      <c r="AS82" s="239">
        <v>13</v>
      </c>
      <c r="AT82" s="239">
        <v>9</v>
      </c>
      <c r="AU82" s="239">
        <v>60</v>
      </c>
      <c r="AV82" s="239">
        <v>11</v>
      </c>
      <c r="AW82" s="239">
        <v>21</v>
      </c>
      <c r="AX82" s="239">
        <v>2</v>
      </c>
      <c r="AY82" s="239">
        <v>4</v>
      </c>
      <c r="AZ82" s="239">
        <v>4</v>
      </c>
      <c r="BA82" s="239">
        <v>24</v>
      </c>
      <c r="BB82" s="239">
        <v>45</v>
      </c>
      <c r="BC82" s="239" t="s">
        <v>384</v>
      </c>
      <c r="BD82" s="239">
        <v>5</v>
      </c>
      <c r="BE82" s="239">
        <v>1</v>
      </c>
      <c r="BI82" s="239">
        <v>13</v>
      </c>
      <c r="BJ82" s="239">
        <v>9</v>
      </c>
      <c r="BK82" s="239">
        <v>60</v>
      </c>
      <c r="BL82" s="239">
        <v>11</v>
      </c>
      <c r="BM82" s="239">
        <v>21</v>
      </c>
      <c r="CT82" s="239">
        <v>394649.06443146197</v>
      </c>
      <c r="CU82" s="239">
        <v>4972302.0150707001</v>
      </c>
      <c r="CV82" s="239">
        <v>44.896348269999997</v>
      </c>
      <c r="CW82" s="239">
        <v>-94.334277220000004</v>
      </c>
      <c r="CX82" s="239" t="s">
        <v>379</v>
      </c>
      <c r="CY82" s="239" t="s">
        <v>661</v>
      </c>
    </row>
    <row r="83" spans="1:103" x14ac:dyDescent="0.25">
      <c r="A83" s="239">
        <v>751297</v>
      </c>
      <c r="B83" s="239">
        <v>3</v>
      </c>
      <c r="C83" s="239">
        <v>7</v>
      </c>
      <c r="D83" s="239">
        <v>143.791</v>
      </c>
      <c r="E83" s="239">
        <v>43</v>
      </c>
      <c r="G83" s="239" t="s">
        <v>518</v>
      </c>
      <c r="H83" s="239">
        <v>8</v>
      </c>
      <c r="I83" s="239">
        <v>22</v>
      </c>
      <c r="K83" s="239">
        <v>19202521</v>
      </c>
      <c r="M83" s="239">
        <v>9</v>
      </c>
      <c r="N83" s="239">
        <v>28</v>
      </c>
      <c r="O83" s="239">
        <v>2019</v>
      </c>
      <c r="P83" s="239" t="s">
        <v>386</v>
      </c>
      <c r="Q83" s="239">
        <v>6</v>
      </c>
      <c r="R83" s="239">
        <v>98</v>
      </c>
      <c r="S83" s="239">
        <v>3</v>
      </c>
      <c r="T83" s="239">
        <v>0</v>
      </c>
      <c r="U83" s="239">
        <v>1</v>
      </c>
      <c r="W83" s="239">
        <v>32</v>
      </c>
      <c r="X83" s="239">
        <v>4</v>
      </c>
      <c r="Y83" s="239">
        <v>1</v>
      </c>
      <c r="Z83" s="239">
        <v>2</v>
      </c>
      <c r="AB83" s="239">
        <v>2</v>
      </c>
      <c r="AC83" s="239">
        <v>98</v>
      </c>
      <c r="AD83" s="239" t="s">
        <v>547</v>
      </c>
      <c r="AF83" s="239" t="s">
        <v>521</v>
      </c>
      <c r="AG83" s="239">
        <v>3</v>
      </c>
      <c r="AH83" s="239">
        <v>2</v>
      </c>
      <c r="AI83" s="239">
        <v>3</v>
      </c>
      <c r="AJ83" s="239">
        <v>1</v>
      </c>
      <c r="AK83" s="239">
        <v>21</v>
      </c>
      <c r="AL83" s="239">
        <v>71</v>
      </c>
      <c r="AM83" s="239" t="s">
        <v>374</v>
      </c>
      <c r="AN83" s="239">
        <v>7</v>
      </c>
      <c r="AO83" s="239">
        <v>64</v>
      </c>
      <c r="AP83" s="239">
        <v>62</v>
      </c>
      <c r="AS83" s="239">
        <v>12</v>
      </c>
      <c r="AT83" s="239">
        <v>23</v>
      </c>
      <c r="AU83" s="239">
        <v>60</v>
      </c>
      <c r="AV83" s="239">
        <v>11</v>
      </c>
      <c r="AW83" s="239">
        <v>21</v>
      </c>
      <c r="CT83" s="239">
        <v>394729.49792566302</v>
      </c>
      <c r="CU83" s="239">
        <v>4972293.5483871</v>
      </c>
      <c r="CV83" s="239">
        <v>44.896283969999999</v>
      </c>
      <c r="CW83" s="239">
        <v>-94.333257040000007</v>
      </c>
      <c r="CX83" s="239" t="s">
        <v>379</v>
      </c>
      <c r="CY83" s="239" t="s">
        <v>662</v>
      </c>
    </row>
    <row r="84" spans="1:103" x14ac:dyDescent="0.25">
      <c r="A84" s="239">
        <v>10725789</v>
      </c>
      <c r="B84" s="239">
        <v>3</v>
      </c>
      <c r="C84" s="239">
        <v>7</v>
      </c>
      <c r="D84" s="239">
        <v>143.79300000000001</v>
      </c>
      <c r="E84" s="239">
        <v>43</v>
      </c>
      <c r="G84" s="239" t="s">
        <v>518</v>
      </c>
      <c r="H84" s="239">
        <v>8</v>
      </c>
      <c r="I84" s="239">
        <v>22</v>
      </c>
      <c r="K84" s="239" t="s">
        <v>663</v>
      </c>
      <c r="L84" s="239">
        <v>110110015</v>
      </c>
      <c r="M84" s="239">
        <v>1</v>
      </c>
      <c r="N84" s="239">
        <v>7</v>
      </c>
      <c r="O84" s="239">
        <v>2011</v>
      </c>
      <c r="P84" s="239" t="s">
        <v>383</v>
      </c>
      <c r="Q84" s="239">
        <v>17</v>
      </c>
      <c r="S84" s="239">
        <v>5</v>
      </c>
      <c r="T84" s="239">
        <v>0</v>
      </c>
      <c r="U84" s="239">
        <v>2</v>
      </c>
      <c r="V84" s="239">
        <v>3</v>
      </c>
      <c r="W84" s="239">
        <v>10</v>
      </c>
      <c r="X84" s="239">
        <v>4</v>
      </c>
      <c r="Y84" s="239">
        <v>4</v>
      </c>
      <c r="Z84" s="239">
        <v>4</v>
      </c>
      <c r="AA84" s="239">
        <v>7</v>
      </c>
      <c r="AB84" s="239">
        <v>2</v>
      </c>
      <c r="AC84" s="239">
        <v>98</v>
      </c>
      <c r="AD84" s="239" t="s">
        <v>664</v>
      </c>
      <c r="AE84" s="239" t="s">
        <v>665</v>
      </c>
      <c r="AF84" s="239" t="s">
        <v>521</v>
      </c>
      <c r="AG84" s="239">
        <v>9</v>
      </c>
      <c r="AH84" s="239">
        <v>2</v>
      </c>
      <c r="AI84" s="239">
        <v>4</v>
      </c>
      <c r="AJ84" s="239">
        <v>3</v>
      </c>
      <c r="AK84" s="239">
        <v>21</v>
      </c>
      <c r="AL84" s="239">
        <v>30</v>
      </c>
      <c r="AM84" s="239" t="s">
        <v>384</v>
      </c>
      <c r="AN84" s="239">
        <v>5</v>
      </c>
      <c r="AO84" s="239">
        <v>1</v>
      </c>
      <c r="AP84" s="239">
        <v>1</v>
      </c>
      <c r="AS84" s="239">
        <v>7</v>
      </c>
      <c r="AT84" s="239">
        <v>2</v>
      </c>
      <c r="AU84" s="239">
        <v>55</v>
      </c>
      <c r="AV84" s="239">
        <v>11</v>
      </c>
      <c r="AW84" s="239">
        <v>21</v>
      </c>
      <c r="AX84" s="239">
        <v>2</v>
      </c>
      <c r="AY84" s="239">
        <v>2</v>
      </c>
      <c r="AZ84" s="239">
        <v>4</v>
      </c>
      <c r="BA84" s="239">
        <v>24</v>
      </c>
      <c r="BB84" s="239">
        <v>62</v>
      </c>
      <c r="BC84" s="239" t="s">
        <v>384</v>
      </c>
      <c r="BD84" s="239">
        <v>5</v>
      </c>
      <c r="BE84" s="239">
        <v>9</v>
      </c>
      <c r="BF84" s="239">
        <v>1</v>
      </c>
      <c r="BI84" s="239">
        <v>7</v>
      </c>
      <c r="BJ84" s="239">
        <v>2</v>
      </c>
      <c r="BK84" s="239">
        <v>55</v>
      </c>
      <c r="BL84" s="239">
        <v>11</v>
      </c>
      <c r="BM84" s="239">
        <v>21</v>
      </c>
      <c r="CT84" s="239">
        <v>394733</v>
      </c>
      <c r="CU84" s="239">
        <v>4972282</v>
      </c>
      <c r="CV84" s="239">
        <v>44.8961787</v>
      </c>
      <c r="CW84" s="239">
        <v>-94.333205500000005</v>
      </c>
      <c r="CX84" s="239" t="s">
        <v>379</v>
      </c>
      <c r="CY84" s="239" t="s">
        <v>666</v>
      </c>
    </row>
    <row r="85" spans="1:103" x14ac:dyDescent="0.25">
      <c r="A85" s="239">
        <v>10730549</v>
      </c>
      <c r="B85" s="239">
        <v>3</v>
      </c>
      <c r="C85" s="239">
        <v>7</v>
      </c>
      <c r="D85" s="239">
        <v>143.79300000000001</v>
      </c>
      <c r="E85" s="239">
        <v>43</v>
      </c>
      <c r="G85" s="239" t="s">
        <v>518</v>
      </c>
      <c r="H85" s="239">
        <v>8</v>
      </c>
      <c r="I85" s="239">
        <v>22</v>
      </c>
      <c r="K85" s="239" t="s">
        <v>667</v>
      </c>
      <c r="L85" s="239">
        <v>110610017</v>
      </c>
      <c r="M85" s="239">
        <v>2</v>
      </c>
      <c r="N85" s="239">
        <v>26</v>
      </c>
      <c r="O85" s="239">
        <v>2011</v>
      </c>
      <c r="P85" s="239" t="s">
        <v>386</v>
      </c>
      <c r="Q85" s="239">
        <v>17</v>
      </c>
      <c r="R85" s="239" t="s">
        <v>376</v>
      </c>
      <c r="S85" s="239">
        <v>5</v>
      </c>
      <c r="T85" s="239">
        <v>0</v>
      </c>
      <c r="U85" s="239">
        <v>1</v>
      </c>
      <c r="V85" s="239">
        <v>4</v>
      </c>
      <c r="W85" s="239">
        <v>45</v>
      </c>
      <c r="X85" s="239">
        <v>4</v>
      </c>
      <c r="Y85" s="239">
        <v>1</v>
      </c>
      <c r="Z85" s="239">
        <v>4</v>
      </c>
      <c r="AA85" s="239">
        <v>2</v>
      </c>
      <c r="AB85" s="239">
        <v>5</v>
      </c>
      <c r="AC85" s="239">
        <v>98</v>
      </c>
      <c r="AD85" s="239" t="s">
        <v>668</v>
      </c>
      <c r="AE85" s="239" t="s">
        <v>669</v>
      </c>
      <c r="AF85" s="239" t="s">
        <v>521</v>
      </c>
      <c r="AG85" s="239">
        <v>3</v>
      </c>
      <c r="AH85" s="239">
        <v>2</v>
      </c>
      <c r="AI85" s="239">
        <v>1</v>
      </c>
      <c r="AJ85" s="239">
        <v>4</v>
      </c>
      <c r="AK85" s="239">
        <v>21</v>
      </c>
      <c r="AL85" s="239">
        <v>88</v>
      </c>
      <c r="AM85" s="239" t="s">
        <v>384</v>
      </c>
      <c r="AN85" s="239">
        <v>5</v>
      </c>
      <c r="AS85" s="239">
        <v>7</v>
      </c>
      <c r="AT85" s="239">
        <v>98</v>
      </c>
      <c r="AU85" s="239">
        <v>60</v>
      </c>
      <c r="AV85" s="239">
        <v>11</v>
      </c>
      <c r="AW85" s="239">
        <v>21</v>
      </c>
      <c r="CT85" s="239">
        <v>394733</v>
      </c>
      <c r="CU85" s="239">
        <v>4972282</v>
      </c>
      <c r="CV85" s="239">
        <v>44.8961787</v>
      </c>
      <c r="CW85" s="239">
        <v>-94.333205500000005</v>
      </c>
      <c r="CX85" s="239" t="s">
        <v>379</v>
      </c>
      <c r="CY85" s="239" t="s">
        <v>670</v>
      </c>
    </row>
    <row r="86" spans="1:103" x14ac:dyDescent="0.25">
      <c r="A86" s="239">
        <v>10897866</v>
      </c>
      <c r="B86" s="239">
        <v>3</v>
      </c>
      <c r="C86" s="239">
        <v>7</v>
      </c>
      <c r="D86" s="239">
        <v>143.79300000000001</v>
      </c>
      <c r="E86" s="239">
        <v>43</v>
      </c>
      <c r="G86" s="239" t="s">
        <v>518</v>
      </c>
      <c r="H86" s="239">
        <v>8</v>
      </c>
      <c r="I86" s="239">
        <v>22</v>
      </c>
      <c r="K86" s="239">
        <v>13200910</v>
      </c>
      <c r="L86" s="239">
        <v>132480192</v>
      </c>
      <c r="M86" s="239">
        <v>7</v>
      </c>
      <c r="N86" s="239">
        <v>20</v>
      </c>
      <c r="O86" s="239">
        <v>2013</v>
      </c>
      <c r="P86" s="239" t="s">
        <v>386</v>
      </c>
      <c r="Q86" s="239">
        <v>9</v>
      </c>
      <c r="S86" s="239">
        <v>4</v>
      </c>
      <c r="T86" s="239">
        <v>0</v>
      </c>
      <c r="U86" s="239">
        <v>2</v>
      </c>
      <c r="V86" s="239">
        <v>5</v>
      </c>
      <c r="W86" s="239">
        <v>10</v>
      </c>
      <c r="X86" s="239">
        <v>4</v>
      </c>
      <c r="Y86" s="239">
        <v>1</v>
      </c>
      <c r="Z86" s="239">
        <v>2</v>
      </c>
      <c r="AA86" s="239">
        <v>3</v>
      </c>
      <c r="AB86" s="239">
        <v>2</v>
      </c>
      <c r="AC86" s="239">
        <v>98</v>
      </c>
      <c r="AD86" s="239" t="s">
        <v>593</v>
      </c>
      <c r="AE86" s="239" t="s">
        <v>523</v>
      </c>
      <c r="AF86" s="239" t="s">
        <v>521</v>
      </c>
      <c r="AG86" s="239">
        <v>10</v>
      </c>
      <c r="AH86" s="239">
        <v>2</v>
      </c>
      <c r="AI86" s="239">
        <v>2</v>
      </c>
      <c r="AJ86" s="239">
        <v>4</v>
      </c>
      <c r="AK86" s="239">
        <v>24</v>
      </c>
      <c r="AL86" s="239">
        <v>53</v>
      </c>
      <c r="AM86" s="239" t="s">
        <v>374</v>
      </c>
      <c r="AN86" s="239">
        <v>5</v>
      </c>
      <c r="AO86" s="239">
        <v>2</v>
      </c>
      <c r="AS86" s="239">
        <v>7</v>
      </c>
      <c r="AT86" s="239">
        <v>2</v>
      </c>
      <c r="AU86" s="239">
        <v>60</v>
      </c>
      <c r="AV86" s="239">
        <v>11</v>
      </c>
      <c r="AW86" s="239">
        <v>21</v>
      </c>
      <c r="AX86" s="239">
        <v>2</v>
      </c>
      <c r="AY86" s="239">
        <v>2</v>
      </c>
      <c r="AZ86" s="239">
        <v>3</v>
      </c>
      <c r="BA86" s="239">
        <v>21</v>
      </c>
      <c r="BB86" s="239">
        <v>52</v>
      </c>
      <c r="BC86" s="239" t="s">
        <v>384</v>
      </c>
      <c r="BD86" s="239">
        <v>5</v>
      </c>
      <c r="BE86" s="239">
        <v>1</v>
      </c>
      <c r="BI86" s="239">
        <v>7</v>
      </c>
      <c r="BJ86" s="239">
        <v>2</v>
      </c>
      <c r="BK86" s="239">
        <v>60</v>
      </c>
      <c r="BL86" s="239">
        <v>11</v>
      </c>
      <c r="BM86" s="239">
        <v>21</v>
      </c>
      <c r="CT86" s="239">
        <v>394733</v>
      </c>
      <c r="CU86" s="239">
        <v>4972282</v>
      </c>
      <c r="CV86" s="239">
        <v>44.8961787</v>
      </c>
      <c r="CW86" s="239">
        <v>-94.333205500000005</v>
      </c>
      <c r="CX86" s="239" t="s">
        <v>379</v>
      </c>
      <c r="CY86" s="239" t="s">
        <v>671</v>
      </c>
    </row>
    <row r="87" spans="1:103" x14ac:dyDescent="0.25">
      <c r="A87" s="239">
        <v>11093311</v>
      </c>
      <c r="B87" s="239">
        <v>3</v>
      </c>
      <c r="C87" s="239">
        <v>7</v>
      </c>
      <c r="D87" s="239">
        <v>143.79300000000001</v>
      </c>
      <c r="E87" s="239">
        <v>43</v>
      </c>
      <c r="G87" s="239" t="s">
        <v>518</v>
      </c>
      <c r="H87" s="239">
        <v>8</v>
      </c>
      <c r="I87" s="239">
        <v>22</v>
      </c>
      <c r="K87" s="239" t="s">
        <v>672</v>
      </c>
      <c r="L87" s="239">
        <v>153620165</v>
      </c>
      <c r="M87" s="239">
        <v>12</v>
      </c>
      <c r="N87" s="239">
        <v>16</v>
      </c>
      <c r="O87" s="239">
        <v>2015</v>
      </c>
      <c r="P87" s="239" t="s">
        <v>375</v>
      </c>
      <c r="Q87" s="239">
        <v>3</v>
      </c>
      <c r="S87" s="239">
        <v>5</v>
      </c>
      <c r="T87" s="239">
        <v>0</v>
      </c>
      <c r="U87" s="239">
        <v>1</v>
      </c>
      <c r="V87" s="239">
        <v>4</v>
      </c>
      <c r="W87" s="239">
        <v>30</v>
      </c>
      <c r="X87" s="239">
        <v>4</v>
      </c>
      <c r="Y87" s="239">
        <v>4</v>
      </c>
      <c r="Z87" s="239">
        <v>5</v>
      </c>
      <c r="AB87" s="239">
        <v>3</v>
      </c>
      <c r="AC87" s="239">
        <v>98</v>
      </c>
      <c r="AD87" s="239" t="s">
        <v>519</v>
      </c>
      <c r="AE87" s="239" t="s">
        <v>669</v>
      </c>
      <c r="AF87" s="239" t="s">
        <v>521</v>
      </c>
      <c r="AG87" s="239">
        <v>3</v>
      </c>
      <c r="AH87" s="239">
        <v>2</v>
      </c>
      <c r="AI87" s="239">
        <v>2</v>
      </c>
      <c r="AJ87" s="239">
        <v>4</v>
      </c>
      <c r="AK87" s="239">
        <v>21</v>
      </c>
      <c r="AL87" s="239">
        <v>24</v>
      </c>
      <c r="AM87" s="239" t="s">
        <v>384</v>
      </c>
      <c r="AN87" s="239">
        <v>5</v>
      </c>
      <c r="AS87" s="239">
        <v>7</v>
      </c>
      <c r="AT87" s="239">
        <v>2</v>
      </c>
      <c r="AU87" s="239">
        <v>60</v>
      </c>
      <c r="AV87" s="239">
        <v>11</v>
      </c>
      <c r="AW87" s="239">
        <v>21</v>
      </c>
      <c r="CT87" s="239">
        <v>394733</v>
      </c>
      <c r="CU87" s="239">
        <v>4972282</v>
      </c>
      <c r="CV87" s="239">
        <v>44.8961787</v>
      </c>
      <c r="CW87" s="239">
        <v>-94.333205500000005</v>
      </c>
      <c r="CX87" s="239" t="s">
        <v>379</v>
      </c>
      <c r="CY87" s="239" t="s">
        <v>673</v>
      </c>
    </row>
    <row r="88" spans="1:103" x14ac:dyDescent="0.25">
      <c r="A88" s="239">
        <v>837036</v>
      </c>
      <c r="B88" s="239">
        <v>3</v>
      </c>
      <c r="C88" s="239">
        <v>7</v>
      </c>
      <c r="D88" s="239">
        <v>143.803</v>
      </c>
      <c r="E88" s="239">
        <v>43</v>
      </c>
      <c r="G88" s="239" t="s">
        <v>518</v>
      </c>
      <c r="H88" s="239">
        <v>8</v>
      </c>
      <c r="I88" s="239">
        <v>22</v>
      </c>
      <c r="K88" s="239">
        <v>20201892</v>
      </c>
      <c r="L88" s="239">
        <v>202360119</v>
      </c>
      <c r="M88" s="239">
        <v>8</v>
      </c>
      <c r="N88" s="239">
        <v>23</v>
      </c>
      <c r="O88" s="239">
        <v>2020</v>
      </c>
      <c r="P88" s="239" t="s">
        <v>389</v>
      </c>
      <c r="Q88" s="239">
        <v>0</v>
      </c>
      <c r="R88" s="239" t="s">
        <v>207</v>
      </c>
      <c r="S88" s="239">
        <v>5</v>
      </c>
      <c r="T88" s="239">
        <v>0</v>
      </c>
      <c r="U88" s="239">
        <v>2</v>
      </c>
      <c r="V88" s="239">
        <v>5</v>
      </c>
      <c r="W88" s="239">
        <v>10</v>
      </c>
      <c r="X88" s="239">
        <v>4</v>
      </c>
      <c r="Y88" s="239">
        <v>4</v>
      </c>
      <c r="Z88" s="239">
        <v>1</v>
      </c>
      <c r="AB88" s="239">
        <v>1</v>
      </c>
      <c r="AC88" s="239">
        <v>98</v>
      </c>
      <c r="AD88" s="239">
        <v>7</v>
      </c>
      <c r="AF88" s="239" t="s">
        <v>521</v>
      </c>
      <c r="AG88" s="239">
        <v>9</v>
      </c>
      <c r="AH88" s="239">
        <v>2</v>
      </c>
      <c r="AI88" s="239">
        <v>2</v>
      </c>
      <c r="AJ88" s="239">
        <v>4</v>
      </c>
      <c r="AK88" s="239">
        <v>24</v>
      </c>
      <c r="AL88" s="239">
        <v>57</v>
      </c>
      <c r="AM88" s="239" t="s">
        <v>374</v>
      </c>
      <c r="AN88" s="239">
        <v>5</v>
      </c>
      <c r="AO88" s="239">
        <v>2</v>
      </c>
      <c r="AS88" s="239">
        <v>13</v>
      </c>
      <c r="AT88" s="239">
        <v>9</v>
      </c>
      <c r="AU88" s="239">
        <v>60</v>
      </c>
      <c r="AV88" s="239">
        <v>11</v>
      </c>
      <c r="AW88" s="239">
        <v>21</v>
      </c>
      <c r="AX88" s="239">
        <v>2</v>
      </c>
      <c r="AY88" s="239">
        <v>2</v>
      </c>
      <c r="AZ88" s="239">
        <v>3</v>
      </c>
      <c r="BA88" s="239">
        <v>21</v>
      </c>
      <c r="BB88" s="239">
        <v>32</v>
      </c>
      <c r="BC88" s="239" t="s">
        <v>374</v>
      </c>
      <c r="BD88" s="239">
        <v>5</v>
      </c>
      <c r="BE88" s="239">
        <v>1</v>
      </c>
      <c r="BI88" s="239">
        <v>13</v>
      </c>
      <c r="BJ88" s="239">
        <v>9</v>
      </c>
      <c r="BK88" s="239">
        <v>60</v>
      </c>
      <c r="BL88" s="239">
        <v>11</v>
      </c>
      <c r="BM88" s="239">
        <v>21</v>
      </c>
      <c r="CT88" s="239">
        <v>394735.84793836297</v>
      </c>
      <c r="CU88" s="239">
        <v>4972282.9650325999</v>
      </c>
      <c r="CV88" s="239">
        <v>44.896189659999997</v>
      </c>
      <c r="CW88" s="239">
        <v>-94.33317443</v>
      </c>
      <c r="CX88" s="239" t="s">
        <v>379</v>
      </c>
      <c r="CY88" s="239" t="s">
        <v>674</v>
      </c>
    </row>
    <row r="89" spans="1:103" x14ac:dyDescent="0.25">
      <c r="A89" s="239">
        <v>837817</v>
      </c>
      <c r="B89" s="239">
        <v>3</v>
      </c>
      <c r="C89" s="239">
        <v>7</v>
      </c>
      <c r="D89" s="239">
        <v>143.80699999999999</v>
      </c>
      <c r="E89" s="239">
        <v>43</v>
      </c>
      <c r="G89" s="239" t="s">
        <v>518</v>
      </c>
      <c r="H89" s="239">
        <v>8</v>
      </c>
      <c r="I89" s="239">
        <v>22</v>
      </c>
      <c r="K89" s="239">
        <v>20201946</v>
      </c>
      <c r="L89" s="239">
        <v>202420048</v>
      </c>
      <c r="M89" s="239">
        <v>8</v>
      </c>
      <c r="N89" s="239">
        <v>29</v>
      </c>
      <c r="O89" s="239">
        <v>2020</v>
      </c>
      <c r="P89" s="239" t="s">
        <v>386</v>
      </c>
      <c r="Q89" s="239">
        <v>10</v>
      </c>
      <c r="R89" s="239" t="s">
        <v>512</v>
      </c>
      <c r="S89" s="239">
        <v>5</v>
      </c>
      <c r="T89" s="239">
        <v>0</v>
      </c>
      <c r="U89" s="239">
        <v>2</v>
      </c>
      <c r="V89" s="239">
        <v>5</v>
      </c>
      <c r="W89" s="239">
        <v>10</v>
      </c>
      <c r="X89" s="239">
        <v>3</v>
      </c>
      <c r="Y89" s="239">
        <v>1</v>
      </c>
      <c r="Z89" s="239">
        <v>1</v>
      </c>
      <c r="AB89" s="239">
        <v>1</v>
      </c>
      <c r="AC89" s="239">
        <v>98</v>
      </c>
      <c r="AD89" s="239">
        <v>7</v>
      </c>
      <c r="AF89" s="239" t="s">
        <v>521</v>
      </c>
      <c r="AG89" s="239">
        <v>10</v>
      </c>
      <c r="AH89" s="239">
        <v>2</v>
      </c>
      <c r="AI89" s="239">
        <v>2</v>
      </c>
      <c r="AJ89" s="239">
        <v>1</v>
      </c>
      <c r="AK89" s="239">
        <v>21</v>
      </c>
      <c r="AL89" s="239">
        <v>17</v>
      </c>
      <c r="AM89" s="239" t="s">
        <v>384</v>
      </c>
      <c r="AN89" s="239">
        <v>5</v>
      </c>
      <c r="AO89" s="239">
        <v>2</v>
      </c>
      <c r="AS89" s="239">
        <v>13</v>
      </c>
      <c r="AT89" s="239">
        <v>23</v>
      </c>
      <c r="AU89" s="239">
        <v>60</v>
      </c>
      <c r="AV89" s="239">
        <v>11</v>
      </c>
      <c r="AW89" s="239">
        <v>21</v>
      </c>
      <c r="AX89" s="239">
        <v>2</v>
      </c>
      <c r="AY89" s="239">
        <v>3</v>
      </c>
      <c r="AZ89" s="239">
        <v>3</v>
      </c>
      <c r="BA89" s="239">
        <v>21</v>
      </c>
      <c r="BB89" s="239">
        <v>33</v>
      </c>
      <c r="BC89" s="239" t="s">
        <v>374</v>
      </c>
      <c r="BD89" s="239">
        <v>5</v>
      </c>
      <c r="BE89" s="239">
        <v>1</v>
      </c>
      <c r="BI89" s="239">
        <v>12</v>
      </c>
      <c r="BJ89" s="239">
        <v>9</v>
      </c>
      <c r="BK89" s="239">
        <v>60</v>
      </c>
      <c r="BL89" s="239">
        <v>11</v>
      </c>
      <c r="BM89" s="239">
        <v>21</v>
      </c>
      <c r="CT89" s="239">
        <v>394742.19795106398</v>
      </c>
      <c r="CU89" s="239">
        <v>4972276.6150198998</v>
      </c>
      <c r="CV89" s="239">
        <v>44.896133450000001</v>
      </c>
      <c r="CW89" s="239">
        <v>-94.333092710000003</v>
      </c>
      <c r="CX89" s="239" t="s">
        <v>379</v>
      </c>
      <c r="CY89" s="239" t="s">
        <v>675</v>
      </c>
    </row>
    <row r="90" spans="1:103" x14ac:dyDescent="0.25">
      <c r="A90" s="239">
        <v>11080505</v>
      </c>
      <c r="B90" s="239">
        <v>3</v>
      </c>
      <c r="C90" s="239">
        <v>7</v>
      </c>
      <c r="D90" s="239">
        <v>143.96199999999999</v>
      </c>
      <c r="E90" s="239">
        <v>43</v>
      </c>
      <c r="G90" s="239" t="s">
        <v>518</v>
      </c>
      <c r="H90" s="239">
        <v>8</v>
      </c>
      <c r="I90" s="239">
        <v>22</v>
      </c>
      <c r="L90" s="239">
        <v>153230122</v>
      </c>
      <c r="M90" s="239">
        <v>10</v>
      </c>
      <c r="N90" s="239">
        <v>18</v>
      </c>
      <c r="O90" s="239">
        <v>2015</v>
      </c>
      <c r="P90" s="239" t="s">
        <v>389</v>
      </c>
      <c r="Q90" s="239">
        <v>15</v>
      </c>
      <c r="S90" s="239">
        <v>5</v>
      </c>
      <c r="T90" s="239">
        <v>0</v>
      </c>
      <c r="U90" s="239">
        <v>2</v>
      </c>
      <c r="V90" s="239">
        <v>10</v>
      </c>
      <c r="W90" s="239">
        <v>10</v>
      </c>
      <c r="Y90" s="239">
        <v>1</v>
      </c>
      <c r="Z90" s="239">
        <v>1</v>
      </c>
      <c r="AB90" s="239">
        <v>1</v>
      </c>
      <c r="AC90" s="239">
        <v>98</v>
      </c>
      <c r="AF90" s="239" t="s">
        <v>521</v>
      </c>
      <c r="AG90" s="239">
        <v>5</v>
      </c>
      <c r="AH90" s="239">
        <v>2</v>
      </c>
      <c r="AI90" s="239">
        <v>3</v>
      </c>
      <c r="AJ90" s="239">
        <v>3</v>
      </c>
      <c r="AK90" s="239">
        <v>21</v>
      </c>
      <c r="AL90" s="239">
        <v>61</v>
      </c>
      <c r="AM90" s="239" t="s">
        <v>374</v>
      </c>
      <c r="AT90" s="239">
        <v>98</v>
      </c>
      <c r="AU90" s="239">
        <v>60</v>
      </c>
      <c r="AX90" s="239">
        <v>2</v>
      </c>
      <c r="AY90" s="239">
        <v>4</v>
      </c>
      <c r="AZ90" s="239">
        <v>3</v>
      </c>
      <c r="BA90" s="239">
        <v>29</v>
      </c>
      <c r="BB90" s="239">
        <v>48</v>
      </c>
      <c r="BC90" s="239" t="s">
        <v>374</v>
      </c>
      <c r="BJ90" s="239">
        <v>98</v>
      </c>
      <c r="BK90" s="239">
        <v>60</v>
      </c>
      <c r="CT90" s="239">
        <v>395004</v>
      </c>
      <c r="CU90" s="239">
        <v>4972279</v>
      </c>
      <c r="CV90" s="239">
        <v>44.896190099999998</v>
      </c>
      <c r="CW90" s="239">
        <v>-94.329773599999996</v>
      </c>
      <c r="CX90" s="239" t="s">
        <v>379</v>
      </c>
    </row>
    <row r="91" spans="1:103" x14ac:dyDescent="0.25">
      <c r="A91" s="239">
        <v>457214</v>
      </c>
      <c r="B91" s="239">
        <v>3</v>
      </c>
      <c r="C91" s="239">
        <v>7</v>
      </c>
      <c r="D91" s="239">
        <v>143.983</v>
      </c>
      <c r="E91" s="239">
        <v>43</v>
      </c>
      <c r="G91" s="239" t="s">
        <v>518</v>
      </c>
      <c r="H91" s="239">
        <v>8</v>
      </c>
      <c r="I91" s="239">
        <v>22</v>
      </c>
      <c r="K91" s="239">
        <v>17201486</v>
      </c>
      <c r="M91" s="239">
        <v>6</v>
      </c>
      <c r="N91" s="239">
        <v>3</v>
      </c>
      <c r="O91" s="239">
        <v>2017</v>
      </c>
      <c r="P91" s="239" t="s">
        <v>386</v>
      </c>
      <c r="Q91" s="239">
        <v>14</v>
      </c>
      <c r="R91" s="239" t="s">
        <v>393</v>
      </c>
      <c r="S91" s="239">
        <v>2</v>
      </c>
      <c r="T91" s="239">
        <v>0</v>
      </c>
      <c r="U91" s="239">
        <v>2</v>
      </c>
      <c r="V91" s="239">
        <v>5</v>
      </c>
      <c r="W91" s="239">
        <v>10</v>
      </c>
      <c r="X91" s="239">
        <v>4</v>
      </c>
      <c r="Y91" s="239">
        <v>1</v>
      </c>
      <c r="Z91" s="239">
        <v>2</v>
      </c>
      <c r="AB91" s="239">
        <v>1</v>
      </c>
      <c r="AC91" s="239">
        <v>98</v>
      </c>
      <c r="AD91" s="239" t="s">
        <v>676</v>
      </c>
      <c r="AF91" s="239" t="s">
        <v>521</v>
      </c>
      <c r="AG91" s="239">
        <v>9</v>
      </c>
      <c r="AH91" s="239">
        <v>2</v>
      </c>
      <c r="AI91" s="239">
        <v>3</v>
      </c>
      <c r="AJ91" s="239">
        <v>3</v>
      </c>
      <c r="AK91" s="239">
        <v>21</v>
      </c>
      <c r="AL91" s="239">
        <v>21</v>
      </c>
      <c r="AM91" s="239" t="s">
        <v>384</v>
      </c>
      <c r="AN91" s="239">
        <v>5</v>
      </c>
      <c r="AO91" s="239">
        <v>1</v>
      </c>
      <c r="AS91" s="239">
        <v>14</v>
      </c>
      <c r="AT91" s="239">
        <v>9</v>
      </c>
      <c r="AU91" s="239">
        <v>60</v>
      </c>
      <c r="AV91" s="239">
        <v>11</v>
      </c>
      <c r="AW91" s="239">
        <v>21</v>
      </c>
      <c r="AX91" s="239">
        <v>2</v>
      </c>
      <c r="AY91" s="239">
        <v>2</v>
      </c>
      <c r="AZ91" s="239">
        <v>4</v>
      </c>
      <c r="BA91" s="239">
        <v>24</v>
      </c>
      <c r="BB91" s="239">
        <v>86</v>
      </c>
      <c r="BC91" s="239" t="s">
        <v>384</v>
      </c>
      <c r="BD91" s="239">
        <v>5</v>
      </c>
      <c r="BE91" s="239">
        <v>2</v>
      </c>
      <c r="BI91" s="239">
        <v>14</v>
      </c>
      <c r="BJ91" s="239">
        <v>9</v>
      </c>
      <c r="BK91" s="239">
        <v>60</v>
      </c>
      <c r="BL91" s="239">
        <v>11</v>
      </c>
      <c r="BM91" s="239">
        <v>21</v>
      </c>
      <c r="CT91" s="239">
        <v>395038.53187706397</v>
      </c>
      <c r="CU91" s="239">
        <v>4972278.7316907998</v>
      </c>
      <c r="CV91" s="239">
        <v>44.896196240000002</v>
      </c>
      <c r="CW91" s="239">
        <v>-94.329341080000006</v>
      </c>
      <c r="CX91" s="239" t="s">
        <v>379</v>
      </c>
      <c r="CY91" s="239" t="s">
        <v>677</v>
      </c>
    </row>
    <row r="92" spans="1:103" x14ac:dyDescent="0.25">
      <c r="A92" s="239">
        <v>10733987</v>
      </c>
      <c r="B92" s="239">
        <v>3</v>
      </c>
      <c r="C92" s="239">
        <v>7</v>
      </c>
      <c r="D92" s="239">
        <v>143.995</v>
      </c>
      <c r="E92" s="239">
        <v>43</v>
      </c>
      <c r="G92" s="239" t="s">
        <v>518</v>
      </c>
      <c r="H92" s="239">
        <v>8</v>
      </c>
      <c r="I92" s="239">
        <v>22</v>
      </c>
      <c r="K92" s="239">
        <v>11200684</v>
      </c>
      <c r="L92" s="239">
        <v>111220160</v>
      </c>
      <c r="M92" s="239">
        <v>5</v>
      </c>
      <c r="N92" s="239">
        <v>1</v>
      </c>
      <c r="O92" s="239">
        <v>2011</v>
      </c>
      <c r="P92" s="239" t="s">
        <v>389</v>
      </c>
      <c r="Q92" s="239">
        <v>12</v>
      </c>
      <c r="S92" s="239">
        <v>5</v>
      </c>
      <c r="T92" s="239">
        <v>0</v>
      </c>
      <c r="U92" s="239">
        <v>1</v>
      </c>
      <c r="V92" s="239">
        <v>7</v>
      </c>
      <c r="W92" s="239">
        <v>45</v>
      </c>
      <c r="X92" s="239">
        <v>2</v>
      </c>
      <c r="Y92" s="239">
        <v>1</v>
      </c>
      <c r="Z92" s="239">
        <v>2</v>
      </c>
      <c r="AB92" s="239">
        <v>1</v>
      </c>
      <c r="AC92" s="239">
        <v>98</v>
      </c>
      <c r="AD92" s="239" t="s">
        <v>523</v>
      </c>
      <c r="AE92" s="239">
        <v>22</v>
      </c>
      <c r="AF92" s="239" t="s">
        <v>521</v>
      </c>
      <c r="AG92" s="239">
        <v>3</v>
      </c>
      <c r="AH92" s="239">
        <v>2</v>
      </c>
      <c r="AI92" s="239">
        <v>4</v>
      </c>
      <c r="AJ92" s="239">
        <v>4</v>
      </c>
      <c r="AK92" s="239">
        <v>21</v>
      </c>
      <c r="AL92" s="239">
        <v>23</v>
      </c>
      <c r="AM92" s="239" t="s">
        <v>384</v>
      </c>
      <c r="AN92" s="239">
        <v>5</v>
      </c>
      <c r="AS92" s="239">
        <v>7</v>
      </c>
      <c r="AT92" s="239">
        <v>98</v>
      </c>
      <c r="AU92" s="239">
        <v>60</v>
      </c>
      <c r="AV92" s="239">
        <v>11</v>
      </c>
      <c r="AW92" s="239">
        <v>21</v>
      </c>
      <c r="CT92" s="239">
        <v>395057</v>
      </c>
      <c r="CU92" s="239">
        <v>4972278</v>
      </c>
      <c r="CV92" s="239">
        <v>44.896192300000003</v>
      </c>
      <c r="CW92" s="239">
        <v>-94.329103799999999</v>
      </c>
      <c r="CX92" s="239" t="s">
        <v>379</v>
      </c>
      <c r="CY92" s="239" t="e">
        <v>#NAME?</v>
      </c>
    </row>
    <row r="93" spans="1:103" x14ac:dyDescent="0.25">
      <c r="A93" s="239">
        <v>10889330</v>
      </c>
      <c r="B93" s="239">
        <v>3</v>
      </c>
      <c r="C93" s="239">
        <v>7</v>
      </c>
      <c r="D93" s="239">
        <v>144.09200000000001</v>
      </c>
      <c r="E93" s="239">
        <v>43</v>
      </c>
      <c r="G93" s="239" t="s">
        <v>518</v>
      </c>
      <c r="H93" s="239">
        <v>8</v>
      </c>
      <c r="I93" s="239">
        <v>22</v>
      </c>
      <c r="K93" s="239">
        <v>13200528</v>
      </c>
      <c r="L93" s="239">
        <v>131150148</v>
      </c>
      <c r="M93" s="239">
        <v>4</v>
      </c>
      <c r="N93" s="239">
        <v>18</v>
      </c>
      <c r="O93" s="239">
        <v>2013</v>
      </c>
      <c r="P93" s="239" t="s">
        <v>416</v>
      </c>
      <c r="Q93" s="239">
        <v>16</v>
      </c>
      <c r="S93" s="239">
        <v>2</v>
      </c>
      <c r="T93" s="239">
        <v>0</v>
      </c>
      <c r="U93" s="239">
        <v>2</v>
      </c>
      <c r="V93" s="239">
        <v>5</v>
      </c>
      <c r="W93" s="239">
        <v>10</v>
      </c>
      <c r="X93" s="239">
        <v>2</v>
      </c>
      <c r="Y93" s="239">
        <v>1</v>
      </c>
      <c r="Z93" s="239">
        <v>4</v>
      </c>
      <c r="AA93" s="239">
        <v>7</v>
      </c>
      <c r="AB93" s="239">
        <v>4</v>
      </c>
      <c r="AC93" s="239">
        <v>98</v>
      </c>
      <c r="AD93" s="239" t="s">
        <v>523</v>
      </c>
      <c r="AE93" s="239" t="s">
        <v>678</v>
      </c>
      <c r="AF93" s="239" t="s">
        <v>521</v>
      </c>
      <c r="AG93" s="239">
        <v>10</v>
      </c>
      <c r="AH93" s="239">
        <v>2</v>
      </c>
      <c r="AI93" s="239">
        <v>2</v>
      </c>
      <c r="AJ93" s="239">
        <v>3</v>
      </c>
      <c r="AK93" s="239">
        <v>22</v>
      </c>
      <c r="AL93" s="239">
        <v>29</v>
      </c>
      <c r="AM93" s="239" t="s">
        <v>374</v>
      </c>
      <c r="AN93" s="239">
        <v>5</v>
      </c>
      <c r="AO93" s="239">
        <v>3</v>
      </c>
      <c r="AP93" s="239">
        <v>6</v>
      </c>
      <c r="AS93" s="239">
        <v>5</v>
      </c>
      <c r="AT93" s="239">
        <v>98</v>
      </c>
      <c r="AU93" s="239">
        <v>60</v>
      </c>
      <c r="AV93" s="239">
        <v>11</v>
      </c>
      <c r="AW93" s="239">
        <v>21</v>
      </c>
      <c r="AX93" s="239">
        <v>2</v>
      </c>
      <c r="AY93" s="239">
        <v>2</v>
      </c>
      <c r="AZ93" s="239">
        <v>4</v>
      </c>
      <c r="BA93" s="239">
        <v>21</v>
      </c>
      <c r="BB93" s="239">
        <v>35</v>
      </c>
      <c r="BC93" s="239" t="s">
        <v>384</v>
      </c>
      <c r="BD93" s="239">
        <v>5</v>
      </c>
      <c r="BE93" s="239">
        <v>1</v>
      </c>
      <c r="BI93" s="239">
        <v>5</v>
      </c>
      <c r="BJ93" s="239">
        <v>98</v>
      </c>
      <c r="BK93" s="239">
        <v>60</v>
      </c>
      <c r="BL93" s="239">
        <v>11</v>
      </c>
      <c r="BM93" s="239">
        <v>21</v>
      </c>
      <c r="CT93" s="239">
        <v>395214</v>
      </c>
      <c r="CU93" s="239">
        <v>4972275</v>
      </c>
      <c r="CV93" s="239">
        <v>44.896192599999999</v>
      </c>
      <c r="CW93" s="239">
        <v>-94.327118900000002</v>
      </c>
      <c r="CX93" s="239" t="s">
        <v>379</v>
      </c>
      <c r="CY93" s="239" t="s">
        <v>679</v>
      </c>
    </row>
    <row r="94" spans="1:103" x14ac:dyDescent="0.25">
      <c r="A94" s="239">
        <v>693247</v>
      </c>
      <c r="B94" s="239">
        <v>3</v>
      </c>
      <c r="C94" s="239">
        <v>7</v>
      </c>
      <c r="D94" s="239">
        <v>144.19900000000001</v>
      </c>
      <c r="E94" s="239">
        <v>43</v>
      </c>
      <c r="G94" s="239" t="s">
        <v>518</v>
      </c>
      <c r="H94" s="239">
        <v>8</v>
      </c>
      <c r="I94" s="239">
        <v>22</v>
      </c>
      <c r="K94" s="239">
        <v>19200760</v>
      </c>
      <c r="M94" s="239">
        <v>3</v>
      </c>
      <c r="N94" s="239">
        <v>1</v>
      </c>
      <c r="O94" s="239">
        <v>2019</v>
      </c>
      <c r="P94" s="239" t="s">
        <v>383</v>
      </c>
      <c r="Q94" s="239">
        <v>7</v>
      </c>
      <c r="R94" s="239" t="s">
        <v>376</v>
      </c>
      <c r="S94" s="239">
        <v>4</v>
      </c>
      <c r="T94" s="239">
        <v>0</v>
      </c>
      <c r="U94" s="239">
        <v>1</v>
      </c>
      <c r="W94" s="239">
        <v>83</v>
      </c>
      <c r="X94" s="239">
        <v>2</v>
      </c>
      <c r="Y94" s="239">
        <v>1</v>
      </c>
      <c r="Z94" s="239">
        <v>1</v>
      </c>
      <c r="AB94" s="239">
        <v>1</v>
      </c>
      <c r="AC94" s="239">
        <v>98</v>
      </c>
      <c r="AD94" s="239" t="s">
        <v>547</v>
      </c>
      <c r="AF94" s="239" t="s">
        <v>521</v>
      </c>
      <c r="AG94" s="239">
        <v>3</v>
      </c>
      <c r="AH94" s="239">
        <v>2</v>
      </c>
      <c r="AI94" s="239">
        <v>3</v>
      </c>
      <c r="AJ94" s="239">
        <v>4</v>
      </c>
      <c r="AK94" s="239">
        <v>32</v>
      </c>
      <c r="AL94" s="239">
        <v>17</v>
      </c>
      <c r="AM94" s="239" t="s">
        <v>374</v>
      </c>
      <c r="AN94" s="239">
        <v>5</v>
      </c>
      <c r="AO94" s="239">
        <v>62</v>
      </c>
      <c r="AP94" s="239">
        <v>74</v>
      </c>
      <c r="AS94" s="239">
        <v>12</v>
      </c>
      <c r="AT94" s="239">
        <v>9</v>
      </c>
      <c r="AU94" s="239">
        <v>60</v>
      </c>
      <c r="AV94" s="239">
        <v>12</v>
      </c>
      <c r="AW94" s="239">
        <v>21</v>
      </c>
      <c r="CT94" s="239">
        <v>395381.43256286503</v>
      </c>
      <c r="CU94" s="239">
        <v>4972238.5149437003</v>
      </c>
      <c r="CV94" s="239">
        <v>44.895884770000002</v>
      </c>
      <c r="CW94" s="239">
        <v>-94.324991080000004</v>
      </c>
      <c r="CX94" s="239" t="s">
        <v>379</v>
      </c>
      <c r="CY94" s="239" t="s">
        <v>680</v>
      </c>
    </row>
    <row r="95" spans="1:103" x14ac:dyDescent="0.25">
      <c r="A95" s="239">
        <v>738591</v>
      </c>
      <c r="B95" s="239">
        <v>3</v>
      </c>
      <c r="C95" s="239">
        <v>7</v>
      </c>
      <c r="D95" s="239">
        <v>144.27000000000001</v>
      </c>
      <c r="E95" s="239">
        <v>43</v>
      </c>
      <c r="G95" s="239" t="s">
        <v>518</v>
      </c>
      <c r="H95" s="239">
        <v>8</v>
      </c>
      <c r="I95" s="239">
        <v>22</v>
      </c>
      <c r="K95" s="239">
        <v>19201995</v>
      </c>
      <c r="M95" s="239">
        <v>8</v>
      </c>
      <c r="N95" s="239">
        <v>5</v>
      </c>
      <c r="O95" s="239">
        <v>2019</v>
      </c>
      <c r="P95" s="239" t="s">
        <v>381</v>
      </c>
      <c r="Q95" s="239">
        <v>16</v>
      </c>
      <c r="R95" s="239" t="s">
        <v>393</v>
      </c>
      <c r="S95" s="239">
        <v>4</v>
      </c>
      <c r="T95" s="239">
        <v>0</v>
      </c>
      <c r="U95" s="239">
        <v>2</v>
      </c>
      <c r="V95" s="239">
        <v>12</v>
      </c>
      <c r="W95" s="239">
        <v>10</v>
      </c>
      <c r="X95" s="239">
        <v>4</v>
      </c>
      <c r="Y95" s="239">
        <v>1</v>
      </c>
      <c r="Z95" s="239">
        <v>1</v>
      </c>
      <c r="AA95" s="239">
        <v>3</v>
      </c>
      <c r="AB95" s="239">
        <v>2</v>
      </c>
      <c r="AC95" s="239">
        <v>98</v>
      </c>
      <c r="AD95" s="239" t="s">
        <v>547</v>
      </c>
      <c r="AF95" s="239" t="s">
        <v>521</v>
      </c>
      <c r="AG95" s="239">
        <v>7</v>
      </c>
      <c r="AH95" s="239">
        <v>2</v>
      </c>
      <c r="AI95" s="239">
        <v>3</v>
      </c>
      <c r="AJ95" s="239">
        <v>3</v>
      </c>
      <c r="AK95" s="239">
        <v>21</v>
      </c>
      <c r="AL95" s="239">
        <v>50</v>
      </c>
      <c r="AM95" s="239" t="s">
        <v>374</v>
      </c>
      <c r="AN95" s="239">
        <v>5</v>
      </c>
      <c r="AO95" s="239">
        <v>65</v>
      </c>
      <c r="AP95" s="239">
        <v>71</v>
      </c>
      <c r="AS95" s="239">
        <v>12</v>
      </c>
      <c r="AT95" s="239">
        <v>9</v>
      </c>
      <c r="AU95" s="239">
        <v>60</v>
      </c>
      <c r="AV95" s="239">
        <v>13</v>
      </c>
      <c r="AW95" s="239">
        <v>21</v>
      </c>
      <c r="AX95" s="239">
        <v>2</v>
      </c>
      <c r="AY95" s="239">
        <v>3</v>
      </c>
      <c r="AZ95" s="239">
        <v>3</v>
      </c>
      <c r="BA95" s="239">
        <v>34</v>
      </c>
      <c r="BB95" s="239">
        <v>19</v>
      </c>
      <c r="BC95" s="239" t="s">
        <v>384</v>
      </c>
      <c r="BD95" s="239">
        <v>5</v>
      </c>
      <c r="BE95" s="239">
        <v>1</v>
      </c>
      <c r="BI95" s="239">
        <v>12</v>
      </c>
      <c r="BJ95" s="239">
        <v>9</v>
      </c>
      <c r="BK95" s="239">
        <v>60</v>
      </c>
      <c r="BL95" s="239">
        <v>13</v>
      </c>
      <c r="BM95" s="239">
        <v>21</v>
      </c>
      <c r="CT95" s="239">
        <v>395483.03276606603</v>
      </c>
      <c r="CU95" s="239">
        <v>4972187.7148420997</v>
      </c>
      <c r="CV95" s="239">
        <v>44.895442500000001</v>
      </c>
      <c r="CW95" s="239">
        <v>-94.323694169999996</v>
      </c>
      <c r="CX95" s="239" t="s">
        <v>379</v>
      </c>
      <c r="CY95" s="239" t="s">
        <v>681</v>
      </c>
    </row>
    <row r="96" spans="1:103" x14ac:dyDescent="0.25">
      <c r="A96" s="239">
        <v>497305</v>
      </c>
      <c r="B96" s="239">
        <v>3</v>
      </c>
      <c r="C96" s="239">
        <v>7</v>
      </c>
      <c r="D96" s="239">
        <v>144.27699999999999</v>
      </c>
      <c r="E96" s="239">
        <v>43</v>
      </c>
      <c r="G96" s="239" t="s">
        <v>518</v>
      </c>
      <c r="H96" s="239">
        <v>8</v>
      </c>
      <c r="I96" s="239">
        <v>22</v>
      </c>
      <c r="K96" s="239">
        <v>17202192</v>
      </c>
      <c r="M96" s="239">
        <v>8</v>
      </c>
      <c r="N96" s="239">
        <v>28</v>
      </c>
      <c r="O96" s="239">
        <v>2017</v>
      </c>
      <c r="P96" s="239" t="s">
        <v>381</v>
      </c>
      <c r="Q96" s="239">
        <v>15</v>
      </c>
      <c r="S96" s="239">
        <v>5</v>
      </c>
      <c r="T96" s="239">
        <v>0</v>
      </c>
      <c r="U96" s="239">
        <v>2</v>
      </c>
      <c r="V96" s="239">
        <v>12</v>
      </c>
      <c r="W96" s="239">
        <v>10</v>
      </c>
      <c r="X96" s="239">
        <v>4</v>
      </c>
      <c r="Y96" s="239">
        <v>1</v>
      </c>
      <c r="Z96" s="239">
        <v>1</v>
      </c>
      <c r="AB96" s="239">
        <v>1</v>
      </c>
      <c r="AC96" s="239">
        <v>98</v>
      </c>
      <c r="AD96" s="239" t="s">
        <v>676</v>
      </c>
      <c r="AF96" s="239" t="s">
        <v>521</v>
      </c>
      <c r="AG96" s="239">
        <v>7</v>
      </c>
      <c r="AH96" s="239">
        <v>2</v>
      </c>
      <c r="AI96" s="239">
        <v>4</v>
      </c>
      <c r="AJ96" s="239">
        <v>3</v>
      </c>
      <c r="AK96" s="239">
        <v>21</v>
      </c>
      <c r="AL96" s="239">
        <v>17</v>
      </c>
      <c r="AM96" s="239" t="s">
        <v>384</v>
      </c>
      <c r="AN96" s="239">
        <v>5</v>
      </c>
      <c r="AO96" s="239">
        <v>90</v>
      </c>
      <c r="AS96" s="239">
        <v>12</v>
      </c>
      <c r="AT96" s="239">
        <v>9</v>
      </c>
      <c r="AU96" s="239">
        <v>60</v>
      </c>
      <c r="AV96" s="239">
        <v>13</v>
      </c>
      <c r="AW96" s="239">
        <v>21</v>
      </c>
      <c r="AX96" s="239">
        <v>2</v>
      </c>
      <c r="AY96" s="239">
        <v>3</v>
      </c>
      <c r="AZ96" s="239">
        <v>3</v>
      </c>
      <c r="BA96" s="239">
        <v>24</v>
      </c>
      <c r="BB96" s="239">
        <v>52</v>
      </c>
      <c r="BC96" s="239" t="s">
        <v>374</v>
      </c>
      <c r="BD96" s="239">
        <v>5</v>
      </c>
      <c r="BE96" s="239">
        <v>1</v>
      </c>
      <c r="BI96" s="239">
        <v>12</v>
      </c>
      <c r="BJ96" s="239">
        <v>9</v>
      </c>
      <c r="BK96" s="239">
        <v>60</v>
      </c>
      <c r="BL96" s="239">
        <v>13</v>
      </c>
      <c r="BM96" s="239">
        <v>21</v>
      </c>
      <c r="CT96" s="239">
        <v>395499.96613326599</v>
      </c>
      <c r="CU96" s="239">
        <v>4972196.1815256998</v>
      </c>
      <c r="CV96" s="239">
        <v>44.895521189999997</v>
      </c>
      <c r="CW96" s="239">
        <v>-94.323481520000001</v>
      </c>
      <c r="CX96" s="239" t="s">
        <v>379</v>
      </c>
      <c r="CY96" s="239" t="s">
        <v>682</v>
      </c>
    </row>
    <row r="97" spans="1:103" x14ac:dyDescent="0.25">
      <c r="A97" s="239">
        <v>594047</v>
      </c>
      <c r="B97" s="239">
        <v>3</v>
      </c>
      <c r="C97" s="239">
        <v>7</v>
      </c>
      <c r="D97" s="239">
        <v>144.28100000000001</v>
      </c>
      <c r="E97" s="239">
        <v>43</v>
      </c>
      <c r="F97" s="239" t="s">
        <v>518</v>
      </c>
      <c r="H97" s="239">
        <v>8</v>
      </c>
      <c r="I97" s="239">
        <v>22</v>
      </c>
      <c r="K97" s="239">
        <v>18201145</v>
      </c>
      <c r="M97" s="239">
        <v>4</v>
      </c>
      <c r="N97" s="239">
        <v>28</v>
      </c>
      <c r="O97" s="239">
        <v>2018</v>
      </c>
      <c r="P97" s="239" t="s">
        <v>386</v>
      </c>
      <c r="Q97" s="239">
        <v>22</v>
      </c>
      <c r="R97" s="239" t="s">
        <v>376</v>
      </c>
      <c r="S97" s="239">
        <v>3</v>
      </c>
      <c r="T97" s="239">
        <v>0</v>
      </c>
      <c r="U97" s="239">
        <v>2</v>
      </c>
      <c r="V97" s="239">
        <v>13</v>
      </c>
      <c r="W97" s="239">
        <v>10</v>
      </c>
      <c r="X97" s="239">
        <v>4</v>
      </c>
      <c r="Y97" s="239">
        <v>6</v>
      </c>
      <c r="Z97" s="239">
        <v>1</v>
      </c>
      <c r="AB97" s="239">
        <v>1</v>
      </c>
      <c r="AC97" s="239">
        <v>98</v>
      </c>
      <c r="AD97" s="239" t="s">
        <v>676</v>
      </c>
      <c r="AE97" s="239" t="s">
        <v>683</v>
      </c>
      <c r="AF97" s="239" t="s">
        <v>521</v>
      </c>
      <c r="AG97" s="239">
        <v>8</v>
      </c>
      <c r="AH97" s="239">
        <v>2</v>
      </c>
      <c r="AI97" s="239">
        <v>2</v>
      </c>
      <c r="AJ97" s="239">
        <v>4</v>
      </c>
      <c r="AK97" s="239">
        <v>21</v>
      </c>
      <c r="AL97" s="239">
        <v>17</v>
      </c>
      <c r="AM97" s="239" t="s">
        <v>384</v>
      </c>
      <c r="AN97" s="239">
        <v>5</v>
      </c>
      <c r="AO97" s="239">
        <v>1</v>
      </c>
      <c r="AS97" s="239">
        <v>12</v>
      </c>
      <c r="AT97" s="239">
        <v>9</v>
      </c>
      <c r="AU97" s="239">
        <v>60</v>
      </c>
      <c r="AV97" s="239">
        <v>12</v>
      </c>
      <c r="AW97" s="239">
        <v>21</v>
      </c>
      <c r="AX97" s="239">
        <v>2</v>
      </c>
      <c r="AY97" s="239">
        <v>2</v>
      </c>
      <c r="AZ97" s="239">
        <v>3</v>
      </c>
      <c r="BA97" s="239">
        <v>24</v>
      </c>
      <c r="BB97" s="239">
        <v>16</v>
      </c>
      <c r="BC97" s="239" t="s">
        <v>374</v>
      </c>
      <c r="BD97" s="239">
        <v>5</v>
      </c>
      <c r="BE97" s="239">
        <v>2</v>
      </c>
      <c r="BI97" s="239">
        <v>12</v>
      </c>
      <c r="BJ97" s="239">
        <v>9</v>
      </c>
      <c r="BK97" s="239">
        <v>60</v>
      </c>
      <c r="BL97" s="239">
        <v>13</v>
      </c>
      <c r="BM97" s="239">
        <v>21</v>
      </c>
      <c r="CT97" s="239">
        <v>395495.73279146699</v>
      </c>
      <c r="CU97" s="239">
        <v>4972175.0148166995</v>
      </c>
      <c r="CV97" s="239">
        <v>44.89533007</v>
      </c>
      <c r="CW97" s="239">
        <v>-94.323530750000003</v>
      </c>
      <c r="CX97" s="239" t="s">
        <v>379</v>
      </c>
      <c r="CY97" s="239" t="s">
        <v>684</v>
      </c>
    </row>
    <row r="98" spans="1:103" x14ac:dyDescent="0.25">
      <c r="A98" s="239">
        <v>660612</v>
      </c>
      <c r="B98" s="239">
        <v>3</v>
      </c>
      <c r="C98" s="239">
        <v>7</v>
      </c>
      <c r="D98" s="239">
        <v>144.28299999999999</v>
      </c>
      <c r="E98" s="239">
        <v>43</v>
      </c>
      <c r="F98" s="239" t="s">
        <v>518</v>
      </c>
      <c r="H98" s="239">
        <v>8</v>
      </c>
      <c r="I98" s="239">
        <v>22</v>
      </c>
      <c r="K98" s="239">
        <v>18202765</v>
      </c>
      <c r="M98" s="239">
        <v>11</v>
      </c>
      <c r="N98" s="239">
        <v>16</v>
      </c>
      <c r="O98" s="239">
        <v>2018</v>
      </c>
      <c r="P98" s="239" t="s">
        <v>383</v>
      </c>
      <c r="Q98" s="239">
        <v>6</v>
      </c>
      <c r="R98" s="239" t="s">
        <v>376</v>
      </c>
      <c r="S98" s="239">
        <v>5</v>
      </c>
      <c r="T98" s="239">
        <v>0</v>
      </c>
      <c r="U98" s="239">
        <v>1</v>
      </c>
      <c r="W98" s="239">
        <v>89</v>
      </c>
      <c r="X98" s="239">
        <v>4</v>
      </c>
      <c r="Y98" s="239">
        <v>2</v>
      </c>
      <c r="Z98" s="239">
        <v>1</v>
      </c>
      <c r="AB98" s="239">
        <v>1</v>
      </c>
      <c r="AC98" s="239">
        <v>98</v>
      </c>
      <c r="AD98" s="239" t="s">
        <v>676</v>
      </c>
      <c r="AF98" s="239" t="s">
        <v>521</v>
      </c>
      <c r="AG98" s="239">
        <v>4</v>
      </c>
      <c r="AH98" s="239">
        <v>2</v>
      </c>
      <c r="AI98" s="239">
        <v>4</v>
      </c>
      <c r="AJ98" s="239">
        <v>4</v>
      </c>
      <c r="AK98" s="239">
        <v>21</v>
      </c>
      <c r="AL98" s="239">
        <v>29</v>
      </c>
      <c r="AM98" s="239" t="s">
        <v>374</v>
      </c>
      <c r="AN98" s="239">
        <v>7</v>
      </c>
      <c r="AO98" s="239">
        <v>90</v>
      </c>
      <c r="AS98" s="239">
        <v>12</v>
      </c>
      <c r="AT98" s="239">
        <v>9</v>
      </c>
      <c r="AU98" s="239">
        <v>60</v>
      </c>
      <c r="AV98" s="239">
        <v>11</v>
      </c>
      <c r="AW98" s="239">
        <v>21</v>
      </c>
      <c r="CT98" s="239">
        <v>395504.19947506598</v>
      </c>
      <c r="CU98" s="239">
        <v>4972181.3648293996</v>
      </c>
      <c r="CV98" s="239">
        <v>44.895388459999999</v>
      </c>
      <c r="CW98" s="239">
        <v>-94.323424860000003</v>
      </c>
      <c r="CX98" s="239" t="s">
        <v>379</v>
      </c>
      <c r="CY98" s="239" t="s">
        <v>685</v>
      </c>
    </row>
    <row r="99" spans="1:103" x14ac:dyDescent="0.25">
      <c r="A99" s="239">
        <v>740582</v>
      </c>
      <c r="B99" s="239">
        <v>3</v>
      </c>
      <c r="C99" s="239">
        <v>7</v>
      </c>
      <c r="D99" s="239">
        <v>144.28399999999999</v>
      </c>
      <c r="E99" s="239">
        <v>43</v>
      </c>
      <c r="G99" s="239" t="s">
        <v>518</v>
      </c>
      <c r="H99" s="239">
        <v>8</v>
      </c>
      <c r="I99" s="239">
        <v>22</v>
      </c>
      <c r="K99" s="239">
        <v>19202097</v>
      </c>
      <c r="M99" s="239">
        <v>8</v>
      </c>
      <c r="N99" s="239">
        <v>15</v>
      </c>
      <c r="O99" s="239">
        <v>2019</v>
      </c>
      <c r="P99" s="239" t="s">
        <v>416</v>
      </c>
      <c r="Q99" s="239">
        <v>16</v>
      </c>
      <c r="S99" s="239">
        <v>3</v>
      </c>
      <c r="T99" s="239">
        <v>0</v>
      </c>
      <c r="U99" s="239">
        <v>2</v>
      </c>
      <c r="V99" s="239">
        <v>12</v>
      </c>
      <c r="W99" s="239">
        <v>10</v>
      </c>
      <c r="X99" s="239">
        <v>4</v>
      </c>
      <c r="Y99" s="239">
        <v>1</v>
      </c>
      <c r="Z99" s="239">
        <v>1</v>
      </c>
      <c r="AB99" s="239">
        <v>1</v>
      </c>
      <c r="AC99" s="239">
        <v>98</v>
      </c>
      <c r="AD99" s="239" t="s">
        <v>547</v>
      </c>
      <c r="AF99" s="239" t="s">
        <v>521</v>
      </c>
      <c r="AG99" s="239">
        <v>7</v>
      </c>
      <c r="AH99" s="239">
        <v>2</v>
      </c>
      <c r="AI99" s="239">
        <v>4</v>
      </c>
      <c r="AJ99" s="239">
        <v>3</v>
      </c>
      <c r="AK99" s="239">
        <v>21</v>
      </c>
      <c r="AL99" s="239">
        <v>40</v>
      </c>
      <c r="AM99" s="239" t="s">
        <v>384</v>
      </c>
      <c r="AN99" s="239">
        <v>5</v>
      </c>
      <c r="AO99" s="239">
        <v>74</v>
      </c>
      <c r="AS99" s="239">
        <v>12</v>
      </c>
      <c r="AT99" s="239">
        <v>9</v>
      </c>
      <c r="AU99" s="239">
        <v>60</v>
      </c>
      <c r="AV99" s="239">
        <v>13</v>
      </c>
      <c r="AW99" s="239">
        <v>21</v>
      </c>
      <c r="AX99" s="239">
        <v>2</v>
      </c>
      <c r="AY99" s="239">
        <v>3</v>
      </c>
      <c r="AZ99" s="239">
        <v>3</v>
      </c>
      <c r="BA99" s="239">
        <v>24</v>
      </c>
      <c r="BB99" s="239">
        <v>38</v>
      </c>
      <c r="BC99" s="239" t="s">
        <v>374</v>
      </c>
      <c r="BD99" s="239">
        <v>5</v>
      </c>
      <c r="BE99" s="239">
        <v>1</v>
      </c>
      <c r="BI99" s="239">
        <v>12</v>
      </c>
      <c r="BJ99" s="239">
        <v>9</v>
      </c>
      <c r="BK99" s="239">
        <v>60</v>
      </c>
      <c r="BL99" s="239">
        <v>13</v>
      </c>
      <c r="BM99" s="239">
        <v>21</v>
      </c>
      <c r="CT99" s="239">
        <v>395504.19947506598</v>
      </c>
      <c r="CU99" s="239">
        <v>4972179.2481584996</v>
      </c>
      <c r="CV99" s="239">
        <v>44.895369410000001</v>
      </c>
      <c r="CW99" s="239">
        <v>-94.323424419999995</v>
      </c>
      <c r="CX99" s="239" t="s">
        <v>379</v>
      </c>
      <c r="CY99" s="239" t="s">
        <v>686</v>
      </c>
    </row>
    <row r="100" spans="1:103" x14ac:dyDescent="0.25">
      <c r="A100" s="239">
        <v>10730669</v>
      </c>
      <c r="B100" s="239">
        <v>3</v>
      </c>
      <c r="C100" s="239">
        <v>7</v>
      </c>
      <c r="D100" s="239">
        <v>144.28700000000001</v>
      </c>
      <c r="E100" s="239">
        <v>43</v>
      </c>
      <c r="G100" s="239" t="s">
        <v>518</v>
      </c>
      <c r="H100" s="239">
        <v>8</v>
      </c>
      <c r="I100" s="239">
        <v>22</v>
      </c>
      <c r="K100" s="239">
        <v>11200441</v>
      </c>
      <c r="L100" s="239">
        <v>110620223</v>
      </c>
      <c r="M100" s="239">
        <v>3</v>
      </c>
      <c r="N100" s="239">
        <v>1</v>
      </c>
      <c r="O100" s="239">
        <v>2011</v>
      </c>
      <c r="P100" s="239" t="s">
        <v>391</v>
      </c>
      <c r="Q100" s="239">
        <v>20</v>
      </c>
      <c r="S100" s="239">
        <v>5</v>
      </c>
      <c r="T100" s="239">
        <v>0</v>
      </c>
      <c r="U100" s="239">
        <v>1</v>
      </c>
      <c r="V100" s="239">
        <v>1</v>
      </c>
      <c r="W100" s="239">
        <v>10</v>
      </c>
      <c r="X100" s="239">
        <v>2</v>
      </c>
      <c r="Y100" s="239">
        <v>6</v>
      </c>
      <c r="Z100" s="239">
        <v>7</v>
      </c>
      <c r="AB100" s="239">
        <v>5</v>
      </c>
      <c r="AC100" s="239">
        <v>98</v>
      </c>
      <c r="AD100" s="239" t="s">
        <v>523</v>
      </c>
      <c r="AE100" s="239" t="s">
        <v>687</v>
      </c>
      <c r="AF100" s="239" t="s">
        <v>521</v>
      </c>
      <c r="AG100" s="239">
        <v>4</v>
      </c>
      <c r="AH100" s="239">
        <v>2</v>
      </c>
      <c r="AI100" s="239">
        <v>2</v>
      </c>
      <c r="AJ100" s="239">
        <v>3</v>
      </c>
      <c r="AK100" s="239">
        <v>27</v>
      </c>
      <c r="AL100" s="239">
        <v>18</v>
      </c>
      <c r="AM100" s="239" t="s">
        <v>384</v>
      </c>
      <c r="AN100" s="239">
        <v>5</v>
      </c>
      <c r="AS100" s="239">
        <v>7</v>
      </c>
      <c r="AT100" s="239">
        <v>98</v>
      </c>
      <c r="AU100" s="239">
        <v>60</v>
      </c>
      <c r="AV100" s="239">
        <v>10</v>
      </c>
      <c r="AW100" s="239">
        <v>21</v>
      </c>
      <c r="AX100" s="239">
        <v>3</v>
      </c>
      <c r="AY100" s="239">
        <v>1</v>
      </c>
      <c r="AZ100" s="239">
        <v>3</v>
      </c>
      <c r="BA100" s="239">
        <v>1</v>
      </c>
      <c r="BE100" s="239">
        <v>1</v>
      </c>
      <c r="BI100" s="239">
        <v>7</v>
      </c>
      <c r="BJ100" s="239">
        <v>98</v>
      </c>
      <c r="BK100" s="239">
        <v>60</v>
      </c>
      <c r="BL100" s="239">
        <v>10</v>
      </c>
      <c r="BM100" s="239">
        <v>21</v>
      </c>
      <c r="CT100" s="239">
        <v>395507</v>
      </c>
      <c r="CU100" s="239">
        <v>4972174</v>
      </c>
      <c r="CV100" s="239">
        <v>44.895326099999998</v>
      </c>
      <c r="CW100" s="239">
        <v>-94.323382800000005</v>
      </c>
      <c r="CX100" s="239" t="s">
        <v>379</v>
      </c>
      <c r="CY100" s="239" t="s">
        <v>688</v>
      </c>
    </row>
    <row r="101" spans="1:103" x14ac:dyDescent="0.25">
      <c r="A101" s="239">
        <v>11057080</v>
      </c>
      <c r="B101" s="239">
        <v>3</v>
      </c>
      <c r="C101" s="239">
        <v>7</v>
      </c>
      <c r="D101" s="239">
        <v>144.28700000000001</v>
      </c>
      <c r="E101" s="239">
        <v>43</v>
      </c>
      <c r="G101" s="239" t="s">
        <v>518</v>
      </c>
      <c r="H101" s="239">
        <v>8</v>
      </c>
      <c r="I101" s="239">
        <v>22</v>
      </c>
      <c r="K101" s="239">
        <v>15200773</v>
      </c>
      <c r="L101" s="239">
        <v>151400175</v>
      </c>
      <c r="M101" s="239">
        <v>5</v>
      </c>
      <c r="N101" s="239">
        <v>10</v>
      </c>
      <c r="O101" s="239">
        <v>2015</v>
      </c>
      <c r="P101" s="239" t="s">
        <v>389</v>
      </c>
      <c r="Q101" s="239">
        <v>9</v>
      </c>
      <c r="S101" s="239">
        <v>1</v>
      </c>
      <c r="T101" s="239">
        <v>1</v>
      </c>
      <c r="U101" s="239">
        <v>3</v>
      </c>
      <c r="V101" s="239">
        <v>90</v>
      </c>
      <c r="W101" s="239">
        <v>10</v>
      </c>
      <c r="X101" s="239">
        <v>4</v>
      </c>
      <c r="Y101" s="239">
        <v>1</v>
      </c>
      <c r="Z101" s="239">
        <v>2</v>
      </c>
      <c r="AB101" s="239">
        <v>1</v>
      </c>
      <c r="AC101" s="239">
        <v>98</v>
      </c>
      <c r="AD101" s="239" t="s">
        <v>523</v>
      </c>
      <c r="AE101" s="239" t="s">
        <v>689</v>
      </c>
      <c r="AF101" s="239" t="s">
        <v>521</v>
      </c>
      <c r="AG101" s="239">
        <v>90</v>
      </c>
      <c r="AH101" s="239">
        <v>2</v>
      </c>
      <c r="AI101" s="239">
        <v>4</v>
      </c>
      <c r="AJ101" s="239">
        <v>4</v>
      </c>
      <c r="AK101" s="239">
        <v>21</v>
      </c>
      <c r="AL101" s="239">
        <v>52</v>
      </c>
      <c r="AM101" s="239" t="s">
        <v>384</v>
      </c>
      <c r="AN101" s="239">
        <v>5</v>
      </c>
      <c r="AO101" s="239">
        <v>1</v>
      </c>
      <c r="AS101" s="239">
        <v>5</v>
      </c>
      <c r="AT101" s="239">
        <v>2</v>
      </c>
      <c r="AU101" s="239">
        <v>60</v>
      </c>
      <c r="AV101" s="239">
        <v>10</v>
      </c>
      <c r="AW101" s="239">
        <v>21</v>
      </c>
      <c r="AX101" s="239">
        <v>2</v>
      </c>
      <c r="AY101" s="239">
        <v>4</v>
      </c>
      <c r="AZ101" s="239">
        <v>3</v>
      </c>
      <c r="BA101" s="239">
        <v>8</v>
      </c>
      <c r="BB101" s="239">
        <v>52</v>
      </c>
      <c r="BC101" s="239" t="s">
        <v>384</v>
      </c>
      <c r="BD101" s="239">
        <v>5</v>
      </c>
      <c r="BE101" s="239">
        <v>1</v>
      </c>
      <c r="BI101" s="239">
        <v>5</v>
      </c>
      <c r="BJ101" s="239">
        <v>2</v>
      </c>
      <c r="BK101" s="239">
        <v>60</v>
      </c>
      <c r="BL101" s="239">
        <v>10</v>
      </c>
      <c r="BM101" s="239">
        <v>21</v>
      </c>
      <c r="BN101" s="239">
        <v>2</v>
      </c>
      <c r="BO101" s="239">
        <v>4</v>
      </c>
      <c r="BP101" s="239">
        <v>3</v>
      </c>
      <c r="BQ101" s="239">
        <v>21</v>
      </c>
      <c r="BR101" s="239">
        <v>21</v>
      </c>
      <c r="BS101" s="239" t="s">
        <v>374</v>
      </c>
      <c r="BT101" s="239">
        <v>5</v>
      </c>
      <c r="BU101" s="239">
        <v>15</v>
      </c>
      <c r="BY101" s="239">
        <v>5</v>
      </c>
      <c r="BZ101" s="239">
        <v>2</v>
      </c>
      <c r="CA101" s="239">
        <v>60</v>
      </c>
      <c r="CB101" s="239">
        <v>10</v>
      </c>
      <c r="CC101" s="239">
        <v>21</v>
      </c>
      <c r="CT101" s="239">
        <v>395507</v>
      </c>
      <c r="CU101" s="239">
        <v>4972174</v>
      </c>
      <c r="CV101" s="239">
        <v>44.895326099999998</v>
      </c>
      <c r="CW101" s="239">
        <v>-94.323382800000005</v>
      </c>
      <c r="CX101" s="239" t="s">
        <v>379</v>
      </c>
      <c r="CY101" s="239" t="s">
        <v>690</v>
      </c>
    </row>
    <row r="102" spans="1:103" x14ac:dyDescent="0.25">
      <c r="A102" s="239">
        <v>673469</v>
      </c>
      <c r="B102" s="239">
        <v>3</v>
      </c>
      <c r="C102" s="239">
        <v>7</v>
      </c>
      <c r="D102" s="239">
        <v>144.29400000000001</v>
      </c>
      <c r="E102" s="239">
        <v>43</v>
      </c>
      <c r="G102" s="239" t="s">
        <v>518</v>
      </c>
      <c r="H102" s="239">
        <v>8</v>
      </c>
      <c r="I102" s="239">
        <v>22</v>
      </c>
      <c r="K102" s="239">
        <v>18203210</v>
      </c>
      <c r="M102" s="239">
        <v>12</v>
      </c>
      <c r="N102" s="239">
        <v>28</v>
      </c>
      <c r="O102" s="239">
        <v>2018</v>
      </c>
      <c r="P102" s="239" t="s">
        <v>383</v>
      </c>
      <c r="Q102" s="239">
        <v>12</v>
      </c>
      <c r="R102" s="239">
        <v>98</v>
      </c>
      <c r="S102" s="239">
        <v>5</v>
      </c>
      <c r="T102" s="239">
        <v>0</v>
      </c>
      <c r="U102" s="239">
        <v>1</v>
      </c>
      <c r="W102" s="239">
        <v>48</v>
      </c>
      <c r="X102" s="239">
        <v>4</v>
      </c>
      <c r="Y102" s="239">
        <v>1</v>
      </c>
      <c r="Z102" s="239">
        <v>7</v>
      </c>
      <c r="AB102" s="239">
        <v>5</v>
      </c>
      <c r="AC102" s="239">
        <v>98</v>
      </c>
      <c r="AD102" s="239" t="s">
        <v>547</v>
      </c>
      <c r="AF102" s="239" t="s">
        <v>521</v>
      </c>
      <c r="AG102" s="239">
        <v>3</v>
      </c>
      <c r="AH102" s="239">
        <v>2</v>
      </c>
      <c r="AI102" s="239">
        <v>2</v>
      </c>
      <c r="AJ102" s="239">
        <v>3</v>
      </c>
      <c r="AK102" s="239">
        <v>21</v>
      </c>
      <c r="AL102" s="239">
        <v>18</v>
      </c>
      <c r="AM102" s="239" t="s">
        <v>384</v>
      </c>
      <c r="AN102" s="239">
        <v>5</v>
      </c>
      <c r="AO102" s="239">
        <v>68</v>
      </c>
      <c r="AP102" s="239">
        <v>62</v>
      </c>
      <c r="AS102" s="239">
        <v>12</v>
      </c>
      <c r="AT102" s="239">
        <v>98</v>
      </c>
      <c r="AU102" s="239">
        <v>60</v>
      </c>
      <c r="AV102" s="239">
        <v>13</v>
      </c>
      <c r="AW102" s="239">
        <v>21</v>
      </c>
      <c r="CT102" s="239">
        <v>395521.132842266</v>
      </c>
      <c r="CU102" s="239">
        <v>4972175.0148166995</v>
      </c>
      <c r="CV102" s="239">
        <v>44.895333800000003</v>
      </c>
      <c r="CW102" s="239">
        <v>-94.323209149999997</v>
      </c>
      <c r="CX102" s="239" t="s">
        <v>438</v>
      </c>
      <c r="CY102" s="239" t="s">
        <v>691</v>
      </c>
    </row>
    <row r="103" spans="1:103" x14ac:dyDescent="0.25">
      <c r="A103" s="239">
        <v>385383</v>
      </c>
      <c r="B103" s="239">
        <v>3</v>
      </c>
      <c r="C103" s="239">
        <v>7</v>
      </c>
      <c r="D103" s="239">
        <v>144.35499999999999</v>
      </c>
      <c r="E103" s="239">
        <v>43</v>
      </c>
      <c r="G103" s="239" t="s">
        <v>518</v>
      </c>
      <c r="H103" s="239">
        <v>8</v>
      </c>
      <c r="I103" s="239">
        <v>22</v>
      </c>
      <c r="K103" s="239">
        <v>16202070</v>
      </c>
      <c r="M103" s="239">
        <v>10</v>
      </c>
      <c r="N103" s="239">
        <v>9</v>
      </c>
      <c r="O103" s="239">
        <v>2016</v>
      </c>
      <c r="P103" s="239" t="s">
        <v>389</v>
      </c>
      <c r="Q103" s="239">
        <v>16</v>
      </c>
      <c r="R103" s="239">
        <v>98</v>
      </c>
      <c r="S103" s="239">
        <v>5</v>
      </c>
      <c r="T103" s="239">
        <v>0</v>
      </c>
      <c r="U103" s="239">
        <v>2</v>
      </c>
      <c r="V103" s="239">
        <v>10</v>
      </c>
      <c r="W103" s="239">
        <v>10</v>
      </c>
      <c r="X103" s="239">
        <v>4</v>
      </c>
      <c r="Y103" s="239">
        <v>1</v>
      </c>
      <c r="Z103" s="239">
        <v>1</v>
      </c>
      <c r="AB103" s="239">
        <v>1</v>
      </c>
      <c r="AC103" s="239">
        <v>98</v>
      </c>
      <c r="AD103" s="239" t="s">
        <v>676</v>
      </c>
      <c r="AF103" s="239" t="s">
        <v>521</v>
      </c>
      <c r="AG103" s="239">
        <v>5</v>
      </c>
      <c r="AH103" s="239">
        <v>2</v>
      </c>
      <c r="AI103" s="239">
        <v>2</v>
      </c>
      <c r="AJ103" s="239">
        <v>4</v>
      </c>
      <c r="AK103" s="239">
        <v>25</v>
      </c>
      <c r="AL103" s="239">
        <v>58</v>
      </c>
      <c r="AM103" s="239" t="s">
        <v>384</v>
      </c>
      <c r="AN103" s="239">
        <v>5</v>
      </c>
      <c r="AO103" s="239">
        <v>10</v>
      </c>
      <c r="AS103" s="239">
        <v>12</v>
      </c>
      <c r="AT103" s="239">
        <v>9</v>
      </c>
      <c r="AU103" s="239">
        <v>60</v>
      </c>
      <c r="AV103" s="239">
        <v>11</v>
      </c>
      <c r="AW103" s="239">
        <v>21</v>
      </c>
      <c r="AX103" s="239">
        <v>2</v>
      </c>
      <c r="AY103" s="239">
        <v>48</v>
      </c>
      <c r="AZ103" s="239">
        <v>4</v>
      </c>
      <c r="BA103" s="239">
        <v>21</v>
      </c>
      <c r="BB103" s="239">
        <v>29</v>
      </c>
      <c r="BC103" s="239" t="s">
        <v>374</v>
      </c>
      <c r="BD103" s="239">
        <v>5</v>
      </c>
      <c r="BE103" s="239">
        <v>1</v>
      </c>
      <c r="BI103" s="239">
        <v>12</v>
      </c>
      <c r="BJ103" s="239">
        <v>9</v>
      </c>
      <c r="BK103" s="239">
        <v>60</v>
      </c>
      <c r="BL103" s="239">
        <v>11</v>
      </c>
      <c r="BM103" s="239">
        <v>21</v>
      </c>
      <c r="CT103" s="239">
        <v>395593.09965286701</v>
      </c>
      <c r="CU103" s="239">
        <v>4972107.2813478997</v>
      </c>
      <c r="CV103" s="239">
        <v>44.894734769999999</v>
      </c>
      <c r="CW103" s="239">
        <v>-94.322283970000001</v>
      </c>
      <c r="CX103" s="239" t="s">
        <v>379</v>
      </c>
      <c r="CY103" s="239" t="s">
        <v>692</v>
      </c>
    </row>
    <row r="104" spans="1:103" x14ac:dyDescent="0.25">
      <c r="A104" s="239">
        <v>665165</v>
      </c>
      <c r="B104" s="239">
        <v>3</v>
      </c>
      <c r="C104" s="239">
        <v>7</v>
      </c>
      <c r="D104" s="239">
        <v>144.43100000000001</v>
      </c>
      <c r="E104" s="239">
        <v>43</v>
      </c>
      <c r="G104" s="239" t="s">
        <v>518</v>
      </c>
      <c r="H104" s="239">
        <v>8</v>
      </c>
      <c r="I104" s="239">
        <v>22</v>
      </c>
      <c r="K104" s="239">
        <v>18202956</v>
      </c>
      <c r="M104" s="239">
        <v>12</v>
      </c>
      <c r="N104" s="239">
        <v>1</v>
      </c>
      <c r="O104" s="239">
        <v>2018</v>
      </c>
      <c r="P104" s="239" t="s">
        <v>386</v>
      </c>
      <c r="Q104" s="239">
        <v>20</v>
      </c>
      <c r="R104" s="239">
        <v>98</v>
      </c>
      <c r="S104" s="239">
        <v>3</v>
      </c>
      <c r="T104" s="239">
        <v>0</v>
      </c>
      <c r="U104" s="239">
        <v>2</v>
      </c>
      <c r="V104" s="239">
        <v>13</v>
      </c>
      <c r="W104" s="239">
        <v>10</v>
      </c>
      <c r="X104" s="239">
        <v>2</v>
      </c>
      <c r="Y104" s="239">
        <v>6</v>
      </c>
      <c r="Z104" s="239">
        <v>4</v>
      </c>
      <c r="AA104" s="239">
        <v>7</v>
      </c>
      <c r="AB104" s="239">
        <v>5</v>
      </c>
      <c r="AC104" s="239">
        <v>98</v>
      </c>
      <c r="AD104" s="239" t="s">
        <v>547</v>
      </c>
      <c r="AF104" s="239" t="s">
        <v>521</v>
      </c>
      <c r="AG104" s="239">
        <v>8</v>
      </c>
      <c r="AH104" s="239">
        <v>2</v>
      </c>
      <c r="AI104" s="239">
        <v>3</v>
      </c>
      <c r="AJ104" s="239">
        <v>4</v>
      </c>
      <c r="AK104" s="239">
        <v>21</v>
      </c>
      <c r="AL104" s="239">
        <v>27</v>
      </c>
      <c r="AM104" s="239" t="s">
        <v>374</v>
      </c>
      <c r="AN104" s="239">
        <v>5</v>
      </c>
      <c r="AO104" s="239">
        <v>68</v>
      </c>
      <c r="AS104" s="239">
        <v>12</v>
      </c>
      <c r="AT104" s="239">
        <v>98</v>
      </c>
      <c r="AU104" s="239">
        <v>60</v>
      </c>
      <c r="AV104" s="239">
        <v>13</v>
      </c>
      <c r="AW104" s="239">
        <v>21</v>
      </c>
      <c r="AX104" s="239">
        <v>2</v>
      </c>
      <c r="AY104" s="239">
        <v>3</v>
      </c>
      <c r="AZ104" s="239">
        <v>3</v>
      </c>
      <c r="BA104" s="239">
        <v>27</v>
      </c>
      <c r="BB104" s="239">
        <v>23</v>
      </c>
      <c r="BC104" s="239" t="s">
        <v>374</v>
      </c>
      <c r="BD104" s="239">
        <v>5</v>
      </c>
      <c r="BE104" s="239">
        <v>1</v>
      </c>
      <c r="BI104" s="239">
        <v>12</v>
      </c>
      <c r="BJ104" s="239">
        <v>98</v>
      </c>
      <c r="BK104" s="239">
        <v>60</v>
      </c>
      <c r="BL104" s="239">
        <v>12</v>
      </c>
      <c r="BM104" s="239">
        <v>21</v>
      </c>
      <c r="CT104" s="239">
        <v>395692.58318516699</v>
      </c>
      <c r="CU104" s="239">
        <v>4972037.4312081998</v>
      </c>
      <c r="CV104" s="239">
        <v>44.894120719999997</v>
      </c>
      <c r="CW104" s="239">
        <v>-94.321009979999999</v>
      </c>
      <c r="CX104" s="239" t="s">
        <v>379</v>
      </c>
      <c r="CY104" s="239" t="s">
        <v>693</v>
      </c>
    </row>
    <row r="105" spans="1:103" x14ac:dyDescent="0.25">
      <c r="A105" s="239">
        <v>820836</v>
      </c>
      <c r="B105" s="239">
        <v>3</v>
      </c>
      <c r="C105" s="239">
        <v>7</v>
      </c>
      <c r="D105" s="239">
        <v>144.446</v>
      </c>
      <c r="E105" s="239">
        <v>43</v>
      </c>
      <c r="G105" s="239" t="s">
        <v>518</v>
      </c>
      <c r="H105" s="239">
        <v>8</v>
      </c>
      <c r="I105" s="239">
        <v>22</v>
      </c>
      <c r="K105" s="239">
        <v>20201601</v>
      </c>
      <c r="L105" s="239">
        <v>202030036</v>
      </c>
      <c r="M105" s="239">
        <v>7</v>
      </c>
      <c r="N105" s="239">
        <v>21</v>
      </c>
      <c r="O105" s="239">
        <v>2020</v>
      </c>
      <c r="P105" s="239" t="s">
        <v>391</v>
      </c>
      <c r="Q105" s="239">
        <v>8</v>
      </c>
      <c r="R105" s="239" t="s">
        <v>393</v>
      </c>
      <c r="S105" s="239">
        <v>4</v>
      </c>
      <c r="T105" s="239">
        <v>0</v>
      </c>
      <c r="U105" s="239">
        <v>2</v>
      </c>
      <c r="V105" s="239">
        <v>5</v>
      </c>
      <c r="W105" s="239">
        <v>10</v>
      </c>
      <c r="X105" s="239">
        <v>4</v>
      </c>
      <c r="Y105" s="239">
        <v>1</v>
      </c>
      <c r="Z105" s="239">
        <v>2</v>
      </c>
      <c r="AB105" s="239">
        <v>2</v>
      </c>
      <c r="AC105" s="239">
        <v>98</v>
      </c>
      <c r="AD105" s="239">
        <v>7</v>
      </c>
      <c r="AF105" s="239" t="s">
        <v>521</v>
      </c>
      <c r="AG105" s="239">
        <v>9</v>
      </c>
      <c r="AH105" s="239">
        <v>2</v>
      </c>
      <c r="AI105" s="239">
        <v>4</v>
      </c>
      <c r="AJ105" s="239">
        <v>4</v>
      </c>
      <c r="AK105" s="239">
        <v>24</v>
      </c>
      <c r="AL105" s="239">
        <v>56</v>
      </c>
      <c r="AM105" s="239" t="s">
        <v>374</v>
      </c>
      <c r="AN105" s="239">
        <v>5</v>
      </c>
      <c r="AO105" s="239">
        <v>2</v>
      </c>
      <c r="AS105" s="239">
        <v>12</v>
      </c>
      <c r="AT105" s="239">
        <v>9</v>
      </c>
      <c r="AU105" s="239">
        <v>60</v>
      </c>
      <c r="AV105" s="239">
        <v>11</v>
      </c>
      <c r="AW105" s="239">
        <v>21</v>
      </c>
      <c r="AX105" s="239">
        <v>2</v>
      </c>
      <c r="AY105" s="239">
        <v>3</v>
      </c>
      <c r="AZ105" s="239">
        <v>3</v>
      </c>
      <c r="BA105" s="239">
        <v>21</v>
      </c>
      <c r="BB105" s="239">
        <v>17</v>
      </c>
      <c r="BC105" s="239" t="s">
        <v>384</v>
      </c>
      <c r="BD105" s="239">
        <v>5</v>
      </c>
      <c r="BE105" s="239">
        <v>1</v>
      </c>
      <c r="BI105" s="239">
        <v>12</v>
      </c>
      <c r="BJ105" s="239">
        <v>9</v>
      </c>
      <c r="BK105" s="239">
        <v>60</v>
      </c>
      <c r="BL105" s="239">
        <v>11</v>
      </c>
      <c r="BM105" s="239">
        <v>21</v>
      </c>
      <c r="CT105" s="239">
        <v>395707.39988146699</v>
      </c>
      <c r="CU105" s="239">
        <v>4972039.5478790998</v>
      </c>
      <c r="CV105" s="239">
        <v>44.894141939999997</v>
      </c>
      <c r="CW105" s="239">
        <v>-94.320822820000004</v>
      </c>
      <c r="CX105" s="239" t="s">
        <v>379</v>
      </c>
      <c r="CY105" s="239" t="s">
        <v>694</v>
      </c>
    </row>
    <row r="106" spans="1:103" x14ac:dyDescent="0.25">
      <c r="A106" s="239">
        <v>10828117</v>
      </c>
      <c r="B106" s="239">
        <v>3</v>
      </c>
      <c r="C106" s="239">
        <v>7</v>
      </c>
      <c r="D106" s="239">
        <v>144.541</v>
      </c>
      <c r="E106" s="239">
        <v>43</v>
      </c>
      <c r="G106" s="239" t="s">
        <v>518</v>
      </c>
      <c r="H106" s="239">
        <v>8</v>
      </c>
      <c r="I106" s="239">
        <v>22</v>
      </c>
      <c r="K106" s="239">
        <v>12200946</v>
      </c>
      <c r="L106" s="239">
        <v>122640194</v>
      </c>
      <c r="M106" s="239">
        <v>9</v>
      </c>
      <c r="N106" s="239">
        <v>5</v>
      </c>
      <c r="O106" s="239">
        <v>2012</v>
      </c>
      <c r="P106" s="239" t="s">
        <v>375</v>
      </c>
      <c r="Q106" s="239">
        <v>15</v>
      </c>
      <c r="R106" s="239" t="s">
        <v>393</v>
      </c>
      <c r="S106" s="239">
        <v>4</v>
      </c>
      <c r="T106" s="239">
        <v>0</v>
      </c>
      <c r="U106" s="239">
        <v>1</v>
      </c>
      <c r="V106" s="239">
        <v>7</v>
      </c>
      <c r="W106" s="239">
        <v>45</v>
      </c>
      <c r="X106" s="239">
        <v>2</v>
      </c>
      <c r="Y106" s="239">
        <v>1</v>
      </c>
      <c r="Z106" s="239">
        <v>1</v>
      </c>
      <c r="AB106" s="239">
        <v>1</v>
      </c>
      <c r="AC106" s="239">
        <v>98</v>
      </c>
      <c r="AD106" s="239" t="s">
        <v>523</v>
      </c>
      <c r="AE106" s="239">
        <v>22</v>
      </c>
      <c r="AF106" s="239" t="s">
        <v>521</v>
      </c>
      <c r="AG106" s="239">
        <v>3</v>
      </c>
      <c r="AH106" s="239">
        <v>2</v>
      </c>
      <c r="AI106" s="239">
        <v>32</v>
      </c>
      <c r="AJ106" s="239">
        <v>4</v>
      </c>
      <c r="AK106" s="239">
        <v>21</v>
      </c>
      <c r="AL106" s="239">
        <v>56</v>
      </c>
      <c r="AM106" s="239" t="s">
        <v>374</v>
      </c>
      <c r="AN106" s="239">
        <v>5</v>
      </c>
      <c r="AO106" s="239">
        <v>16</v>
      </c>
      <c r="AS106" s="239">
        <v>7</v>
      </c>
      <c r="AT106" s="239">
        <v>98</v>
      </c>
      <c r="AU106" s="239">
        <v>60</v>
      </c>
      <c r="AV106" s="239">
        <v>11</v>
      </c>
      <c r="AW106" s="239">
        <v>21</v>
      </c>
      <c r="CT106" s="239">
        <v>395840</v>
      </c>
      <c r="CU106" s="239">
        <v>4971938</v>
      </c>
      <c r="CV106" s="239">
        <v>44.8932438</v>
      </c>
      <c r="CW106" s="239">
        <v>-94.319119299999997</v>
      </c>
      <c r="CX106" s="239" t="s">
        <v>379</v>
      </c>
      <c r="CY106" s="239" t="s">
        <v>695</v>
      </c>
    </row>
    <row r="107" spans="1:103" x14ac:dyDescent="0.25">
      <c r="A107" s="239">
        <v>10764938</v>
      </c>
      <c r="B107" s="239">
        <v>3</v>
      </c>
      <c r="C107" s="239">
        <v>7</v>
      </c>
      <c r="D107" s="239">
        <v>144.58799999999999</v>
      </c>
      <c r="E107" s="239">
        <v>43</v>
      </c>
      <c r="G107" s="239" t="s">
        <v>518</v>
      </c>
      <c r="H107" s="239">
        <v>8</v>
      </c>
      <c r="I107" s="239">
        <v>22</v>
      </c>
      <c r="K107" s="239">
        <v>12200001</v>
      </c>
      <c r="L107" s="239">
        <v>120030225</v>
      </c>
      <c r="M107" s="239">
        <v>12</v>
      </c>
      <c r="N107" s="239">
        <v>31</v>
      </c>
      <c r="O107" s="239">
        <v>2011</v>
      </c>
      <c r="P107" s="239" t="s">
        <v>386</v>
      </c>
      <c r="Q107" s="239">
        <v>21</v>
      </c>
      <c r="R107" s="239" t="s">
        <v>393</v>
      </c>
      <c r="S107" s="239">
        <v>5</v>
      </c>
      <c r="T107" s="239">
        <v>0</v>
      </c>
      <c r="U107" s="239">
        <v>1</v>
      </c>
      <c r="V107" s="239">
        <v>7</v>
      </c>
      <c r="W107" s="239">
        <v>32</v>
      </c>
      <c r="X107" s="239">
        <v>2</v>
      </c>
      <c r="Y107" s="239">
        <v>6</v>
      </c>
      <c r="Z107" s="239">
        <v>4</v>
      </c>
      <c r="AB107" s="239">
        <v>5</v>
      </c>
      <c r="AC107" s="239">
        <v>98</v>
      </c>
      <c r="AD107" s="239" t="s">
        <v>523</v>
      </c>
      <c r="AE107" s="239" t="s">
        <v>696</v>
      </c>
      <c r="AF107" s="239" t="s">
        <v>521</v>
      </c>
      <c r="AG107" s="239">
        <v>3</v>
      </c>
      <c r="AH107" s="239">
        <v>2</v>
      </c>
      <c r="AI107" s="239">
        <v>2</v>
      </c>
      <c r="AJ107" s="239">
        <v>3</v>
      </c>
      <c r="AK107" s="239">
        <v>21</v>
      </c>
      <c r="AL107" s="239">
        <v>19</v>
      </c>
      <c r="AM107" s="239" t="s">
        <v>384</v>
      </c>
      <c r="AN107" s="239">
        <v>99</v>
      </c>
      <c r="AO107" s="239">
        <v>3</v>
      </c>
      <c r="AS107" s="239">
        <v>7</v>
      </c>
      <c r="AT107" s="239">
        <v>98</v>
      </c>
      <c r="AU107" s="239">
        <v>60</v>
      </c>
      <c r="AV107" s="239">
        <v>10</v>
      </c>
      <c r="AW107" s="239">
        <v>21</v>
      </c>
      <c r="CT107" s="239">
        <v>395906</v>
      </c>
      <c r="CU107" s="239">
        <v>4971902</v>
      </c>
      <c r="CV107" s="239">
        <v>44.892937199999999</v>
      </c>
      <c r="CW107" s="239">
        <v>-94.318285900000006</v>
      </c>
      <c r="CX107" s="239" t="s">
        <v>379</v>
      </c>
      <c r="CY107" s="239" t="s">
        <v>697</v>
      </c>
    </row>
    <row r="108" spans="1:103" x14ac:dyDescent="0.25">
      <c r="A108" s="239">
        <v>598176</v>
      </c>
      <c r="B108" s="239">
        <v>3</v>
      </c>
      <c r="C108" s="239">
        <v>7</v>
      </c>
      <c r="D108" s="239">
        <v>144.62700000000001</v>
      </c>
      <c r="E108" s="239">
        <v>43</v>
      </c>
      <c r="G108" s="239" t="s">
        <v>518</v>
      </c>
      <c r="H108" s="239">
        <v>8</v>
      </c>
      <c r="I108" s="239">
        <v>22</v>
      </c>
      <c r="K108" s="239">
        <v>18201268</v>
      </c>
      <c r="M108" s="239">
        <v>5</v>
      </c>
      <c r="N108" s="239">
        <v>18</v>
      </c>
      <c r="O108" s="239">
        <v>2018</v>
      </c>
      <c r="P108" s="239" t="s">
        <v>383</v>
      </c>
      <c r="Q108" s="239">
        <v>15</v>
      </c>
      <c r="R108" s="239">
        <v>98</v>
      </c>
      <c r="S108" s="239">
        <v>3</v>
      </c>
      <c r="T108" s="239">
        <v>0</v>
      </c>
      <c r="U108" s="239">
        <v>2</v>
      </c>
      <c r="V108" s="239">
        <v>12</v>
      </c>
      <c r="W108" s="239">
        <v>10</v>
      </c>
      <c r="X108" s="239">
        <v>16</v>
      </c>
      <c r="Y108" s="239">
        <v>1</v>
      </c>
      <c r="Z108" s="239">
        <v>2</v>
      </c>
      <c r="AA108" s="239">
        <v>90</v>
      </c>
      <c r="AB108" s="239">
        <v>1</v>
      </c>
      <c r="AC108" s="239">
        <v>98</v>
      </c>
      <c r="AD108" s="239" t="s">
        <v>676</v>
      </c>
      <c r="AF108" s="239" t="s">
        <v>521</v>
      </c>
      <c r="AG108" s="239">
        <v>7</v>
      </c>
      <c r="AH108" s="239">
        <v>2</v>
      </c>
      <c r="AI108" s="239">
        <v>2</v>
      </c>
      <c r="AJ108" s="239">
        <v>3</v>
      </c>
      <c r="AK108" s="239">
        <v>21</v>
      </c>
      <c r="AL108" s="239">
        <v>40</v>
      </c>
      <c r="AM108" s="239" t="s">
        <v>384</v>
      </c>
      <c r="AN108" s="239">
        <v>5</v>
      </c>
      <c r="AO108" s="239">
        <v>74</v>
      </c>
      <c r="AS108" s="239">
        <v>12</v>
      </c>
      <c r="AT108" s="239">
        <v>98</v>
      </c>
      <c r="AU108" s="239">
        <v>60</v>
      </c>
      <c r="AV108" s="239">
        <v>12</v>
      </c>
      <c r="AW108" s="239">
        <v>21</v>
      </c>
      <c r="AX108" s="239">
        <v>2</v>
      </c>
      <c r="AY108" s="239">
        <v>3</v>
      </c>
      <c r="AZ108" s="239">
        <v>3</v>
      </c>
      <c r="BA108" s="239">
        <v>34</v>
      </c>
      <c r="BB108" s="239">
        <v>23</v>
      </c>
      <c r="BC108" s="239" t="s">
        <v>374</v>
      </c>
      <c r="BD108" s="239">
        <v>5</v>
      </c>
      <c r="BE108" s="239">
        <v>1</v>
      </c>
      <c r="BI108" s="239">
        <v>12</v>
      </c>
      <c r="BJ108" s="239">
        <v>98</v>
      </c>
      <c r="BK108" s="239">
        <v>60</v>
      </c>
      <c r="BL108" s="239">
        <v>12</v>
      </c>
      <c r="BM108" s="239">
        <v>21</v>
      </c>
      <c r="CT108" s="239">
        <v>395965.633731268</v>
      </c>
      <c r="CU108" s="239">
        <v>4971882.9142324897</v>
      </c>
      <c r="CV108" s="239">
        <v>44.892770059999997</v>
      </c>
      <c r="CW108" s="239">
        <v>-94.317521069999998</v>
      </c>
      <c r="CX108" s="239" t="s">
        <v>379</v>
      </c>
      <c r="CY108" s="239" t="s">
        <v>698</v>
      </c>
    </row>
    <row r="109" spans="1:103" x14ac:dyDescent="0.25">
      <c r="A109" s="239">
        <v>654256</v>
      </c>
      <c r="B109" s="239">
        <v>3</v>
      </c>
      <c r="C109" s="239">
        <v>7</v>
      </c>
      <c r="D109" s="239">
        <v>144.69499999999999</v>
      </c>
      <c r="E109" s="239">
        <v>43</v>
      </c>
      <c r="G109" s="239" t="s">
        <v>518</v>
      </c>
      <c r="H109" s="239">
        <v>8</v>
      </c>
      <c r="I109" s="239">
        <v>22</v>
      </c>
      <c r="K109" s="239">
        <v>18202556</v>
      </c>
      <c r="M109" s="239">
        <v>10</v>
      </c>
      <c r="N109" s="239">
        <v>23</v>
      </c>
      <c r="O109" s="239">
        <v>2018</v>
      </c>
      <c r="P109" s="239" t="s">
        <v>391</v>
      </c>
      <c r="Q109" s="239">
        <v>23</v>
      </c>
      <c r="R109" s="239">
        <v>98</v>
      </c>
      <c r="S109" s="239">
        <v>5</v>
      </c>
      <c r="T109" s="239">
        <v>0</v>
      </c>
      <c r="U109" s="239">
        <v>1</v>
      </c>
      <c r="W109" s="239">
        <v>25</v>
      </c>
      <c r="X109" s="239">
        <v>2</v>
      </c>
      <c r="Y109" s="239">
        <v>6</v>
      </c>
      <c r="Z109" s="239">
        <v>1</v>
      </c>
      <c r="AB109" s="239">
        <v>1</v>
      </c>
      <c r="AC109" s="239">
        <v>98</v>
      </c>
      <c r="AD109" s="239" t="s">
        <v>676</v>
      </c>
      <c r="AF109" s="239" t="s">
        <v>521</v>
      </c>
      <c r="AG109" s="239">
        <v>4</v>
      </c>
      <c r="AH109" s="239">
        <v>2</v>
      </c>
      <c r="AI109" s="239">
        <v>2</v>
      </c>
      <c r="AJ109" s="239">
        <v>3</v>
      </c>
      <c r="AK109" s="239">
        <v>21</v>
      </c>
      <c r="AL109" s="239">
        <v>32</v>
      </c>
      <c r="AM109" s="239" t="s">
        <v>384</v>
      </c>
      <c r="AN109" s="239">
        <v>5</v>
      </c>
      <c r="AO109" s="239">
        <v>1</v>
      </c>
      <c r="AS109" s="239">
        <v>12</v>
      </c>
      <c r="AT109" s="239">
        <v>98</v>
      </c>
      <c r="AU109" s="239">
        <v>60</v>
      </c>
      <c r="AV109" s="239">
        <v>11</v>
      </c>
      <c r="AW109" s="239">
        <v>21</v>
      </c>
      <c r="CT109" s="239">
        <v>396073.58394716901</v>
      </c>
      <c r="CU109" s="239">
        <v>4971861.7475234903</v>
      </c>
      <c r="CV109" s="239">
        <v>44.892595329999999</v>
      </c>
      <c r="CW109" s="239">
        <v>-94.316149969999998</v>
      </c>
      <c r="CX109" s="239" t="s">
        <v>379</v>
      </c>
      <c r="CY109" s="239" t="s">
        <v>699</v>
      </c>
    </row>
    <row r="110" spans="1:103" x14ac:dyDescent="0.25">
      <c r="A110" s="239">
        <v>10990010</v>
      </c>
      <c r="B110" s="239">
        <v>3</v>
      </c>
      <c r="C110" s="239">
        <v>7</v>
      </c>
      <c r="D110" s="239">
        <v>144.76900000000001</v>
      </c>
      <c r="E110" s="239">
        <v>43</v>
      </c>
      <c r="G110" s="239" t="s">
        <v>700</v>
      </c>
      <c r="H110" s="239">
        <v>8</v>
      </c>
      <c r="I110" s="239">
        <v>22</v>
      </c>
      <c r="K110" s="239">
        <v>14010072</v>
      </c>
      <c r="L110" s="239">
        <v>143060028</v>
      </c>
      <c r="M110" s="239">
        <v>11</v>
      </c>
      <c r="N110" s="239">
        <v>1</v>
      </c>
      <c r="O110" s="239">
        <v>2014</v>
      </c>
      <c r="P110" s="239" t="s">
        <v>386</v>
      </c>
      <c r="Q110" s="239">
        <v>10</v>
      </c>
      <c r="S110" s="239">
        <v>5</v>
      </c>
      <c r="T110" s="239">
        <v>0</v>
      </c>
      <c r="U110" s="239">
        <v>1</v>
      </c>
      <c r="V110" s="239">
        <v>5</v>
      </c>
      <c r="W110" s="239">
        <v>16</v>
      </c>
      <c r="X110" s="239">
        <v>2</v>
      </c>
      <c r="Y110" s="239">
        <v>1</v>
      </c>
      <c r="Z110" s="239">
        <v>1</v>
      </c>
      <c r="AB110" s="239">
        <v>1</v>
      </c>
      <c r="AC110" s="239">
        <v>98</v>
      </c>
      <c r="AD110" s="239" t="s">
        <v>701</v>
      </c>
      <c r="AE110" s="239" t="s">
        <v>702</v>
      </c>
      <c r="AF110" s="239" t="s">
        <v>521</v>
      </c>
      <c r="AG110" s="239">
        <v>4</v>
      </c>
      <c r="AH110" s="239">
        <v>2</v>
      </c>
      <c r="AI110" s="239">
        <v>3</v>
      </c>
      <c r="AJ110" s="239">
        <v>4</v>
      </c>
      <c r="AK110" s="239">
        <v>21</v>
      </c>
      <c r="AL110" s="239">
        <v>76</v>
      </c>
      <c r="AM110" s="239" t="s">
        <v>374</v>
      </c>
      <c r="AN110" s="239">
        <v>5</v>
      </c>
      <c r="AO110" s="239">
        <v>1</v>
      </c>
      <c r="AS110" s="239">
        <v>7</v>
      </c>
      <c r="AT110" s="239">
        <v>98</v>
      </c>
      <c r="AU110" s="239">
        <v>60</v>
      </c>
      <c r="AV110" s="239">
        <v>11</v>
      </c>
      <c r="AW110" s="239">
        <v>21</v>
      </c>
      <c r="CT110" s="239">
        <v>396193</v>
      </c>
      <c r="CU110" s="239">
        <v>4971860</v>
      </c>
      <c r="CV110" s="239">
        <v>44.8926005</v>
      </c>
      <c r="CW110" s="239">
        <v>-94.314643000000004</v>
      </c>
      <c r="CX110" s="239" t="s">
        <v>379</v>
      </c>
      <c r="CY110" s="239" t="s">
        <v>703</v>
      </c>
    </row>
    <row r="111" spans="1:103" x14ac:dyDescent="0.25">
      <c r="A111" s="239">
        <v>10994028</v>
      </c>
      <c r="B111" s="239">
        <v>3</v>
      </c>
      <c r="C111" s="239">
        <v>7</v>
      </c>
      <c r="D111" s="239">
        <v>144.774</v>
      </c>
      <c r="E111" s="239">
        <v>43</v>
      </c>
      <c r="G111" s="239" t="s">
        <v>700</v>
      </c>
      <c r="H111" s="239">
        <v>8</v>
      </c>
      <c r="I111" s="239">
        <v>22</v>
      </c>
      <c r="K111" s="239">
        <v>14201570</v>
      </c>
      <c r="L111" s="239">
        <v>143080199</v>
      </c>
      <c r="M111" s="239">
        <v>11</v>
      </c>
      <c r="N111" s="239">
        <v>2</v>
      </c>
      <c r="O111" s="239">
        <v>2014</v>
      </c>
      <c r="P111" s="239" t="s">
        <v>389</v>
      </c>
      <c r="Q111" s="239">
        <v>15</v>
      </c>
      <c r="S111" s="239">
        <v>5</v>
      </c>
      <c r="T111" s="239">
        <v>0</v>
      </c>
      <c r="U111" s="239">
        <v>2</v>
      </c>
      <c r="V111" s="239">
        <v>1</v>
      </c>
      <c r="W111" s="239">
        <v>10</v>
      </c>
      <c r="X111" s="239">
        <v>4</v>
      </c>
      <c r="Y111" s="239">
        <v>1</v>
      </c>
      <c r="Z111" s="239">
        <v>2</v>
      </c>
      <c r="AB111" s="239">
        <v>1</v>
      </c>
      <c r="AC111" s="239">
        <v>98</v>
      </c>
      <c r="AD111" s="239">
        <v>7</v>
      </c>
      <c r="AE111" s="239" t="s">
        <v>704</v>
      </c>
      <c r="AF111" s="239" t="s">
        <v>521</v>
      </c>
      <c r="AG111" s="239">
        <v>7</v>
      </c>
      <c r="AH111" s="239">
        <v>2</v>
      </c>
      <c r="AI111" s="239">
        <v>4</v>
      </c>
      <c r="AJ111" s="239">
        <v>4</v>
      </c>
      <c r="AK111" s="239">
        <v>21</v>
      </c>
      <c r="AL111" s="239">
        <v>19</v>
      </c>
      <c r="AM111" s="239" t="s">
        <v>384</v>
      </c>
      <c r="AN111" s="239">
        <v>5</v>
      </c>
      <c r="AO111" s="239">
        <v>15</v>
      </c>
      <c r="AS111" s="239">
        <v>7</v>
      </c>
      <c r="AT111" s="239">
        <v>98</v>
      </c>
      <c r="AU111" s="239">
        <v>60</v>
      </c>
      <c r="AV111" s="239">
        <v>11</v>
      </c>
      <c r="AW111" s="239">
        <v>21</v>
      </c>
      <c r="AX111" s="239">
        <v>2</v>
      </c>
      <c r="AY111" s="239">
        <v>2</v>
      </c>
      <c r="AZ111" s="239">
        <v>4</v>
      </c>
      <c r="BA111" s="239">
        <v>21</v>
      </c>
      <c r="BB111" s="239">
        <v>66</v>
      </c>
      <c r="BC111" s="239" t="s">
        <v>384</v>
      </c>
      <c r="BD111" s="239">
        <v>5</v>
      </c>
      <c r="BE111" s="239">
        <v>1</v>
      </c>
      <c r="BI111" s="239">
        <v>7</v>
      </c>
      <c r="BJ111" s="239">
        <v>98</v>
      </c>
      <c r="BK111" s="239">
        <v>60</v>
      </c>
      <c r="BL111" s="239">
        <v>11</v>
      </c>
      <c r="BM111" s="239">
        <v>21</v>
      </c>
      <c r="CT111" s="239">
        <v>396201</v>
      </c>
      <c r="CU111" s="239">
        <v>4971860</v>
      </c>
      <c r="CV111" s="239">
        <v>44.892600100000003</v>
      </c>
      <c r="CW111" s="239">
        <v>-94.3145411</v>
      </c>
      <c r="CX111" s="239" t="s">
        <v>379</v>
      </c>
      <c r="CY111" s="239" t="s">
        <v>705</v>
      </c>
    </row>
    <row r="112" spans="1:103" x14ac:dyDescent="0.25">
      <c r="A112" s="239">
        <v>11055597</v>
      </c>
      <c r="B112" s="239">
        <v>3</v>
      </c>
      <c r="C112" s="239">
        <v>7</v>
      </c>
      <c r="D112" s="239">
        <v>144.77699999999999</v>
      </c>
      <c r="E112" s="239">
        <v>43</v>
      </c>
      <c r="G112" s="239" t="s">
        <v>700</v>
      </c>
      <c r="H112" s="239">
        <v>8</v>
      </c>
      <c r="I112" s="239">
        <v>22</v>
      </c>
      <c r="K112" s="239">
        <v>15200617</v>
      </c>
      <c r="L112" s="239">
        <v>151170157</v>
      </c>
      <c r="M112" s="239">
        <v>4</v>
      </c>
      <c r="N112" s="239">
        <v>11</v>
      </c>
      <c r="O112" s="239">
        <v>2015</v>
      </c>
      <c r="P112" s="239" t="s">
        <v>386</v>
      </c>
      <c r="Q112" s="239">
        <v>19</v>
      </c>
      <c r="S112" s="239">
        <v>5</v>
      </c>
      <c r="T112" s="239">
        <v>0</v>
      </c>
      <c r="U112" s="239">
        <v>2</v>
      </c>
      <c r="V112" s="239">
        <v>10</v>
      </c>
      <c r="W112" s="239">
        <v>10</v>
      </c>
      <c r="X112" s="239">
        <v>2</v>
      </c>
      <c r="Y112" s="239">
        <v>1</v>
      </c>
      <c r="Z112" s="239">
        <v>1</v>
      </c>
      <c r="AB112" s="239">
        <v>1</v>
      </c>
      <c r="AC112" s="239">
        <v>98</v>
      </c>
      <c r="AD112" s="239" t="s">
        <v>523</v>
      </c>
      <c r="AE112" s="239">
        <v>144</v>
      </c>
      <c r="AF112" s="239" t="s">
        <v>521</v>
      </c>
      <c r="AG112" s="239">
        <v>5</v>
      </c>
      <c r="AH112" s="239">
        <v>2</v>
      </c>
      <c r="AI112" s="239">
        <v>2</v>
      </c>
      <c r="AJ112" s="239">
        <v>7</v>
      </c>
      <c r="AK112" s="239">
        <v>25</v>
      </c>
      <c r="AL112" s="239">
        <v>51</v>
      </c>
      <c r="AM112" s="239" t="s">
        <v>374</v>
      </c>
      <c r="AN112" s="239">
        <v>5</v>
      </c>
      <c r="AO112" s="239">
        <v>8</v>
      </c>
      <c r="AS112" s="239">
        <v>7</v>
      </c>
      <c r="AT112" s="239">
        <v>98</v>
      </c>
      <c r="AU112" s="239">
        <v>60</v>
      </c>
      <c r="AV112" s="239">
        <v>11</v>
      </c>
      <c r="AW112" s="239">
        <v>21</v>
      </c>
      <c r="AX112" s="239">
        <v>2</v>
      </c>
      <c r="AY112" s="239">
        <v>3</v>
      </c>
      <c r="AZ112" s="239">
        <v>4</v>
      </c>
      <c r="BA112" s="239">
        <v>27</v>
      </c>
      <c r="BB112" s="239">
        <v>32</v>
      </c>
      <c r="BC112" s="239" t="s">
        <v>374</v>
      </c>
      <c r="BD112" s="239">
        <v>5</v>
      </c>
      <c r="BE112" s="239">
        <v>1</v>
      </c>
      <c r="BI112" s="239">
        <v>7</v>
      </c>
      <c r="BJ112" s="239">
        <v>98</v>
      </c>
      <c r="BK112" s="239">
        <v>60</v>
      </c>
      <c r="BL112" s="239">
        <v>11</v>
      </c>
      <c r="BM112" s="239">
        <v>21</v>
      </c>
      <c r="CT112" s="239">
        <v>396205</v>
      </c>
      <c r="CU112" s="239">
        <v>4971860</v>
      </c>
      <c r="CV112" s="239">
        <v>44.892599799999999</v>
      </c>
      <c r="CW112" s="239">
        <v>-94.314480000000003</v>
      </c>
      <c r="CX112" s="239" t="s">
        <v>379</v>
      </c>
      <c r="CY112" s="239" t="s">
        <v>706</v>
      </c>
    </row>
    <row r="113" spans="1:103" x14ac:dyDescent="0.25">
      <c r="A113" s="239">
        <v>10965354</v>
      </c>
      <c r="B113" s="239">
        <v>3</v>
      </c>
      <c r="C113" s="239">
        <v>7</v>
      </c>
      <c r="D113" s="239">
        <v>145.18</v>
      </c>
      <c r="E113" s="239">
        <v>43</v>
      </c>
      <c r="G113" s="239" t="s">
        <v>700</v>
      </c>
      <c r="H113" s="239">
        <v>8</v>
      </c>
      <c r="I113" s="239">
        <v>22</v>
      </c>
      <c r="K113" s="239" t="s">
        <v>707</v>
      </c>
      <c r="L113" s="239">
        <v>140520178</v>
      </c>
      <c r="M113" s="239">
        <v>2</v>
      </c>
      <c r="N113" s="239">
        <v>21</v>
      </c>
      <c r="O113" s="239">
        <v>2014</v>
      </c>
      <c r="P113" s="239" t="s">
        <v>383</v>
      </c>
      <c r="Q113" s="239">
        <v>11</v>
      </c>
      <c r="S113" s="239">
        <v>5</v>
      </c>
      <c r="T113" s="239">
        <v>0</v>
      </c>
      <c r="U113" s="239">
        <v>1</v>
      </c>
      <c r="V113" s="239">
        <v>90</v>
      </c>
      <c r="W113" s="239">
        <v>83</v>
      </c>
      <c r="X113" s="239">
        <v>2</v>
      </c>
      <c r="Y113" s="239">
        <v>1</v>
      </c>
      <c r="Z113" s="239">
        <v>7</v>
      </c>
      <c r="AB113" s="239">
        <v>5</v>
      </c>
      <c r="AC113" s="239">
        <v>98</v>
      </c>
      <c r="AD113" s="239" t="s">
        <v>519</v>
      </c>
      <c r="AE113" s="239" t="s">
        <v>708</v>
      </c>
      <c r="AF113" s="239" t="s">
        <v>521</v>
      </c>
      <c r="AG113" s="239">
        <v>3</v>
      </c>
      <c r="AH113" s="239">
        <v>2</v>
      </c>
      <c r="AI113" s="239">
        <v>3</v>
      </c>
      <c r="AJ113" s="239">
        <v>3</v>
      </c>
      <c r="AK113" s="239">
        <v>21</v>
      </c>
      <c r="AL113" s="239">
        <v>36</v>
      </c>
      <c r="AM113" s="239" t="s">
        <v>374</v>
      </c>
      <c r="AN113" s="239">
        <v>5</v>
      </c>
      <c r="AO113" s="239">
        <v>3</v>
      </c>
      <c r="AS113" s="239">
        <v>7</v>
      </c>
      <c r="AT113" s="239">
        <v>98</v>
      </c>
      <c r="AU113" s="239">
        <v>60</v>
      </c>
      <c r="AV113" s="239">
        <v>11</v>
      </c>
      <c r="AW113" s="239">
        <v>21</v>
      </c>
      <c r="CT113" s="239">
        <v>396854</v>
      </c>
      <c r="CU113" s="239">
        <v>4971846</v>
      </c>
      <c r="CV113" s="239">
        <v>44.892566600000002</v>
      </c>
      <c r="CW113" s="239">
        <v>-94.306268399999993</v>
      </c>
      <c r="CX113" s="239" t="s">
        <v>379</v>
      </c>
      <c r="CY113" s="239" t="s">
        <v>709</v>
      </c>
    </row>
    <row r="114" spans="1:103" x14ac:dyDescent="0.25">
      <c r="A114" s="239">
        <v>11093087</v>
      </c>
      <c r="B114" s="239">
        <v>3</v>
      </c>
      <c r="C114" s="239">
        <v>7</v>
      </c>
      <c r="D114" s="239">
        <v>145.268</v>
      </c>
      <c r="E114" s="239">
        <v>43</v>
      </c>
      <c r="G114" s="239" t="s">
        <v>700</v>
      </c>
      <c r="H114" s="239">
        <v>8</v>
      </c>
      <c r="I114" s="239">
        <v>22</v>
      </c>
      <c r="K114" s="239">
        <v>15011423</v>
      </c>
      <c r="L114" s="239">
        <v>153610021</v>
      </c>
      <c r="M114" s="239">
        <v>12</v>
      </c>
      <c r="N114" s="239">
        <v>26</v>
      </c>
      <c r="O114" s="239">
        <v>2015</v>
      </c>
      <c r="P114" s="239" t="s">
        <v>386</v>
      </c>
      <c r="Q114" s="239">
        <v>22</v>
      </c>
      <c r="S114" s="239">
        <v>5</v>
      </c>
      <c r="T114" s="239">
        <v>0</v>
      </c>
      <c r="U114" s="239">
        <v>1</v>
      </c>
      <c r="V114" s="239">
        <v>6</v>
      </c>
      <c r="W114" s="239">
        <v>32</v>
      </c>
      <c r="X114" s="239">
        <v>4</v>
      </c>
      <c r="Y114" s="239">
        <v>6</v>
      </c>
      <c r="Z114" s="239">
        <v>1</v>
      </c>
      <c r="AA114" s="239">
        <v>1</v>
      </c>
      <c r="AB114" s="239">
        <v>2</v>
      </c>
      <c r="AC114" s="239">
        <v>98</v>
      </c>
      <c r="AD114" s="239" t="s">
        <v>525</v>
      </c>
      <c r="AE114" s="239" t="s">
        <v>710</v>
      </c>
      <c r="AF114" s="239" t="s">
        <v>521</v>
      </c>
      <c r="AG114" s="239">
        <v>3</v>
      </c>
      <c r="AH114" s="239">
        <v>2</v>
      </c>
      <c r="AI114" s="239">
        <v>2</v>
      </c>
      <c r="AJ114" s="239">
        <v>3</v>
      </c>
      <c r="AK114" s="239">
        <v>23</v>
      </c>
      <c r="AL114" s="239">
        <v>37</v>
      </c>
      <c r="AM114" s="239" t="s">
        <v>374</v>
      </c>
      <c r="AN114" s="239">
        <v>5</v>
      </c>
      <c r="AO114" s="239">
        <v>10</v>
      </c>
      <c r="AS114" s="239">
        <v>7</v>
      </c>
      <c r="AT114" s="239">
        <v>98</v>
      </c>
      <c r="AU114" s="239">
        <v>60</v>
      </c>
      <c r="AV114" s="239">
        <v>11</v>
      </c>
      <c r="AW114" s="239">
        <v>21</v>
      </c>
      <c r="CT114" s="239">
        <v>396995</v>
      </c>
      <c r="CU114" s="239">
        <v>4971843</v>
      </c>
      <c r="CV114" s="239">
        <v>44.892559300000002</v>
      </c>
      <c r="CW114" s="239">
        <v>-94.304475299999993</v>
      </c>
      <c r="CX114" s="239" t="s">
        <v>379</v>
      </c>
      <c r="CY114" s="239" t="s">
        <v>711</v>
      </c>
    </row>
    <row r="115" spans="1:103" x14ac:dyDescent="0.25">
      <c r="A115" s="239">
        <v>10831470</v>
      </c>
      <c r="B115" s="239">
        <v>3</v>
      </c>
      <c r="C115" s="239">
        <v>7</v>
      </c>
      <c r="D115" s="239">
        <v>145.46899999999999</v>
      </c>
      <c r="E115" s="239">
        <v>43</v>
      </c>
      <c r="G115" s="239" t="s">
        <v>700</v>
      </c>
      <c r="H115" s="239">
        <v>8</v>
      </c>
      <c r="I115" s="239">
        <v>22</v>
      </c>
      <c r="K115" s="239">
        <v>12201166</v>
      </c>
      <c r="L115" s="239">
        <v>123040151</v>
      </c>
      <c r="M115" s="239">
        <v>10</v>
      </c>
      <c r="N115" s="239">
        <v>24</v>
      </c>
      <c r="O115" s="239">
        <v>2012</v>
      </c>
      <c r="P115" s="239" t="s">
        <v>375</v>
      </c>
      <c r="Q115" s="239">
        <v>5</v>
      </c>
      <c r="S115" s="239">
        <v>5</v>
      </c>
      <c r="T115" s="239">
        <v>0</v>
      </c>
      <c r="U115" s="239">
        <v>2</v>
      </c>
      <c r="V115" s="239">
        <v>10</v>
      </c>
      <c r="W115" s="239">
        <v>10</v>
      </c>
      <c r="X115" s="239">
        <v>2</v>
      </c>
      <c r="Y115" s="239">
        <v>6</v>
      </c>
      <c r="Z115" s="239">
        <v>2</v>
      </c>
      <c r="AB115" s="239">
        <v>1</v>
      </c>
      <c r="AC115" s="239">
        <v>98</v>
      </c>
      <c r="AD115" s="239" t="s">
        <v>523</v>
      </c>
      <c r="AE115" s="239" t="s">
        <v>712</v>
      </c>
      <c r="AF115" s="239" t="s">
        <v>521</v>
      </c>
      <c r="AG115" s="239">
        <v>5</v>
      </c>
      <c r="AH115" s="239">
        <v>2</v>
      </c>
      <c r="AI115" s="239">
        <v>1</v>
      </c>
      <c r="AJ115" s="239">
        <v>3</v>
      </c>
      <c r="AK115" s="239">
        <v>21</v>
      </c>
      <c r="AL115" s="239">
        <v>75</v>
      </c>
      <c r="AM115" s="239" t="s">
        <v>374</v>
      </c>
      <c r="AN115" s="239">
        <v>5</v>
      </c>
      <c r="AS115" s="239">
        <v>7</v>
      </c>
      <c r="AT115" s="239">
        <v>98</v>
      </c>
      <c r="AU115" s="239">
        <v>60</v>
      </c>
      <c r="AV115" s="239">
        <v>11</v>
      </c>
      <c r="AW115" s="239">
        <v>21</v>
      </c>
      <c r="AX115" s="239">
        <v>2</v>
      </c>
      <c r="AY115" s="239">
        <v>50</v>
      </c>
      <c r="AZ115" s="239">
        <v>3</v>
      </c>
      <c r="BA115" s="239">
        <v>21</v>
      </c>
      <c r="BB115" s="239">
        <v>32</v>
      </c>
      <c r="BC115" s="239" t="s">
        <v>374</v>
      </c>
      <c r="BD115" s="239">
        <v>5</v>
      </c>
      <c r="BE115" s="239">
        <v>1</v>
      </c>
      <c r="BI115" s="239">
        <v>7</v>
      </c>
      <c r="BJ115" s="239">
        <v>98</v>
      </c>
      <c r="BK115" s="239">
        <v>60</v>
      </c>
      <c r="BL115" s="239">
        <v>11</v>
      </c>
      <c r="BM115" s="239">
        <v>21</v>
      </c>
      <c r="CT115" s="239">
        <v>397319</v>
      </c>
      <c r="CU115" s="239">
        <v>4971837</v>
      </c>
      <c r="CV115" s="239">
        <v>44.892552199999997</v>
      </c>
      <c r="CW115" s="239">
        <v>-94.300377800000007</v>
      </c>
      <c r="CX115" s="239" t="s">
        <v>379</v>
      </c>
      <c r="CY115" s="239" t="s">
        <v>713</v>
      </c>
    </row>
    <row r="116" spans="1:103" x14ac:dyDescent="0.25">
      <c r="A116" s="239">
        <v>346261</v>
      </c>
      <c r="B116" s="239">
        <v>3</v>
      </c>
      <c r="C116" s="239">
        <v>7</v>
      </c>
      <c r="D116" s="239">
        <v>145.53899999999999</v>
      </c>
      <c r="E116" s="239">
        <v>43</v>
      </c>
      <c r="G116" s="239" t="s">
        <v>518</v>
      </c>
      <c r="H116" s="239">
        <v>8</v>
      </c>
      <c r="I116" s="239">
        <v>22</v>
      </c>
      <c r="K116" s="239">
        <v>16200853</v>
      </c>
      <c r="M116" s="239">
        <v>4</v>
      </c>
      <c r="N116" s="239">
        <v>30</v>
      </c>
      <c r="O116" s="239">
        <v>2016</v>
      </c>
      <c r="P116" s="239" t="s">
        <v>386</v>
      </c>
      <c r="Q116" s="239">
        <v>20</v>
      </c>
      <c r="R116" s="239" t="s">
        <v>393</v>
      </c>
      <c r="S116" s="239">
        <v>3</v>
      </c>
      <c r="T116" s="239">
        <v>0</v>
      </c>
      <c r="U116" s="239">
        <v>2</v>
      </c>
      <c r="V116" s="239">
        <v>12</v>
      </c>
      <c r="W116" s="239">
        <v>10</v>
      </c>
      <c r="X116" s="239">
        <v>2</v>
      </c>
      <c r="Y116" s="239">
        <v>6</v>
      </c>
      <c r="Z116" s="239">
        <v>1</v>
      </c>
      <c r="AB116" s="239">
        <v>1</v>
      </c>
      <c r="AC116" s="239">
        <v>98</v>
      </c>
      <c r="AD116" s="239" t="s">
        <v>714</v>
      </c>
      <c r="AF116" s="239" t="s">
        <v>521</v>
      </c>
      <c r="AG116" s="239">
        <v>7</v>
      </c>
      <c r="AH116" s="239">
        <v>2</v>
      </c>
      <c r="AI116" s="239">
        <v>5</v>
      </c>
      <c r="AJ116" s="239">
        <v>3</v>
      </c>
      <c r="AK116" s="239">
        <v>21</v>
      </c>
      <c r="AL116" s="239">
        <v>35</v>
      </c>
      <c r="AM116" s="239" t="s">
        <v>374</v>
      </c>
      <c r="AN116" s="239">
        <v>5</v>
      </c>
      <c r="AO116" s="239">
        <v>1</v>
      </c>
      <c r="AS116" s="239">
        <v>12</v>
      </c>
      <c r="AT116" s="239">
        <v>9</v>
      </c>
      <c r="AU116" s="239">
        <v>60</v>
      </c>
      <c r="AV116" s="239">
        <v>11</v>
      </c>
      <c r="AW116" s="239">
        <v>21</v>
      </c>
      <c r="AX116" s="239">
        <v>2</v>
      </c>
      <c r="AY116" s="239">
        <v>2</v>
      </c>
      <c r="AZ116" s="239">
        <v>3</v>
      </c>
      <c r="BA116" s="239">
        <v>34</v>
      </c>
      <c r="BB116" s="239">
        <v>23</v>
      </c>
      <c r="BC116" s="239" t="s">
        <v>384</v>
      </c>
      <c r="BD116" s="239">
        <v>5</v>
      </c>
      <c r="BE116" s="239">
        <v>1</v>
      </c>
      <c r="BI116" s="239">
        <v>12</v>
      </c>
      <c r="BJ116" s="239">
        <v>9</v>
      </c>
      <c r="BK116" s="239">
        <v>60</v>
      </c>
      <c r="BL116" s="239">
        <v>11</v>
      </c>
      <c r="BM116" s="239">
        <v>21</v>
      </c>
      <c r="CT116" s="239">
        <v>397430.36999407399</v>
      </c>
      <c r="CU116" s="239">
        <v>4971840.5808144901</v>
      </c>
      <c r="CV116" s="239">
        <v>44.892601540000001</v>
      </c>
      <c r="CW116" s="239">
        <v>-94.298967450000006</v>
      </c>
      <c r="CX116" s="239" t="s">
        <v>379</v>
      </c>
      <c r="CY116" s="239" t="s">
        <v>715</v>
      </c>
    </row>
    <row r="117" spans="1:103" x14ac:dyDescent="0.25">
      <c r="A117" s="239">
        <v>10926595</v>
      </c>
      <c r="B117" s="239">
        <v>3</v>
      </c>
      <c r="C117" s="239">
        <v>7</v>
      </c>
      <c r="D117" s="239">
        <v>145.547</v>
      </c>
      <c r="E117" s="239">
        <v>43</v>
      </c>
      <c r="G117" s="239" t="s">
        <v>700</v>
      </c>
      <c r="H117" s="239">
        <v>8</v>
      </c>
      <c r="I117" s="239">
        <v>22</v>
      </c>
      <c r="L117" s="239">
        <v>140140237</v>
      </c>
      <c r="M117" s="239">
        <v>12</v>
      </c>
      <c r="N117" s="239">
        <v>12</v>
      </c>
      <c r="O117" s="239">
        <v>2013</v>
      </c>
      <c r="P117" s="239" t="s">
        <v>416</v>
      </c>
      <c r="Q117" s="239">
        <v>6</v>
      </c>
      <c r="S117" s="239">
        <v>5</v>
      </c>
      <c r="T117" s="239">
        <v>0</v>
      </c>
      <c r="U117" s="239">
        <v>1</v>
      </c>
      <c r="V117" s="239">
        <v>8</v>
      </c>
      <c r="W117" s="239">
        <v>16</v>
      </c>
      <c r="Y117" s="239">
        <v>2</v>
      </c>
      <c r="Z117" s="239">
        <v>6</v>
      </c>
      <c r="AB117" s="239">
        <v>4</v>
      </c>
      <c r="AC117" s="239">
        <v>98</v>
      </c>
      <c r="AF117" s="239" t="s">
        <v>521</v>
      </c>
      <c r="AG117" s="239">
        <v>4</v>
      </c>
      <c r="AH117" s="239">
        <v>2</v>
      </c>
      <c r="AI117" s="239">
        <v>4</v>
      </c>
      <c r="AJ117" s="239">
        <v>3</v>
      </c>
      <c r="AK117" s="239">
        <v>21</v>
      </c>
      <c r="AL117" s="239">
        <v>23</v>
      </c>
      <c r="AM117" s="239" t="s">
        <v>374</v>
      </c>
      <c r="AT117" s="239">
        <v>98</v>
      </c>
      <c r="AU117" s="239">
        <v>60</v>
      </c>
      <c r="CT117" s="239">
        <v>397444</v>
      </c>
      <c r="CU117" s="239">
        <v>4971835</v>
      </c>
      <c r="CV117" s="239">
        <v>44.892549500000001</v>
      </c>
      <c r="CW117" s="239">
        <v>-94.298787700000005</v>
      </c>
      <c r="CX117" s="239" t="s">
        <v>379</v>
      </c>
    </row>
    <row r="118" spans="1:103" x14ac:dyDescent="0.25">
      <c r="A118" s="239">
        <v>720608</v>
      </c>
      <c r="B118" s="239">
        <v>3</v>
      </c>
      <c r="C118" s="239">
        <v>7</v>
      </c>
      <c r="D118" s="239">
        <v>145.62799999999999</v>
      </c>
      <c r="E118" s="239">
        <v>43</v>
      </c>
      <c r="G118" s="239" t="s">
        <v>518</v>
      </c>
      <c r="H118" s="239">
        <v>8</v>
      </c>
      <c r="I118" s="239">
        <v>22</v>
      </c>
      <c r="K118" s="239">
        <v>19201414</v>
      </c>
      <c r="M118" s="239">
        <v>5</v>
      </c>
      <c r="N118" s="239">
        <v>17</v>
      </c>
      <c r="O118" s="239">
        <v>2019</v>
      </c>
      <c r="P118" s="239" t="s">
        <v>383</v>
      </c>
      <c r="Q118" s="239">
        <v>18</v>
      </c>
      <c r="R118" s="239" t="s">
        <v>376</v>
      </c>
      <c r="S118" s="239">
        <v>4</v>
      </c>
      <c r="T118" s="239">
        <v>0</v>
      </c>
      <c r="U118" s="239">
        <v>3</v>
      </c>
      <c r="V118" s="239">
        <v>12</v>
      </c>
      <c r="W118" s="239">
        <v>10</v>
      </c>
      <c r="X118" s="239">
        <v>2</v>
      </c>
      <c r="Y118" s="239">
        <v>1</v>
      </c>
      <c r="Z118" s="239">
        <v>2</v>
      </c>
      <c r="AB118" s="239">
        <v>1</v>
      </c>
      <c r="AC118" s="239">
        <v>98</v>
      </c>
      <c r="AD118" s="239" t="s">
        <v>547</v>
      </c>
      <c r="AF118" s="239" t="s">
        <v>521</v>
      </c>
      <c r="AG118" s="239">
        <v>7</v>
      </c>
      <c r="AH118" s="239">
        <v>2</v>
      </c>
      <c r="AI118" s="239">
        <v>2</v>
      </c>
      <c r="AJ118" s="239">
        <v>4</v>
      </c>
      <c r="AK118" s="239">
        <v>21</v>
      </c>
      <c r="AL118" s="239">
        <v>17</v>
      </c>
      <c r="AM118" s="239" t="s">
        <v>374</v>
      </c>
      <c r="AN118" s="239">
        <v>5</v>
      </c>
      <c r="AO118" s="239">
        <v>74</v>
      </c>
      <c r="AP118" s="239">
        <v>4</v>
      </c>
      <c r="AS118" s="239">
        <v>12</v>
      </c>
      <c r="AT118" s="239">
        <v>9</v>
      </c>
      <c r="AU118" s="239">
        <v>60</v>
      </c>
      <c r="AV118" s="239">
        <v>11</v>
      </c>
      <c r="AW118" s="239">
        <v>21</v>
      </c>
      <c r="AX118" s="239">
        <v>2</v>
      </c>
      <c r="AY118" s="239">
        <v>2</v>
      </c>
      <c r="AZ118" s="239">
        <v>4</v>
      </c>
      <c r="BA118" s="239">
        <v>26</v>
      </c>
      <c r="BB118" s="239">
        <v>31</v>
      </c>
      <c r="BC118" s="239" t="s">
        <v>374</v>
      </c>
      <c r="BD118" s="239">
        <v>5</v>
      </c>
      <c r="BE118" s="239">
        <v>1</v>
      </c>
      <c r="BI118" s="239">
        <v>12</v>
      </c>
      <c r="BJ118" s="239">
        <v>9</v>
      </c>
      <c r="BK118" s="239">
        <v>60</v>
      </c>
      <c r="BL118" s="239">
        <v>11</v>
      </c>
      <c r="BM118" s="239">
        <v>21</v>
      </c>
      <c r="BN118" s="239">
        <v>2</v>
      </c>
      <c r="BO118" s="239">
        <v>4</v>
      </c>
      <c r="BP118" s="239">
        <v>4</v>
      </c>
      <c r="BQ118" s="239">
        <v>26</v>
      </c>
      <c r="BR118" s="239">
        <v>47</v>
      </c>
      <c r="BS118" s="239" t="s">
        <v>384</v>
      </c>
      <c r="BT118" s="239">
        <v>5</v>
      </c>
      <c r="BU118" s="239">
        <v>1</v>
      </c>
      <c r="BY118" s="239">
        <v>12</v>
      </c>
      <c r="BZ118" s="239">
        <v>9</v>
      </c>
      <c r="CA118" s="239">
        <v>60</v>
      </c>
      <c r="CB118" s="239">
        <v>11</v>
      </c>
      <c r="CC118" s="239">
        <v>21</v>
      </c>
      <c r="CT118" s="239">
        <v>397574.30361527402</v>
      </c>
      <c r="CU118" s="239">
        <v>4971844.8141562901</v>
      </c>
      <c r="CV118" s="239">
        <v>44.892660360000001</v>
      </c>
      <c r="CW118" s="239">
        <v>-94.297145959999995</v>
      </c>
      <c r="CX118" s="239" t="s">
        <v>379</v>
      </c>
      <c r="CY118" s="239" t="s">
        <v>716</v>
      </c>
    </row>
    <row r="119" spans="1:103" x14ac:dyDescent="0.25">
      <c r="A119" s="239">
        <v>10906878</v>
      </c>
      <c r="B119" s="239">
        <v>3</v>
      </c>
      <c r="C119" s="239">
        <v>7</v>
      </c>
      <c r="D119" s="239">
        <v>145.79300000000001</v>
      </c>
      <c r="E119" s="239">
        <v>43</v>
      </c>
      <c r="G119" s="239" t="s">
        <v>700</v>
      </c>
      <c r="H119" s="239">
        <v>8</v>
      </c>
      <c r="I119" s="239">
        <v>22</v>
      </c>
      <c r="K119" s="239">
        <v>13201367</v>
      </c>
      <c r="L119" s="239">
        <v>133190192</v>
      </c>
      <c r="M119" s="239">
        <v>11</v>
      </c>
      <c r="N119" s="239">
        <v>9</v>
      </c>
      <c r="O119" s="239">
        <v>2013</v>
      </c>
      <c r="P119" s="239" t="s">
        <v>386</v>
      </c>
      <c r="Q119" s="239">
        <v>16</v>
      </c>
      <c r="S119" s="239">
        <v>4</v>
      </c>
      <c r="T119" s="239">
        <v>0</v>
      </c>
      <c r="U119" s="239">
        <v>2</v>
      </c>
      <c r="V119" s="239">
        <v>5</v>
      </c>
      <c r="W119" s="239">
        <v>10</v>
      </c>
      <c r="X119" s="239">
        <v>90</v>
      </c>
      <c r="Y119" s="239">
        <v>1</v>
      </c>
      <c r="Z119" s="239">
        <v>1</v>
      </c>
      <c r="AB119" s="239">
        <v>1</v>
      </c>
      <c r="AC119" s="239">
        <v>98</v>
      </c>
      <c r="AD119" s="239" t="s">
        <v>523</v>
      </c>
      <c r="AE119" s="239" t="s">
        <v>717</v>
      </c>
      <c r="AF119" s="239" t="s">
        <v>521</v>
      </c>
      <c r="AG119" s="239">
        <v>10</v>
      </c>
      <c r="AH119" s="239">
        <v>2</v>
      </c>
      <c r="AI119" s="239">
        <v>4</v>
      </c>
      <c r="AJ119" s="239">
        <v>3</v>
      </c>
      <c r="AK119" s="239">
        <v>24</v>
      </c>
      <c r="AL119" s="239">
        <v>39</v>
      </c>
      <c r="AM119" s="239" t="s">
        <v>374</v>
      </c>
      <c r="AN119" s="239">
        <v>5</v>
      </c>
      <c r="AO119" s="239">
        <v>1</v>
      </c>
      <c r="AS119" s="239">
        <v>7</v>
      </c>
      <c r="AT119" s="239">
        <v>98</v>
      </c>
      <c r="AU119" s="239">
        <v>60</v>
      </c>
      <c r="AV119" s="239">
        <v>11</v>
      </c>
      <c r="AW119" s="239">
        <v>21</v>
      </c>
      <c r="AX119" s="239">
        <v>2</v>
      </c>
      <c r="AY119" s="239">
        <v>3</v>
      </c>
      <c r="AZ119" s="239">
        <v>3</v>
      </c>
      <c r="BA119" s="239">
        <v>21</v>
      </c>
      <c r="BB119" s="239">
        <v>47</v>
      </c>
      <c r="BC119" s="239" t="s">
        <v>374</v>
      </c>
      <c r="BD119" s="239">
        <v>5</v>
      </c>
      <c r="BE119" s="239">
        <v>15</v>
      </c>
      <c r="BF119" s="239">
        <v>7</v>
      </c>
      <c r="BI119" s="239">
        <v>7</v>
      </c>
      <c r="BJ119" s="239">
        <v>98</v>
      </c>
      <c r="BK119" s="239">
        <v>60</v>
      </c>
      <c r="BL119" s="239">
        <v>11</v>
      </c>
      <c r="BM119" s="239">
        <v>21</v>
      </c>
      <c r="CT119" s="239">
        <v>397839</v>
      </c>
      <c r="CU119" s="239">
        <v>4971827</v>
      </c>
      <c r="CV119" s="239">
        <v>44.892542200000001</v>
      </c>
      <c r="CW119" s="239">
        <v>-94.293792699999997</v>
      </c>
      <c r="CX119" s="239" t="s">
        <v>379</v>
      </c>
      <c r="CY119" s="239" t="s">
        <v>718</v>
      </c>
    </row>
    <row r="120" spans="1:103" x14ac:dyDescent="0.25">
      <c r="A120" s="239">
        <v>761963</v>
      </c>
      <c r="B120" s="239">
        <v>3</v>
      </c>
      <c r="C120" s="239">
        <v>7</v>
      </c>
      <c r="D120" s="239">
        <v>145.80500000000001</v>
      </c>
      <c r="E120" s="239">
        <v>43</v>
      </c>
      <c r="G120" s="239" t="s">
        <v>700</v>
      </c>
      <c r="H120" s="239">
        <v>8</v>
      </c>
      <c r="I120" s="239">
        <v>22</v>
      </c>
      <c r="K120" s="239">
        <v>19202885</v>
      </c>
      <c r="M120" s="239">
        <v>11</v>
      </c>
      <c r="N120" s="239">
        <v>8</v>
      </c>
      <c r="O120" s="239">
        <v>2019</v>
      </c>
      <c r="P120" s="239" t="s">
        <v>383</v>
      </c>
      <c r="Q120" s="239">
        <v>6</v>
      </c>
      <c r="R120" s="239" t="s">
        <v>393</v>
      </c>
      <c r="S120" s="239">
        <v>2</v>
      </c>
      <c r="T120" s="239">
        <v>0</v>
      </c>
      <c r="U120" s="239">
        <v>2</v>
      </c>
      <c r="V120" s="239">
        <v>13</v>
      </c>
      <c r="W120" s="239">
        <v>10</v>
      </c>
      <c r="X120" s="239">
        <v>2</v>
      </c>
      <c r="Y120" s="239">
        <v>6</v>
      </c>
      <c r="Z120" s="239">
        <v>1</v>
      </c>
      <c r="AB120" s="239">
        <v>1</v>
      </c>
      <c r="AC120" s="239">
        <v>98</v>
      </c>
      <c r="AD120" s="239">
        <v>7</v>
      </c>
      <c r="AF120" s="239" t="s">
        <v>521</v>
      </c>
      <c r="AG120" s="239">
        <v>7</v>
      </c>
      <c r="AH120" s="239">
        <v>2</v>
      </c>
      <c r="AI120" s="239">
        <v>4</v>
      </c>
      <c r="AJ120" s="239">
        <v>4</v>
      </c>
      <c r="AK120" s="239">
        <v>21</v>
      </c>
      <c r="AL120" s="239">
        <v>25</v>
      </c>
      <c r="AM120" s="239" t="s">
        <v>384</v>
      </c>
      <c r="AN120" s="239">
        <v>5</v>
      </c>
      <c r="AO120" s="239">
        <v>68</v>
      </c>
      <c r="AS120" s="239">
        <v>12</v>
      </c>
      <c r="AT120" s="239">
        <v>9</v>
      </c>
      <c r="AU120" s="239">
        <v>60</v>
      </c>
      <c r="AV120" s="239">
        <v>11</v>
      </c>
      <c r="AW120" s="239">
        <v>21</v>
      </c>
      <c r="AX120" s="239">
        <v>2</v>
      </c>
      <c r="AY120" s="239">
        <v>4</v>
      </c>
      <c r="AZ120" s="239">
        <v>4</v>
      </c>
      <c r="BA120" s="239">
        <v>21</v>
      </c>
      <c r="BB120" s="239">
        <v>23</v>
      </c>
      <c r="BC120" s="239" t="s">
        <v>384</v>
      </c>
      <c r="BD120" s="239">
        <v>5</v>
      </c>
      <c r="BE120" s="239">
        <v>1</v>
      </c>
      <c r="BI120" s="239">
        <v>12</v>
      </c>
      <c r="BJ120" s="239">
        <v>9</v>
      </c>
      <c r="BK120" s="239">
        <v>60</v>
      </c>
      <c r="BL120" s="239">
        <v>11</v>
      </c>
      <c r="BM120" s="239">
        <v>21</v>
      </c>
      <c r="CT120" s="239">
        <v>397845.23749047599</v>
      </c>
      <c r="CU120" s="239">
        <v>4971815.1807636898</v>
      </c>
      <c r="CV120" s="239">
        <v>44.892432579999998</v>
      </c>
      <c r="CW120" s="239">
        <v>-94.293709680000006</v>
      </c>
      <c r="CX120" s="239" t="s">
        <v>379</v>
      </c>
      <c r="CY120" s="239" t="s">
        <v>719</v>
      </c>
    </row>
    <row r="121" spans="1:103" x14ac:dyDescent="0.25">
      <c r="A121" s="239">
        <v>386841</v>
      </c>
      <c r="B121" s="239">
        <v>3</v>
      </c>
      <c r="C121" s="239">
        <v>7</v>
      </c>
      <c r="D121" s="239">
        <v>145.834</v>
      </c>
      <c r="E121" s="239">
        <v>43</v>
      </c>
      <c r="G121" s="239" t="s">
        <v>518</v>
      </c>
      <c r="H121" s="239">
        <v>8</v>
      </c>
      <c r="I121" s="239">
        <v>22</v>
      </c>
      <c r="K121" s="239">
        <v>16202105</v>
      </c>
      <c r="M121" s="239">
        <v>10</v>
      </c>
      <c r="N121" s="239">
        <v>15</v>
      </c>
      <c r="O121" s="239">
        <v>2016</v>
      </c>
      <c r="P121" s="239" t="s">
        <v>386</v>
      </c>
      <c r="Q121" s="239">
        <v>16</v>
      </c>
      <c r="R121" s="239" t="s">
        <v>393</v>
      </c>
      <c r="S121" s="239">
        <v>3</v>
      </c>
      <c r="T121" s="239">
        <v>0</v>
      </c>
      <c r="U121" s="239">
        <v>2</v>
      </c>
      <c r="V121" s="239">
        <v>10</v>
      </c>
      <c r="W121" s="239">
        <v>10</v>
      </c>
      <c r="X121" s="239">
        <v>2</v>
      </c>
      <c r="Y121" s="239">
        <v>1</v>
      </c>
      <c r="Z121" s="239">
        <v>2</v>
      </c>
      <c r="AB121" s="239">
        <v>1</v>
      </c>
      <c r="AC121" s="239">
        <v>98</v>
      </c>
      <c r="AD121" s="239" t="s">
        <v>676</v>
      </c>
      <c r="AF121" s="239" t="s">
        <v>521</v>
      </c>
      <c r="AG121" s="239">
        <v>5</v>
      </c>
      <c r="AH121" s="239">
        <v>2</v>
      </c>
      <c r="AI121" s="239">
        <v>2</v>
      </c>
      <c r="AJ121" s="239">
        <v>3</v>
      </c>
      <c r="AK121" s="239">
        <v>21</v>
      </c>
      <c r="AL121" s="239">
        <v>24</v>
      </c>
      <c r="AM121" s="239" t="s">
        <v>384</v>
      </c>
      <c r="AN121" s="239">
        <v>5</v>
      </c>
      <c r="AO121" s="239">
        <v>70</v>
      </c>
      <c r="AP121" s="239">
        <v>74</v>
      </c>
      <c r="AS121" s="239">
        <v>12</v>
      </c>
      <c r="AT121" s="239">
        <v>9</v>
      </c>
      <c r="AU121" s="239">
        <v>60</v>
      </c>
      <c r="AV121" s="239">
        <v>11</v>
      </c>
      <c r="AW121" s="239">
        <v>21</v>
      </c>
      <c r="AX121" s="239">
        <v>2</v>
      </c>
      <c r="AY121" s="239">
        <v>2</v>
      </c>
      <c r="AZ121" s="239">
        <v>3</v>
      </c>
      <c r="BA121" s="239">
        <v>34</v>
      </c>
      <c r="BB121" s="239">
        <v>50</v>
      </c>
      <c r="BC121" s="239" t="s">
        <v>384</v>
      </c>
      <c r="BD121" s="239">
        <v>5</v>
      </c>
      <c r="BE121" s="239">
        <v>1</v>
      </c>
      <c r="BI121" s="239">
        <v>12</v>
      </c>
      <c r="BJ121" s="239">
        <v>9</v>
      </c>
      <c r="BK121" s="239">
        <v>60</v>
      </c>
      <c r="BL121" s="239">
        <v>11</v>
      </c>
      <c r="BM121" s="239">
        <v>21</v>
      </c>
      <c r="CT121" s="239">
        <v>397904.50427567598</v>
      </c>
      <c r="CU121" s="239">
        <v>4971827.8807890899</v>
      </c>
      <c r="CV121" s="239">
        <v>44.892555369999997</v>
      </c>
      <c r="CW121" s="239">
        <v>-94.292961860000005</v>
      </c>
      <c r="CX121" s="239" t="s">
        <v>379</v>
      </c>
      <c r="CY121" s="239" t="s">
        <v>720</v>
      </c>
    </row>
    <row r="122" spans="1:103" x14ac:dyDescent="0.25">
      <c r="A122" s="239">
        <v>648161</v>
      </c>
      <c r="B122" s="239">
        <v>3</v>
      </c>
      <c r="C122" s="239">
        <v>7</v>
      </c>
      <c r="D122" s="239">
        <v>145.87100000000001</v>
      </c>
      <c r="E122" s="239">
        <v>43</v>
      </c>
      <c r="G122" s="239" t="s">
        <v>518</v>
      </c>
      <c r="H122" s="239">
        <v>8</v>
      </c>
      <c r="I122" s="239">
        <v>22</v>
      </c>
      <c r="K122" s="239">
        <v>18010278</v>
      </c>
      <c r="M122" s="239">
        <v>9</v>
      </c>
      <c r="N122" s="239">
        <v>27</v>
      </c>
      <c r="O122" s="239">
        <v>2018</v>
      </c>
      <c r="P122" s="239" t="s">
        <v>416</v>
      </c>
      <c r="Q122" s="239">
        <v>22</v>
      </c>
      <c r="R122" s="239" t="s">
        <v>376</v>
      </c>
      <c r="S122" s="239">
        <v>5</v>
      </c>
      <c r="T122" s="239">
        <v>0</v>
      </c>
      <c r="U122" s="239">
        <v>2</v>
      </c>
      <c r="W122" s="239">
        <v>32</v>
      </c>
      <c r="X122" s="239">
        <v>4</v>
      </c>
      <c r="Y122" s="239">
        <v>7</v>
      </c>
      <c r="Z122" s="239">
        <v>1</v>
      </c>
      <c r="AB122" s="239">
        <v>1</v>
      </c>
      <c r="AC122" s="239">
        <v>98</v>
      </c>
      <c r="AD122" s="239" t="s">
        <v>676</v>
      </c>
      <c r="AF122" s="239" t="s">
        <v>521</v>
      </c>
      <c r="AG122" s="239">
        <v>90</v>
      </c>
      <c r="AH122" s="239">
        <v>2</v>
      </c>
      <c r="AI122" s="239">
        <v>2</v>
      </c>
      <c r="AJ122" s="239">
        <v>4</v>
      </c>
      <c r="AK122" s="239">
        <v>21</v>
      </c>
      <c r="AL122" s="239">
        <v>72</v>
      </c>
      <c r="AM122" s="239" t="s">
        <v>374</v>
      </c>
      <c r="AN122" s="239">
        <v>10</v>
      </c>
      <c r="AO122" s="239">
        <v>70</v>
      </c>
      <c r="AP122" s="239">
        <v>62</v>
      </c>
      <c r="AS122" s="239">
        <v>12</v>
      </c>
      <c r="AT122" s="239">
        <v>9</v>
      </c>
      <c r="AU122" s="239">
        <v>60</v>
      </c>
      <c r="AV122" s="239">
        <v>11</v>
      </c>
      <c r="AW122" s="239">
        <v>21</v>
      </c>
      <c r="AX122" s="239">
        <v>3</v>
      </c>
      <c r="AY122" s="239">
        <v>3</v>
      </c>
      <c r="AZ122" s="239">
        <v>10</v>
      </c>
      <c r="BA122" s="239">
        <v>20</v>
      </c>
      <c r="BI122" s="239">
        <v>90</v>
      </c>
      <c r="BJ122" s="239">
        <v>98</v>
      </c>
      <c r="BL122" s="239">
        <v>11</v>
      </c>
      <c r="BM122" s="239">
        <v>21</v>
      </c>
      <c r="CT122" s="239">
        <v>397964.89160908898</v>
      </c>
      <c r="CU122" s="239">
        <v>4971831.4784625098</v>
      </c>
      <c r="CV122" s="239">
        <v>44.892596410000003</v>
      </c>
      <c r="CW122" s="239">
        <v>-94.292198020000001</v>
      </c>
      <c r="CX122" s="239" t="s">
        <v>379</v>
      </c>
      <c r="CY122" s="239" t="s">
        <v>721</v>
      </c>
    </row>
    <row r="123" spans="1:103" x14ac:dyDescent="0.25">
      <c r="A123" s="239">
        <v>10916916</v>
      </c>
      <c r="B123" s="239">
        <v>3</v>
      </c>
      <c r="C123" s="239">
        <v>7</v>
      </c>
      <c r="D123" s="239">
        <v>145.87299999999999</v>
      </c>
      <c r="E123" s="239">
        <v>43</v>
      </c>
      <c r="G123" s="239" t="s">
        <v>700</v>
      </c>
      <c r="H123" s="239">
        <v>8</v>
      </c>
      <c r="I123" s="239">
        <v>22</v>
      </c>
      <c r="K123" s="239">
        <v>13201579</v>
      </c>
      <c r="L123" s="239">
        <v>133600195</v>
      </c>
      <c r="M123" s="239">
        <v>12</v>
      </c>
      <c r="N123" s="239">
        <v>13</v>
      </c>
      <c r="O123" s="239">
        <v>2013</v>
      </c>
      <c r="P123" s="239" t="s">
        <v>383</v>
      </c>
      <c r="Q123" s="239">
        <v>16</v>
      </c>
      <c r="R123" s="239" t="s">
        <v>376</v>
      </c>
      <c r="S123" s="239">
        <v>5</v>
      </c>
      <c r="T123" s="239">
        <v>0</v>
      </c>
      <c r="U123" s="239">
        <v>1</v>
      </c>
      <c r="V123" s="239">
        <v>7</v>
      </c>
      <c r="W123" s="239">
        <v>67</v>
      </c>
      <c r="X123" s="239">
        <v>2</v>
      </c>
      <c r="Y123" s="239">
        <v>1</v>
      </c>
      <c r="Z123" s="239">
        <v>2</v>
      </c>
      <c r="AB123" s="239">
        <v>1</v>
      </c>
      <c r="AC123" s="239">
        <v>98</v>
      </c>
      <c r="AD123" s="239" t="s">
        <v>523</v>
      </c>
      <c r="AE123" s="239" t="s">
        <v>717</v>
      </c>
      <c r="AF123" s="239" t="s">
        <v>521</v>
      </c>
      <c r="AG123" s="239">
        <v>3</v>
      </c>
      <c r="AH123" s="239">
        <v>2</v>
      </c>
      <c r="AI123" s="239">
        <v>2</v>
      </c>
      <c r="AJ123" s="239">
        <v>4</v>
      </c>
      <c r="AK123" s="239">
        <v>27</v>
      </c>
      <c r="AL123" s="239">
        <v>38</v>
      </c>
      <c r="AM123" s="239" t="s">
        <v>384</v>
      </c>
      <c r="AN123" s="239">
        <v>5</v>
      </c>
      <c r="AO123" s="239">
        <v>1</v>
      </c>
      <c r="AS123" s="239">
        <v>7</v>
      </c>
      <c r="AT123" s="239">
        <v>98</v>
      </c>
      <c r="AU123" s="239">
        <v>60</v>
      </c>
      <c r="AV123" s="239">
        <v>10</v>
      </c>
      <c r="AW123" s="239">
        <v>21</v>
      </c>
      <c r="CT123" s="239">
        <v>397968</v>
      </c>
      <c r="CU123" s="239">
        <v>4971826</v>
      </c>
      <c r="CV123" s="239">
        <v>44.892544600000001</v>
      </c>
      <c r="CW123" s="239">
        <v>-94.292160600000003</v>
      </c>
      <c r="CX123" s="239" t="s">
        <v>379</v>
      </c>
      <c r="CY123" s="239" t="s">
        <v>722</v>
      </c>
    </row>
    <row r="124" spans="1:103" x14ac:dyDescent="0.25">
      <c r="A124" s="239">
        <v>10906883</v>
      </c>
      <c r="B124" s="239">
        <v>3</v>
      </c>
      <c r="C124" s="239">
        <v>7</v>
      </c>
      <c r="D124" s="239">
        <v>145.893</v>
      </c>
      <c r="E124" s="239">
        <v>43</v>
      </c>
      <c r="G124" s="239" t="s">
        <v>700</v>
      </c>
      <c r="H124" s="239">
        <v>8</v>
      </c>
      <c r="I124" s="239">
        <v>22</v>
      </c>
      <c r="K124" s="239">
        <v>13201380</v>
      </c>
      <c r="L124" s="239">
        <v>133190201</v>
      </c>
      <c r="M124" s="239">
        <v>11</v>
      </c>
      <c r="N124" s="239">
        <v>11</v>
      </c>
      <c r="O124" s="239">
        <v>2013</v>
      </c>
      <c r="P124" s="239" t="s">
        <v>381</v>
      </c>
      <c r="Q124" s="239">
        <v>8</v>
      </c>
      <c r="S124" s="239">
        <v>4</v>
      </c>
      <c r="T124" s="239">
        <v>0</v>
      </c>
      <c r="U124" s="239">
        <v>2</v>
      </c>
      <c r="V124" s="239">
        <v>1</v>
      </c>
      <c r="W124" s="239">
        <v>10</v>
      </c>
      <c r="X124" s="239">
        <v>4</v>
      </c>
      <c r="Y124" s="239">
        <v>1</v>
      </c>
      <c r="Z124" s="239">
        <v>1</v>
      </c>
      <c r="AB124" s="239">
        <v>1</v>
      </c>
      <c r="AC124" s="239">
        <v>98</v>
      </c>
      <c r="AD124" s="239" t="s">
        <v>523</v>
      </c>
      <c r="AE124" s="239" t="s">
        <v>723</v>
      </c>
      <c r="AF124" s="239" t="s">
        <v>521</v>
      </c>
      <c r="AG124" s="239">
        <v>7</v>
      </c>
      <c r="AH124" s="239">
        <v>2</v>
      </c>
      <c r="AI124" s="239">
        <v>2</v>
      </c>
      <c r="AJ124" s="239">
        <v>4</v>
      </c>
      <c r="AK124" s="239">
        <v>21</v>
      </c>
      <c r="AL124" s="239">
        <v>23</v>
      </c>
      <c r="AM124" s="239" t="s">
        <v>374</v>
      </c>
      <c r="AN124" s="239">
        <v>5</v>
      </c>
      <c r="AO124" s="239">
        <v>15</v>
      </c>
      <c r="AS124" s="239">
        <v>7</v>
      </c>
      <c r="AT124" s="239">
        <v>98</v>
      </c>
      <c r="AU124" s="239">
        <v>60</v>
      </c>
      <c r="AV124" s="239">
        <v>11</v>
      </c>
      <c r="AW124" s="239">
        <v>21</v>
      </c>
      <c r="AX124" s="239">
        <v>2</v>
      </c>
      <c r="AY124" s="239">
        <v>3</v>
      </c>
      <c r="AZ124" s="239">
        <v>4</v>
      </c>
      <c r="BA124" s="239">
        <v>24</v>
      </c>
      <c r="BB124" s="239">
        <v>33</v>
      </c>
      <c r="BC124" s="239" t="s">
        <v>374</v>
      </c>
      <c r="BD124" s="239">
        <v>5</v>
      </c>
      <c r="BE124" s="239">
        <v>1</v>
      </c>
      <c r="BI124" s="239">
        <v>7</v>
      </c>
      <c r="BJ124" s="239">
        <v>98</v>
      </c>
      <c r="BK124" s="239">
        <v>60</v>
      </c>
      <c r="BL124" s="239">
        <v>11</v>
      </c>
      <c r="BM124" s="239">
        <v>21</v>
      </c>
      <c r="CT124" s="239">
        <v>398000</v>
      </c>
      <c r="CU124" s="239">
        <v>4971825</v>
      </c>
      <c r="CV124" s="239">
        <v>44.8925451</v>
      </c>
      <c r="CW124" s="239">
        <v>-94.291754100000006</v>
      </c>
      <c r="CX124" s="239" t="s">
        <v>379</v>
      </c>
      <c r="CY124" s="239" t="s">
        <v>724</v>
      </c>
    </row>
    <row r="125" spans="1:103" x14ac:dyDescent="0.25">
      <c r="A125" s="239">
        <v>10902357</v>
      </c>
      <c r="B125" s="239">
        <v>3</v>
      </c>
      <c r="C125" s="239">
        <v>7</v>
      </c>
      <c r="D125" s="239">
        <v>145.899</v>
      </c>
      <c r="E125" s="239">
        <v>43</v>
      </c>
      <c r="G125" s="239" t="s">
        <v>700</v>
      </c>
      <c r="H125" s="239">
        <v>8</v>
      </c>
      <c r="I125" s="239">
        <v>22</v>
      </c>
      <c r="K125" s="239">
        <v>13201215</v>
      </c>
      <c r="L125" s="239">
        <v>132840190</v>
      </c>
      <c r="M125" s="239">
        <v>10</v>
      </c>
      <c r="N125" s="239">
        <v>4</v>
      </c>
      <c r="O125" s="239">
        <v>2013</v>
      </c>
      <c r="P125" s="239" t="s">
        <v>383</v>
      </c>
      <c r="Q125" s="239">
        <v>13</v>
      </c>
      <c r="S125" s="239">
        <v>5</v>
      </c>
      <c r="T125" s="239">
        <v>0</v>
      </c>
      <c r="U125" s="239">
        <v>1</v>
      </c>
      <c r="V125" s="239">
        <v>4</v>
      </c>
      <c r="W125" s="239">
        <v>35</v>
      </c>
      <c r="X125" s="239">
        <v>2</v>
      </c>
      <c r="Y125" s="239">
        <v>1</v>
      </c>
      <c r="Z125" s="239">
        <v>2</v>
      </c>
      <c r="AB125" s="239">
        <v>1</v>
      </c>
      <c r="AC125" s="239">
        <v>98</v>
      </c>
      <c r="AD125" s="239" t="s">
        <v>523</v>
      </c>
      <c r="AE125" s="239" t="s">
        <v>725</v>
      </c>
      <c r="AF125" s="239" t="s">
        <v>521</v>
      </c>
      <c r="AG125" s="239">
        <v>3</v>
      </c>
      <c r="AH125" s="239">
        <v>2</v>
      </c>
      <c r="AI125" s="239">
        <v>2</v>
      </c>
      <c r="AJ125" s="239">
        <v>3</v>
      </c>
      <c r="AK125" s="239">
        <v>24</v>
      </c>
      <c r="AL125" s="239">
        <v>23</v>
      </c>
      <c r="AM125" s="239" t="s">
        <v>384</v>
      </c>
      <c r="AN125" s="239">
        <v>5</v>
      </c>
      <c r="AO125" s="239">
        <v>21</v>
      </c>
      <c r="AP125" s="239">
        <v>10</v>
      </c>
      <c r="AS125" s="239">
        <v>7</v>
      </c>
      <c r="AT125" s="239">
        <v>98</v>
      </c>
      <c r="AU125" s="239">
        <v>60</v>
      </c>
      <c r="AV125" s="239">
        <v>11</v>
      </c>
      <c r="AW125" s="239">
        <v>21</v>
      </c>
      <c r="CT125" s="239">
        <v>398009</v>
      </c>
      <c r="CU125" s="239">
        <v>4971825</v>
      </c>
      <c r="CV125" s="239">
        <v>44.892545300000002</v>
      </c>
      <c r="CW125" s="239">
        <v>-94.291632300000003</v>
      </c>
      <c r="CX125" s="239" t="s">
        <v>379</v>
      </c>
      <c r="CY125" s="239" t="s">
        <v>726</v>
      </c>
    </row>
    <row r="126" spans="1:103" x14ac:dyDescent="0.25">
      <c r="A126" s="239">
        <v>10960465</v>
      </c>
      <c r="B126" s="239">
        <v>3</v>
      </c>
      <c r="C126" s="239">
        <v>7</v>
      </c>
      <c r="D126" s="239">
        <v>146.172</v>
      </c>
      <c r="E126" s="239">
        <v>43</v>
      </c>
      <c r="G126" s="239" t="s">
        <v>700</v>
      </c>
      <c r="H126" s="239">
        <v>8</v>
      </c>
      <c r="I126" s="239">
        <v>22</v>
      </c>
      <c r="K126" s="239">
        <v>14000085</v>
      </c>
      <c r="L126" s="239">
        <v>140060033</v>
      </c>
      <c r="M126" s="239">
        <v>1</v>
      </c>
      <c r="N126" s="239">
        <v>3</v>
      </c>
      <c r="O126" s="239">
        <v>2014</v>
      </c>
      <c r="P126" s="239" t="s">
        <v>383</v>
      </c>
      <c r="Q126" s="239">
        <v>22</v>
      </c>
      <c r="S126" s="239">
        <v>5</v>
      </c>
      <c r="T126" s="239">
        <v>0</v>
      </c>
      <c r="U126" s="239">
        <v>1</v>
      </c>
      <c r="V126" s="239">
        <v>4</v>
      </c>
      <c r="W126" s="239">
        <v>67</v>
      </c>
      <c r="X126" s="239">
        <v>2</v>
      </c>
      <c r="Y126" s="239">
        <v>6</v>
      </c>
      <c r="Z126" s="239">
        <v>99</v>
      </c>
      <c r="AA126" s="239">
        <v>99</v>
      </c>
      <c r="AB126" s="239">
        <v>1</v>
      </c>
      <c r="AC126" s="239">
        <v>98</v>
      </c>
      <c r="AD126" s="239" t="s">
        <v>576</v>
      </c>
      <c r="AE126" s="239" t="s">
        <v>727</v>
      </c>
      <c r="AF126" s="239" t="s">
        <v>521</v>
      </c>
      <c r="AG126" s="239">
        <v>3</v>
      </c>
      <c r="AH126" s="239">
        <v>2</v>
      </c>
      <c r="AI126" s="239">
        <v>2</v>
      </c>
      <c r="AJ126" s="239">
        <v>3</v>
      </c>
      <c r="AK126" s="239">
        <v>21</v>
      </c>
      <c r="AL126" s="239">
        <v>25</v>
      </c>
      <c r="AM126" s="239" t="s">
        <v>384</v>
      </c>
      <c r="AN126" s="239">
        <v>5</v>
      </c>
      <c r="AO126" s="239">
        <v>1</v>
      </c>
      <c r="AP126" s="239">
        <v>1</v>
      </c>
      <c r="AS126" s="239">
        <v>7</v>
      </c>
      <c r="AT126" s="239">
        <v>98</v>
      </c>
      <c r="AU126" s="239">
        <v>60</v>
      </c>
      <c r="AV126" s="239">
        <v>11</v>
      </c>
      <c r="AW126" s="239">
        <v>21</v>
      </c>
      <c r="CT126" s="239">
        <v>398449</v>
      </c>
      <c r="CU126" s="239">
        <v>4971819</v>
      </c>
      <c r="CV126" s="239">
        <v>44.892553100000001</v>
      </c>
      <c r="CW126" s="239">
        <v>-94.286068099999994</v>
      </c>
      <c r="CX126" s="239" t="s">
        <v>379</v>
      </c>
      <c r="CY126" s="239" t="s">
        <v>728</v>
      </c>
    </row>
    <row r="127" spans="1:103" x14ac:dyDescent="0.25">
      <c r="A127" s="239">
        <v>10728288</v>
      </c>
      <c r="B127" s="239">
        <v>3</v>
      </c>
      <c r="C127" s="239">
        <v>7</v>
      </c>
      <c r="D127" s="239">
        <v>146.36799999999999</v>
      </c>
      <c r="E127" s="239">
        <v>43</v>
      </c>
      <c r="G127" s="239" t="s">
        <v>700</v>
      </c>
      <c r="H127" s="239">
        <v>8</v>
      </c>
      <c r="I127" s="239">
        <v>22</v>
      </c>
      <c r="K127" s="239">
        <v>11200251</v>
      </c>
      <c r="L127" s="239">
        <v>110350021</v>
      </c>
      <c r="M127" s="239">
        <v>2</v>
      </c>
      <c r="N127" s="239">
        <v>1</v>
      </c>
      <c r="O127" s="239">
        <v>2011</v>
      </c>
      <c r="P127" s="239" t="s">
        <v>391</v>
      </c>
      <c r="Q127" s="239">
        <v>9</v>
      </c>
      <c r="S127" s="239">
        <v>5</v>
      </c>
      <c r="T127" s="239">
        <v>0</v>
      </c>
      <c r="U127" s="239">
        <v>2</v>
      </c>
      <c r="V127" s="239">
        <v>1</v>
      </c>
      <c r="W127" s="239">
        <v>10</v>
      </c>
      <c r="X127" s="239">
        <v>2</v>
      </c>
      <c r="Y127" s="239">
        <v>1</v>
      </c>
      <c r="Z127" s="239">
        <v>1</v>
      </c>
      <c r="AB127" s="239">
        <v>5</v>
      </c>
      <c r="AC127" s="239">
        <v>98</v>
      </c>
      <c r="AD127" s="239" t="s">
        <v>523</v>
      </c>
      <c r="AE127" s="239" t="s">
        <v>729</v>
      </c>
      <c r="AF127" s="239" t="s">
        <v>521</v>
      </c>
      <c r="AG127" s="239">
        <v>7</v>
      </c>
      <c r="AH127" s="239">
        <v>2</v>
      </c>
      <c r="AI127" s="239">
        <v>2</v>
      </c>
      <c r="AJ127" s="239">
        <v>4</v>
      </c>
      <c r="AK127" s="239">
        <v>21</v>
      </c>
      <c r="AL127" s="239">
        <v>18</v>
      </c>
      <c r="AM127" s="239" t="s">
        <v>384</v>
      </c>
      <c r="AN127" s="239">
        <v>5</v>
      </c>
      <c r="AO127" s="239">
        <v>3</v>
      </c>
      <c r="AS127" s="239">
        <v>7</v>
      </c>
      <c r="AT127" s="239">
        <v>98</v>
      </c>
      <c r="AU127" s="239">
        <v>60</v>
      </c>
      <c r="AV127" s="239">
        <v>11</v>
      </c>
      <c r="AW127" s="239">
        <v>21</v>
      </c>
      <c r="AX127" s="239">
        <v>2</v>
      </c>
      <c r="AY127" s="239">
        <v>2</v>
      </c>
      <c r="AZ127" s="239">
        <v>4</v>
      </c>
      <c r="BA127" s="239">
        <v>21</v>
      </c>
      <c r="BB127" s="239">
        <v>18</v>
      </c>
      <c r="BC127" s="239" t="s">
        <v>384</v>
      </c>
      <c r="BD127" s="239">
        <v>5</v>
      </c>
      <c r="BE127" s="239">
        <v>1</v>
      </c>
      <c r="BI127" s="239">
        <v>7</v>
      </c>
      <c r="BJ127" s="239">
        <v>98</v>
      </c>
      <c r="BK127" s="239">
        <v>60</v>
      </c>
      <c r="BL127" s="239">
        <v>11</v>
      </c>
      <c r="BM127" s="239">
        <v>21</v>
      </c>
      <c r="CT127" s="239">
        <v>398765</v>
      </c>
      <c r="CU127" s="239">
        <v>4971815</v>
      </c>
      <c r="CV127" s="239">
        <v>44.8925585</v>
      </c>
      <c r="CW127" s="239">
        <v>-94.282067600000005</v>
      </c>
      <c r="CX127" s="239" t="s">
        <v>379</v>
      </c>
      <c r="CY127" s="239" t="s">
        <v>730</v>
      </c>
    </row>
    <row r="128" spans="1:103" x14ac:dyDescent="0.25">
      <c r="A128" s="239">
        <v>781451</v>
      </c>
      <c r="B128" s="239">
        <v>3</v>
      </c>
      <c r="C128" s="239">
        <v>7</v>
      </c>
      <c r="D128" s="239">
        <v>146.44399999999999</v>
      </c>
      <c r="E128" s="239">
        <v>43</v>
      </c>
      <c r="G128" s="239" t="s">
        <v>518</v>
      </c>
      <c r="H128" s="239">
        <v>8</v>
      </c>
      <c r="I128" s="239">
        <v>22</v>
      </c>
      <c r="K128" s="239">
        <v>20200193</v>
      </c>
      <c r="L128" s="239">
        <v>200200082</v>
      </c>
      <c r="M128" s="239">
        <v>1</v>
      </c>
      <c r="N128" s="239">
        <v>20</v>
      </c>
      <c r="O128" s="239">
        <v>2020</v>
      </c>
      <c r="P128" s="239" t="s">
        <v>381</v>
      </c>
      <c r="Q128" s="239">
        <v>10</v>
      </c>
      <c r="R128" s="239" t="s">
        <v>393</v>
      </c>
      <c r="S128" s="239">
        <v>5</v>
      </c>
      <c r="T128" s="239">
        <v>0</v>
      </c>
      <c r="U128" s="239">
        <v>2</v>
      </c>
      <c r="V128" s="239">
        <v>11</v>
      </c>
      <c r="W128" s="239">
        <v>10</v>
      </c>
      <c r="X128" s="239">
        <v>2</v>
      </c>
      <c r="Y128" s="239">
        <v>1</v>
      </c>
      <c r="Z128" s="239">
        <v>1</v>
      </c>
      <c r="AB128" s="239">
        <v>5</v>
      </c>
      <c r="AC128" s="239">
        <v>98</v>
      </c>
      <c r="AD128" s="239">
        <v>7</v>
      </c>
      <c r="AF128" s="239" t="s">
        <v>521</v>
      </c>
      <c r="AG128" s="239">
        <v>6</v>
      </c>
      <c r="AH128" s="239">
        <v>2</v>
      </c>
      <c r="AI128" s="239">
        <v>4</v>
      </c>
      <c r="AJ128" s="239">
        <v>4</v>
      </c>
      <c r="AK128" s="239">
        <v>21</v>
      </c>
      <c r="AL128" s="239">
        <v>41</v>
      </c>
      <c r="AM128" s="239" t="s">
        <v>374</v>
      </c>
      <c r="AN128" s="239">
        <v>5</v>
      </c>
      <c r="AO128" s="239">
        <v>68</v>
      </c>
      <c r="AS128" s="239">
        <v>12</v>
      </c>
      <c r="AT128" s="239">
        <v>9</v>
      </c>
      <c r="AU128" s="239">
        <v>60</v>
      </c>
      <c r="AV128" s="239">
        <v>11</v>
      </c>
      <c r="AW128" s="239">
        <v>21</v>
      </c>
      <c r="AX128" s="239">
        <v>2</v>
      </c>
      <c r="AY128" s="239">
        <v>2</v>
      </c>
      <c r="AZ128" s="239">
        <v>3</v>
      </c>
      <c r="BA128" s="239">
        <v>21</v>
      </c>
      <c r="BB128" s="239">
        <v>60</v>
      </c>
      <c r="BC128" s="239" t="s">
        <v>384</v>
      </c>
      <c r="BD128" s="239">
        <v>5</v>
      </c>
      <c r="BE128" s="239">
        <v>1</v>
      </c>
      <c r="BI128" s="239">
        <v>12</v>
      </c>
      <c r="BJ128" s="239">
        <v>9</v>
      </c>
      <c r="BK128" s="239">
        <v>60</v>
      </c>
      <c r="BL128" s="239">
        <v>11</v>
      </c>
      <c r="BM128" s="239">
        <v>21</v>
      </c>
      <c r="CT128" s="239">
        <v>398873.93954788003</v>
      </c>
      <c r="CU128" s="239">
        <v>4971827.8807890899</v>
      </c>
      <c r="CV128" s="239">
        <v>44.892693700000002</v>
      </c>
      <c r="CW128" s="239">
        <v>-94.280687790000002</v>
      </c>
      <c r="CX128" s="239" t="s">
        <v>379</v>
      </c>
      <c r="CY128" s="239" t="s">
        <v>731</v>
      </c>
    </row>
    <row r="129" spans="1:103" x14ac:dyDescent="0.25">
      <c r="A129" s="239">
        <v>11047346</v>
      </c>
      <c r="B129" s="239">
        <v>3</v>
      </c>
      <c r="C129" s="239">
        <v>7</v>
      </c>
      <c r="D129" s="239">
        <v>146.61699999999999</v>
      </c>
      <c r="E129" s="239">
        <v>43</v>
      </c>
      <c r="G129" s="239" t="s">
        <v>700</v>
      </c>
      <c r="H129" s="239">
        <v>8</v>
      </c>
      <c r="I129" s="239">
        <v>22</v>
      </c>
      <c r="L129" s="239">
        <v>150560100</v>
      </c>
      <c r="M129" s="239">
        <v>1</v>
      </c>
      <c r="N129" s="239">
        <v>23</v>
      </c>
      <c r="O129" s="239">
        <v>2015</v>
      </c>
      <c r="P129" s="239" t="s">
        <v>383</v>
      </c>
      <c r="Q129" s="239">
        <v>19</v>
      </c>
      <c r="S129" s="239">
        <v>5</v>
      </c>
      <c r="T129" s="239">
        <v>0</v>
      </c>
      <c r="U129" s="239">
        <v>1</v>
      </c>
      <c r="V129" s="239">
        <v>8</v>
      </c>
      <c r="W129" s="239">
        <v>16</v>
      </c>
      <c r="Y129" s="239">
        <v>6</v>
      </c>
      <c r="Z129" s="239">
        <v>1</v>
      </c>
      <c r="AB129" s="239">
        <v>1</v>
      </c>
      <c r="AC129" s="239">
        <v>98</v>
      </c>
      <c r="AF129" s="239" t="s">
        <v>521</v>
      </c>
      <c r="AG129" s="239">
        <v>4</v>
      </c>
      <c r="AH129" s="239">
        <v>2</v>
      </c>
      <c r="AI129" s="239">
        <v>4</v>
      </c>
      <c r="AJ129" s="239">
        <v>4</v>
      </c>
      <c r="AK129" s="239">
        <v>21</v>
      </c>
      <c r="AL129" s="239">
        <v>37</v>
      </c>
      <c r="AM129" s="239" t="s">
        <v>374</v>
      </c>
      <c r="AT129" s="239">
        <v>98</v>
      </c>
      <c r="AU129" s="239">
        <v>60</v>
      </c>
      <c r="CT129" s="239">
        <v>399166</v>
      </c>
      <c r="CU129" s="239">
        <v>4971809</v>
      </c>
      <c r="CV129" s="239">
        <v>44.8925652</v>
      </c>
      <c r="CW129" s="239">
        <v>-94.276989</v>
      </c>
      <c r="CX129" s="239" t="s">
        <v>379</v>
      </c>
    </row>
    <row r="130" spans="1:103" x14ac:dyDescent="0.25">
      <c r="A130" s="239">
        <v>11057524</v>
      </c>
      <c r="B130" s="239">
        <v>3</v>
      </c>
      <c r="C130" s="239">
        <v>7</v>
      </c>
      <c r="D130" s="239">
        <v>146.61699999999999</v>
      </c>
      <c r="E130" s="239">
        <v>43</v>
      </c>
      <c r="G130" s="239" t="s">
        <v>700</v>
      </c>
      <c r="H130" s="239">
        <v>8</v>
      </c>
      <c r="I130" s="239">
        <v>22</v>
      </c>
      <c r="K130" s="239">
        <v>15200160</v>
      </c>
      <c r="L130" s="239">
        <v>151470179</v>
      </c>
      <c r="M130" s="239">
        <v>1</v>
      </c>
      <c r="N130" s="239">
        <v>23</v>
      </c>
      <c r="O130" s="239">
        <v>2015</v>
      </c>
      <c r="P130" s="239" t="s">
        <v>383</v>
      </c>
      <c r="Q130" s="239">
        <v>19</v>
      </c>
      <c r="S130" s="239">
        <v>5</v>
      </c>
      <c r="T130" s="239">
        <v>0</v>
      </c>
      <c r="U130" s="239">
        <v>1</v>
      </c>
      <c r="V130" s="239">
        <v>8</v>
      </c>
      <c r="W130" s="239">
        <v>16</v>
      </c>
      <c r="X130" s="239">
        <v>3</v>
      </c>
      <c r="Y130" s="239">
        <v>6</v>
      </c>
      <c r="Z130" s="239">
        <v>1</v>
      </c>
      <c r="AB130" s="239">
        <v>1</v>
      </c>
      <c r="AC130" s="239">
        <v>98</v>
      </c>
      <c r="AD130" s="239" t="s">
        <v>523</v>
      </c>
      <c r="AE130" s="239" t="s">
        <v>727</v>
      </c>
      <c r="AF130" s="239" t="s">
        <v>521</v>
      </c>
      <c r="AG130" s="239">
        <v>4</v>
      </c>
      <c r="AH130" s="239">
        <v>2</v>
      </c>
      <c r="AI130" s="239">
        <v>2</v>
      </c>
      <c r="AJ130" s="239">
        <v>4</v>
      </c>
      <c r="AK130" s="239">
        <v>21</v>
      </c>
      <c r="AL130" s="239">
        <v>37</v>
      </c>
      <c r="AM130" s="239" t="s">
        <v>374</v>
      </c>
      <c r="AN130" s="239">
        <v>5</v>
      </c>
      <c r="AO130" s="239">
        <v>1</v>
      </c>
      <c r="AS130" s="239">
        <v>7</v>
      </c>
      <c r="AT130" s="239">
        <v>98</v>
      </c>
      <c r="AU130" s="239">
        <v>60</v>
      </c>
      <c r="AV130" s="239">
        <v>11</v>
      </c>
      <c r="AW130" s="239">
        <v>21</v>
      </c>
      <c r="CT130" s="239">
        <v>399166</v>
      </c>
      <c r="CU130" s="239">
        <v>4971809</v>
      </c>
      <c r="CV130" s="239">
        <v>44.8925652</v>
      </c>
      <c r="CW130" s="239">
        <v>-94.276989</v>
      </c>
      <c r="CX130" s="239" t="s">
        <v>379</v>
      </c>
      <c r="CY130" s="239" t="s">
        <v>732</v>
      </c>
    </row>
    <row r="131" spans="1:103" x14ac:dyDescent="0.25">
      <c r="A131" s="239">
        <v>11049052</v>
      </c>
      <c r="B131" s="239">
        <v>3</v>
      </c>
      <c r="C131" s="239">
        <v>7</v>
      </c>
      <c r="D131" s="239">
        <v>146.61699999999999</v>
      </c>
      <c r="E131" s="239">
        <v>43</v>
      </c>
      <c r="G131" s="239" t="s">
        <v>700</v>
      </c>
      <c r="H131" s="239">
        <v>8</v>
      </c>
      <c r="I131" s="239">
        <v>22</v>
      </c>
      <c r="K131" s="239">
        <v>15200512</v>
      </c>
      <c r="L131" s="239">
        <v>150830178</v>
      </c>
      <c r="M131" s="239">
        <v>3</v>
      </c>
      <c r="N131" s="239">
        <v>22</v>
      </c>
      <c r="O131" s="239">
        <v>2015</v>
      </c>
      <c r="P131" s="239" t="s">
        <v>389</v>
      </c>
      <c r="Q131" s="239">
        <v>21</v>
      </c>
      <c r="S131" s="239">
        <v>5</v>
      </c>
      <c r="T131" s="239">
        <v>0</v>
      </c>
      <c r="U131" s="239">
        <v>1</v>
      </c>
      <c r="V131" s="239">
        <v>5</v>
      </c>
      <c r="W131" s="239">
        <v>69</v>
      </c>
      <c r="X131" s="239">
        <v>2</v>
      </c>
      <c r="Y131" s="239">
        <v>6</v>
      </c>
      <c r="Z131" s="239">
        <v>4</v>
      </c>
      <c r="AB131" s="239">
        <v>3</v>
      </c>
      <c r="AC131" s="239">
        <v>98</v>
      </c>
      <c r="AD131" s="239" t="s">
        <v>523</v>
      </c>
      <c r="AE131" s="239" t="s">
        <v>727</v>
      </c>
      <c r="AF131" s="239" t="s">
        <v>521</v>
      </c>
      <c r="AG131" s="239">
        <v>3</v>
      </c>
      <c r="AH131" s="239">
        <v>2</v>
      </c>
      <c r="AI131" s="239">
        <v>2</v>
      </c>
      <c r="AJ131" s="239">
        <v>4</v>
      </c>
      <c r="AK131" s="239">
        <v>21</v>
      </c>
      <c r="AL131" s="239">
        <v>28</v>
      </c>
      <c r="AM131" s="239" t="s">
        <v>384</v>
      </c>
      <c r="AN131" s="239">
        <v>99</v>
      </c>
      <c r="AO131" s="239">
        <v>3</v>
      </c>
      <c r="AS131" s="239">
        <v>7</v>
      </c>
      <c r="AT131" s="239">
        <v>98</v>
      </c>
      <c r="AU131" s="239">
        <v>60</v>
      </c>
      <c r="AV131" s="239">
        <v>11</v>
      </c>
      <c r="AW131" s="239">
        <v>21</v>
      </c>
      <c r="CT131" s="239">
        <v>399166</v>
      </c>
      <c r="CU131" s="239">
        <v>4971809</v>
      </c>
      <c r="CV131" s="239">
        <v>44.8925652</v>
      </c>
      <c r="CW131" s="239">
        <v>-94.276989</v>
      </c>
      <c r="CX131" s="239" t="s">
        <v>379</v>
      </c>
      <c r="CY131" s="239" t="s">
        <v>733</v>
      </c>
    </row>
    <row r="132" spans="1:103" x14ac:dyDescent="0.25">
      <c r="A132" s="239">
        <v>10840764</v>
      </c>
      <c r="B132" s="239">
        <v>3</v>
      </c>
      <c r="C132" s="239">
        <v>7</v>
      </c>
      <c r="D132" s="239">
        <v>146.78800000000001</v>
      </c>
      <c r="E132" s="239">
        <v>43</v>
      </c>
      <c r="G132" s="239" t="s">
        <v>700</v>
      </c>
      <c r="H132" s="239">
        <v>8</v>
      </c>
      <c r="I132" s="239">
        <v>22</v>
      </c>
      <c r="K132" s="239">
        <v>12201421</v>
      </c>
      <c r="L132" s="239">
        <v>123480217</v>
      </c>
      <c r="M132" s="239">
        <v>12</v>
      </c>
      <c r="N132" s="239">
        <v>12</v>
      </c>
      <c r="O132" s="239">
        <v>2012</v>
      </c>
      <c r="P132" s="239" t="s">
        <v>375</v>
      </c>
      <c r="Q132" s="239">
        <v>12</v>
      </c>
      <c r="S132" s="239">
        <v>4</v>
      </c>
      <c r="T132" s="239">
        <v>0</v>
      </c>
      <c r="U132" s="239">
        <v>2</v>
      </c>
      <c r="V132" s="239">
        <v>1</v>
      </c>
      <c r="W132" s="239">
        <v>10</v>
      </c>
      <c r="X132" s="239">
        <v>2</v>
      </c>
      <c r="Y132" s="239">
        <v>1</v>
      </c>
      <c r="Z132" s="239">
        <v>1</v>
      </c>
      <c r="AB132" s="239">
        <v>2</v>
      </c>
      <c r="AC132" s="239">
        <v>98</v>
      </c>
      <c r="AD132" s="239" t="s">
        <v>523</v>
      </c>
      <c r="AE132" s="239" t="s">
        <v>727</v>
      </c>
      <c r="AF132" s="239" t="s">
        <v>521</v>
      </c>
      <c r="AG132" s="239">
        <v>7</v>
      </c>
      <c r="AH132" s="239">
        <v>2</v>
      </c>
      <c r="AI132" s="239">
        <v>2</v>
      </c>
      <c r="AJ132" s="239">
        <v>3</v>
      </c>
      <c r="AK132" s="239">
        <v>21</v>
      </c>
      <c r="AL132" s="239">
        <v>61</v>
      </c>
      <c r="AM132" s="239" t="s">
        <v>384</v>
      </c>
      <c r="AN132" s="239">
        <v>5</v>
      </c>
      <c r="AO132" s="239">
        <v>15</v>
      </c>
      <c r="AS132" s="239">
        <v>7</v>
      </c>
      <c r="AT132" s="239">
        <v>98</v>
      </c>
      <c r="AU132" s="239">
        <v>60</v>
      </c>
      <c r="AV132" s="239">
        <v>11</v>
      </c>
      <c r="AW132" s="239">
        <v>21</v>
      </c>
      <c r="AX132" s="239">
        <v>2</v>
      </c>
      <c r="AY132" s="239">
        <v>4</v>
      </c>
      <c r="AZ132" s="239">
        <v>3</v>
      </c>
      <c r="BA132" s="239">
        <v>26</v>
      </c>
      <c r="BB132" s="239">
        <v>27</v>
      </c>
      <c r="BC132" s="239" t="s">
        <v>384</v>
      </c>
      <c r="BD132" s="239">
        <v>5</v>
      </c>
      <c r="BE132" s="239">
        <v>1</v>
      </c>
      <c r="BI132" s="239">
        <v>7</v>
      </c>
      <c r="BJ132" s="239">
        <v>98</v>
      </c>
      <c r="BK132" s="239">
        <v>60</v>
      </c>
      <c r="BL132" s="239">
        <v>11</v>
      </c>
      <c r="BM132" s="239">
        <v>21</v>
      </c>
      <c r="CT132" s="239">
        <v>399441</v>
      </c>
      <c r="CU132" s="239">
        <v>4971804</v>
      </c>
      <c r="CV132" s="239">
        <v>44.892562400000003</v>
      </c>
      <c r="CW132" s="239">
        <v>-94.273508800000002</v>
      </c>
      <c r="CX132" s="239" t="s">
        <v>379</v>
      </c>
      <c r="CY132" s="239" t="s">
        <v>734</v>
      </c>
    </row>
    <row r="133" spans="1:103" x14ac:dyDescent="0.25">
      <c r="A133" s="239">
        <v>10995579</v>
      </c>
      <c r="B133" s="239">
        <v>3</v>
      </c>
      <c r="C133" s="239">
        <v>7</v>
      </c>
      <c r="D133" s="239">
        <v>146.80699999999999</v>
      </c>
      <c r="E133" s="239">
        <v>43</v>
      </c>
      <c r="G133" s="239" t="s">
        <v>700</v>
      </c>
      <c r="H133" s="239">
        <v>8</v>
      </c>
      <c r="I133" s="239">
        <v>22</v>
      </c>
      <c r="K133" s="239">
        <v>14201620</v>
      </c>
      <c r="L133" s="239">
        <v>143180243</v>
      </c>
      <c r="M133" s="239">
        <v>11</v>
      </c>
      <c r="N133" s="239">
        <v>10</v>
      </c>
      <c r="O133" s="239">
        <v>2014</v>
      </c>
      <c r="P133" s="239" t="s">
        <v>381</v>
      </c>
      <c r="Q133" s="239">
        <v>15</v>
      </c>
      <c r="S133" s="239">
        <v>5</v>
      </c>
      <c r="T133" s="239">
        <v>0</v>
      </c>
      <c r="U133" s="239">
        <v>1</v>
      </c>
      <c r="V133" s="239">
        <v>90</v>
      </c>
      <c r="W133" s="239">
        <v>86</v>
      </c>
      <c r="X133" s="239">
        <v>10</v>
      </c>
      <c r="Y133" s="239">
        <v>1</v>
      </c>
      <c r="Z133" s="239">
        <v>4</v>
      </c>
      <c r="AA133" s="239">
        <v>7</v>
      </c>
      <c r="AB133" s="239">
        <v>5</v>
      </c>
      <c r="AC133" s="239">
        <v>98</v>
      </c>
      <c r="AD133" s="239" t="s">
        <v>523</v>
      </c>
      <c r="AE133" s="239" t="s">
        <v>735</v>
      </c>
      <c r="AF133" s="239" t="s">
        <v>521</v>
      </c>
      <c r="AG133" s="239">
        <v>4</v>
      </c>
      <c r="AH133" s="239">
        <v>2</v>
      </c>
      <c r="AI133" s="239">
        <v>44</v>
      </c>
      <c r="AJ133" s="239">
        <v>4</v>
      </c>
      <c r="AK133" s="239">
        <v>26</v>
      </c>
      <c r="AL133" s="239">
        <v>41</v>
      </c>
      <c r="AM133" s="239" t="s">
        <v>374</v>
      </c>
      <c r="AN133" s="239">
        <v>5</v>
      </c>
      <c r="AO133" s="239">
        <v>5</v>
      </c>
      <c r="AP133" s="239">
        <v>3</v>
      </c>
      <c r="AS133" s="239">
        <v>7</v>
      </c>
      <c r="AT133" s="239">
        <v>2</v>
      </c>
      <c r="AU133" s="239">
        <v>60</v>
      </c>
      <c r="AV133" s="239">
        <v>11</v>
      </c>
      <c r="AW133" s="239">
        <v>21</v>
      </c>
      <c r="CT133" s="239">
        <v>399471</v>
      </c>
      <c r="CU133" s="239">
        <v>4971804</v>
      </c>
      <c r="CV133" s="239">
        <v>44.892560899999999</v>
      </c>
      <c r="CW133" s="239">
        <v>-94.273121500000002</v>
      </c>
      <c r="CX133" s="239" t="s">
        <v>379</v>
      </c>
      <c r="CY133" s="239" t="s">
        <v>736</v>
      </c>
    </row>
    <row r="134" spans="1:103" x14ac:dyDescent="0.25">
      <c r="A134" s="239">
        <v>10821143</v>
      </c>
      <c r="B134" s="239">
        <v>3</v>
      </c>
      <c r="C134" s="239">
        <v>7</v>
      </c>
      <c r="D134" s="239">
        <v>146.88399999999999</v>
      </c>
      <c r="E134" s="239">
        <v>43</v>
      </c>
      <c r="G134" s="239" t="s">
        <v>700</v>
      </c>
      <c r="H134" s="239">
        <v>8</v>
      </c>
      <c r="I134" s="239">
        <v>22</v>
      </c>
      <c r="K134" s="239">
        <v>12200539</v>
      </c>
      <c r="L134" s="239">
        <v>121790150</v>
      </c>
      <c r="M134" s="239">
        <v>6</v>
      </c>
      <c r="N134" s="239">
        <v>6</v>
      </c>
      <c r="O134" s="239">
        <v>2012</v>
      </c>
      <c r="P134" s="239" t="s">
        <v>375</v>
      </c>
      <c r="Q134" s="239">
        <v>18</v>
      </c>
      <c r="S134" s="239">
        <v>2</v>
      </c>
      <c r="T134" s="239">
        <v>0</v>
      </c>
      <c r="U134" s="239">
        <v>1</v>
      </c>
      <c r="V134" s="239">
        <v>7</v>
      </c>
      <c r="W134" s="239">
        <v>65</v>
      </c>
      <c r="X134" s="239">
        <v>2</v>
      </c>
      <c r="Y134" s="239">
        <v>1</v>
      </c>
      <c r="Z134" s="239">
        <v>2</v>
      </c>
      <c r="AB134" s="239">
        <v>1</v>
      </c>
      <c r="AC134" s="239">
        <v>98</v>
      </c>
      <c r="AD134" s="239" t="s">
        <v>523</v>
      </c>
      <c r="AE134" s="239">
        <v>147</v>
      </c>
      <c r="AF134" s="239" t="s">
        <v>521</v>
      </c>
      <c r="AG134" s="239">
        <v>3</v>
      </c>
      <c r="AH134" s="239">
        <v>2</v>
      </c>
      <c r="AI134" s="239">
        <v>2</v>
      </c>
      <c r="AJ134" s="239">
        <v>4</v>
      </c>
      <c r="AK134" s="239">
        <v>21</v>
      </c>
      <c r="AL134" s="239">
        <v>45</v>
      </c>
      <c r="AM134" s="239" t="s">
        <v>374</v>
      </c>
      <c r="AN134" s="239">
        <v>7</v>
      </c>
      <c r="AO134" s="239">
        <v>21</v>
      </c>
      <c r="AS134" s="239">
        <v>5</v>
      </c>
      <c r="AT134" s="239">
        <v>98</v>
      </c>
      <c r="AU134" s="239">
        <v>60</v>
      </c>
      <c r="AV134" s="239">
        <v>11</v>
      </c>
      <c r="AW134" s="239">
        <v>21</v>
      </c>
      <c r="AX134" s="239">
        <v>3</v>
      </c>
      <c r="AY134" s="239">
        <v>1</v>
      </c>
      <c r="AZ134" s="239">
        <v>98</v>
      </c>
      <c r="BA134" s="239">
        <v>1</v>
      </c>
      <c r="BE134" s="239">
        <v>1</v>
      </c>
      <c r="BI134" s="239">
        <v>5</v>
      </c>
      <c r="BJ134" s="239">
        <v>98</v>
      </c>
      <c r="BK134" s="239">
        <v>60</v>
      </c>
      <c r="BL134" s="239">
        <v>11</v>
      </c>
      <c r="BM134" s="239">
        <v>21</v>
      </c>
      <c r="BN134" s="239">
        <v>3</v>
      </c>
      <c r="BO134" s="239">
        <v>2</v>
      </c>
      <c r="BP134" s="239">
        <v>98</v>
      </c>
      <c r="BQ134" s="239">
        <v>1</v>
      </c>
      <c r="BU134" s="239">
        <v>1</v>
      </c>
      <c r="BY134" s="239">
        <v>5</v>
      </c>
      <c r="BZ134" s="239">
        <v>98</v>
      </c>
      <c r="CA134" s="239">
        <v>60</v>
      </c>
      <c r="CB134" s="239">
        <v>11</v>
      </c>
      <c r="CC134" s="239">
        <v>21</v>
      </c>
      <c r="CT134" s="239">
        <v>399595</v>
      </c>
      <c r="CU134" s="239">
        <v>4971801</v>
      </c>
      <c r="CV134" s="239">
        <v>44.892554799999999</v>
      </c>
      <c r="CW134" s="239">
        <v>-94.271552200000002</v>
      </c>
      <c r="CX134" s="239" t="s">
        <v>379</v>
      </c>
      <c r="CY134" s="239" t="s">
        <v>737</v>
      </c>
    </row>
    <row r="135" spans="1:103" x14ac:dyDescent="0.25">
      <c r="A135" s="239">
        <v>687339</v>
      </c>
      <c r="B135" s="239">
        <v>3</v>
      </c>
      <c r="C135" s="239">
        <v>7</v>
      </c>
      <c r="D135" s="239">
        <v>146.94399999999999</v>
      </c>
      <c r="E135" s="239">
        <v>43</v>
      </c>
      <c r="G135" s="239" t="s">
        <v>700</v>
      </c>
      <c r="H135" s="239">
        <v>8</v>
      </c>
      <c r="I135" s="239">
        <v>22</v>
      </c>
      <c r="K135" s="239">
        <v>19200483</v>
      </c>
      <c r="M135" s="239">
        <v>2</v>
      </c>
      <c r="N135" s="239">
        <v>8</v>
      </c>
      <c r="O135" s="239">
        <v>2019</v>
      </c>
      <c r="P135" s="239" t="s">
        <v>383</v>
      </c>
      <c r="Q135" s="239">
        <v>21</v>
      </c>
      <c r="R135" s="239" t="s">
        <v>376</v>
      </c>
      <c r="S135" s="239">
        <v>5</v>
      </c>
      <c r="T135" s="239">
        <v>0</v>
      </c>
      <c r="U135" s="239">
        <v>2</v>
      </c>
      <c r="V135" s="239">
        <v>12</v>
      </c>
      <c r="W135" s="239">
        <v>10</v>
      </c>
      <c r="X135" s="239">
        <v>2</v>
      </c>
      <c r="Y135" s="239">
        <v>6</v>
      </c>
      <c r="Z135" s="239">
        <v>1</v>
      </c>
      <c r="AB135" s="239">
        <v>1</v>
      </c>
      <c r="AC135" s="239">
        <v>98</v>
      </c>
      <c r="AD135" s="239" t="s">
        <v>547</v>
      </c>
      <c r="AF135" s="239" t="s">
        <v>521</v>
      </c>
      <c r="AG135" s="239">
        <v>7</v>
      </c>
      <c r="AH135" s="239">
        <v>2</v>
      </c>
      <c r="AI135" s="239">
        <v>4</v>
      </c>
      <c r="AJ135" s="239">
        <v>4</v>
      </c>
      <c r="AK135" s="239">
        <v>21</v>
      </c>
      <c r="AL135" s="239">
        <v>34</v>
      </c>
      <c r="AM135" s="239" t="s">
        <v>374</v>
      </c>
      <c r="AN135" s="239">
        <v>5</v>
      </c>
      <c r="AO135" s="239">
        <v>90</v>
      </c>
      <c r="AP135" s="239">
        <v>90</v>
      </c>
      <c r="AS135" s="239">
        <v>12</v>
      </c>
      <c r="AT135" s="239">
        <v>9</v>
      </c>
      <c r="AU135" s="239">
        <v>60</v>
      </c>
      <c r="AV135" s="239">
        <v>11</v>
      </c>
      <c r="AW135" s="239">
        <v>21</v>
      </c>
      <c r="AX135" s="239">
        <v>2</v>
      </c>
      <c r="AY135" s="239">
        <v>2</v>
      </c>
      <c r="AZ135" s="239">
        <v>4</v>
      </c>
      <c r="BA135" s="239">
        <v>21</v>
      </c>
      <c r="BB135" s="239">
        <v>36</v>
      </c>
      <c r="BC135" s="239" t="s">
        <v>374</v>
      </c>
      <c r="BD135" s="239">
        <v>5</v>
      </c>
      <c r="BE135" s="239">
        <v>1</v>
      </c>
      <c r="BI135" s="239">
        <v>12</v>
      </c>
      <c r="BJ135" s="239">
        <v>9</v>
      </c>
      <c r="BK135" s="239">
        <v>60</v>
      </c>
      <c r="BL135" s="239">
        <v>11</v>
      </c>
      <c r="BM135" s="239">
        <v>21</v>
      </c>
      <c r="CT135" s="239">
        <v>399690.97451528301</v>
      </c>
      <c r="CU135" s="239">
        <v>4971798.2473964896</v>
      </c>
      <c r="CV135" s="239">
        <v>44.892542550000002</v>
      </c>
      <c r="CW135" s="239">
        <v>-94.270337310000002</v>
      </c>
      <c r="CX135" s="239" t="s">
        <v>379</v>
      </c>
      <c r="CY135" s="239" t="s">
        <v>738</v>
      </c>
    </row>
    <row r="136" spans="1:103" x14ac:dyDescent="0.25">
      <c r="A136" s="239">
        <v>317683</v>
      </c>
      <c r="B136" s="239">
        <v>3</v>
      </c>
      <c r="C136" s="239">
        <v>7</v>
      </c>
      <c r="D136" s="239">
        <v>147.017</v>
      </c>
      <c r="E136" s="239">
        <v>43</v>
      </c>
      <c r="G136" s="239" t="s">
        <v>700</v>
      </c>
      <c r="H136" s="239">
        <v>8</v>
      </c>
      <c r="I136" s="239">
        <v>22</v>
      </c>
      <c r="K136" s="239">
        <v>16200046</v>
      </c>
      <c r="M136" s="239">
        <v>1</v>
      </c>
      <c r="N136" s="239">
        <v>6</v>
      </c>
      <c r="O136" s="239">
        <v>2016</v>
      </c>
      <c r="P136" s="239" t="s">
        <v>375</v>
      </c>
      <c r="Q136" s="239">
        <v>21</v>
      </c>
      <c r="R136" s="239" t="s">
        <v>376</v>
      </c>
      <c r="S136" s="239">
        <v>5</v>
      </c>
      <c r="T136" s="239">
        <v>0</v>
      </c>
      <c r="U136" s="239">
        <v>1</v>
      </c>
      <c r="W136" s="239">
        <v>32</v>
      </c>
      <c r="X136" s="239">
        <v>2</v>
      </c>
      <c r="Y136" s="239">
        <v>6</v>
      </c>
      <c r="Z136" s="239">
        <v>5</v>
      </c>
      <c r="AB136" s="239">
        <v>5</v>
      </c>
      <c r="AC136" s="239">
        <v>98</v>
      </c>
      <c r="AD136" s="239" t="s">
        <v>676</v>
      </c>
      <c r="AF136" s="239" t="s">
        <v>521</v>
      </c>
      <c r="AG136" s="239">
        <v>3</v>
      </c>
      <c r="AH136" s="239">
        <v>2</v>
      </c>
      <c r="AI136" s="239">
        <v>3</v>
      </c>
      <c r="AJ136" s="239">
        <v>4</v>
      </c>
      <c r="AK136" s="239">
        <v>21</v>
      </c>
      <c r="AL136" s="239">
        <v>17</v>
      </c>
      <c r="AM136" s="239" t="s">
        <v>374</v>
      </c>
      <c r="AN136" s="239">
        <v>5</v>
      </c>
      <c r="AO136" s="239">
        <v>71</v>
      </c>
      <c r="AP136" s="239">
        <v>62</v>
      </c>
      <c r="AS136" s="239">
        <v>12</v>
      </c>
      <c r="AT136" s="239">
        <v>9</v>
      </c>
      <c r="AU136" s="239">
        <v>60</v>
      </c>
      <c r="AV136" s="239">
        <v>11</v>
      </c>
      <c r="AW136" s="239">
        <v>23</v>
      </c>
      <c r="CT136" s="239">
        <v>399809.50808568299</v>
      </c>
      <c r="CU136" s="239">
        <v>4971794.0140546896</v>
      </c>
      <c r="CV136" s="239">
        <v>44.892521139999999</v>
      </c>
      <c r="CW136" s="239">
        <v>-94.268835710000005</v>
      </c>
      <c r="CX136" s="239" t="s">
        <v>379</v>
      </c>
      <c r="CY136" s="239" t="s">
        <v>739</v>
      </c>
    </row>
    <row r="137" spans="1:103" x14ac:dyDescent="0.25">
      <c r="A137" s="239">
        <v>625739</v>
      </c>
      <c r="B137" s="239">
        <v>3</v>
      </c>
      <c r="C137" s="239">
        <v>7</v>
      </c>
      <c r="D137" s="239">
        <v>147.08000000000001</v>
      </c>
      <c r="E137" s="239">
        <v>43</v>
      </c>
      <c r="G137" s="239" t="s">
        <v>518</v>
      </c>
      <c r="H137" s="239">
        <v>8</v>
      </c>
      <c r="I137" s="239">
        <v>22</v>
      </c>
      <c r="K137" s="239">
        <v>18201926</v>
      </c>
      <c r="M137" s="239">
        <v>8</v>
      </c>
      <c r="N137" s="239">
        <v>5</v>
      </c>
      <c r="O137" s="239">
        <v>2018</v>
      </c>
      <c r="P137" s="239" t="s">
        <v>389</v>
      </c>
      <c r="Q137" s="239">
        <v>18</v>
      </c>
      <c r="S137" s="239">
        <v>5</v>
      </c>
      <c r="T137" s="239">
        <v>0</v>
      </c>
      <c r="U137" s="239">
        <v>2</v>
      </c>
      <c r="V137" s="239">
        <v>5</v>
      </c>
      <c r="W137" s="239">
        <v>10</v>
      </c>
      <c r="X137" s="239">
        <v>4</v>
      </c>
      <c r="Y137" s="239">
        <v>1</v>
      </c>
      <c r="Z137" s="239">
        <v>2</v>
      </c>
      <c r="AB137" s="239">
        <v>1</v>
      </c>
      <c r="AC137" s="239">
        <v>98</v>
      </c>
      <c r="AD137" s="239" t="s">
        <v>676</v>
      </c>
      <c r="AF137" s="239" t="s">
        <v>521</v>
      </c>
      <c r="AG137" s="239">
        <v>10</v>
      </c>
      <c r="AH137" s="239">
        <v>2</v>
      </c>
      <c r="AI137" s="239">
        <v>4</v>
      </c>
      <c r="AJ137" s="239">
        <v>2</v>
      </c>
      <c r="AK137" s="239">
        <v>21</v>
      </c>
      <c r="AL137" s="239">
        <v>79</v>
      </c>
      <c r="AM137" s="239" t="s">
        <v>374</v>
      </c>
      <c r="AN137" s="239">
        <v>5</v>
      </c>
      <c r="AO137" s="239">
        <v>2</v>
      </c>
      <c r="AS137" s="239">
        <v>12</v>
      </c>
      <c r="AT137" s="239">
        <v>98</v>
      </c>
      <c r="AU137" s="239">
        <v>60</v>
      </c>
      <c r="AV137" s="239">
        <v>11</v>
      </c>
      <c r="AW137" s="239">
        <v>21</v>
      </c>
      <c r="AX137" s="239">
        <v>2</v>
      </c>
      <c r="AY137" s="239">
        <v>2</v>
      </c>
      <c r="AZ137" s="239">
        <v>3</v>
      </c>
      <c r="BA137" s="239">
        <v>21</v>
      </c>
      <c r="BB137" s="239">
        <v>22</v>
      </c>
      <c r="BC137" s="239" t="s">
        <v>374</v>
      </c>
      <c r="BD137" s="239">
        <v>5</v>
      </c>
      <c r="BE137" s="239">
        <v>1</v>
      </c>
      <c r="BI137" s="239">
        <v>12</v>
      </c>
      <c r="BJ137" s="239">
        <v>9</v>
      </c>
      <c r="BK137" s="239">
        <v>60</v>
      </c>
      <c r="BL137" s="239">
        <v>11</v>
      </c>
      <c r="BM137" s="239">
        <v>21</v>
      </c>
      <c r="CT137" s="239">
        <v>399911.10828888399</v>
      </c>
      <c r="CU137" s="239">
        <v>4971802.4807382897</v>
      </c>
      <c r="CV137" s="239">
        <v>44.892611629999998</v>
      </c>
      <c r="CW137" s="239">
        <v>-94.267551010000005</v>
      </c>
      <c r="CX137" s="239" t="s">
        <v>379</v>
      </c>
      <c r="CY137" s="239" t="s">
        <v>740</v>
      </c>
    </row>
    <row r="138" spans="1:103" x14ac:dyDescent="0.25">
      <c r="A138" s="239">
        <v>408285</v>
      </c>
      <c r="B138" s="239">
        <v>3</v>
      </c>
      <c r="C138" s="239">
        <v>7</v>
      </c>
      <c r="D138" s="239">
        <v>147.136</v>
      </c>
      <c r="E138" s="239">
        <v>43</v>
      </c>
      <c r="G138" s="239" t="s">
        <v>518</v>
      </c>
      <c r="H138" s="239">
        <v>8</v>
      </c>
      <c r="I138" s="239">
        <v>22</v>
      </c>
      <c r="K138" s="239">
        <v>16202878</v>
      </c>
      <c r="M138" s="239">
        <v>12</v>
      </c>
      <c r="N138" s="239">
        <v>24</v>
      </c>
      <c r="O138" s="239">
        <v>2016</v>
      </c>
      <c r="P138" s="239" t="s">
        <v>386</v>
      </c>
      <c r="Q138" s="239">
        <v>7</v>
      </c>
      <c r="S138" s="239">
        <v>5</v>
      </c>
      <c r="T138" s="239">
        <v>0</v>
      </c>
      <c r="U138" s="239">
        <v>2</v>
      </c>
      <c r="V138" s="239">
        <v>10</v>
      </c>
      <c r="W138" s="239">
        <v>10</v>
      </c>
      <c r="X138" s="239">
        <v>2</v>
      </c>
      <c r="Y138" s="239">
        <v>6</v>
      </c>
      <c r="Z138" s="239">
        <v>2</v>
      </c>
      <c r="AB138" s="239">
        <v>5</v>
      </c>
      <c r="AC138" s="239">
        <v>98</v>
      </c>
      <c r="AD138" s="239" t="s">
        <v>676</v>
      </c>
      <c r="AF138" s="239" t="s">
        <v>521</v>
      </c>
      <c r="AG138" s="239">
        <v>5</v>
      </c>
      <c r="AH138" s="239">
        <v>2</v>
      </c>
      <c r="AI138" s="239">
        <v>4</v>
      </c>
      <c r="AJ138" s="239">
        <v>4</v>
      </c>
      <c r="AK138" s="239">
        <v>21</v>
      </c>
      <c r="AL138" s="239">
        <v>57</v>
      </c>
      <c r="AM138" s="239" t="s">
        <v>374</v>
      </c>
      <c r="AN138" s="239">
        <v>5</v>
      </c>
      <c r="AO138" s="239">
        <v>71</v>
      </c>
      <c r="AS138" s="239">
        <v>12</v>
      </c>
      <c r="AT138" s="239">
        <v>9</v>
      </c>
      <c r="AU138" s="239">
        <v>60</v>
      </c>
      <c r="AV138" s="239">
        <v>11</v>
      </c>
      <c r="AW138" s="239">
        <v>23</v>
      </c>
      <c r="AX138" s="239">
        <v>2</v>
      </c>
      <c r="AY138" s="239">
        <v>3</v>
      </c>
      <c r="AZ138" s="239">
        <v>4</v>
      </c>
      <c r="BA138" s="239">
        <v>21</v>
      </c>
      <c r="BB138" s="239">
        <v>63</v>
      </c>
      <c r="BC138" s="239" t="s">
        <v>374</v>
      </c>
      <c r="BD138" s="239">
        <v>5</v>
      </c>
      <c r="BE138" s="239">
        <v>1</v>
      </c>
      <c r="BI138" s="239">
        <v>12</v>
      </c>
      <c r="BJ138" s="239">
        <v>9</v>
      </c>
      <c r="BK138" s="239">
        <v>60</v>
      </c>
      <c r="BL138" s="239">
        <v>11</v>
      </c>
      <c r="BM138" s="239">
        <v>23</v>
      </c>
      <c r="CT138" s="239">
        <v>400000.00846668403</v>
      </c>
      <c r="CU138" s="239">
        <v>4971802.4807382897</v>
      </c>
      <c r="CV138" s="239">
        <v>44.892624120000001</v>
      </c>
      <c r="CW138" s="239">
        <v>-94.266425429999998</v>
      </c>
      <c r="CX138" s="239" t="s">
        <v>438</v>
      </c>
      <c r="CY138" s="239" t="s">
        <v>741</v>
      </c>
    </row>
    <row r="139" spans="1:103" x14ac:dyDescent="0.25">
      <c r="A139" s="239">
        <v>11061188</v>
      </c>
      <c r="B139" s="239">
        <v>3</v>
      </c>
      <c r="C139" s="239">
        <v>7</v>
      </c>
      <c r="D139" s="239">
        <v>147.203</v>
      </c>
      <c r="E139" s="239">
        <v>43</v>
      </c>
      <c r="G139" s="239" t="s">
        <v>700</v>
      </c>
      <c r="H139" s="239">
        <v>8</v>
      </c>
      <c r="I139" s="239">
        <v>22</v>
      </c>
      <c r="L139" s="239">
        <v>152020175</v>
      </c>
      <c r="M139" s="239">
        <v>6</v>
      </c>
      <c r="N139" s="239">
        <v>9</v>
      </c>
      <c r="O139" s="239">
        <v>2015</v>
      </c>
      <c r="P139" s="239" t="s">
        <v>391</v>
      </c>
      <c r="Q139" s="239">
        <v>13</v>
      </c>
      <c r="S139" s="239">
        <v>5</v>
      </c>
      <c r="T139" s="239">
        <v>0</v>
      </c>
      <c r="U139" s="239">
        <v>2</v>
      </c>
      <c r="W139" s="239">
        <v>92</v>
      </c>
      <c r="AF139" s="239" t="s">
        <v>521</v>
      </c>
      <c r="AG139" s="239">
        <v>90</v>
      </c>
      <c r="AH139" s="239">
        <v>0</v>
      </c>
      <c r="AI139" s="239">
        <v>99</v>
      </c>
      <c r="AL139" s="239">
        <v>43</v>
      </c>
      <c r="AM139" s="239" t="s">
        <v>374</v>
      </c>
      <c r="AX139" s="239">
        <v>0</v>
      </c>
      <c r="AY139" s="239">
        <v>99</v>
      </c>
      <c r="BB139" s="239">
        <v>40</v>
      </c>
      <c r="BC139" s="239" t="s">
        <v>374</v>
      </c>
      <c r="CT139" s="239">
        <v>400108</v>
      </c>
      <c r="CU139" s="239">
        <v>4971789</v>
      </c>
      <c r="CV139" s="239">
        <v>44.892522200000002</v>
      </c>
      <c r="CW139" s="239">
        <v>-94.265050200000005</v>
      </c>
      <c r="CX139" s="239" t="s">
        <v>379</v>
      </c>
    </row>
    <row r="140" spans="1:103" x14ac:dyDescent="0.25">
      <c r="A140" s="239">
        <v>10978196</v>
      </c>
      <c r="B140" s="239">
        <v>3</v>
      </c>
      <c r="C140" s="239">
        <v>7</v>
      </c>
      <c r="D140" s="239">
        <v>147.214</v>
      </c>
      <c r="E140" s="239">
        <v>43</v>
      </c>
      <c r="H140" s="239">
        <v>8</v>
      </c>
      <c r="I140" s="239">
        <v>22</v>
      </c>
      <c r="K140" s="239">
        <v>14201015</v>
      </c>
      <c r="L140" s="239">
        <v>142130132</v>
      </c>
      <c r="M140" s="239">
        <v>7</v>
      </c>
      <c r="N140" s="239">
        <v>23</v>
      </c>
      <c r="O140" s="239">
        <v>2014</v>
      </c>
      <c r="P140" s="239" t="s">
        <v>375</v>
      </c>
      <c r="Q140" s="239">
        <v>16</v>
      </c>
      <c r="S140" s="239">
        <v>1</v>
      </c>
      <c r="T140" s="239">
        <v>1</v>
      </c>
      <c r="U140" s="239">
        <v>2</v>
      </c>
      <c r="V140" s="239">
        <v>1</v>
      </c>
      <c r="W140" s="239">
        <v>10</v>
      </c>
      <c r="X140" s="239">
        <v>4</v>
      </c>
      <c r="Y140" s="239">
        <v>1</v>
      </c>
      <c r="Z140" s="239">
        <v>1</v>
      </c>
      <c r="AB140" s="239">
        <v>1</v>
      </c>
      <c r="AC140" s="239">
        <v>98</v>
      </c>
      <c r="AD140" s="239" t="s">
        <v>523</v>
      </c>
      <c r="AE140" s="239">
        <v>13396</v>
      </c>
      <c r="AF140" s="239" t="s">
        <v>521</v>
      </c>
      <c r="AG140" s="239">
        <v>7</v>
      </c>
      <c r="AH140" s="239">
        <v>2</v>
      </c>
      <c r="AI140" s="239">
        <v>3</v>
      </c>
      <c r="AJ140" s="239">
        <v>3</v>
      </c>
      <c r="AK140" s="239">
        <v>21</v>
      </c>
      <c r="AL140" s="239">
        <v>24</v>
      </c>
      <c r="AM140" s="239" t="s">
        <v>374</v>
      </c>
      <c r="AN140" s="239">
        <v>5</v>
      </c>
      <c r="AO140" s="239">
        <v>15</v>
      </c>
      <c r="AS140" s="239">
        <v>4</v>
      </c>
      <c r="AT140" s="239">
        <v>98</v>
      </c>
      <c r="AU140" s="239">
        <v>60</v>
      </c>
      <c r="AV140" s="239">
        <v>11</v>
      </c>
      <c r="AW140" s="239">
        <v>20</v>
      </c>
      <c r="AX140" s="239">
        <v>2</v>
      </c>
      <c r="AY140" s="239">
        <v>42</v>
      </c>
      <c r="AZ140" s="239">
        <v>3</v>
      </c>
      <c r="BA140" s="239">
        <v>26</v>
      </c>
      <c r="BB140" s="239">
        <v>34</v>
      </c>
      <c r="BC140" s="239" t="s">
        <v>374</v>
      </c>
      <c r="BD140" s="239">
        <v>5</v>
      </c>
      <c r="BE140" s="239">
        <v>1</v>
      </c>
      <c r="BI140" s="239">
        <v>4</v>
      </c>
      <c r="BJ140" s="239">
        <v>98</v>
      </c>
      <c r="BK140" s="239">
        <v>60</v>
      </c>
      <c r="BL140" s="239">
        <v>11</v>
      </c>
      <c r="BM140" s="239">
        <v>20</v>
      </c>
      <c r="CT140" s="239">
        <v>400126</v>
      </c>
      <c r="CU140" s="239">
        <v>4971788</v>
      </c>
      <c r="CV140" s="239">
        <v>44.892512000000004</v>
      </c>
      <c r="CW140" s="239">
        <v>-94.264825299999998</v>
      </c>
      <c r="CX140" s="239" t="s">
        <v>379</v>
      </c>
      <c r="CY140" s="239" t="s">
        <v>742</v>
      </c>
    </row>
    <row r="141" spans="1:103" x14ac:dyDescent="0.25">
      <c r="A141" s="239">
        <v>317843</v>
      </c>
      <c r="B141" s="239">
        <v>3</v>
      </c>
      <c r="C141" s="239">
        <v>7</v>
      </c>
      <c r="D141" s="239">
        <v>147.48599999999999</v>
      </c>
      <c r="E141" s="239">
        <v>43</v>
      </c>
      <c r="G141" s="239" t="s">
        <v>700</v>
      </c>
      <c r="H141" s="239">
        <v>8</v>
      </c>
      <c r="I141" s="239">
        <v>22</v>
      </c>
      <c r="K141" s="239">
        <v>16200063</v>
      </c>
      <c r="M141" s="239">
        <v>1</v>
      </c>
      <c r="N141" s="239">
        <v>8</v>
      </c>
      <c r="O141" s="239">
        <v>2016</v>
      </c>
      <c r="P141" s="239" t="s">
        <v>383</v>
      </c>
      <c r="Q141" s="239">
        <v>6</v>
      </c>
      <c r="R141" s="239" t="s">
        <v>376</v>
      </c>
      <c r="S141" s="239">
        <v>4</v>
      </c>
      <c r="T141" s="239">
        <v>0</v>
      </c>
      <c r="U141" s="239">
        <v>1</v>
      </c>
      <c r="W141" s="239">
        <v>48</v>
      </c>
      <c r="X141" s="239">
        <v>2</v>
      </c>
      <c r="Y141" s="239">
        <v>6</v>
      </c>
      <c r="Z141" s="239">
        <v>2</v>
      </c>
      <c r="AA141" s="239">
        <v>4</v>
      </c>
      <c r="AB141" s="239">
        <v>3</v>
      </c>
      <c r="AC141" s="239">
        <v>98</v>
      </c>
      <c r="AD141" s="239" t="s">
        <v>676</v>
      </c>
      <c r="AF141" s="239" t="s">
        <v>521</v>
      </c>
      <c r="AG141" s="239">
        <v>3</v>
      </c>
      <c r="AH141" s="239">
        <v>2</v>
      </c>
      <c r="AI141" s="239">
        <v>2</v>
      </c>
      <c r="AJ141" s="239">
        <v>4</v>
      </c>
      <c r="AK141" s="239">
        <v>21</v>
      </c>
      <c r="AL141" s="239">
        <v>36</v>
      </c>
      <c r="AM141" s="239" t="s">
        <v>384</v>
      </c>
      <c r="AN141" s="239">
        <v>5</v>
      </c>
      <c r="AO141" s="239">
        <v>72</v>
      </c>
      <c r="AS141" s="239">
        <v>14</v>
      </c>
      <c r="AT141" s="239">
        <v>9</v>
      </c>
      <c r="AU141" s="239">
        <v>60</v>
      </c>
      <c r="AV141" s="239">
        <v>11</v>
      </c>
      <c r="AW141" s="239">
        <v>21</v>
      </c>
      <c r="CT141" s="239">
        <v>400563.042926086</v>
      </c>
      <c r="CU141" s="239">
        <v>4971766.4973329902</v>
      </c>
      <c r="CV141" s="239">
        <v>44.89237911</v>
      </c>
      <c r="CW141" s="239">
        <v>-94.259289679999995</v>
      </c>
      <c r="CX141" s="239" t="s">
        <v>379</v>
      </c>
      <c r="CY141" s="239" t="s">
        <v>743</v>
      </c>
    </row>
    <row r="142" spans="1:103" x14ac:dyDescent="0.25">
      <c r="A142" s="239">
        <v>11071786</v>
      </c>
      <c r="B142" s="239">
        <v>3</v>
      </c>
      <c r="C142" s="239">
        <v>7</v>
      </c>
      <c r="D142" s="239">
        <v>147.58500000000001</v>
      </c>
      <c r="E142" s="239">
        <v>43</v>
      </c>
      <c r="G142" s="239" t="s">
        <v>700</v>
      </c>
      <c r="H142" s="239">
        <v>8</v>
      </c>
      <c r="I142" s="239">
        <v>22</v>
      </c>
      <c r="K142" s="239" t="s">
        <v>744</v>
      </c>
      <c r="L142" s="239">
        <v>152910002</v>
      </c>
      <c r="M142" s="239">
        <v>10</v>
      </c>
      <c r="N142" s="239">
        <v>8</v>
      </c>
      <c r="O142" s="239">
        <v>2015</v>
      </c>
      <c r="P142" s="239" t="s">
        <v>416</v>
      </c>
      <c r="Q142" s="239">
        <v>4</v>
      </c>
      <c r="R142" s="239" t="s">
        <v>393</v>
      </c>
      <c r="S142" s="239">
        <v>5</v>
      </c>
      <c r="T142" s="239">
        <v>0</v>
      </c>
      <c r="U142" s="239">
        <v>1</v>
      </c>
      <c r="V142" s="239">
        <v>7</v>
      </c>
      <c r="W142" s="239">
        <v>45</v>
      </c>
      <c r="X142" s="239">
        <v>2</v>
      </c>
      <c r="Y142" s="239">
        <v>6</v>
      </c>
      <c r="Z142" s="239">
        <v>3</v>
      </c>
      <c r="AA142" s="239">
        <v>2</v>
      </c>
      <c r="AB142" s="239">
        <v>2</v>
      </c>
      <c r="AC142" s="239">
        <v>98</v>
      </c>
      <c r="AD142" s="239" t="s">
        <v>519</v>
      </c>
      <c r="AE142" s="239" t="s">
        <v>745</v>
      </c>
      <c r="AF142" s="239" t="s">
        <v>521</v>
      </c>
      <c r="AG142" s="239">
        <v>3</v>
      </c>
      <c r="AH142" s="239">
        <v>2</v>
      </c>
      <c r="AI142" s="239">
        <v>2</v>
      </c>
      <c r="AJ142" s="239">
        <v>3</v>
      </c>
      <c r="AK142" s="239">
        <v>27</v>
      </c>
      <c r="AL142" s="239">
        <v>28</v>
      </c>
      <c r="AM142" s="239" t="s">
        <v>374</v>
      </c>
      <c r="AN142" s="239">
        <v>5</v>
      </c>
      <c r="AS142" s="239">
        <v>4</v>
      </c>
      <c r="AT142" s="239">
        <v>98</v>
      </c>
      <c r="AU142" s="239">
        <v>60</v>
      </c>
      <c r="AV142" s="239">
        <v>11</v>
      </c>
      <c r="AW142" s="239">
        <v>21</v>
      </c>
      <c r="CT142" s="239">
        <v>400723</v>
      </c>
      <c r="CU142" s="239">
        <v>4971776</v>
      </c>
      <c r="CV142" s="239">
        <v>44.892491200000002</v>
      </c>
      <c r="CW142" s="239">
        <v>-94.257265000000004</v>
      </c>
      <c r="CX142" s="239" t="s">
        <v>379</v>
      </c>
      <c r="CY142" s="239" t="s">
        <v>746</v>
      </c>
    </row>
    <row r="143" spans="1:103" x14ac:dyDescent="0.25">
      <c r="A143" s="239">
        <v>700423</v>
      </c>
      <c r="B143" s="239">
        <v>3</v>
      </c>
      <c r="C143" s="239">
        <v>7</v>
      </c>
      <c r="D143" s="239">
        <v>147.61199999999999</v>
      </c>
      <c r="E143" s="239">
        <v>43</v>
      </c>
      <c r="G143" s="239" t="s">
        <v>518</v>
      </c>
      <c r="H143" s="239">
        <v>8</v>
      </c>
      <c r="I143" s="239">
        <v>22</v>
      </c>
      <c r="K143" s="239">
        <v>19201000</v>
      </c>
      <c r="M143" s="239">
        <v>3</v>
      </c>
      <c r="N143" s="239">
        <v>27</v>
      </c>
      <c r="O143" s="239">
        <v>2019</v>
      </c>
      <c r="P143" s="239" t="s">
        <v>375</v>
      </c>
      <c r="Q143" s="239">
        <v>15</v>
      </c>
      <c r="R143" s="239">
        <v>98</v>
      </c>
      <c r="S143" s="239">
        <v>5</v>
      </c>
      <c r="T143" s="239">
        <v>0</v>
      </c>
      <c r="U143" s="239">
        <v>2</v>
      </c>
      <c r="V143" s="239">
        <v>5</v>
      </c>
      <c r="W143" s="239">
        <v>10</v>
      </c>
      <c r="X143" s="239">
        <v>4</v>
      </c>
      <c r="Y143" s="239">
        <v>1</v>
      </c>
      <c r="Z143" s="239">
        <v>1</v>
      </c>
      <c r="AB143" s="239">
        <v>1</v>
      </c>
      <c r="AC143" s="239">
        <v>98</v>
      </c>
      <c r="AD143" s="239" t="s">
        <v>547</v>
      </c>
      <c r="AF143" s="239" t="s">
        <v>521</v>
      </c>
      <c r="AG143" s="239">
        <v>10</v>
      </c>
      <c r="AH143" s="239">
        <v>2</v>
      </c>
      <c r="AI143" s="239">
        <v>3</v>
      </c>
      <c r="AJ143" s="239">
        <v>2</v>
      </c>
      <c r="AK143" s="239">
        <v>24</v>
      </c>
      <c r="AL143" s="239">
        <v>77</v>
      </c>
      <c r="AM143" s="239" t="s">
        <v>374</v>
      </c>
      <c r="AN143" s="239">
        <v>5</v>
      </c>
      <c r="AO143" s="239">
        <v>2</v>
      </c>
      <c r="AS143" s="239">
        <v>12</v>
      </c>
      <c r="AT143" s="239">
        <v>23</v>
      </c>
      <c r="AU143" s="239">
        <v>55</v>
      </c>
      <c r="AV143" s="239">
        <v>11</v>
      </c>
      <c r="AW143" s="239">
        <v>21</v>
      </c>
      <c r="AX143" s="239">
        <v>2</v>
      </c>
      <c r="AY143" s="239">
        <v>2</v>
      </c>
      <c r="AZ143" s="239">
        <v>4</v>
      </c>
      <c r="BA143" s="239">
        <v>21</v>
      </c>
      <c r="BB143" s="239">
        <v>61</v>
      </c>
      <c r="BC143" s="239" t="s">
        <v>374</v>
      </c>
      <c r="BD143" s="239">
        <v>5</v>
      </c>
      <c r="BE143" s="239">
        <v>1</v>
      </c>
      <c r="BI143" s="239">
        <v>12</v>
      </c>
      <c r="BJ143" s="239">
        <v>9</v>
      </c>
      <c r="BK143" s="239">
        <v>60</v>
      </c>
      <c r="BL143" s="239">
        <v>11</v>
      </c>
      <c r="BM143" s="239">
        <v>21</v>
      </c>
      <c r="CT143" s="239">
        <v>400766.243332488</v>
      </c>
      <c r="CU143" s="239">
        <v>4971785.5473710904</v>
      </c>
      <c r="CV143" s="239">
        <v>44.892578899999997</v>
      </c>
      <c r="CW143" s="239">
        <v>-94.256720659999999</v>
      </c>
      <c r="CX143" s="239" t="s">
        <v>379</v>
      </c>
      <c r="CY143" s="239" t="s">
        <v>747</v>
      </c>
    </row>
    <row r="144" spans="1:103" x14ac:dyDescent="0.25">
      <c r="A144" s="239">
        <v>10807271</v>
      </c>
      <c r="B144" s="239">
        <v>3</v>
      </c>
      <c r="C144" s="239">
        <v>7</v>
      </c>
      <c r="D144" s="239">
        <v>147.624</v>
      </c>
      <c r="E144" s="239">
        <v>43</v>
      </c>
      <c r="G144" s="239" t="s">
        <v>700</v>
      </c>
      <c r="H144" s="239">
        <v>8</v>
      </c>
      <c r="I144" s="239">
        <v>22</v>
      </c>
      <c r="K144" s="239" t="s">
        <v>748</v>
      </c>
      <c r="L144" s="239">
        <v>120520155</v>
      </c>
      <c r="M144" s="239">
        <v>2</v>
      </c>
      <c r="N144" s="239">
        <v>21</v>
      </c>
      <c r="O144" s="239">
        <v>2012</v>
      </c>
      <c r="P144" s="239" t="s">
        <v>391</v>
      </c>
      <c r="Q144" s="239">
        <v>2</v>
      </c>
      <c r="S144" s="239">
        <v>5</v>
      </c>
      <c r="T144" s="239">
        <v>0</v>
      </c>
      <c r="U144" s="239">
        <v>1</v>
      </c>
      <c r="V144" s="239">
        <v>4</v>
      </c>
      <c r="W144" s="239">
        <v>32</v>
      </c>
      <c r="X144" s="239">
        <v>2</v>
      </c>
      <c r="Y144" s="239">
        <v>6</v>
      </c>
      <c r="Z144" s="239">
        <v>99</v>
      </c>
      <c r="AA144" s="239">
        <v>99</v>
      </c>
      <c r="AB144" s="239">
        <v>3</v>
      </c>
      <c r="AC144" s="239">
        <v>98</v>
      </c>
      <c r="AD144" s="239" t="s">
        <v>676</v>
      </c>
      <c r="AE144" s="239" t="s">
        <v>749</v>
      </c>
      <c r="AF144" s="239" t="s">
        <v>521</v>
      </c>
      <c r="AG144" s="239">
        <v>3</v>
      </c>
      <c r="AH144" s="239">
        <v>2</v>
      </c>
      <c r="AI144" s="239">
        <v>2</v>
      </c>
      <c r="AJ144" s="239">
        <v>3</v>
      </c>
      <c r="AK144" s="239">
        <v>21</v>
      </c>
      <c r="AL144" s="239">
        <v>25</v>
      </c>
      <c r="AM144" s="239" t="s">
        <v>374</v>
      </c>
      <c r="AN144" s="239">
        <v>99</v>
      </c>
      <c r="AS144" s="239">
        <v>4</v>
      </c>
      <c r="AT144" s="239">
        <v>98</v>
      </c>
      <c r="AU144" s="239">
        <v>60</v>
      </c>
      <c r="AV144" s="239">
        <v>11</v>
      </c>
      <c r="AW144" s="239">
        <v>21</v>
      </c>
      <c r="CT144" s="239">
        <v>400786</v>
      </c>
      <c r="CU144" s="239">
        <v>4971776</v>
      </c>
      <c r="CV144" s="239">
        <v>44.892495199999999</v>
      </c>
      <c r="CW144" s="239">
        <v>-94.256474699999998</v>
      </c>
      <c r="CX144" s="239" t="s">
        <v>379</v>
      </c>
      <c r="CY144" s="239" t="s">
        <v>750</v>
      </c>
    </row>
    <row r="145" spans="1:103" x14ac:dyDescent="0.25">
      <c r="A145" s="239">
        <v>471026</v>
      </c>
      <c r="B145" s="239">
        <v>3</v>
      </c>
      <c r="C145" s="239">
        <v>7</v>
      </c>
      <c r="D145" s="239">
        <v>147.65899999999999</v>
      </c>
      <c r="E145" s="239">
        <v>43</v>
      </c>
      <c r="G145" s="239" t="s">
        <v>751</v>
      </c>
      <c r="H145" s="239">
        <v>8</v>
      </c>
      <c r="I145" s="239">
        <v>22</v>
      </c>
      <c r="K145" s="239">
        <v>17201606</v>
      </c>
      <c r="M145" s="239">
        <v>6</v>
      </c>
      <c r="N145" s="239">
        <v>19</v>
      </c>
      <c r="O145" s="239">
        <v>2017</v>
      </c>
      <c r="P145" s="239" t="s">
        <v>381</v>
      </c>
      <c r="Q145" s="239">
        <v>13</v>
      </c>
      <c r="R145" s="239">
        <v>98</v>
      </c>
      <c r="S145" s="239">
        <v>4</v>
      </c>
      <c r="T145" s="239">
        <v>0</v>
      </c>
      <c r="U145" s="239">
        <v>2</v>
      </c>
      <c r="V145" s="239">
        <v>12</v>
      </c>
      <c r="W145" s="239">
        <v>10</v>
      </c>
      <c r="X145" s="239">
        <v>4</v>
      </c>
      <c r="Y145" s="239">
        <v>1</v>
      </c>
      <c r="Z145" s="239">
        <v>1</v>
      </c>
      <c r="AB145" s="239">
        <v>1</v>
      </c>
      <c r="AC145" s="239">
        <v>98</v>
      </c>
      <c r="AD145" s="239" t="s">
        <v>676</v>
      </c>
      <c r="AF145" s="239" t="s">
        <v>521</v>
      </c>
      <c r="AG145" s="239">
        <v>7</v>
      </c>
      <c r="AH145" s="239">
        <v>2</v>
      </c>
      <c r="AI145" s="239">
        <v>4</v>
      </c>
      <c r="AJ145" s="239">
        <v>3</v>
      </c>
      <c r="AK145" s="239">
        <v>24</v>
      </c>
      <c r="AL145" s="239">
        <v>22</v>
      </c>
      <c r="AM145" s="239" t="s">
        <v>374</v>
      </c>
      <c r="AN145" s="239">
        <v>5</v>
      </c>
      <c r="AO145" s="239">
        <v>1</v>
      </c>
      <c r="AS145" s="239">
        <v>12</v>
      </c>
      <c r="AT145" s="239">
        <v>9</v>
      </c>
      <c r="AU145" s="239">
        <v>60</v>
      </c>
      <c r="AV145" s="239">
        <v>11</v>
      </c>
      <c r="AW145" s="239">
        <v>21</v>
      </c>
      <c r="AX145" s="239">
        <v>2</v>
      </c>
      <c r="AY145" s="239">
        <v>2</v>
      </c>
      <c r="AZ145" s="239">
        <v>3</v>
      </c>
      <c r="BA145" s="239">
        <v>21</v>
      </c>
      <c r="BB145" s="239">
        <v>27</v>
      </c>
      <c r="BC145" s="239" t="s">
        <v>374</v>
      </c>
      <c r="BD145" s="239">
        <v>5</v>
      </c>
      <c r="BE145" s="239">
        <v>74</v>
      </c>
      <c r="BI145" s="239">
        <v>12</v>
      </c>
      <c r="BJ145" s="239">
        <v>9</v>
      </c>
      <c r="BK145" s="239">
        <v>60</v>
      </c>
      <c r="BL145" s="239">
        <v>11</v>
      </c>
      <c r="BM145" s="239">
        <v>21</v>
      </c>
      <c r="CT145" s="239">
        <v>400842.44348488702</v>
      </c>
      <c r="CU145" s="239">
        <v>4971794.0140546896</v>
      </c>
      <c r="CV145" s="239">
        <v>44.892665710000003</v>
      </c>
      <c r="CW145" s="239">
        <v>-94.255757529999997</v>
      </c>
      <c r="CX145" s="239" t="s">
        <v>379</v>
      </c>
      <c r="CY145" s="239" t="s">
        <v>752</v>
      </c>
    </row>
    <row r="146" spans="1:103" x14ac:dyDescent="0.25">
      <c r="A146" s="239">
        <v>10807065</v>
      </c>
      <c r="B146" s="239">
        <v>3</v>
      </c>
      <c r="C146" s="239">
        <v>7</v>
      </c>
      <c r="D146" s="239">
        <v>147.75200000000001</v>
      </c>
      <c r="E146" s="239">
        <v>43</v>
      </c>
      <c r="G146" s="239" t="s">
        <v>700</v>
      </c>
      <c r="H146" s="239">
        <v>8</v>
      </c>
      <c r="I146" s="239">
        <v>22</v>
      </c>
      <c r="K146" s="239">
        <v>12200110</v>
      </c>
      <c r="L146" s="239">
        <v>120480188</v>
      </c>
      <c r="M146" s="239">
        <v>1</v>
      </c>
      <c r="N146" s="239">
        <v>23</v>
      </c>
      <c r="O146" s="239">
        <v>2012</v>
      </c>
      <c r="P146" s="239" t="s">
        <v>381</v>
      </c>
      <c r="Q146" s="239">
        <v>12</v>
      </c>
      <c r="S146" s="239">
        <v>5</v>
      </c>
      <c r="T146" s="239">
        <v>0</v>
      </c>
      <c r="U146" s="239">
        <v>2</v>
      </c>
      <c r="V146" s="239">
        <v>10</v>
      </c>
      <c r="W146" s="239">
        <v>10</v>
      </c>
      <c r="X146" s="239">
        <v>2</v>
      </c>
      <c r="Y146" s="239">
        <v>1</v>
      </c>
      <c r="Z146" s="239">
        <v>2</v>
      </c>
      <c r="AA146" s="239">
        <v>7</v>
      </c>
      <c r="AB146" s="239">
        <v>4</v>
      </c>
      <c r="AC146" s="239">
        <v>98</v>
      </c>
      <c r="AD146" s="239" t="s">
        <v>523</v>
      </c>
      <c r="AE146" s="239" t="s">
        <v>753</v>
      </c>
      <c r="AF146" s="239" t="s">
        <v>521</v>
      </c>
      <c r="AG146" s="239">
        <v>5</v>
      </c>
      <c r="AH146" s="239">
        <v>2</v>
      </c>
      <c r="AI146" s="239">
        <v>2</v>
      </c>
      <c r="AJ146" s="239">
        <v>4</v>
      </c>
      <c r="AK146" s="239">
        <v>21</v>
      </c>
      <c r="AL146" s="239">
        <v>62</v>
      </c>
      <c r="AM146" s="239" t="s">
        <v>374</v>
      </c>
      <c r="AN146" s="239">
        <v>5</v>
      </c>
      <c r="AO146" s="239">
        <v>3</v>
      </c>
      <c r="AS146" s="239">
        <v>4</v>
      </c>
      <c r="AT146" s="239">
        <v>98</v>
      </c>
      <c r="AU146" s="239">
        <v>60</v>
      </c>
      <c r="AV146" s="239">
        <v>11</v>
      </c>
      <c r="AW146" s="239">
        <v>21</v>
      </c>
      <c r="AX146" s="239">
        <v>2</v>
      </c>
      <c r="AY146" s="239">
        <v>3</v>
      </c>
      <c r="AZ146" s="239">
        <v>4</v>
      </c>
      <c r="BA146" s="239">
        <v>21</v>
      </c>
      <c r="BB146" s="239">
        <v>20</v>
      </c>
      <c r="BC146" s="239" t="s">
        <v>374</v>
      </c>
      <c r="BD146" s="239">
        <v>5</v>
      </c>
      <c r="BE146" s="239">
        <v>3</v>
      </c>
      <c r="BI146" s="239">
        <v>4</v>
      </c>
      <c r="BJ146" s="239">
        <v>98</v>
      </c>
      <c r="BK146" s="239">
        <v>60</v>
      </c>
      <c r="BL146" s="239">
        <v>11</v>
      </c>
      <c r="BM146" s="239">
        <v>21</v>
      </c>
      <c r="CT146" s="239">
        <v>400991</v>
      </c>
      <c r="CU146" s="239">
        <v>4971775</v>
      </c>
      <c r="CV146" s="239">
        <v>44.892515699999997</v>
      </c>
      <c r="CW146" s="239">
        <v>-94.253870399999997</v>
      </c>
      <c r="CX146" s="239" t="s">
        <v>379</v>
      </c>
      <c r="CY146" s="239" t="s">
        <v>754</v>
      </c>
    </row>
    <row r="147" spans="1:103" x14ac:dyDescent="0.25">
      <c r="A147" s="239">
        <v>678673</v>
      </c>
      <c r="B147" s="239">
        <v>3</v>
      </c>
      <c r="C147" s="239">
        <v>7</v>
      </c>
      <c r="D147" s="239">
        <v>147.99100000000001</v>
      </c>
      <c r="E147" s="239">
        <v>43</v>
      </c>
      <c r="G147" s="239" t="s">
        <v>751</v>
      </c>
      <c r="H147" s="239">
        <v>8</v>
      </c>
      <c r="I147" s="239">
        <v>22</v>
      </c>
      <c r="K147" s="239">
        <v>19200221</v>
      </c>
      <c r="M147" s="239">
        <v>1</v>
      </c>
      <c r="N147" s="239">
        <v>22</v>
      </c>
      <c r="O147" s="239">
        <v>2019</v>
      </c>
      <c r="P147" s="239" t="s">
        <v>391</v>
      </c>
      <c r="Q147" s="239">
        <v>8</v>
      </c>
      <c r="R147" s="239" t="s">
        <v>376</v>
      </c>
      <c r="S147" s="239">
        <v>3</v>
      </c>
      <c r="T147" s="239">
        <v>0</v>
      </c>
      <c r="U147" s="239">
        <v>2</v>
      </c>
      <c r="V147" s="239">
        <v>13</v>
      </c>
      <c r="W147" s="239">
        <v>10</v>
      </c>
      <c r="X147" s="239">
        <v>2</v>
      </c>
      <c r="Y147" s="239">
        <v>1</v>
      </c>
      <c r="Z147" s="239">
        <v>7</v>
      </c>
      <c r="AB147" s="239">
        <v>3</v>
      </c>
      <c r="AC147" s="239">
        <v>98</v>
      </c>
      <c r="AD147" s="239" t="s">
        <v>676</v>
      </c>
      <c r="AF147" s="239" t="s">
        <v>521</v>
      </c>
      <c r="AG147" s="239">
        <v>8</v>
      </c>
      <c r="AH147" s="239">
        <v>2</v>
      </c>
      <c r="AI147" s="239">
        <v>2</v>
      </c>
      <c r="AJ147" s="239">
        <v>4</v>
      </c>
      <c r="AK147" s="239">
        <v>21</v>
      </c>
      <c r="AL147" s="239">
        <v>17</v>
      </c>
      <c r="AM147" s="239" t="s">
        <v>374</v>
      </c>
      <c r="AN147" s="239">
        <v>5</v>
      </c>
      <c r="AO147" s="239">
        <v>71</v>
      </c>
      <c r="AS147" s="239">
        <v>12</v>
      </c>
      <c r="AT147" s="239">
        <v>9</v>
      </c>
      <c r="AU147" s="239">
        <v>60</v>
      </c>
      <c r="AV147" s="239">
        <v>11</v>
      </c>
      <c r="AW147" s="239">
        <v>21</v>
      </c>
      <c r="AX147" s="239">
        <v>2</v>
      </c>
      <c r="AY147" s="239">
        <v>3</v>
      </c>
      <c r="AZ147" s="239">
        <v>3</v>
      </c>
      <c r="BA147" s="239">
        <v>21</v>
      </c>
      <c r="BB147" s="239">
        <v>47</v>
      </c>
      <c r="BC147" s="239" t="s">
        <v>374</v>
      </c>
      <c r="BD147" s="239">
        <v>5</v>
      </c>
      <c r="BE147" s="239">
        <v>1</v>
      </c>
      <c r="BI147" s="239">
        <v>12</v>
      </c>
      <c r="BJ147" s="239">
        <v>9</v>
      </c>
      <c r="BK147" s="239">
        <v>60</v>
      </c>
      <c r="BL147" s="239">
        <v>11</v>
      </c>
      <c r="BM147" s="239">
        <v>21</v>
      </c>
      <c r="CT147" s="239">
        <v>401375.84455168998</v>
      </c>
      <c r="CU147" s="239">
        <v>4971794.0140546896</v>
      </c>
      <c r="CV147" s="239">
        <v>44.892739779999999</v>
      </c>
      <c r="CW147" s="239">
        <v>-94.249004009999993</v>
      </c>
      <c r="CX147" s="239" t="s">
        <v>379</v>
      </c>
      <c r="CY147" s="239" t="s">
        <v>755</v>
      </c>
    </row>
    <row r="148" spans="1:103" x14ac:dyDescent="0.25">
      <c r="A148" s="239">
        <v>567020</v>
      </c>
      <c r="B148" s="239">
        <v>3</v>
      </c>
      <c r="C148" s="239">
        <v>7</v>
      </c>
      <c r="D148" s="239">
        <v>148.06700000000001</v>
      </c>
      <c r="E148" s="239">
        <v>43</v>
      </c>
      <c r="G148" s="239" t="s">
        <v>751</v>
      </c>
      <c r="H148" s="239">
        <v>8</v>
      </c>
      <c r="I148" s="239">
        <v>22</v>
      </c>
      <c r="K148" s="239">
        <v>18001618</v>
      </c>
      <c r="M148" s="239">
        <v>2</v>
      </c>
      <c r="N148" s="239">
        <v>19</v>
      </c>
      <c r="O148" s="239">
        <v>2018</v>
      </c>
      <c r="P148" s="239" t="s">
        <v>381</v>
      </c>
      <c r="Q148" s="239">
        <v>10</v>
      </c>
      <c r="R148" s="239" t="s">
        <v>376</v>
      </c>
      <c r="S148" s="239">
        <v>5</v>
      </c>
      <c r="T148" s="239">
        <v>0</v>
      </c>
      <c r="U148" s="239">
        <v>1</v>
      </c>
      <c r="W148" s="239">
        <v>35</v>
      </c>
      <c r="X148" s="239">
        <v>2</v>
      </c>
      <c r="Y148" s="239">
        <v>1</v>
      </c>
      <c r="Z148" s="239">
        <v>5</v>
      </c>
      <c r="AA148" s="239">
        <v>7</v>
      </c>
      <c r="AB148" s="239">
        <v>5</v>
      </c>
      <c r="AC148" s="239">
        <v>98</v>
      </c>
      <c r="AD148" s="239" t="s">
        <v>676</v>
      </c>
      <c r="AF148" s="239" t="s">
        <v>521</v>
      </c>
      <c r="AG148" s="239">
        <v>3</v>
      </c>
      <c r="AH148" s="239">
        <v>2</v>
      </c>
      <c r="AI148" s="239">
        <v>3</v>
      </c>
      <c r="AJ148" s="239">
        <v>4</v>
      </c>
      <c r="AK148" s="239">
        <v>21</v>
      </c>
      <c r="AL148" s="239">
        <v>22</v>
      </c>
      <c r="AM148" s="239" t="s">
        <v>374</v>
      </c>
      <c r="AN148" s="239">
        <v>5</v>
      </c>
      <c r="AO148" s="239">
        <v>71</v>
      </c>
      <c r="AP148" s="239">
        <v>62</v>
      </c>
      <c r="AS148" s="239">
        <v>12</v>
      </c>
      <c r="AT148" s="239">
        <v>9</v>
      </c>
      <c r="AU148" s="239">
        <v>60</v>
      </c>
      <c r="AV148" s="239">
        <v>11</v>
      </c>
      <c r="AW148" s="239">
        <v>21</v>
      </c>
      <c r="CT148" s="239">
        <v>401499.01331428299</v>
      </c>
      <c r="CU148" s="239">
        <v>4971776.1768488903</v>
      </c>
      <c r="CV148" s="239">
        <v>44.892596300000001</v>
      </c>
      <c r="CW148" s="239">
        <v>-94.24744106</v>
      </c>
      <c r="CX148" s="239" t="s">
        <v>379</v>
      </c>
      <c r="CY148" s="239" t="s">
        <v>756</v>
      </c>
    </row>
    <row r="149" spans="1:103" x14ac:dyDescent="0.25">
      <c r="A149" s="239">
        <v>836939</v>
      </c>
      <c r="B149" s="239">
        <v>3</v>
      </c>
      <c r="C149" s="239">
        <v>7</v>
      </c>
      <c r="D149" s="239">
        <v>148.10400000000001</v>
      </c>
      <c r="E149" s="239">
        <v>43</v>
      </c>
      <c r="G149" s="239" t="s">
        <v>757</v>
      </c>
      <c r="H149" s="239">
        <v>8</v>
      </c>
      <c r="I149" s="239">
        <v>22</v>
      </c>
      <c r="K149" s="239">
        <v>20201910</v>
      </c>
      <c r="L149" s="239">
        <v>202370029</v>
      </c>
      <c r="M149" s="239">
        <v>8</v>
      </c>
      <c r="N149" s="239">
        <v>24</v>
      </c>
      <c r="O149" s="239">
        <v>2020</v>
      </c>
      <c r="P149" s="239" t="s">
        <v>381</v>
      </c>
      <c r="Q149" s="239">
        <v>9</v>
      </c>
      <c r="R149" s="239" t="s">
        <v>376</v>
      </c>
      <c r="S149" s="239">
        <v>5</v>
      </c>
      <c r="T149" s="239">
        <v>0</v>
      </c>
      <c r="U149" s="239">
        <v>2</v>
      </c>
      <c r="V149" s="239">
        <v>11</v>
      </c>
      <c r="W149" s="239">
        <v>10</v>
      </c>
      <c r="X149" s="239">
        <v>2</v>
      </c>
      <c r="Y149" s="239">
        <v>1</v>
      </c>
      <c r="Z149" s="239">
        <v>1</v>
      </c>
      <c r="AB149" s="239">
        <v>1</v>
      </c>
      <c r="AC149" s="239">
        <v>98</v>
      </c>
      <c r="AD149" s="239">
        <v>7</v>
      </c>
      <c r="AF149" s="239" t="s">
        <v>521</v>
      </c>
      <c r="AG149" s="239">
        <v>6</v>
      </c>
      <c r="AH149" s="239">
        <v>2</v>
      </c>
      <c r="AI149" s="239">
        <v>4</v>
      </c>
      <c r="AJ149" s="239">
        <v>4</v>
      </c>
      <c r="AK149" s="239">
        <v>21</v>
      </c>
      <c r="AL149" s="239">
        <v>33</v>
      </c>
      <c r="AM149" s="239" t="s">
        <v>374</v>
      </c>
      <c r="AN149" s="239">
        <v>5</v>
      </c>
      <c r="AO149" s="239">
        <v>1</v>
      </c>
      <c r="AS149" s="239">
        <v>12</v>
      </c>
      <c r="AT149" s="239">
        <v>9</v>
      </c>
      <c r="AU149" s="239">
        <v>60</v>
      </c>
      <c r="AV149" s="239">
        <v>11</v>
      </c>
      <c r="AW149" s="239">
        <v>23</v>
      </c>
      <c r="AX149" s="239">
        <v>1</v>
      </c>
      <c r="AY149" s="239">
        <v>3</v>
      </c>
      <c r="AZ149" s="239">
        <v>3</v>
      </c>
      <c r="BA149" s="239">
        <v>21</v>
      </c>
      <c r="BI149" s="239">
        <v>12</v>
      </c>
      <c r="BJ149" s="239">
        <v>9</v>
      </c>
      <c r="BK149" s="239">
        <v>60</v>
      </c>
      <c r="BL149" s="239">
        <v>11</v>
      </c>
      <c r="BM149" s="239">
        <v>23</v>
      </c>
      <c r="CT149" s="239">
        <v>401545.17822369002</v>
      </c>
      <c r="CU149" s="239">
        <v>4971768.6140038902</v>
      </c>
      <c r="CV149" s="239">
        <v>44.892534619999999</v>
      </c>
      <c r="CW149" s="239">
        <v>-94.246855089999997</v>
      </c>
      <c r="CX149" s="239" t="s">
        <v>379</v>
      </c>
      <c r="CY149" s="239" t="s">
        <v>758</v>
      </c>
    </row>
    <row r="150" spans="1:103" x14ac:dyDescent="0.25">
      <c r="A150" s="239">
        <v>10808369</v>
      </c>
      <c r="B150" s="239">
        <v>3</v>
      </c>
      <c r="C150" s="239">
        <v>7</v>
      </c>
      <c r="D150" s="239">
        <v>148.38499999999999</v>
      </c>
      <c r="E150" s="239">
        <v>43</v>
      </c>
      <c r="G150" s="239" t="s">
        <v>759</v>
      </c>
      <c r="H150" s="239">
        <v>8</v>
      </c>
      <c r="I150" s="239">
        <v>22</v>
      </c>
      <c r="K150" s="239">
        <v>12200226</v>
      </c>
      <c r="L150" s="239">
        <v>120630165</v>
      </c>
      <c r="M150" s="239">
        <v>2</v>
      </c>
      <c r="N150" s="239">
        <v>22</v>
      </c>
      <c r="O150" s="239">
        <v>2012</v>
      </c>
      <c r="P150" s="239" t="s">
        <v>375</v>
      </c>
      <c r="Q150" s="239">
        <v>16</v>
      </c>
      <c r="S150" s="239">
        <v>5</v>
      </c>
      <c r="T150" s="239">
        <v>0</v>
      </c>
      <c r="U150" s="239">
        <v>1</v>
      </c>
      <c r="V150" s="239">
        <v>7</v>
      </c>
      <c r="W150" s="239">
        <v>75</v>
      </c>
      <c r="X150" s="239">
        <v>2</v>
      </c>
      <c r="Y150" s="239">
        <v>1</v>
      </c>
      <c r="Z150" s="239">
        <v>1</v>
      </c>
      <c r="AB150" s="239">
        <v>1</v>
      </c>
      <c r="AC150" s="239">
        <v>98</v>
      </c>
      <c r="AD150" s="239" t="s">
        <v>523</v>
      </c>
      <c r="AE150" s="239">
        <v>148</v>
      </c>
      <c r="AF150" s="239" t="s">
        <v>521</v>
      </c>
      <c r="AG150" s="239">
        <v>3</v>
      </c>
      <c r="AH150" s="239">
        <v>2</v>
      </c>
      <c r="AI150" s="239">
        <v>2</v>
      </c>
      <c r="AJ150" s="239">
        <v>3</v>
      </c>
      <c r="AK150" s="239">
        <v>21</v>
      </c>
      <c r="AL150" s="239">
        <v>51</v>
      </c>
      <c r="AM150" s="239" t="s">
        <v>374</v>
      </c>
      <c r="AN150" s="239">
        <v>90</v>
      </c>
      <c r="AO150" s="239">
        <v>15</v>
      </c>
      <c r="AS150" s="239">
        <v>5</v>
      </c>
      <c r="AT150" s="239">
        <v>98</v>
      </c>
      <c r="AU150" s="239">
        <v>60</v>
      </c>
      <c r="AV150" s="239">
        <v>11</v>
      </c>
      <c r="AW150" s="239">
        <v>21</v>
      </c>
      <c r="CT150" s="239">
        <v>402010</v>
      </c>
      <c r="CU150" s="239">
        <v>4971762</v>
      </c>
      <c r="CV150" s="239">
        <v>44.892539300000003</v>
      </c>
      <c r="CW150" s="239">
        <v>-94.240963199999996</v>
      </c>
      <c r="CX150" s="239" t="s">
        <v>379</v>
      </c>
      <c r="CY150" s="239" t="s">
        <v>760</v>
      </c>
    </row>
    <row r="151" spans="1:103" x14ac:dyDescent="0.25">
      <c r="A151" s="239">
        <v>689389</v>
      </c>
      <c r="B151" s="239">
        <v>3</v>
      </c>
      <c r="C151" s="239">
        <v>7</v>
      </c>
      <c r="D151" s="239">
        <v>148.47200000000001</v>
      </c>
      <c r="E151" s="239">
        <v>43</v>
      </c>
      <c r="G151" s="239" t="s">
        <v>751</v>
      </c>
      <c r="H151" s="239">
        <v>8</v>
      </c>
      <c r="I151" s="239">
        <v>22</v>
      </c>
      <c r="K151" s="239">
        <v>19200533</v>
      </c>
      <c r="M151" s="239">
        <v>2</v>
      </c>
      <c r="N151" s="239">
        <v>12</v>
      </c>
      <c r="O151" s="239">
        <v>2019</v>
      </c>
      <c r="P151" s="239" t="s">
        <v>391</v>
      </c>
      <c r="Q151" s="239">
        <v>20</v>
      </c>
      <c r="R151" s="239" t="s">
        <v>393</v>
      </c>
      <c r="S151" s="239">
        <v>5</v>
      </c>
      <c r="T151" s="239">
        <v>0</v>
      </c>
      <c r="U151" s="239">
        <v>1</v>
      </c>
      <c r="W151" s="239">
        <v>25</v>
      </c>
      <c r="X151" s="239">
        <v>2</v>
      </c>
      <c r="Y151" s="239">
        <v>6</v>
      </c>
      <c r="Z151" s="239">
        <v>1</v>
      </c>
      <c r="AB151" s="239">
        <v>5</v>
      </c>
      <c r="AC151" s="239">
        <v>98</v>
      </c>
      <c r="AD151" s="239" t="s">
        <v>676</v>
      </c>
      <c r="AF151" s="239" t="s">
        <v>521</v>
      </c>
      <c r="AG151" s="239">
        <v>4</v>
      </c>
      <c r="AH151" s="239">
        <v>2</v>
      </c>
      <c r="AI151" s="239">
        <v>2</v>
      </c>
      <c r="AJ151" s="239">
        <v>3</v>
      </c>
      <c r="AK151" s="239">
        <v>27</v>
      </c>
      <c r="AL151" s="239">
        <v>20</v>
      </c>
      <c r="AM151" s="239" t="s">
        <v>384</v>
      </c>
      <c r="AN151" s="239">
        <v>5</v>
      </c>
      <c r="AO151" s="239">
        <v>1</v>
      </c>
      <c r="AS151" s="239">
        <v>12</v>
      </c>
      <c r="AT151" s="239">
        <v>9</v>
      </c>
      <c r="AU151" s="239">
        <v>60</v>
      </c>
      <c r="AV151" s="239">
        <v>11</v>
      </c>
      <c r="AW151" s="239">
        <v>21</v>
      </c>
      <c r="CT151" s="239">
        <v>402150.546101093</v>
      </c>
      <c r="CU151" s="239">
        <v>4971768.6140038902</v>
      </c>
      <c r="CV151" s="239">
        <v>44.892618050000003</v>
      </c>
      <c r="CW151" s="239">
        <v>-94.239190359999995</v>
      </c>
      <c r="CX151" s="239" t="s">
        <v>379</v>
      </c>
      <c r="CY151" s="239" t="s">
        <v>761</v>
      </c>
    </row>
    <row r="152" spans="1:103" x14ac:dyDescent="0.25">
      <c r="A152" s="239">
        <v>748199</v>
      </c>
      <c r="B152" s="239">
        <v>3</v>
      </c>
      <c r="C152" s="239">
        <v>7</v>
      </c>
      <c r="D152" s="239">
        <v>148.596</v>
      </c>
      <c r="E152" s="239">
        <v>43</v>
      </c>
      <c r="G152" s="239" t="s">
        <v>757</v>
      </c>
      <c r="H152" s="239">
        <v>8</v>
      </c>
      <c r="I152" s="239">
        <v>22</v>
      </c>
      <c r="K152" s="239">
        <v>19009144</v>
      </c>
      <c r="M152" s="239">
        <v>9</v>
      </c>
      <c r="N152" s="239">
        <v>16</v>
      </c>
      <c r="O152" s="239">
        <v>2019</v>
      </c>
      <c r="P152" s="239" t="s">
        <v>381</v>
      </c>
      <c r="Q152" s="239">
        <v>8</v>
      </c>
      <c r="R152" s="239" t="s">
        <v>393</v>
      </c>
      <c r="S152" s="239">
        <v>5</v>
      </c>
      <c r="T152" s="239">
        <v>0</v>
      </c>
      <c r="U152" s="239">
        <v>2</v>
      </c>
      <c r="V152" s="239">
        <v>5</v>
      </c>
      <c r="W152" s="239">
        <v>10</v>
      </c>
      <c r="X152" s="239">
        <v>4</v>
      </c>
      <c r="Y152" s="239">
        <v>1</v>
      </c>
      <c r="Z152" s="239">
        <v>1</v>
      </c>
      <c r="AB152" s="239">
        <v>1</v>
      </c>
      <c r="AC152" s="239">
        <v>98</v>
      </c>
      <c r="AD152" s="239" t="s">
        <v>676</v>
      </c>
      <c r="AF152" s="239" t="s">
        <v>521</v>
      </c>
      <c r="AG152" s="239">
        <v>10</v>
      </c>
      <c r="AH152" s="239">
        <v>2</v>
      </c>
      <c r="AI152" s="239">
        <v>5</v>
      </c>
      <c r="AJ152" s="239">
        <v>3</v>
      </c>
      <c r="AK152" s="239">
        <v>24</v>
      </c>
      <c r="AL152" s="239">
        <v>36</v>
      </c>
      <c r="AM152" s="239" t="s">
        <v>384</v>
      </c>
      <c r="AN152" s="239">
        <v>5</v>
      </c>
      <c r="AO152" s="239">
        <v>1</v>
      </c>
      <c r="AS152" s="239">
        <v>12</v>
      </c>
      <c r="AT152" s="239">
        <v>23</v>
      </c>
      <c r="AU152" s="239">
        <v>60</v>
      </c>
      <c r="AV152" s="239">
        <v>11</v>
      </c>
      <c r="AW152" s="239">
        <v>21</v>
      </c>
      <c r="AX152" s="239">
        <v>2</v>
      </c>
      <c r="AY152" s="239">
        <v>2</v>
      </c>
      <c r="AZ152" s="239">
        <v>3</v>
      </c>
      <c r="BA152" s="239">
        <v>21</v>
      </c>
      <c r="BB152" s="239">
        <v>27</v>
      </c>
      <c r="BC152" s="239" t="s">
        <v>374</v>
      </c>
      <c r="BD152" s="239">
        <v>5</v>
      </c>
      <c r="BE152" s="239">
        <v>71</v>
      </c>
      <c r="BI152" s="239">
        <v>12</v>
      </c>
      <c r="BJ152" s="239">
        <v>23</v>
      </c>
      <c r="BK152" s="239">
        <v>60</v>
      </c>
      <c r="BL152" s="239">
        <v>11</v>
      </c>
      <c r="BM152" s="239">
        <v>21</v>
      </c>
      <c r="CT152" s="239">
        <v>402349.41417993698</v>
      </c>
      <c r="CU152" s="239">
        <v>4971757.6576161496</v>
      </c>
      <c r="CV152" s="239">
        <v>44.89254674</v>
      </c>
      <c r="CW152" s="239">
        <v>-94.236670320000002</v>
      </c>
      <c r="CX152" s="239" t="s">
        <v>379</v>
      </c>
      <c r="CY152" s="239" t="s">
        <v>762</v>
      </c>
    </row>
    <row r="153" spans="1:103" x14ac:dyDescent="0.25">
      <c r="A153" s="239">
        <v>10966423</v>
      </c>
      <c r="B153" s="239">
        <v>3</v>
      </c>
      <c r="C153" s="239">
        <v>7</v>
      </c>
      <c r="D153" s="239">
        <v>148.624</v>
      </c>
      <c r="E153" s="239">
        <v>43</v>
      </c>
      <c r="G153" s="239" t="s">
        <v>759</v>
      </c>
      <c r="H153" s="239">
        <v>8</v>
      </c>
      <c r="I153" s="239">
        <v>22</v>
      </c>
      <c r="K153" s="239">
        <v>14200323</v>
      </c>
      <c r="L153" s="239">
        <v>140590315</v>
      </c>
      <c r="M153" s="239">
        <v>2</v>
      </c>
      <c r="N153" s="239">
        <v>21</v>
      </c>
      <c r="O153" s="239">
        <v>2014</v>
      </c>
      <c r="P153" s="239" t="s">
        <v>383</v>
      </c>
      <c r="Q153" s="239">
        <v>17</v>
      </c>
      <c r="S153" s="239">
        <v>4</v>
      </c>
      <c r="T153" s="239">
        <v>0</v>
      </c>
      <c r="U153" s="239">
        <v>2</v>
      </c>
      <c r="V153" s="239">
        <v>1</v>
      </c>
      <c r="W153" s="239">
        <v>10</v>
      </c>
      <c r="X153" s="239">
        <v>4</v>
      </c>
      <c r="Y153" s="239">
        <v>1</v>
      </c>
      <c r="Z153" s="239">
        <v>7</v>
      </c>
      <c r="AB153" s="239">
        <v>5</v>
      </c>
      <c r="AC153" s="239">
        <v>98</v>
      </c>
      <c r="AD153" s="239" t="s">
        <v>523</v>
      </c>
      <c r="AE153" s="239" t="s">
        <v>763</v>
      </c>
      <c r="AF153" s="239" t="s">
        <v>521</v>
      </c>
      <c r="AG153" s="239">
        <v>7</v>
      </c>
      <c r="AH153" s="239">
        <v>1</v>
      </c>
      <c r="AI153" s="239">
        <v>4</v>
      </c>
      <c r="AJ153" s="239">
        <v>4</v>
      </c>
      <c r="AK153" s="239">
        <v>21</v>
      </c>
      <c r="AL153" s="239">
        <v>46</v>
      </c>
      <c r="AM153" s="239" t="s">
        <v>374</v>
      </c>
      <c r="AN153" s="239">
        <v>1</v>
      </c>
      <c r="AO153" s="239">
        <v>18</v>
      </c>
      <c r="AP153" s="239">
        <v>3</v>
      </c>
      <c r="AS153" s="239">
        <v>7</v>
      </c>
      <c r="AT153" s="239">
        <v>2</v>
      </c>
      <c r="AU153" s="239">
        <v>60</v>
      </c>
      <c r="AV153" s="239">
        <v>11</v>
      </c>
      <c r="AW153" s="239">
        <v>21</v>
      </c>
      <c r="AX153" s="239">
        <v>2</v>
      </c>
      <c r="AY153" s="239">
        <v>2</v>
      </c>
      <c r="AZ153" s="239">
        <v>4</v>
      </c>
      <c r="BA153" s="239">
        <v>21</v>
      </c>
      <c r="BB153" s="239">
        <v>42</v>
      </c>
      <c r="BC153" s="239" t="s">
        <v>384</v>
      </c>
      <c r="BD153" s="239">
        <v>5</v>
      </c>
      <c r="BE153" s="239">
        <v>1</v>
      </c>
      <c r="BI153" s="239">
        <v>7</v>
      </c>
      <c r="BJ153" s="239">
        <v>2</v>
      </c>
      <c r="BK153" s="239">
        <v>60</v>
      </c>
      <c r="BL153" s="239">
        <v>11</v>
      </c>
      <c r="BM153" s="239">
        <v>21</v>
      </c>
      <c r="CT153" s="239">
        <v>402395</v>
      </c>
      <c r="CU153" s="239">
        <v>4971757</v>
      </c>
      <c r="CV153" s="239">
        <v>44.892544000000001</v>
      </c>
      <c r="CW153" s="239">
        <v>-94.236090899999994</v>
      </c>
      <c r="CX153" s="239" t="s">
        <v>379</v>
      </c>
      <c r="CY153" s="239" t="s">
        <v>764</v>
      </c>
    </row>
    <row r="154" spans="1:103" x14ac:dyDescent="0.25">
      <c r="A154" s="239">
        <v>10735757</v>
      </c>
      <c r="B154" s="239">
        <v>3</v>
      </c>
      <c r="C154" s="239">
        <v>7</v>
      </c>
      <c r="D154" s="239">
        <v>148.79400000000001</v>
      </c>
      <c r="E154" s="239">
        <v>43</v>
      </c>
      <c r="G154" s="239" t="s">
        <v>759</v>
      </c>
      <c r="H154" s="239">
        <v>8</v>
      </c>
      <c r="I154" s="239">
        <v>22</v>
      </c>
      <c r="L154" s="239">
        <v>111540112</v>
      </c>
      <c r="M154" s="239">
        <v>3</v>
      </c>
      <c r="N154" s="239">
        <v>17</v>
      </c>
      <c r="O154" s="239">
        <v>2011</v>
      </c>
      <c r="P154" s="239" t="s">
        <v>416</v>
      </c>
      <c r="Q154" s="239">
        <v>21</v>
      </c>
      <c r="S154" s="239">
        <v>3</v>
      </c>
      <c r="T154" s="239">
        <v>0</v>
      </c>
      <c r="U154" s="239">
        <v>1</v>
      </c>
      <c r="V154" s="239">
        <v>8</v>
      </c>
      <c r="W154" s="239">
        <v>16</v>
      </c>
      <c r="Y154" s="239">
        <v>6</v>
      </c>
      <c r="Z154" s="239">
        <v>1</v>
      </c>
      <c r="AB154" s="239">
        <v>1</v>
      </c>
      <c r="AF154" s="239" t="s">
        <v>521</v>
      </c>
      <c r="AG154" s="239">
        <v>4</v>
      </c>
      <c r="AH154" s="239">
        <v>2</v>
      </c>
      <c r="AI154" s="239">
        <v>4</v>
      </c>
      <c r="AJ154" s="239">
        <v>4</v>
      </c>
      <c r="AK154" s="239">
        <v>21</v>
      </c>
      <c r="AL154" s="239">
        <v>45</v>
      </c>
      <c r="AM154" s="239" t="s">
        <v>384</v>
      </c>
      <c r="AT154" s="239">
        <v>98</v>
      </c>
      <c r="AU154" s="239">
        <v>60</v>
      </c>
      <c r="CT154" s="239">
        <v>402668</v>
      </c>
      <c r="CU154" s="239">
        <v>4971752</v>
      </c>
      <c r="CV154" s="239">
        <v>44.892535899999999</v>
      </c>
      <c r="CW154" s="239">
        <v>-94.232636499999998</v>
      </c>
      <c r="CX154" s="239" t="s">
        <v>379</v>
      </c>
    </row>
    <row r="155" spans="1:103" x14ac:dyDescent="0.25">
      <c r="A155" s="239">
        <v>10832454</v>
      </c>
      <c r="B155" s="239">
        <v>3</v>
      </c>
      <c r="C155" s="239">
        <v>7</v>
      </c>
      <c r="D155" s="239">
        <v>148.79400000000001</v>
      </c>
      <c r="E155" s="239">
        <v>43</v>
      </c>
      <c r="G155" s="239" t="s">
        <v>759</v>
      </c>
      <c r="H155" s="239">
        <v>8</v>
      </c>
      <c r="I155" s="239">
        <v>22</v>
      </c>
      <c r="K155" s="239">
        <v>12201242</v>
      </c>
      <c r="L155" s="239">
        <v>123150154</v>
      </c>
      <c r="M155" s="239">
        <v>11</v>
      </c>
      <c r="N155" s="239">
        <v>9</v>
      </c>
      <c r="O155" s="239">
        <v>2012</v>
      </c>
      <c r="P155" s="239" t="s">
        <v>383</v>
      </c>
      <c r="Q155" s="239">
        <v>17</v>
      </c>
      <c r="S155" s="239">
        <v>5</v>
      </c>
      <c r="T155" s="239">
        <v>0</v>
      </c>
      <c r="U155" s="239">
        <v>1</v>
      </c>
      <c r="V155" s="239">
        <v>8</v>
      </c>
      <c r="W155" s="239">
        <v>16</v>
      </c>
      <c r="X155" s="239">
        <v>4</v>
      </c>
      <c r="Y155" s="239">
        <v>6</v>
      </c>
      <c r="Z155" s="239">
        <v>2</v>
      </c>
      <c r="AB155" s="239">
        <v>1</v>
      </c>
      <c r="AC155" s="239">
        <v>98</v>
      </c>
      <c r="AD155" s="239" t="s">
        <v>523</v>
      </c>
      <c r="AE155" s="239" t="s">
        <v>763</v>
      </c>
      <c r="AF155" s="239" t="s">
        <v>521</v>
      </c>
      <c r="AG155" s="239">
        <v>4</v>
      </c>
      <c r="AH155" s="239">
        <v>2</v>
      </c>
      <c r="AI155" s="239">
        <v>4</v>
      </c>
      <c r="AJ155" s="239">
        <v>3</v>
      </c>
      <c r="AK155" s="239">
        <v>21</v>
      </c>
      <c r="AL155" s="239">
        <v>25</v>
      </c>
      <c r="AM155" s="239" t="s">
        <v>384</v>
      </c>
      <c r="AN155" s="239">
        <v>5</v>
      </c>
      <c r="AO155" s="239">
        <v>1</v>
      </c>
      <c r="AS155" s="239">
        <v>7</v>
      </c>
      <c r="AT155" s="239">
        <v>5</v>
      </c>
      <c r="AU155" s="239">
        <v>60</v>
      </c>
      <c r="AV155" s="239">
        <v>11</v>
      </c>
      <c r="AW155" s="239">
        <v>21</v>
      </c>
      <c r="CT155" s="239">
        <v>402668</v>
      </c>
      <c r="CU155" s="239">
        <v>4971752</v>
      </c>
      <c r="CV155" s="239">
        <v>44.892535899999999</v>
      </c>
      <c r="CW155" s="239">
        <v>-94.232636499999998</v>
      </c>
      <c r="CX155" s="239" t="s">
        <v>379</v>
      </c>
      <c r="CY155" s="239" t="s">
        <v>765</v>
      </c>
    </row>
    <row r="156" spans="1:103" x14ac:dyDescent="0.25">
      <c r="A156" s="239">
        <v>731461</v>
      </c>
      <c r="B156" s="239">
        <v>3</v>
      </c>
      <c r="C156" s="239">
        <v>7</v>
      </c>
      <c r="D156" s="239">
        <v>148.82</v>
      </c>
      <c r="E156" s="239">
        <v>43</v>
      </c>
      <c r="G156" s="239" t="s">
        <v>751</v>
      </c>
      <c r="H156" s="239">
        <v>8</v>
      </c>
      <c r="I156" s="239">
        <v>22</v>
      </c>
      <c r="K156" s="239">
        <v>19201751</v>
      </c>
      <c r="M156" s="239">
        <v>7</v>
      </c>
      <c r="N156" s="239">
        <v>4</v>
      </c>
      <c r="O156" s="239">
        <v>2019</v>
      </c>
      <c r="P156" s="239" t="s">
        <v>416</v>
      </c>
      <c r="Q156" s="239">
        <v>21</v>
      </c>
      <c r="R156" s="239" t="s">
        <v>376</v>
      </c>
      <c r="S156" s="239">
        <v>5</v>
      </c>
      <c r="T156" s="239">
        <v>0</v>
      </c>
      <c r="U156" s="239">
        <v>1</v>
      </c>
      <c r="W156" s="239">
        <v>16</v>
      </c>
      <c r="X156" s="239">
        <v>4</v>
      </c>
      <c r="Y156" s="239">
        <v>6</v>
      </c>
      <c r="Z156" s="239">
        <v>1</v>
      </c>
      <c r="AB156" s="239">
        <v>1</v>
      </c>
      <c r="AC156" s="239">
        <v>98</v>
      </c>
      <c r="AD156" s="239" t="s">
        <v>676</v>
      </c>
      <c r="AF156" s="239" t="s">
        <v>521</v>
      </c>
      <c r="AG156" s="239">
        <v>4</v>
      </c>
      <c r="AH156" s="239">
        <v>2</v>
      </c>
      <c r="AI156" s="239">
        <v>5</v>
      </c>
      <c r="AJ156" s="239">
        <v>4</v>
      </c>
      <c r="AK156" s="239">
        <v>21</v>
      </c>
      <c r="AL156" s="239">
        <v>35</v>
      </c>
      <c r="AM156" s="239" t="s">
        <v>384</v>
      </c>
      <c r="AN156" s="239">
        <v>5</v>
      </c>
      <c r="AO156" s="239">
        <v>1</v>
      </c>
      <c r="AS156" s="239">
        <v>12</v>
      </c>
      <c r="AT156" s="239">
        <v>9</v>
      </c>
      <c r="AU156" s="239">
        <v>60</v>
      </c>
      <c r="AV156" s="239">
        <v>13</v>
      </c>
      <c r="AW156" s="239">
        <v>22</v>
      </c>
      <c r="CT156" s="239">
        <v>402709.34721869498</v>
      </c>
      <c r="CU156" s="239">
        <v>4971764.3806620901</v>
      </c>
      <c r="CV156" s="239">
        <v>44.892656510000002</v>
      </c>
      <c r="CW156" s="239">
        <v>-94.232114390000007</v>
      </c>
      <c r="CX156" s="239" t="s">
        <v>438</v>
      </c>
      <c r="CY156" s="239" t="s">
        <v>766</v>
      </c>
    </row>
    <row r="157" spans="1:103" x14ac:dyDescent="0.25">
      <c r="A157" s="239">
        <v>408286</v>
      </c>
      <c r="B157" s="239">
        <v>3</v>
      </c>
      <c r="C157" s="239">
        <v>7</v>
      </c>
      <c r="D157" s="239">
        <v>148.84899999999999</v>
      </c>
      <c r="E157" s="239">
        <v>43</v>
      </c>
      <c r="G157" s="239" t="s">
        <v>751</v>
      </c>
      <c r="H157" s="239">
        <v>8</v>
      </c>
      <c r="I157" s="239">
        <v>22</v>
      </c>
      <c r="K157" s="239">
        <v>16202879</v>
      </c>
      <c r="M157" s="239">
        <v>12</v>
      </c>
      <c r="N157" s="239">
        <v>24</v>
      </c>
      <c r="O157" s="239">
        <v>2016</v>
      </c>
      <c r="P157" s="239" t="s">
        <v>386</v>
      </c>
      <c r="Q157" s="239">
        <v>7</v>
      </c>
      <c r="S157" s="239">
        <v>5</v>
      </c>
      <c r="T157" s="239">
        <v>0</v>
      </c>
      <c r="U157" s="239">
        <v>1</v>
      </c>
      <c r="W157" s="239">
        <v>83</v>
      </c>
      <c r="X157" s="239">
        <v>2</v>
      </c>
      <c r="Y157" s="239">
        <v>1</v>
      </c>
      <c r="Z157" s="239">
        <v>2</v>
      </c>
      <c r="AB157" s="239">
        <v>5</v>
      </c>
      <c r="AC157" s="239">
        <v>98</v>
      </c>
      <c r="AD157" s="239" t="s">
        <v>676</v>
      </c>
      <c r="AF157" s="239" t="s">
        <v>521</v>
      </c>
      <c r="AG157" s="239">
        <v>3</v>
      </c>
      <c r="AH157" s="239">
        <v>2</v>
      </c>
      <c r="AI157" s="239">
        <v>5</v>
      </c>
      <c r="AJ157" s="239">
        <v>4</v>
      </c>
      <c r="AK157" s="239">
        <v>21</v>
      </c>
      <c r="AL157" s="239">
        <v>17</v>
      </c>
      <c r="AM157" s="239" t="s">
        <v>384</v>
      </c>
      <c r="AN157" s="239">
        <v>5</v>
      </c>
      <c r="AO157" s="239">
        <v>71</v>
      </c>
      <c r="AP157" s="239">
        <v>68</v>
      </c>
      <c r="AS157" s="239">
        <v>12</v>
      </c>
      <c r="AT157" s="239">
        <v>9</v>
      </c>
      <c r="AV157" s="239">
        <v>13</v>
      </c>
      <c r="AW157" s="239">
        <v>21</v>
      </c>
      <c r="CT157" s="239">
        <v>402755.91397849598</v>
      </c>
      <c r="CU157" s="239">
        <v>4971768.6140038902</v>
      </c>
      <c r="CV157" s="239">
        <v>44.89270097</v>
      </c>
      <c r="CW157" s="239">
        <v>-94.231525610000006</v>
      </c>
      <c r="CX157" s="239" t="s">
        <v>438</v>
      </c>
      <c r="CY157" s="239" t="s">
        <v>767</v>
      </c>
    </row>
    <row r="158" spans="1:103" x14ac:dyDescent="0.25">
      <c r="A158" s="239">
        <v>10963092</v>
      </c>
      <c r="B158" s="239">
        <v>3</v>
      </c>
      <c r="C158" s="239">
        <v>7</v>
      </c>
      <c r="D158" s="239">
        <v>148.86000000000001</v>
      </c>
      <c r="E158" s="239">
        <v>43</v>
      </c>
      <c r="G158" s="239" t="s">
        <v>759</v>
      </c>
      <c r="H158" s="239">
        <v>8</v>
      </c>
      <c r="I158" s="239">
        <v>22</v>
      </c>
      <c r="K158" s="239">
        <v>14200131</v>
      </c>
      <c r="L158" s="239">
        <v>140300367</v>
      </c>
      <c r="M158" s="239">
        <v>1</v>
      </c>
      <c r="N158" s="239">
        <v>25</v>
      </c>
      <c r="O158" s="239">
        <v>2014</v>
      </c>
      <c r="P158" s="239" t="s">
        <v>386</v>
      </c>
      <c r="Q158" s="239">
        <v>6</v>
      </c>
      <c r="S158" s="239">
        <v>5</v>
      </c>
      <c r="T158" s="239">
        <v>0</v>
      </c>
      <c r="U158" s="239">
        <v>3</v>
      </c>
      <c r="V158" s="239">
        <v>10</v>
      </c>
      <c r="W158" s="239">
        <v>11</v>
      </c>
      <c r="X158" s="239">
        <v>2</v>
      </c>
      <c r="Y158" s="239">
        <v>6</v>
      </c>
      <c r="Z158" s="239">
        <v>7</v>
      </c>
      <c r="AB158" s="239">
        <v>5</v>
      </c>
      <c r="AC158" s="239">
        <v>98</v>
      </c>
      <c r="AD158" s="239" t="s">
        <v>523</v>
      </c>
      <c r="AE158" s="239" t="s">
        <v>763</v>
      </c>
      <c r="AF158" s="239" t="s">
        <v>521</v>
      </c>
      <c r="AG158" s="239">
        <v>5</v>
      </c>
      <c r="AH158" s="239">
        <v>2</v>
      </c>
      <c r="AI158" s="239">
        <v>2</v>
      </c>
      <c r="AJ158" s="239">
        <v>3</v>
      </c>
      <c r="AK158" s="239">
        <v>21</v>
      </c>
      <c r="AL158" s="239">
        <v>26</v>
      </c>
      <c r="AM158" s="239" t="s">
        <v>374</v>
      </c>
      <c r="AN158" s="239">
        <v>5</v>
      </c>
      <c r="AO158" s="239">
        <v>3</v>
      </c>
      <c r="AS158" s="239">
        <v>7</v>
      </c>
      <c r="AT158" s="239">
        <v>98</v>
      </c>
      <c r="AU158" s="239">
        <v>60</v>
      </c>
      <c r="AV158" s="239">
        <v>11</v>
      </c>
      <c r="AW158" s="239">
        <v>21</v>
      </c>
      <c r="AX158" s="239">
        <v>2</v>
      </c>
      <c r="AY158" s="239">
        <v>2</v>
      </c>
      <c r="AZ158" s="239">
        <v>3</v>
      </c>
      <c r="BA158" s="239">
        <v>21</v>
      </c>
      <c r="BB158" s="239">
        <v>30</v>
      </c>
      <c r="BC158" s="239" t="s">
        <v>384</v>
      </c>
      <c r="BD158" s="239">
        <v>5</v>
      </c>
      <c r="BE158" s="239">
        <v>3</v>
      </c>
      <c r="BI158" s="239">
        <v>7</v>
      </c>
      <c r="BJ158" s="239">
        <v>98</v>
      </c>
      <c r="BK158" s="239">
        <v>60</v>
      </c>
      <c r="BL158" s="239">
        <v>11</v>
      </c>
      <c r="BM158" s="239">
        <v>21</v>
      </c>
      <c r="BN158" s="239">
        <v>2</v>
      </c>
      <c r="BO158" s="239">
        <v>2</v>
      </c>
      <c r="BP158" s="239">
        <v>3</v>
      </c>
      <c r="BQ158" s="239">
        <v>21</v>
      </c>
      <c r="BR158" s="239">
        <v>35</v>
      </c>
      <c r="BS158" s="239" t="s">
        <v>374</v>
      </c>
      <c r="BT158" s="239">
        <v>5</v>
      </c>
      <c r="BU158" s="239">
        <v>1</v>
      </c>
      <c r="BY158" s="239">
        <v>7</v>
      </c>
      <c r="BZ158" s="239">
        <v>98</v>
      </c>
      <c r="CA158" s="239">
        <v>60</v>
      </c>
      <c r="CB158" s="239">
        <v>11</v>
      </c>
      <c r="CC158" s="239">
        <v>21</v>
      </c>
      <c r="CT158" s="239">
        <v>402774</v>
      </c>
      <c r="CU158" s="239">
        <v>4971751</v>
      </c>
      <c r="CV158" s="239">
        <v>44.892546600000003</v>
      </c>
      <c r="CW158" s="239">
        <v>-94.231287499999993</v>
      </c>
      <c r="CX158" s="239" t="s">
        <v>379</v>
      </c>
      <c r="CY158" s="239" t="s">
        <v>768</v>
      </c>
    </row>
    <row r="159" spans="1:103" x14ac:dyDescent="0.25">
      <c r="A159" s="239">
        <v>806980</v>
      </c>
      <c r="B159" s="239">
        <v>3</v>
      </c>
      <c r="C159" s="239">
        <v>7</v>
      </c>
      <c r="D159" s="239">
        <v>148.90299999999999</v>
      </c>
      <c r="E159" s="239">
        <v>43</v>
      </c>
      <c r="G159" s="239" t="s">
        <v>751</v>
      </c>
      <c r="H159" s="239">
        <v>8</v>
      </c>
      <c r="I159" s="239">
        <v>22</v>
      </c>
      <c r="K159" s="239">
        <v>20003141</v>
      </c>
      <c r="L159" s="239">
        <v>201040099</v>
      </c>
      <c r="M159" s="239">
        <v>4</v>
      </c>
      <c r="N159" s="239">
        <v>13</v>
      </c>
      <c r="O159" s="239">
        <v>2020</v>
      </c>
      <c r="P159" s="239" t="s">
        <v>381</v>
      </c>
      <c r="Q159" s="239">
        <v>4</v>
      </c>
      <c r="R159" s="239" t="s">
        <v>393</v>
      </c>
      <c r="S159" s="239">
        <v>5</v>
      </c>
      <c r="T159" s="239">
        <v>0</v>
      </c>
      <c r="U159" s="239">
        <v>1</v>
      </c>
      <c r="W159" s="239">
        <v>83</v>
      </c>
      <c r="X159" s="239">
        <v>2</v>
      </c>
      <c r="Y159" s="239">
        <v>6</v>
      </c>
      <c r="Z159" s="239">
        <v>2</v>
      </c>
      <c r="AB159" s="239">
        <v>5</v>
      </c>
      <c r="AC159" s="239">
        <v>98</v>
      </c>
      <c r="AD159" s="239">
        <v>7</v>
      </c>
      <c r="AF159" s="239" t="s">
        <v>521</v>
      </c>
      <c r="AG159" s="239">
        <v>3</v>
      </c>
      <c r="AH159" s="239">
        <v>2</v>
      </c>
      <c r="AI159" s="239">
        <v>3</v>
      </c>
      <c r="AJ159" s="239">
        <v>3</v>
      </c>
      <c r="AK159" s="239">
        <v>32</v>
      </c>
      <c r="AL159" s="239">
        <v>62</v>
      </c>
      <c r="AM159" s="239" t="s">
        <v>374</v>
      </c>
      <c r="AN159" s="239">
        <v>5</v>
      </c>
      <c r="AO159" s="239">
        <v>62</v>
      </c>
      <c r="AS159" s="239">
        <v>12</v>
      </c>
      <c r="AT159" s="239">
        <v>9</v>
      </c>
      <c r="AU159" s="239">
        <v>60</v>
      </c>
      <c r="AV159" s="239">
        <v>12</v>
      </c>
      <c r="AW159" s="239">
        <v>21</v>
      </c>
      <c r="CT159" s="239">
        <v>402829.53050503298</v>
      </c>
      <c r="CU159" s="239">
        <v>4971751.1288619395</v>
      </c>
      <c r="CV159" s="239">
        <v>44.892553659999997</v>
      </c>
      <c r="CW159" s="239">
        <v>-94.230590169999999</v>
      </c>
      <c r="CX159" s="239" t="s">
        <v>379</v>
      </c>
      <c r="CY159" s="239" t="s">
        <v>769</v>
      </c>
    </row>
    <row r="160" spans="1:103" x14ac:dyDescent="0.25">
      <c r="A160" s="239">
        <v>591415</v>
      </c>
      <c r="B160" s="239">
        <v>3</v>
      </c>
      <c r="C160" s="239">
        <v>7</v>
      </c>
      <c r="D160" s="239">
        <v>148.90899999999999</v>
      </c>
      <c r="E160" s="239">
        <v>43</v>
      </c>
      <c r="F160" s="239" t="s">
        <v>770</v>
      </c>
      <c r="H160" s="239">
        <v>8</v>
      </c>
      <c r="I160" s="239">
        <v>22</v>
      </c>
      <c r="K160" s="239">
        <v>18201020</v>
      </c>
      <c r="M160" s="239">
        <v>4</v>
      </c>
      <c r="N160" s="239">
        <v>15</v>
      </c>
      <c r="O160" s="239">
        <v>2018</v>
      </c>
      <c r="P160" s="239" t="s">
        <v>389</v>
      </c>
      <c r="Q160" s="239">
        <v>15</v>
      </c>
      <c r="R160" s="239">
        <v>98</v>
      </c>
      <c r="S160" s="239">
        <v>5</v>
      </c>
      <c r="T160" s="239">
        <v>0</v>
      </c>
      <c r="U160" s="239">
        <v>1</v>
      </c>
      <c r="W160" s="239">
        <v>86</v>
      </c>
      <c r="X160" s="239">
        <v>2</v>
      </c>
      <c r="Y160" s="239">
        <v>1</v>
      </c>
      <c r="Z160" s="239">
        <v>4</v>
      </c>
      <c r="AA160" s="239">
        <v>7</v>
      </c>
      <c r="AB160" s="239">
        <v>3</v>
      </c>
      <c r="AC160" s="239">
        <v>98</v>
      </c>
      <c r="AD160" s="239" t="s">
        <v>676</v>
      </c>
      <c r="AF160" s="239" t="s">
        <v>521</v>
      </c>
      <c r="AG160" s="239">
        <v>4</v>
      </c>
      <c r="AH160" s="239">
        <v>2</v>
      </c>
      <c r="AI160" s="239">
        <v>49</v>
      </c>
      <c r="AJ160" s="239">
        <v>3</v>
      </c>
      <c r="AK160" s="239">
        <v>21</v>
      </c>
      <c r="AL160" s="239">
        <v>38</v>
      </c>
      <c r="AM160" s="239" t="s">
        <v>374</v>
      </c>
      <c r="AN160" s="239">
        <v>5</v>
      </c>
      <c r="AO160" s="239">
        <v>62</v>
      </c>
      <c r="AS160" s="239">
        <v>12</v>
      </c>
      <c r="AT160" s="239">
        <v>9</v>
      </c>
      <c r="AU160" s="239">
        <v>60</v>
      </c>
      <c r="AV160" s="239">
        <v>12</v>
      </c>
      <c r="AW160" s="239">
        <v>21</v>
      </c>
      <c r="CT160" s="239">
        <v>402853.280839896</v>
      </c>
      <c r="CU160" s="239">
        <v>4971755.91397849</v>
      </c>
      <c r="CV160" s="239">
        <v>44.892599959999998</v>
      </c>
      <c r="CW160" s="239">
        <v>-94.230290370000006</v>
      </c>
      <c r="CX160" s="239" t="s">
        <v>379</v>
      </c>
      <c r="CY160" s="239" t="s">
        <v>771</v>
      </c>
    </row>
    <row r="161" spans="1:103" x14ac:dyDescent="0.25">
      <c r="A161" s="239">
        <v>10925388</v>
      </c>
      <c r="B161" s="239">
        <v>3</v>
      </c>
      <c r="C161" s="239">
        <v>7</v>
      </c>
      <c r="D161" s="239">
        <v>149.04</v>
      </c>
      <c r="E161" s="239">
        <v>43</v>
      </c>
      <c r="G161" s="239" t="s">
        <v>759</v>
      </c>
      <c r="H161" s="239">
        <v>8</v>
      </c>
      <c r="I161" s="239">
        <v>22</v>
      </c>
      <c r="K161" s="239">
        <v>13201660</v>
      </c>
      <c r="L161" s="239">
        <v>133640297</v>
      </c>
      <c r="M161" s="239">
        <v>12</v>
      </c>
      <c r="N161" s="239">
        <v>26</v>
      </c>
      <c r="O161" s="239">
        <v>2013</v>
      </c>
      <c r="P161" s="239" t="s">
        <v>416</v>
      </c>
      <c r="Q161" s="239">
        <v>9</v>
      </c>
      <c r="S161" s="239">
        <v>4</v>
      </c>
      <c r="T161" s="239">
        <v>0</v>
      </c>
      <c r="U161" s="239">
        <v>1</v>
      </c>
      <c r="V161" s="239">
        <v>4</v>
      </c>
      <c r="W161" s="239">
        <v>83</v>
      </c>
      <c r="X161" s="239">
        <v>2</v>
      </c>
      <c r="Y161" s="239">
        <v>1</v>
      </c>
      <c r="Z161" s="239">
        <v>2</v>
      </c>
      <c r="AB161" s="239">
        <v>2</v>
      </c>
      <c r="AC161" s="239">
        <v>98</v>
      </c>
      <c r="AD161" s="239" t="s">
        <v>523</v>
      </c>
      <c r="AE161" s="239" t="s">
        <v>772</v>
      </c>
      <c r="AF161" s="239" t="s">
        <v>521</v>
      </c>
      <c r="AG161" s="239">
        <v>3</v>
      </c>
      <c r="AH161" s="239">
        <v>2</v>
      </c>
      <c r="AI161" s="239">
        <v>4</v>
      </c>
      <c r="AJ161" s="239">
        <v>3</v>
      </c>
      <c r="AK161" s="239">
        <v>10</v>
      </c>
      <c r="AL161" s="239">
        <v>32</v>
      </c>
      <c r="AM161" s="239" t="s">
        <v>384</v>
      </c>
      <c r="AN161" s="239">
        <v>5</v>
      </c>
      <c r="AO161" s="239">
        <v>3</v>
      </c>
      <c r="AS161" s="239">
        <v>4</v>
      </c>
      <c r="AT161" s="239">
        <v>98</v>
      </c>
      <c r="AU161" s="239">
        <v>60</v>
      </c>
      <c r="AV161" s="239">
        <v>11</v>
      </c>
      <c r="AW161" s="239">
        <v>20</v>
      </c>
      <c r="CT161" s="239">
        <v>403053</v>
      </c>
      <c r="CU161" s="239">
        <v>4971814</v>
      </c>
      <c r="CV161" s="239">
        <v>44.8931495</v>
      </c>
      <c r="CW161" s="239">
        <v>-94.227769100000003</v>
      </c>
      <c r="CX161" s="239" t="s">
        <v>379</v>
      </c>
      <c r="CY161" s="239" t="s">
        <v>773</v>
      </c>
    </row>
    <row r="162" spans="1:103" x14ac:dyDescent="0.25">
      <c r="A162" s="239">
        <v>664547</v>
      </c>
      <c r="B162" s="239">
        <v>3</v>
      </c>
      <c r="C162" s="239">
        <v>7</v>
      </c>
      <c r="D162" s="239">
        <v>149.04900000000001</v>
      </c>
      <c r="E162" s="239">
        <v>43</v>
      </c>
      <c r="G162" s="239" t="s">
        <v>751</v>
      </c>
      <c r="H162" s="239">
        <v>8</v>
      </c>
      <c r="I162" s="239">
        <v>22</v>
      </c>
      <c r="K162" s="239">
        <v>18202940</v>
      </c>
      <c r="M162" s="239">
        <v>12</v>
      </c>
      <c r="N162" s="239">
        <v>1</v>
      </c>
      <c r="O162" s="239">
        <v>2018</v>
      </c>
      <c r="P162" s="239" t="s">
        <v>386</v>
      </c>
      <c r="Q162" s="239">
        <v>6</v>
      </c>
      <c r="R162" s="239" t="s">
        <v>376</v>
      </c>
      <c r="S162" s="239">
        <v>5</v>
      </c>
      <c r="T162" s="239">
        <v>0</v>
      </c>
      <c r="U162" s="239">
        <v>2</v>
      </c>
      <c r="V162" s="239">
        <v>11</v>
      </c>
      <c r="W162" s="239">
        <v>10</v>
      </c>
      <c r="X162" s="239">
        <v>2</v>
      </c>
      <c r="Y162" s="239">
        <v>6</v>
      </c>
      <c r="Z162" s="239">
        <v>2</v>
      </c>
      <c r="AB162" s="239">
        <v>1</v>
      </c>
      <c r="AC162" s="239">
        <v>98</v>
      </c>
      <c r="AD162" s="239" t="s">
        <v>676</v>
      </c>
      <c r="AF162" s="239" t="s">
        <v>521</v>
      </c>
      <c r="AG162" s="239">
        <v>6</v>
      </c>
      <c r="AH162" s="239">
        <v>1</v>
      </c>
      <c r="AI162" s="239">
        <v>3</v>
      </c>
      <c r="AJ162" s="239">
        <v>4</v>
      </c>
      <c r="AK162" s="239">
        <v>21</v>
      </c>
      <c r="AS162" s="239">
        <v>12</v>
      </c>
      <c r="AT162" s="239">
        <v>9</v>
      </c>
      <c r="AU162" s="239">
        <v>60</v>
      </c>
      <c r="AV162" s="239">
        <v>13</v>
      </c>
      <c r="AX162" s="239">
        <v>2</v>
      </c>
      <c r="AY162" s="239">
        <v>2</v>
      </c>
      <c r="AZ162" s="239">
        <v>3</v>
      </c>
      <c r="BA162" s="239">
        <v>21</v>
      </c>
      <c r="BB162" s="239">
        <v>20</v>
      </c>
      <c r="BC162" s="239" t="s">
        <v>374</v>
      </c>
      <c r="BD162" s="239">
        <v>5</v>
      </c>
      <c r="BE162" s="239">
        <v>1</v>
      </c>
      <c r="BI162" s="239">
        <v>12</v>
      </c>
      <c r="BJ162" s="239">
        <v>9</v>
      </c>
      <c r="BK162" s="239">
        <v>60</v>
      </c>
      <c r="BL162" s="239">
        <v>12</v>
      </c>
      <c r="BM162" s="239">
        <v>21</v>
      </c>
      <c r="CT162" s="239">
        <v>403064.94792989601</v>
      </c>
      <c r="CU162" s="239">
        <v>4971823.6474472899</v>
      </c>
      <c r="CV162" s="239">
        <v>44.893238410000002</v>
      </c>
      <c r="CW162" s="239">
        <v>-94.227623359999996</v>
      </c>
      <c r="CX162" s="239" t="s">
        <v>379</v>
      </c>
      <c r="CY162" s="239" t="s">
        <v>774</v>
      </c>
    </row>
    <row r="163" spans="1:103" x14ac:dyDescent="0.25">
      <c r="A163" s="239">
        <v>10889329</v>
      </c>
      <c r="B163" s="239">
        <v>3</v>
      </c>
      <c r="C163" s="239">
        <v>7</v>
      </c>
      <c r="D163" s="239">
        <v>149.12899999999999</v>
      </c>
      <c r="E163" s="239">
        <v>43</v>
      </c>
      <c r="G163" s="239" t="s">
        <v>751</v>
      </c>
      <c r="H163" s="239">
        <v>8</v>
      </c>
      <c r="I163" s="239">
        <v>22</v>
      </c>
      <c r="K163" s="239">
        <v>13200523</v>
      </c>
      <c r="L163" s="239">
        <v>131150146</v>
      </c>
      <c r="M163" s="239">
        <v>4</v>
      </c>
      <c r="N163" s="239">
        <v>18</v>
      </c>
      <c r="O163" s="239">
        <v>2013</v>
      </c>
      <c r="P163" s="239" t="s">
        <v>416</v>
      </c>
      <c r="Q163" s="239">
        <v>14</v>
      </c>
      <c r="S163" s="239">
        <v>2</v>
      </c>
      <c r="T163" s="239">
        <v>0</v>
      </c>
      <c r="U163" s="239">
        <v>2</v>
      </c>
      <c r="V163" s="239">
        <v>5</v>
      </c>
      <c r="W163" s="239">
        <v>10</v>
      </c>
      <c r="X163" s="239">
        <v>2</v>
      </c>
      <c r="Y163" s="239">
        <v>1</v>
      </c>
      <c r="Z163" s="239">
        <v>4</v>
      </c>
      <c r="AA163" s="239">
        <v>7</v>
      </c>
      <c r="AB163" s="239">
        <v>5</v>
      </c>
      <c r="AC163" s="239">
        <v>98</v>
      </c>
      <c r="AD163" s="239">
        <v>7</v>
      </c>
      <c r="AE163" s="239" t="s">
        <v>775</v>
      </c>
      <c r="AF163" s="239" t="s">
        <v>521</v>
      </c>
      <c r="AG163" s="239">
        <v>10</v>
      </c>
      <c r="AH163" s="239">
        <v>2</v>
      </c>
      <c r="AI163" s="239">
        <v>2</v>
      </c>
      <c r="AJ163" s="239">
        <v>3</v>
      </c>
      <c r="AK163" s="239">
        <v>21</v>
      </c>
      <c r="AL163" s="239">
        <v>65</v>
      </c>
      <c r="AM163" s="239" t="s">
        <v>384</v>
      </c>
      <c r="AN163" s="239">
        <v>99</v>
      </c>
      <c r="AO163" s="239">
        <v>3</v>
      </c>
      <c r="AS163" s="239">
        <v>7</v>
      </c>
      <c r="AT163" s="239">
        <v>98</v>
      </c>
      <c r="AU163" s="239">
        <v>60</v>
      </c>
      <c r="AV163" s="239">
        <v>10</v>
      </c>
      <c r="AW163" s="239">
        <v>21</v>
      </c>
      <c r="AX163" s="239">
        <v>2</v>
      </c>
      <c r="AY163" s="239">
        <v>40</v>
      </c>
      <c r="AZ163" s="239">
        <v>4</v>
      </c>
      <c r="BA163" s="239">
        <v>27</v>
      </c>
      <c r="BB163" s="239">
        <v>58</v>
      </c>
      <c r="BC163" s="239" t="s">
        <v>374</v>
      </c>
      <c r="BD163" s="239">
        <v>5</v>
      </c>
      <c r="BE163" s="239">
        <v>1</v>
      </c>
      <c r="BI163" s="239">
        <v>7</v>
      </c>
      <c r="BJ163" s="239">
        <v>98</v>
      </c>
      <c r="BK163" s="239">
        <v>60</v>
      </c>
      <c r="BL163" s="239">
        <v>10</v>
      </c>
      <c r="BM163" s="239">
        <v>21</v>
      </c>
      <c r="CT163" s="239">
        <v>403173</v>
      </c>
      <c r="CU163" s="239">
        <v>4971894</v>
      </c>
      <c r="CV163" s="239">
        <v>44.893886500000001</v>
      </c>
      <c r="CW163" s="239">
        <v>-94.226272699999996</v>
      </c>
      <c r="CX163" s="239" t="s">
        <v>379</v>
      </c>
      <c r="CY163" s="239" t="s">
        <v>776</v>
      </c>
    </row>
    <row r="164" spans="1:103" x14ac:dyDescent="0.25">
      <c r="A164" s="239">
        <v>11047533</v>
      </c>
      <c r="B164" s="239">
        <v>3</v>
      </c>
      <c r="C164" s="239">
        <v>7</v>
      </c>
      <c r="D164" s="239">
        <v>149.22200000000001</v>
      </c>
      <c r="E164" s="239">
        <v>43</v>
      </c>
      <c r="G164" s="239" t="s">
        <v>751</v>
      </c>
      <c r="H164" s="239">
        <v>8</v>
      </c>
      <c r="I164" s="239">
        <v>22</v>
      </c>
      <c r="K164" s="239">
        <v>15000367</v>
      </c>
      <c r="L164" s="239">
        <v>150580128</v>
      </c>
      <c r="M164" s="239">
        <v>1</v>
      </c>
      <c r="N164" s="239">
        <v>14</v>
      </c>
      <c r="O164" s="239">
        <v>2015</v>
      </c>
      <c r="P164" s="239" t="s">
        <v>375</v>
      </c>
      <c r="Q164" s="239">
        <v>7</v>
      </c>
      <c r="S164" s="239">
        <v>5</v>
      </c>
      <c r="T164" s="239">
        <v>0</v>
      </c>
      <c r="U164" s="239">
        <v>1</v>
      </c>
      <c r="V164" s="239">
        <v>7</v>
      </c>
      <c r="W164" s="239">
        <v>45</v>
      </c>
      <c r="X164" s="239">
        <v>2</v>
      </c>
      <c r="Y164" s="239">
        <v>1</v>
      </c>
      <c r="Z164" s="239">
        <v>5</v>
      </c>
      <c r="AA164" s="239">
        <v>4</v>
      </c>
      <c r="AB164" s="239">
        <v>3</v>
      </c>
      <c r="AC164" s="239">
        <v>98</v>
      </c>
      <c r="AD164" s="239" t="s">
        <v>519</v>
      </c>
      <c r="AE164" s="239" t="s">
        <v>777</v>
      </c>
      <c r="AF164" s="239" t="s">
        <v>521</v>
      </c>
      <c r="AG164" s="239">
        <v>3</v>
      </c>
      <c r="AH164" s="239">
        <v>2</v>
      </c>
      <c r="AI164" s="239">
        <v>3</v>
      </c>
      <c r="AJ164" s="239">
        <v>4</v>
      </c>
      <c r="AK164" s="239">
        <v>21</v>
      </c>
      <c r="AL164" s="239">
        <v>51</v>
      </c>
      <c r="AM164" s="239" t="s">
        <v>384</v>
      </c>
      <c r="AN164" s="239">
        <v>5</v>
      </c>
      <c r="AS164" s="239">
        <v>5</v>
      </c>
      <c r="AT164" s="239">
        <v>98</v>
      </c>
      <c r="AU164" s="239">
        <v>60</v>
      </c>
      <c r="AV164" s="239">
        <v>11</v>
      </c>
      <c r="AW164" s="239">
        <v>20</v>
      </c>
      <c r="CT164" s="239">
        <v>403284</v>
      </c>
      <c r="CU164" s="239">
        <v>4971993</v>
      </c>
      <c r="CV164" s="239">
        <v>44.894794900000001</v>
      </c>
      <c r="CW164" s="239">
        <v>-94.224883199999994</v>
      </c>
      <c r="CX164" s="239" t="s">
        <v>379</v>
      </c>
      <c r="CY164" s="239" t="s">
        <v>778</v>
      </c>
    </row>
    <row r="165" spans="1:103" x14ac:dyDescent="0.25">
      <c r="A165" s="239">
        <v>523553</v>
      </c>
      <c r="B165" s="239">
        <v>3</v>
      </c>
      <c r="C165" s="239">
        <v>7</v>
      </c>
      <c r="D165" s="239">
        <v>149.285</v>
      </c>
      <c r="E165" s="239">
        <v>43</v>
      </c>
      <c r="G165" s="239" t="s">
        <v>751</v>
      </c>
      <c r="H165" s="239">
        <v>8</v>
      </c>
      <c r="I165" s="239">
        <v>22</v>
      </c>
      <c r="K165" s="239">
        <v>17012767</v>
      </c>
      <c r="M165" s="239">
        <v>12</v>
      </c>
      <c r="N165" s="239">
        <v>4</v>
      </c>
      <c r="O165" s="239">
        <v>2017</v>
      </c>
      <c r="P165" s="239" t="s">
        <v>381</v>
      </c>
      <c r="Q165" s="239">
        <v>22</v>
      </c>
      <c r="R165" s="239" t="s">
        <v>376</v>
      </c>
      <c r="S165" s="239">
        <v>5</v>
      </c>
      <c r="T165" s="239">
        <v>0</v>
      </c>
      <c r="U165" s="239">
        <v>2</v>
      </c>
      <c r="V165" s="239">
        <v>11</v>
      </c>
      <c r="W165" s="239">
        <v>10</v>
      </c>
      <c r="X165" s="239">
        <v>2</v>
      </c>
      <c r="Y165" s="239">
        <v>6</v>
      </c>
      <c r="Z165" s="239">
        <v>7</v>
      </c>
      <c r="AA165" s="239">
        <v>8</v>
      </c>
      <c r="AB165" s="239">
        <v>3</v>
      </c>
      <c r="AC165" s="239">
        <v>98</v>
      </c>
      <c r="AD165" s="239" t="s">
        <v>676</v>
      </c>
      <c r="AF165" s="239" t="s">
        <v>521</v>
      </c>
      <c r="AG165" s="239">
        <v>6</v>
      </c>
      <c r="AH165" s="239">
        <v>2</v>
      </c>
      <c r="AI165" s="239">
        <v>2</v>
      </c>
      <c r="AJ165" s="239">
        <v>4</v>
      </c>
      <c r="AK165" s="239">
        <v>21</v>
      </c>
      <c r="AL165" s="239">
        <v>31</v>
      </c>
      <c r="AM165" s="239" t="s">
        <v>374</v>
      </c>
      <c r="AN165" s="239">
        <v>5</v>
      </c>
      <c r="AO165" s="239">
        <v>1</v>
      </c>
      <c r="AS165" s="239">
        <v>12</v>
      </c>
      <c r="AT165" s="239">
        <v>9</v>
      </c>
      <c r="AU165" s="239">
        <v>60</v>
      </c>
      <c r="AV165" s="239">
        <v>11</v>
      </c>
      <c r="AW165" s="239">
        <v>21</v>
      </c>
      <c r="AX165" s="239">
        <v>2</v>
      </c>
      <c r="AY165" s="239">
        <v>6</v>
      </c>
      <c r="AZ165" s="239">
        <v>3</v>
      </c>
      <c r="BA165" s="239">
        <v>27</v>
      </c>
      <c r="BB165" s="239">
        <v>42</v>
      </c>
      <c r="BC165" s="239" t="s">
        <v>374</v>
      </c>
      <c r="BD165" s="239">
        <v>10</v>
      </c>
      <c r="BE165" s="239">
        <v>71</v>
      </c>
      <c r="BI165" s="239">
        <v>12</v>
      </c>
      <c r="BJ165" s="239">
        <v>9</v>
      </c>
      <c r="BK165" s="239">
        <v>60</v>
      </c>
      <c r="BL165" s="239">
        <v>11</v>
      </c>
      <c r="BM165" s="239">
        <v>21</v>
      </c>
      <c r="CT165" s="239">
        <v>403358.69823003502</v>
      </c>
      <c r="CU165" s="239">
        <v>4972061.1372551704</v>
      </c>
      <c r="CV165" s="239">
        <v>44.895415749999998</v>
      </c>
      <c r="CW165" s="239">
        <v>-94.223949379999993</v>
      </c>
      <c r="CX165" s="239" t="s">
        <v>379</v>
      </c>
      <c r="CY165" s="239" t="s">
        <v>779</v>
      </c>
    </row>
    <row r="166" spans="1:103" x14ac:dyDescent="0.25">
      <c r="A166" s="239">
        <v>10963088</v>
      </c>
      <c r="B166" s="239">
        <v>3</v>
      </c>
      <c r="C166" s="239">
        <v>7</v>
      </c>
      <c r="D166" s="239">
        <v>149.34</v>
      </c>
      <c r="E166" s="239">
        <v>43</v>
      </c>
      <c r="G166" s="239" t="s">
        <v>751</v>
      </c>
      <c r="H166" s="239">
        <v>8</v>
      </c>
      <c r="I166" s="239">
        <v>22</v>
      </c>
      <c r="K166" s="239">
        <v>14200143</v>
      </c>
      <c r="L166" s="239">
        <v>140300361</v>
      </c>
      <c r="M166" s="239">
        <v>1</v>
      </c>
      <c r="N166" s="239">
        <v>26</v>
      </c>
      <c r="O166" s="239">
        <v>2014</v>
      </c>
      <c r="P166" s="239" t="s">
        <v>389</v>
      </c>
      <c r="Q166" s="239">
        <v>15</v>
      </c>
      <c r="S166" s="239">
        <v>4</v>
      </c>
      <c r="T166" s="239">
        <v>0</v>
      </c>
      <c r="U166" s="239">
        <v>2</v>
      </c>
      <c r="V166" s="239">
        <v>8</v>
      </c>
      <c r="W166" s="239">
        <v>10</v>
      </c>
      <c r="X166" s="239">
        <v>2</v>
      </c>
      <c r="Y166" s="239">
        <v>1</v>
      </c>
      <c r="Z166" s="239">
        <v>7</v>
      </c>
      <c r="AA166" s="239">
        <v>8</v>
      </c>
      <c r="AB166" s="239">
        <v>3</v>
      </c>
      <c r="AC166" s="239">
        <v>98</v>
      </c>
      <c r="AD166" s="239" t="s">
        <v>523</v>
      </c>
      <c r="AE166" s="239" t="s">
        <v>780</v>
      </c>
      <c r="AF166" s="239" t="s">
        <v>521</v>
      </c>
      <c r="AG166" s="239">
        <v>8</v>
      </c>
      <c r="AH166" s="239">
        <v>2</v>
      </c>
      <c r="AI166" s="239">
        <v>2</v>
      </c>
      <c r="AJ166" s="239">
        <v>4</v>
      </c>
      <c r="AK166" s="239">
        <v>21</v>
      </c>
      <c r="AL166" s="239">
        <v>30</v>
      </c>
      <c r="AM166" s="239" t="s">
        <v>374</v>
      </c>
      <c r="AN166" s="239">
        <v>5</v>
      </c>
      <c r="AS166" s="239">
        <v>7</v>
      </c>
      <c r="AT166" s="239">
        <v>98</v>
      </c>
      <c r="AU166" s="239">
        <v>60</v>
      </c>
      <c r="AV166" s="239">
        <v>11</v>
      </c>
      <c r="AW166" s="239">
        <v>21</v>
      </c>
      <c r="AX166" s="239">
        <v>2</v>
      </c>
      <c r="AY166" s="239">
        <v>4</v>
      </c>
      <c r="AZ166" s="239">
        <v>3</v>
      </c>
      <c r="BA166" s="239">
        <v>21</v>
      </c>
      <c r="BB166" s="239">
        <v>26</v>
      </c>
      <c r="BC166" s="239" t="s">
        <v>384</v>
      </c>
      <c r="BD166" s="239">
        <v>5</v>
      </c>
      <c r="BI166" s="239">
        <v>7</v>
      </c>
      <c r="BJ166" s="239">
        <v>98</v>
      </c>
      <c r="BK166" s="239">
        <v>60</v>
      </c>
      <c r="BL166" s="239">
        <v>11</v>
      </c>
      <c r="BM166" s="239">
        <v>21</v>
      </c>
      <c r="CT166" s="239">
        <v>403426</v>
      </c>
      <c r="CU166" s="239">
        <v>4972120</v>
      </c>
      <c r="CV166" s="239">
        <v>44.895955399999998</v>
      </c>
      <c r="CW166" s="239">
        <v>-94.223107999999996</v>
      </c>
      <c r="CX166" s="239" t="s">
        <v>379</v>
      </c>
      <c r="CY166" s="239" t="s">
        <v>781</v>
      </c>
    </row>
    <row r="167" spans="1:103" x14ac:dyDescent="0.25">
      <c r="A167" s="239">
        <v>10961287</v>
      </c>
      <c r="B167" s="239">
        <v>3</v>
      </c>
      <c r="C167" s="239">
        <v>7</v>
      </c>
      <c r="D167" s="239">
        <v>149.34399999999999</v>
      </c>
      <c r="E167" s="239">
        <v>43</v>
      </c>
      <c r="G167" s="239" t="s">
        <v>751</v>
      </c>
      <c r="H167" s="239">
        <v>8</v>
      </c>
      <c r="I167" s="239">
        <v>22</v>
      </c>
      <c r="K167" s="239" t="s">
        <v>782</v>
      </c>
      <c r="L167" s="239">
        <v>140140342</v>
      </c>
      <c r="M167" s="239">
        <v>1</v>
      </c>
      <c r="N167" s="239">
        <v>14</v>
      </c>
      <c r="O167" s="239">
        <v>2014</v>
      </c>
      <c r="P167" s="239" t="s">
        <v>391</v>
      </c>
      <c r="Q167" s="239">
        <v>1</v>
      </c>
      <c r="S167" s="239">
        <v>5</v>
      </c>
      <c r="T167" s="239">
        <v>0</v>
      </c>
      <c r="U167" s="239">
        <v>1</v>
      </c>
      <c r="V167" s="239">
        <v>7</v>
      </c>
      <c r="W167" s="239">
        <v>83</v>
      </c>
      <c r="X167" s="239">
        <v>2</v>
      </c>
      <c r="Y167" s="239">
        <v>6</v>
      </c>
      <c r="Z167" s="239">
        <v>4</v>
      </c>
      <c r="AA167" s="239">
        <v>2</v>
      </c>
      <c r="AB167" s="239">
        <v>3</v>
      </c>
      <c r="AC167" s="239">
        <v>98</v>
      </c>
      <c r="AD167" s="239" t="s">
        <v>783</v>
      </c>
      <c r="AE167" s="239" t="s">
        <v>784</v>
      </c>
      <c r="AF167" s="239" t="s">
        <v>521</v>
      </c>
      <c r="AG167" s="239">
        <v>3</v>
      </c>
      <c r="AH167" s="239">
        <v>2</v>
      </c>
      <c r="AI167" s="239">
        <v>2</v>
      </c>
      <c r="AJ167" s="239">
        <v>4</v>
      </c>
      <c r="AK167" s="239">
        <v>21</v>
      </c>
      <c r="AL167" s="239">
        <v>25</v>
      </c>
      <c r="AM167" s="239" t="s">
        <v>384</v>
      </c>
      <c r="AN167" s="239">
        <v>5</v>
      </c>
      <c r="AS167" s="239">
        <v>7</v>
      </c>
      <c r="AT167" s="239">
        <v>98</v>
      </c>
      <c r="AU167" s="239">
        <v>55</v>
      </c>
      <c r="AV167" s="239">
        <v>10</v>
      </c>
      <c r="AW167" s="239">
        <v>20</v>
      </c>
      <c r="CT167" s="239">
        <v>403430</v>
      </c>
      <c r="CU167" s="239">
        <v>4972124</v>
      </c>
      <c r="CV167" s="239">
        <v>44.895989</v>
      </c>
      <c r="CW167" s="239">
        <v>-94.223056499999998</v>
      </c>
      <c r="CX167" s="239" t="s">
        <v>379</v>
      </c>
      <c r="CY167" s="239" t="s">
        <v>785</v>
      </c>
    </row>
    <row r="168" spans="1:103" x14ac:dyDescent="0.25">
      <c r="A168" s="239">
        <v>525415</v>
      </c>
      <c r="B168" s="239">
        <v>3</v>
      </c>
      <c r="C168" s="239">
        <v>7</v>
      </c>
      <c r="D168" s="239">
        <v>149.376</v>
      </c>
      <c r="E168" s="239">
        <v>43</v>
      </c>
      <c r="G168" s="239" t="s">
        <v>751</v>
      </c>
      <c r="H168" s="239">
        <v>8</v>
      </c>
      <c r="I168" s="239">
        <v>22</v>
      </c>
      <c r="K168" s="239">
        <v>17012767</v>
      </c>
      <c r="M168" s="239">
        <v>12</v>
      </c>
      <c r="N168" s="239">
        <v>4</v>
      </c>
      <c r="O168" s="239">
        <v>2017</v>
      </c>
      <c r="P168" s="239" t="s">
        <v>381</v>
      </c>
      <c r="Q168" s="239">
        <v>22</v>
      </c>
      <c r="R168" s="239" t="s">
        <v>376</v>
      </c>
      <c r="S168" s="239">
        <v>5</v>
      </c>
      <c r="T168" s="239">
        <v>0</v>
      </c>
      <c r="U168" s="239">
        <v>2</v>
      </c>
      <c r="V168" s="239">
        <v>5</v>
      </c>
      <c r="W168" s="239">
        <v>10</v>
      </c>
      <c r="X168" s="239">
        <v>2</v>
      </c>
      <c r="Y168" s="239">
        <v>6</v>
      </c>
      <c r="Z168" s="239">
        <v>4</v>
      </c>
      <c r="AA168" s="239">
        <v>7</v>
      </c>
      <c r="AB168" s="239">
        <v>3</v>
      </c>
      <c r="AC168" s="239">
        <v>90</v>
      </c>
      <c r="AD168" s="239" t="s">
        <v>676</v>
      </c>
      <c r="AF168" s="239" t="s">
        <v>521</v>
      </c>
      <c r="AG168" s="239">
        <v>10</v>
      </c>
      <c r="AH168" s="239">
        <v>4</v>
      </c>
      <c r="AI168" s="239">
        <v>90</v>
      </c>
      <c r="AJ168" s="239">
        <v>4</v>
      </c>
      <c r="AK168" s="239">
        <v>26</v>
      </c>
      <c r="AL168" s="239">
        <v>58</v>
      </c>
      <c r="AM168" s="239" t="s">
        <v>374</v>
      </c>
      <c r="AN168" s="239">
        <v>5</v>
      </c>
      <c r="AO168" s="239">
        <v>1</v>
      </c>
      <c r="AS168" s="239">
        <v>12</v>
      </c>
      <c r="AT168" s="239">
        <v>9</v>
      </c>
      <c r="AU168" s="239">
        <v>60</v>
      </c>
      <c r="AV168" s="239">
        <v>11</v>
      </c>
      <c r="AW168" s="239">
        <v>21</v>
      </c>
      <c r="AX168" s="239">
        <v>3</v>
      </c>
      <c r="AY168" s="239">
        <v>2</v>
      </c>
      <c r="AZ168" s="239">
        <v>4</v>
      </c>
      <c r="BA168" s="239">
        <v>34</v>
      </c>
      <c r="BB168" s="239">
        <v>31</v>
      </c>
      <c r="BC168" s="239" t="s">
        <v>374</v>
      </c>
      <c r="BD168" s="239">
        <v>5</v>
      </c>
      <c r="BE168" s="239">
        <v>90</v>
      </c>
      <c r="BI168" s="239">
        <v>12</v>
      </c>
      <c r="BJ168" s="239">
        <v>9</v>
      </c>
      <c r="BK168" s="239">
        <v>60</v>
      </c>
      <c r="BL168" s="239">
        <v>11</v>
      </c>
      <c r="BM168" s="239">
        <v>21</v>
      </c>
      <c r="CT168" s="239">
        <v>403469.82345228601</v>
      </c>
      <c r="CU168" s="239">
        <v>4972156.6405799398</v>
      </c>
      <c r="CV168" s="239">
        <v>44.896290360000002</v>
      </c>
      <c r="CW168" s="239">
        <v>-94.222560529999996</v>
      </c>
      <c r="CX168" s="239" t="s">
        <v>379</v>
      </c>
      <c r="CY168" s="239" t="s">
        <v>786</v>
      </c>
    </row>
    <row r="169" spans="1:103" x14ac:dyDescent="0.25">
      <c r="A169" s="239">
        <v>780888</v>
      </c>
      <c r="B169" s="239">
        <v>3</v>
      </c>
      <c r="C169" s="239">
        <v>7</v>
      </c>
      <c r="D169" s="239">
        <v>149.39099999999999</v>
      </c>
      <c r="E169" s="239">
        <v>43</v>
      </c>
      <c r="G169" s="239" t="s">
        <v>751</v>
      </c>
      <c r="H169" s="239">
        <v>8</v>
      </c>
      <c r="I169" s="239">
        <v>22</v>
      </c>
      <c r="K169" s="239">
        <v>20200175</v>
      </c>
      <c r="L169" s="239">
        <v>200180311</v>
      </c>
      <c r="M169" s="239">
        <v>1</v>
      </c>
      <c r="N169" s="239">
        <v>18</v>
      </c>
      <c r="O169" s="239">
        <v>2020</v>
      </c>
      <c r="P169" s="239" t="s">
        <v>386</v>
      </c>
      <c r="Q169" s="239">
        <v>20</v>
      </c>
      <c r="R169" s="239" t="s">
        <v>376</v>
      </c>
      <c r="S169" s="239">
        <v>5</v>
      </c>
      <c r="T169" s="239">
        <v>0</v>
      </c>
      <c r="U169" s="239">
        <v>1</v>
      </c>
      <c r="W169" s="239">
        <v>83</v>
      </c>
      <c r="X169" s="239">
        <v>2</v>
      </c>
      <c r="Y169" s="239">
        <v>6</v>
      </c>
      <c r="Z169" s="239">
        <v>7</v>
      </c>
      <c r="AB169" s="239">
        <v>5</v>
      </c>
      <c r="AC169" s="239">
        <v>98</v>
      </c>
      <c r="AD169" s="239">
        <v>7</v>
      </c>
      <c r="AF169" s="239" t="s">
        <v>521</v>
      </c>
      <c r="AG169" s="239">
        <v>3</v>
      </c>
      <c r="AH169" s="239">
        <v>2</v>
      </c>
      <c r="AI169" s="239">
        <v>6</v>
      </c>
      <c r="AJ169" s="239">
        <v>4</v>
      </c>
      <c r="AK169" s="239">
        <v>21</v>
      </c>
      <c r="AL169" s="239">
        <v>49</v>
      </c>
      <c r="AM169" s="239" t="s">
        <v>374</v>
      </c>
      <c r="AN169" s="239">
        <v>5</v>
      </c>
      <c r="AO169" s="239">
        <v>1</v>
      </c>
      <c r="AS169" s="239">
        <v>12</v>
      </c>
      <c r="AT169" s="239">
        <v>9</v>
      </c>
      <c r="AU169" s="239">
        <v>60</v>
      </c>
      <c r="AV169" s="239">
        <v>11</v>
      </c>
      <c r="AW169" s="239">
        <v>21</v>
      </c>
      <c r="CT169" s="239">
        <v>403477.69875539799</v>
      </c>
      <c r="CU169" s="239">
        <v>4972164.4314622004</v>
      </c>
      <c r="CV169" s="239">
        <v>44.896361540000001</v>
      </c>
      <c r="CW169" s="239">
        <v>-94.222462300000004</v>
      </c>
      <c r="CX169" s="239" t="s">
        <v>379</v>
      </c>
      <c r="CY169" s="239" t="s">
        <v>787</v>
      </c>
    </row>
    <row r="170" spans="1:103" x14ac:dyDescent="0.25">
      <c r="A170" s="239">
        <v>10995580</v>
      </c>
      <c r="B170" s="239">
        <v>3</v>
      </c>
      <c r="C170" s="239">
        <v>7</v>
      </c>
      <c r="D170" s="239">
        <v>149.49299999999999</v>
      </c>
      <c r="E170" s="239">
        <v>43</v>
      </c>
      <c r="G170" s="239" t="s">
        <v>751</v>
      </c>
      <c r="H170" s="239">
        <v>8</v>
      </c>
      <c r="I170" s="239">
        <v>22</v>
      </c>
      <c r="K170" s="239">
        <v>14201624</v>
      </c>
      <c r="L170" s="239">
        <v>143180244</v>
      </c>
      <c r="M170" s="239">
        <v>11</v>
      </c>
      <c r="N170" s="239">
        <v>10</v>
      </c>
      <c r="O170" s="239">
        <v>2014</v>
      </c>
      <c r="P170" s="239" t="s">
        <v>381</v>
      </c>
      <c r="Q170" s="239">
        <v>16</v>
      </c>
      <c r="S170" s="239">
        <v>5</v>
      </c>
      <c r="T170" s="239">
        <v>0</v>
      </c>
      <c r="U170" s="239">
        <v>1</v>
      </c>
      <c r="V170" s="239">
        <v>90</v>
      </c>
      <c r="W170" s="239">
        <v>86</v>
      </c>
      <c r="X170" s="239">
        <v>2</v>
      </c>
      <c r="Y170" s="239">
        <v>1</v>
      </c>
      <c r="Z170" s="239">
        <v>5</v>
      </c>
      <c r="AA170" s="239">
        <v>7</v>
      </c>
      <c r="AB170" s="239">
        <v>5</v>
      </c>
      <c r="AC170" s="239">
        <v>98</v>
      </c>
      <c r="AD170" s="239" t="s">
        <v>523</v>
      </c>
      <c r="AE170" s="239" t="s">
        <v>788</v>
      </c>
      <c r="AF170" s="239" t="s">
        <v>521</v>
      </c>
      <c r="AG170" s="239">
        <v>4</v>
      </c>
      <c r="AH170" s="239">
        <v>2</v>
      </c>
      <c r="AI170" s="239">
        <v>44</v>
      </c>
      <c r="AJ170" s="239">
        <v>3</v>
      </c>
      <c r="AK170" s="239">
        <v>21</v>
      </c>
      <c r="AL170" s="239">
        <v>40</v>
      </c>
      <c r="AM170" s="239" t="s">
        <v>374</v>
      </c>
      <c r="AN170" s="239">
        <v>5</v>
      </c>
      <c r="AO170" s="239">
        <v>3</v>
      </c>
      <c r="AS170" s="239">
        <v>5</v>
      </c>
      <c r="AT170" s="239">
        <v>98</v>
      </c>
      <c r="AU170" s="239">
        <v>60</v>
      </c>
      <c r="AV170" s="239">
        <v>11</v>
      </c>
      <c r="AW170" s="239">
        <v>21</v>
      </c>
      <c r="CT170" s="239">
        <v>403609</v>
      </c>
      <c r="CU170" s="239">
        <v>4972284</v>
      </c>
      <c r="CV170" s="239">
        <v>44.897452299999998</v>
      </c>
      <c r="CW170" s="239">
        <v>-94.220818100000002</v>
      </c>
      <c r="CX170" s="239" t="s">
        <v>379</v>
      </c>
      <c r="CY170" s="239" t="s">
        <v>789</v>
      </c>
    </row>
    <row r="171" spans="1:103" x14ac:dyDescent="0.25">
      <c r="A171" s="239">
        <v>10752808</v>
      </c>
      <c r="B171" s="239">
        <v>3</v>
      </c>
      <c r="C171" s="239">
        <v>7</v>
      </c>
      <c r="D171" s="239">
        <v>149.55799999999999</v>
      </c>
      <c r="E171" s="239">
        <v>43</v>
      </c>
      <c r="G171" s="239" t="s">
        <v>751</v>
      </c>
      <c r="H171" s="239">
        <v>8</v>
      </c>
      <c r="I171" s="239">
        <v>22</v>
      </c>
      <c r="L171" s="239">
        <v>113200150</v>
      </c>
      <c r="M171" s="239">
        <v>10</v>
      </c>
      <c r="N171" s="239">
        <v>13</v>
      </c>
      <c r="O171" s="239">
        <v>2011</v>
      </c>
      <c r="P171" s="239" t="s">
        <v>416</v>
      </c>
      <c r="Q171" s="239">
        <v>19</v>
      </c>
      <c r="S171" s="239">
        <v>5</v>
      </c>
      <c r="T171" s="239">
        <v>0</v>
      </c>
      <c r="U171" s="239">
        <v>1</v>
      </c>
      <c r="V171" s="239">
        <v>90</v>
      </c>
      <c r="W171" s="239">
        <v>16</v>
      </c>
      <c r="Y171" s="239">
        <v>6</v>
      </c>
      <c r="Z171" s="239">
        <v>2</v>
      </c>
      <c r="AB171" s="239">
        <v>1</v>
      </c>
      <c r="AC171" s="239">
        <v>98</v>
      </c>
      <c r="AF171" s="239" t="s">
        <v>521</v>
      </c>
      <c r="AG171" s="239">
        <v>4</v>
      </c>
      <c r="AH171" s="239">
        <v>2</v>
      </c>
      <c r="AI171" s="239">
        <v>1</v>
      </c>
      <c r="AJ171" s="239">
        <v>3</v>
      </c>
      <c r="AK171" s="239">
        <v>21</v>
      </c>
      <c r="AL171" s="239">
        <v>57</v>
      </c>
      <c r="AM171" s="239" t="s">
        <v>384</v>
      </c>
      <c r="AT171" s="239">
        <v>98</v>
      </c>
      <c r="AU171" s="239">
        <v>60</v>
      </c>
      <c r="CT171" s="239">
        <v>403688</v>
      </c>
      <c r="CU171" s="239">
        <v>4972353</v>
      </c>
      <c r="CV171" s="239">
        <v>44.898091399999998</v>
      </c>
      <c r="CW171" s="239">
        <v>-94.219840300000001</v>
      </c>
      <c r="CX171" s="239" t="s">
        <v>379</v>
      </c>
    </row>
    <row r="172" spans="1:103" x14ac:dyDescent="0.25">
      <c r="A172" s="239">
        <v>10965361</v>
      </c>
      <c r="B172" s="239">
        <v>3</v>
      </c>
      <c r="C172" s="239">
        <v>7</v>
      </c>
      <c r="D172" s="239">
        <v>149.70500000000001</v>
      </c>
      <c r="E172" s="239">
        <v>43</v>
      </c>
      <c r="G172" s="239" t="s">
        <v>751</v>
      </c>
      <c r="H172" s="239">
        <v>8</v>
      </c>
      <c r="I172" s="239">
        <v>22</v>
      </c>
      <c r="K172" s="239" t="s">
        <v>790</v>
      </c>
      <c r="L172" s="239">
        <v>140520198</v>
      </c>
      <c r="M172" s="239">
        <v>2</v>
      </c>
      <c r="N172" s="239">
        <v>21</v>
      </c>
      <c r="O172" s="239">
        <v>2014</v>
      </c>
      <c r="P172" s="239" t="s">
        <v>383</v>
      </c>
      <c r="Q172" s="239">
        <v>12</v>
      </c>
      <c r="S172" s="239">
        <v>5</v>
      </c>
      <c r="T172" s="239">
        <v>0</v>
      </c>
      <c r="U172" s="239">
        <v>1</v>
      </c>
      <c r="V172" s="239">
        <v>90</v>
      </c>
      <c r="W172" s="239">
        <v>83</v>
      </c>
      <c r="X172" s="239">
        <v>2</v>
      </c>
      <c r="Y172" s="239">
        <v>1</v>
      </c>
      <c r="Z172" s="239">
        <v>7</v>
      </c>
      <c r="AB172" s="239">
        <v>5</v>
      </c>
      <c r="AC172" s="239">
        <v>98</v>
      </c>
      <c r="AD172" s="239" t="s">
        <v>519</v>
      </c>
      <c r="AE172" s="239" t="s">
        <v>791</v>
      </c>
      <c r="AF172" s="239" t="s">
        <v>521</v>
      </c>
      <c r="AG172" s="239">
        <v>3</v>
      </c>
      <c r="AH172" s="239">
        <v>2</v>
      </c>
      <c r="AI172" s="239">
        <v>4</v>
      </c>
      <c r="AJ172" s="239">
        <v>4</v>
      </c>
      <c r="AK172" s="239">
        <v>21</v>
      </c>
      <c r="AL172" s="239">
        <v>54</v>
      </c>
      <c r="AM172" s="239" t="s">
        <v>384</v>
      </c>
      <c r="AN172" s="239">
        <v>5</v>
      </c>
      <c r="AO172" s="239">
        <v>3</v>
      </c>
      <c r="AS172" s="239">
        <v>7</v>
      </c>
      <c r="AT172" s="239">
        <v>98</v>
      </c>
      <c r="AU172" s="239">
        <v>60</v>
      </c>
      <c r="AV172" s="239">
        <v>11</v>
      </c>
      <c r="AW172" s="239">
        <v>21</v>
      </c>
      <c r="CT172" s="239">
        <v>403864</v>
      </c>
      <c r="CU172" s="239">
        <v>4972511</v>
      </c>
      <c r="CV172" s="239">
        <v>44.899529299999998</v>
      </c>
      <c r="CW172" s="239">
        <v>-94.217640299999999</v>
      </c>
      <c r="CX172" s="239" t="s">
        <v>379</v>
      </c>
      <c r="CY172" s="239" t="s">
        <v>792</v>
      </c>
    </row>
    <row r="173" spans="1:103" x14ac:dyDescent="0.25">
      <c r="A173" s="239">
        <v>727066</v>
      </c>
      <c r="B173" s="239">
        <v>3</v>
      </c>
      <c r="C173" s="239">
        <v>7</v>
      </c>
      <c r="D173" s="239">
        <v>149.81100000000001</v>
      </c>
      <c r="E173" s="239">
        <v>43</v>
      </c>
      <c r="G173" s="239" t="s">
        <v>751</v>
      </c>
      <c r="H173" s="239">
        <v>8</v>
      </c>
      <c r="I173" s="239">
        <v>22</v>
      </c>
      <c r="K173" s="239">
        <v>19201627</v>
      </c>
      <c r="M173" s="239">
        <v>6</v>
      </c>
      <c r="N173" s="239">
        <v>15</v>
      </c>
      <c r="O173" s="239">
        <v>2019</v>
      </c>
      <c r="P173" s="239" t="s">
        <v>386</v>
      </c>
      <c r="Q173" s="239">
        <v>12</v>
      </c>
      <c r="R173" s="239" t="s">
        <v>393</v>
      </c>
      <c r="S173" s="239">
        <v>3</v>
      </c>
      <c r="T173" s="239">
        <v>0</v>
      </c>
      <c r="U173" s="239">
        <v>1</v>
      </c>
      <c r="W173" s="239">
        <v>16</v>
      </c>
      <c r="X173" s="239">
        <v>2</v>
      </c>
      <c r="Y173" s="239">
        <v>1</v>
      </c>
      <c r="Z173" s="239">
        <v>2</v>
      </c>
      <c r="AB173" s="239">
        <v>1</v>
      </c>
      <c r="AC173" s="239">
        <v>98</v>
      </c>
      <c r="AD173" s="239" t="s">
        <v>676</v>
      </c>
      <c r="AF173" s="239" t="s">
        <v>521</v>
      </c>
      <c r="AG173" s="239">
        <v>4</v>
      </c>
      <c r="AH173" s="239">
        <v>2</v>
      </c>
      <c r="AI173" s="239">
        <v>3</v>
      </c>
      <c r="AJ173" s="239">
        <v>3</v>
      </c>
      <c r="AK173" s="239">
        <v>21</v>
      </c>
      <c r="AL173" s="239">
        <v>18</v>
      </c>
      <c r="AM173" s="239" t="s">
        <v>374</v>
      </c>
      <c r="AN173" s="239">
        <v>5</v>
      </c>
      <c r="AO173" s="239">
        <v>1</v>
      </c>
      <c r="AS173" s="239">
        <v>12</v>
      </c>
      <c r="AT173" s="239">
        <v>9</v>
      </c>
      <c r="AU173" s="239">
        <v>60</v>
      </c>
      <c r="AV173" s="239">
        <v>11</v>
      </c>
      <c r="AW173" s="239">
        <v>21</v>
      </c>
      <c r="CT173" s="239">
        <v>403987.81644230097</v>
      </c>
      <c r="CU173" s="239">
        <v>4972627.9823893001</v>
      </c>
      <c r="CV173" s="239">
        <v>44.900602499999998</v>
      </c>
      <c r="CW173" s="239">
        <v>-94.216091030000001</v>
      </c>
      <c r="CX173" s="239" t="s">
        <v>379</v>
      </c>
      <c r="CY173" s="239" t="s">
        <v>793</v>
      </c>
    </row>
    <row r="174" spans="1:103" x14ac:dyDescent="0.25">
      <c r="A174" s="239">
        <v>10925386</v>
      </c>
      <c r="B174" s="239">
        <v>3</v>
      </c>
      <c r="C174" s="239">
        <v>7</v>
      </c>
      <c r="D174" s="239">
        <v>149.863</v>
      </c>
      <c r="E174" s="239">
        <v>43</v>
      </c>
      <c r="G174" s="239" t="s">
        <v>751</v>
      </c>
      <c r="H174" s="239">
        <v>8</v>
      </c>
      <c r="I174" s="239">
        <v>22</v>
      </c>
      <c r="K174" s="239">
        <v>13201655</v>
      </c>
      <c r="L174" s="239">
        <v>133640293</v>
      </c>
      <c r="M174" s="239">
        <v>12</v>
      </c>
      <c r="N174" s="239">
        <v>25</v>
      </c>
      <c r="O174" s="239">
        <v>2013</v>
      </c>
      <c r="P174" s="239" t="s">
        <v>375</v>
      </c>
      <c r="Q174" s="239">
        <v>9</v>
      </c>
      <c r="R174" s="239" t="s">
        <v>376</v>
      </c>
      <c r="S174" s="239">
        <v>5</v>
      </c>
      <c r="T174" s="239">
        <v>0</v>
      </c>
      <c r="U174" s="239">
        <v>2</v>
      </c>
      <c r="V174" s="239">
        <v>1</v>
      </c>
      <c r="W174" s="239">
        <v>10</v>
      </c>
      <c r="X174" s="239">
        <v>2</v>
      </c>
      <c r="Y174" s="239">
        <v>1</v>
      </c>
      <c r="Z174" s="239">
        <v>2</v>
      </c>
      <c r="AB174" s="239">
        <v>5</v>
      </c>
      <c r="AC174" s="239">
        <v>98</v>
      </c>
      <c r="AD174" s="239" t="s">
        <v>523</v>
      </c>
      <c r="AE174" s="239" t="s">
        <v>794</v>
      </c>
      <c r="AF174" s="239" t="s">
        <v>521</v>
      </c>
      <c r="AG174" s="239">
        <v>7</v>
      </c>
      <c r="AH174" s="239">
        <v>2</v>
      </c>
      <c r="AI174" s="239">
        <v>2</v>
      </c>
      <c r="AJ174" s="239">
        <v>3</v>
      </c>
      <c r="AK174" s="239">
        <v>21</v>
      </c>
      <c r="AL174" s="239">
        <v>29</v>
      </c>
      <c r="AM174" s="239" t="s">
        <v>374</v>
      </c>
      <c r="AN174" s="239">
        <v>5</v>
      </c>
      <c r="AO174" s="239">
        <v>5</v>
      </c>
      <c r="AS174" s="239">
        <v>7</v>
      </c>
      <c r="AT174" s="239">
        <v>98</v>
      </c>
      <c r="AU174" s="239">
        <v>60</v>
      </c>
      <c r="AV174" s="239">
        <v>11</v>
      </c>
      <c r="AW174" s="239">
        <v>21</v>
      </c>
      <c r="AX174" s="239">
        <v>2</v>
      </c>
      <c r="AY174" s="239">
        <v>2</v>
      </c>
      <c r="AZ174" s="239">
        <v>3</v>
      </c>
      <c r="BA174" s="239">
        <v>26</v>
      </c>
      <c r="BB174" s="239">
        <v>24</v>
      </c>
      <c r="BC174" s="239" t="s">
        <v>374</v>
      </c>
      <c r="BD174" s="239">
        <v>5</v>
      </c>
      <c r="BE174" s="239">
        <v>1</v>
      </c>
      <c r="BI174" s="239">
        <v>7</v>
      </c>
      <c r="BJ174" s="239">
        <v>98</v>
      </c>
      <c r="BK174" s="239">
        <v>60</v>
      </c>
      <c r="BL174" s="239">
        <v>11</v>
      </c>
      <c r="BM174" s="239">
        <v>21</v>
      </c>
      <c r="CT174" s="239">
        <v>404054</v>
      </c>
      <c r="CU174" s="239">
        <v>4972681</v>
      </c>
      <c r="CV174" s="239">
        <v>44.901084900000001</v>
      </c>
      <c r="CW174" s="239">
        <v>-94.215260000000001</v>
      </c>
      <c r="CX174" s="239" t="s">
        <v>379</v>
      </c>
      <c r="CY174" s="239" t="s">
        <v>795</v>
      </c>
    </row>
    <row r="175" spans="1:103" x14ac:dyDescent="0.25">
      <c r="A175" s="239">
        <v>389659</v>
      </c>
      <c r="B175" s="239">
        <v>3</v>
      </c>
      <c r="C175" s="239">
        <v>7</v>
      </c>
      <c r="D175" s="239">
        <v>150.03200000000001</v>
      </c>
      <c r="E175" s="239">
        <v>43</v>
      </c>
      <c r="G175" s="239" t="s">
        <v>751</v>
      </c>
      <c r="H175" s="239">
        <v>8</v>
      </c>
      <c r="I175" s="239">
        <v>22</v>
      </c>
      <c r="K175" s="239">
        <v>16202212</v>
      </c>
      <c r="M175" s="239">
        <v>10</v>
      </c>
      <c r="N175" s="239">
        <v>26</v>
      </c>
      <c r="O175" s="239">
        <v>2016</v>
      </c>
      <c r="P175" s="239" t="s">
        <v>375</v>
      </c>
      <c r="Q175" s="239">
        <v>15</v>
      </c>
      <c r="R175" s="239" t="s">
        <v>376</v>
      </c>
      <c r="S175" s="239">
        <v>5</v>
      </c>
      <c r="T175" s="239">
        <v>0</v>
      </c>
      <c r="U175" s="239">
        <v>2</v>
      </c>
      <c r="V175" s="239">
        <v>12</v>
      </c>
      <c r="W175" s="239">
        <v>10</v>
      </c>
      <c r="X175" s="239">
        <v>16</v>
      </c>
      <c r="Y175" s="239">
        <v>1</v>
      </c>
      <c r="Z175" s="239">
        <v>2</v>
      </c>
      <c r="AB175" s="239">
        <v>2</v>
      </c>
      <c r="AC175" s="239">
        <v>98</v>
      </c>
      <c r="AD175" s="239" t="s">
        <v>676</v>
      </c>
      <c r="AF175" s="239" t="s">
        <v>521</v>
      </c>
      <c r="AG175" s="239">
        <v>7</v>
      </c>
      <c r="AH175" s="239">
        <v>2</v>
      </c>
      <c r="AI175" s="239">
        <v>49</v>
      </c>
      <c r="AJ175" s="239">
        <v>4</v>
      </c>
      <c r="AK175" s="239">
        <v>21</v>
      </c>
      <c r="AL175" s="239">
        <v>42</v>
      </c>
      <c r="AM175" s="239" t="s">
        <v>374</v>
      </c>
      <c r="AN175" s="239">
        <v>5</v>
      </c>
      <c r="AO175" s="239">
        <v>4</v>
      </c>
      <c r="AS175" s="239">
        <v>12</v>
      </c>
      <c r="AT175" s="239">
        <v>98</v>
      </c>
      <c r="AU175" s="239">
        <v>60</v>
      </c>
      <c r="AV175" s="239">
        <v>11</v>
      </c>
      <c r="AW175" s="239">
        <v>21</v>
      </c>
      <c r="AX175" s="239">
        <v>2</v>
      </c>
      <c r="AY175" s="239">
        <v>2</v>
      </c>
      <c r="AZ175" s="239">
        <v>4</v>
      </c>
      <c r="BA175" s="239">
        <v>26</v>
      </c>
      <c r="BB175" s="239">
        <v>36</v>
      </c>
      <c r="BC175" s="239" t="s">
        <v>374</v>
      </c>
      <c r="BD175" s="239">
        <v>5</v>
      </c>
      <c r="BE175" s="239">
        <v>1</v>
      </c>
      <c r="BI175" s="239">
        <v>12</v>
      </c>
      <c r="BJ175" s="239">
        <v>98</v>
      </c>
      <c r="BK175" s="239">
        <v>60</v>
      </c>
      <c r="BL175" s="239">
        <v>11</v>
      </c>
      <c r="BM175" s="239">
        <v>21</v>
      </c>
      <c r="CT175" s="239">
        <v>404258.75031750102</v>
      </c>
      <c r="CU175" s="239">
        <v>4972858.6995174</v>
      </c>
      <c r="CV175" s="239">
        <v>44.902715450000002</v>
      </c>
      <c r="CW175" s="239">
        <v>-94.2127038</v>
      </c>
      <c r="CX175" s="239" t="s">
        <v>379</v>
      </c>
      <c r="CY175" s="239" t="s">
        <v>796</v>
      </c>
    </row>
    <row r="176" spans="1:103" x14ac:dyDescent="0.25">
      <c r="A176" s="239">
        <v>323520</v>
      </c>
      <c r="B176" s="239">
        <v>3</v>
      </c>
      <c r="C176" s="239">
        <v>7</v>
      </c>
      <c r="D176" s="239">
        <v>150.04499999999999</v>
      </c>
      <c r="E176" s="239">
        <v>43</v>
      </c>
      <c r="G176" s="239" t="s">
        <v>751</v>
      </c>
      <c r="H176" s="239">
        <v>8</v>
      </c>
      <c r="I176" s="239">
        <v>22</v>
      </c>
      <c r="K176" s="239">
        <v>16200147</v>
      </c>
      <c r="M176" s="239">
        <v>1</v>
      </c>
      <c r="N176" s="239">
        <v>20</v>
      </c>
      <c r="O176" s="239">
        <v>2016</v>
      </c>
      <c r="P176" s="239" t="s">
        <v>375</v>
      </c>
      <c r="Q176" s="239">
        <v>9</v>
      </c>
      <c r="R176" s="239" t="s">
        <v>393</v>
      </c>
      <c r="S176" s="239">
        <v>2</v>
      </c>
      <c r="T176" s="239">
        <v>0</v>
      </c>
      <c r="U176" s="239">
        <v>2</v>
      </c>
      <c r="V176" s="239">
        <v>13</v>
      </c>
      <c r="W176" s="239">
        <v>10</v>
      </c>
      <c r="X176" s="239">
        <v>2</v>
      </c>
      <c r="Y176" s="239">
        <v>1</v>
      </c>
      <c r="Z176" s="239">
        <v>2</v>
      </c>
      <c r="AB176" s="239">
        <v>5</v>
      </c>
      <c r="AC176" s="239">
        <v>98</v>
      </c>
      <c r="AD176" s="239" t="s">
        <v>676</v>
      </c>
      <c r="AF176" s="239" t="s">
        <v>521</v>
      </c>
      <c r="AG176" s="239">
        <v>8</v>
      </c>
      <c r="AH176" s="239">
        <v>2</v>
      </c>
      <c r="AI176" s="239">
        <v>3</v>
      </c>
      <c r="AJ176" s="239">
        <v>4</v>
      </c>
      <c r="AK176" s="239">
        <v>21</v>
      </c>
      <c r="AL176" s="239">
        <v>55</v>
      </c>
      <c r="AM176" s="239" t="s">
        <v>384</v>
      </c>
      <c r="AN176" s="239">
        <v>5</v>
      </c>
      <c r="AO176" s="239">
        <v>71</v>
      </c>
      <c r="AS176" s="239">
        <v>12</v>
      </c>
      <c r="AT176" s="239">
        <v>9</v>
      </c>
      <c r="AU176" s="239">
        <v>60</v>
      </c>
      <c r="AV176" s="239">
        <v>11</v>
      </c>
      <c r="AW176" s="239">
        <v>23</v>
      </c>
      <c r="AX176" s="239">
        <v>2</v>
      </c>
      <c r="AY176" s="239">
        <v>2</v>
      </c>
      <c r="AZ176" s="239">
        <v>3</v>
      </c>
      <c r="BA176" s="239">
        <v>21</v>
      </c>
      <c r="BB176" s="239">
        <v>25</v>
      </c>
      <c r="BC176" s="239" t="s">
        <v>384</v>
      </c>
      <c r="BD176" s="239">
        <v>5</v>
      </c>
      <c r="BE176" s="239">
        <v>1</v>
      </c>
      <c r="BI176" s="239">
        <v>12</v>
      </c>
      <c r="BJ176" s="239">
        <v>9</v>
      </c>
      <c r="BK176" s="239">
        <v>60</v>
      </c>
      <c r="BL176" s="239">
        <v>11</v>
      </c>
      <c r="BM176" s="239">
        <v>24</v>
      </c>
      <c r="CT176" s="239">
        <v>404277.80035560101</v>
      </c>
      <c r="CU176" s="239">
        <v>4972869.2828719001</v>
      </c>
      <c r="CV176" s="239">
        <v>44.902813260000002</v>
      </c>
      <c r="CW176" s="239">
        <v>-94.212464560000001</v>
      </c>
      <c r="CX176" s="239" t="s">
        <v>379</v>
      </c>
      <c r="CY176" s="239" t="s">
        <v>797</v>
      </c>
    </row>
    <row r="177" spans="1:103" x14ac:dyDescent="0.25">
      <c r="A177" s="239">
        <v>10738498</v>
      </c>
      <c r="B177" s="239">
        <v>3</v>
      </c>
      <c r="C177" s="239">
        <v>7</v>
      </c>
      <c r="D177" s="239">
        <v>150.05000000000001</v>
      </c>
      <c r="E177" s="239">
        <v>43</v>
      </c>
      <c r="G177" s="239" t="s">
        <v>751</v>
      </c>
      <c r="H177" s="239">
        <v>8</v>
      </c>
      <c r="I177" s="239">
        <v>22</v>
      </c>
      <c r="K177" s="239">
        <v>11200919</v>
      </c>
      <c r="L177" s="239">
        <v>112050019</v>
      </c>
      <c r="M177" s="239">
        <v>7</v>
      </c>
      <c r="N177" s="239">
        <v>2</v>
      </c>
      <c r="O177" s="239">
        <v>2011</v>
      </c>
      <c r="P177" s="239" t="s">
        <v>386</v>
      </c>
      <c r="Q177" s="239">
        <v>9</v>
      </c>
      <c r="S177" s="239">
        <v>3</v>
      </c>
      <c r="T177" s="239">
        <v>0</v>
      </c>
      <c r="U177" s="239">
        <v>1</v>
      </c>
      <c r="V177" s="239">
        <v>8</v>
      </c>
      <c r="W177" s="239">
        <v>16</v>
      </c>
      <c r="X177" s="239">
        <v>2</v>
      </c>
      <c r="Y177" s="239">
        <v>1</v>
      </c>
      <c r="Z177" s="239">
        <v>1</v>
      </c>
      <c r="AB177" s="239">
        <v>1</v>
      </c>
      <c r="AC177" s="239">
        <v>98</v>
      </c>
      <c r="AD177" s="239" t="s">
        <v>523</v>
      </c>
      <c r="AE177" s="239">
        <v>150</v>
      </c>
      <c r="AF177" s="239" t="s">
        <v>521</v>
      </c>
      <c r="AG177" s="239">
        <v>4</v>
      </c>
      <c r="AH177" s="239">
        <v>2</v>
      </c>
      <c r="AI177" s="239">
        <v>4</v>
      </c>
      <c r="AJ177" s="239">
        <v>4</v>
      </c>
      <c r="AK177" s="239">
        <v>21</v>
      </c>
      <c r="AL177" s="239">
        <v>57</v>
      </c>
      <c r="AM177" s="239" t="s">
        <v>384</v>
      </c>
      <c r="AN177" s="239">
        <v>5</v>
      </c>
      <c r="AO177" s="239">
        <v>1</v>
      </c>
      <c r="AS177" s="239">
        <v>7</v>
      </c>
      <c r="AT177" s="239">
        <v>98</v>
      </c>
      <c r="AU177" s="239">
        <v>60</v>
      </c>
      <c r="AV177" s="239">
        <v>11</v>
      </c>
      <c r="AW177" s="239">
        <v>20</v>
      </c>
      <c r="CT177" s="239">
        <v>404280</v>
      </c>
      <c r="CU177" s="239">
        <v>4972877</v>
      </c>
      <c r="CV177" s="239">
        <v>44.902886600000002</v>
      </c>
      <c r="CW177" s="239">
        <v>-94.212436299999993</v>
      </c>
      <c r="CX177" s="239" t="s">
        <v>379</v>
      </c>
      <c r="CY177" s="239" t="s">
        <v>798</v>
      </c>
    </row>
    <row r="178" spans="1:103" x14ac:dyDescent="0.25">
      <c r="A178" s="239">
        <v>10754373</v>
      </c>
      <c r="B178" s="239">
        <v>3</v>
      </c>
      <c r="C178" s="239">
        <v>7</v>
      </c>
      <c r="D178" s="239">
        <v>150.19300000000001</v>
      </c>
      <c r="E178" s="239">
        <v>43</v>
      </c>
      <c r="G178" s="239" t="s">
        <v>751</v>
      </c>
      <c r="H178" s="239">
        <v>8</v>
      </c>
      <c r="I178" s="239">
        <v>22</v>
      </c>
      <c r="K178" s="239">
        <v>11201450</v>
      </c>
      <c r="L178" s="239">
        <v>113290102</v>
      </c>
      <c r="M178" s="239">
        <v>11</v>
      </c>
      <c r="N178" s="239">
        <v>19</v>
      </c>
      <c r="O178" s="239">
        <v>2011</v>
      </c>
      <c r="P178" s="239" t="s">
        <v>386</v>
      </c>
      <c r="Q178" s="239">
        <v>15</v>
      </c>
      <c r="S178" s="239">
        <v>5</v>
      </c>
      <c r="T178" s="239">
        <v>0</v>
      </c>
      <c r="U178" s="239">
        <v>1</v>
      </c>
      <c r="V178" s="239">
        <v>7</v>
      </c>
      <c r="W178" s="239">
        <v>32</v>
      </c>
      <c r="X178" s="239">
        <v>2</v>
      </c>
      <c r="Y178" s="239">
        <v>1</v>
      </c>
      <c r="Z178" s="239">
        <v>4</v>
      </c>
      <c r="AB178" s="239">
        <v>3</v>
      </c>
      <c r="AC178" s="239">
        <v>98</v>
      </c>
      <c r="AD178" s="239" t="s">
        <v>523</v>
      </c>
      <c r="AE178" s="239" t="s">
        <v>794</v>
      </c>
      <c r="AF178" s="239" t="s">
        <v>521</v>
      </c>
      <c r="AG178" s="239">
        <v>3</v>
      </c>
      <c r="AH178" s="239">
        <v>2</v>
      </c>
      <c r="AI178" s="239">
        <v>3</v>
      </c>
      <c r="AJ178" s="239">
        <v>4</v>
      </c>
      <c r="AK178" s="239">
        <v>21</v>
      </c>
      <c r="AL178" s="239">
        <v>32</v>
      </c>
      <c r="AM178" s="239" t="s">
        <v>374</v>
      </c>
      <c r="AN178" s="239">
        <v>5</v>
      </c>
      <c r="AO178" s="239">
        <v>3</v>
      </c>
      <c r="AS178" s="239">
        <v>7</v>
      </c>
      <c r="AT178" s="239">
        <v>98</v>
      </c>
      <c r="AU178" s="239">
        <v>60</v>
      </c>
      <c r="AV178" s="239">
        <v>11</v>
      </c>
      <c r="AW178" s="239">
        <v>21</v>
      </c>
      <c r="CT178" s="239">
        <v>404461</v>
      </c>
      <c r="CU178" s="239">
        <v>4973021</v>
      </c>
      <c r="CV178" s="239">
        <v>44.904198999999998</v>
      </c>
      <c r="CW178" s="239">
        <v>-94.210167999999996</v>
      </c>
      <c r="CX178" s="239" t="s">
        <v>379</v>
      </c>
      <c r="CY178" s="239" t="s">
        <v>799</v>
      </c>
    </row>
    <row r="179" spans="1:103" x14ac:dyDescent="0.25">
      <c r="A179" s="239">
        <v>756002</v>
      </c>
      <c r="B179" s="239">
        <v>3</v>
      </c>
      <c r="C179" s="239">
        <v>7</v>
      </c>
      <c r="D179" s="239">
        <v>150.24299999999999</v>
      </c>
      <c r="E179" s="239">
        <v>43</v>
      </c>
      <c r="G179" s="239" t="s">
        <v>751</v>
      </c>
      <c r="H179" s="239">
        <v>8</v>
      </c>
      <c r="I179" s="239">
        <v>22</v>
      </c>
      <c r="K179" s="239">
        <v>19202698</v>
      </c>
      <c r="M179" s="239">
        <v>10</v>
      </c>
      <c r="N179" s="239">
        <v>21</v>
      </c>
      <c r="O179" s="239">
        <v>2019</v>
      </c>
      <c r="P179" s="239" t="s">
        <v>381</v>
      </c>
      <c r="Q179" s="239">
        <v>6</v>
      </c>
      <c r="R179" s="239">
        <v>98</v>
      </c>
      <c r="S179" s="239">
        <v>5</v>
      </c>
      <c r="T179" s="239">
        <v>0</v>
      </c>
      <c r="U179" s="239">
        <v>2</v>
      </c>
      <c r="V179" s="239">
        <v>5</v>
      </c>
      <c r="W179" s="239">
        <v>10</v>
      </c>
      <c r="X179" s="239">
        <v>3</v>
      </c>
      <c r="Y179" s="239">
        <v>4</v>
      </c>
      <c r="Z179" s="239">
        <v>3</v>
      </c>
      <c r="AB179" s="239">
        <v>2</v>
      </c>
      <c r="AC179" s="239">
        <v>98</v>
      </c>
      <c r="AD179" s="239" t="s">
        <v>676</v>
      </c>
      <c r="AF179" s="239" t="s">
        <v>521</v>
      </c>
      <c r="AG179" s="239">
        <v>10</v>
      </c>
      <c r="AH179" s="239">
        <v>2</v>
      </c>
      <c r="AI179" s="239">
        <v>3</v>
      </c>
      <c r="AJ179" s="239">
        <v>2</v>
      </c>
      <c r="AK179" s="239">
        <v>24</v>
      </c>
      <c r="AL179" s="239">
        <v>48</v>
      </c>
      <c r="AM179" s="239" t="s">
        <v>374</v>
      </c>
      <c r="AN179" s="239">
        <v>5</v>
      </c>
      <c r="AO179" s="239">
        <v>2</v>
      </c>
      <c r="AS179" s="239">
        <v>12</v>
      </c>
      <c r="AT179" s="239">
        <v>23</v>
      </c>
      <c r="AU179" s="239">
        <v>55</v>
      </c>
      <c r="AV179" s="239">
        <v>11</v>
      </c>
      <c r="AW179" s="239">
        <v>21</v>
      </c>
      <c r="AX179" s="239">
        <v>2</v>
      </c>
      <c r="AY179" s="239">
        <v>4</v>
      </c>
      <c r="AZ179" s="239">
        <v>4</v>
      </c>
      <c r="BA179" s="239">
        <v>21</v>
      </c>
      <c r="BB179" s="239">
        <v>58</v>
      </c>
      <c r="BC179" s="239" t="s">
        <v>374</v>
      </c>
      <c r="BD179" s="239">
        <v>5</v>
      </c>
      <c r="BE179" s="239">
        <v>1</v>
      </c>
      <c r="BI179" s="239">
        <v>12</v>
      </c>
      <c r="BJ179" s="239">
        <v>9</v>
      </c>
      <c r="BK179" s="239">
        <v>45</v>
      </c>
      <c r="BL179" s="239">
        <v>11</v>
      </c>
      <c r="BM179" s="239">
        <v>21</v>
      </c>
      <c r="CT179" s="239">
        <v>404525.45085090201</v>
      </c>
      <c r="CU179" s="239">
        <v>4973068.2499364996</v>
      </c>
      <c r="CV179" s="239">
        <v>44.90463724</v>
      </c>
      <c r="CW179" s="239">
        <v>-94.209365950000006</v>
      </c>
      <c r="CX179" s="239" t="s">
        <v>379</v>
      </c>
      <c r="CY179" s="239" t="s">
        <v>800</v>
      </c>
    </row>
    <row r="180" spans="1:103" x14ac:dyDescent="0.25">
      <c r="A180" s="239">
        <v>10825184</v>
      </c>
      <c r="B180" s="239">
        <v>3</v>
      </c>
      <c r="C180" s="239">
        <v>7</v>
      </c>
      <c r="D180" s="239">
        <v>150.273</v>
      </c>
      <c r="E180" s="239">
        <v>43</v>
      </c>
      <c r="G180" s="239" t="s">
        <v>751</v>
      </c>
      <c r="H180" s="239">
        <v>8</v>
      </c>
      <c r="I180" s="239">
        <v>22</v>
      </c>
      <c r="K180" s="239">
        <v>12200839</v>
      </c>
      <c r="L180" s="239">
        <v>122290183</v>
      </c>
      <c r="M180" s="239">
        <v>8</v>
      </c>
      <c r="N180" s="239">
        <v>11</v>
      </c>
      <c r="O180" s="239">
        <v>2012</v>
      </c>
      <c r="P180" s="239" t="s">
        <v>386</v>
      </c>
      <c r="Q180" s="239">
        <v>9</v>
      </c>
      <c r="S180" s="239">
        <v>4</v>
      </c>
      <c r="T180" s="239">
        <v>0</v>
      </c>
      <c r="U180" s="239">
        <v>2</v>
      </c>
      <c r="V180" s="239">
        <v>5</v>
      </c>
      <c r="W180" s="239">
        <v>10</v>
      </c>
      <c r="X180" s="239">
        <v>3</v>
      </c>
      <c r="Y180" s="239">
        <v>1</v>
      </c>
      <c r="Z180" s="239">
        <v>1</v>
      </c>
      <c r="AB180" s="239">
        <v>1</v>
      </c>
      <c r="AC180" s="239">
        <v>98</v>
      </c>
      <c r="AD180" s="239" t="s">
        <v>523</v>
      </c>
      <c r="AE180" s="239" t="s">
        <v>801</v>
      </c>
      <c r="AF180" s="239" t="s">
        <v>521</v>
      </c>
      <c r="AG180" s="239">
        <v>10</v>
      </c>
      <c r="AH180" s="239">
        <v>2</v>
      </c>
      <c r="AI180" s="239">
        <v>2</v>
      </c>
      <c r="AJ180" s="239">
        <v>1</v>
      </c>
      <c r="AK180" s="239">
        <v>25</v>
      </c>
      <c r="AL180" s="239">
        <v>56</v>
      </c>
      <c r="AM180" s="239" t="s">
        <v>384</v>
      </c>
      <c r="AN180" s="239">
        <v>5</v>
      </c>
      <c r="AO180" s="239">
        <v>2</v>
      </c>
      <c r="AS180" s="239">
        <v>7</v>
      </c>
      <c r="AT180" s="239">
        <v>2</v>
      </c>
      <c r="AU180" s="239">
        <v>45</v>
      </c>
      <c r="AV180" s="239">
        <v>11</v>
      </c>
      <c r="AW180" s="239">
        <v>21</v>
      </c>
      <c r="AX180" s="239">
        <v>2</v>
      </c>
      <c r="AY180" s="239">
        <v>2</v>
      </c>
      <c r="AZ180" s="239">
        <v>4</v>
      </c>
      <c r="BA180" s="239">
        <v>21</v>
      </c>
      <c r="BB180" s="239">
        <v>50</v>
      </c>
      <c r="BC180" s="239" t="s">
        <v>384</v>
      </c>
      <c r="BD180" s="239">
        <v>5</v>
      </c>
      <c r="BE180" s="239">
        <v>1</v>
      </c>
      <c r="BI180" s="239">
        <v>7</v>
      </c>
      <c r="BJ180" s="239">
        <v>2</v>
      </c>
      <c r="BK180" s="239">
        <v>45</v>
      </c>
      <c r="BL180" s="239">
        <v>11</v>
      </c>
      <c r="BM180" s="239">
        <v>21</v>
      </c>
      <c r="CT180" s="239">
        <v>404570</v>
      </c>
      <c r="CU180" s="239">
        <v>4973089</v>
      </c>
      <c r="CV180" s="239">
        <v>44.904833199999999</v>
      </c>
      <c r="CW180" s="239">
        <v>-94.208803599999996</v>
      </c>
      <c r="CX180" s="239" t="s">
        <v>379</v>
      </c>
      <c r="CY180" s="239" t="s">
        <v>802</v>
      </c>
    </row>
    <row r="181" spans="1:103" x14ac:dyDescent="0.25">
      <c r="A181" s="239">
        <v>10826106</v>
      </c>
      <c r="B181" s="239">
        <v>3</v>
      </c>
      <c r="C181" s="239">
        <v>7</v>
      </c>
      <c r="D181" s="239">
        <v>150.273</v>
      </c>
      <c r="E181" s="239">
        <v>43</v>
      </c>
      <c r="G181" s="239" t="s">
        <v>751</v>
      </c>
      <c r="H181" s="239">
        <v>8</v>
      </c>
      <c r="I181" s="239">
        <v>22</v>
      </c>
      <c r="K181" s="239">
        <v>12200888</v>
      </c>
      <c r="L181" s="239">
        <v>122400175</v>
      </c>
      <c r="M181" s="239">
        <v>8</v>
      </c>
      <c r="N181" s="239">
        <v>24</v>
      </c>
      <c r="O181" s="239">
        <v>2012</v>
      </c>
      <c r="P181" s="239" t="s">
        <v>383</v>
      </c>
      <c r="Q181" s="239">
        <v>7</v>
      </c>
      <c r="S181" s="239">
        <v>4</v>
      </c>
      <c r="T181" s="239">
        <v>0</v>
      </c>
      <c r="U181" s="239">
        <v>1</v>
      </c>
      <c r="V181" s="239">
        <v>4</v>
      </c>
      <c r="W181" s="239">
        <v>69</v>
      </c>
      <c r="X181" s="239">
        <v>3</v>
      </c>
      <c r="Y181" s="239">
        <v>1</v>
      </c>
      <c r="Z181" s="239">
        <v>1</v>
      </c>
      <c r="AB181" s="239">
        <v>1</v>
      </c>
      <c r="AC181" s="239">
        <v>98</v>
      </c>
      <c r="AD181" s="239" t="s">
        <v>523</v>
      </c>
      <c r="AE181" s="239" t="s">
        <v>803</v>
      </c>
      <c r="AF181" s="239" t="s">
        <v>521</v>
      </c>
      <c r="AG181" s="239">
        <v>3</v>
      </c>
      <c r="AH181" s="239">
        <v>2</v>
      </c>
      <c r="AI181" s="239">
        <v>3</v>
      </c>
      <c r="AJ181" s="239">
        <v>4</v>
      </c>
      <c r="AK181" s="239">
        <v>21</v>
      </c>
      <c r="AL181" s="239">
        <v>54</v>
      </c>
      <c r="AM181" s="239" t="s">
        <v>374</v>
      </c>
      <c r="AN181" s="239">
        <v>2</v>
      </c>
      <c r="AS181" s="239">
        <v>5</v>
      </c>
      <c r="AT181" s="239">
        <v>2</v>
      </c>
      <c r="AU181" s="239">
        <v>45</v>
      </c>
      <c r="AV181" s="239">
        <v>11</v>
      </c>
      <c r="AW181" s="239">
        <v>21</v>
      </c>
      <c r="CT181" s="239">
        <v>404570</v>
      </c>
      <c r="CU181" s="239">
        <v>4973089</v>
      </c>
      <c r="CV181" s="239">
        <v>44.904833199999999</v>
      </c>
      <c r="CW181" s="239">
        <v>-94.208803599999996</v>
      </c>
      <c r="CX181" s="239" t="s">
        <v>379</v>
      </c>
      <c r="CY181" s="239" t="s">
        <v>804</v>
      </c>
    </row>
    <row r="182" spans="1:103" x14ac:dyDescent="0.25">
      <c r="A182" s="239">
        <v>10995097</v>
      </c>
      <c r="B182" s="239">
        <v>3</v>
      </c>
      <c r="C182" s="239">
        <v>7</v>
      </c>
      <c r="D182" s="239">
        <v>150.273</v>
      </c>
      <c r="E182" s="239">
        <v>43</v>
      </c>
      <c r="G182" s="239" t="s">
        <v>751</v>
      </c>
      <c r="H182" s="239">
        <v>8</v>
      </c>
      <c r="I182" s="239">
        <v>22</v>
      </c>
      <c r="K182" s="239">
        <v>14010423</v>
      </c>
      <c r="L182" s="239">
        <v>143150406</v>
      </c>
      <c r="M182" s="239">
        <v>11</v>
      </c>
      <c r="N182" s="239">
        <v>11</v>
      </c>
      <c r="O182" s="239">
        <v>2014</v>
      </c>
      <c r="P182" s="239" t="s">
        <v>391</v>
      </c>
      <c r="Q182" s="239">
        <v>22</v>
      </c>
      <c r="S182" s="239">
        <v>5</v>
      </c>
      <c r="T182" s="239">
        <v>0</v>
      </c>
      <c r="U182" s="239">
        <v>2</v>
      </c>
      <c r="V182" s="239">
        <v>6</v>
      </c>
      <c r="W182" s="239">
        <v>11</v>
      </c>
      <c r="X182" s="239">
        <v>3</v>
      </c>
      <c r="Y182" s="239">
        <v>4</v>
      </c>
      <c r="Z182" s="239">
        <v>4</v>
      </c>
      <c r="AA182" s="239">
        <v>7</v>
      </c>
      <c r="AB182" s="239">
        <v>5</v>
      </c>
      <c r="AC182" s="239">
        <v>98</v>
      </c>
      <c r="AD182" s="239" t="s">
        <v>805</v>
      </c>
      <c r="AE182" s="239" t="s">
        <v>806</v>
      </c>
      <c r="AF182" s="239" t="s">
        <v>521</v>
      </c>
      <c r="AG182" s="239">
        <v>90</v>
      </c>
      <c r="AH182" s="239">
        <v>2</v>
      </c>
      <c r="AI182" s="239">
        <v>2</v>
      </c>
      <c r="AJ182" s="239">
        <v>4</v>
      </c>
      <c r="AK182" s="239">
        <v>23</v>
      </c>
      <c r="AL182" s="239">
        <v>20</v>
      </c>
      <c r="AM182" s="239" t="s">
        <v>384</v>
      </c>
      <c r="AN182" s="239">
        <v>5</v>
      </c>
      <c r="AO182" s="239">
        <v>16</v>
      </c>
      <c r="AS182" s="239">
        <v>7</v>
      </c>
      <c r="AT182" s="239">
        <v>2</v>
      </c>
      <c r="AU182" s="239">
        <v>45</v>
      </c>
      <c r="AV182" s="239">
        <v>10</v>
      </c>
      <c r="AW182" s="239">
        <v>21</v>
      </c>
      <c r="AX182" s="239">
        <v>2</v>
      </c>
      <c r="AY182" s="239">
        <v>2</v>
      </c>
      <c r="AZ182" s="239">
        <v>2</v>
      </c>
      <c r="BA182" s="239">
        <v>8</v>
      </c>
      <c r="BB182" s="239">
        <v>27</v>
      </c>
      <c r="BC182" s="239" t="s">
        <v>374</v>
      </c>
      <c r="BD182" s="239">
        <v>5</v>
      </c>
      <c r="BE182" s="239">
        <v>1</v>
      </c>
      <c r="BF182" s="239">
        <v>1</v>
      </c>
      <c r="BI182" s="239">
        <v>7</v>
      </c>
      <c r="BJ182" s="239">
        <v>2</v>
      </c>
      <c r="BK182" s="239">
        <v>45</v>
      </c>
      <c r="BL182" s="239">
        <v>10</v>
      </c>
      <c r="BM182" s="239">
        <v>21</v>
      </c>
      <c r="CT182" s="239">
        <v>404570</v>
      </c>
      <c r="CU182" s="239">
        <v>4973089</v>
      </c>
      <c r="CV182" s="239">
        <v>44.904833199999999</v>
      </c>
      <c r="CW182" s="239">
        <v>-94.208803599999996</v>
      </c>
      <c r="CX182" s="239" t="s">
        <v>379</v>
      </c>
      <c r="CY182" s="239" t="s">
        <v>807</v>
      </c>
    </row>
    <row r="183" spans="1:103" x14ac:dyDescent="0.25">
      <c r="A183" s="239">
        <v>10741680</v>
      </c>
      <c r="B183" s="239">
        <v>3</v>
      </c>
      <c r="C183" s="239">
        <v>7</v>
      </c>
      <c r="D183" s="239">
        <v>150.291</v>
      </c>
      <c r="E183" s="239">
        <v>43</v>
      </c>
      <c r="G183" s="239" t="s">
        <v>751</v>
      </c>
      <c r="H183" s="239">
        <v>8</v>
      </c>
      <c r="I183" s="239">
        <v>22</v>
      </c>
      <c r="K183" s="239">
        <v>11201063</v>
      </c>
      <c r="L183" s="239">
        <v>112310301</v>
      </c>
      <c r="M183" s="239">
        <v>8</v>
      </c>
      <c r="N183" s="239">
        <v>9</v>
      </c>
      <c r="O183" s="239">
        <v>2011</v>
      </c>
      <c r="P183" s="239" t="s">
        <v>391</v>
      </c>
      <c r="Q183" s="239">
        <v>9</v>
      </c>
      <c r="S183" s="239">
        <v>5</v>
      </c>
      <c r="T183" s="239">
        <v>0</v>
      </c>
      <c r="U183" s="239">
        <v>2</v>
      </c>
      <c r="V183" s="239">
        <v>5</v>
      </c>
      <c r="W183" s="239">
        <v>10</v>
      </c>
      <c r="X183" s="239">
        <v>15</v>
      </c>
      <c r="Y183" s="239">
        <v>1</v>
      </c>
      <c r="Z183" s="239">
        <v>1</v>
      </c>
      <c r="AB183" s="239">
        <v>1</v>
      </c>
      <c r="AC183" s="239">
        <v>98</v>
      </c>
      <c r="AD183" s="239" t="s">
        <v>523</v>
      </c>
      <c r="AE183" s="239">
        <v>16</v>
      </c>
      <c r="AF183" s="239" t="s">
        <v>521</v>
      </c>
      <c r="AG183" s="239">
        <v>10</v>
      </c>
      <c r="AH183" s="239">
        <v>2</v>
      </c>
      <c r="AI183" s="239">
        <v>2</v>
      </c>
      <c r="AJ183" s="239">
        <v>4</v>
      </c>
      <c r="AK183" s="239">
        <v>27</v>
      </c>
      <c r="AL183" s="239">
        <v>18</v>
      </c>
      <c r="AM183" s="239" t="s">
        <v>374</v>
      </c>
      <c r="AN183" s="239">
        <v>5</v>
      </c>
      <c r="AO183" s="239">
        <v>1</v>
      </c>
      <c r="AS183" s="239">
        <v>5</v>
      </c>
      <c r="AT183" s="239">
        <v>98</v>
      </c>
      <c r="AU183" s="239">
        <v>45</v>
      </c>
      <c r="AV183" s="239">
        <v>10</v>
      </c>
      <c r="AW183" s="239">
        <v>21</v>
      </c>
      <c r="AX183" s="239">
        <v>2</v>
      </c>
      <c r="AY183" s="239">
        <v>1</v>
      </c>
      <c r="AZ183" s="239">
        <v>1</v>
      </c>
      <c r="BA183" s="239">
        <v>24</v>
      </c>
      <c r="BB183" s="239">
        <v>72</v>
      </c>
      <c r="BC183" s="239" t="s">
        <v>384</v>
      </c>
      <c r="BD183" s="239">
        <v>5</v>
      </c>
      <c r="BE183" s="239">
        <v>2</v>
      </c>
      <c r="BF183" s="239">
        <v>15</v>
      </c>
      <c r="BI183" s="239">
        <v>5</v>
      </c>
      <c r="BJ183" s="239">
        <v>98</v>
      </c>
      <c r="BK183" s="239">
        <v>45</v>
      </c>
      <c r="BL183" s="239">
        <v>10</v>
      </c>
      <c r="BM183" s="239">
        <v>21</v>
      </c>
      <c r="CT183" s="239">
        <v>404597</v>
      </c>
      <c r="CU183" s="239">
        <v>4973100</v>
      </c>
      <c r="CV183" s="239">
        <v>44.904936599999999</v>
      </c>
      <c r="CW183" s="239">
        <v>-94.208469300000004</v>
      </c>
      <c r="CX183" s="239" t="s">
        <v>379</v>
      </c>
      <c r="CY183" s="239" t="s">
        <v>808</v>
      </c>
    </row>
    <row r="184" spans="1:103" x14ac:dyDescent="0.25">
      <c r="A184" s="239">
        <v>534193</v>
      </c>
      <c r="B184" s="239">
        <v>3</v>
      </c>
      <c r="C184" s="239">
        <v>7</v>
      </c>
      <c r="D184" s="239">
        <v>150.32599999999999</v>
      </c>
      <c r="E184" s="239">
        <v>43</v>
      </c>
      <c r="G184" s="239" t="s">
        <v>751</v>
      </c>
      <c r="H184" s="239">
        <v>8</v>
      </c>
      <c r="I184" s="239">
        <v>22</v>
      </c>
      <c r="K184" s="239">
        <v>18200075</v>
      </c>
      <c r="M184" s="239">
        <v>1</v>
      </c>
      <c r="N184" s="239">
        <v>9</v>
      </c>
      <c r="O184" s="239">
        <v>2018</v>
      </c>
      <c r="P184" s="239" t="s">
        <v>391</v>
      </c>
      <c r="Q184" s="239">
        <v>17</v>
      </c>
      <c r="R184" s="239">
        <v>98</v>
      </c>
      <c r="S184" s="239">
        <v>4</v>
      </c>
      <c r="T184" s="239">
        <v>0</v>
      </c>
      <c r="U184" s="239">
        <v>2</v>
      </c>
      <c r="V184" s="239">
        <v>5</v>
      </c>
      <c r="W184" s="239">
        <v>10</v>
      </c>
      <c r="X184" s="239">
        <v>3</v>
      </c>
      <c r="Y184" s="239">
        <v>4</v>
      </c>
      <c r="Z184" s="239">
        <v>2</v>
      </c>
      <c r="AB184" s="239">
        <v>1</v>
      </c>
      <c r="AC184" s="239">
        <v>98</v>
      </c>
      <c r="AD184" s="239" t="s">
        <v>676</v>
      </c>
      <c r="AF184" s="239" t="s">
        <v>521</v>
      </c>
      <c r="AG184" s="239">
        <v>10</v>
      </c>
      <c r="AH184" s="239">
        <v>2</v>
      </c>
      <c r="AI184" s="239">
        <v>2</v>
      </c>
      <c r="AJ184" s="239">
        <v>2</v>
      </c>
      <c r="AK184" s="239">
        <v>21</v>
      </c>
      <c r="AL184" s="239">
        <v>75</v>
      </c>
      <c r="AM184" s="239" t="s">
        <v>374</v>
      </c>
      <c r="AN184" s="239">
        <v>5</v>
      </c>
      <c r="AO184" s="239">
        <v>2</v>
      </c>
      <c r="AS184" s="239">
        <v>12</v>
      </c>
      <c r="AT184" s="239">
        <v>23</v>
      </c>
      <c r="AU184" s="239">
        <v>30</v>
      </c>
      <c r="AV184" s="239">
        <v>11</v>
      </c>
      <c r="AW184" s="239">
        <v>21</v>
      </c>
      <c r="AX184" s="239">
        <v>2</v>
      </c>
      <c r="AY184" s="239">
        <v>3</v>
      </c>
      <c r="AZ184" s="239">
        <v>4</v>
      </c>
      <c r="BA184" s="239">
        <v>21</v>
      </c>
      <c r="BB184" s="239">
        <v>35</v>
      </c>
      <c r="BC184" s="239" t="s">
        <v>374</v>
      </c>
      <c r="BD184" s="239">
        <v>5</v>
      </c>
      <c r="BE184" s="239">
        <v>1</v>
      </c>
      <c r="BI184" s="239">
        <v>12</v>
      </c>
      <c r="BJ184" s="239">
        <v>9</v>
      </c>
      <c r="BK184" s="239">
        <v>45</v>
      </c>
      <c r="BL184" s="239">
        <v>11</v>
      </c>
      <c r="BM184" s="239">
        <v>21</v>
      </c>
      <c r="CT184" s="239">
        <v>404643.98442130297</v>
      </c>
      <c r="CU184" s="239">
        <v>4973131.7500635004</v>
      </c>
      <c r="CV184" s="239">
        <v>44.905224629999999</v>
      </c>
      <c r="CW184" s="239">
        <v>-94.207876799999994</v>
      </c>
      <c r="CX184" s="239" t="s">
        <v>379</v>
      </c>
      <c r="CY184" s="239" t="s">
        <v>809</v>
      </c>
    </row>
    <row r="185" spans="1:103" x14ac:dyDescent="0.25">
      <c r="A185" s="239">
        <v>840676</v>
      </c>
      <c r="B185" s="239">
        <v>3</v>
      </c>
      <c r="C185" s="239">
        <v>7</v>
      </c>
      <c r="D185" s="239">
        <v>150.37200000000001</v>
      </c>
      <c r="E185" s="239">
        <v>43</v>
      </c>
      <c r="G185" s="239" t="s">
        <v>751</v>
      </c>
      <c r="H185" s="239">
        <v>8</v>
      </c>
      <c r="I185" s="239">
        <v>22</v>
      </c>
      <c r="K185" s="239">
        <v>20008164</v>
      </c>
      <c r="L185" s="239">
        <v>202580018</v>
      </c>
      <c r="M185" s="239">
        <v>9</v>
      </c>
      <c r="N185" s="239">
        <v>14</v>
      </c>
      <c r="O185" s="239">
        <v>2020</v>
      </c>
      <c r="P185" s="239" t="s">
        <v>381</v>
      </c>
      <c r="Q185" s="239">
        <v>6</v>
      </c>
      <c r="R185" s="239">
        <v>98</v>
      </c>
      <c r="S185" s="239">
        <v>5</v>
      </c>
      <c r="T185" s="239">
        <v>0</v>
      </c>
      <c r="U185" s="239">
        <v>2</v>
      </c>
      <c r="V185" s="239">
        <v>5</v>
      </c>
      <c r="W185" s="239">
        <v>10</v>
      </c>
      <c r="X185" s="239">
        <v>2</v>
      </c>
      <c r="Y185" s="239">
        <v>4</v>
      </c>
      <c r="Z185" s="239">
        <v>1</v>
      </c>
      <c r="AB185" s="239">
        <v>1</v>
      </c>
      <c r="AC185" s="239">
        <v>98</v>
      </c>
      <c r="AD185" s="239">
        <v>7</v>
      </c>
      <c r="AF185" s="239" t="s">
        <v>521</v>
      </c>
      <c r="AG185" s="239">
        <v>10</v>
      </c>
      <c r="AH185" s="239">
        <v>2</v>
      </c>
      <c r="AI185" s="239">
        <v>2</v>
      </c>
      <c r="AJ185" s="239">
        <v>2</v>
      </c>
      <c r="AK185" s="239">
        <v>31</v>
      </c>
      <c r="AL185" s="239">
        <v>36</v>
      </c>
      <c r="AM185" s="239" t="s">
        <v>384</v>
      </c>
      <c r="AN185" s="239">
        <v>5</v>
      </c>
      <c r="AO185" s="239">
        <v>2</v>
      </c>
      <c r="AS185" s="239">
        <v>12</v>
      </c>
      <c r="AT185" s="239">
        <v>9</v>
      </c>
      <c r="AU185" s="239">
        <v>45</v>
      </c>
      <c r="AV185" s="239">
        <v>12</v>
      </c>
      <c r="AW185" s="239">
        <v>21</v>
      </c>
      <c r="AX185" s="239">
        <v>2</v>
      </c>
      <c r="AY185" s="239">
        <v>2</v>
      </c>
      <c r="AZ185" s="239">
        <v>4</v>
      </c>
      <c r="BA185" s="239">
        <v>21</v>
      </c>
      <c r="BB185" s="239">
        <v>54</v>
      </c>
      <c r="BC185" s="239" t="s">
        <v>374</v>
      </c>
      <c r="BD185" s="239">
        <v>5</v>
      </c>
      <c r="BE185" s="239">
        <v>1</v>
      </c>
      <c r="BI185" s="239">
        <v>13</v>
      </c>
      <c r="BJ185" s="239">
        <v>9</v>
      </c>
      <c r="BK185" s="239">
        <v>45</v>
      </c>
      <c r="BL185" s="239">
        <v>12</v>
      </c>
      <c r="BM185" s="239">
        <v>21</v>
      </c>
      <c r="CT185" s="239">
        <v>404701.49377067102</v>
      </c>
      <c r="CU185" s="239">
        <v>4973154.0443412</v>
      </c>
      <c r="CV185" s="239">
        <v>44.90543298</v>
      </c>
      <c r="CW185" s="239">
        <v>-94.207152690000001</v>
      </c>
      <c r="CX185" s="239" t="s">
        <v>379</v>
      </c>
      <c r="CY185" s="239" t="s">
        <v>810</v>
      </c>
    </row>
    <row r="186" spans="1:103" x14ac:dyDescent="0.25">
      <c r="A186" s="239">
        <v>11049589</v>
      </c>
      <c r="B186" s="239">
        <v>3</v>
      </c>
      <c r="C186" s="239">
        <v>7</v>
      </c>
      <c r="D186" s="239">
        <v>150.38499999999999</v>
      </c>
      <c r="E186" s="239">
        <v>43</v>
      </c>
      <c r="G186" s="239" t="s">
        <v>751</v>
      </c>
      <c r="H186" s="239">
        <v>8</v>
      </c>
      <c r="I186" s="239">
        <v>22</v>
      </c>
      <c r="K186" s="239">
        <v>15200540</v>
      </c>
      <c r="L186" s="239">
        <v>150920150</v>
      </c>
      <c r="M186" s="239">
        <v>3</v>
      </c>
      <c r="N186" s="239">
        <v>26</v>
      </c>
      <c r="O186" s="239">
        <v>2015</v>
      </c>
      <c r="P186" s="239" t="s">
        <v>416</v>
      </c>
      <c r="Q186" s="239">
        <v>12</v>
      </c>
      <c r="R186" s="239" t="s">
        <v>393</v>
      </c>
      <c r="S186" s="239">
        <v>5</v>
      </c>
      <c r="T186" s="239">
        <v>0</v>
      </c>
      <c r="U186" s="239">
        <v>2</v>
      </c>
      <c r="V186" s="239">
        <v>1</v>
      </c>
      <c r="W186" s="239">
        <v>10</v>
      </c>
      <c r="X186" s="239">
        <v>2</v>
      </c>
      <c r="Y186" s="239">
        <v>1</v>
      </c>
      <c r="Z186" s="239">
        <v>1</v>
      </c>
      <c r="AB186" s="239">
        <v>1</v>
      </c>
      <c r="AC186" s="239">
        <v>98</v>
      </c>
      <c r="AD186" s="239" t="s">
        <v>523</v>
      </c>
      <c r="AE186" s="239">
        <v>16</v>
      </c>
      <c r="AF186" s="239" t="s">
        <v>521</v>
      </c>
      <c r="AG186" s="239">
        <v>7</v>
      </c>
      <c r="AH186" s="239">
        <v>2</v>
      </c>
      <c r="AI186" s="239">
        <v>2</v>
      </c>
      <c r="AJ186" s="239">
        <v>3</v>
      </c>
      <c r="AK186" s="239">
        <v>21</v>
      </c>
      <c r="AL186" s="239">
        <v>35</v>
      </c>
      <c r="AM186" s="239" t="s">
        <v>374</v>
      </c>
      <c r="AN186" s="239">
        <v>5</v>
      </c>
      <c r="AO186" s="239">
        <v>15</v>
      </c>
      <c r="AS186" s="239">
        <v>7</v>
      </c>
      <c r="AT186" s="239">
        <v>5</v>
      </c>
      <c r="AU186" s="239">
        <v>45</v>
      </c>
      <c r="AV186" s="239">
        <v>10</v>
      </c>
      <c r="AW186" s="239">
        <v>21</v>
      </c>
      <c r="AX186" s="239">
        <v>2</v>
      </c>
      <c r="AY186" s="239">
        <v>40</v>
      </c>
      <c r="AZ186" s="239">
        <v>3</v>
      </c>
      <c r="BA186" s="239">
        <v>21</v>
      </c>
      <c r="BB186" s="239">
        <v>31</v>
      </c>
      <c r="BC186" s="239" t="s">
        <v>374</v>
      </c>
      <c r="BD186" s="239">
        <v>5</v>
      </c>
      <c r="BE186" s="239">
        <v>1</v>
      </c>
      <c r="BI186" s="239">
        <v>7</v>
      </c>
      <c r="BJ186" s="239">
        <v>5</v>
      </c>
      <c r="BK186" s="239">
        <v>45</v>
      </c>
      <c r="BL186" s="239">
        <v>10</v>
      </c>
      <c r="BM186" s="239">
        <v>21</v>
      </c>
      <c r="CT186" s="239">
        <v>404736</v>
      </c>
      <c r="CU186" s="239">
        <v>4973158</v>
      </c>
      <c r="CV186" s="239">
        <v>44.905476999999998</v>
      </c>
      <c r="CW186" s="239">
        <v>-94.206720200000007</v>
      </c>
      <c r="CX186" s="239" t="s">
        <v>379</v>
      </c>
      <c r="CY186" s="239" t="s">
        <v>811</v>
      </c>
    </row>
    <row r="187" spans="1:103" x14ac:dyDescent="0.25">
      <c r="A187" s="239">
        <v>528775</v>
      </c>
      <c r="B187" s="239">
        <v>3</v>
      </c>
      <c r="C187" s="239">
        <v>7</v>
      </c>
      <c r="D187" s="239">
        <v>150.49600000000001</v>
      </c>
      <c r="E187" s="239">
        <v>43</v>
      </c>
      <c r="F187" s="239" t="s">
        <v>770</v>
      </c>
      <c r="H187" s="239">
        <v>8</v>
      </c>
      <c r="I187" s="239">
        <v>22</v>
      </c>
      <c r="K187" s="239">
        <v>17203362</v>
      </c>
      <c r="M187" s="239">
        <v>12</v>
      </c>
      <c r="N187" s="239">
        <v>27</v>
      </c>
      <c r="O187" s="239">
        <v>2017</v>
      </c>
      <c r="P187" s="239" t="s">
        <v>375</v>
      </c>
      <c r="Q187" s="239">
        <v>9</v>
      </c>
      <c r="R187" s="239" t="s">
        <v>393</v>
      </c>
      <c r="S187" s="239">
        <v>3</v>
      </c>
      <c r="T187" s="239">
        <v>0</v>
      </c>
      <c r="U187" s="239">
        <v>2</v>
      </c>
      <c r="V187" s="239">
        <v>12</v>
      </c>
      <c r="W187" s="239">
        <v>10</v>
      </c>
      <c r="X187" s="239">
        <v>4</v>
      </c>
      <c r="Y187" s="239">
        <v>1</v>
      </c>
      <c r="Z187" s="239">
        <v>1</v>
      </c>
      <c r="AB187" s="239">
        <v>1</v>
      </c>
      <c r="AC187" s="239">
        <v>98</v>
      </c>
      <c r="AD187" s="239" t="s">
        <v>676</v>
      </c>
      <c r="AF187" s="239" t="s">
        <v>521</v>
      </c>
      <c r="AG187" s="239">
        <v>7</v>
      </c>
      <c r="AH187" s="239">
        <v>2</v>
      </c>
      <c r="AI187" s="239">
        <v>2</v>
      </c>
      <c r="AJ187" s="239">
        <v>3</v>
      </c>
      <c r="AK187" s="239">
        <v>21</v>
      </c>
      <c r="AL187" s="239">
        <v>60</v>
      </c>
      <c r="AM187" s="239" t="s">
        <v>384</v>
      </c>
      <c r="AN187" s="239">
        <v>5</v>
      </c>
      <c r="AO187" s="239">
        <v>74</v>
      </c>
      <c r="AS187" s="239">
        <v>12</v>
      </c>
      <c r="AT187" s="239">
        <v>23</v>
      </c>
      <c r="AU187" s="239">
        <v>45</v>
      </c>
      <c r="AV187" s="239">
        <v>11</v>
      </c>
      <c r="AW187" s="239">
        <v>21</v>
      </c>
      <c r="AX187" s="239">
        <v>2</v>
      </c>
      <c r="AY187" s="239">
        <v>4</v>
      </c>
      <c r="AZ187" s="239">
        <v>3</v>
      </c>
      <c r="BA187" s="239">
        <v>23</v>
      </c>
      <c r="BB187" s="239">
        <v>76</v>
      </c>
      <c r="BC187" s="239" t="s">
        <v>384</v>
      </c>
      <c r="BD187" s="239">
        <v>5</v>
      </c>
      <c r="BE187" s="239">
        <v>1</v>
      </c>
      <c r="BI187" s="239">
        <v>12</v>
      </c>
      <c r="BJ187" s="239">
        <v>23</v>
      </c>
      <c r="BK187" s="239">
        <v>45</v>
      </c>
      <c r="BL187" s="239">
        <v>11</v>
      </c>
      <c r="BM187" s="239">
        <v>21</v>
      </c>
      <c r="CT187" s="239">
        <v>404906.45161290403</v>
      </c>
      <c r="CU187" s="239">
        <v>4973212.1835577004</v>
      </c>
      <c r="CV187" s="239">
        <v>44.905983650000003</v>
      </c>
      <c r="CW187" s="239">
        <v>-94.204567979999993</v>
      </c>
      <c r="CX187" s="239" t="s">
        <v>379</v>
      </c>
      <c r="CY187" s="239" t="s">
        <v>812</v>
      </c>
    </row>
    <row r="188" spans="1:103" x14ac:dyDescent="0.25">
      <c r="A188" s="239">
        <v>10892457</v>
      </c>
      <c r="B188" s="239">
        <v>3</v>
      </c>
      <c r="C188" s="239">
        <v>7</v>
      </c>
      <c r="D188" s="239">
        <v>150.499</v>
      </c>
      <c r="E188" s="239">
        <v>43</v>
      </c>
      <c r="F188" s="239" t="s">
        <v>770</v>
      </c>
      <c r="H188" s="239">
        <v>8</v>
      </c>
      <c r="I188" s="239">
        <v>22</v>
      </c>
      <c r="K188" s="239">
        <v>13000879</v>
      </c>
      <c r="L188" s="239">
        <v>131690157</v>
      </c>
      <c r="M188" s="239">
        <v>6</v>
      </c>
      <c r="N188" s="239">
        <v>18</v>
      </c>
      <c r="O188" s="239">
        <v>2013</v>
      </c>
      <c r="P188" s="239" t="s">
        <v>391</v>
      </c>
      <c r="Q188" s="239">
        <v>17</v>
      </c>
      <c r="S188" s="239">
        <v>5</v>
      </c>
      <c r="T188" s="239">
        <v>0</v>
      </c>
      <c r="U188" s="239">
        <v>2</v>
      </c>
      <c r="V188" s="239">
        <v>11</v>
      </c>
      <c r="W188" s="239">
        <v>10</v>
      </c>
      <c r="X188" s="239">
        <v>10</v>
      </c>
      <c r="Y188" s="239">
        <v>1</v>
      </c>
      <c r="Z188" s="239">
        <v>1</v>
      </c>
      <c r="AA188" s="239">
        <v>2</v>
      </c>
      <c r="AB188" s="239">
        <v>1</v>
      </c>
      <c r="AC188" s="239">
        <v>98</v>
      </c>
      <c r="AD188" s="239" t="s">
        <v>664</v>
      </c>
      <c r="AE188" s="239" t="s">
        <v>813</v>
      </c>
      <c r="AF188" s="239" t="s">
        <v>521</v>
      </c>
      <c r="AG188" s="239">
        <v>6</v>
      </c>
      <c r="AH188" s="239">
        <v>2</v>
      </c>
      <c r="AI188" s="239">
        <v>2</v>
      </c>
      <c r="AJ188" s="239">
        <v>7</v>
      </c>
      <c r="AK188" s="239">
        <v>24</v>
      </c>
      <c r="AL188" s="239">
        <v>21</v>
      </c>
      <c r="AM188" s="239" t="s">
        <v>384</v>
      </c>
      <c r="AN188" s="239">
        <v>5</v>
      </c>
      <c r="AO188" s="239">
        <v>1</v>
      </c>
      <c r="AP188" s="239">
        <v>1</v>
      </c>
      <c r="AS188" s="239">
        <v>5</v>
      </c>
      <c r="AT188" s="239">
        <v>2</v>
      </c>
      <c r="AU188" s="239">
        <v>45</v>
      </c>
      <c r="AV188" s="239">
        <v>11</v>
      </c>
      <c r="AW188" s="239">
        <v>21</v>
      </c>
      <c r="AX188" s="239">
        <v>2</v>
      </c>
      <c r="AY188" s="239">
        <v>2</v>
      </c>
      <c r="AZ188" s="239">
        <v>8</v>
      </c>
      <c r="BA188" s="239">
        <v>24</v>
      </c>
      <c r="BB188" s="239">
        <v>31</v>
      </c>
      <c r="BC188" s="239" t="s">
        <v>374</v>
      </c>
      <c r="BD188" s="239">
        <v>5</v>
      </c>
      <c r="BE188" s="239">
        <v>2</v>
      </c>
      <c r="BI188" s="239">
        <v>5</v>
      </c>
      <c r="BJ188" s="239">
        <v>2</v>
      </c>
      <c r="BK188" s="239">
        <v>45</v>
      </c>
      <c r="BL188" s="239">
        <v>11</v>
      </c>
      <c r="BM188" s="239">
        <v>21</v>
      </c>
      <c r="CT188" s="239">
        <v>404912</v>
      </c>
      <c r="CU188" s="239">
        <v>4973210</v>
      </c>
      <c r="CV188" s="239">
        <v>44.905964900000001</v>
      </c>
      <c r="CW188" s="239">
        <v>-94.204496399999996</v>
      </c>
      <c r="CX188" s="239" t="s">
        <v>379</v>
      </c>
      <c r="CY188" s="239" t="s">
        <v>814</v>
      </c>
    </row>
    <row r="189" spans="1:103" x14ac:dyDescent="0.25">
      <c r="A189" s="239">
        <v>10822793</v>
      </c>
      <c r="B189" s="239">
        <v>3</v>
      </c>
      <c r="C189" s="239">
        <v>7</v>
      </c>
      <c r="D189" s="239">
        <v>150.65600000000001</v>
      </c>
      <c r="E189" s="239">
        <v>43</v>
      </c>
      <c r="F189" s="239" t="s">
        <v>770</v>
      </c>
      <c r="H189" s="239">
        <v>8</v>
      </c>
      <c r="I189" s="239">
        <v>22</v>
      </c>
      <c r="L189" s="239">
        <v>122000160</v>
      </c>
      <c r="M189" s="239">
        <v>6</v>
      </c>
      <c r="N189" s="239">
        <v>13</v>
      </c>
      <c r="O189" s="239">
        <v>2012</v>
      </c>
      <c r="P189" s="239" t="s">
        <v>375</v>
      </c>
      <c r="Q189" s="239">
        <v>21</v>
      </c>
      <c r="S189" s="239">
        <v>5</v>
      </c>
      <c r="T189" s="239">
        <v>0</v>
      </c>
      <c r="U189" s="239">
        <v>1</v>
      </c>
      <c r="V189" s="239">
        <v>90</v>
      </c>
      <c r="W189" s="239">
        <v>16</v>
      </c>
      <c r="Y189" s="239">
        <v>3</v>
      </c>
      <c r="Z189" s="239">
        <v>2</v>
      </c>
      <c r="AB189" s="239">
        <v>1</v>
      </c>
      <c r="AC189" s="239">
        <v>98</v>
      </c>
      <c r="AF189" s="239" t="s">
        <v>521</v>
      </c>
      <c r="AG189" s="239">
        <v>4</v>
      </c>
      <c r="AH189" s="239">
        <v>2</v>
      </c>
      <c r="AI189" s="239">
        <v>2</v>
      </c>
      <c r="AJ189" s="239">
        <v>1</v>
      </c>
      <c r="AK189" s="239">
        <v>21</v>
      </c>
      <c r="AL189" s="239">
        <v>80</v>
      </c>
      <c r="AM189" s="239" t="s">
        <v>374</v>
      </c>
      <c r="AT189" s="239">
        <v>98</v>
      </c>
      <c r="AU189" s="239">
        <v>55</v>
      </c>
      <c r="CT189" s="239">
        <v>405161</v>
      </c>
      <c r="CU189" s="239">
        <v>4973242</v>
      </c>
      <c r="CV189" s="239">
        <v>44.906286700000003</v>
      </c>
      <c r="CW189" s="239">
        <v>-94.201346700000002</v>
      </c>
      <c r="CX189" s="239" t="s">
        <v>379</v>
      </c>
    </row>
    <row r="190" spans="1:103" x14ac:dyDescent="0.25">
      <c r="A190" s="239">
        <v>10828122</v>
      </c>
      <c r="B190" s="239">
        <v>3</v>
      </c>
      <c r="C190" s="239">
        <v>7</v>
      </c>
      <c r="D190" s="239">
        <v>150.87799999999999</v>
      </c>
      <c r="E190" s="239">
        <v>43</v>
      </c>
      <c r="F190" s="239" t="s">
        <v>770</v>
      </c>
      <c r="H190" s="239">
        <v>8</v>
      </c>
      <c r="I190" s="239">
        <v>22</v>
      </c>
      <c r="K190" s="239">
        <v>12200958</v>
      </c>
      <c r="L190" s="239">
        <v>122640200</v>
      </c>
      <c r="M190" s="239">
        <v>9</v>
      </c>
      <c r="N190" s="239">
        <v>8</v>
      </c>
      <c r="O190" s="239">
        <v>2012</v>
      </c>
      <c r="P190" s="239" t="s">
        <v>386</v>
      </c>
      <c r="Q190" s="239">
        <v>11</v>
      </c>
      <c r="S190" s="239">
        <v>3</v>
      </c>
      <c r="T190" s="239">
        <v>0</v>
      </c>
      <c r="U190" s="239">
        <v>2</v>
      </c>
      <c r="V190" s="239">
        <v>6</v>
      </c>
      <c r="W190" s="239">
        <v>10</v>
      </c>
      <c r="X190" s="239">
        <v>10</v>
      </c>
      <c r="Y190" s="239">
        <v>1</v>
      </c>
      <c r="Z190" s="239">
        <v>1</v>
      </c>
      <c r="AB190" s="239">
        <v>1</v>
      </c>
      <c r="AC190" s="239">
        <v>98</v>
      </c>
      <c r="AD190" s="239" t="s">
        <v>523</v>
      </c>
      <c r="AE190" s="239" t="s">
        <v>815</v>
      </c>
      <c r="AF190" s="239" t="s">
        <v>521</v>
      </c>
      <c r="AG190" s="239">
        <v>90</v>
      </c>
      <c r="AH190" s="239">
        <v>2</v>
      </c>
      <c r="AI190" s="239">
        <v>1</v>
      </c>
      <c r="AJ190" s="239">
        <v>2</v>
      </c>
      <c r="AK190" s="239">
        <v>24</v>
      </c>
      <c r="AL190" s="239">
        <v>80</v>
      </c>
      <c r="AM190" s="239" t="s">
        <v>384</v>
      </c>
      <c r="AN190" s="239">
        <v>5</v>
      </c>
      <c r="AO190" s="239">
        <v>2</v>
      </c>
      <c r="AS190" s="239">
        <v>7</v>
      </c>
      <c r="AT190" s="239">
        <v>2</v>
      </c>
      <c r="AU190" s="239">
        <v>45</v>
      </c>
      <c r="AV190" s="239">
        <v>11</v>
      </c>
      <c r="AW190" s="239">
        <v>21</v>
      </c>
      <c r="AX190" s="239">
        <v>2</v>
      </c>
      <c r="AY190" s="239">
        <v>2</v>
      </c>
      <c r="AZ190" s="239">
        <v>3</v>
      </c>
      <c r="BA190" s="239">
        <v>21</v>
      </c>
      <c r="BB190" s="239">
        <v>28</v>
      </c>
      <c r="BC190" s="239" t="s">
        <v>384</v>
      </c>
      <c r="BD190" s="239">
        <v>5</v>
      </c>
      <c r="BE190" s="239">
        <v>1</v>
      </c>
      <c r="BI190" s="239">
        <v>7</v>
      </c>
      <c r="BJ190" s="239">
        <v>2</v>
      </c>
      <c r="BK190" s="239">
        <v>45</v>
      </c>
      <c r="BL190" s="239">
        <v>11</v>
      </c>
      <c r="BM190" s="239">
        <v>21</v>
      </c>
      <c r="CT190" s="239">
        <v>405518</v>
      </c>
      <c r="CU190" s="239">
        <v>4973270</v>
      </c>
      <c r="CV190" s="239">
        <v>44.906587299999998</v>
      </c>
      <c r="CW190" s="239">
        <v>-94.196840100000003</v>
      </c>
      <c r="CX190" s="239" t="s">
        <v>379</v>
      </c>
      <c r="CY190" s="239" t="s">
        <v>816</v>
      </c>
    </row>
    <row r="191" spans="1:103" x14ac:dyDescent="0.25">
      <c r="A191" s="239">
        <v>10895163</v>
      </c>
      <c r="B191" s="239">
        <v>3</v>
      </c>
      <c r="C191" s="239">
        <v>7</v>
      </c>
      <c r="D191" s="239">
        <v>151.029</v>
      </c>
      <c r="E191" s="239">
        <v>43</v>
      </c>
      <c r="F191" s="239" t="s">
        <v>770</v>
      </c>
      <c r="H191" s="239">
        <v>8</v>
      </c>
      <c r="I191" s="239">
        <v>22</v>
      </c>
      <c r="K191" s="239">
        <v>13200944</v>
      </c>
      <c r="L191" s="239">
        <v>132110145</v>
      </c>
      <c r="M191" s="239">
        <v>7</v>
      </c>
      <c r="N191" s="239">
        <v>27</v>
      </c>
      <c r="O191" s="239">
        <v>2013</v>
      </c>
      <c r="P191" s="239" t="s">
        <v>386</v>
      </c>
      <c r="Q191" s="239">
        <v>13</v>
      </c>
      <c r="S191" s="239">
        <v>2</v>
      </c>
      <c r="T191" s="239">
        <v>0</v>
      </c>
      <c r="U191" s="239">
        <v>2</v>
      </c>
      <c r="V191" s="239">
        <v>5</v>
      </c>
      <c r="W191" s="239">
        <v>10</v>
      </c>
      <c r="X191" s="239">
        <v>3</v>
      </c>
      <c r="Y191" s="239">
        <v>1</v>
      </c>
      <c r="Z191" s="239">
        <v>2</v>
      </c>
      <c r="AB191" s="239">
        <v>1</v>
      </c>
      <c r="AC191" s="239">
        <v>98</v>
      </c>
      <c r="AD191" s="239" t="s">
        <v>523</v>
      </c>
      <c r="AE191" s="239" t="s">
        <v>817</v>
      </c>
      <c r="AF191" s="239" t="s">
        <v>521</v>
      </c>
      <c r="AG191" s="239">
        <v>10</v>
      </c>
      <c r="AH191" s="239">
        <v>2</v>
      </c>
      <c r="AI191" s="239">
        <v>2</v>
      </c>
      <c r="AJ191" s="239">
        <v>4</v>
      </c>
      <c r="AK191" s="239">
        <v>25</v>
      </c>
      <c r="AL191" s="239">
        <v>27</v>
      </c>
      <c r="AM191" s="239" t="s">
        <v>384</v>
      </c>
      <c r="AN191" s="239">
        <v>5</v>
      </c>
      <c r="AO191" s="239">
        <v>8</v>
      </c>
      <c r="AP191" s="239">
        <v>10</v>
      </c>
      <c r="AS191" s="239">
        <v>7</v>
      </c>
      <c r="AT191" s="239">
        <v>5</v>
      </c>
      <c r="AU191" s="239">
        <v>60</v>
      </c>
      <c r="AV191" s="239">
        <v>11</v>
      </c>
      <c r="AW191" s="239">
        <v>20</v>
      </c>
      <c r="AX191" s="239">
        <v>2</v>
      </c>
      <c r="AY191" s="239">
        <v>2</v>
      </c>
      <c r="AZ191" s="239">
        <v>4</v>
      </c>
      <c r="BA191" s="239">
        <v>21</v>
      </c>
      <c r="BB191" s="239">
        <v>81</v>
      </c>
      <c r="BC191" s="239" t="s">
        <v>374</v>
      </c>
      <c r="BD191" s="239">
        <v>5</v>
      </c>
      <c r="BE191" s="239">
        <v>1</v>
      </c>
      <c r="BI191" s="239">
        <v>7</v>
      </c>
      <c r="BJ191" s="239">
        <v>5</v>
      </c>
      <c r="BK191" s="239">
        <v>60</v>
      </c>
      <c r="BL191" s="239">
        <v>11</v>
      </c>
      <c r="BM191" s="239">
        <v>20</v>
      </c>
      <c r="CT191" s="239">
        <v>405759</v>
      </c>
      <c r="CU191" s="239">
        <v>4973291</v>
      </c>
      <c r="CV191" s="239">
        <v>44.906806899999999</v>
      </c>
      <c r="CW191" s="239">
        <v>-94.193779899999996</v>
      </c>
      <c r="CX191" s="239" t="s">
        <v>379</v>
      </c>
      <c r="CY191" s="239" t="s">
        <v>818</v>
      </c>
    </row>
    <row r="192" spans="1:103" x14ac:dyDescent="0.25">
      <c r="A192" s="239">
        <v>537059</v>
      </c>
      <c r="B192" s="239">
        <v>3</v>
      </c>
      <c r="C192" s="239">
        <v>7</v>
      </c>
      <c r="D192" s="239">
        <v>151.07</v>
      </c>
      <c r="E192" s="239">
        <v>43</v>
      </c>
      <c r="F192" s="239" t="s">
        <v>770</v>
      </c>
      <c r="H192" s="239">
        <v>8</v>
      </c>
      <c r="I192" s="239">
        <v>22</v>
      </c>
      <c r="K192" s="239">
        <v>18000471</v>
      </c>
      <c r="M192" s="239">
        <v>1</v>
      </c>
      <c r="N192" s="239">
        <v>15</v>
      </c>
      <c r="O192" s="239">
        <v>2018</v>
      </c>
      <c r="P192" s="239" t="s">
        <v>381</v>
      </c>
      <c r="Q192" s="239">
        <v>9</v>
      </c>
      <c r="R192" s="239" t="s">
        <v>393</v>
      </c>
      <c r="S192" s="239">
        <v>5</v>
      </c>
      <c r="T192" s="239">
        <v>0</v>
      </c>
      <c r="U192" s="239">
        <v>1</v>
      </c>
      <c r="W192" s="239">
        <v>75</v>
      </c>
      <c r="X192" s="239">
        <v>2</v>
      </c>
      <c r="Y192" s="239">
        <v>1</v>
      </c>
      <c r="Z192" s="239">
        <v>1</v>
      </c>
      <c r="AB192" s="239">
        <v>3</v>
      </c>
      <c r="AC192" s="239">
        <v>98</v>
      </c>
      <c r="AD192" s="239" t="s">
        <v>676</v>
      </c>
      <c r="AF192" s="239" t="s">
        <v>521</v>
      </c>
      <c r="AG192" s="239">
        <v>3</v>
      </c>
      <c r="AH192" s="239">
        <v>2</v>
      </c>
      <c r="AI192" s="239">
        <v>4</v>
      </c>
      <c r="AJ192" s="239">
        <v>3</v>
      </c>
      <c r="AK192" s="239">
        <v>29</v>
      </c>
      <c r="AL192" s="239">
        <v>39</v>
      </c>
      <c r="AM192" s="239" t="s">
        <v>384</v>
      </c>
      <c r="AN192" s="239">
        <v>5</v>
      </c>
      <c r="AO192" s="239">
        <v>7</v>
      </c>
      <c r="AS192" s="239">
        <v>14</v>
      </c>
      <c r="AT192" s="239">
        <v>9</v>
      </c>
      <c r="AU192" s="239">
        <v>45</v>
      </c>
      <c r="AV192" s="239">
        <v>11</v>
      </c>
      <c r="AW192" s="239">
        <v>21</v>
      </c>
      <c r="CT192" s="239">
        <v>405826.618096689</v>
      </c>
      <c r="CU192" s="239">
        <v>4973290.1325893002</v>
      </c>
      <c r="CV192" s="239">
        <v>44.906807540000003</v>
      </c>
      <c r="CW192" s="239">
        <v>-94.192929100000001</v>
      </c>
      <c r="CX192" s="239" t="s">
        <v>379</v>
      </c>
      <c r="CY192" s="239" t="s">
        <v>819</v>
      </c>
    </row>
    <row r="193" spans="1:103" x14ac:dyDescent="0.25">
      <c r="A193" s="239">
        <v>10764140</v>
      </c>
      <c r="B193" s="239">
        <v>3</v>
      </c>
      <c r="C193" s="239">
        <v>7</v>
      </c>
      <c r="D193" s="239">
        <v>151.16</v>
      </c>
      <c r="E193" s="239">
        <v>43</v>
      </c>
      <c r="G193" s="239" t="s">
        <v>751</v>
      </c>
      <c r="H193" s="239">
        <v>8</v>
      </c>
      <c r="I193" s="239">
        <v>22</v>
      </c>
      <c r="K193" s="239">
        <v>11201477</v>
      </c>
      <c r="L193" s="239">
        <v>113590070</v>
      </c>
      <c r="M193" s="239">
        <v>11</v>
      </c>
      <c r="N193" s="239">
        <v>24</v>
      </c>
      <c r="O193" s="239">
        <v>2011</v>
      </c>
      <c r="P193" s="239" t="s">
        <v>416</v>
      </c>
      <c r="Q193" s="239">
        <v>9</v>
      </c>
      <c r="S193" s="239">
        <v>5</v>
      </c>
      <c r="T193" s="239">
        <v>0</v>
      </c>
      <c r="U193" s="239">
        <v>1</v>
      </c>
      <c r="V193" s="239">
        <v>7</v>
      </c>
      <c r="W193" s="239">
        <v>32</v>
      </c>
      <c r="X193" s="239">
        <v>2</v>
      </c>
      <c r="Y193" s="239">
        <v>2</v>
      </c>
      <c r="Z193" s="239">
        <v>2</v>
      </c>
      <c r="AB193" s="239">
        <v>99</v>
      </c>
      <c r="AC193" s="239">
        <v>98</v>
      </c>
      <c r="AD193" s="239" t="s">
        <v>523</v>
      </c>
      <c r="AE193" s="239">
        <v>2</v>
      </c>
      <c r="AF193" s="239" t="s">
        <v>521</v>
      </c>
      <c r="AG193" s="239">
        <v>3</v>
      </c>
      <c r="AH193" s="239">
        <v>2</v>
      </c>
      <c r="AI193" s="239">
        <v>2</v>
      </c>
      <c r="AJ193" s="239">
        <v>4</v>
      </c>
      <c r="AK193" s="239">
        <v>21</v>
      </c>
      <c r="AL193" s="239">
        <v>62</v>
      </c>
      <c r="AM193" s="239" t="s">
        <v>384</v>
      </c>
      <c r="AN193" s="239">
        <v>99</v>
      </c>
      <c r="AO193" s="239">
        <v>3</v>
      </c>
      <c r="AS193" s="239">
        <v>7</v>
      </c>
      <c r="AT193" s="239">
        <v>98</v>
      </c>
      <c r="AU193" s="239">
        <v>45</v>
      </c>
      <c r="AV193" s="239">
        <v>11</v>
      </c>
      <c r="AW193" s="239">
        <v>21</v>
      </c>
      <c r="CT193" s="239">
        <v>405971</v>
      </c>
      <c r="CU193" s="239">
        <v>4973298</v>
      </c>
      <c r="CV193" s="239">
        <v>44.906900999999998</v>
      </c>
      <c r="CW193" s="239">
        <v>-94.1911001</v>
      </c>
      <c r="CX193" s="239" t="s">
        <v>379</v>
      </c>
      <c r="CY193" s="239" t="s">
        <v>820</v>
      </c>
    </row>
    <row r="194" spans="1:103" x14ac:dyDescent="0.25">
      <c r="A194" s="239">
        <v>701869</v>
      </c>
      <c r="B194" s="239">
        <v>3</v>
      </c>
      <c r="C194" s="239">
        <v>7</v>
      </c>
      <c r="D194" s="239">
        <v>151.298</v>
      </c>
      <c r="E194" s="239">
        <v>43</v>
      </c>
      <c r="F194" s="239" t="s">
        <v>770</v>
      </c>
      <c r="H194" s="239">
        <v>8</v>
      </c>
      <c r="I194" s="239">
        <v>22</v>
      </c>
      <c r="K194" s="239">
        <v>19201073</v>
      </c>
      <c r="M194" s="239">
        <v>4</v>
      </c>
      <c r="N194" s="239">
        <v>5</v>
      </c>
      <c r="O194" s="239">
        <v>2019</v>
      </c>
      <c r="P194" s="239" t="s">
        <v>383</v>
      </c>
      <c r="Q194" s="239">
        <v>14</v>
      </c>
      <c r="S194" s="239">
        <v>5</v>
      </c>
      <c r="T194" s="239">
        <v>0</v>
      </c>
      <c r="U194" s="239">
        <v>1</v>
      </c>
      <c r="W194" s="239">
        <v>39</v>
      </c>
      <c r="X194" s="239">
        <v>2</v>
      </c>
      <c r="Y194" s="239">
        <v>1</v>
      </c>
      <c r="Z194" s="239">
        <v>2</v>
      </c>
      <c r="AB194" s="239">
        <v>1</v>
      </c>
      <c r="AC194" s="239">
        <v>98</v>
      </c>
      <c r="AD194" s="239" t="s">
        <v>676</v>
      </c>
      <c r="AF194" s="239" t="s">
        <v>521</v>
      </c>
      <c r="AG194" s="239">
        <v>4</v>
      </c>
      <c r="AH194" s="239">
        <v>2</v>
      </c>
      <c r="AI194" s="239">
        <v>3</v>
      </c>
      <c r="AJ194" s="239">
        <v>3</v>
      </c>
      <c r="AK194" s="239">
        <v>21</v>
      </c>
      <c r="AL194" s="239">
        <v>48</v>
      </c>
      <c r="AM194" s="239" t="s">
        <v>374</v>
      </c>
      <c r="AN194" s="239">
        <v>5</v>
      </c>
      <c r="AO194" s="239">
        <v>90</v>
      </c>
      <c r="AS194" s="239">
        <v>12</v>
      </c>
      <c r="AT194" s="239">
        <v>9</v>
      </c>
      <c r="AU194" s="239">
        <v>60</v>
      </c>
      <c r="AV194" s="239">
        <v>11</v>
      </c>
      <c r="AW194" s="239">
        <v>21</v>
      </c>
      <c r="CT194" s="239">
        <v>406193.38752010901</v>
      </c>
      <c r="CU194" s="239">
        <v>4973296.8503937004</v>
      </c>
      <c r="CV194" s="239">
        <v>44.906916430000003</v>
      </c>
      <c r="CW194" s="239">
        <v>-94.188285350000001</v>
      </c>
      <c r="CX194" s="239" t="s">
        <v>438</v>
      </c>
      <c r="CY194" s="239" t="s">
        <v>821</v>
      </c>
    </row>
    <row r="195" spans="1:103" x14ac:dyDescent="0.25">
      <c r="A195" s="239">
        <v>822195</v>
      </c>
      <c r="B195" s="239">
        <v>3</v>
      </c>
      <c r="C195" s="239">
        <v>7</v>
      </c>
      <c r="D195" s="239">
        <v>151.404</v>
      </c>
      <c r="E195" s="239">
        <v>43</v>
      </c>
      <c r="G195" s="239" t="s">
        <v>751</v>
      </c>
      <c r="H195" s="239">
        <v>8</v>
      </c>
      <c r="I195" s="239">
        <v>22</v>
      </c>
      <c r="K195" s="239">
        <v>20201649</v>
      </c>
      <c r="L195" s="239">
        <v>202080130</v>
      </c>
      <c r="M195" s="239">
        <v>7</v>
      </c>
      <c r="N195" s="239">
        <v>26</v>
      </c>
      <c r="O195" s="239">
        <v>2020</v>
      </c>
      <c r="P195" s="239" t="s">
        <v>389</v>
      </c>
      <c r="Q195" s="239">
        <v>17</v>
      </c>
      <c r="R195" s="239" t="s">
        <v>376</v>
      </c>
      <c r="S195" s="239">
        <v>1</v>
      </c>
      <c r="T195" s="239">
        <v>1</v>
      </c>
      <c r="U195" s="239">
        <v>2</v>
      </c>
      <c r="V195" s="239">
        <v>11</v>
      </c>
      <c r="W195" s="239">
        <v>10</v>
      </c>
      <c r="X195" s="239">
        <v>2</v>
      </c>
      <c r="Y195" s="239">
        <v>1</v>
      </c>
      <c r="Z195" s="239">
        <v>1</v>
      </c>
      <c r="AB195" s="239">
        <v>1</v>
      </c>
      <c r="AC195" s="239">
        <v>98</v>
      </c>
      <c r="AD195" s="239">
        <v>7</v>
      </c>
      <c r="AF195" s="239" t="s">
        <v>521</v>
      </c>
      <c r="AG195" s="239">
        <v>6</v>
      </c>
      <c r="AH195" s="239">
        <v>2</v>
      </c>
      <c r="AI195" s="239">
        <v>4</v>
      </c>
      <c r="AJ195" s="239">
        <v>3</v>
      </c>
      <c r="AK195" s="239">
        <v>21</v>
      </c>
      <c r="AL195" s="239">
        <v>77</v>
      </c>
      <c r="AM195" s="239" t="s">
        <v>374</v>
      </c>
      <c r="AN195" s="239">
        <v>12</v>
      </c>
      <c r="AO195" s="239">
        <v>68</v>
      </c>
      <c r="AS195" s="239">
        <v>12</v>
      </c>
      <c r="AT195" s="239">
        <v>9</v>
      </c>
      <c r="AU195" s="239">
        <v>60</v>
      </c>
      <c r="AV195" s="239">
        <v>11</v>
      </c>
      <c r="AW195" s="239">
        <v>23</v>
      </c>
      <c r="AX195" s="239">
        <v>2</v>
      </c>
      <c r="AY195" s="239">
        <v>5</v>
      </c>
      <c r="AZ195" s="239">
        <v>4</v>
      </c>
      <c r="BA195" s="239">
        <v>21</v>
      </c>
      <c r="BB195" s="239">
        <v>48</v>
      </c>
      <c r="BC195" s="239" t="s">
        <v>374</v>
      </c>
      <c r="BD195" s="239">
        <v>5</v>
      </c>
      <c r="BE195" s="239">
        <v>1</v>
      </c>
      <c r="BI195" s="239">
        <v>12</v>
      </c>
      <c r="BJ195" s="239">
        <v>9</v>
      </c>
      <c r="BK195" s="239">
        <v>60</v>
      </c>
      <c r="BL195" s="239">
        <v>11</v>
      </c>
      <c r="BM195" s="239">
        <v>24</v>
      </c>
      <c r="CT195" s="239">
        <v>406350.02116670902</v>
      </c>
      <c r="CU195" s="239">
        <v>4973279.9170265002</v>
      </c>
      <c r="CV195" s="239">
        <v>44.90678466</v>
      </c>
      <c r="CW195" s="239">
        <v>-94.186298500000007</v>
      </c>
      <c r="CX195" s="239" t="s">
        <v>379</v>
      </c>
      <c r="CY195" s="239" t="s">
        <v>822</v>
      </c>
    </row>
    <row r="196" spans="1:103" x14ac:dyDescent="0.25">
      <c r="A196" s="239">
        <v>684355</v>
      </c>
      <c r="B196" s="239">
        <v>3</v>
      </c>
      <c r="C196" s="239">
        <v>7</v>
      </c>
      <c r="D196" s="239">
        <v>151.434</v>
      </c>
      <c r="E196" s="239">
        <v>43</v>
      </c>
      <c r="G196" s="239" t="s">
        <v>751</v>
      </c>
      <c r="H196" s="239">
        <v>8</v>
      </c>
      <c r="I196" s="239">
        <v>22</v>
      </c>
      <c r="K196" s="239">
        <v>19200423</v>
      </c>
      <c r="M196" s="239">
        <v>2</v>
      </c>
      <c r="N196" s="239">
        <v>6</v>
      </c>
      <c r="O196" s="239">
        <v>2019</v>
      </c>
      <c r="P196" s="239" t="s">
        <v>375</v>
      </c>
      <c r="Q196" s="239">
        <v>16</v>
      </c>
      <c r="R196" s="239">
        <v>98</v>
      </c>
      <c r="S196" s="239">
        <v>5</v>
      </c>
      <c r="T196" s="239">
        <v>0</v>
      </c>
      <c r="U196" s="239">
        <v>2</v>
      </c>
      <c r="V196" s="239">
        <v>5</v>
      </c>
      <c r="W196" s="239">
        <v>10</v>
      </c>
      <c r="X196" s="239">
        <v>3</v>
      </c>
      <c r="Y196" s="239">
        <v>1</v>
      </c>
      <c r="Z196" s="239">
        <v>2</v>
      </c>
      <c r="AB196" s="239">
        <v>1</v>
      </c>
      <c r="AC196" s="239">
        <v>98</v>
      </c>
      <c r="AD196" s="239" t="s">
        <v>676</v>
      </c>
      <c r="AF196" s="239" t="s">
        <v>521</v>
      </c>
      <c r="AG196" s="239">
        <v>10</v>
      </c>
      <c r="AH196" s="239">
        <v>2</v>
      </c>
      <c r="AI196" s="239">
        <v>3</v>
      </c>
      <c r="AJ196" s="239">
        <v>2</v>
      </c>
      <c r="AK196" s="239">
        <v>21</v>
      </c>
      <c r="AL196" s="239">
        <v>62</v>
      </c>
      <c r="AM196" s="239" t="s">
        <v>374</v>
      </c>
      <c r="AN196" s="239">
        <v>5</v>
      </c>
      <c r="AO196" s="239">
        <v>2</v>
      </c>
      <c r="AS196" s="239">
        <v>12</v>
      </c>
      <c r="AT196" s="239">
        <v>23</v>
      </c>
      <c r="AU196" s="239">
        <v>55</v>
      </c>
      <c r="AV196" s="239">
        <v>11</v>
      </c>
      <c r="AW196" s="239">
        <v>21</v>
      </c>
      <c r="AX196" s="239">
        <v>2</v>
      </c>
      <c r="AY196" s="239">
        <v>2</v>
      </c>
      <c r="AZ196" s="239">
        <v>3</v>
      </c>
      <c r="BA196" s="239">
        <v>24</v>
      </c>
      <c r="BB196" s="239">
        <v>18</v>
      </c>
      <c r="BC196" s="239" t="s">
        <v>374</v>
      </c>
      <c r="BD196" s="239">
        <v>5</v>
      </c>
      <c r="BE196" s="239">
        <v>1</v>
      </c>
      <c r="BI196" s="239">
        <v>12</v>
      </c>
      <c r="BJ196" s="239">
        <v>9</v>
      </c>
      <c r="BK196" s="239">
        <v>60</v>
      </c>
      <c r="BL196" s="239">
        <v>11</v>
      </c>
      <c r="BM196" s="239">
        <v>22</v>
      </c>
      <c r="CT196" s="239">
        <v>406411.40462281002</v>
      </c>
      <c r="CU196" s="239">
        <v>4973284.1503683003</v>
      </c>
      <c r="CV196" s="239">
        <v>44.906830829999997</v>
      </c>
      <c r="CW196" s="239">
        <v>-94.185521879999996</v>
      </c>
      <c r="CX196" s="239" t="s">
        <v>438</v>
      </c>
      <c r="CY196" s="239" t="s">
        <v>823</v>
      </c>
    </row>
    <row r="197" spans="1:103" x14ac:dyDescent="0.25">
      <c r="A197" s="239">
        <v>493283</v>
      </c>
      <c r="B197" s="239">
        <v>3</v>
      </c>
      <c r="C197" s="239">
        <v>7</v>
      </c>
      <c r="D197" s="239">
        <v>151.435</v>
      </c>
      <c r="E197" s="239">
        <v>43</v>
      </c>
      <c r="G197" s="239" t="s">
        <v>751</v>
      </c>
      <c r="H197" s="239">
        <v>8</v>
      </c>
      <c r="I197" s="239">
        <v>22</v>
      </c>
      <c r="K197" s="239">
        <v>17202054</v>
      </c>
      <c r="M197" s="239">
        <v>8</v>
      </c>
      <c r="N197" s="239">
        <v>11</v>
      </c>
      <c r="O197" s="239">
        <v>2017</v>
      </c>
      <c r="P197" s="239" t="s">
        <v>383</v>
      </c>
      <c r="Q197" s="239">
        <v>7</v>
      </c>
      <c r="R197" s="239">
        <v>98</v>
      </c>
      <c r="S197" s="239">
        <v>5</v>
      </c>
      <c r="T197" s="239">
        <v>0</v>
      </c>
      <c r="U197" s="239">
        <v>2</v>
      </c>
      <c r="V197" s="239">
        <v>5</v>
      </c>
      <c r="W197" s="239">
        <v>10</v>
      </c>
      <c r="X197" s="239">
        <v>3</v>
      </c>
      <c r="Y197" s="239">
        <v>2</v>
      </c>
      <c r="Z197" s="239">
        <v>6</v>
      </c>
      <c r="AB197" s="239">
        <v>1</v>
      </c>
      <c r="AC197" s="239">
        <v>98</v>
      </c>
      <c r="AD197" s="239" t="s">
        <v>676</v>
      </c>
      <c r="AF197" s="239" t="s">
        <v>521</v>
      </c>
      <c r="AG197" s="239">
        <v>10</v>
      </c>
      <c r="AH197" s="239">
        <v>2</v>
      </c>
      <c r="AI197" s="239">
        <v>2</v>
      </c>
      <c r="AJ197" s="239">
        <v>2</v>
      </c>
      <c r="AK197" s="239">
        <v>21</v>
      </c>
      <c r="AL197" s="239">
        <v>17</v>
      </c>
      <c r="AM197" s="239" t="s">
        <v>374</v>
      </c>
      <c r="AN197" s="239">
        <v>5</v>
      </c>
      <c r="AO197" s="239">
        <v>64</v>
      </c>
      <c r="AS197" s="239">
        <v>12</v>
      </c>
      <c r="AT197" s="239">
        <v>23</v>
      </c>
      <c r="AU197" s="239">
        <v>55</v>
      </c>
      <c r="AV197" s="239">
        <v>11</v>
      </c>
      <c r="AW197" s="239">
        <v>21</v>
      </c>
      <c r="AX197" s="239">
        <v>2</v>
      </c>
      <c r="AY197" s="239">
        <v>3</v>
      </c>
      <c r="AZ197" s="239">
        <v>4</v>
      </c>
      <c r="BA197" s="239">
        <v>21</v>
      </c>
      <c r="BB197" s="239">
        <v>59</v>
      </c>
      <c r="BC197" s="239" t="s">
        <v>374</v>
      </c>
      <c r="BD197" s="239">
        <v>5</v>
      </c>
      <c r="BE197" s="239">
        <v>1</v>
      </c>
      <c r="BI197" s="239">
        <v>12</v>
      </c>
      <c r="BJ197" s="239">
        <v>9</v>
      </c>
      <c r="BK197" s="239">
        <v>60</v>
      </c>
      <c r="BL197" s="239">
        <v>11</v>
      </c>
      <c r="BM197" s="239">
        <v>21</v>
      </c>
      <c r="CT197" s="239">
        <v>406413.52129370999</v>
      </c>
      <c r="CU197" s="239">
        <v>4973284.1503683003</v>
      </c>
      <c r="CV197" s="239">
        <v>44.906831109999999</v>
      </c>
      <c r="CW197" s="239">
        <v>-94.185495070000002</v>
      </c>
      <c r="CX197" s="239" t="s">
        <v>379</v>
      </c>
      <c r="CY197" s="239" t="s">
        <v>824</v>
      </c>
    </row>
    <row r="198" spans="1:103" x14ac:dyDescent="0.25">
      <c r="A198" s="239">
        <v>488125</v>
      </c>
      <c r="B198" s="239">
        <v>3</v>
      </c>
      <c r="C198" s="239">
        <v>7</v>
      </c>
      <c r="D198" s="239">
        <v>151.96</v>
      </c>
      <c r="E198" s="239">
        <v>43</v>
      </c>
      <c r="G198" s="239" t="s">
        <v>751</v>
      </c>
      <c r="H198" s="239">
        <v>8</v>
      </c>
      <c r="I198" s="239">
        <v>22</v>
      </c>
      <c r="K198" s="239">
        <v>17201857</v>
      </c>
      <c r="M198" s="239">
        <v>7</v>
      </c>
      <c r="N198" s="239">
        <v>17</v>
      </c>
      <c r="O198" s="239">
        <v>2017</v>
      </c>
      <c r="P198" s="239" t="s">
        <v>381</v>
      </c>
      <c r="Q198" s="239">
        <v>10</v>
      </c>
      <c r="R198" s="239" t="s">
        <v>376</v>
      </c>
      <c r="S198" s="239">
        <v>3</v>
      </c>
      <c r="T198" s="239">
        <v>0</v>
      </c>
      <c r="U198" s="239">
        <v>2</v>
      </c>
      <c r="V198" s="239">
        <v>12</v>
      </c>
      <c r="W198" s="239">
        <v>10</v>
      </c>
      <c r="X198" s="239">
        <v>3</v>
      </c>
      <c r="Y198" s="239">
        <v>1</v>
      </c>
      <c r="Z198" s="239">
        <v>1</v>
      </c>
      <c r="AB198" s="239">
        <v>1</v>
      </c>
      <c r="AC198" s="239">
        <v>98</v>
      </c>
      <c r="AD198" s="239" t="s">
        <v>676</v>
      </c>
      <c r="AF198" s="239" t="s">
        <v>521</v>
      </c>
      <c r="AG198" s="239">
        <v>7</v>
      </c>
      <c r="AH198" s="239">
        <v>2</v>
      </c>
      <c r="AI198" s="239">
        <v>49</v>
      </c>
      <c r="AJ198" s="239">
        <v>4</v>
      </c>
      <c r="AK198" s="239">
        <v>21</v>
      </c>
      <c r="AL198" s="239">
        <v>64</v>
      </c>
      <c r="AM198" s="239" t="s">
        <v>374</v>
      </c>
      <c r="AN198" s="239">
        <v>5</v>
      </c>
      <c r="AO198" s="239">
        <v>70</v>
      </c>
      <c r="AP198" s="239">
        <v>4</v>
      </c>
      <c r="AS198" s="239">
        <v>12</v>
      </c>
      <c r="AT198" s="239">
        <v>9</v>
      </c>
      <c r="AU198" s="239">
        <v>60</v>
      </c>
      <c r="AV198" s="239">
        <v>11</v>
      </c>
      <c r="AW198" s="239">
        <v>21</v>
      </c>
      <c r="AX198" s="239">
        <v>2</v>
      </c>
      <c r="AY198" s="239">
        <v>2</v>
      </c>
      <c r="AZ198" s="239">
        <v>4</v>
      </c>
      <c r="BA198" s="239">
        <v>26</v>
      </c>
      <c r="BB198" s="239">
        <v>68</v>
      </c>
      <c r="BC198" s="239" t="s">
        <v>384</v>
      </c>
      <c r="BD198" s="239">
        <v>5</v>
      </c>
      <c r="BE198" s="239">
        <v>1</v>
      </c>
      <c r="BI198" s="239">
        <v>12</v>
      </c>
      <c r="BJ198" s="239">
        <v>9</v>
      </c>
      <c r="BK198" s="239">
        <v>60</v>
      </c>
      <c r="BL198" s="239">
        <v>11</v>
      </c>
      <c r="BM198" s="239">
        <v>21</v>
      </c>
      <c r="CT198" s="239">
        <v>407258.072982813</v>
      </c>
      <c r="CU198" s="239">
        <v>4973262.9836593</v>
      </c>
      <c r="CV198" s="239">
        <v>44.906751149999998</v>
      </c>
      <c r="CW198" s="239">
        <v>-94.174795200000005</v>
      </c>
      <c r="CX198" s="239" t="s">
        <v>379</v>
      </c>
      <c r="CY198" s="239" t="s">
        <v>825</v>
      </c>
    </row>
    <row r="199" spans="1:103" x14ac:dyDescent="0.25">
      <c r="A199" s="239">
        <v>10965276</v>
      </c>
      <c r="B199" s="239">
        <v>3</v>
      </c>
      <c r="C199" s="239">
        <v>7</v>
      </c>
      <c r="D199" s="239">
        <v>152.054</v>
      </c>
      <c r="E199" s="239">
        <v>43</v>
      </c>
      <c r="G199" s="239" t="s">
        <v>751</v>
      </c>
      <c r="H199" s="239">
        <v>8</v>
      </c>
      <c r="I199" s="239">
        <v>22</v>
      </c>
      <c r="K199" s="239">
        <v>14200270</v>
      </c>
      <c r="L199" s="239">
        <v>140510380</v>
      </c>
      <c r="M199" s="239">
        <v>2</v>
      </c>
      <c r="N199" s="239">
        <v>15</v>
      </c>
      <c r="O199" s="239">
        <v>2014</v>
      </c>
      <c r="P199" s="239" t="s">
        <v>386</v>
      </c>
      <c r="Q199" s="239">
        <v>19</v>
      </c>
      <c r="R199" s="239" t="s">
        <v>376</v>
      </c>
      <c r="S199" s="239">
        <v>5</v>
      </c>
      <c r="T199" s="239">
        <v>0</v>
      </c>
      <c r="U199" s="239">
        <v>2</v>
      </c>
      <c r="V199" s="239">
        <v>11</v>
      </c>
      <c r="W199" s="239">
        <v>10</v>
      </c>
      <c r="X199" s="239">
        <v>2</v>
      </c>
      <c r="Y199" s="239">
        <v>6</v>
      </c>
      <c r="Z199" s="239">
        <v>2</v>
      </c>
      <c r="AB199" s="239">
        <v>1</v>
      </c>
      <c r="AC199" s="239">
        <v>98</v>
      </c>
      <c r="AD199" s="239" t="s">
        <v>523</v>
      </c>
      <c r="AE199" s="239" t="s">
        <v>826</v>
      </c>
      <c r="AF199" s="239" t="s">
        <v>521</v>
      </c>
      <c r="AG199" s="239">
        <v>6</v>
      </c>
      <c r="AH199" s="239">
        <v>2</v>
      </c>
      <c r="AI199" s="239">
        <v>1</v>
      </c>
      <c r="AJ199" s="239">
        <v>3</v>
      </c>
      <c r="AK199" s="239">
        <v>21</v>
      </c>
      <c r="AL199" s="239">
        <v>26</v>
      </c>
      <c r="AM199" s="239" t="s">
        <v>384</v>
      </c>
      <c r="AN199" s="239">
        <v>5</v>
      </c>
      <c r="AO199" s="239">
        <v>1</v>
      </c>
      <c r="AS199" s="239">
        <v>7</v>
      </c>
      <c r="AT199" s="239">
        <v>98</v>
      </c>
      <c r="AU199" s="239">
        <v>60</v>
      </c>
      <c r="AV199" s="239">
        <v>11</v>
      </c>
      <c r="AW199" s="239">
        <v>21</v>
      </c>
      <c r="AX199" s="239">
        <v>2</v>
      </c>
      <c r="AY199" s="239">
        <v>4</v>
      </c>
      <c r="AZ199" s="239">
        <v>4</v>
      </c>
      <c r="BA199" s="239">
        <v>21</v>
      </c>
      <c r="BB199" s="239">
        <v>20</v>
      </c>
      <c r="BC199" s="239" t="s">
        <v>374</v>
      </c>
      <c r="BD199" s="239">
        <v>5</v>
      </c>
      <c r="BE199" s="239">
        <v>15</v>
      </c>
      <c r="BI199" s="239">
        <v>7</v>
      </c>
      <c r="BJ199" s="239">
        <v>98</v>
      </c>
      <c r="BK199" s="239">
        <v>60</v>
      </c>
      <c r="BL199" s="239">
        <v>11</v>
      </c>
      <c r="BM199" s="239">
        <v>21</v>
      </c>
      <c r="CT199" s="239">
        <v>407410</v>
      </c>
      <c r="CU199" s="239">
        <v>4973257</v>
      </c>
      <c r="CV199" s="239">
        <v>44.906714200000003</v>
      </c>
      <c r="CW199" s="239">
        <v>-94.172876200000005</v>
      </c>
      <c r="CX199" s="239" t="s">
        <v>379</v>
      </c>
      <c r="CY199" s="239" t="s">
        <v>827</v>
      </c>
    </row>
    <row r="200" spans="1:103" x14ac:dyDescent="0.25">
      <c r="A200" s="239">
        <v>518085</v>
      </c>
      <c r="B200" s="239">
        <v>3</v>
      </c>
      <c r="C200" s="239">
        <v>7</v>
      </c>
      <c r="D200" s="239">
        <v>152.345</v>
      </c>
      <c r="E200" s="239">
        <v>43</v>
      </c>
      <c r="G200" s="239" t="s">
        <v>751</v>
      </c>
      <c r="H200" s="239">
        <v>8</v>
      </c>
      <c r="I200" s="239">
        <v>22</v>
      </c>
      <c r="K200" s="239">
        <v>17202939</v>
      </c>
      <c r="M200" s="239">
        <v>11</v>
      </c>
      <c r="N200" s="239">
        <v>14</v>
      </c>
      <c r="O200" s="239">
        <v>2017</v>
      </c>
      <c r="P200" s="239" t="s">
        <v>391</v>
      </c>
      <c r="Q200" s="239">
        <v>12</v>
      </c>
      <c r="R200" s="239" t="s">
        <v>393</v>
      </c>
      <c r="S200" s="239">
        <v>4</v>
      </c>
      <c r="T200" s="239">
        <v>0</v>
      </c>
      <c r="U200" s="239">
        <v>1</v>
      </c>
      <c r="W200" s="239">
        <v>83</v>
      </c>
      <c r="X200" s="239">
        <v>2</v>
      </c>
      <c r="Y200" s="239">
        <v>1</v>
      </c>
      <c r="Z200" s="239">
        <v>2</v>
      </c>
      <c r="AB200" s="239">
        <v>1</v>
      </c>
      <c r="AC200" s="239">
        <v>98</v>
      </c>
      <c r="AD200" s="239" t="s">
        <v>676</v>
      </c>
      <c r="AF200" s="239" t="s">
        <v>521</v>
      </c>
      <c r="AG200" s="239">
        <v>3</v>
      </c>
      <c r="AH200" s="239">
        <v>2</v>
      </c>
      <c r="AI200" s="239">
        <v>3</v>
      </c>
      <c r="AJ200" s="239">
        <v>3</v>
      </c>
      <c r="AK200" s="239">
        <v>27</v>
      </c>
      <c r="AL200" s="239">
        <v>46</v>
      </c>
      <c r="AM200" s="239" t="s">
        <v>374</v>
      </c>
      <c r="AN200" s="239">
        <v>5</v>
      </c>
      <c r="AO200" s="239">
        <v>71</v>
      </c>
      <c r="AS200" s="239">
        <v>12</v>
      </c>
      <c r="AT200" s="239">
        <v>98</v>
      </c>
      <c r="AU200" s="239">
        <v>60</v>
      </c>
      <c r="AV200" s="239">
        <v>11</v>
      </c>
      <c r="AW200" s="239">
        <v>21</v>
      </c>
      <c r="CT200" s="239">
        <v>407876.14088561601</v>
      </c>
      <c r="CU200" s="239">
        <v>4973248.1669629999</v>
      </c>
      <c r="CV200" s="239">
        <v>44.906698059999997</v>
      </c>
      <c r="CW200" s="239">
        <v>-94.166964840000006</v>
      </c>
      <c r="CX200" s="239" t="s">
        <v>379</v>
      </c>
      <c r="CY200" s="239" t="s">
        <v>828</v>
      </c>
    </row>
    <row r="201" spans="1:103" x14ac:dyDescent="0.25">
      <c r="A201" s="239">
        <v>10828124</v>
      </c>
      <c r="B201" s="239">
        <v>3</v>
      </c>
      <c r="C201" s="239">
        <v>7</v>
      </c>
      <c r="D201" s="239">
        <v>152.42400000000001</v>
      </c>
      <c r="E201" s="239">
        <v>43</v>
      </c>
      <c r="G201" s="239" t="s">
        <v>751</v>
      </c>
      <c r="H201" s="239">
        <v>8</v>
      </c>
      <c r="I201" s="239">
        <v>22</v>
      </c>
      <c r="K201" s="239">
        <v>12200949</v>
      </c>
      <c r="L201" s="239">
        <v>122640202</v>
      </c>
      <c r="M201" s="239">
        <v>9</v>
      </c>
      <c r="N201" s="239">
        <v>5</v>
      </c>
      <c r="O201" s="239">
        <v>2012</v>
      </c>
      <c r="P201" s="239" t="s">
        <v>375</v>
      </c>
      <c r="Q201" s="239">
        <v>21</v>
      </c>
      <c r="R201" s="239" t="s">
        <v>393</v>
      </c>
      <c r="S201" s="239">
        <v>5</v>
      </c>
      <c r="T201" s="239">
        <v>0</v>
      </c>
      <c r="U201" s="239">
        <v>2</v>
      </c>
      <c r="V201" s="239">
        <v>1</v>
      </c>
      <c r="W201" s="239">
        <v>10</v>
      </c>
      <c r="X201" s="239">
        <v>4</v>
      </c>
      <c r="Y201" s="239">
        <v>6</v>
      </c>
      <c r="Z201" s="239">
        <v>1</v>
      </c>
      <c r="AB201" s="239">
        <v>1</v>
      </c>
      <c r="AC201" s="239">
        <v>98</v>
      </c>
      <c r="AD201" s="239">
        <v>7</v>
      </c>
      <c r="AE201" s="239" t="s">
        <v>829</v>
      </c>
      <c r="AF201" s="239" t="s">
        <v>521</v>
      </c>
      <c r="AG201" s="239">
        <v>7</v>
      </c>
      <c r="AH201" s="239">
        <v>2</v>
      </c>
      <c r="AI201" s="239">
        <v>2</v>
      </c>
      <c r="AJ201" s="239">
        <v>3</v>
      </c>
      <c r="AK201" s="239">
        <v>21</v>
      </c>
      <c r="AL201" s="239">
        <v>82</v>
      </c>
      <c r="AM201" s="239" t="s">
        <v>384</v>
      </c>
      <c r="AN201" s="239">
        <v>5</v>
      </c>
      <c r="AO201" s="239">
        <v>15</v>
      </c>
      <c r="AS201" s="239">
        <v>7</v>
      </c>
      <c r="AT201" s="239">
        <v>98</v>
      </c>
      <c r="AU201" s="239">
        <v>60</v>
      </c>
      <c r="AV201" s="239">
        <v>11</v>
      </c>
      <c r="AW201" s="239">
        <v>20</v>
      </c>
      <c r="AX201" s="239">
        <v>2</v>
      </c>
      <c r="AY201" s="239">
        <v>2</v>
      </c>
      <c r="AZ201" s="239">
        <v>3</v>
      </c>
      <c r="BA201" s="239">
        <v>8</v>
      </c>
      <c r="BB201" s="239">
        <v>38</v>
      </c>
      <c r="BC201" s="239" t="s">
        <v>374</v>
      </c>
      <c r="BD201" s="239">
        <v>5</v>
      </c>
      <c r="BE201" s="239">
        <v>1</v>
      </c>
      <c r="BI201" s="239">
        <v>7</v>
      </c>
      <c r="BJ201" s="239">
        <v>98</v>
      </c>
      <c r="BK201" s="239">
        <v>60</v>
      </c>
      <c r="BL201" s="239">
        <v>11</v>
      </c>
      <c r="BM201" s="239">
        <v>20</v>
      </c>
      <c r="CT201" s="239">
        <v>408004</v>
      </c>
      <c r="CU201" s="239">
        <v>4973239</v>
      </c>
      <c r="CV201" s="239">
        <v>44.906633399999997</v>
      </c>
      <c r="CW201" s="239">
        <v>-94.165343800000002</v>
      </c>
      <c r="CX201" s="239" t="s">
        <v>379</v>
      </c>
      <c r="CY201" s="239" t="s">
        <v>830</v>
      </c>
    </row>
    <row r="202" spans="1:103" x14ac:dyDescent="0.25">
      <c r="A202" s="239">
        <v>11061795</v>
      </c>
      <c r="B202" s="239">
        <v>3</v>
      </c>
      <c r="C202" s="239">
        <v>7</v>
      </c>
      <c r="D202" s="239">
        <v>152.429</v>
      </c>
      <c r="E202" s="239">
        <v>43</v>
      </c>
      <c r="G202" s="239" t="s">
        <v>751</v>
      </c>
      <c r="H202" s="239">
        <v>8</v>
      </c>
      <c r="I202" s="239">
        <v>22</v>
      </c>
      <c r="K202" s="239">
        <v>15201094</v>
      </c>
      <c r="L202" s="239">
        <v>152100196</v>
      </c>
      <c r="M202" s="239">
        <v>7</v>
      </c>
      <c r="N202" s="239">
        <v>6</v>
      </c>
      <c r="O202" s="239">
        <v>2015</v>
      </c>
      <c r="P202" s="239" t="s">
        <v>381</v>
      </c>
      <c r="Q202" s="239">
        <v>22</v>
      </c>
      <c r="S202" s="239">
        <v>5</v>
      </c>
      <c r="T202" s="239">
        <v>0</v>
      </c>
      <c r="U202" s="239">
        <v>2</v>
      </c>
      <c r="V202" s="239">
        <v>10</v>
      </c>
      <c r="W202" s="239">
        <v>10</v>
      </c>
      <c r="X202" s="239">
        <v>4</v>
      </c>
      <c r="Y202" s="239">
        <v>6</v>
      </c>
      <c r="Z202" s="239">
        <v>1</v>
      </c>
      <c r="AB202" s="239">
        <v>1</v>
      </c>
      <c r="AC202" s="239">
        <v>98</v>
      </c>
      <c r="AD202" s="239" t="s">
        <v>523</v>
      </c>
      <c r="AE202" s="239" t="s">
        <v>831</v>
      </c>
      <c r="AF202" s="239" t="s">
        <v>521</v>
      </c>
      <c r="AG202" s="239">
        <v>5</v>
      </c>
      <c r="AH202" s="239">
        <v>1</v>
      </c>
      <c r="AI202" s="239">
        <v>4</v>
      </c>
      <c r="AJ202" s="239">
        <v>4</v>
      </c>
      <c r="AK202" s="239">
        <v>21</v>
      </c>
      <c r="AN202" s="239">
        <v>99</v>
      </c>
      <c r="AS202" s="239">
        <v>7</v>
      </c>
      <c r="AT202" s="239">
        <v>98</v>
      </c>
      <c r="AU202" s="239">
        <v>60</v>
      </c>
      <c r="AV202" s="239">
        <v>11</v>
      </c>
      <c r="AW202" s="239">
        <v>21</v>
      </c>
      <c r="AX202" s="239">
        <v>2</v>
      </c>
      <c r="AY202" s="239">
        <v>2</v>
      </c>
      <c r="AZ202" s="239">
        <v>4</v>
      </c>
      <c r="BA202" s="239">
        <v>21</v>
      </c>
      <c r="BB202" s="239">
        <v>49</v>
      </c>
      <c r="BC202" s="239" t="s">
        <v>384</v>
      </c>
      <c r="BD202" s="239">
        <v>5</v>
      </c>
      <c r="BE202" s="239">
        <v>1</v>
      </c>
      <c r="BI202" s="239">
        <v>7</v>
      </c>
      <c r="BJ202" s="239">
        <v>98</v>
      </c>
      <c r="BK202" s="239">
        <v>60</v>
      </c>
      <c r="BL202" s="239">
        <v>11</v>
      </c>
      <c r="BM202" s="239">
        <v>21</v>
      </c>
      <c r="CT202" s="239">
        <v>408012</v>
      </c>
      <c r="CU202" s="239">
        <v>4973239</v>
      </c>
      <c r="CV202" s="239">
        <v>44.906632700000003</v>
      </c>
      <c r="CW202" s="239">
        <v>-94.165245799999994</v>
      </c>
      <c r="CX202" s="239" t="s">
        <v>379</v>
      </c>
      <c r="CY202" s="239" t="s">
        <v>832</v>
      </c>
    </row>
    <row r="203" spans="1:103" x14ac:dyDescent="0.25">
      <c r="A203" s="239">
        <v>10828123</v>
      </c>
      <c r="B203" s="239">
        <v>3</v>
      </c>
      <c r="C203" s="239">
        <v>7</v>
      </c>
      <c r="D203" s="239">
        <v>152.45500000000001</v>
      </c>
      <c r="E203" s="239">
        <v>43</v>
      </c>
      <c r="G203" s="239" t="s">
        <v>751</v>
      </c>
      <c r="H203" s="239">
        <v>8</v>
      </c>
      <c r="I203" s="239">
        <v>22</v>
      </c>
      <c r="K203" s="239">
        <v>12200948</v>
      </c>
      <c r="L203" s="239">
        <v>122640201</v>
      </c>
      <c r="M203" s="239">
        <v>9</v>
      </c>
      <c r="N203" s="239">
        <v>5</v>
      </c>
      <c r="O203" s="239">
        <v>2012</v>
      </c>
      <c r="P203" s="239" t="s">
        <v>375</v>
      </c>
      <c r="Q203" s="239">
        <v>21</v>
      </c>
      <c r="R203" s="239" t="s">
        <v>393</v>
      </c>
      <c r="S203" s="239">
        <v>4</v>
      </c>
      <c r="T203" s="239">
        <v>0</v>
      </c>
      <c r="U203" s="239">
        <v>2</v>
      </c>
      <c r="V203" s="239">
        <v>1</v>
      </c>
      <c r="W203" s="239">
        <v>10</v>
      </c>
      <c r="X203" s="239">
        <v>4</v>
      </c>
      <c r="Y203" s="239">
        <v>6</v>
      </c>
      <c r="Z203" s="239">
        <v>1</v>
      </c>
      <c r="AB203" s="239">
        <v>1</v>
      </c>
      <c r="AC203" s="239">
        <v>98</v>
      </c>
      <c r="AD203" s="239" t="s">
        <v>523</v>
      </c>
      <c r="AE203" s="239" t="s">
        <v>833</v>
      </c>
      <c r="AF203" s="239" t="s">
        <v>521</v>
      </c>
      <c r="AG203" s="239">
        <v>7</v>
      </c>
      <c r="AH203" s="239">
        <v>2</v>
      </c>
      <c r="AI203" s="239">
        <v>2</v>
      </c>
      <c r="AJ203" s="239">
        <v>3</v>
      </c>
      <c r="AK203" s="239">
        <v>21</v>
      </c>
      <c r="AL203" s="239">
        <v>78</v>
      </c>
      <c r="AM203" s="239" t="s">
        <v>374</v>
      </c>
      <c r="AN203" s="239">
        <v>5</v>
      </c>
      <c r="AO203" s="239">
        <v>15</v>
      </c>
      <c r="AS203" s="239">
        <v>7</v>
      </c>
      <c r="AT203" s="239">
        <v>98</v>
      </c>
      <c r="AU203" s="239">
        <v>60</v>
      </c>
      <c r="AV203" s="239">
        <v>11</v>
      </c>
      <c r="AW203" s="239">
        <v>20</v>
      </c>
      <c r="AX203" s="239">
        <v>2</v>
      </c>
      <c r="AY203" s="239">
        <v>3</v>
      </c>
      <c r="AZ203" s="239">
        <v>3</v>
      </c>
      <c r="BA203" s="239">
        <v>24</v>
      </c>
      <c r="BB203" s="239">
        <v>33</v>
      </c>
      <c r="BC203" s="239" t="s">
        <v>374</v>
      </c>
      <c r="BD203" s="239">
        <v>5</v>
      </c>
      <c r="BE203" s="239">
        <v>1</v>
      </c>
      <c r="BI203" s="239">
        <v>7</v>
      </c>
      <c r="BJ203" s="239">
        <v>98</v>
      </c>
      <c r="BK203" s="239">
        <v>60</v>
      </c>
      <c r="BL203" s="239">
        <v>11</v>
      </c>
      <c r="BM203" s="239">
        <v>20</v>
      </c>
      <c r="CT203" s="239">
        <v>408054</v>
      </c>
      <c r="CU203" s="239">
        <v>4973238</v>
      </c>
      <c r="CV203" s="239">
        <v>44.906630900000003</v>
      </c>
      <c r="CW203" s="239">
        <v>-94.164712800000004</v>
      </c>
      <c r="CX203" s="239" t="s">
        <v>379</v>
      </c>
      <c r="CY203" s="239" t="s">
        <v>834</v>
      </c>
    </row>
    <row r="204" spans="1:103" x14ac:dyDescent="0.25">
      <c r="A204" s="239">
        <v>10976185</v>
      </c>
      <c r="B204" s="239">
        <v>3</v>
      </c>
      <c r="C204" s="239">
        <v>7</v>
      </c>
      <c r="D204" s="239">
        <v>152.512</v>
      </c>
      <c r="E204" s="239">
        <v>43</v>
      </c>
      <c r="G204" s="239" t="s">
        <v>751</v>
      </c>
      <c r="H204" s="239">
        <v>8</v>
      </c>
      <c r="I204" s="239">
        <v>22</v>
      </c>
      <c r="L204" s="239">
        <v>141770044</v>
      </c>
      <c r="M204" s="239">
        <v>5</v>
      </c>
      <c r="N204" s="239">
        <v>24</v>
      </c>
      <c r="O204" s="239">
        <v>2014</v>
      </c>
      <c r="P204" s="239" t="s">
        <v>386</v>
      </c>
      <c r="Q204" s="239">
        <v>22</v>
      </c>
      <c r="S204" s="239">
        <v>5</v>
      </c>
      <c r="T204" s="239">
        <v>0</v>
      </c>
      <c r="U204" s="239">
        <v>1</v>
      </c>
      <c r="V204" s="239">
        <v>98</v>
      </c>
      <c r="W204" s="239">
        <v>16</v>
      </c>
      <c r="Y204" s="239">
        <v>6</v>
      </c>
      <c r="Z204" s="239">
        <v>1</v>
      </c>
      <c r="AB204" s="239">
        <v>1</v>
      </c>
      <c r="AC204" s="239">
        <v>98</v>
      </c>
      <c r="AF204" s="239" t="s">
        <v>521</v>
      </c>
      <c r="AG204" s="239">
        <v>4</v>
      </c>
      <c r="AH204" s="239">
        <v>2</v>
      </c>
      <c r="AI204" s="239">
        <v>1</v>
      </c>
      <c r="AJ204" s="239">
        <v>4</v>
      </c>
      <c r="AK204" s="239">
        <v>21</v>
      </c>
      <c r="AL204" s="239">
        <v>62</v>
      </c>
      <c r="AM204" s="239" t="s">
        <v>384</v>
      </c>
      <c r="AT204" s="239">
        <v>98</v>
      </c>
      <c r="AU204" s="239">
        <v>60</v>
      </c>
      <c r="CT204" s="239">
        <v>408145</v>
      </c>
      <c r="CU204" s="239">
        <v>4973236</v>
      </c>
      <c r="CV204" s="239">
        <v>44.906626699999997</v>
      </c>
      <c r="CW204" s="239">
        <v>-94.163551600000005</v>
      </c>
      <c r="CX204" s="239" t="s">
        <v>379</v>
      </c>
    </row>
    <row r="205" spans="1:103" x14ac:dyDescent="0.25">
      <c r="A205" s="239">
        <v>684460</v>
      </c>
      <c r="B205" s="239">
        <v>3</v>
      </c>
      <c r="C205" s="239">
        <v>7</v>
      </c>
      <c r="D205" s="239">
        <v>152.875</v>
      </c>
      <c r="E205" s="239">
        <v>43</v>
      </c>
      <c r="G205" s="239" t="s">
        <v>751</v>
      </c>
      <c r="H205" s="239">
        <v>8</v>
      </c>
      <c r="I205" s="239">
        <v>22</v>
      </c>
      <c r="K205" s="239">
        <v>19200422</v>
      </c>
      <c r="M205" s="239">
        <v>2</v>
      </c>
      <c r="N205" s="239">
        <v>6</v>
      </c>
      <c r="O205" s="239">
        <v>2019</v>
      </c>
      <c r="P205" s="239" t="s">
        <v>375</v>
      </c>
      <c r="Q205" s="239">
        <v>14</v>
      </c>
      <c r="R205" s="239" t="s">
        <v>376</v>
      </c>
      <c r="S205" s="239">
        <v>4</v>
      </c>
      <c r="T205" s="239">
        <v>0</v>
      </c>
      <c r="U205" s="239">
        <v>2</v>
      </c>
      <c r="V205" s="239">
        <v>12</v>
      </c>
      <c r="W205" s="239">
        <v>10</v>
      </c>
      <c r="X205" s="239">
        <v>2</v>
      </c>
      <c r="Y205" s="239">
        <v>1</v>
      </c>
      <c r="Z205" s="239">
        <v>2</v>
      </c>
      <c r="AB205" s="239">
        <v>1</v>
      </c>
      <c r="AC205" s="239">
        <v>98</v>
      </c>
      <c r="AD205" s="239" t="s">
        <v>676</v>
      </c>
      <c r="AF205" s="239" t="s">
        <v>521</v>
      </c>
      <c r="AG205" s="239">
        <v>7</v>
      </c>
      <c r="AH205" s="239">
        <v>2</v>
      </c>
      <c r="AI205" s="239">
        <v>2</v>
      </c>
      <c r="AJ205" s="239">
        <v>4</v>
      </c>
      <c r="AK205" s="239">
        <v>21</v>
      </c>
      <c r="AL205" s="239">
        <v>18</v>
      </c>
      <c r="AM205" s="239" t="s">
        <v>374</v>
      </c>
      <c r="AN205" s="239">
        <v>5</v>
      </c>
      <c r="AO205" s="239">
        <v>70</v>
      </c>
      <c r="AS205" s="239">
        <v>12</v>
      </c>
      <c r="AT205" s="239">
        <v>9</v>
      </c>
      <c r="AU205" s="239">
        <v>60</v>
      </c>
      <c r="AV205" s="239">
        <v>11</v>
      </c>
      <c r="AW205" s="239">
        <v>21</v>
      </c>
      <c r="AX205" s="239">
        <v>2</v>
      </c>
      <c r="AY205" s="239">
        <v>3</v>
      </c>
      <c r="AZ205" s="239">
        <v>4</v>
      </c>
      <c r="BA205" s="239">
        <v>21</v>
      </c>
      <c r="BB205" s="239">
        <v>56</v>
      </c>
      <c r="BC205" s="239" t="s">
        <v>374</v>
      </c>
      <c r="BD205" s="239">
        <v>5</v>
      </c>
      <c r="BE205" s="239">
        <v>1</v>
      </c>
      <c r="BI205" s="239">
        <v>12</v>
      </c>
      <c r="BJ205" s="239">
        <v>9</v>
      </c>
      <c r="BK205" s="239">
        <v>60</v>
      </c>
      <c r="BL205" s="239">
        <v>11</v>
      </c>
      <c r="BM205" s="239">
        <v>21</v>
      </c>
      <c r="CT205" s="239">
        <v>408729.15925831901</v>
      </c>
      <c r="CU205" s="239">
        <v>4973237.5836084997</v>
      </c>
      <c r="CV205" s="239">
        <v>44.9067127</v>
      </c>
      <c r="CW205" s="239">
        <v>-94.15615966</v>
      </c>
      <c r="CX205" s="239" t="s">
        <v>379</v>
      </c>
      <c r="CY205" s="239" t="s">
        <v>835</v>
      </c>
    </row>
    <row r="206" spans="1:103" x14ac:dyDescent="0.25">
      <c r="A206" s="239">
        <v>10845789</v>
      </c>
      <c r="B206" s="239">
        <v>3</v>
      </c>
      <c r="C206" s="239">
        <v>7</v>
      </c>
      <c r="D206" s="239">
        <v>152.93199999999999</v>
      </c>
      <c r="E206" s="239">
        <v>43</v>
      </c>
      <c r="G206" s="239" t="s">
        <v>751</v>
      </c>
      <c r="H206" s="239">
        <v>8</v>
      </c>
      <c r="I206" s="239">
        <v>22</v>
      </c>
      <c r="K206" s="239">
        <v>12201441</v>
      </c>
      <c r="L206" s="239">
        <v>123660223</v>
      </c>
      <c r="M206" s="239">
        <v>12</v>
      </c>
      <c r="N206" s="239">
        <v>15</v>
      </c>
      <c r="O206" s="239">
        <v>2012</v>
      </c>
      <c r="P206" s="239" t="s">
        <v>386</v>
      </c>
      <c r="Q206" s="239">
        <v>21</v>
      </c>
      <c r="S206" s="239">
        <v>5</v>
      </c>
      <c r="T206" s="239">
        <v>0</v>
      </c>
      <c r="U206" s="239">
        <v>1</v>
      </c>
      <c r="V206" s="239">
        <v>4</v>
      </c>
      <c r="W206" s="239">
        <v>32</v>
      </c>
      <c r="X206" s="239">
        <v>2</v>
      </c>
      <c r="Y206" s="239">
        <v>6</v>
      </c>
      <c r="Z206" s="239">
        <v>4</v>
      </c>
      <c r="AB206" s="239">
        <v>3</v>
      </c>
      <c r="AC206" s="239">
        <v>98</v>
      </c>
      <c r="AD206" s="239" t="s">
        <v>523</v>
      </c>
      <c r="AE206" s="239" t="s">
        <v>836</v>
      </c>
      <c r="AF206" s="239" t="s">
        <v>521</v>
      </c>
      <c r="AG206" s="239">
        <v>3</v>
      </c>
      <c r="AH206" s="239">
        <v>2</v>
      </c>
      <c r="AI206" s="239">
        <v>2</v>
      </c>
      <c r="AJ206" s="239">
        <v>4</v>
      </c>
      <c r="AK206" s="239">
        <v>21</v>
      </c>
      <c r="AL206" s="239">
        <v>17</v>
      </c>
      <c r="AM206" s="239" t="s">
        <v>384</v>
      </c>
      <c r="AN206" s="239">
        <v>5</v>
      </c>
      <c r="AS206" s="239">
        <v>7</v>
      </c>
      <c r="AT206" s="239">
        <v>98</v>
      </c>
      <c r="AU206" s="239">
        <v>60</v>
      </c>
      <c r="AV206" s="239">
        <v>11</v>
      </c>
      <c r="AW206" s="239">
        <v>21</v>
      </c>
      <c r="CT206" s="239">
        <v>408821</v>
      </c>
      <c r="CU206" s="239">
        <v>4973229</v>
      </c>
      <c r="CV206" s="239">
        <v>44.906645099999999</v>
      </c>
      <c r="CW206" s="239">
        <v>-94.154997699999996</v>
      </c>
      <c r="CX206" s="239" t="s">
        <v>379</v>
      </c>
      <c r="CY206" s="239" t="s">
        <v>837</v>
      </c>
    </row>
    <row r="207" spans="1:103" x14ac:dyDescent="0.25">
      <c r="A207" s="239">
        <v>507306</v>
      </c>
      <c r="B207" s="239">
        <v>3</v>
      </c>
      <c r="C207" s="239">
        <v>7</v>
      </c>
      <c r="D207" s="239">
        <v>153.196</v>
      </c>
      <c r="E207" s="239">
        <v>43</v>
      </c>
      <c r="G207" s="239" t="s">
        <v>751</v>
      </c>
      <c r="H207" s="239">
        <v>8</v>
      </c>
      <c r="I207" s="239">
        <v>22</v>
      </c>
      <c r="K207" s="239">
        <v>17202595</v>
      </c>
      <c r="M207" s="239">
        <v>10</v>
      </c>
      <c r="N207" s="239">
        <v>9</v>
      </c>
      <c r="O207" s="239">
        <v>2017</v>
      </c>
      <c r="P207" s="239" t="s">
        <v>381</v>
      </c>
      <c r="Q207" s="239">
        <v>5</v>
      </c>
      <c r="R207" s="239" t="s">
        <v>393</v>
      </c>
      <c r="S207" s="239">
        <v>5</v>
      </c>
      <c r="T207" s="239">
        <v>0</v>
      </c>
      <c r="U207" s="239">
        <v>1</v>
      </c>
      <c r="W207" s="239">
        <v>48</v>
      </c>
      <c r="X207" s="239">
        <v>2</v>
      </c>
      <c r="Y207" s="239">
        <v>6</v>
      </c>
      <c r="Z207" s="239">
        <v>1</v>
      </c>
      <c r="AB207" s="239">
        <v>1</v>
      </c>
      <c r="AC207" s="239">
        <v>98</v>
      </c>
      <c r="AD207" s="239" t="s">
        <v>676</v>
      </c>
      <c r="AF207" s="239" t="s">
        <v>521</v>
      </c>
      <c r="AG207" s="239">
        <v>3</v>
      </c>
      <c r="AH207" s="239">
        <v>2</v>
      </c>
      <c r="AI207" s="239">
        <v>2</v>
      </c>
      <c r="AJ207" s="239">
        <v>3</v>
      </c>
      <c r="AK207" s="239">
        <v>21</v>
      </c>
      <c r="AL207" s="239">
        <v>19</v>
      </c>
      <c r="AM207" s="239" t="s">
        <v>374</v>
      </c>
      <c r="AN207" s="239">
        <v>9</v>
      </c>
      <c r="AO207" s="239">
        <v>62</v>
      </c>
      <c r="AS207" s="239">
        <v>12</v>
      </c>
      <c r="AT207" s="239">
        <v>9</v>
      </c>
      <c r="AU207" s="239">
        <v>60</v>
      </c>
      <c r="AV207" s="239">
        <v>11</v>
      </c>
      <c r="AW207" s="239">
        <v>21</v>
      </c>
      <c r="CT207" s="239">
        <v>409245.62695792102</v>
      </c>
      <c r="CU207" s="239">
        <v>4973227.0002539996</v>
      </c>
      <c r="CV207" s="239">
        <v>44.906683479999998</v>
      </c>
      <c r="CW207" s="239">
        <v>-94.149616809999998</v>
      </c>
      <c r="CX207" s="239" t="s">
        <v>379</v>
      </c>
      <c r="CY207" s="239" t="s">
        <v>838</v>
      </c>
    </row>
    <row r="208" spans="1:103" x14ac:dyDescent="0.25">
      <c r="A208" s="239">
        <v>740038</v>
      </c>
      <c r="B208" s="239">
        <v>3</v>
      </c>
      <c r="C208" s="239">
        <v>7</v>
      </c>
      <c r="D208" s="239">
        <v>153.601</v>
      </c>
      <c r="E208" s="239">
        <v>43</v>
      </c>
      <c r="G208" s="239" t="s">
        <v>751</v>
      </c>
      <c r="H208" s="239">
        <v>8</v>
      </c>
      <c r="I208" s="239">
        <v>22</v>
      </c>
      <c r="K208" s="239">
        <v>19202061</v>
      </c>
      <c r="M208" s="239">
        <v>8</v>
      </c>
      <c r="N208" s="239">
        <v>12</v>
      </c>
      <c r="O208" s="239">
        <v>2019</v>
      </c>
      <c r="P208" s="239" t="s">
        <v>381</v>
      </c>
      <c r="Q208" s="239">
        <v>9</v>
      </c>
      <c r="R208" s="239" t="s">
        <v>376</v>
      </c>
      <c r="S208" s="239">
        <v>5</v>
      </c>
      <c r="T208" s="239">
        <v>0</v>
      </c>
      <c r="U208" s="239">
        <v>2</v>
      </c>
      <c r="V208" s="239">
        <v>10</v>
      </c>
      <c r="W208" s="239">
        <v>10</v>
      </c>
      <c r="X208" s="239">
        <v>2</v>
      </c>
      <c r="Y208" s="239">
        <v>1</v>
      </c>
      <c r="Z208" s="239">
        <v>2</v>
      </c>
      <c r="AB208" s="239">
        <v>1</v>
      </c>
      <c r="AC208" s="239">
        <v>98</v>
      </c>
      <c r="AD208" s="239" t="s">
        <v>676</v>
      </c>
      <c r="AF208" s="239" t="s">
        <v>521</v>
      </c>
      <c r="AG208" s="239">
        <v>5</v>
      </c>
      <c r="AH208" s="239">
        <v>2</v>
      </c>
      <c r="AI208" s="239">
        <v>2</v>
      </c>
      <c r="AJ208" s="239">
        <v>4</v>
      </c>
      <c r="AK208" s="239">
        <v>29</v>
      </c>
      <c r="AL208" s="239">
        <v>22</v>
      </c>
      <c r="AM208" s="239" t="s">
        <v>384</v>
      </c>
      <c r="AN208" s="239">
        <v>9</v>
      </c>
      <c r="AO208" s="239">
        <v>90</v>
      </c>
      <c r="AP208" s="239">
        <v>65</v>
      </c>
      <c r="AS208" s="239">
        <v>12</v>
      </c>
      <c r="AT208" s="239">
        <v>90</v>
      </c>
      <c r="AU208" s="239">
        <v>60</v>
      </c>
      <c r="AV208" s="239">
        <v>11</v>
      </c>
      <c r="AW208" s="239">
        <v>21</v>
      </c>
      <c r="AX208" s="239">
        <v>2</v>
      </c>
      <c r="AY208" s="239">
        <v>49</v>
      </c>
      <c r="AZ208" s="239">
        <v>4</v>
      </c>
      <c r="BA208" s="239">
        <v>21</v>
      </c>
      <c r="BB208" s="239">
        <v>56</v>
      </c>
      <c r="BC208" s="239" t="s">
        <v>374</v>
      </c>
      <c r="BD208" s="239">
        <v>5</v>
      </c>
      <c r="BE208" s="239">
        <v>1</v>
      </c>
      <c r="BI208" s="239">
        <v>12</v>
      </c>
      <c r="BJ208" s="239">
        <v>90</v>
      </c>
      <c r="BK208" s="239">
        <v>60</v>
      </c>
      <c r="BL208" s="239">
        <v>11</v>
      </c>
      <c r="BM208" s="239">
        <v>21</v>
      </c>
      <c r="CT208" s="239">
        <v>409897.56159512402</v>
      </c>
      <c r="CU208" s="239">
        <v>4973214.3002286004</v>
      </c>
      <c r="CV208" s="239">
        <v>44.906652000000001</v>
      </c>
      <c r="CW208" s="239">
        <v>-94.141357909999996</v>
      </c>
      <c r="CX208" s="239" t="s">
        <v>379</v>
      </c>
      <c r="CY208" s="239" t="s">
        <v>839</v>
      </c>
    </row>
    <row r="209" spans="1:103" x14ac:dyDescent="0.25">
      <c r="A209" s="239">
        <v>10733892</v>
      </c>
      <c r="B209" s="239">
        <v>3</v>
      </c>
      <c r="C209" s="239">
        <v>7</v>
      </c>
      <c r="D209" s="239">
        <v>153.92599999999999</v>
      </c>
      <c r="E209" s="239">
        <v>43</v>
      </c>
      <c r="G209" s="239" t="s">
        <v>751</v>
      </c>
      <c r="H209" s="239">
        <v>8</v>
      </c>
      <c r="I209" s="239">
        <v>22</v>
      </c>
      <c r="K209" s="239">
        <v>11200671</v>
      </c>
      <c r="L209" s="239">
        <v>111190161</v>
      </c>
      <c r="M209" s="239">
        <v>4</v>
      </c>
      <c r="N209" s="239">
        <v>29</v>
      </c>
      <c r="O209" s="239">
        <v>2011</v>
      </c>
      <c r="P209" s="239" t="s">
        <v>383</v>
      </c>
      <c r="Q209" s="239">
        <v>6</v>
      </c>
      <c r="S209" s="239">
        <v>5</v>
      </c>
      <c r="T209" s="239">
        <v>0</v>
      </c>
      <c r="U209" s="239">
        <v>2</v>
      </c>
      <c r="V209" s="239">
        <v>5</v>
      </c>
      <c r="W209" s="239">
        <v>10</v>
      </c>
      <c r="X209" s="239">
        <v>3</v>
      </c>
      <c r="Y209" s="239">
        <v>1</v>
      </c>
      <c r="Z209" s="239">
        <v>1</v>
      </c>
      <c r="AB209" s="239">
        <v>1</v>
      </c>
      <c r="AC209" s="239">
        <v>98</v>
      </c>
      <c r="AD209" s="239" t="s">
        <v>523</v>
      </c>
      <c r="AE209" s="239" t="s">
        <v>840</v>
      </c>
      <c r="AF209" s="239" t="s">
        <v>521</v>
      </c>
      <c r="AG209" s="239">
        <v>10</v>
      </c>
      <c r="AH209" s="239">
        <v>2</v>
      </c>
      <c r="AI209" s="239">
        <v>2</v>
      </c>
      <c r="AJ209" s="239">
        <v>8</v>
      </c>
      <c r="AK209" s="239">
        <v>24</v>
      </c>
      <c r="AL209" s="239">
        <v>46</v>
      </c>
      <c r="AM209" s="239" t="s">
        <v>374</v>
      </c>
      <c r="AN209" s="239">
        <v>5</v>
      </c>
      <c r="AO209" s="239">
        <v>15</v>
      </c>
      <c r="AS209" s="239">
        <v>7</v>
      </c>
      <c r="AT209" s="239">
        <v>2</v>
      </c>
      <c r="AU209" s="239">
        <v>60</v>
      </c>
      <c r="AV209" s="239">
        <v>11</v>
      </c>
      <c r="AW209" s="239">
        <v>21</v>
      </c>
      <c r="AX209" s="239">
        <v>2</v>
      </c>
      <c r="AY209" s="239">
        <v>3</v>
      </c>
      <c r="AZ209" s="239">
        <v>3</v>
      </c>
      <c r="BA209" s="239">
        <v>21</v>
      </c>
      <c r="BB209" s="239">
        <v>33</v>
      </c>
      <c r="BC209" s="239" t="s">
        <v>374</v>
      </c>
      <c r="BD209" s="239">
        <v>5</v>
      </c>
      <c r="BE209" s="239">
        <v>1</v>
      </c>
      <c r="BI209" s="239">
        <v>7</v>
      </c>
      <c r="BJ209" s="239">
        <v>2</v>
      </c>
      <c r="BK209" s="239">
        <v>60</v>
      </c>
      <c r="BL209" s="239">
        <v>11</v>
      </c>
      <c r="BM209" s="239">
        <v>21</v>
      </c>
      <c r="CT209" s="239">
        <v>410420</v>
      </c>
      <c r="CU209" s="239">
        <v>4973205</v>
      </c>
      <c r="CV209" s="239">
        <v>44.9066343</v>
      </c>
      <c r="CW209" s="239">
        <v>-94.134736899999993</v>
      </c>
      <c r="CX209" s="239" t="s">
        <v>379</v>
      </c>
      <c r="CY209" s="239" t="s">
        <v>841</v>
      </c>
    </row>
    <row r="210" spans="1:103" x14ac:dyDescent="0.25">
      <c r="A210" s="239">
        <v>10820954</v>
      </c>
      <c r="B210" s="239">
        <v>3</v>
      </c>
      <c r="C210" s="239">
        <v>7</v>
      </c>
      <c r="D210" s="239">
        <v>153.92599999999999</v>
      </c>
      <c r="E210" s="239">
        <v>43</v>
      </c>
      <c r="G210" s="239" t="s">
        <v>751</v>
      </c>
      <c r="H210" s="239">
        <v>8</v>
      </c>
      <c r="I210" s="239">
        <v>22</v>
      </c>
      <c r="K210" s="239">
        <v>263676</v>
      </c>
      <c r="L210" s="239">
        <v>121770117</v>
      </c>
      <c r="M210" s="239">
        <v>6</v>
      </c>
      <c r="N210" s="239">
        <v>25</v>
      </c>
      <c r="O210" s="239">
        <v>2012</v>
      </c>
      <c r="P210" s="239" t="s">
        <v>381</v>
      </c>
      <c r="Q210" s="239">
        <v>13</v>
      </c>
      <c r="S210" s="239">
        <v>5</v>
      </c>
      <c r="T210" s="239">
        <v>0</v>
      </c>
      <c r="U210" s="239">
        <v>1</v>
      </c>
      <c r="V210" s="239">
        <v>10</v>
      </c>
      <c r="W210" s="239">
        <v>32</v>
      </c>
      <c r="X210" s="239">
        <v>3</v>
      </c>
      <c r="Y210" s="239">
        <v>1</v>
      </c>
      <c r="Z210" s="239">
        <v>1</v>
      </c>
      <c r="AB210" s="239">
        <v>1</v>
      </c>
      <c r="AC210" s="239">
        <v>98</v>
      </c>
      <c r="AD210" s="239" t="s">
        <v>529</v>
      </c>
      <c r="AE210" s="239" t="s">
        <v>530</v>
      </c>
      <c r="AF210" s="239" t="s">
        <v>521</v>
      </c>
      <c r="AG210" s="239">
        <v>3</v>
      </c>
      <c r="AH210" s="239">
        <v>2</v>
      </c>
      <c r="AI210" s="239">
        <v>3</v>
      </c>
      <c r="AJ210" s="239">
        <v>8</v>
      </c>
      <c r="AK210" s="239">
        <v>24</v>
      </c>
      <c r="AL210" s="239">
        <v>23</v>
      </c>
      <c r="AM210" s="239" t="s">
        <v>374</v>
      </c>
      <c r="AN210" s="239">
        <v>5</v>
      </c>
      <c r="AO210" s="239">
        <v>15</v>
      </c>
      <c r="AS210" s="239">
        <v>4</v>
      </c>
      <c r="AT210" s="239">
        <v>20</v>
      </c>
      <c r="AU210" s="239">
        <v>30</v>
      </c>
      <c r="AV210" s="239">
        <v>11</v>
      </c>
      <c r="AW210" s="239">
        <v>21</v>
      </c>
      <c r="CT210" s="239">
        <v>410420</v>
      </c>
      <c r="CU210" s="239">
        <v>4973205</v>
      </c>
      <c r="CV210" s="239">
        <v>44.9066343</v>
      </c>
      <c r="CW210" s="239">
        <v>-94.134736899999993</v>
      </c>
      <c r="CX210" s="239" t="s">
        <v>379</v>
      </c>
      <c r="CY210" s="239" t="s">
        <v>842</v>
      </c>
    </row>
    <row r="211" spans="1:103" x14ac:dyDescent="0.25">
      <c r="A211" s="239">
        <v>10840155</v>
      </c>
      <c r="B211" s="239">
        <v>3</v>
      </c>
      <c r="C211" s="239">
        <v>7</v>
      </c>
      <c r="D211" s="239">
        <v>154.078</v>
      </c>
      <c r="E211" s="239">
        <v>43</v>
      </c>
      <c r="G211" s="239" t="s">
        <v>843</v>
      </c>
      <c r="H211" s="239">
        <v>8</v>
      </c>
      <c r="I211" s="239">
        <v>22</v>
      </c>
      <c r="K211" s="239">
        <v>12201371</v>
      </c>
      <c r="L211" s="239">
        <v>123460438</v>
      </c>
      <c r="M211" s="239">
        <v>12</v>
      </c>
      <c r="N211" s="239">
        <v>7</v>
      </c>
      <c r="O211" s="239">
        <v>2012</v>
      </c>
      <c r="P211" s="239" t="s">
        <v>383</v>
      </c>
      <c r="Q211" s="239">
        <v>16</v>
      </c>
      <c r="R211" s="239" t="s">
        <v>393</v>
      </c>
      <c r="S211" s="239">
        <v>4</v>
      </c>
      <c r="T211" s="239">
        <v>0</v>
      </c>
      <c r="U211" s="239">
        <v>1</v>
      </c>
      <c r="V211" s="239">
        <v>7</v>
      </c>
      <c r="W211" s="239">
        <v>83</v>
      </c>
      <c r="X211" s="239">
        <v>2</v>
      </c>
      <c r="Y211" s="239">
        <v>6</v>
      </c>
      <c r="Z211" s="239">
        <v>4</v>
      </c>
      <c r="AB211" s="239">
        <v>5</v>
      </c>
      <c r="AC211" s="239">
        <v>98</v>
      </c>
      <c r="AD211" s="239" t="s">
        <v>523</v>
      </c>
      <c r="AE211" s="239">
        <v>154</v>
      </c>
      <c r="AF211" s="239" t="s">
        <v>521</v>
      </c>
      <c r="AG211" s="239">
        <v>3</v>
      </c>
      <c r="AH211" s="239">
        <v>2</v>
      </c>
      <c r="AI211" s="239">
        <v>3</v>
      </c>
      <c r="AJ211" s="239">
        <v>4</v>
      </c>
      <c r="AK211" s="239">
        <v>21</v>
      </c>
      <c r="AL211" s="239">
        <v>48</v>
      </c>
      <c r="AM211" s="239" t="s">
        <v>384</v>
      </c>
      <c r="AN211" s="239">
        <v>5</v>
      </c>
      <c r="AO211" s="239">
        <v>3</v>
      </c>
      <c r="AS211" s="239">
        <v>4</v>
      </c>
      <c r="AT211" s="239">
        <v>98</v>
      </c>
      <c r="AU211" s="239">
        <v>60</v>
      </c>
      <c r="AV211" s="239">
        <v>11</v>
      </c>
      <c r="AW211" s="239">
        <v>21</v>
      </c>
      <c r="CT211" s="239">
        <v>410665</v>
      </c>
      <c r="CU211" s="239">
        <v>4973200</v>
      </c>
      <c r="CV211" s="239">
        <v>44.906623400000001</v>
      </c>
      <c r="CW211" s="239">
        <v>-94.131638600000002</v>
      </c>
      <c r="CX211" s="239" t="s">
        <v>379</v>
      </c>
      <c r="CY211" s="239" t="s">
        <v>844</v>
      </c>
    </row>
    <row r="212" spans="1:103" x14ac:dyDescent="0.25">
      <c r="A212" s="239">
        <v>11055999</v>
      </c>
      <c r="B212" s="239">
        <v>3</v>
      </c>
      <c r="C212" s="239">
        <v>7</v>
      </c>
      <c r="D212" s="239">
        <v>154.42599999999999</v>
      </c>
      <c r="E212" s="239">
        <v>43</v>
      </c>
      <c r="G212" s="239" t="s">
        <v>843</v>
      </c>
      <c r="H212" s="239">
        <v>8</v>
      </c>
      <c r="I212" s="239">
        <v>22</v>
      </c>
      <c r="L212" s="239">
        <v>151240053</v>
      </c>
      <c r="M212" s="239">
        <v>4</v>
      </c>
      <c r="N212" s="239">
        <v>2</v>
      </c>
      <c r="O212" s="239">
        <v>2015</v>
      </c>
      <c r="P212" s="239" t="s">
        <v>416</v>
      </c>
      <c r="Q212" s="239">
        <v>0</v>
      </c>
      <c r="S212" s="239">
        <v>5</v>
      </c>
      <c r="T212" s="239">
        <v>0</v>
      </c>
      <c r="U212" s="239">
        <v>1</v>
      </c>
      <c r="V212" s="239">
        <v>5</v>
      </c>
      <c r="W212" s="239">
        <v>16</v>
      </c>
      <c r="Y212" s="239">
        <v>6</v>
      </c>
      <c r="Z212" s="239">
        <v>2</v>
      </c>
      <c r="AB212" s="239">
        <v>2</v>
      </c>
      <c r="AC212" s="239">
        <v>98</v>
      </c>
      <c r="AF212" s="239" t="s">
        <v>521</v>
      </c>
      <c r="AG212" s="239">
        <v>4</v>
      </c>
      <c r="AH212" s="239">
        <v>2</v>
      </c>
      <c r="AI212" s="239">
        <v>2</v>
      </c>
      <c r="AJ212" s="239">
        <v>4</v>
      </c>
      <c r="AK212" s="239">
        <v>21</v>
      </c>
      <c r="AL212" s="239">
        <v>48</v>
      </c>
      <c r="AM212" s="239" t="s">
        <v>384</v>
      </c>
      <c r="AT212" s="239">
        <v>98</v>
      </c>
      <c r="AU212" s="239">
        <v>60</v>
      </c>
      <c r="CT212" s="239">
        <v>411226</v>
      </c>
      <c r="CU212" s="239">
        <v>4973190</v>
      </c>
      <c r="CV212" s="239">
        <v>44.906598199999998</v>
      </c>
      <c r="CW212" s="239">
        <v>-94.124534699999998</v>
      </c>
      <c r="CX212" s="239" t="s">
        <v>379</v>
      </c>
    </row>
    <row r="213" spans="1:103" x14ac:dyDescent="0.25">
      <c r="A213" s="239">
        <v>539529</v>
      </c>
      <c r="B213" s="239">
        <v>3</v>
      </c>
      <c r="C213" s="239">
        <v>7</v>
      </c>
      <c r="D213" s="239">
        <v>154.727</v>
      </c>
      <c r="E213" s="239">
        <v>43</v>
      </c>
      <c r="G213" s="239" t="s">
        <v>845</v>
      </c>
      <c r="H213" s="239">
        <v>8</v>
      </c>
      <c r="I213" s="239">
        <v>22</v>
      </c>
      <c r="K213" s="239">
        <v>18200227</v>
      </c>
      <c r="M213" s="239">
        <v>1</v>
      </c>
      <c r="N213" s="239">
        <v>23</v>
      </c>
      <c r="O213" s="239">
        <v>2018</v>
      </c>
      <c r="P213" s="239" t="s">
        <v>391</v>
      </c>
      <c r="Q213" s="239">
        <v>15</v>
      </c>
      <c r="R213" s="239" t="s">
        <v>376</v>
      </c>
      <c r="S213" s="239">
        <v>5</v>
      </c>
      <c r="T213" s="239">
        <v>0</v>
      </c>
      <c r="U213" s="239">
        <v>2</v>
      </c>
      <c r="V213" s="239">
        <v>12</v>
      </c>
      <c r="W213" s="239">
        <v>10</v>
      </c>
      <c r="X213" s="239">
        <v>2</v>
      </c>
      <c r="Y213" s="239">
        <v>1</v>
      </c>
      <c r="Z213" s="239">
        <v>1</v>
      </c>
      <c r="AB213" s="239">
        <v>1</v>
      </c>
      <c r="AC213" s="239">
        <v>98</v>
      </c>
      <c r="AD213" s="239" t="s">
        <v>676</v>
      </c>
      <c r="AF213" s="239" t="s">
        <v>521</v>
      </c>
      <c r="AG213" s="239">
        <v>7</v>
      </c>
      <c r="AH213" s="239">
        <v>2</v>
      </c>
      <c r="AI213" s="239">
        <v>4</v>
      </c>
      <c r="AJ213" s="239">
        <v>4</v>
      </c>
      <c r="AK213" s="239">
        <v>21</v>
      </c>
      <c r="AL213" s="239">
        <v>30</v>
      </c>
      <c r="AM213" s="239" t="s">
        <v>374</v>
      </c>
      <c r="AN213" s="239">
        <v>9</v>
      </c>
      <c r="AO213" s="239">
        <v>70</v>
      </c>
      <c r="AS213" s="239">
        <v>13</v>
      </c>
      <c r="AT213" s="239">
        <v>9</v>
      </c>
      <c r="AU213" s="239">
        <v>60</v>
      </c>
      <c r="AV213" s="239">
        <v>11</v>
      </c>
      <c r="AW213" s="239">
        <v>21</v>
      </c>
      <c r="AX213" s="239">
        <v>2</v>
      </c>
      <c r="AY213" s="239">
        <v>2</v>
      </c>
      <c r="AZ213" s="239">
        <v>4</v>
      </c>
      <c r="BA213" s="239">
        <v>21</v>
      </c>
      <c r="BB213" s="239">
        <v>57</v>
      </c>
      <c r="BC213" s="239" t="s">
        <v>384</v>
      </c>
      <c r="BD213" s="239">
        <v>5</v>
      </c>
      <c r="BE213" s="239">
        <v>1</v>
      </c>
      <c r="BI213" s="239">
        <v>13</v>
      </c>
      <c r="BJ213" s="239">
        <v>9</v>
      </c>
      <c r="BK213" s="239">
        <v>60</v>
      </c>
      <c r="BL213" s="239">
        <v>11</v>
      </c>
      <c r="BM213" s="239">
        <v>21</v>
      </c>
      <c r="CT213" s="239">
        <v>411709.431885531</v>
      </c>
      <c r="CU213" s="239">
        <v>4973186.7835069001</v>
      </c>
      <c r="CV213" s="239">
        <v>44.906631400000002</v>
      </c>
      <c r="CW213" s="239">
        <v>-94.118405949999996</v>
      </c>
      <c r="CX213" s="239" t="s">
        <v>379</v>
      </c>
      <c r="CY213" s="239" t="s">
        <v>846</v>
      </c>
    </row>
    <row r="214" spans="1:103" x14ac:dyDescent="0.25">
      <c r="A214" s="239">
        <v>672636</v>
      </c>
      <c r="B214" s="239">
        <v>3</v>
      </c>
      <c r="C214" s="239">
        <v>7</v>
      </c>
      <c r="D214" s="239">
        <v>154.74199999999999</v>
      </c>
      <c r="E214" s="239">
        <v>43</v>
      </c>
      <c r="G214" s="239" t="s">
        <v>845</v>
      </c>
      <c r="H214" s="239">
        <v>8</v>
      </c>
      <c r="I214" s="239">
        <v>22</v>
      </c>
      <c r="K214" s="239">
        <v>18203224</v>
      </c>
      <c r="M214" s="239">
        <v>12</v>
      </c>
      <c r="N214" s="239">
        <v>30</v>
      </c>
      <c r="O214" s="239">
        <v>2018</v>
      </c>
      <c r="P214" s="239" t="s">
        <v>389</v>
      </c>
      <c r="Q214" s="239">
        <v>20</v>
      </c>
      <c r="R214" s="239" t="s">
        <v>393</v>
      </c>
      <c r="S214" s="239">
        <v>5</v>
      </c>
      <c r="T214" s="239">
        <v>0</v>
      </c>
      <c r="U214" s="239">
        <v>1</v>
      </c>
      <c r="W214" s="239">
        <v>83</v>
      </c>
      <c r="X214" s="239">
        <v>2</v>
      </c>
      <c r="Y214" s="239">
        <v>6</v>
      </c>
      <c r="Z214" s="239">
        <v>5</v>
      </c>
      <c r="AB214" s="239">
        <v>5</v>
      </c>
      <c r="AC214" s="239">
        <v>98</v>
      </c>
      <c r="AD214" s="239" t="s">
        <v>676</v>
      </c>
      <c r="AF214" s="239" t="s">
        <v>521</v>
      </c>
      <c r="AG214" s="239">
        <v>3</v>
      </c>
      <c r="AH214" s="239">
        <v>2</v>
      </c>
      <c r="AI214" s="239">
        <v>4</v>
      </c>
      <c r="AJ214" s="239">
        <v>3</v>
      </c>
      <c r="AK214" s="239">
        <v>21</v>
      </c>
      <c r="AL214" s="239">
        <v>22</v>
      </c>
      <c r="AM214" s="239" t="s">
        <v>384</v>
      </c>
      <c r="AN214" s="239">
        <v>5</v>
      </c>
      <c r="AO214" s="239">
        <v>1</v>
      </c>
      <c r="AS214" s="239">
        <v>14</v>
      </c>
      <c r="AT214" s="239">
        <v>9</v>
      </c>
      <c r="AU214" s="239">
        <v>60</v>
      </c>
      <c r="AV214" s="239">
        <v>11</v>
      </c>
      <c r="AW214" s="239">
        <v>21</v>
      </c>
      <c r="CT214" s="239">
        <v>411734.831936331</v>
      </c>
      <c r="CU214" s="239">
        <v>4973186.7835069001</v>
      </c>
      <c r="CV214" s="239">
        <v>44.90663455</v>
      </c>
      <c r="CW214" s="239">
        <v>-94.118084260000003</v>
      </c>
      <c r="CX214" s="239" t="s">
        <v>379</v>
      </c>
      <c r="CY214" s="239" t="s">
        <v>847</v>
      </c>
    </row>
    <row r="215" spans="1:103" x14ac:dyDescent="0.25">
      <c r="A215" s="239">
        <v>632924</v>
      </c>
      <c r="B215" s="239">
        <v>3</v>
      </c>
      <c r="C215" s="239">
        <v>7</v>
      </c>
      <c r="D215" s="239">
        <v>154.768</v>
      </c>
      <c r="E215" s="239">
        <v>43</v>
      </c>
      <c r="G215" s="239" t="s">
        <v>845</v>
      </c>
      <c r="H215" s="239">
        <v>8</v>
      </c>
      <c r="I215" s="239">
        <v>22</v>
      </c>
      <c r="K215" s="239">
        <v>18202180</v>
      </c>
      <c r="M215" s="239">
        <v>9</v>
      </c>
      <c r="N215" s="239">
        <v>6</v>
      </c>
      <c r="O215" s="239">
        <v>2018</v>
      </c>
      <c r="P215" s="239" t="s">
        <v>416</v>
      </c>
      <c r="Q215" s="239">
        <v>7</v>
      </c>
      <c r="R215" s="239" t="s">
        <v>376</v>
      </c>
      <c r="S215" s="239">
        <v>4</v>
      </c>
      <c r="T215" s="239">
        <v>0</v>
      </c>
      <c r="U215" s="239">
        <v>3</v>
      </c>
      <c r="V215" s="239">
        <v>10</v>
      </c>
      <c r="W215" s="239">
        <v>10</v>
      </c>
      <c r="X215" s="239">
        <v>2</v>
      </c>
      <c r="Y215" s="239">
        <v>1</v>
      </c>
      <c r="Z215" s="239">
        <v>2</v>
      </c>
      <c r="AB215" s="239">
        <v>1</v>
      </c>
      <c r="AC215" s="239">
        <v>6</v>
      </c>
      <c r="AD215" s="239" t="s">
        <v>676</v>
      </c>
      <c r="AF215" s="239" t="s">
        <v>521</v>
      </c>
      <c r="AG215" s="239">
        <v>5</v>
      </c>
      <c r="AH215" s="239">
        <v>2</v>
      </c>
      <c r="AI215" s="239">
        <v>2</v>
      </c>
      <c r="AJ215" s="239">
        <v>4</v>
      </c>
      <c r="AK215" s="239">
        <v>21</v>
      </c>
      <c r="AL215" s="239">
        <v>19</v>
      </c>
      <c r="AM215" s="239" t="s">
        <v>374</v>
      </c>
      <c r="AN215" s="239">
        <v>5</v>
      </c>
      <c r="AO215" s="239">
        <v>74</v>
      </c>
      <c r="AP215" s="239">
        <v>65</v>
      </c>
      <c r="AS215" s="239">
        <v>12</v>
      </c>
      <c r="AT215" s="239">
        <v>25</v>
      </c>
      <c r="AU215" s="239">
        <v>60</v>
      </c>
      <c r="AV215" s="239">
        <v>11</v>
      </c>
      <c r="AW215" s="239">
        <v>21</v>
      </c>
      <c r="AX215" s="239">
        <v>3</v>
      </c>
      <c r="AY215" s="239">
        <v>2</v>
      </c>
      <c r="AZ215" s="239">
        <v>4</v>
      </c>
      <c r="BA215" s="239">
        <v>34</v>
      </c>
      <c r="BB215" s="239">
        <v>23</v>
      </c>
      <c r="BC215" s="239" t="s">
        <v>374</v>
      </c>
      <c r="BD215" s="239">
        <v>5</v>
      </c>
      <c r="BE215" s="239">
        <v>1</v>
      </c>
      <c r="BI215" s="239">
        <v>12</v>
      </c>
      <c r="BJ215" s="239">
        <v>25</v>
      </c>
      <c r="BK215" s="239">
        <v>60</v>
      </c>
      <c r="BL215" s="239">
        <v>11</v>
      </c>
      <c r="BM215" s="239">
        <v>21</v>
      </c>
      <c r="BN215" s="239">
        <v>3</v>
      </c>
      <c r="BO215" s="239">
        <v>3</v>
      </c>
      <c r="BP215" s="239">
        <v>4</v>
      </c>
      <c r="BQ215" s="239">
        <v>34</v>
      </c>
      <c r="BR215" s="239">
        <v>57</v>
      </c>
      <c r="BS215" s="239" t="s">
        <v>374</v>
      </c>
      <c r="BT215" s="239">
        <v>5</v>
      </c>
      <c r="BU215" s="239">
        <v>1</v>
      </c>
      <c r="BY215" s="239">
        <v>12</v>
      </c>
      <c r="BZ215" s="239">
        <v>25</v>
      </c>
      <c r="CA215" s="239">
        <v>60</v>
      </c>
      <c r="CB215" s="239">
        <v>11</v>
      </c>
      <c r="CC215" s="239">
        <v>21</v>
      </c>
      <c r="CT215" s="239">
        <v>411775.048683431</v>
      </c>
      <c r="CU215" s="239">
        <v>4973176.2001523999</v>
      </c>
      <c r="CV215" s="239">
        <v>44.906544279999999</v>
      </c>
      <c r="CW215" s="239">
        <v>-94.11757308</v>
      </c>
      <c r="CX215" s="239" t="s">
        <v>379</v>
      </c>
      <c r="CY215" s="239" t="s">
        <v>848</v>
      </c>
    </row>
    <row r="216" spans="1:103" x14ac:dyDescent="0.25">
      <c r="A216" s="239">
        <v>697184</v>
      </c>
      <c r="B216" s="239">
        <v>3</v>
      </c>
      <c r="C216" s="239">
        <v>7</v>
      </c>
      <c r="D216" s="239">
        <v>154.98500000000001</v>
      </c>
      <c r="E216" s="239">
        <v>43</v>
      </c>
      <c r="G216" s="239" t="s">
        <v>845</v>
      </c>
      <c r="H216" s="239">
        <v>8</v>
      </c>
      <c r="I216" s="239">
        <v>22</v>
      </c>
      <c r="K216" s="239">
        <v>19200871</v>
      </c>
      <c r="M216" s="239">
        <v>3</v>
      </c>
      <c r="N216" s="239">
        <v>12</v>
      </c>
      <c r="O216" s="239">
        <v>2019</v>
      </c>
      <c r="P216" s="239" t="s">
        <v>391</v>
      </c>
      <c r="Q216" s="239">
        <v>11</v>
      </c>
      <c r="R216" s="239">
        <v>98</v>
      </c>
      <c r="S216" s="239">
        <v>5</v>
      </c>
      <c r="T216" s="239">
        <v>0</v>
      </c>
      <c r="U216" s="239">
        <v>2</v>
      </c>
      <c r="V216" s="239">
        <v>5</v>
      </c>
      <c r="W216" s="239">
        <v>10</v>
      </c>
      <c r="X216" s="239">
        <v>4</v>
      </c>
      <c r="Y216" s="239">
        <v>1</v>
      </c>
      <c r="Z216" s="239">
        <v>2</v>
      </c>
      <c r="AB216" s="239">
        <v>1</v>
      </c>
      <c r="AC216" s="239">
        <v>98</v>
      </c>
      <c r="AD216" s="239" t="s">
        <v>676</v>
      </c>
      <c r="AF216" s="239" t="s">
        <v>521</v>
      </c>
      <c r="AG216" s="239">
        <v>10</v>
      </c>
      <c r="AH216" s="239">
        <v>2</v>
      </c>
      <c r="AI216" s="239">
        <v>50</v>
      </c>
      <c r="AJ216" s="239">
        <v>3</v>
      </c>
      <c r="AK216" s="239">
        <v>24</v>
      </c>
      <c r="AL216" s="239">
        <v>45</v>
      </c>
      <c r="AM216" s="239" t="s">
        <v>374</v>
      </c>
      <c r="AN216" s="239">
        <v>5</v>
      </c>
      <c r="AO216" s="239">
        <v>2</v>
      </c>
      <c r="AS216" s="239">
        <v>12</v>
      </c>
      <c r="AT216" s="239">
        <v>98</v>
      </c>
      <c r="AU216" s="239">
        <v>60</v>
      </c>
      <c r="AV216" s="239">
        <v>11</v>
      </c>
      <c r="AW216" s="239">
        <v>21</v>
      </c>
      <c r="AX216" s="239">
        <v>2</v>
      </c>
      <c r="AY216" s="239">
        <v>5</v>
      </c>
      <c r="AZ216" s="239">
        <v>3</v>
      </c>
      <c r="BA216" s="239">
        <v>21</v>
      </c>
      <c r="BB216" s="239">
        <v>35</v>
      </c>
      <c r="BC216" s="239" t="s">
        <v>374</v>
      </c>
      <c r="BD216" s="239">
        <v>5</v>
      </c>
      <c r="BE216" s="239">
        <v>1</v>
      </c>
      <c r="BI216" s="239">
        <v>12</v>
      </c>
      <c r="BJ216" s="239">
        <v>98</v>
      </c>
      <c r="BK216" s="239">
        <v>60</v>
      </c>
      <c r="BL216" s="239">
        <v>11</v>
      </c>
      <c r="BM216" s="239">
        <v>21</v>
      </c>
      <c r="CT216" s="239">
        <v>412124.29938193201</v>
      </c>
      <c r="CU216" s="239">
        <v>4973165.6167978998</v>
      </c>
      <c r="CV216" s="239">
        <v>44.906492229999998</v>
      </c>
      <c r="CW216" s="239">
        <v>-94.113148010000003</v>
      </c>
      <c r="CX216" s="239" t="s">
        <v>379</v>
      </c>
      <c r="CY216" s="239" t="s">
        <v>849</v>
      </c>
    </row>
    <row r="217" spans="1:103" x14ac:dyDescent="0.25">
      <c r="A217" s="239">
        <v>748388</v>
      </c>
      <c r="B217" s="239">
        <v>3</v>
      </c>
      <c r="C217" s="239">
        <v>7</v>
      </c>
      <c r="D217" s="239">
        <v>155.28700000000001</v>
      </c>
      <c r="E217" s="239">
        <v>43</v>
      </c>
      <c r="G217" s="239" t="s">
        <v>845</v>
      </c>
      <c r="H217" s="239">
        <v>8</v>
      </c>
      <c r="I217" s="239">
        <v>22</v>
      </c>
      <c r="K217" s="239">
        <v>19202425</v>
      </c>
      <c r="M217" s="239">
        <v>9</v>
      </c>
      <c r="N217" s="239">
        <v>17</v>
      </c>
      <c r="O217" s="239">
        <v>2019</v>
      </c>
      <c r="P217" s="239" t="s">
        <v>391</v>
      </c>
      <c r="Q217" s="239">
        <v>15</v>
      </c>
      <c r="R217" s="239" t="s">
        <v>393</v>
      </c>
      <c r="S217" s="239">
        <v>5</v>
      </c>
      <c r="T217" s="239">
        <v>0</v>
      </c>
      <c r="U217" s="239">
        <v>2</v>
      </c>
      <c r="V217" s="239">
        <v>10</v>
      </c>
      <c r="W217" s="239">
        <v>10</v>
      </c>
      <c r="X217" s="239">
        <v>2</v>
      </c>
      <c r="Y217" s="239">
        <v>1</v>
      </c>
      <c r="Z217" s="239">
        <v>2</v>
      </c>
      <c r="AA217" s="239">
        <v>1</v>
      </c>
      <c r="AB217" s="239">
        <v>1</v>
      </c>
      <c r="AC217" s="239">
        <v>98</v>
      </c>
      <c r="AD217" s="239" t="s">
        <v>676</v>
      </c>
      <c r="AF217" s="239" t="s">
        <v>521</v>
      </c>
      <c r="AG217" s="239">
        <v>5</v>
      </c>
      <c r="AH217" s="239">
        <v>2</v>
      </c>
      <c r="AI217" s="239">
        <v>50</v>
      </c>
      <c r="AJ217" s="239">
        <v>3</v>
      </c>
      <c r="AK217" s="239">
        <v>34</v>
      </c>
      <c r="AL217" s="239">
        <v>68</v>
      </c>
      <c r="AM217" s="239" t="s">
        <v>374</v>
      </c>
      <c r="AN217" s="239">
        <v>5</v>
      </c>
      <c r="AO217" s="239">
        <v>1</v>
      </c>
      <c r="AS217" s="239">
        <v>12</v>
      </c>
      <c r="AT217" s="239">
        <v>9</v>
      </c>
      <c r="AU217" s="239">
        <v>60</v>
      </c>
      <c r="AV217" s="239">
        <v>11</v>
      </c>
      <c r="AW217" s="239">
        <v>21</v>
      </c>
      <c r="AX217" s="239">
        <v>2</v>
      </c>
      <c r="AY217" s="239">
        <v>49</v>
      </c>
      <c r="AZ217" s="239">
        <v>3</v>
      </c>
      <c r="BA217" s="239">
        <v>21</v>
      </c>
      <c r="BB217" s="239">
        <v>56</v>
      </c>
      <c r="BC217" s="239" t="s">
        <v>374</v>
      </c>
      <c r="BD217" s="239">
        <v>5</v>
      </c>
      <c r="BE217" s="239">
        <v>68</v>
      </c>
      <c r="BI217" s="239">
        <v>12</v>
      </c>
      <c r="BJ217" s="239">
        <v>9</v>
      </c>
      <c r="BK217" s="239">
        <v>60</v>
      </c>
      <c r="BL217" s="239">
        <v>11</v>
      </c>
      <c r="BM217" s="239">
        <v>21</v>
      </c>
      <c r="CT217" s="239">
        <v>412611.13368893502</v>
      </c>
      <c r="CU217" s="239">
        <v>4973157.1501142997</v>
      </c>
      <c r="CV217" s="239">
        <v>44.906475960000002</v>
      </c>
      <c r="CW217" s="239">
        <v>-94.106980820000004</v>
      </c>
      <c r="CX217" s="239" t="s">
        <v>379</v>
      </c>
      <c r="CY217" s="239" t="s">
        <v>850</v>
      </c>
    </row>
    <row r="218" spans="1:103" x14ac:dyDescent="0.25">
      <c r="A218" s="239">
        <v>633864</v>
      </c>
      <c r="B218" s="239">
        <v>3</v>
      </c>
      <c r="C218" s="239">
        <v>7</v>
      </c>
      <c r="D218" s="239">
        <v>155.387</v>
      </c>
      <c r="E218" s="239">
        <v>43</v>
      </c>
      <c r="G218" s="239" t="s">
        <v>845</v>
      </c>
      <c r="H218" s="239">
        <v>8</v>
      </c>
      <c r="I218" s="239">
        <v>22</v>
      </c>
      <c r="K218" s="239">
        <v>18202156</v>
      </c>
      <c r="M218" s="239">
        <v>9</v>
      </c>
      <c r="N218" s="239">
        <v>2</v>
      </c>
      <c r="O218" s="239">
        <v>2018</v>
      </c>
      <c r="P218" s="239" t="s">
        <v>389</v>
      </c>
      <c r="Q218" s="239">
        <v>11</v>
      </c>
      <c r="R218" s="239">
        <v>98</v>
      </c>
      <c r="S218" s="239">
        <v>4</v>
      </c>
      <c r="T218" s="239">
        <v>0</v>
      </c>
      <c r="U218" s="239">
        <v>2</v>
      </c>
      <c r="V218" s="239">
        <v>5</v>
      </c>
      <c r="W218" s="239">
        <v>10</v>
      </c>
      <c r="X218" s="239">
        <v>16</v>
      </c>
      <c r="Y218" s="239">
        <v>1</v>
      </c>
      <c r="Z218" s="239">
        <v>2</v>
      </c>
      <c r="AB218" s="239">
        <v>1</v>
      </c>
      <c r="AC218" s="239">
        <v>98</v>
      </c>
      <c r="AD218" s="239" t="s">
        <v>676</v>
      </c>
      <c r="AF218" s="239" t="s">
        <v>521</v>
      </c>
      <c r="AG218" s="239">
        <v>10</v>
      </c>
      <c r="AH218" s="239">
        <v>2</v>
      </c>
      <c r="AI218" s="239">
        <v>4</v>
      </c>
      <c r="AJ218" s="239">
        <v>3</v>
      </c>
      <c r="AK218" s="239">
        <v>21</v>
      </c>
      <c r="AL218" s="239">
        <v>46</v>
      </c>
      <c r="AM218" s="239" t="s">
        <v>384</v>
      </c>
      <c r="AN218" s="239">
        <v>5</v>
      </c>
      <c r="AO218" s="239">
        <v>1</v>
      </c>
      <c r="AS218" s="239">
        <v>12</v>
      </c>
      <c r="AT218" s="239">
        <v>9</v>
      </c>
      <c r="AU218" s="239">
        <v>60</v>
      </c>
      <c r="AV218" s="239">
        <v>11</v>
      </c>
      <c r="AW218" s="239">
        <v>21</v>
      </c>
      <c r="AX218" s="239">
        <v>2</v>
      </c>
      <c r="AY218" s="239">
        <v>90</v>
      </c>
      <c r="AZ218" s="239">
        <v>2</v>
      </c>
      <c r="BA218" s="239">
        <v>21</v>
      </c>
      <c r="BB218" s="239">
        <v>14</v>
      </c>
      <c r="BC218" s="239" t="s">
        <v>374</v>
      </c>
      <c r="BD218" s="239">
        <v>5</v>
      </c>
      <c r="BE218" s="239">
        <v>2</v>
      </c>
      <c r="BI218" s="239">
        <v>12</v>
      </c>
      <c r="BJ218" s="239">
        <v>9</v>
      </c>
      <c r="BK218" s="239">
        <v>60</v>
      </c>
      <c r="BL218" s="239">
        <v>11</v>
      </c>
      <c r="BM218" s="239">
        <v>21</v>
      </c>
      <c r="CT218" s="239">
        <v>412772.00067733502</v>
      </c>
      <c r="CU218" s="239">
        <v>4973161.3834560998</v>
      </c>
      <c r="CV218" s="239">
        <v>44.906533799999998</v>
      </c>
      <c r="CW218" s="239">
        <v>-94.104944180000004</v>
      </c>
      <c r="CX218" s="239" t="s">
        <v>379</v>
      </c>
      <c r="CY218" s="239" t="s">
        <v>851</v>
      </c>
    </row>
    <row r="219" spans="1:103" x14ac:dyDescent="0.25">
      <c r="A219" s="239">
        <v>10804673</v>
      </c>
      <c r="B219" s="239">
        <v>3</v>
      </c>
      <c r="C219" s="239">
        <v>7</v>
      </c>
      <c r="D219" s="239">
        <v>155.428</v>
      </c>
      <c r="E219" s="239">
        <v>43</v>
      </c>
      <c r="G219" s="239" t="s">
        <v>843</v>
      </c>
      <c r="H219" s="239">
        <v>8</v>
      </c>
      <c r="I219" s="239">
        <v>22</v>
      </c>
      <c r="K219" s="239" t="s">
        <v>852</v>
      </c>
      <c r="L219" s="239">
        <v>120230040</v>
      </c>
      <c r="M219" s="239">
        <v>1</v>
      </c>
      <c r="N219" s="239">
        <v>22</v>
      </c>
      <c r="O219" s="239">
        <v>2012</v>
      </c>
      <c r="P219" s="239" t="s">
        <v>389</v>
      </c>
      <c r="Q219" s="239">
        <v>15</v>
      </c>
      <c r="R219" s="239" t="s">
        <v>376</v>
      </c>
      <c r="S219" s="239">
        <v>5</v>
      </c>
      <c r="T219" s="239">
        <v>0</v>
      </c>
      <c r="U219" s="239">
        <v>2</v>
      </c>
      <c r="V219" s="239">
        <v>10</v>
      </c>
      <c r="W219" s="239">
        <v>10</v>
      </c>
      <c r="X219" s="239">
        <v>2</v>
      </c>
      <c r="Y219" s="239">
        <v>1</v>
      </c>
      <c r="Z219" s="239">
        <v>5</v>
      </c>
      <c r="AA219" s="239">
        <v>5</v>
      </c>
      <c r="AB219" s="239">
        <v>2</v>
      </c>
      <c r="AC219" s="239">
        <v>98</v>
      </c>
      <c r="AD219" s="239">
        <v>7</v>
      </c>
      <c r="AE219" s="239" t="s">
        <v>853</v>
      </c>
      <c r="AF219" s="239" t="s">
        <v>521</v>
      </c>
      <c r="AG219" s="239">
        <v>5</v>
      </c>
      <c r="AH219" s="239">
        <v>2</v>
      </c>
      <c r="AI219" s="239">
        <v>44</v>
      </c>
      <c r="AJ219" s="239">
        <v>4</v>
      </c>
      <c r="AK219" s="239">
        <v>21</v>
      </c>
      <c r="AL219" s="239">
        <v>56</v>
      </c>
      <c r="AM219" s="239" t="s">
        <v>374</v>
      </c>
      <c r="AN219" s="239">
        <v>5</v>
      </c>
      <c r="AO219" s="239">
        <v>1</v>
      </c>
      <c r="AP219" s="239">
        <v>1</v>
      </c>
      <c r="AS219" s="239">
        <v>3</v>
      </c>
      <c r="AT219" s="239">
        <v>98</v>
      </c>
      <c r="AU219" s="239">
        <v>60</v>
      </c>
      <c r="AV219" s="239">
        <v>11</v>
      </c>
      <c r="AW219" s="239">
        <v>21</v>
      </c>
      <c r="AX219" s="239">
        <v>2</v>
      </c>
      <c r="AY219" s="239">
        <v>50</v>
      </c>
      <c r="AZ219" s="239">
        <v>4</v>
      </c>
      <c r="BA219" s="239">
        <v>21</v>
      </c>
      <c r="BB219" s="239">
        <v>39</v>
      </c>
      <c r="BC219" s="239" t="s">
        <v>374</v>
      </c>
      <c r="BD219" s="239">
        <v>5</v>
      </c>
      <c r="BE219" s="239">
        <v>1</v>
      </c>
      <c r="BF219" s="239">
        <v>1</v>
      </c>
      <c r="BI219" s="239">
        <v>3</v>
      </c>
      <c r="BJ219" s="239">
        <v>98</v>
      </c>
      <c r="BK219" s="239">
        <v>60</v>
      </c>
      <c r="BL219" s="239">
        <v>11</v>
      </c>
      <c r="BM219" s="239">
        <v>21</v>
      </c>
      <c r="CT219" s="239">
        <v>412838</v>
      </c>
      <c r="CU219" s="239">
        <v>4973151</v>
      </c>
      <c r="CV219" s="239">
        <v>44.906450100000001</v>
      </c>
      <c r="CW219" s="239">
        <v>-94.1041077</v>
      </c>
      <c r="CX219" s="239" t="s">
        <v>379</v>
      </c>
      <c r="CY219" s="239" t="s">
        <v>854</v>
      </c>
    </row>
    <row r="220" spans="1:103" x14ac:dyDescent="0.25">
      <c r="A220" s="239">
        <v>11049590</v>
      </c>
      <c r="B220" s="239">
        <v>3</v>
      </c>
      <c r="C220" s="239">
        <v>7</v>
      </c>
      <c r="D220" s="239">
        <v>155.67500000000001</v>
      </c>
      <c r="E220" s="239">
        <v>43</v>
      </c>
      <c r="G220" s="239" t="s">
        <v>843</v>
      </c>
      <c r="H220" s="239">
        <v>8</v>
      </c>
      <c r="I220" s="239">
        <v>22</v>
      </c>
      <c r="K220" s="239">
        <v>15200566</v>
      </c>
      <c r="L220" s="239">
        <v>150920151</v>
      </c>
      <c r="M220" s="239">
        <v>4</v>
      </c>
      <c r="N220" s="239">
        <v>1</v>
      </c>
      <c r="O220" s="239">
        <v>2015</v>
      </c>
      <c r="P220" s="239" t="s">
        <v>375</v>
      </c>
      <c r="Q220" s="239">
        <v>4</v>
      </c>
      <c r="S220" s="239">
        <v>1</v>
      </c>
      <c r="T220" s="239">
        <v>1</v>
      </c>
      <c r="U220" s="239">
        <v>3</v>
      </c>
      <c r="V220" s="239">
        <v>8</v>
      </c>
      <c r="W220" s="239">
        <v>10</v>
      </c>
      <c r="X220" s="239">
        <v>2</v>
      </c>
      <c r="Y220" s="239">
        <v>6</v>
      </c>
      <c r="Z220" s="239">
        <v>1</v>
      </c>
      <c r="AB220" s="239">
        <v>1</v>
      </c>
      <c r="AC220" s="239">
        <v>98</v>
      </c>
      <c r="AD220" s="239" t="s">
        <v>523</v>
      </c>
      <c r="AE220" s="239" t="s">
        <v>855</v>
      </c>
      <c r="AF220" s="239" t="s">
        <v>521</v>
      </c>
      <c r="AG220" s="239">
        <v>8</v>
      </c>
      <c r="AH220" s="239">
        <v>2</v>
      </c>
      <c r="AI220" s="239">
        <v>2</v>
      </c>
      <c r="AJ220" s="239">
        <v>4</v>
      </c>
      <c r="AK220" s="239">
        <v>21</v>
      </c>
      <c r="AL220" s="239">
        <v>25</v>
      </c>
      <c r="AM220" s="239" t="s">
        <v>374</v>
      </c>
      <c r="AN220" s="239">
        <v>1</v>
      </c>
      <c r="AO220" s="239">
        <v>15</v>
      </c>
      <c r="AS220" s="239">
        <v>7</v>
      </c>
      <c r="AT220" s="239">
        <v>98</v>
      </c>
      <c r="AU220" s="239">
        <v>60</v>
      </c>
      <c r="AV220" s="239">
        <v>11</v>
      </c>
      <c r="AW220" s="239">
        <v>21</v>
      </c>
      <c r="AX220" s="239">
        <v>2</v>
      </c>
      <c r="AY220" s="239">
        <v>3</v>
      </c>
      <c r="AZ220" s="239">
        <v>3</v>
      </c>
      <c r="BA220" s="239">
        <v>21</v>
      </c>
      <c r="BB220" s="239">
        <v>53</v>
      </c>
      <c r="BC220" s="239" t="s">
        <v>374</v>
      </c>
      <c r="BD220" s="239">
        <v>5</v>
      </c>
      <c r="BE220" s="239">
        <v>1</v>
      </c>
      <c r="BI220" s="239">
        <v>7</v>
      </c>
      <c r="BJ220" s="239">
        <v>98</v>
      </c>
      <c r="BK220" s="239">
        <v>60</v>
      </c>
      <c r="BL220" s="239">
        <v>11</v>
      </c>
      <c r="BM220" s="239">
        <v>21</v>
      </c>
      <c r="BN220" s="239">
        <v>2</v>
      </c>
      <c r="BO220" s="239">
        <v>3</v>
      </c>
      <c r="BP220" s="239">
        <v>3</v>
      </c>
      <c r="BQ220" s="239">
        <v>21</v>
      </c>
      <c r="BR220" s="239">
        <v>36</v>
      </c>
      <c r="BS220" s="239" t="s">
        <v>374</v>
      </c>
      <c r="BT220" s="239">
        <v>5</v>
      </c>
      <c r="BU220" s="239">
        <v>1</v>
      </c>
      <c r="BY220" s="239">
        <v>7</v>
      </c>
      <c r="BZ220" s="239">
        <v>98</v>
      </c>
      <c r="CA220" s="239">
        <v>60</v>
      </c>
      <c r="CB220" s="239">
        <v>11</v>
      </c>
      <c r="CC220" s="239">
        <v>21</v>
      </c>
      <c r="CT220" s="239">
        <v>413235</v>
      </c>
      <c r="CU220" s="239">
        <v>4973140</v>
      </c>
      <c r="CV220" s="239">
        <v>44.906394900000002</v>
      </c>
      <c r="CW220" s="239">
        <v>-94.099079099999997</v>
      </c>
      <c r="CX220" s="239" t="s">
        <v>379</v>
      </c>
      <c r="CY220" s="239" t="s">
        <v>856</v>
      </c>
    </row>
    <row r="221" spans="1:103" x14ac:dyDescent="0.25">
      <c r="A221" s="239">
        <v>780394</v>
      </c>
      <c r="B221" s="239">
        <v>3</v>
      </c>
      <c r="C221" s="239">
        <v>7</v>
      </c>
      <c r="D221" s="239">
        <v>155.76900000000001</v>
      </c>
      <c r="E221" s="239">
        <v>43</v>
      </c>
      <c r="G221" s="239" t="s">
        <v>845</v>
      </c>
      <c r="H221" s="239">
        <v>8</v>
      </c>
      <c r="I221" s="239">
        <v>22</v>
      </c>
      <c r="K221" s="239">
        <v>20200120</v>
      </c>
      <c r="L221" s="239">
        <v>200140368</v>
      </c>
      <c r="M221" s="239">
        <v>1</v>
      </c>
      <c r="N221" s="239">
        <v>14</v>
      </c>
      <c r="O221" s="239">
        <v>2020</v>
      </c>
      <c r="P221" s="239" t="s">
        <v>391</v>
      </c>
      <c r="Q221" s="239">
        <v>6</v>
      </c>
      <c r="R221" s="239" t="s">
        <v>393</v>
      </c>
      <c r="S221" s="239">
        <v>5</v>
      </c>
      <c r="T221" s="239">
        <v>0</v>
      </c>
      <c r="U221" s="239">
        <v>1</v>
      </c>
      <c r="W221" s="239">
        <v>83</v>
      </c>
      <c r="X221" s="239">
        <v>2</v>
      </c>
      <c r="Y221" s="239">
        <v>6</v>
      </c>
      <c r="Z221" s="239">
        <v>5</v>
      </c>
      <c r="AB221" s="239">
        <v>5</v>
      </c>
      <c r="AC221" s="239">
        <v>98</v>
      </c>
      <c r="AD221" s="239">
        <v>7</v>
      </c>
      <c r="AF221" s="239" t="s">
        <v>521</v>
      </c>
      <c r="AG221" s="239">
        <v>3</v>
      </c>
      <c r="AH221" s="239">
        <v>2</v>
      </c>
      <c r="AI221" s="239">
        <v>3</v>
      </c>
      <c r="AJ221" s="239">
        <v>3</v>
      </c>
      <c r="AK221" s="239">
        <v>21</v>
      </c>
      <c r="AL221" s="239">
        <v>31</v>
      </c>
      <c r="AM221" s="239" t="s">
        <v>374</v>
      </c>
      <c r="AN221" s="239">
        <v>5</v>
      </c>
      <c r="AO221" s="239">
        <v>1</v>
      </c>
      <c r="AS221" s="239">
        <v>12</v>
      </c>
      <c r="AT221" s="239">
        <v>9</v>
      </c>
      <c r="AU221" s="239">
        <v>60</v>
      </c>
      <c r="AV221" s="239">
        <v>11</v>
      </c>
      <c r="AW221" s="239">
        <v>21</v>
      </c>
      <c r="CT221" s="239">
        <v>413373.13521293702</v>
      </c>
      <c r="CU221" s="239">
        <v>4973148.6834306996</v>
      </c>
      <c r="CV221" s="239">
        <v>44.906492909999997</v>
      </c>
      <c r="CW221" s="239">
        <v>-94.097328649999994</v>
      </c>
      <c r="CX221" s="239" t="s">
        <v>379</v>
      </c>
      <c r="CY221" s="239" t="s">
        <v>857</v>
      </c>
    </row>
    <row r="222" spans="1:103" x14ac:dyDescent="0.25">
      <c r="A222" s="239">
        <v>781642</v>
      </c>
      <c r="B222" s="239">
        <v>3</v>
      </c>
      <c r="C222" s="239">
        <v>7</v>
      </c>
      <c r="D222" s="239">
        <v>155.89599999999999</v>
      </c>
      <c r="E222" s="239">
        <v>43</v>
      </c>
      <c r="G222" s="239" t="s">
        <v>845</v>
      </c>
      <c r="H222" s="239">
        <v>8</v>
      </c>
      <c r="I222" s="239">
        <v>22</v>
      </c>
      <c r="K222" s="239">
        <v>20200188</v>
      </c>
      <c r="L222" s="239">
        <v>200200257</v>
      </c>
      <c r="M222" s="239">
        <v>1</v>
      </c>
      <c r="N222" s="239">
        <v>20</v>
      </c>
      <c r="O222" s="239">
        <v>2020</v>
      </c>
      <c r="P222" s="239" t="s">
        <v>381</v>
      </c>
      <c r="Q222" s="239">
        <v>0</v>
      </c>
      <c r="R222" s="239" t="s">
        <v>393</v>
      </c>
      <c r="S222" s="239">
        <v>5</v>
      </c>
      <c r="T222" s="239">
        <v>0</v>
      </c>
      <c r="U222" s="239">
        <v>1</v>
      </c>
      <c r="W222" s="239">
        <v>86</v>
      </c>
      <c r="X222" s="239">
        <v>2</v>
      </c>
      <c r="Y222" s="239">
        <v>6</v>
      </c>
      <c r="Z222" s="239">
        <v>7</v>
      </c>
      <c r="AA222" s="239">
        <v>4</v>
      </c>
      <c r="AB222" s="239">
        <v>5</v>
      </c>
      <c r="AC222" s="239">
        <v>98</v>
      </c>
      <c r="AD222" s="239">
        <v>7</v>
      </c>
      <c r="AF222" s="239" t="s">
        <v>521</v>
      </c>
      <c r="AG222" s="239">
        <v>4</v>
      </c>
      <c r="AH222" s="239">
        <v>2</v>
      </c>
      <c r="AI222" s="239">
        <v>3</v>
      </c>
      <c r="AJ222" s="239">
        <v>3</v>
      </c>
      <c r="AK222" s="239">
        <v>21</v>
      </c>
      <c r="AL222" s="239">
        <v>28</v>
      </c>
      <c r="AM222" s="239" t="s">
        <v>374</v>
      </c>
      <c r="AN222" s="239">
        <v>5</v>
      </c>
      <c r="AO222" s="239">
        <v>72</v>
      </c>
      <c r="AS222" s="239">
        <v>12</v>
      </c>
      <c r="AT222" s="239">
        <v>9</v>
      </c>
      <c r="AU222" s="239">
        <v>60</v>
      </c>
      <c r="AV222" s="239">
        <v>11</v>
      </c>
      <c r="AW222" s="239">
        <v>21</v>
      </c>
      <c r="CT222" s="239">
        <v>413576.33561933902</v>
      </c>
      <c r="CU222" s="239">
        <v>4973127.5167217003</v>
      </c>
      <c r="CV222" s="239">
        <v>44.906327099999999</v>
      </c>
      <c r="CW222" s="239">
        <v>-94.094751500000001</v>
      </c>
      <c r="CX222" s="239" t="s">
        <v>379</v>
      </c>
      <c r="CY222" s="239" t="s">
        <v>858</v>
      </c>
    </row>
    <row r="223" spans="1:103" x14ac:dyDescent="0.25">
      <c r="A223" s="239">
        <v>839462</v>
      </c>
      <c r="B223" s="239">
        <v>3</v>
      </c>
      <c r="C223" s="239">
        <v>7</v>
      </c>
      <c r="D223" s="239">
        <v>155.90899999999999</v>
      </c>
      <c r="E223" s="239">
        <v>43</v>
      </c>
      <c r="G223" s="239" t="s">
        <v>845</v>
      </c>
      <c r="H223" s="239">
        <v>8</v>
      </c>
      <c r="I223" s="239">
        <v>22</v>
      </c>
      <c r="K223" s="239">
        <v>20201985</v>
      </c>
      <c r="L223" s="239">
        <v>202480210</v>
      </c>
      <c r="M223" s="239">
        <v>9</v>
      </c>
      <c r="N223" s="239">
        <v>4</v>
      </c>
      <c r="O223" s="239">
        <v>2020</v>
      </c>
      <c r="P223" s="239" t="s">
        <v>383</v>
      </c>
      <c r="Q223" s="239">
        <v>16</v>
      </c>
      <c r="R223" s="239" t="s">
        <v>393</v>
      </c>
      <c r="S223" s="239">
        <v>5</v>
      </c>
      <c r="T223" s="239">
        <v>0</v>
      </c>
      <c r="U223" s="239">
        <v>4</v>
      </c>
      <c r="V223" s="239">
        <v>12</v>
      </c>
      <c r="W223" s="239">
        <v>10</v>
      </c>
      <c r="X223" s="239">
        <v>3</v>
      </c>
      <c r="Y223" s="239">
        <v>1</v>
      </c>
      <c r="Z223" s="239">
        <v>1</v>
      </c>
      <c r="AB223" s="239">
        <v>1</v>
      </c>
      <c r="AC223" s="239">
        <v>98</v>
      </c>
      <c r="AD223" s="239">
        <v>7</v>
      </c>
      <c r="AF223" s="239" t="s">
        <v>521</v>
      </c>
      <c r="AG223" s="239">
        <v>7</v>
      </c>
      <c r="AH223" s="239">
        <v>2</v>
      </c>
      <c r="AI223" s="239">
        <v>4</v>
      </c>
      <c r="AJ223" s="239">
        <v>3</v>
      </c>
      <c r="AK223" s="239">
        <v>26</v>
      </c>
      <c r="AL223" s="239">
        <v>63</v>
      </c>
      <c r="AM223" s="239" t="s">
        <v>384</v>
      </c>
      <c r="AN223" s="239">
        <v>5</v>
      </c>
      <c r="AO223" s="239">
        <v>1</v>
      </c>
      <c r="AS223" s="239">
        <v>12</v>
      </c>
      <c r="AT223" s="239">
        <v>9</v>
      </c>
      <c r="AU223" s="239">
        <v>60</v>
      </c>
      <c r="AV223" s="239">
        <v>11</v>
      </c>
      <c r="AW223" s="239">
        <v>21</v>
      </c>
      <c r="AX223" s="239">
        <v>2</v>
      </c>
      <c r="AY223" s="239">
        <v>2</v>
      </c>
      <c r="AZ223" s="239">
        <v>3</v>
      </c>
      <c r="BA223" s="239">
        <v>26</v>
      </c>
      <c r="BB223" s="239">
        <v>21</v>
      </c>
      <c r="BC223" s="239" t="s">
        <v>384</v>
      </c>
      <c r="BD223" s="239">
        <v>5</v>
      </c>
      <c r="BE223" s="239">
        <v>1</v>
      </c>
      <c r="BI223" s="239">
        <v>12</v>
      </c>
      <c r="BJ223" s="239">
        <v>9</v>
      </c>
      <c r="BK223" s="239">
        <v>60</v>
      </c>
      <c r="BL223" s="239">
        <v>11</v>
      </c>
      <c r="BM223" s="239">
        <v>21</v>
      </c>
      <c r="BN223" s="239">
        <v>2</v>
      </c>
      <c r="BO223" s="239">
        <v>3</v>
      </c>
      <c r="BP223" s="239">
        <v>3</v>
      </c>
      <c r="BQ223" s="239">
        <v>26</v>
      </c>
      <c r="BR223" s="239">
        <v>45</v>
      </c>
      <c r="BS223" s="239" t="s">
        <v>374</v>
      </c>
      <c r="BT223" s="239">
        <v>5</v>
      </c>
      <c r="BU223" s="239">
        <v>1</v>
      </c>
      <c r="BY223" s="239">
        <v>12</v>
      </c>
      <c r="BZ223" s="239">
        <v>9</v>
      </c>
      <c r="CA223" s="239">
        <v>60</v>
      </c>
      <c r="CB223" s="239">
        <v>11</v>
      </c>
      <c r="CC223" s="239">
        <v>21</v>
      </c>
      <c r="CD223" s="239">
        <v>2</v>
      </c>
      <c r="CE223" s="239">
        <v>49</v>
      </c>
      <c r="CF223" s="239">
        <v>3</v>
      </c>
      <c r="CG223" s="239">
        <v>26</v>
      </c>
      <c r="CH223" s="239">
        <v>53</v>
      </c>
      <c r="CI223" s="239" t="s">
        <v>374</v>
      </c>
      <c r="CJ223" s="239">
        <v>5</v>
      </c>
      <c r="CK223" s="239">
        <v>1</v>
      </c>
      <c r="CO223" s="239">
        <v>12</v>
      </c>
      <c r="CP223" s="239">
        <v>9</v>
      </c>
      <c r="CQ223" s="239">
        <v>60</v>
      </c>
      <c r="CR223" s="239">
        <v>11</v>
      </c>
      <c r="CS223" s="239">
        <v>21</v>
      </c>
      <c r="CT223" s="239">
        <v>413597.50232833897</v>
      </c>
      <c r="CU223" s="239">
        <v>4973127.5167217003</v>
      </c>
      <c r="CV223" s="239">
        <v>44.906329669999998</v>
      </c>
      <c r="CW223" s="239">
        <v>-94.094483429999997</v>
      </c>
      <c r="CX223" s="239" t="s">
        <v>379</v>
      </c>
      <c r="CY223" s="239" t="s">
        <v>859</v>
      </c>
    </row>
    <row r="224" spans="1:103" x14ac:dyDescent="0.25">
      <c r="A224" s="239">
        <v>10817648</v>
      </c>
      <c r="B224" s="239">
        <v>3</v>
      </c>
      <c r="C224" s="239">
        <v>7</v>
      </c>
      <c r="D224" s="239">
        <v>155.92500000000001</v>
      </c>
      <c r="E224" s="239">
        <v>43</v>
      </c>
      <c r="G224" s="239" t="s">
        <v>843</v>
      </c>
      <c r="H224" s="239">
        <v>8</v>
      </c>
      <c r="I224" s="239">
        <v>22</v>
      </c>
      <c r="K224" s="239">
        <v>1643562</v>
      </c>
      <c r="L224" s="239">
        <v>121360091</v>
      </c>
      <c r="M224" s="239">
        <v>5</v>
      </c>
      <c r="N224" s="239">
        <v>14</v>
      </c>
      <c r="O224" s="239">
        <v>2012</v>
      </c>
      <c r="P224" s="239" t="s">
        <v>381</v>
      </c>
      <c r="Q224" s="239">
        <v>17</v>
      </c>
      <c r="S224" s="239">
        <v>4</v>
      </c>
      <c r="T224" s="239">
        <v>0</v>
      </c>
      <c r="U224" s="239">
        <v>1</v>
      </c>
      <c r="V224" s="239">
        <v>7</v>
      </c>
      <c r="W224" s="239">
        <v>45</v>
      </c>
      <c r="X224" s="239">
        <v>4</v>
      </c>
      <c r="Y224" s="239">
        <v>1</v>
      </c>
      <c r="Z224" s="239">
        <v>1</v>
      </c>
      <c r="AA224" s="239">
        <v>1</v>
      </c>
      <c r="AB224" s="239">
        <v>1</v>
      </c>
      <c r="AC224" s="239">
        <v>98</v>
      </c>
      <c r="AD224" s="239" t="s">
        <v>860</v>
      </c>
      <c r="AE224" s="239" t="s">
        <v>861</v>
      </c>
      <c r="AF224" s="239" t="s">
        <v>521</v>
      </c>
      <c r="AG224" s="239">
        <v>3</v>
      </c>
      <c r="AH224" s="239">
        <v>2</v>
      </c>
      <c r="AI224" s="239">
        <v>2</v>
      </c>
      <c r="AJ224" s="239">
        <v>4</v>
      </c>
      <c r="AK224" s="239">
        <v>21</v>
      </c>
      <c r="AL224" s="239">
        <v>22</v>
      </c>
      <c r="AM224" s="239" t="s">
        <v>384</v>
      </c>
      <c r="AN224" s="239">
        <v>5</v>
      </c>
      <c r="AO224" s="239">
        <v>15</v>
      </c>
      <c r="AS224" s="239">
        <v>5</v>
      </c>
      <c r="AT224" s="239">
        <v>2</v>
      </c>
      <c r="AU224" s="239">
        <v>60</v>
      </c>
      <c r="AV224" s="239">
        <v>11</v>
      </c>
      <c r="AW224" s="239">
        <v>21</v>
      </c>
      <c r="CT224" s="239">
        <v>413637</v>
      </c>
      <c r="CU224" s="239">
        <v>4973128</v>
      </c>
      <c r="CV224" s="239">
        <v>44.9063388</v>
      </c>
      <c r="CW224" s="239">
        <v>-94.093984800000001</v>
      </c>
      <c r="CX224" s="239" t="s">
        <v>379</v>
      </c>
      <c r="CY224" s="239" t="s">
        <v>862</v>
      </c>
    </row>
    <row r="225" spans="1:103" x14ac:dyDescent="0.25">
      <c r="A225" s="239">
        <v>10894142</v>
      </c>
      <c r="B225" s="239">
        <v>3</v>
      </c>
      <c r="C225" s="239">
        <v>7</v>
      </c>
      <c r="D225" s="239">
        <v>155.92500000000001</v>
      </c>
      <c r="E225" s="239">
        <v>43</v>
      </c>
      <c r="G225" s="239" t="s">
        <v>843</v>
      </c>
      <c r="H225" s="239">
        <v>8</v>
      </c>
      <c r="I225" s="239">
        <v>22</v>
      </c>
      <c r="K225" s="239">
        <v>13006453</v>
      </c>
      <c r="L225" s="239">
        <v>131950083</v>
      </c>
      <c r="M225" s="239">
        <v>7</v>
      </c>
      <c r="N225" s="239">
        <v>13</v>
      </c>
      <c r="O225" s="239">
        <v>2013</v>
      </c>
      <c r="P225" s="239" t="s">
        <v>386</v>
      </c>
      <c r="Q225" s="239">
        <v>15</v>
      </c>
      <c r="R225" s="239" t="s">
        <v>207</v>
      </c>
      <c r="S225" s="239">
        <v>2</v>
      </c>
      <c r="T225" s="239">
        <v>0</v>
      </c>
      <c r="U225" s="239">
        <v>1</v>
      </c>
      <c r="V225" s="239">
        <v>8</v>
      </c>
      <c r="W225" s="239">
        <v>69</v>
      </c>
      <c r="X225" s="239">
        <v>2</v>
      </c>
      <c r="Y225" s="239">
        <v>1</v>
      </c>
      <c r="Z225" s="239">
        <v>1</v>
      </c>
      <c r="AA225" s="239">
        <v>2</v>
      </c>
      <c r="AB225" s="239">
        <v>1</v>
      </c>
      <c r="AC225" s="239">
        <v>98</v>
      </c>
      <c r="AD225" s="239" t="s">
        <v>863</v>
      </c>
      <c r="AE225" s="239" t="s">
        <v>576</v>
      </c>
      <c r="AF225" s="239" t="s">
        <v>521</v>
      </c>
      <c r="AG225" s="239">
        <v>3</v>
      </c>
      <c r="AH225" s="239">
        <v>2</v>
      </c>
      <c r="AI225" s="239">
        <v>3</v>
      </c>
      <c r="AJ225" s="239">
        <v>2</v>
      </c>
      <c r="AK225" s="239">
        <v>99</v>
      </c>
      <c r="AL225" s="239">
        <v>33</v>
      </c>
      <c r="AM225" s="239" t="s">
        <v>374</v>
      </c>
      <c r="AN225" s="239">
        <v>1</v>
      </c>
      <c r="AO225" s="239">
        <v>18</v>
      </c>
      <c r="AP225" s="239">
        <v>3</v>
      </c>
      <c r="AQ225" s="239">
        <v>99</v>
      </c>
      <c r="AS225" s="239">
        <v>7</v>
      </c>
      <c r="AT225" s="239">
        <v>98</v>
      </c>
      <c r="AU225" s="239">
        <v>55</v>
      </c>
      <c r="AV225" s="239">
        <v>11</v>
      </c>
      <c r="AW225" s="239">
        <v>20</v>
      </c>
      <c r="CT225" s="239">
        <v>413637</v>
      </c>
      <c r="CU225" s="239">
        <v>4973128</v>
      </c>
      <c r="CV225" s="239">
        <v>44.9063388</v>
      </c>
      <c r="CW225" s="239">
        <v>-94.093984800000001</v>
      </c>
      <c r="CX225" s="239" t="s">
        <v>379</v>
      </c>
      <c r="CY225" s="239" t="s">
        <v>864</v>
      </c>
    </row>
    <row r="226" spans="1:103" x14ac:dyDescent="0.25">
      <c r="A226" s="239">
        <v>11083203</v>
      </c>
      <c r="B226" s="239">
        <v>3</v>
      </c>
      <c r="C226" s="239">
        <v>7</v>
      </c>
      <c r="D226" s="239">
        <v>155.98099999999999</v>
      </c>
      <c r="E226" s="239">
        <v>43</v>
      </c>
      <c r="G226" s="239" t="s">
        <v>843</v>
      </c>
      <c r="H226" s="239">
        <v>8</v>
      </c>
      <c r="I226" s="239">
        <v>22</v>
      </c>
      <c r="K226" s="239">
        <v>15202123</v>
      </c>
      <c r="L226" s="239">
        <v>153410183</v>
      </c>
      <c r="M226" s="239">
        <v>12</v>
      </c>
      <c r="N226" s="239">
        <v>2</v>
      </c>
      <c r="O226" s="239">
        <v>2015</v>
      </c>
      <c r="P226" s="239" t="s">
        <v>375</v>
      </c>
      <c r="Q226" s="239">
        <v>17</v>
      </c>
      <c r="S226" s="239">
        <v>5</v>
      </c>
      <c r="T226" s="239">
        <v>0</v>
      </c>
      <c r="U226" s="239">
        <v>1</v>
      </c>
      <c r="V226" s="239">
        <v>7</v>
      </c>
      <c r="W226" s="239">
        <v>83</v>
      </c>
      <c r="X226" s="239">
        <v>2</v>
      </c>
      <c r="Y226" s="239">
        <v>6</v>
      </c>
      <c r="Z226" s="239">
        <v>2</v>
      </c>
      <c r="AB226" s="239">
        <v>1</v>
      </c>
      <c r="AC226" s="239">
        <v>98</v>
      </c>
      <c r="AD226" s="239" t="s">
        <v>523</v>
      </c>
      <c r="AE226" s="239">
        <v>156</v>
      </c>
      <c r="AF226" s="239" t="s">
        <v>521</v>
      </c>
      <c r="AG226" s="239">
        <v>3</v>
      </c>
      <c r="AH226" s="239">
        <v>2</v>
      </c>
      <c r="AI226" s="239">
        <v>2</v>
      </c>
      <c r="AJ226" s="239">
        <v>3</v>
      </c>
      <c r="AK226" s="239">
        <v>27</v>
      </c>
      <c r="AL226" s="239">
        <v>64</v>
      </c>
      <c r="AM226" s="239" t="s">
        <v>374</v>
      </c>
      <c r="AN226" s="239">
        <v>5</v>
      </c>
      <c r="AS226" s="239">
        <v>7</v>
      </c>
      <c r="AT226" s="239">
        <v>98</v>
      </c>
      <c r="AU226" s="239">
        <v>60</v>
      </c>
      <c r="AV226" s="239">
        <v>11</v>
      </c>
      <c r="AW226" s="239">
        <v>21</v>
      </c>
      <c r="CT226" s="239">
        <v>413728</v>
      </c>
      <c r="CU226" s="239">
        <v>4973124</v>
      </c>
      <c r="CV226" s="239">
        <v>44.906315300000003</v>
      </c>
      <c r="CW226" s="239">
        <v>-94.0928361</v>
      </c>
      <c r="CX226" s="239" t="s">
        <v>379</v>
      </c>
      <c r="CY226" s="239" t="s">
        <v>865</v>
      </c>
    </row>
    <row r="227" spans="1:103" x14ac:dyDescent="0.25">
      <c r="A227" s="239">
        <v>513783</v>
      </c>
      <c r="B227" s="239">
        <v>3</v>
      </c>
      <c r="C227" s="239">
        <v>7</v>
      </c>
      <c r="D227" s="239">
        <v>156.44300000000001</v>
      </c>
      <c r="E227" s="239">
        <v>43</v>
      </c>
      <c r="G227" s="239" t="s">
        <v>845</v>
      </c>
      <c r="H227" s="239">
        <v>8</v>
      </c>
      <c r="I227" s="239">
        <v>22</v>
      </c>
      <c r="K227" s="239">
        <v>17202828</v>
      </c>
      <c r="M227" s="239">
        <v>11</v>
      </c>
      <c r="N227" s="239">
        <v>1</v>
      </c>
      <c r="O227" s="239">
        <v>2017</v>
      </c>
      <c r="P227" s="239" t="s">
        <v>375</v>
      </c>
      <c r="Q227" s="239">
        <v>21</v>
      </c>
      <c r="R227" s="239" t="s">
        <v>393</v>
      </c>
      <c r="S227" s="239">
        <v>3</v>
      </c>
      <c r="T227" s="239">
        <v>0</v>
      </c>
      <c r="U227" s="239">
        <v>2</v>
      </c>
      <c r="V227" s="239">
        <v>12</v>
      </c>
      <c r="W227" s="239">
        <v>10</v>
      </c>
      <c r="X227" s="239">
        <v>2</v>
      </c>
      <c r="Y227" s="239">
        <v>6</v>
      </c>
      <c r="Z227" s="239">
        <v>1</v>
      </c>
      <c r="AB227" s="239">
        <v>2</v>
      </c>
      <c r="AC227" s="239">
        <v>98</v>
      </c>
      <c r="AD227" s="239" t="s">
        <v>676</v>
      </c>
      <c r="AF227" s="239" t="s">
        <v>521</v>
      </c>
      <c r="AG227" s="239">
        <v>7</v>
      </c>
      <c r="AH227" s="239">
        <v>2</v>
      </c>
      <c r="AI227" s="239">
        <v>2</v>
      </c>
      <c r="AJ227" s="239">
        <v>3</v>
      </c>
      <c r="AK227" s="239">
        <v>21</v>
      </c>
      <c r="AL227" s="239">
        <v>38</v>
      </c>
      <c r="AM227" s="239" t="s">
        <v>374</v>
      </c>
      <c r="AN227" s="239">
        <v>5</v>
      </c>
      <c r="AO227" s="239">
        <v>74</v>
      </c>
      <c r="AS227" s="239">
        <v>12</v>
      </c>
      <c r="AT227" s="239">
        <v>9</v>
      </c>
      <c r="AU227" s="239">
        <v>60</v>
      </c>
      <c r="AV227" s="239">
        <v>11</v>
      </c>
      <c r="AW227" s="239">
        <v>21</v>
      </c>
      <c r="AX227" s="239">
        <v>2</v>
      </c>
      <c r="AY227" s="239">
        <v>50</v>
      </c>
      <c r="AZ227" s="239">
        <v>3</v>
      </c>
      <c r="BA227" s="239">
        <v>21</v>
      </c>
      <c r="BB227" s="239">
        <v>21</v>
      </c>
      <c r="BC227" s="239" t="s">
        <v>374</v>
      </c>
      <c r="BD227" s="239">
        <v>5</v>
      </c>
      <c r="BE227" s="239">
        <v>1</v>
      </c>
      <c r="BI227" s="239">
        <v>12</v>
      </c>
      <c r="BJ227" s="239">
        <v>9</v>
      </c>
      <c r="BK227" s="239">
        <v>60</v>
      </c>
      <c r="BL227" s="239">
        <v>11</v>
      </c>
      <c r="BM227" s="239">
        <v>21</v>
      </c>
      <c r="CT227" s="239">
        <v>414469.57073914201</v>
      </c>
      <c r="CU227" s="239">
        <v>4973085.1833036998</v>
      </c>
      <c r="CV227" s="239">
        <v>44.906053970000002</v>
      </c>
      <c r="CW227" s="239">
        <v>-94.083431529999999</v>
      </c>
      <c r="CX227" s="239" t="s">
        <v>379</v>
      </c>
      <c r="CY227" s="239" t="s">
        <v>866</v>
      </c>
    </row>
    <row r="228" spans="1:103" x14ac:dyDescent="0.25">
      <c r="A228" s="239">
        <v>686095</v>
      </c>
      <c r="B228" s="239">
        <v>3</v>
      </c>
      <c r="C228" s="239">
        <v>7</v>
      </c>
      <c r="D228" s="239">
        <v>156.584</v>
      </c>
      <c r="E228" s="239">
        <v>43</v>
      </c>
      <c r="G228" s="239" t="s">
        <v>845</v>
      </c>
      <c r="H228" s="239">
        <v>8</v>
      </c>
      <c r="I228" s="239">
        <v>22</v>
      </c>
      <c r="K228" s="239">
        <v>19200303</v>
      </c>
      <c r="M228" s="239">
        <v>1</v>
      </c>
      <c r="N228" s="239">
        <v>30</v>
      </c>
      <c r="O228" s="239">
        <v>2019</v>
      </c>
      <c r="P228" s="239" t="s">
        <v>375</v>
      </c>
      <c r="Q228" s="239">
        <v>21</v>
      </c>
      <c r="R228" s="239" t="s">
        <v>376</v>
      </c>
      <c r="S228" s="239">
        <v>5</v>
      </c>
      <c r="T228" s="239">
        <v>0</v>
      </c>
      <c r="U228" s="239">
        <v>1</v>
      </c>
      <c r="W228" s="239">
        <v>83</v>
      </c>
      <c r="X228" s="239">
        <v>2</v>
      </c>
      <c r="Y228" s="239">
        <v>6</v>
      </c>
      <c r="Z228" s="239">
        <v>1</v>
      </c>
      <c r="AB228" s="239">
        <v>5</v>
      </c>
      <c r="AC228" s="239">
        <v>98</v>
      </c>
      <c r="AD228" s="239" t="s">
        <v>676</v>
      </c>
      <c r="AF228" s="239" t="s">
        <v>521</v>
      </c>
      <c r="AG228" s="239">
        <v>3</v>
      </c>
      <c r="AH228" s="239">
        <v>2</v>
      </c>
      <c r="AI228" s="239">
        <v>2</v>
      </c>
      <c r="AJ228" s="239">
        <v>4</v>
      </c>
      <c r="AK228" s="239">
        <v>21</v>
      </c>
      <c r="AL228" s="239">
        <v>22</v>
      </c>
      <c r="AM228" s="239" t="s">
        <v>374</v>
      </c>
      <c r="AN228" s="239">
        <v>99</v>
      </c>
      <c r="AO228" s="239">
        <v>71</v>
      </c>
      <c r="AP228" s="239">
        <v>62</v>
      </c>
      <c r="AS228" s="239">
        <v>12</v>
      </c>
      <c r="AT228" s="239">
        <v>9</v>
      </c>
      <c r="AU228" s="239">
        <v>60</v>
      </c>
      <c r="AV228" s="239">
        <v>11</v>
      </c>
      <c r="AW228" s="239">
        <v>21</v>
      </c>
      <c r="CT228" s="239">
        <v>414696.054525443</v>
      </c>
      <c r="CU228" s="239">
        <v>4973087.2999745999</v>
      </c>
      <c r="CV228" s="239">
        <v>44.906100199999997</v>
      </c>
      <c r="CW228" s="239">
        <v>-94.080563479999995</v>
      </c>
      <c r="CX228" s="239" t="s">
        <v>379</v>
      </c>
      <c r="CY228" s="239" t="s">
        <v>867</v>
      </c>
    </row>
    <row r="229" spans="1:103" x14ac:dyDescent="0.25">
      <c r="A229" s="239">
        <v>343059</v>
      </c>
      <c r="B229" s="239">
        <v>3</v>
      </c>
      <c r="C229" s="239">
        <v>7</v>
      </c>
      <c r="D229" s="239">
        <v>156.696</v>
      </c>
      <c r="E229" s="239">
        <v>43</v>
      </c>
      <c r="G229" s="239" t="s">
        <v>845</v>
      </c>
      <c r="H229" s="239">
        <v>8</v>
      </c>
      <c r="I229" s="239">
        <v>22</v>
      </c>
      <c r="K229" s="239">
        <v>16200776</v>
      </c>
      <c r="M229" s="239">
        <v>4</v>
      </c>
      <c r="N229" s="239">
        <v>18</v>
      </c>
      <c r="O229" s="239">
        <v>2016</v>
      </c>
      <c r="P229" s="239" t="s">
        <v>381</v>
      </c>
      <c r="Q229" s="239">
        <v>13</v>
      </c>
      <c r="R229" s="239" t="s">
        <v>393</v>
      </c>
      <c r="S229" s="239">
        <v>5</v>
      </c>
      <c r="T229" s="239">
        <v>0</v>
      </c>
      <c r="U229" s="239">
        <v>2</v>
      </c>
      <c r="V229" s="239">
        <v>12</v>
      </c>
      <c r="W229" s="239">
        <v>10</v>
      </c>
      <c r="X229" s="239">
        <v>2</v>
      </c>
      <c r="Y229" s="239">
        <v>1</v>
      </c>
      <c r="Z229" s="239">
        <v>2</v>
      </c>
      <c r="AB229" s="239">
        <v>1</v>
      </c>
      <c r="AC229" s="239">
        <v>98</v>
      </c>
      <c r="AD229" s="239" t="s">
        <v>676</v>
      </c>
      <c r="AF229" s="239" t="s">
        <v>521</v>
      </c>
      <c r="AG229" s="239">
        <v>7</v>
      </c>
      <c r="AH229" s="239">
        <v>2</v>
      </c>
      <c r="AI229" s="239">
        <v>2</v>
      </c>
      <c r="AJ229" s="239">
        <v>3</v>
      </c>
      <c r="AK229" s="239">
        <v>21</v>
      </c>
      <c r="AL229" s="239">
        <v>20</v>
      </c>
      <c r="AM229" s="239" t="s">
        <v>384</v>
      </c>
      <c r="AN229" s="239">
        <v>5</v>
      </c>
      <c r="AO229" s="239">
        <v>4</v>
      </c>
      <c r="AS229" s="239">
        <v>12</v>
      </c>
      <c r="AT229" s="239">
        <v>9</v>
      </c>
      <c r="AU229" s="239">
        <v>60</v>
      </c>
      <c r="AV229" s="239">
        <v>11</v>
      </c>
      <c r="AW229" s="239">
        <v>21</v>
      </c>
      <c r="AX229" s="239">
        <v>2</v>
      </c>
      <c r="AY229" s="239">
        <v>2</v>
      </c>
      <c r="AZ229" s="239">
        <v>3</v>
      </c>
      <c r="BA229" s="239">
        <v>21</v>
      </c>
      <c r="BB229" s="239">
        <v>37</v>
      </c>
      <c r="BC229" s="239" t="s">
        <v>374</v>
      </c>
      <c r="BD229" s="239">
        <v>5</v>
      </c>
      <c r="BE229" s="239">
        <v>71</v>
      </c>
      <c r="BI229" s="239">
        <v>12</v>
      </c>
      <c r="BJ229" s="239">
        <v>9</v>
      </c>
      <c r="BK229" s="239">
        <v>60</v>
      </c>
      <c r="BL229" s="239">
        <v>11</v>
      </c>
      <c r="BM229" s="239">
        <v>21</v>
      </c>
      <c r="CT229" s="239">
        <v>414875.97155194398</v>
      </c>
      <c r="CU229" s="239">
        <v>4973076.7166200997</v>
      </c>
      <c r="CV229" s="239">
        <v>44.906026490000002</v>
      </c>
      <c r="CW229" s="239">
        <v>-94.078283060000004</v>
      </c>
      <c r="CX229" s="239" t="s">
        <v>379</v>
      </c>
      <c r="CY229" s="239" t="s">
        <v>868</v>
      </c>
    </row>
    <row r="230" spans="1:103" x14ac:dyDescent="0.25">
      <c r="A230" s="239">
        <v>10730192</v>
      </c>
      <c r="B230" s="239">
        <v>3</v>
      </c>
      <c r="C230" s="239">
        <v>7</v>
      </c>
      <c r="D230" s="239">
        <v>156.929</v>
      </c>
      <c r="E230" s="239">
        <v>43</v>
      </c>
      <c r="G230" s="239" t="s">
        <v>843</v>
      </c>
      <c r="H230" s="239">
        <v>8</v>
      </c>
      <c r="I230" s="239">
        <v>22</v>
      </c>
      <c r="K230" s="239" t="s">
        <v>869</v>
      </c>
      <c r="L230" s="239">
        <v>110570107</v>
      </c>
      <c r="M230" s="239">
        <v>2</v>
      </c>
      <c r="N230" s="239">
        <v>26</v>
      </c>
      <c r="O230" s="239">
        <v>2011</v>
      </c>
      <c r="P230" s="239" t="s">
        <v>386</v>
      </c>
      <c r="Q230" s="239">
        <v>11</v>
      </c>
      <c r="S230" s="239">
        <v>4</v>
      </c>
      <c r="T230" s="239">
        <v>0</v>
      </c>
      <c r="U230" s="239">
        <v>2</v>
      </c>
      <c r="V230" s="239">
        <v>10</v>
      </c>
      <c r="W230" s="239">
        <v>10</v>
      </c>
      <c r="X230" s="239">
        <v>3</v>
      </c>
      <c r="Y230" s="239">
        <v>1</v>
      </c>
      <c r="Z230" s="239">
        <v>4</v>
      </c>
      <c r="AA230" s="239">
        <v>4</v>
      </c>
      <c r="AB230" s="239">
        <v>3</v>
      </c>
      <c r="AC230" s="239">
        <v>98</v>
      </c>
      <c r="AD230" s="239" t="s">
        <v>676</v>
      </c>
      <c r="AE230" s="239" t="s">
        <v>870</v>
      </c>
      <c r="AF230" s="239" t="s">
        <v>521</v>
      </c>
      <c r="AG230" s="239">
        <v>5</v>
      </c>
      <c r="AH230" s="239">
        <v>2</v>
      </c>
      <c r="AI230" s="239">
        <v>4</v>
      </c>
      <c r="AJ230" s="239">
        <v>4</v>
      </c>
      <c r="AK230" s="239">
        <v>24</v>
      </c>
      <c r="AL230" s="239">
        <v>49</v>
      </c>
      <c r="AM230" s="239" t="s">
        <v>384</v>
      </c>
      <c r="AN230" s="239">
        <v>5</v>
      </c>
      <c r="AO230" s="239">
        <v>1</v>
      </c>
      <c r="AP230" s="239">
        <v>1</v>
      </c>
      <c r="AS230" s="239">
        <v>7</v>
      </c>
      <c r="AT230" s="239">
        <v>2</v>
      </c>
      <c r="AU230" s="239">
        <v>60</v>
      </c>
      <c r="AV230" s="239">
        <v>11</v>
      </c>
      <c r="AW230" s="239">
        <v>21</v>
      </c>
      <c r="AX230" s="239">
        <v>2</v>
      </c>
      <c r="AY230" s="239">
        <v>2</v>
      </c>
      <c r="AZ230" s="239">
        <v>4</v>
      </c>
      <c r="BA230" s="239">
        <v>29</v>
      </c>
      <c r="BB230" s="239">
        <v>54</v>
      </c>
      <c r="BC230" s="239" t="s">
        <v>384</v>
      </c>
      <c r="BD230" s="239">
        <v>5</v>
      </c>
      <c r="BE230" s="239">
        <v>7</v>
      </c>
      <c r="BF230" s="239">
        <v>7</v>
      </c>
      <c r="BI230" s="239">
        <v>7</v>
      </c>
      <c r="BJ230" s="239">
        <v>2</v>
      </c>
      <c r="BK230" s="239">
        <v>60</v>
      </c>
      <c r="BL230" s="239">
        <v>11</v>
      </c>
      <c r="BM230" s="239">
        <v>21</v>
      </c>
      <c r="CT230" s="239">
        <v>415251</v>
      </c>
      <c r="CU230" s="239">
        <v>4973098</v>
      </c>
      <c r="CV230" s="239">
        <v>44.906264700000001</v>
      </c>
      <c r="CW230" s="239">
        <v>-94.073532599999993</v>
      </c>
      <c r="CX230" s="239" t="s">
        <v>379</v>
      </c>
      <c r="CY230" s="239" t="s">
        <v>871</v>
      </c>
    </row>
    <row r="231" spans="1:103" x14ac:dyDescent="0.25">
      <c r="A231" s="239">
        <v>817501</v>
      </c>
      <c r="B231" s="239">
        <v>3</v>
      </c>
      <c r="C231" s="239">
        <v>7</v>
      </c>
      <c r="D231" s="239">
        <v>156.93299999999999</v>
      </c>
      <c r="E231" s="239">
        <v>43</v>
      </c>
      <c r="G231" s="239" t="s">
        <v>845</v>
      </c>
      <c r="H231" s="239">
        <v>8</v>
      </c>
      <c r="I231" s="239">
        <v>22</v>
      </c>
      <c r="K231" s="239">
        <v>20005462</v>
      </c>
      <c r="L231" s="239">
        <v>201830145</v>
      </c>
      <c r="M231" s="239">
        <v>7</v>
      </c>
      <c r="N231" s="239">
        <v>1</v>
      </c>
      <c r="O231" s="239">
        <v>2020</v>
      </c>
      <c r="P231" s="239" t="s">
        <v>375</v>
      </c>
      <c r="Q231" s="239">
        <v>15</v>
      </c>
      <c r="R231" s="239" t="s">
        <v>376</v>
      </c>
      <c r="S231" s="239">
        <v>5</v>
      </c>
      <c r="T231" s="239">
        <v>0</v>
      </c>
      <c r="U231" s="239">
        <v>2</v>
      </c>
      <c r="V231" s="239">
        <v>5</v>
      </c>
      <c r="W231" s="239">
        <v>10</v>
      </c>
      <c r="X231" s="239">
        <v>3</v>
      </c>
      <c r="Y231" s="239">
        <v>1</v>
      </c>
      <c r="Z231" s="239">
        <v>1</v>
      </c>
      <c r="AB231" s="239">
        <v>1</v>
      </c>
      <c r="AC231" s="239">
        <v>98</v>
      </c>
      <c r="AD231" s="239">
        <v>7</v>
      </c>
      <c r="AF231" s="239" t="s">
        <v>521</v>
      </c>
      <c r="AG231" s="239">
        <v>10</v>
      </c>
      <c r="AH231" s="239">
        <v>2</v>
      </c>
      <c r="AI231" s="239">
        <v>3</v>
      </c>
      <c r="AJ231" s="239">
        <v>4</v>
      </c>
      <c r="AK231" s="239">
        <v>21</v>
      </c>
      <c r="AL231" s="239">
        <v>16</v>
      </c>
      <c r="AM231" s="239" t="s">
        <v>374</v>
      </c>
      <c r="AN231" s="239">
        <v>5</v>
      </c>
      <c r="AO231" s="239">
        <v>90</v>
      </c>
      <c r="AS231" s="239">
        <v>12</v>
      </c>
      <c r="AT231" s="239">
        <v>9</v>
      </c>
      <c r="AU231" s="239">
        <v>60</v>
      </c>
      <c r="AV231" s="239">
        <v>11</v>
      </c>
      <c r="AW231" s="239">
        <v>21</v>
      </c>
      <c r="AX231" s="239">
        <v>2</v>
      </c>
      <c r="AY231" s="239">
        <v>3</v>
      </c>
      <c r="AZ231" s="239">
        <v>2</v>
      </c>
      <c r="BA231" s="239">
        <v>90</v>
      </c>
      <c r="BB231" s="239">
        <v>15</v>
      </c>
      <c r="BC231" s="239" t="s">
        <v>374</v>
      </c>
      <c r="BD231" s="239">
        <v>5</v>
      </c>
      <c r="BE231" s="239">
        <v>90</v>
      </c>
      <c r="BI231" s="239">
        <v>12</v>
      </c>
      <c r="BJ231" s="239">
        <v>23</v>
      </c>
      <c r="BK231" s="239">
        <v>55</v>
      </c>
      <c r="BL231" s="239">
        <v>11</v>
      </c>
      <c r="BM231" s="239">
        <v>21</v>
      </c>
      <c r="CT231" s="239">
        <v>415244.13828897203</v>
      </c>
      <c r="CU231" s="239">
        <v>4973095.4783577099</v>
      </c>
      <c r="CV231" s="239">
        <v>44.906239280000001</v>
      </c>
      <c r="CW231" s="239">
        <v>-94.073623380000001</v>
      </c>
      <c r="CX231" s="239" t="s">
        <v>379</v>
      </c>
      <c r="CY231" s="239" t="s">
        <v>872</v>
      </c>
    </row>
    <row r="232" spans="1:103" x14ac:dyDescent="0.25">
      <c r="A232" s="239">
        <v>603232</v>
      </c>
      <c r="B232" s="239">
        <v>3</v>
      </c>
      <c r="C232" s="239">
        <v>7</v>
      </c>
      <c r="D232" s="239">
        <v>156.94</v>
      </c>
      <c r="E232" s="239">
        <v>43</v>
      </c>
      <c r="G232" s="239" t="s">
        <v>845</v>
      </c>
      <c r="H232" s="239">
        <v>8</v>
      </c>
      <c r="I232" s="239">
        <v>22</v>
      </c>
      <c r="K232" s="239">
        <v>18201453</v>
      </c>
      <c r="M232" s="239">
        <v>6</v>
      </c>
      <c r="N232" s="239">
        <v>9</v>
      </c>
      <c r="O232" s="239">
        <v>2018</v>
      </c>
      <c r="P232" s="239" t="s">
        <v>386</v>
      </c>
      <c r="Q232" s="239">
        <v>8</v>
      </c>
      <c r="R232" s="239" t="s">
        <v>376</v>
      </c>
      <c r="S232" s="239">
        <v>5</v>
      </c>
      <c r="T232" s="239">
        <v>0</v>
      </c>
      <c r="U232" s="239">
        <v>1</v>
      </c>
      <c r="W232" s="239">
        <v>28</v>
      </c>
      <c r="X232" s="239">
        <v>3</v>
      </c>
      <c r="Y232" s="239">
        <v>1</v>
      </c>
      <c r="Z232" s="239">
        <v>3</v>
      </c>
      <c r="AB232" s="239">
        <v>2</v>
      </c>
      <c r="AC232" s="239">
        <v>98</v>
      </c>
      <c r="AD232" s="239" t="s">
        <v>676</v>
      </c>
      <c r="AF232" s="239" t="s">
        <v>521</v>
      </c>
      <c r="AG232" s="239">
        <v>3</v>
      </c>
      <c r="AH232" s="239">
        <v>2</v>
      </c>
      <c r="AI232" s="239">
        <v>4</v>
      </c>
      <c r="AJ232" s="239">
        <v>4</v>
      </c>
      <c r="AK232" s="239">
        <v>21</v>
      </c>
      <c r="AL232" s="239">
        <v>26</v>
      </c>
      <c r="AM232" s="239" t="s">
        <v>384</v>
      </c>
      <c r="AN232" s="239">
        <v>5</v>
      </c>
      <c r="AO232" s="239">
        <v>68</v>
      </c>
      <c r="AP232" s="239">
        <v>62</v>
      </c>
      <c r="AS232" s="239">
        <v>12</v>
      </c>
      <c r="AT232" s="239">
        <v>23</v>
      </c>
      <c r="AU232" s="239">
        <v>60</v>
      </c>
      <c r="AV232" s="239">
        <v>11</v>
      </c>
      <c r="AW232" s="239">
        <v>21</v>
      </c>
      <c r="CT232" s="239">
        <v>415269.67233934498</v>
      </c>
      <c r="CU232" s="239">
        <v>4973102.1166709</v>
      </c>
      <c r="CV232" s="239">
        <v>44.906302070000002</v>
      </c>
      <c r="CW232" s="239">
        <v>-94.073301099999995</v>
      </c>
      <c r="CX232" s="239" t="s">
        <v>379</v>
      </c>
      <c r="CY232" s="239" t="s">
        <v>873</v>
      </c>
    </row>
    <row r="233" spans="1:103" x14ac:dyDescent="0.25">
      <c r="A233" s="239">
        <v>10905537</v>
      </c>
      <c r="B233" s="239">
        <v>3</v>
      </c>
      <c r="C233" s="239">
        <v>7</v>
      </c>
      <c r="D233" s="239">
        <v>156.96600000000001</v>
      </c>
      <c r="E233" s="239">
        <v>43</v>
      </c>
      <c r="G233" s="239" t="s">
        <v>843</v>
      </c>
      <c r="H233" s="239">
        <v>8</v>
      </c>
      <c r="I233" s="239">
        <v>22</v>
      </c>
      <c r="K233" s="239">
        <v>13201330</v>
      </c>
      <c r="L233" s="239">
        <v>133090229</v>
      </c>
      <c r="M233" s="239">
        <v>11</v>
      </c>
      <c r="N233" s="239">
        <v>1</v>
      </c>
      <c r="O233" s="239">
        <v>2013</v>
      </c>
      <c r="P233" s="239" t="s">
        <v>383</v>
      </c>
      <c r="Q233" s="239">
        <v>19</v>
      </c>
      <c r="S233" s="239">
        <v>5</v>
      </c>
      <c r="T233" s="239">
        <v>0</v>
      </c>
      <c r="U233" s="239">
        <v>1</v>
      </c>
      <c r="V233" s="239">
        <v>8</v>
      </c>
      <c r="W233" s="239">
        <v>16</v>
      </c>
      <c r="X233" s="239">
        <v>3</v>
      </c>
      <c r="Y233" s="239">
        <v>6</v>
      </c>
      <c r="Z233" s="239">
        <v>1</v>
      </c>
      <c r="AB233" s="239">
        <v>1</v>
      </c>
      <c r="AC233" s="239">
        <v>98</v>
      </c>
      <c r="AD233" s="239" t="s">
        <v>523</v>
      </c>
      <c r="AE233" s="239" t="s">
        <v>870</v>
      </c>
      <c r="AF233" s="239" t="s">
        <v>521</v>
      </c>
      <c r="AG233" s="239">
        <v>4</v>
      </c>
      <c r="AH233" s="239">
        <v>2</v>
      </c>
      <c r="AI233" s="239">
        <v>4</v>
      </c>
      <c r="AJ233" s="239">
        <v>4</v>
      </c>
      <c r="AK233" s="239">
        <v>21</v>
      </c>
      <c r="AL233" s="239">
        <v>53</v>
      </c>
      <c r="AM233" s="239" t="s">
        <v>374</v>
      </c>
      <c r="AN233" s="239">
        <v>5</v>
      </c>
      <c r="AO233" s="239">
        <v>1</v>
      </c>
      <c r="AS233" s="239">
        <v>7</v>
      </c>
      <c r="AT233" s="239">
        <v>98</v>
      </c>
      <c r="AU233" s="239">
        <v>60</v>
      </c>
      <c r="AV233" s="239">
        <v>11</v>
      </c>
      <c r="AW233" s="239">
        <v>21</v>
      </c>
      <c r="CT233" s="239">
        <v>415311</v>
      </c>
      <c r="CU233" s="239">
        <v>4973097</v>
      </c>
      <c r="CV233" s="239">
        <v>44.9062622</v>
      </c>
      <c r="CW233" s="239">
        <v>-94.072774100000004</v>
      </c>
      <c r="CX233" s="239" t="s">
        <v>379</v>
      </c>
      <c r="CY233" s="239" t="s">
        <v>874</v>
      </c>
    </row>
    <row r="234" spans="1:103" x14ac:dyDescent="0.25">
      <c r="A234" s="239">
        <v>10890006</v>
      </c>
      <c r="B234" s="239">
        <v>3</v>
      </c>
      <c r="C234" s="239">
        <v>7</v>
      </c>
      <c r="D234" s="239">
        <v>156.98699999999999</v>
      </c>
      <c r="E234" s="239">
        <v>43</v>
      </c>
      <c r="G234" s="239" t="s">
        <v>843</v>
      </c>
      <c r="H234" s="239">
        <v>8</v>
      </c>
      <c r="I234" s="239">
        <v>22</v>
      </c>
      <c r="K234" s="239">
        <v>13200591</v>
      </c>
      <c r="L234" s="239">
        <v>131270151</v>
      </c>
      <c r="M234" s="239">
        <v>4</v>
      </c>
      <c r="N234" s="239">
        <v>29</v>
      </c>
      <c r="O234" s="239">
        <v>2013</v>
      </c>
      <c r="P234" s="239" t="s">
        <v>381</v>
      </c>
      <c r="Q234" s="239">
        <v>15</v>
      </c>
      <c r="R234" s="239" t="s">
        <v>393</v>
      </c>
      <c r="S234" s="239">
        <v>5</v>
      </c>
      <c r="T234" s="239">
        <v>0</v>
      </c>
      <c r="U234" s="239">
        <v>2</v>
      </c>
      <c r="V234" s="239">
        <v>1</v>
      </c>
      <c r="W234" s="239">
        <v>10</v>
      </c>
      <c r="X234" s="239">
        <v>2</v>
      </c>
      <c r="Y234" s="239">
        <v>1</v>
      </c>
      <c r="Z234" s="239">
        <v>1</v>
      </c>
      <c r="AB234" s="239">
        <v>1</v>
      </c>
      <c r="AC234" s="239">
        <v>98</v>
      </c>
      <c r="AD234" s="239" t="s">
        <v>523</v>
      </c>
      <c r="AE234" s="239" t="s">
        <v>870</v>
      </c>
      <c r="AF234" s="239" t="s">
        <v>521</v>
      </c>
      <c r="AG234" s="239">
        <v>7</v>
      </c>
      <c r="AH234" s="239">
        <v>2</v>
      </c>
      <c r="AI234" s="239">
        <v>2</v>
      </c>
      <c r="AJ234" s="239">
        <v>3</v>
      </c>
      <c r="AK234" s="239">
        <v>21</v>
      </c>
      <c r="AL234" s="239">
        <v>34</v>
      </c>
      <c r="AM234" s="239" t="s">
        <v>374</v>
      </c>
      <c r="AN234" s="239">
        <v>5</v>
      </c>
      <c r="AO234" s="239">
        <v>15</v>
      </c>
      <c r="AS234" s="239">
        <v>7</v>
      </c>
      <c r="AT234" s="239">
        <v>98</v>
      </c>
      <c r="AU234" s="239">
        <v>60</v>
      </c>
      <c r="AV234" s="239">
        <v>11</v>
      </c>
      <c r="AW234" s="239">
        <v>21</v>
      </c>
      <c r="AX234" s="239">
        <v>2</v>
      </c>
      <c r="AY234" s="239">
        <v>44</v>
      </c>
      <c r="AZ234" s="239">
        <v>3</v>
      </c>
      <c r="BA234" s="239">
        <v>8</v>
      </c>
      <c r="BB234" s="239">
        <v>41</v>
      </c>
      <c r="BC234" s="239" t="s">
        <v>374</v>
      </c>
      <c r="BD234" s="239">
        <v>5</v>
      </c>
      <c r="BE234" s="239">
        <v>1</v>
      </c>
      <c r="BI234" s="239">
        <v>7</v>
      </c>
      <c r="BJ234" s="239">
        <v>98</v>
      </c>
      <c r="BK234" s="239">
        <v>60</v>
      </c>
      <c r="BL234" s="239">
        <v>11</v>
      </c>
      <c r="BM234" s="239">
        <v>21</v>
      </c>
      <c r="CT234" s="239">
        <v>415345</v>
      </c>
      <c r="CU234" s="239">
        <v>4973097</v>
      </c>
      <c r="CV234" s="239">
        <v>44.906260799999998</v>
      </c>
      <c r="CW234" s="239">
        <v>-94.072346999999993</v>
      </c>
      <c r="CX234" s="239" t="s">
        <v>379</v>
      </c>
      <c r="CY234" s="239" t="s">
        <v>875</v>
      </c>
    </row>
    <row r="235" spans="1:103" x14ac:dyDescent="0.25">
      <c r="A235" s="239">
        <v>11047891</v>
      </c>
      <c r="B235" s="239">
        <v>3</v>
      </c>
      <c r="C235" s="239">
        <v>7</v>
      </c>
      <c r="D235" s="239">
        <v>157.00200000000001</v>
      </c>
      <c r="E235" s="239">
        <v>43</v>
      </c>
      <c r="G235" s="239" t="s">
        <v>843</v>
      </c>
      <c r="H235" s="239">
        <v>8</v>
      </c>
      <c r="I235" s="239">
        <v>22</v>
      </c>
      <c r="K235" s="239">
        <v>15001734</v>
      </c>
      <c r="L235" s="239">
        <v>150630228</v>
      </c>
      <c r="M235" s="239">
        <v>3</v>
      </c>
      <c r="N235" s="239">
        <v>4</v>
      </c>
      <c r="O235" s="239">
        <v>2015</v>
      </c>
      <c r="P235" s="239" t="s">
        <v>375</v>
      </c>
      <c r="Q235" s="239">
        <v>0</v>
      </c>
      <c r="S235" s="239">
        <v>4</v>
      </c>
      <c r="T235" s="239">
        <v>0</v>
      </c>
      <c r="U235" s="239">
        <v>1</v>
      </c>
      <c r="V235" s="239">
        <v>4</v>
      </c>
      <c r="W235" s="239">
        <v>69</v>
      </c>
      <c r="X235" s="239">
        <v>2</v>
      </c>
      <c r="Y235" s="239">
        <v>5</v>
      </c>
      <c r="Z235" s="239">
        <v>7</v>
      </c>
      <c r="AA235" s="239">
        <v>8</v>
      </c>
      <c r="AB235" s="239">
        <v>5</v>
      </c>
      <c r="AC235" s="239">
        <v>98</v>
      </c>
      <c r="AD235" s="239" t="s">
        <v>519</v>
      </c>
      <c r="AE235" s="239" t="s">
        <v>876</v>
      </c>
      <c r="AF235" s="239" t="s">
        <v>521</v>
      </c>
      <c r="AG235" s="239">
        <v>3</v>
      </c>
      <c r="AH235" s="239">
        <v>2</v>
      </c>
      <c r="AI235" s="239">
        <v>2</v>
      </c>
      <c r="AJ235" s="239">
        <v>4</v>
      </c>
      <c r="AK235" s="239">
        <v>21</v>
      </c>
      <c r="AL235" s="239">
        <v>24</v>
      </c>
      <c r="AM235" s="239" t="s">
        <v>374</v>
      </c>
      <c r="AN235" s="239">
        <v>5</v>
      </c>
      <c r="AO235" s="239">
        <v>3</v>
      </c>
      <c r="AS235" s="239">
        <v>7</v>
      </c>
      <c r="AT235" s="239">
        <v>98</v>
      </c>
      <c r="AU235" s="239">
        <v>60</v>
      </c>
      <c r="AV235" s="239">
        <v>11</v>
      </c>
      <c r="AW235" s="239">
        <v>21</v>
      </c>
      <c r="CT235" s="239">
        <v>415369</v>
      </c>
      <c r="CU235" s="239">
        <v>4973096</v>
      </c>
      <c r="CV235" s="239">
        <v>44.906259800000001</v>
      </c>
      <c r="CW235" s="239">
        <v>-94.072041999999996</v>
      </c>
      <c r="CX235" s="239" t="s">
        <v>379</v>
      </c>
      <c r="CY235" s="239" t="s">
        <v>877</v>
      </c>
    </row>
    <row r="236" spans="1:103" x14ac:dyDescent="0.25">
      <c r="A236" s="239">
        <v>10963086</v>
      </c>
      <c r="B236" s="239">
        <v>3</v>
      </c>
      <c r="C236" s="239">
        <v>7</v>
      </c>
      <c r="D236" s="239">
        <v>157.12</v>
      </c>
      <c r="E236" s="239">
        <v>43</v>
      </c>
      <c r="G236" s="239" t="s">
        <v>843</v>
      </c>
      <c r="H236" s="239">
        <v>8</v>
      </c>
      <c r="I236" s="239">
        <v>22</v>
      </c>
      <c r="K236" s="239">
        <v>14200118</v>
      </c>
      <c r="L236" s="239">
        <v>140300357</v>
      </c>
      <c r="M236" s="239">
        <v>1</v>
      </c>
      <c r="N236" s="239">
        <v>22</v>
      </c>
      <c r="O236" s="239">
        <v>2014</v>
      </c>
      <c r="P236" s="239" t="s">
        <v>375</v>
      </c>
      <c r="Q236" s="239">
        <v>18</v>
      </c>
      <c r="S236" s="239">
        <v>5</v>
      </c>
      <c r="T236" s="239">
        <v>0</v>
      </c>
      <c r="U236" s="239">
        <v>2</v>
      </c>
      <c r="V236" s="239">
        <v>11</v>
      </c>
      <c r="W236" s="239">
        <v>10</v>
      </c>
      <c r="X236" s="239">
        <v>2</v>
      </c>
      <c r="Y236" s="239">
        <v>6</v>
      </c>
      <c r="Z236" s="239">
        <v>8</v>
      </c>
      <c r="AA236" s="239">
        <v>7</v>
      </c>
      <c r="AB236" s="239">
        <v>1</v>
      </c>
      <c r="AC236" s="239">
        <v>98</v>
      </c>
      <c r="AD236" s="239" t="s">
        <v>523</v>
      </c>
      <c r="AE236" s="239" t="s">
        <v>878</v>
      </c>
      <c r="AF236" s="239" t="s">
        <v>521</v>
      </c>
      <c r="AG236" s="239">
        <v>6</v>
      </c>
      <c r="AH236" s="239">
        <v>2</v>
      </c>
      <c r="AI236" s="239">
        <v>4</v>
      </c>
      <c r="AJ236" s="239">
        <v>3</v>
      </c>
      <c r="AK236" s="239">
        <v>26</v>
      </c>
      <c r="AL236" s="239">
        <v>48</v>
      </c>
      <c r="AM236" s="239" t="s">
        <v>374</v>
      </c>
      <c r="AN236" s="239">
        <v>5</v>
      </c>
      <c r="AO236" s="239">
        <v>6</v>
      </c>
      <c r="AS236" s="239">
        <v>7</v>
      </c>
      <c r="AT236" s="239">
        <v>98</v>
      </c>
      <c r="AU236" s="239">
        <v>60</v>
      </c>
      <c r="AV236" s="239">
        <v>11</v>
      </c>
      <c r="AW236" s="239">
        <v>21</v>
      </c>
      <c r="AX236" s="239">
        <v>2</v>
      </c>
      <c r="AY236" s="239">
        <v>2</v>
      </c>
      <c r="AZ236" s="239">
        <v>4</v>
      </c>
      <c r="BA236" s="239">
        <v>21</v>
      </c>
      <c r="BB236" s="239">
        <v>25</v>
      </c>
      <c r="BC236" s="239" t="s">
        <v>384</v>
      </c>
      <c r="BD236" s="239">
        <v>5</v>
      </c>
      <c r="BE236" s="239">
        <v>2</v>
      </c>
      <c r="BI236" s="239">
        <v>7</v>
      </c>
      <c r="BJ236" s="239">
        <v>98</v>
      </c>
      <c r="BK236" s="239">
        <v>60</v>
      </c>
      <c r="BL236" s="239">
        <v>11</v>
      </c>
      <c r="BM236" s="239">
        <v>21</v>
      </c>
      <c r="CT236" s="239">
        <v>415558</v>
      </c>
      <c r="CU236" s="239">
        <v>4973093</v>
      </c>
      <c r="CV236" s="239">
        <v>44.906251900000001</v>
      </c>
      <c r="CW236" s="239">
        <v>-94.069642299999998</v>
      </c>
      <c r="CX236" s="239" t="s">
        <v>379</v>
      </c>
      <c r="CY236" s="239" t="s">
        <v>879</v>
      </c>
    </row>
    <row r="237" spans="1:103" x14ac:dyDescent="0.25">
      <c r="A237" s="239">
        <v>10821654</v>
      </c>
      <c r="B237" s="239">
        <v>3</v>
      </c>
      <c r="C237" s="239">
        <v>7</v>
      </c>
      <c r="D237" s="239">
        <v>157.58000000000001</v>
      </c>
      <c r="E237" s="239">
        <v>43</v>
      </c>
      <c r="G237" s="239" t="s">
        <v>843</v>
      </c>
      <c r="H237" s="239">
        <v>8</v>
      </c>
      <c r="I237" s="239">
        <v>22</v>
      </c>
      <c r="K237" s="239">
        <v>12200610</v>
      </c>
      <c r="L237" s="239">
        <v>121850239</v>
      </c>
      <c r="M237" s="239">
        <v>6</v>
      </c>
      <c r="N237" s="239">
        <v>25</v>
      </c>
      <c r="O237" s="239">
        <v>2012</v>
      </c>
      <c r="P237" s="239" t="s">
        <v>381</v>
      </c>
      <c r="Q237" s="239">
        <v>11</v>
      </c>
      <c r="S237" s="239">
        <v>3</v>
      </c>
      <c r="T237" s="239">
        <v>0</v>
      </c>
      <c r="U237" s="239">
        <v>1</v>
      </c>
      <c r="V237" s="239">
        <v>7</v>
      </c>
      <c r="W237" s="239">
        <v>83</v>
      </c>
      <c r="X237" s="239">
        <v>2</v>
      </c>
      <c r="Y237" s="239">
        <v>1</v>
      </c>
      <c r="Z237" s="239">
        <v>1</v>
      </c>
      <c r="AB237" s="239">
        <v>1</v>
      </c>
      <c r="AC237" s="239">
        <v>98</v>
      </c>
      <c r="AD237" s="239" t="s">
        <v>523</v>
      </c>
      <c r="AE237" s="239" t="s">
        <v>880</v>
      </c>
      <c r="AF237" s="239" t="s">
        <v>521</v>
      </c>
      <c r="AG237" s="239">
        <v>3</v>
      </c>
      <c r="AH237" s="239">
        <v>2</v>
      </c>
      <c r="AI237" s="239">
        <v>3</v>
      </c>
      <c r="AJ237" s="239">
        <v>4</v>
      </c>
      <c r="AK237" s="239">
        <v>21</v>
      </c>
      <c r="AL237" s="239">
        <v>48</v>
      </c>
      <c r="AM237" s="239" t="s">
        <v>374</v>
      </c>
      <c r="AN237" s="239">
        <v>5</v>
      </c>
      <c r="AO237" s="239">
        <v>72</v>
      </c>
      <c r="AS237" s="239">
        <v>7</v>
      </c>
      <c r="AT237" s="239">
        <v>98</v>
      </c>
      <c r="AU237" s="239">
        <v>60</v>
      </c>
      <c r="AV237" s="239">
        <v>11</v>
      </c>
      <c r="AW237" s="239">
        <v>21</v>
      </c>
      <c r="CT237" s="239">
        <v>416299</v>
      </c>
      <c r="CU237" s="239">
        <v>4973080</v>
      </c>
      <c r="CV237" s="239">
        <v>44.906220500000003</v>
      </c>
      <c r="CW237" s="239">
        <v>-94.060267100000004</v>
      </c>
      <c r="CX237" s="239" t="s">
        <v>379</v>
      </c>
      <c r="CY237" s="239" t="s">
        <v>881</v>
      </c>
    </row>
    <row r="238" spans="1:103" x14ac:dyDescent="0.25">
      <c r="A238" s="239">
        <v>862817</v>
      </c>
      <c r="B238" s="239">
        <v>3</v>
      </c>
      <c r="C238" s="239">
        <v>7</v>
      </c>
      <c r="D238" s="239">
        <v>157.84299999999999</v>
      </c>
      <c r="E238" s="239">
        <v>43</v>
      </c>
      <c r="G238" s="239" t="s">
        <v>845</v>
      </c>
      <c r="H238" s="239">
        <v>8</v>
      </c>
      <c r="I238" s="239">
        <v>22</v>
      </c>
      <c r="K238" s="239">
        <v>20202498</v>
      </c>
      <c r="L238" s="239">
        <v>203080215</v>
      </c>
      <c r="M238" s="239">
        <v>11</v>
      </c>
      <c r="N238" s="239">
        <v>3</v>
      </c>
      <c r="O238" s="239">
        <v>2020</v>
      </c>
      <c r="P238" s="239" t="s">
        <v>391</v>
      </c>
      <c r="Q238" s="239">
        <v>23</v>
      </c>
      <c r="R238" s="239">
        <v>98</v>
      </c>
      <c r="S238" s="239">
        <v>3</v>
      </c>
      <c r="T238" s="239">
        <v>0</v>
      </c>
      <c r="U238" s="239">
        <v>2</v>
      </c>
      <c r="V238" s="239">
        <v>11</v>
      </c>
      <c r="W238" s="239">
        <v>10</v>
      </c>
      <c r="X238" s="239">
        <v>2</v>
      </c>
      <c r="Y238" s="239">
        <v>6</v>
      </c>
      <c r="Z238" s="239">
        <v>1</v>
      </c>
      <c r="AB238" s="239">
        <v>1</v>
      </c>
      <c r="AC238" s="239">
        <v>98</v>
      </c>
      <c r="AD238" s="239" t="s">
        <v>676</v>
      </c>
      <c r="AF238" s="239" t="s">
        <v>521</v>
      </c>
      <c r="AG238" s="239">
        <v>6</v>
      </c>
      <c r="AH238" s="239">
        <v>2</v>
      </c>
      <c r="AI238" s="239">
        <v>4</v>
      </c>
      <c r="AJ238" s="239">
        <v>3</v>
      </c>
      <c r="AK238" s="239">
        <v>21</v>
      </c>
      <c r="AL238" s="239">
        <v>36</v>
      </c>
      <c r="AM238" s="239" t="s">
        <v>374</v>
      </c>
      <c r="AN238" s="239">
        <v>5</v>
      </c>
      <c r="AO238" s="239">
        <v>70</v>
      </c>
      <c r="AS238" s="239">
        <v>12</v>
      </c>
      <c r="AT238" s="239">
        <v>98</v>
      </c>
      <c r="AU238" s="239">
        <v>60</v>
      </c>
      <c r="AV238" s="239">
        <v>11</v>
      </c>
      <c r="AW238" s="239">
        <v>21</v>
      </c>
      <c r="AX238" s="239">
        <v>2</v>
      </c>
      <c r="AY238" s="239">
        <v>49</v>
      </c>
      <c r="AZ238" s="239">
        <v>3</v>
      </c>
      <c r="BA238" s="239">
        <v>21</v>
      </c>
      <c r="BB238" s="239">
        <v>30</v>
      </c>
      <c r="BC238" s="239" t="s">
        <v>374</v>
      </c>
      <c r="BD238" s="239">
        <v>5</v>
      </c>
      <c r="BE238" s="239">
        <v>1</v>
      </c>
      <c r="BI238" s="239">
        <v>12</v>
      </c>
      <c r="BJ238" s="239">
        <v>98</v>
      </c>
      <c r="BK238" s="239">
        <v>60</v>
      </c>
      <c r="BL238" s="239">
        <v>11</v>
      </c>
      <c r="BM238" s="239">
        <v>21</v>
      </c>
      <c r="CT238" s="239">
        <v>416709.00855135103</v>
      </c>
      <c r="CU238" s="239">
        <v>4973072.4832782997</v>
      </c>
      <c r="CV238" s="239">
        <v>44.906205239999998</v>
      </c>
      <c r="CW238" s="239">
        <v>-94.0550669</v>
      </c>
      <c r="CX238" s="239" t="s">
        <v>379</v>
      </c>
      <c r="CY238" s="239" t="s">
        <v>882</v>
      </c>
    </row>
    <row r="239" spans="1:103" x14ac:dyDescent="0.25">
      <c r="A239" s="239">
        <v>777110</v>
      </c>
      <c r="B239" s="239">
        <v>3</v>
      </c>
      <c r="C239" s="239">
        <v>7</v>
      </c>
      <c r="D239" s="239">
        <v>157.88</v>
      </c>
      <c r="E239" s="239">
        <v>43</v>
      </c>
      <c r="G239" s="239" t="s">
        <v>845</v>
      </c>
      <c r="H239" s="239">
        <v>8</v>
      </c>
      <c r="I239" s="239">
        <v>22</v>
      </c>
      <c r="K239" s="239">
        <v>20200027</v>
      </c>
      <c r="L239" s="239">
        <v>200030225</v>
      </c>
      <c r="M239" s="239">
        <v>1</v>
      </c>
      <c r="N239" s="239">
        <v>3</v>
      </c>
      <c r="O239" s="239">
        <v>2020</v>
      </c>
      <c r="P239" s="239" t="s">
        <v>383</v>
      </c>
      <c r="Q239" s="239">
        <v>18</v>
      </c>
      <c r="R239" s="239">
        <v>98</v>
      </c>
      <c r="S239" s="239">
        <v>4</v>
      </c>
      <c r="T239" s="239">
        <v>0</v>
      </c>
      <c r="U239" s="239">
        <v>1</v>
      </c>
      <c r="W239" s="239">
        <v>16</v>
      </c>
      <c r="X239" s="239">
        <v>2</v>
      </c>
      <c r="Y239" s="239">
        <v>6</v>
      </c>
      <c r="Z239" s="239">
        <v>5</v>
      </c>
      <c r="AB239" s="239">
        <v>2</v>
      </c>
      <c r="AC239" s="239">
        <v>98</v>
      </c>
      <c r="AD239" s="239">
        <v>7</v>
      </c>
      <c r="AF239" s="239" t="s">
        <v>521</v>
      </c>
      <c r="AG239" s="239">
        <v>4</v>
      </c>
      <c r="AH239" s="239">
        <v>2</v>
      </c>
      <c r="AI239" s="239">
        <v>2</v>
      </c>
      <c r="AJ239" s="239">
        <v>3</v>
      </c>
      <c r="AK239" s="239">
        <v>21</v>
      </c>
      <c r="AL239" s="239">
        <v>48</v>
      </c>
      <c r="AM239" s="239" t="s">
        <v>384</v>
      </c>
      <c r="AN239" s="239">
        <v>5</v>
      </c>
      <c r="AO239" s="239">
        <v>1</v>
      </c>
      <c r="AS239" s="239">
        <v>12</v>
      </c>
      <c r="AT239" s="239">
        <v>98</v>
      </c>
      <c r="AU239" s="239">
        <v>60</v>
      </c>
      <c r="AV239" s="239">
        <v>11</v>
      </c>
      <c r="AW239" s="239">
        <v>21</v>
      </c>
      <c r="CT239" s="239">
        <v>416768.27533655101</v>
      </c>
      <c r="CU239" s="239">
        <v>4973072.4832782997</v>
      </c>
      <c r="CV239" s="239">
        <v>44.906212170000003</v>
      </c>
      <c r="CW239" s="239">
        <v>-94.054316279999995</v>
      </c>
      <c r="CX239" s="239" t="s">
        <v>379</v>
      </c>
      <c r="CY239" s="239" t="s">
        <v>883</v>
      </c>
    </row>
    <row r="240" spans="1:103" x14ac:dyDescent="0.25">
      <c r="A240" s="239">
        <v>416992</v>
      </c>
      <c r="B240" s="239">
        <v>3</v>
      </c>
      <c r="C240" s="239">
        <v>7</v>
      </c>
      <c r="D240" s="239">
        <v>157.90299999999999</v>
      </c>
      <c r="E240" s="239">
        <v>43</v>
      </c>
      <c r="G240" s="239" t="s">
        <v>845</v>
      </c>
      <c r="H240" s="239">
        <v>8</v>
      </c>
      <c r="I240" s="239">
        <v>22</v>
      </c>
      <c r="K240" s="239">
        <v>17200233</v>
      </c>
      <c r="M240" s="239">
        <v>1</v>
      </c>
      <c r="N240" s="239">
        <v>20</v>
      </c>
      <c r="O240" s="239">
        <v>2017</v>
      </c>
      <c r="P240" s="239" t="s">
        <v>383</v>
      </c>
      <c r="Q240" s="239">
        <v>8</v>
      </c>
      <c r="R240" s="239">
        <v>98</v>
      </c>
      <c r="S240" s="239">
        <v>5</v>
      </c>
      <c r="T240" s="239">
        <v>0</v>
      </c>
      <c r="U240" s="239">
        <v>2</v>
      </c>
      <c r="V240" s="239">
        <v>5</v>
      </c>
      <c r="W240" s="239">
        <v>10</v>
      </c>
      <c r="X240" s="239">
        <v>3</v>
      </c>
      <c r="Y240" s="239">
        <v>2</v>
      </c>
      <c r="Z240" s="239">
        <v>3</v>
      </c>
      <c r="AA240" s="239">
        <v>6</v>
      </c>
      <c r="AB240" s="239">
        <v>2</v>
      </c>
      <c r="AC240" s="239">
        <v>98</v>
      </c>
      <c r="AD240" s="239" t="s">
        <v>676</v>
      </c>
      <c r="AF240" s="239" t="s">
        <v>521</v>
      </c>
      <c r="AG240" s="239">
        <v>10</v>
      </c>
      <c r="AH240" s="239">
        <v>2</v>
      </c>
      <c r="AI240" s="239">
        <v>3</v>
      </c>
      <c r="AJ240" s="239">
        <v>2</v>
      </c>
      <c r="AK240" s="239">
        <v>21</v>
      </c>
      <c r="AL240" s="239">
        <v>34</v>
      </c>
      <c r="AM240" s="239" t="s">
        <v>374</v>
      </c>
      <c r="AN240" s="239">
        <v>5</v>
      </c>
      <c r="AO240" s="239">
        <v>64</v>
      </c>
      <c r="AS240" s="239">
        <v>12</v>
      </c>
      <c r="AT240" s="239">
        <v>20</v>
      </c>
      <c r="AU240" s="239">
        <v>55</v>
      </c>
      <c r="AV240" s="239">
        <v>11</v>
      </c>
      <c r="AW240" s="239">
        <v>21</v>
      </c>
      <c r="AX240" s="239">
        <v>2</v>
      </c>
      <c r="AY240" s="239">
        <v>48</v>
      </c>
      <c r="AZ240" s="239">
        <v>3</v>
      </c>
      <c r="BA240" s="239">
        <v>21</v>
      </c>
      <c r="BB240" s="239">
        <v>36</v>
      </c>
      <c r="BC240" s="239" t="s">
        <v>374</v>
      </c>
      <c r="BD240" s="239">
        <v>5</v>
      </c>
      <c r="BE240" s="239">
        <v>1</v>
      </c>
      <c r="BI240" s="239">
        <v>12</v>
      </c>
      <c r="BJ240" s="239">
        <v>9</v>
      </c>
      <c r="BK240" s="239">
        <v>60</v>
      </c>
      <c r="BL240" s="239">
        <v>11</v>
      </c>
      <c r="BM240" s="239">
        <v>21</v>
      </c>
      <c r="CT240" s="239">
        <v>416819.07543815102</v>
      </c>
      <c r="CU240" s="239">
        <v>4973064.0165946996</v>
      </c>
      <c r="CV240" s="239">
        <v>44.906141910000002</v>
      </c>
      <c r="CW240" s="239">
        <v>-94.053671499999993</v>
      </c>
      <c r="CX240" s="239" t="s">
        <v>379</v>
      </c>
      <c r="CY240" s="239" t="s">
        <v>884</v>
      </c>
    </row>
    <row r="241" spans="1:103" x14ac:dyDescent="0.25">
      <c r="A241" s="239">
        <v>361820</v>
      </c>
      <c r="B241" s="239">
        <v>3</v>
      </c>
      <c r="C241" s="239">
        <v>7</v>
      </c>
      <c r="D241" s="239">
        <v>157.91900000000001</v>
      </c>
      <c r="E241" s="239">
        <v>43</v>
      </c>
      <c r="G241" s="239" t="s">
        <v>845</v>
      </c>
      <c r="H241" s="239">
        <v>8</v>
      </c>
      <c r="I241" s="239">
        <v>22</v>
      </c>
      <c r="K241" s="239">
        <v>16201320</v>
      </c>
      <c r="M241" s="239">
        <v>7</v>
      </c>
      <c r="N241" s="239">
        <v>5</v>
      </c>
      <c r="O241" s="239">
        <v>2016</v>
      </c>
      <c r="P241" s="239" t="s">
        <v>391</v>
      </c>
      <c r="Q241" s="239">
        <v>13</v>
      </c>
      <c r="S241" s="239">
        <v>3</v>
      </c>
      <c r="T241" s="239">
        <v>0</v>
      </c>
      <c r="U241" s="239">
        <v>2</v>
      </c>
      <c r="V241" s="239">
        <v>5</v>
      </c>
      <c r="W241" s="239">
        <v>10</v>
      </c>
      <c r="X241" s="239">
        <v>3</v>
      </c>
      <c r="Y241" s="239">
        <v>1</v>
      </c>
      <c r="Z241" s="239">
        <v>1</v>
      </c>
      <c r="AB241" s="239">
        <v>1</v>
      </c>
      <c r="AC241" s="239">
        <v>98</v>
      </c>
      <c r="AD241" s="239" t="s">
        <v>676</v>
      </c>
      <c r="AF241" s="239" t="s">
        <v>521</v>
      </c>
      <c r="AG241" s="239">
        <v>10</v>
      </c>
      <c r="AH241" s="239">
        <v>2</v>
      </c>
      <c r="AI241" s="239">
        <v>6</v>
      </c>
      <c r="AJ241" s="239">
        <v>4</v>
      </c>
      <c r="AK241" s="239">
        <v>27</v>
      </c>
      <c r="AL241" s="239">
        <v>50</v>
      </c>
      <c r="AM241" s="239" t="s">
        <v>374</v>
      </c>
      <c r="AN241" s="239">
        <v>5</v>
      </c>
      <c r="AO241" s="239">
        <v>1</v>
      </c>
      <c r="AS241" s="239">
        <v>12</v>
      </c>
      <c r="AT241" s="239">
        <v>9</v>
      </c>
      <c r="AU241" s="239">
        <v>60</v>
      </c>
      <c r="AV241" s="239">
        <v>11</v>
      </c>
      <c r="AW241" s="239">
        <v>21</v>
      </c>
      <c r="AX241" s="239">
        <v>2</v>
      </c>
      <c r="AY241" s="239">
        <v>4</v>
      </c>
      <c r="AZ241" s="239">
        <v>4</v>
      </c>
      <c r="BA241" s="239">
        <v>24</v>
      </c>
      <c r="BB241" s="239">
        <v>37</v>
      </c>
      <c r="BC241" s="239" t="s">
        <v>374</v>
      </c>
      <c r="BD241" s="239">
        <v>5</v>
      </c>
      <c r="BE241" s="239">
        <v>2</v>
      </c>
      <c r="BI241" s="239">
        <v>12</v>
      </c>
      <c r="BJ241" s="239">
        <v>23</v>
      </c>
      <c r="BK241" s="239">
        <v>60</v>
      </c>
      <c r="BL241" s="239">
        <v>11</v>
      </c>
      <c r="BM241" s="239">
        <v>21</v>
      </c>
      <c r="CT241" s="239">
        <v>416844.47548895102</v>
      </c>
      <c r="CU241" s="239">
        <v>4973055.5499111004</v>
      </c>
      <c r="CV241" s="239">
        <v>44.906068670000003</v>
      </c>
      <c r="CW241" s="239">
        <v>-94.053348409999998</v>
      </c>
      <c r="CX241" s="239" t="s">
        <v>379</v>
      </c>
      <c r="CY241" s="239" t="s">
        <v>885</v>
      </c>
    </row>
    <row r="242" spans="1:103" x14ac:dyDescent="0.25">
      <c r="A242" s="239">
        <v>525438</v>
      </c>
      <c r="B242" s="239">
        <v>3</v>
      </c>
      <c r="C242" s="239">
        <v>7</v>
      </c>
      <c r="D242" s="239">
        <v>157.92400000000001</v>
      </c>
      <c r="E242" s="239">
        <v>43</v>
      </c>
      <c r="G242" s="239" t="s">
        <v>845</v>
      </c>
      <c r="H242" s="239">
        <v>8</v>
      </c>
      <c r="I242" s="239">
        <v>22</v>
      </c>
      <c r="K242" s="239">
        <v>17203250</v>
      </c>
      <c r="M242" s="239">
        <v>12</v>
      </c>
      <c r="N242" s="239">
        <v>15</v>
      </c>
      <c r="O242" s="239">
        <v>2017</v>
      </c>
      <c r="P242" s="239" t="s">
        <v>383</v>
      </c>
      <c r="Q242" s="239">
        <v>19</v>
      </c>
      <c r="R242" s="239" t="s">
        <v>376</v>
      </c>
      <c r="S242" s="239">
        <v>2</v>
      </c>
      <c r="T242" s="239">
        <v>0</v>
      </c>
      <c r="U242" s="239">
        <v>2</v>
      </c>
      <c r="V242" s="239">
        <v>5</v>
      </c>
      <c r="W242" s="239">
        <v>10</v>
      </c>
      <c r="X242" s="239">
        <v>3</v>
      </c>
      <c r="Y242" s="239">
        <v>4</v>
      </c>
      <c r="Z242" s="239">
        <v>1</v>
      </c>
      <c r="AB242" s="239">
        <v>1</v>
      </c>
      <c r="AC242" s="239">
        <v>98</v>
      </c>
      <c r="AD242" s="239" t="s">
        <v>676</v>
      </c>
      <c r="AF242" s="239" t="s">
        <v>521</v>
      </c>
      <c r="AG242" s="239">
        <v>10</v>
      </c>
      <c r="AH242" s="239">
        <v>2</v>
      </c>
      <c r="AI242" s="239">
        <v>2</v>
      </c>
      <c r="AJ242" s="239">
        <v>2</v>
      </c>
      <c r="AK242" s="239">
        <v>21</v>
      </c>
      <c r="AL242" s="239">
        <v>22</v>
      </c>
      <c r="AM242" s="239" t="s">
        <v>384</v>
      </c>
      <c r="AN242" s="239">
        <v>5</v>
      </c>
      <c r="AO242" s="239">
        <v>64</v>
      </c>
      <c r="AP242" s="239">
        <v>74</v>
      </c>
      <c r="AS242" s="239">
        <v>12</v>
      </c>
      <c r="AT242" s="239">
        <v>23</v>
      </c>
      <c r="AU242" s="239">
        <v>55</v>
      </c>
      <c r="AV242" s="239">
        <v>11</v>
      </c>
      <c r="AW242" s="239">
        <v>21</v>
      </c>
      <c r="AX242" s="239">
        <v>2</v>
      </c>
      <c r="AY242" s="239">
        <v>2</v>
      </c>
      <c r="AZ242" s="239">
        <v>4</v>
      </c>
      <c r="BA242" s="239">
        <v>21</v>
      </c>
      <c r="BB242" s="239">
        <v>73</v>
      </c>
      <c r="BC242" s="239" t="s">
        <v>374</v>
      </c>
      <c r="BD242" s="239">
        <v>5</v>
      </c>
      <c r="BE242" s="239">
        <v>1</v>
      </c>
      <c r="BI242" s="239">
        <v>12</v>
      </c>
      <c r="BJ242" s="239">
        <v>98</v>
      </c>
      <c r="BK242" s="239">
        <v>60</v>
      </c>
      <c r="BL242" s="239">
        <v>11</v>
      </c>
      <c r="BM242" s="239">
        <v>21</v>
      </c>
      <c r="CT242" s="239">
        <v>416852.94217255199</v>
      </c>
      <c r="CU242" s="239">
        <v>4973072.4832782997</v>
      </c>
      <c r="CV242" s="239">
        <v>44.906222069999998</v>
      </c>
      <c r="CW242" s="239">
        <v>-94.053243960000003</v>
      </c>
      <c r="CX242" s="239" t="s">
        <v>379</v>
      </c>
      <c r="CY242" s="239" t="s">
        <v>886</v>
      </c>
    </row>
    <row r="243" spans="1:103" x14ac:dyDescent="0.25">
      <c r="A243" s="239">
        <v>541414</v>
      </c>
      <c r="B243" s="239">
        <v>3</v>
      </c>
      <c r="C243" s="239">
        <v>7</v>
      </c>
      <c r="D243" s="239">
        <v>157.92400000000001</v>
      </c>
      <c r="E243" s="239">
        <v>43</v>
      </c>
      <c r="G243" s="239" t="s">
        <v>845</v>
      </c>
      <c r="H243" s="239">
        <v>8</v>
      </c>
      <c r="I243" s="239">
        <v>22</v>
      </c>
      <c r="K243" s="239">
        <v>18200285</v>
      </c>
      <c r="M243" s="239">
        <v>1</v>
      </c>
      <c r="N243" s="239">
        <v>31</v>
      </c>
      <c r="O243" s="239">
        <v>2018</v>
      </c>
      <c r="P243" s="239" t="s">
        <v>375</v>
      </c>
      <c r="Q243" s="239">
        <v>6</v>
      </c>
      <c r="R243" s="239" t="s">
        <v>512</v>
      </c>
      <c r="S243" s="239">
        <v>3</v>
      </c>
      <c r="T243" s="239">
        <v>0</v>
      </c>
      <c r="U243" s="239">
        <v>3</v>
      </c>
      <c r="V243" s="239">
        <v>5</v>
      </c>
      <c r="W243" s="239">
        <v>10</v>
      </c>
      <c r="X243" s="239">
        <v>3</v>
      </c>
      <c r="Y243" s="239">
        <v>4</v>
      </c>
      <c r="Z243" s="239">
        <v>1</v>
      </c>
      <c r="AB243" s="239">
        <v>3</v>
      </c>
      <c r="AC243" s="239">
        <v>98</v>
      </c>
      <c r="AD243" s="239" t="s">
        <v>676</v>
      </c>
      <c r="AF243" s="239" t="s">
        <v>521</v>
      </c>
      <c r="AG243" s="239">
        <v>10</v>
      </c>
      <c r="AH243" s="239">
        <v>2</v>
      </c>
      <c r="AI243" s="239">
        <v>49</v>
      </c>
      <c r="AJ243" s="239">
        <v>1</v>
      </c>
      <c r="AK243" s="239">
        <v>21</v>
      </c>
      <c r="AL243" s="239">
        <v>27</v>
      </c>
      <c r="AM243" s="239" t="s">
        <v>374</v>
      </c>
      <c r="AN243" s="239">
        <v>5</v>
      </c>
      <c r="AO243" s="239">
        <v>2</v>
      </c>
      <c r="AS243" s="239">
        <v>12</v>
      </c>
      <c r="AT243" s="239">
        <v>23</v>
      </c>
      <c r="AU243" s="239">
        <v>55</v>
      </c>
      <c r="AV243" s="239">
        <v>11</v>
      </c>
      <c r="AW243" s="239">
        <v>21</v>
      </c>
      <c r="AX243" s="239">
        <v>2</v>
      </c>
      <c r="AY243" s="239">
        <v>4</v>
      </c>
      <c r="AZ243" s="239">
        <v>4</v>
      </c>
      <c r="BA243" s="239">
        <v>21</v>
      </c>
      <c r="BB243" s="239">
        <v>21</v>
      </c>
      <c r="BC243" s="239" t="s">
        <v>374</v>
      </c>
      <c r="BD243" s="239">
        <v>5</v>
      </c>
      <c r="BE243" s="239">
        <v>1</v>
      </c>
      <c r="BI243" s="239">
        <v>12</v>
      </c>
      <c r="BJ243" s="239">
        <v>9</v>
      </c>
      <c r="BK243" s="239">
        <v>60</v>
      </c>
      <c r="BL243" s="239">
        <v>11</v>
      </c>
      <c r="BM243" s="239">
        <v>21</v>
      </c>
      <c r="BN243" s="239">
        <v>2</v>
      </c>
      <c r="BO243" s="239">
        <v>2</v>
      </c>
      <c r="BP243" s="239">
        <v>1</v>
      </c>
      <c r="BQ243" s="239">
        <v>34</v>
      </c>
      <c r="BR243" s="239">
        <v>31</v>
      </c>
      <c r="BS243" s="239" t="s">
        <v>374</v>
      </c>
      <c r="BT243" s="239">
        <v>5</v>
      </c>
      <c r="BU243" s="239">
        <v>1</v>
      </c>
      <c r="BY243" s="239">
        <v>12</v>
      </c>
      <c r="BZ243" s="239">
        <v>23</v>
      </c>
      <c r="CA243" s="239">
        <v>55</v>
      </c>
      <c r="CB243" s="239">
        <v>11</v>
      </c>
      <c r="CC243" s="239">
        <v>21</v>
      </c>
      <c r="CT243" s="239">
        <v>416852.94217255199</v>
      </c>
      <c r="CU243" s="239">
        <v>4973072.4832782997</v>
      </c>
      <c r="CV243" s="239">
        <v>44.906222069999998</v>
      </c>
      <c r="CW243" s="239">
        <v>-94.053243960000003</v>
      </c>
      <c r="CX243" s="239" t="s">
        <v>379</v>
      </c>
      <c r="CY243" s="239" t="s">
        <v>887</v>
      </c>
    </row>
    <row r="244" spans="1:103" x14ac:dyDescent="0.25">
      <c r="A244" s="239">
        <v>379177</v>
      </c>
      <c r="B244" s="239">
        <v>3</v>
      </c>
      <c r="C244" s="239">
        <v>7</v>
      </c>
      <c r="D244" s="239">
        <v>157.92699999999999</v>
      </c>
      <c r="E244" s="239">
        <v>43</v>
      </c>
      <c r="G244" s="239" t="s">
        <v>845</v>
      </c>
      <c r="H244" s="239">
        <v>8</v>
      </c>
      <c r="I244" s="239">
        <v>22</v>
      </c>
      <c r="K244" s="239">
        <v>16201847</v>
      </c>
      <c r="M244" s="239">
        <v>9</v>
      </c>
      <c r="N244" s="239">
        <v>14</v>
      </c>
      <c r="O244" s="239">
        <v>2016</v>
      </c>
      <c r="P244" s="239" t="s">
        <v>375</v>
      </c>
      <c r="Q244" s="239">
        <v>17</v>
      </c>
      <c r="R244" s="239" t="s">
        <v>376</v>
      </c>
      <c r="S244" s="239">
        <v>3</v>
      </c>
      <c r="T244" s="239">
        <v>0</v>
      </c>
      <c r="U244" s="239">
        <v>2</v>
      </c>
      <c r="V244" s="239">
        <v>5</v>
      </c>
      <c r="W244" s="239">
        <v>10</v>
      </c>
      <c r="X244" s="239">
        <v>3</v>
      </c>
      <c r="Y244" s="239">
        <v>1</v>
      </c>
      <c r="Z244" s="239">
        <v>1</v>
      </c>
      <c r="AB244" s="239">
        <v>1</v>
      </c>
      <c r="AC244" s="239">
        <v>98</v>
      </c>
      <c r="AD244" s="239" t="s">
        <v>676</v>
      </c>
      <c r="AF244" s="239" t="s">
        <v>521</v>
      </c>
      <c r="AG244" s="239">
        <v>10</v>
      </c>
      <c r="AH244" s="239">
        <v>2</v>
      </c>
      <c r="AI244" s="239">
        <v>2</v>
      </c>
      <c r="AJ244" s="239">
        <v>2</v>
      </c>
      <c r="AK244" s="239">
        <v>21</v>
      </c>
      <c r="AL244" s="239">
        <v>22</v>
      </c>
      <c r="AM244" s="239" t="s">
        <v>374</v>
      </c>
      <c r="AN244" s="239">
        <v>5</v>
      </c>
      <c r="AO244" s="239">
        <v>2</v>
      </c>
      <c r="AS244" s="239">
        <v>12</v>
      </c>
      <c r="AT244" s="239">
        <v>23</v>
      </c>
      <c r="AU244" s="239">
        <v>55</v>
      </c>
      <c r="AV244" s="239">
        <v>11</v>
      </c>
      <c r="AW244" s="239">
        <v>21</v>
      </c>
      <c r="AX244" s="239">
        <v>2</v>
      </c>
      <c r="AY244" s="239">
        <v>4</v>
      </c>
      <c r="AZ244" s="239">
        <v>3</v>
      </c>
      <c r="BA244" s="239">
        <v>21</v>
      </c>
      <c r="BB244" s="239">
        <v>48</v>
      </c>
      <c r="BC244" s="239" t="s">
        <v>384</v>
      </c>
      <c r="BD244" s="239">
        <v>5</v>
      </c>
      <c r="BE244" s="239">
        <v>1</v>
      </c>
      <c r="BI244" s="239">
        <v>12</v>
      </c>
      <c r="BJ244" s="239">
        <v>24</v>
      </c>
      <c r="BK244" s="239">
        <v>60</v>
      </c>
      <c r="BL244" s="239">
        <v>11</v>
      </c>
      <c r="BM244" s="239">
        <v>21</v>
      </c>
      <c r="CT244" s="239">
        <v>416857.17551435198</v>
      </c>
      <c r="CU244" s="239">
        <v>4973072.4832782997</v>
      </c>
      <c r="CV244" s="239">
        <v>44.906222560000003</v>
      </c>
      <c r="CW244" s="239">
        <v>-94.053190349999994</v>
      </c>
      <c r="CX244" s="239" t="s">
        <v>379</v>
      </c>
      <c r="CY244" s="239" t="s">
        <v>888</v>
      </c>
    </row>
    <row r="245" spans="1:103" x14ac:dyDescent="0.25">
      <c r="A245" s="239">
        <v>10751855</v>
      </c>
      <c r="B245" s="239">
        <v>3</v>
      </c>
      <c r="C245" s="239">
        <v>7</v>
      </c>
      <c r="D245" s="239">
        <v>157.929</v>
      </c>
      <c r="E245" s="239">
        <v>43</v>
      </c>
      <c r="G245" s="239" t="s">
        <v>843</v>
      </c>
      <c r="H245" s="239">
        <v>8</v>
      </c>
      <c r="I245" s="239">
        <v>22</v>
      </c>
      <c r="K245" s="239">
        <v>11201320</v>
      </c>
      <c r="L245" s="239">
        <v>113110254</v>
      </c>
      <c r="M245" s="239">
        <v>10</v>
      </c>
      <c r="N245" s="239">
        <v>21</v>
      </c>
      <c r="O245" s="239">
        <v>2011</v>
      </c>
      <c r="P245" s="239" t="s">
        <v>383</v>
      </c>
      <c r="Q245" s="239">
        <v>10</v>
      </c>
      <c r="S245" s="239">
        <v>3</v>
      </c>
      <c r="T245" s="239">
        <v>0</v>
      </c>
      <c r="U245" s="239">
        <v>3</v>
      </c>
      <c r="V245" s="239">
        <v>5</v>
      </c>
      <c r="W245" s="239">
        <v>10</v>
      </c>
      <c r="X245" s="239">
        <v>3</v>
      </c>
      <c r="Y245" s="239">
        <v>1</v>
      </c>
      <c r="Z245" s="239">
        <v>1</v>
      </c>
      <c r="AB245" s="239">
        <v>1</v>
      </c>
      <c r="AC245" s="239">
        <v>98</v>
      </c>
      <c r="AD245" s="239" t="s">
        <v>523</v>
      </c>
      <c r="AE245" s="239" t="s">
        <v>889</v>
      </c>
      <c r="AF245" s="239" t="s">
        <v>521</v>
      </c>
      <c r="AG245" s="239">
        <v>10</v>
      </c>
      <c r="AH245" s="239">
        <v>2</v>
      </c>
      <c r="AI245" s="239">
        <v>4</v>
      </c>
      <c r="AJ245" s="239">
        <v>2</v>
      </c>
      <c r="AK245" s="239">
        <v>7</v>
      </c>
      <c r="AL245" s="239">
        <v>19</v>
      </c>
      <c r="AM245" s="239" t="s">
        <v>374</v>
      </c>
      <c r="AN245" s="239">
        <v>5</v>
      </c>
      <c r="AO245" s="239">
        <v>2</v>
      </c>
      <c r="AS245" s="239">
        <v>6</v>
      </c>
      <c r="AT245" s="239">
        <v>2</v>
      </c>
      <c r="AU245" s="239">
        <v>60</v>
      </c>
      <c r="AV245" s="239">
        <v>11</v>
      </c>
      <c r="AW245" s="239">
        <v>21</v>
      </c>
      <c r="AX245" s="239">
        <v>2</v>
      </c>
      <c r="AY245" s="239">
        <v>1</v>
      </c>
      <c r="AZ245" s="239">
        <v>4</v>
      </c>
      <c r="BA245" s="239">
        <v>21</v>
      </c>
      <c r="BB245" s="239">
        <v>38</v>
      </c>
      <c r="BC245" s="239" t="s">
        <v>384</v>
      </c>
      <c r="BD245" s="239">
        <v>5</v>
      </c>
      <c r="BE245" s="239">
        <v>1</v>
      </c>
      <c r="BI245" s="239">
        <v>6</v>
      </c>
      <c r="BJ245" s="239">
        <v>2</v>
      </c>
      <c r="BK245" s="239">
        <v>60</v>
      </c>
      <c r="BL245" s="239">
        <v>11</v>
      </c>
      <c r="BM245" s="239">
        <v>21</v>
      </c>
      <c r="BN245" s="239">
        <v>2</v>
      </c>
      <c r="BO245" s="239">
        <v>3</v>
      </c>
      <c r="BP245" s="239">
        <v>3</v>
      </c>
      <c r="BQ245" s="239">
        <v>21</v>
      </c>
      <c r="BR245" s="239">
        <v>35</v>
      </c>
      <c r="BS245" s="239" t="s">
        <v>374</v>
      </c>
      <c r="BT245" s="239">
        <v>5</v>
      </c>
      <c r="BU245" s="239">
        <v>1</v>
      </c>
      <c r="BY245" s="239">
        <v>6</v>
      </c>
      <c r="BZ245" s="239">
        <v>2</v>
      </c>
      <c r="CA245" s="239">
        <v>60</v>
      </c>
      <c r="CB245" s="239">
        <v>11</v>
      </c>
      <c r="CC245" s="239">
        <v>21</v>
      </c>
      <c r="CT245" s="239">
        <v>416861</v>
      </c>
      <c r="CU245" s="239">
        <v>4973070</v>
      </c>
      <c r="CV245" s="239">
        <v>44.906196100000003</v>
      </c>
      <c r="CW245" s="239">
        <v>-94.053146999999996</v>
      </c>
      <c r="CX245" s="239" t="s">
        <v>379</v>
      </c>
      <c r="CY245" s="239" t="s">
        <v>890</v>
      </c>
    </row>
    <row r="246" spans="1:103" x14ac:dyDescent="0.25">
      <c r="A246" s="239">
        <v>10805888</v>
      </c>
      <c r="B246" s="239">
        <v>3</v>
      </c>
      <c r="C246" s="239">
        <v>7</v>
      </c>
      <c r="D246" s="239">
        <v>157.929</v>
      </c>
      <c r="E246" s="239">
        <v>43</v>
      </c>
      <c r="G246" s="239" t="s">
        <v>843</v>
      </c>
      <c r="H246" s="239">
        <v>8</v>
      </c>
      <c r="I246" s="239">
        <v>22</v>
      </c>
      <c r="K246" s="239">
        <v>12200144</v>
      </c>
      <c r="L246" s="239">
        <v>120330187</v>
      </c>
      <c r="M246" s="239">
        <v>2</v>
      </c>
      <c r="N246" s="239">
        <v>1</v>
      </c>
      <c r="O246" s="239">
        <v>2012</v>
      </c>
      <c r="P246" s="239" t="s">
        <v>375</v>
      </c>
      <c r="Q246" s="239">
        <v>15</v>
      </c>
      <c r="S246" s="239">
        <v>4</v>
      </c>
      <c r="T246" s="239">
        <v>0</v>
      </c>
      <c r="U246" s="239">
        <v>2</v>
      </c>
      <c r="V246" s="239">
        <v>5</v>
      </c>
      <c r="W246" s="239">
        <v>10</v>
      </c>
      <c r="X246" s="239">
        <v>3</v>
      </c>
      <c r="Y246" s="239">
        <v>1</v>
      </c>
      <c r="Z246" s="239">
        <v>2</v>
      </c>
      <c r="AB246" s="239">
        <v>1</v>
      </c>
      <c r="AC246" s="239">
        <v>98</v>
      </c>
      <c r="AD246" s="239" t="s">
        <v>523</v>
      </c>
      <c r="AE246" s="239" t="s">
        <v>889</v>
      </c>
      <c r="AF246" s="239" t="s">
        <v>521</v>
      </c>
      <c r="AG246" s="239">
        <v>10</v>
      </c>
      <c r="AH246" s="239">
        <v>2</v>
      </c>
      <c r="AI246" s="239">
        <v>1</v>
      </c>
      <c r="AJ246" s="239">
        <v>3</v>
      </c>
      <c r="AK246" s="239">
        <v>21</v>
      </c>
      <c r="AL246" s="239">
        <v>60</v>
      </c>
      <c r="AM246" s="239" t="s">
        <v>374</v>
      </c>
      <c r="AN246" s="239">
        <v>5</v>
      </c>
      <c r="AO246" s="239">
        <v>1</v>
      </c>
      <c r="AS246" s="239">
        <v>7</v>
      </c>
      <c r="AT246" s="239">
        <v>2</v>
      </c>
      <c r="AU246" s="239">
        <v>60</v>
      </c>
      <c r="AV246" s="239">
        <v>11</v>
      </c>
      <c r="AW246" s="239">
        <v>21</v>
      </c>
      <c r="AX246" s="239">
        <v>2</v>
      </c>
      <c r="AY246" s="239">
        <v>2</v>
      </c>
      <c r="AZ246" s="239">
        <v>2</v>
      </c>
      <c r="BA246" s="239">
        <v>21</v>
      </c>
      <c r="BB246" s="239">
        <v>18</v>
      </c>
      <c r="BC246" s="239" t="s">
        <v>384</v>
      </c>
      <c r="BD246" s="239">
        <v>5</v>
      </c>
      <c r="BE246" s="239">
        <v>2</v>
      </c>
      <c r="BI246" s="239">
        <v>7</v>
      </c>
      <c r="BJ246" s="239">
        <v>2</v>
      </c>
      <c r="BK246" s="239">
        <v>60</v>
      </c>
      <c r="BL246" s="239">
        <v>11</v>
      </c>
      <c r="BM246" s="239">
        <v>21</v>
      </c>
      <c r="CT246" s="239">
        <v>416861</v>
      </c>
      <c r="CU246" s="239">
        <v>4973070</v>
      </c>
      <c r="CV246" s="239">
        <v>44.906196100000003</v>
      </c>
      <c r="CW246" s="239">
        <v>-94.053146999999996</v>
      </c>
      <c r="CX246" s="239" t="s">
        <v>379</v>
      </c>
      <c r="CY246" s="239" t="s">
        <v>891</v>
      </c>
    </row>
    <row r="247" spans="1:103" x14ac:dyDescent="0.25">
      <c r="A247" s="239">
        <v>10815238</v>
      </c>
      <c r="B247" s="239">
        <v>3</v>
      </c>
      <c r="C247" s="239">
        <v>7</v>
      </c>
      <c r="D247" s="239">
        <v>157.929</v>
      </c>
      <c r="E247" s="239">
        <v>43</v>
      </c>
      <c r="G247" s="239" t="s">
        <v>843</v>
      </c>
      <c r="H247" s="239">
        <v>8</v>
      </c>
      <c r="I247" s="239">
        <v>22</v>
      </c>
      <c r="L247" s="239">
        <v>121030042</v>
      </c>
      <c r="M247" s="239">
        <v>3</v>
      </c>
      <c r="N247" s="239">
        <v>10</v>
      </c>
      <c r="O247" s="239">
        <v>2012</v>
      </c>
      <c r="P247" s="239" t="s">
        <v>386</v>
      </c>
      <c r="Q247" s="239">
        <v>1</v>
      </c>
      <c r="S247" s="239">
        <v>5</v>
      </c>
      <c r="T247" s="239">
        <v>0</v>
      </c>
      <c r="U247" s="239">
        <v>1</v>
      </c>
      <c r="W247" s="239">
        <v>16</v>
      </c>
      <c r="AF247" s="239" t="s">
        <v>521</v>
      </c>
      <c r="AG247" s="239">
        <v>4</v>
      </c>
      <c r="AH247" s="239">
        <v>2</v>
      </c>
      <c r="AI247" s="239">
        <v>2</v>
      </c>
      <c r="AJ247" s="239">
        <v>1</v>
      </c>
      <c r="AK247" s="239">
        <v>21</v>
      </c>
      <c r="AL247" s="239">
        <v>54</v>
      </c>
      <c r="AM247" s="239" t="s">
        <v>374</v>
      </c>
      <c r="CT247" s="239">
        <v>416861</v>
      </c>
      <c r="CU247" s="239">
        <v>4973070</v>
      </c>
      <c r="CV247" s="239">
        <v>44.906196100000003</v>
      </c>
      <c r="CW247" s="239">
        <v>-94.053146999999996</v>
      </c>
      <c r="CX247" s="239" t="s">
        <v>379</v>
      </c>
    </row>
    <row r="248" spans="1:103" x14ac:dyDescent="0.25">
      <c r="A248" s="239">
        <v>10880827</v>
      </c>
      <c r="B248" s="239">
        <v>3</v>
      </c>
      <c r="C248" s="239">
        <v>7</v>
      </c>
      <c r="D248" s="239">
        <v>157.929</v>
      </c>
      <c r="E248" s="239">
        <v>43</v>
      </c>
      <c r="G248" s="239" t="s">
        <v>843</v>
      </c>
      <c r="H248" s="239">
        <v>8</v>
      </c>
      <c r="I248" s="239">
        <v>22</v>
      </c>
      <c r="K248" s="239">
        <v>13200206</v>
      </c>
      <c r="L248" s="239">
        <v>130510214</v>
      </c>
      <c r="M248" s="239">
        <v>2</v>
      </c>
      <c r="N248" s="239">
        <v>8</v>
      </c>
      <c r="O248" s="239">
        <v>2013</v>
      </c>
      <c r="P248" s="239" t="s">
        <v>383</v>
      </c>
      <c r="Q248" s="239">
        <v>13</v>
      </c>
      <c r="S248" s="239">
        <v>5</v>
      </c>
      <c r="T248" s="239">
        <v>0</v>
      </c>
      <c r="U248" s="239">
        <v>2</v>
      </c>
      <c r="V248" s="239">
        <v>5</v>
      </c>
      <c r="W248" s="239">
        <v>10</v>
      </c>
      <c r="X248" s="239">
        <v>10</v>
      </c>
      <c r="Y248" s="239">
        <v>1</v>
      </c>
      <c r="Z248" s="239">
        <v>2</v>
      </c>
      <c r="AB248" s="239">
        <v>1</v>
      </c>
      <c r="AC248" s="239">
        <v>98</v>
      </c>
      <c r="AD248" s="239" t="s">
        <v>523</v>
      </c>
      <c r="AE248" s="239" t="s">
        <v>889</v>
      </c>
      <c r="AF248" s="239" t="s">
        <v>521</v>
      </c>
      <c r="AG248" s="239">
        <v>10</v>
      </c>
      <c r="AH248" s="239">
        <v>2</v>
      </c>
      <c r="AI248" s="239">
        <v>2</v>
      </c>
      <c r="AJ248" s="239">
        <v>2</v>
      </c>
      <c r="AK248" s="239">
        <v>7</v>
      </c>
      <c r="AL248" s="239">
        <v>24</v>
      </c>
      <c r="AM248" s="239" t="s">
        <v>374</v>
      </c>
      <c r="AN248" s="239">
        <v>5</v>
      </c>
      <c r="AO248" s="239">
        <v>2</v>
      </c>
      <c r="AS248" s="239">
        <v>4</v>
      </c>
      <c r="AT248" s="239">
        <v>2</v>
      </c>
      <c r="AU248" s="239">
        <v>60</v>
      </c>
      <c r="AV248" s="239">
        <v>11</v>
      </c>
      <c r="AW248" s="239">
        <v>21</v>
      </c>
      <c r="AX248" s="239">
        <v>2</v>
      </c>
      <c r="AY248" s="239">
        <v>2</v>
      </c>
      <c r="AZ248" s="239">
        <v>4</v>
      </c>
      <c r="BA248" s="239">
        <v>21</v>
      </c>
      <c r="BB248" s="239">
        <v>29</v>
      </c>
      <c r="BC248" s="239" t="s">
        <v>374</v>
      </c>
      <c r="BD248" s="239">
        <v>5</v>
      </c>
      <c r="BE248" s="239">
        <v>1</v>
      </c>
      <c r="BI248" s="239">
        <v>4</v>
      </c>
      <c r="BJ248" s="239">
        <v>2</v>
      </c>
      <c r="BK248" s="239">
        <v>60</v>
      </c>
      <c r="BL248" s="239">
        <v>11</v>
      </c>
      <c r="BM248" s="239">
        <v>21</v>
      </c>
      <c r="CT248" s="239">
        <v>416861</v>
      </c>
      <c r="CU248" s="239">
        <v>4973070</v>
      </c>
      <c r="CV248" s="239">
        <v>44.906196100000003</v>
      </c>
      <c r="CW248" s="239">
        <v>-94.053146999999996</v>
      </c>
      <c r="CX248" s="239" t="s">
        <v>379</v>
      </c>
      <c r="CY248" s="239" t="s">
        <v>892</v>
      </c>
    </row>
    <row r="249" spans="1:103" x14ac:dyDescent="0.25">
      <c r="A249" s="239">
        <v>10926007</v>
      </c>
      <c r="B249" s="239">
        <v>3</v>
      </c>
      <c r="C249" s="239">
        <v>7</v>
      </c>
      <c r="D249" s="239">
        <v>157.929</v>
      </c>
      <c r="E249" s="239">
        <v>43</v>
      </c>
      <c r="G249" s="239" t="s">
        <v>843</v>
      </c>
      <c r="H249" s="239">
        <v>8</v>
      </c>
      <c r="I249" s="239">
        <v>22</v>
      </c>
      <c r="K249" s="239">
        <v>13201612</v>
      </c>
      <c r="L249" s="239">
        <v>140030239</v>
      </c>
      <c r="M249" s="239">
        <v>12</v>
      </c>
      <c r="N249" s="239">
        <v>17</v>
      </c>
      <c r="O249" s="239">
        <v>2013</v>
      </c>
      <c r="P249" s="239" t="s">
        <v>391</v>
      </c>
      <c r="Q249" s="239">
        <v>10</v>
      </c>
      <c r="S249" s="239">
        <v>3</v>
      </c>
      <c r="T249" s="239">
        <v>0</v>
      </c>
      <c r="U249" s="239">
        <v>2</v>
      </c>
      <c r="V249" s="239">
        <v>5</v>
      </c>
      <c r="W249" s="239">
        <v>10</v>
      </c>
      <c r="X249" s="239">
        <v>3</v>
      </c>
      <c r="Y249" s="239">
        <v>1</v>
      </c>
      <c r="Z249" s="239">
        <v>7</v>
      </c>
      <c r="AB249" s="239">
        <v>5</v>
      </c>
      <c r="AC249" s="239">
        <v>98</v>
      </c>
      <c r="AD249" s="239" t="s">
        <v>523</v>
      </c>
      <c r="AE249" s="239" t="s">
        <v>889</v>
      </c>
      <c r="AF249" s="239" t="s">
        <v>521</v>
      </c>
      <c r="AG249" s="239">
        <v>10</v>
      </c>
      <c r="AH249" s="239">
        <v>2</v>
      </c>
      <c r="AI249" s="239">
        <v>42</v>
      </c>
      <c r="AJ249" s="239">
        <v>2</v>
      </c>
      <c r="AK249" s="239">
        <v>21</v>
      </c>
      <c r="AL249" s="239">
        <v>49</v>
      </c>
      <c r="AM249" s="239" t="s">
        <v>374</v>
      </c>
      <c r="AN249" s="239">
        <v>5</v>
      </c>
      <c r="AS249" s="239">
        <v>7</v>
      </c>
      <c r="AT249" s="239">
        <v>2</v>
      </c>
      <c r="AU249" s="239">
        <v>60</v>
      </c>
      <c r="AV249" s="239">
        <v>11</v>
      </c>
      <c r="AW249" s="239">
        <v>21</v>
      </c>
      <c r="AX249" s="239">
        <v>2</v>
      </c>
      <c r="AY249" s="239">
        <v>2</v>
      </c>
      <c r="AZ249" s="239">
        <v>3</v>
      </c>
      <c r="BA249" s="239">
        <v>21</v>
      </c>
      <c r="BB249" s="239">
        <v>52</v>
      </c>
      <c r="BC249" s="239" t="s">
        <v>374</v>
      </c>
      <c r="BD249" s="239">
        <v>5</v>
      </c>
      <c r="BE249" s="239">
        <v>1</v>
      </c>
      <c r="BI249" s="239">
        <v>7</v>
      </c>
      <c r="BJ249" s="239">
        <v>2</v>
      </c>
      <c r="BK249" s="239">
        <v>60</v>
      </c>
      <c r="BL249" s="239">
        <v>11</v>
      </c>
      <c r="BM249" s="239">
        <v>21</v>
      </c>
      <c r="CT249" s="239">
        <v>416861</v>
      </c>
      <c r="CU249" s="239">
        <v>4973070</v>
      </c>
      <c r="CV249" s="239">
        <v>44.906196100000003</v>
      </c>
      <c r="CW249" s="239">
        <v>-94.053146999999996</v>
      </c>
      <c r="CX249" s="239" t="s">
        <v>379</v>
      </c>
      <c r="CY249" s="239" t="s">
        <v>893</v>
      </c>
    </row>
    <row r="250" spans="1:103" x14ac:dyDescent="0.25">
      <c r="A250" s="239">
        <v>10975590</v>
      </c>
      <c r="B250" s="239">
        <v>3</v>
      </c>
      <c r="C250" s="239">
        <v>7</v>
      </c>
      <c r="D250" s="239">
        <v>157.929</v>
      </c>
      <c r="E250" s="239">
        <v>43</v>
      </c>
      <c r="G250" s="239" t="s">
        <v>843</v>
      </c>
      <c r="H250" s="239">
        <v>8</v>
      </c>
      <c r="I250" s="239">
        <v>22</v>
      </c>
      <c r="K250" s="239">
        <v>14005390</v>
      </c>
      <c r="L250" s="239">
        <v>141660134</v>
      </c>
      <c r="M250" s="239">
        <v>6</v>
      </c>
      <c r="N250" s="239">
        <v>14</v>
      </c>
      <c r="O250" s="239">
        <v>2014</v>
      </c>
      <c r="P250" s="239" t="s">
        <v>386</v>
      </c>
      <c r="Q250" s="239">
        <v>20</v>
      </c>
      <c r="S250" s="239">
        <v>4</v>
      </c>
      <c r="T250" s="239">
        <v>0</v>
      </c>
      <c r="U250" s="239">
        <v>2</v>
      </c>
      <c r="V250" s="239">
        <v>5</v>
      </c>
      <c r="W250" s="239">
        <v>10</v>
      </c>
      <c r="X250" s="239">
        <v>3</v>
      </c>
      <c r="Y250" s="239">
        <v>4</v>
      </c>
      <c r="Z250" s="239">
        <v>2</v>
      </c>
      <c r="AB250" s="239">
        <v>2</v>
      </c>
      <c r="AC250" s="239">
        <v>98</v>
      </c>
      <c r="AD250" s="239" t="s">
        <v>894</v>
      </c>
      <c r="AE250" s="239" t="s">
        <v>895</v>
      </c>
      <c r="AF250" s="239" t="s">
        <v>521</v>
      </c>
      <c r="AG250" s="239">
        <v>10</v>
      </c>
      <c r="AH250" s="239">
        <v>2</v>
      </c>
      <c r="AI250" s="239">
        <v>3</v>
      </c>
      <c r="AJ250" s="239">
        <v>2</v>
      </c>
      <c r="AK250" s="239">
        <v>21</v>
      </c>
      <c r="AL250" s="239">
        <v>23</v>
      </c>
      <c r="AM250" s="239" t="s">
        <v>384</v>
      </c>
      <c r="AN250" s="239">
        <v>1</v>
      </c>
      <c r="AO250" s="239">
        <v>18</v>
      </c>
      <c r="AS250" s="239">
        <v>7</v>
      </c>
      <c r="AT250" s="239">
        <v>2</v>
      </c>
      <c r="AU250" s="239">
        <v>60</v>
      </c>
      <c r="AV250" s="239">
        <v>11</v>
      </c>
      <c r="AW250" s="239">
        <v>21</v>
      </c>
      <c r="AX250" s="239">
        <v>2</v>
      </c>
      <c r="AY250" s="239">
        <v>4</v>
      </c>
      <c r="AZ250" s="239">
        <v>4</v>
      </c>
      <c r="BA250" s="239">
        <v>21</v>
      </c>
      <c r="BB250" s="239">
        <v>34</v>
      </c>
      <c r="BC250" s="239" t="s">
        <v>384</v>
      </c>
      <c r="BD250" s="239">
        <v>5</v>
      </c>
      <c r="BE250" s="239">
        <v>1</v>
      </c>
      <c r="BI250" s="239">
        <v>7</v>
      </c>
      <c r="BJ250" s="239">
        <v>2</v>
      </c>
      <c r="BK250" s="239">
        <v>60</v>
      </c>
      <c r="BL250" s="239">
        <v>11</v>
      </c>
      <c r="BM250" s="239">
        <v>21</v>
      </c>
      <c r="CT250" s="239">
        <v>416861</v>
      </c>
      <c r="CU250" s="239">
        <v>4973070</v>
      </c>
      <c r="CV250" s="239">
        <v>44.906196100000003</v>
      </c>
      <c r="CW250" s="239">
        <v>-94.053146999999996</v>
      </c>
      <c r="CX250" s="239" t="s">
        <v>379</v>
      </c>
      <c r="CY250" s="239" t="s">
        <v>896</v>
      </c>
    </row>
    <row r="251" spans="1:103" x14ac:dyDescent="0.25">
      <c r="A251" s="239">
        <v>11046392</v>
      </c>
      <c r="B251" s="239">
        <v>3</v>
      </c>
      <c r="C251" s="239">
        <v>7</v>
      </c>
      <c r="D251" s="239">
        <v>157.929</v>
      </c>
      <c r="E251" s="239">
        <v>43</v>
      </c>
      <c r="G251" s="239" t="s">
        <v>843</v>
      </c>
      <c r="H251" s="239">
        <v>8</v>
      </c>
      <c r="I251" s="239">
        <v>22</v>
      </c>
      <c r="K251" s="239">
        <v>15200250</v>
      </c>
      <c r="L251" s="239">
        <v>150430314</v>
      </c>
      <c r="M251" s="239">
        <v>2</v>
      </c>
      <c r="N251" s="239">
        <v>6</v>
      </c>
      <c r="O251" s="239">
        <v>2015</v>
      </c>
      <c r="P251" s="239" t="s">
        <v>383</v>
      </c>
      <c r="Q251" s="239">
        <v>13</v>
      </c>
      <c r="S251" s="239">
        <v>5</v>
      </c>
      <c r="T251" s="239">
        <v>0</v>
      </c>
      <c r="U251" s="239">
        <v>2</v>
      </c>
      <c r="V251" s="239">
        <v>1</v>
      </c>
      <c r="W251" s="239">
        <v>10</v>
      </c>
      <c r="X251" s="239">
        <v>3</v>
      </c>
      <c r="Y251" s="239">
        <v>1</v>
      </c>
      <c r="Z251" s="239">
        <v>1</v>
      </c>
      <c r="AB251" s="239">
        <v>1</v>
      </c>
      <c r="AC251" s="239">
        <v>98</v>
      </c>
      <c r="AD251" s="239" t="s">
        <v>889</v>
      </c>
      <c r="AE251" s="239" t="s">
        <v>576</v>
      </c>
      <c r="AF251" s="239" t="s">
        <v>521</v>
      </c>
      <c r="AG251" s="239">
        <v>7</v>
      </c>
      <c r="AH251" s="239">
        <v>2</v>
      </c>
      <c r="AI251" s="239">
        <v>2</v>
      </c>
      <c r="AJ251" s="239">
        <v>1</v>
      </c>
      <c r="AK251" s="239">
        <v>21</v>
      </c>
      <c r="AL251" s="239">
        <v>61</v>
      </c>
      <c r="AM251" s="239" t="s">
        <v>384</v>
      </c>
      <c r="AN251" s="239">
        <v>1</v>
      </c>
      <c r="AO251" s="239">
        <v>18</v>
      </c>
      <c r="AS251" s="239">
        <v>7</v>
      </c>
      <c r="AT251" s="239">
        <v>2</v>
      </c>
      <c r="AU251" s="239">
        <v>55</v>
      </c>
      <c r="AV251" s="239">
        <v>11</v>
      </c>
      <c r="AW251" s="239">
        <v>21</v>
      </c>
      <c r="AX251" s="239">
        <v>2</v>
      </c>
      <c r="AY251" s="239">
        <v>3</v>
      </c>
      <c r="AZ251" s="239">
        <v>1</v>
      </c>
      <c r="BA251" s="239">
        <v>8</v>
      </c>
      <c r="BB251" s="239">
        <v>41</v>
      </c>
      <c r="BC251" s="239" t="s">
        <v>374</v>
      </c>
      <c r="BD251" s="239">
        <v>5</v>
      </c>
      <c r="BE251" s="239">
        <v>1</v>
      </c>
      <c r="BI251" s="239">
        <v>7</v>
      </c>
      <c r="BJ251" s="239">
        <v>2</v>
      </c>
      <c r="BK251" s="239">
        <v>55</v>
      </c>
      <c r="BL251" s="239">
        <v>11</v>
      </c>
      <c r="BM251" s="239">
        <v>21</v>
      </c>
      <c r="CT251" s="239">
        <v>416861</v>
      </c>
      <c r="CU251" s="239">
        <v>4973070</v>
      </c>
      <c r="CV251" s="239">
        <v>44.906196100000003</v>
      </c>
      <c r="CW251" s="239">
        <v>-94.053146999999996</v>
      </c>
      <c r="CX251" s="239" t="s">
        <v>379</v>
      </c>
      <c r="CY251" s="239" t="s">
        <v>897</v>
      </c>
    </row>
    <row r="252" spans="1:103" x14ac:dyDescent="0.25">
      <c r="A252" s="239">
        <v>11059487</v>
      </c>
      <c r="B252" s="239">
        <v>3</v>
      </c>
      <c r="C252" s="239">
        <v>7</v>
      </c>
      <c r="D252" s="239">
        <v>157.929</v>
      </c>
      <c r="E252" s="239">
        <v>43</v>
      </c>
      <c r="G252" s="239" t="s">
        <v>843</v>
      </c>
      <c r="H252" s="239">
        <v>8</v>
      </c>
      <c r="I252" s="239">
        <v>22</v>
      </c>
      <c r="K252" s="239">
        <v>15200960</v>
      </c>
      <c r="L252" s="239">
        <v>151750180</v>
      </c>
      <c r="M252" s="239">
        <v>6</v>
      </c>
      <c r="N252" s="239">
        <v>14</v>
      </c>
      <c r="O252" s="239">
        <v>2015</v>
      </c>
      <c r="P252" s="239" t="s">
        <v>389</v>
      </c>
      <c r="Q252" s="239">
        <v>0</v>
      </c>
      <c r="S252" s="239">
        <v>3</v>
      </c>
      <c r="T252" s="239">
        <v>0</v>
      </c>
      <c r="U252" s="239">
        <v>2</v>
      </c>
      <c r="V252" s="239">
        <v>5</v>
      </c>
      <c r="W252" s="239">
        <v>10</v>
      </c>
      <c r="X252" s="239">
        <v>10</v>
      </c>
      <c r="Y252" s="239">
        <v>4</v>
      </c>
      <c r="Z252" s="239">
        <v>99</v>
      </c>
      <c r="AB252" s="239">
        <v>1</v>
      </c>
      <c r="AC252" s="239">
        <v>98</v>
      </c>
      <c r="AD252" s="239" t="s">
        <v>523</v>
      </c>
      <c r="AE252" s="239" t="s">
        <v>898</v>
      </c>
      <c r="AF252" s="239" t="s">
        <v>521</v>
      </c>
      <c r="AG252" s="239">
        <v>10</v>
      </c>
      <c r="AH252" s="239">
        <v>2</v>
      </c>
      <c r="AI252" s="239">
        <v>3</v>
      </c>
      <c r="AJ252" s="239">
        <v>1</v>
      </c>
      <c r="AK252" s="239">
        <v>21</v>
      </c>
      <c r="AL252" s="239">
        <v>23</v>
      </c>
      <c r="AM252" s="239" t="s">
        <v>374</v>
      </c>
      <c r="AN252" s="239">
        <v>5</v>
      </c>
      <c r="AO252" s="239">
        <v>2</v>
      </c>
      <c r="AS252" s="239">
        <v>7</v>
      </c>
      <c r="AT252" s="239">
        <v>2</v>
      </c>
      <c r="AU252" s="239">
        <v>60</v>
      </c>
      <c r="AV252" s="239">
        <v>11</v>
      </c>
      <c r="AW252" s="239">
        <v>21</v>
      </c>
      <c r="AX252" s="239">
        <v>2</v>
      </c>
      <c r="AY252" s="239">
        <v>4</v>
      </c>
      <c r="AZ252" s="239">
        <v>4</v>
      </c>
      <c r="BA252" s="239">
        <v>21</v>
      </c>
      <c r="BB252" s="239">
        <v>67</v>
      </c>
      <c r="BC252" s="239" t="s">
        <v>374</v>
      </c>
      <c r="BD252" s="239">
        <v>5</v>
      </c>
      <c r="BE252" s="239">
        <v>1</v>
      </c>
      <c r="BI252" s="239">
        <v>7</v>
      </c>
      <c r="BJ252" s="239">
        <v>2</v>
      </c>
      <c r="BK252" s="239">
        <v>60</v>
      </c>
      <c r="BL252" s="239">
        <v>11</v>
      </c>
      <c r="BM252" s="239">
        <v>21</v>
      </c>
      <c r="CT252" s="239">
        <v>416861</v>
      </c>
      <c r="CU252" s="239">
        <v>4973070</v>
      </c>
      <c r="CV252" s="239">
        <v>44.906196100000003</v>
      </c>
      <c r="CW252" s="239">
        <v>-94.053146999999996</v>
      </c>
      <c r="CX252" s="239" t="s">
        <v>379</v>
      </c>
      <c r="CY252" s="239" t="s">
        <v>899</v>
      </c>
    </row>
    <row r="253" spans="1:103" x14ac:dyDescent="0.25">
      <c r="A253" s="239">
        <v>11061308</v>
      </c>
      <c r="B253" s="239">
        <v>3</v>
      </c>
      <c r="C253" s="239">
        <v>7</v>
      </c>
      <c r="D253" s="239">
        <v>157.929</v>
      </c>
      <c r="E253" s="239">
        <v>43</v>
      </c>
      <c r="G253" s="239" t="s">
        <v>843</v>
      </c>
      <c r="H253" s="239">
        <v>8</v>
      </c>
      <c r="I253" s="239">
        <v>22</v>
      </c>
      <c r="K253" s="239">
        <v>15201166</v>
      </c>
      <c r="L253" s="239">
        <v>152030269</v>
      </c>
      <c r="M253" s="239">
        <v>7</v>
      </c>
      <c r="N253" s="239">
        <v>18</v>
      </c>
      <c r="O253" s="239">
        <v>2015</v>
      </c>
      <c r="P253" s="239" t="s">
        <v>386</v>
      </c>
      <c r="Q253" s="239">
        <v>20</v>
      </c>
      <c r="S253" s="239">
        <v>4</v>
      </c>
      <c r="T253" s="239">
        <v>0</v>
      </c>
      <c r="U253" s="239">
        <v>2</v>
      </c>
      <c r="V253" s="239">
        <v>5</v>
      </c>
      <c r="W253" s="239">
        <v>10</v>
      </c>
      <c r="X253" s="239">
        <v>3</v>
      </c>
      <c r="Y253" s="239">
        <v>1</v>
      </c>
      <c r="Z253" s="239">
        <v>1</v>
      </c>
      <c r="AB253" s="239">
        <v>1</v>
      </c>
      <c r="AC253" s="239">
        <v>98</v>
      </c>
      <c r="AD253" s="239" t="s">
        <v>523</v>
      </c>
      <c r="AE253" s="239" t="s">
        <v>900</v>
      </c>
      <c r="AF253" s="239" t="s">
        <v>521</v>
      </c>
      <c r="AG253" s="239">
        <v>10</v>
      </c>
      <c r="AH253" s="239">
        <v>2</v>
      </c>
      <c r="AI253" s="239">
        <v>3</v>
      </c>
      <c r="AJ253" s="239">
        <v>4</v>
      </c>
      <c r="AK253" s="239">
        <v>21</v>
      </c>
      <c r="AL253" s="239">
        <v>34</v>
      </c>
      <c r="AM253" s="239" t="s">
        <v>374</v>
      </c>
      <c r="AN253" s="239">
        <v>5</v>
      </c>
      <c r="AO253" s="239">
        <v>1</v>
      </c>
      <c r="AS253" s="239">
        <v>7</v>
      </c>
      <c r="AT253" s="239">
        <v>2</v>
      </c>
      <c r="AU253" s="239">
        <v>60</v>
      </c>
      <c r="AV253" s="239">
        <v>11</v>
      </c>
      <c r="AW253" s="239">
        <v>21</v>
      </c>
      <c r="AX253" s="239">
        <v>2</v>
      </c>
      <c r="AY253" s="239">
        <v>2</v>
      </c>
      <c r="AZ253" s="239">
        <v>2</v>
      </c>
      <c r="BA253" s="239">
        <v>7</v>
      </c>
      <c r="BB253" s="239">
        <v>18</v>
      </c>
      <c r="BC253" s="239" t="s">
        <v>384</v>
      </c>
      <c r="BD253" s="239">
        <v>2</v>
      </c>
      <c r="BE253" s="239">
        <v>2</v>
      </c>
      <c r="BF253" s="239">
        <v>18</v>
      </c>
      <c r="BI253" s="239">
        <v>7</v>
      </c>
      <c r="BJ253" s="239">
        <v>2</v>
      </c>
      <c r="BK253" s="239">
        <v>60</v>
      </c>
      <c r="BL253" s="239">
        <v>11</v>
      </c>
      <c r="BM253" s="239">
        <v>21</v>
      </c>
      <c r="CT253" s="239">
        <v>416861</v>
      </c>
      <c r="CU253" s="239">
        <v>4973070</v>
      </c>
      <c r="CV253" s="239">
        <v>44.906196100000003</v>
      </c>
      <c r="CW253" s="239">
        <v>-94.053146999999996</v>
      </c>
      <c r="CX253" s="239" t="s">
        <v>379</v>
      </c>
      <c r="CY253" s="239" t="s">
        <v>901</v>
      </c>
    </row>
    <row r="254" spans="1:103" x14ac:dyDescent="0.25">
      <c r="A254" s="239">
        <v>11071584</v>
      </c>
      <c r="B254" s="239">
        <v>3</v>
      </c>
      <c r="C254" s="239">
        <v>7</v>
      </c>
      <c r="D254" s="239">
        <v>157.929</v>
      </c>
      <c r="E254" s="239">
        <v>43</v>
      </c>
      <c r="G254" s="239" t="s">
        <v>843</v>
      </c>
      <c r="H254" s="239">
        <v>8</v>
      </c>
      <c r="I254" s="239">
        <v>22</v>
      </c>
      <c r="K254" s="239">
        <v>15009072</v>
      </c>
      <c r="L254" s="239">
        <v>152890071</v>
      </c>
      <c r="M254" s="239">
        <v>10</v>
      </c>
      <c r="N254" s="239">
        <v>14</v>
      </c>
      <c r="O254" s="239">
        <v>2015</v>
      </c>
      <c r="P254" s="239" t="s">
        <v>375</v>
      </c>
      <c r="Q254" s="239">
        <v>7</v>
      </c>
      <c r="S254" s="239">
        <v>5</v>
      </c>
      <c r="T254" s="239">
        <v>0</v>
      </c>
      <c r="U254" s="239">
        <v>2</v>
      </c>
      <c r="V254" s="239">
        <v>1</v>
      </c>
      <c r="W254" s="239">
        <v>10</v>
      </c>
      <c r="X254" s="239">
        <v>3</v>
      </c>
      <c r="Y254" s="239">
        <v>1</v>
      </c>
      <c r="Z254" s="239">
        <v>1</v>
      </c>
      <c r="AA254" s="239">
        <v>1</v>
      </c>
      <c r="AB254" s="239">
        <v>1</v>
      </c>
      <c r="AC254" s="239">
        <v>98</v>
      </c>
      <c r="AD254" s="239" t="s">
        <v>902</v>
      </c>
      <c r="AE254" s="239" t="s">
        <v>525</v>
      </c>
      <c r="AF254" s="239" t="s">
        <v>521</v>
      </c>
      <c r="AG254" s="239">
        <v>7</v>
      </c>
      <c r="AH254" s="239">
        <v>2</v>
      </c>
      <c r="AI254" s="239">
        <v>2</v>
      </c>
      <c r="AJ254" s="239">
        <v>2</v>
      </c>
      <c r="AK254" s="239">
        <v>8</v>
      </c>
      <c r="AL254" s="239">
        <v>28</v>
      </c>
      <c r="AM254" s="239" t="s">
        <v>374</v>
      </c>
      <c r="AN254" s="239">
        <v>5</v>
      </c>
      <c r="AO254" s="239">
        <v>1</v>
      </c>
      <c r="AP254" s="239">
        <v>1</v>
      </c>
      <c r="AS254" s="239">
        <v>7</v>
      </c>
      <c r="AT254" s="239">
        <v>2</v>
      </c>
      <c r="AU254" s="239">
        <v>55</v>
      </c>
      <c r="AV254" s="239">
        <v>11</v>
      </c>
      <c r="AW254" s="239">
        <v>21</v>
      </c>
      <c r="AX254" s="239">
        <v>2</v>
      </c>
      <c r="AY254" s="239">
        <v>4</v>
      </c>
      <c r="AZ254" s="239">
        <v>2</v>
      </c>
      <c r="BA254" s="239">
        <v>7</v>
      </c>
      <c r="BB254" s="239">
        <v>17</v>
      </c>
      <c r="BC254" s="239" t="s">
        <v>374</v>
      </c>
      <c r="BD254" s="239">
        <v>5</v>
      </c>
      <c r="BE254" s="239">
        <v>15</v>
      </c>
      <c r="BF254" s="239">
        <v>16</v>
      </c>
      <c r="BI254" s="239">
        <v>7</v>
      </c>
      <c r="BJ254" s="239">
        <v>2</v>
      </c>
      <c r="BK254" s="239">
        <v>55</v>
      </c>
      <c r="BL254" s="239">
        <v>11</v>
      </c>
      <c r="BM254" s="239">
        <v>21</v>
      </c>
      <c r="CT254" s="239">
        <v>416861</v>
      </c>
      <c r="CU254" s="239">
        <v>4973070</v>
      </c>
      <c r="CV254" s="239">
        <v>44.906196100000003</v>
      </c>
      <c r="CW254" s="239">
        <v>-94.053146999999996</v>
      </c>
      <c r="CX254" s="239" t="s">
        <v>379</v>
      </c>
      <c r="CY254" s="239" t="s">
        <v>903</v>
      </c>
    </row>
    <row r="255" spans="1:103" x14ac:dyDescent="0.25">
      <c r="A255" s="239">
        <v>648858</v>
      </c>
      <c r="B255" s="239">
        <v>3</v>
      </c>
      <c r="C255" s="239">
        <v>7</v>
      </c>
      <c r="D255" s="239">
        <v>157.935</v>
      </c>
      <c r="E255" s="239">
        <v>43</v>
      </c>
      <c r="G255" s="239" t="s">
        <v>845</v>
      </c>
      <c r="H255" s="239">
        <v>8</v>
      </c>
      <c r="I255" s="239">
        <v>22</v>
      </c>
      <c r="K255" s="239">
        <v>18202400</v>
      </c>
      <c r="M255" s="239">
        <v>10</v>
      </c>
      <c r="N255" s="239">
        <v>2</v>
      </c>
      <c r="O255" s="239">
        <v>2018</v>
      </c>
      <c r="P255" s="239" t="s">
        <v>391</v>
      </c>
      <c r="Q255" s="239">
        <v>7</v>
      </c>
      <c r="R255" s="239" t="s">
        <v>207</v>
      </c>
      <c r="S255" s="239">
        <v>5</v>
      </c>
      <c r="T255" s="239">
        <v>0</v>
      </c>
      <c r="U255" s="239">
        <v>2</v>
      </c>
      <c r="V255" s="239">
        <v>5</v>
      </c>
      <c r="W255" s="239">
        <v>10</v>
      </c>
      <c r="X255" s="239">
        <v>3</v>
      </c>
      <c r="Y255" s="239">
        <v>1</v>
      </c>
      <c r="Z255" s="239">
        <v>2</v>
      </c>
      <c r="AB255" s="239">
        <v>1</v>
      </c>
      <c r="AC255" s="239">
        <v>98</v>
      </c>
      <c r="AD255" s="239" t="s">
        <v>676</v>
      </c>
      <c r="AF255" s="239" t="s">
        <v>521</v>
      </c>
      <c r="AG255" s="239">
        <v>10</v>
      </c>
      <c r="AH255" s="239">
        <v>2</v>
      </c>
      <c r="AI255" s="239">
        <v>2</v>
      </c>
      <c r="AJ255" s="239">
        <v>2</v>
      </c>
      <c r="AK255" s="239">
        <v>21</v>
      </c>
      <c r="AL255" s="239">
        <v>56</v>
      </c>
      <c r="AM255" s="239" t="s">
        <v>384</v>
      </c>
      <c r="AN255" s="239">
        <v>5</v>
      </c>
      <c r="AO255" s="239">
        <v>2</v>
      </c>
      <c r="AS255" s="239">
        <v>12</v>
      </c>
      <c r="AT255" s="239">
        <v>23</v>
      </c>
      <c r="AU255" s="239">
        <v>55</v>
      </c>
      <c r="AV255" s="239">
        <v>11</v>
      </c>
      <c r="AW255" s="239">
        <v>21</v>
      </c>
      <c r="AX255" s="239">
        <v>2</v>
      </c>
      <c r="AY255" s="239">
        <v>2</v>
      </c>
      <c r="AZ255" s="239">
        <v>4</v>
      </c>
      <c r="BA255" s="239">
        <v>21</v>
      </c>
      <c r="BB255" s="239">
        <v>29</v>
      </c>
      <c r="BC255" s="239" t="s">
        <v>374</v>
      </c>
      <c r="BD255" s="239">
        <v>5</v>
      </c>
      <c r="BE255" s="239">
        <v>1</v>
      </c>
      <c r="BI255" s="239">
        <v>13</v>
      </c>
      <c r="BJ255" s="239">
        <v>9</v>
      </c>
      <c r="BK255" s="239">
        <v>60</v>
      </c>
      <c r="BL255" s="239">
        <v>11</v>
      </c>
      <c r="BM255" s="239">
        <v>21</v>
      </c>
      <c r="CT255" s="239">
        <v>416869.87553975201</v>
      </c>
      <c r="CU255" s="239">
        <v>4973072.4832782997</v>
      </c>
      <c r="CV255" s="239">
        <v>44.906224049999999</v>
      </c>
      <c r="CW255" s="239">
        <v>-94.053029499999994</v>
      </c>
      <c r="CX255" s="239" t="s">
        <v>379</v>
      </c>
      <c r="CY255" s="239" t="s">
        <v>904</v>
      </c>
    </row>
    <row r="256" spans="1:103" x14ac:dyDescent="0.25">
      <c r="A256" s="239">
        <v>835310</v>
      </c>
      <c r="B256" s="239">
        <v>3</v>
      </c>
      <c r="C256" s="239">
        <v>7</v>
      </c>
      <c r="D256" s="239">
        <v>157.935</v>
      </c>
      <c r="E256" s="239">
        <v>43</v>
      </c>
      <c r="G256" s="239" t="s">
        <v>845</v>
      </c>
      <c r="H256" s="239">
        <v>8</v>
      </c>
      <c r="I256" s="239">
        <v>22</v>
      </c>
      <c r="K256" s="239">
        <v>20201692</v>
      </c>
      <c r="L256" s="239">
        <v>202130273</v>
      </c>
      <c r="M256" s="239">
        <v>7</v>
      </c>
      <c r="N256" s="239">
        <v>31</v>
      </c>
      <c r="O256" s="239">
        <v>2020</v>
      </c>
      <c r="P256" s="239" t="s">
        <v>383</v>
      </c>
      <c r="Q256" s="239">
        <v>12</v>
      </c>
      <c r="R256" s="239" t="s">
        <v>512</v>
      </c>
      <c r="S256" s="239">
        <v>5</v>
      </c>
      <c r="T256" s="239">
        <v>0</v>
      </c>
      <c r="U256" s="239">
        <v>4</v>
      </c>
      <c r="V256" s="239">
        <v>5</v>
      </c>
      <c r="W256" s="239">
        <v>10</v>
      </c>
      <c r="X256" s="239">
        <v>3</v>
      </c>
      <c r="Y256" s="239">
        <v>1</v>
      </c>
      <c r="Z256" s="239">
        <v>1</v>
      </c>
      <c r="AB256" s="239">
        <v>1</v>
      </c>
      <c r="AC256" s="239">
        <v>98</v>
      </c>
      <c r="AD256" s="239">
        <v>7</v>
      </c>
      <c r="AF256" s="239" t="s">
        <v>521</v>
      </c>
      <c r="AG256" s="239">
        <v>9</v>
      </c>
      <c r="AH256" s="239">
        <v>2</v>
      </c>
      <c r="AI256" s="239">
        <v>3</v>
      </c>
      <c r="AJ256" s="239">
        <v>3</v>
      </c>
      <c r="AK256" s="239">
        <v>24</v>
      </c>
      <c r="AL256" s="239">
        <v>26</v>
      </c>
      <c r="AM256" s="239" t="s">
        <v>374</v>
      </c>
      <c r="AN256" s="239">
        <v>5</v>
      </c>
      <c r="AO256" s="239">
        <v>2</v>
      </c>
      <c r="AS256" s="239">
        <v>13</v>
      </c>
      <c r="AT256" s="239">
        <v>9</v>
      </c>
      <c r="AU256" s="239">
        <v>60</v>
      </c>
      <c r="AV256" s="239">
        <v>11</v>
      </c>
      <c r="AW256" s="239">
        <v>21</v>
      </c>
      <c r="AX256" s="239">
        <v>2</v>
      </c>
      <c r="AY256" s="239">
        <v>4</v>
      </c>
      <c r="AZ256" s="239">
        <v>4</v>
      </c>
      <c r="BA256" s="239">
        <v>21</v>
      </c>
      <c r="BB256" s="239">
        <v>26</v>
      </c>
      <c r="BC256" s="239" t="s">
        <v>384</v>
      </c>
      <c r="BD256" s="239">
        <v>5</v>
      </c>
      <c r="BE256" s="239">
        <v>1</v>
      </c>
      <c r="BI256" s="239">
        <v>13</v>
      </c>
      <c r="BJ256" s="239">
        <v>9</v>
      </c>
      <c r="BK256" s="239">
        <v>60</v>
      </c>
      <c r="BL256" s="239">
        <v>11</v>
      </c>
      <c r="BM256" s="239">
        <v>21</v>
      </c>
      <c r="BN256" s="239">
        <v>2</v>
      </c>
      <c r="BO256" s="239">
        <v>3</v>
      </c>
      <c r="BP256" s="239">
        <v>2</v>
      </c>
      <c r="BQ256" s="239">
        <v>34</v>
      </c>
      <c r="BR256" s="239">
        <v>33</v>
      </c>
      <c r="BS256" s="239" t="s">
        <v>374</v>
      </c>
      <c r="BT256" s="239">
        <v>5</v>
      </c>
      <c r="BU256" s="239">
        <v>1</v>
      </c>
      <c r="BY256" s="239">
        <v>12</v>
      </c>
      <c r="BZ256" s="239">
        <v>23</v>
      </c>
      <c r="CA256" s="239">
        <v>55</v>
      </c>
      <c r="CB256" s="239">
        <v>11</v>
      </c>
      <c r="CC256" s="239">
        <v>21</v>
      </c>
      <c r="CD256" s="239">
        <v>2</v>
      </c>
      <c r="CE256" s="239">
        <v>48</v>
      </c>
      <c r="CF256" s="239">
        <v>2</v>
      </c>
      <c r="CG256" s="239">
        <v>34</v>
      </c>
      <c r="CH256" s="239">
        <v>42</v>
      </c>
      <c r="CI256" s="239" t="s">
        <v>374</v>
      </c>
      <c r="CJ256" s="239">
        <v>5</v>
      </c>
      <c r="CK256" s="239">
        <v>1</v>
      </c>
      <c r="CO256" s="239">
        <v>12</v>
      </c>
      <c r="CP256" s="239">
        <v>23</v>
      </c>
      <c r="CQ256" s="239">
        <v>55</v>
      </c>
      <c r="CR256" s="239">
        <v>11</v>
      </c>
      <c r="CS256" s="239">
        <v>21</v>
      </c>
      <c r="CT256" s="239">
        <v>416857.17551435198</v>
      </c>
      <c r="CU256" s="239">
        <v>4973070.3666073997</v>
      </c>
      <c r="CV256" s="239">
        <v>44.906203509999997</v>
      </c>
      <c r="CW256" s="239">
        <v>-94.053190000000001</v>
      </c>
      <c r="CX256" s="239" t="s">
        <v>379</v>
      </c>
      <c r="CY256" s="239" t="s">
        <v>905</v>
      </c>
    </row>
    <row r="257" spans="1:103" x14ac:dyDescent="0.25">
      <c r="A257" s="239">
        <v>353019</v>
      </c>
      <c r="B257" s="239">
        <v>3</v>
      </c>
      <c r="C257" s="239">
        <v>7</v>
      </c>
      <c r="D257" s="239">
        <v>157.93799999999999</v>
      </c>
      <c r="E257" s="239">
        <v>43</v>
      </c>
      <c r="G257" s="239" t="s">
        <v>845</v>
      </c>
      <c r="H257" s="239">
        <v>8</v>
      </c>
      <c r="I257" s="239">
        <v>22</v>
      </c>
      <c r="K257" s="239">
        <v>16200987</v>
      </c>
      <c r="M257" s="239">
        <v>5</v>
      </c>
      <c r="N257" s="239">
        <v>21</v>
      </c>
      <c r="O257" s="239">
        <v>2016</v>
      </c>
      <c r="P257" s="239" t="s">
        <v>386</v>
      </c>
      <c r="Q257" s="239">
        <v>17</v>
      </c>
      <c r="R257" s="239" t="s">
        <v>393</v>
      </c>
      <c r="S257" s="239">
        <v>2</v>
      </c>
      <c r="T257" s="239">
        <v>0</v>
      </c>
      <c r="U257" s="239">
        <v>2</v>
      </c>
      <c r="V257" s="239">
        <v>5</v>
      </c>
      <c r="W257" s="239">
        <v>10</v>
      </c>
      <c r="X257" s="239">
        <v>3</v>
      </c>
      <c r="Y257" s="239">
        <v>1</v>
      </c>
      <c r="Z257" s="239">
        <v>1</v>
      </c>
      <c r="AB257" s="239">
        <v>1</v>
      </c>
      <c r="AC257" s="239">
        <v>98</v>
      </c>
      <c r="AD257" s="239" t="s">
        <v>676</v>
      </c>
      <c r="AF257" s="239" t="s">
        <v>521</v>
      </c>
      <c r="AG257" s="239">
        <v>10</v>
      </c>
      <c r="AH257" s="239">
        <v>2</v>
      </c>
      <c r="AI257" s="239">
        <v>31</v>
      </c>
      <c r="AJ257" s="239">
        <v>1</v>
      </c>
      <c r="AK257" s="239">
        <v>21</v>
      </c>
      <c r="AL257" s="239">
        <v>61</v>
      </c>
      <c r="AM257" s="239" t="s">
        <v>374</v>
      </c>
      <c r="AN257" s="239">
        <v>7</v>
      </c>
      <c r="AO257" s="239">
        <v>2</v>
      </c>
      <c r="AS257" s="239">
        <v>12</v>
      </c>
      <c r="AT257" s="239">
        <v>23</v>
      </c>
      <c r="AU257" s="239">
        <v>55</v>
      </c>
      <c r="AV257" s="239">
        <v>11</v>
      </c>
      <c r="AW257" s="239">
        <v>21</v>
      </c>
      <c r="AX257" s="239">
        <v>2</v>
      </c>
      <c r="AY257" s="239">
        <v>4</v>
      </c>
      <c r="AZ257" s="239">
        <v>3</v>
      </c>
      <c r="BA257" s="239">
        <v>21</v>
      </c>
      <c r="BB257" s="239">
        <v>64</v>
      </c>
      <c r="BC257" s="239" t="s">
        <v>374</v>
      </c>
      <c r="BD257" s="239">
        <v>5</v>
      </c>
      <c r="BE257" s="239">
        <v>1</v>
      </c>
      <c r="BI257" s="239">
        <v>12</v>
      </c>
      <c r="BJ257" s="239">
        <v>9</v>
      </c>
      <c r="BK257" s="239">
        <v>60</v>
      </c>
      <c r="BL257" s="239">
        <v>11</v>
      </c>
      <c r="BM257" s="239">
        <v>21</v>
      </c>
      <c r="CT257" s="239">
        <v>416874.10888155201</v>
      </c>
      <c r="CU257" s="239">
        <v>4973072.4832782997</v>
      </c>
      <c r="CV257" s="239">
        <v>44.906224539999997</v>
      </c>
      <c r="CW257" s="239">
        <v>-94.052975880000005</v>
      </c>
      <c r="CX257" s="239" t="s">
        <v>379</v>
      </c>
      <c r="CY257" s="239" t="s">
        <v>906</v>
      </c>
    </row>
    <row r="258" spans="1:103" x14ac:dyDescent="0.25">
      <c r="A258" s="239">
        <v>843026</v>
      </c>
      <c r="B258" s="239">
        <v>3</v>
      </c>
      <c r="C258" s="239">
        <v>7</v>
      </c>
      <c r="D258" s="239">
        <v>157.93899999999999</v>
      </c>
      <c r="E258" s="239">
        <v>43</v>
      </c>
      <c r="G258" s="239" t="s">
        <v>845</v>
      </c>
      <c r="H258" s="239">
        <v>8</v>
      </c>
      <c r="I258" s="239">
        <v>22</v>
      </c>
      <c r="K258" s="239">
        <v>20202168</v>
      </c>
      <c r="L258" s="239">
        <v>202690158</v>
      </c>
      <c r="M258" s="239">
        <v>9</v>
      </c>
      <c r="N258" s="239">
        <v>25</v>
      </c>
      <c r="O258" s="239">
        <v>2020</v>
      </c>
      <c r="P258" s="239" t="s">
        <v>383</v>
      </c>
      <c r="Q258" s="239">
        <v>14</v>
      </c>
      <c r="R258" s="239" t="s">
        <v>512</v>
      </c>
      <c r="S258" s="239">
        <v>4</v>
      </c>
      <c r="T258" s="239">
        <v>0</v>
      </c>
      <c r="U258" s="239">
        <v>2</v>
      </c>
      <c r="V258" s="239">
        <v>5</v>
      </c>
      <c r="W258" s="239">
        <v>10</v>
      </c>
      <c r="X258" s="239">
        <v>3</v>
      </c>
      <c r="Y258" s="239">
        <v>1</v>
      </c>
      <c r="Z258" s="239">
        <v>2</v>
      </c>
      <c r="AB258" s="239">
        <v>1</v>
      </c>
      <c r="AC258" s="239">
        <v>98</v>
      </c>
      <c r="AD258" s="239">
        <v>7</v>
      </c>
      <c r="AF258" s="239" t="s">
        <v>521</v>
      </c>
      <c r="AG258" s="239">
        <v>10</v>
      </c>
      <c r="AH258" s="239">
        <v>2</v>
      </c>
      <c r="AI258" s="239">
        <v>4</v>
      </c>
      <c r="AJ258" s="239">
        <v>1</v>
      </c>
      <c r="AK258" s="239">
        <v>21</v>
      </c>
      <c r="AL258" s="239">
        <v>67</v>
      </c>
      <c r="AM258" s="239" t="s">
        <v>384</v>
      </c>
      <c r="AN258" s="239">
        <v>5</v>
      </c>
      <c r="AO258" s="239">
        <v>2</v>
      </c>
      <c r="AS258" s="239">
        <v>12</v>
      </c>
      <c r="AT258" s="239">
        <v>23</v>
      </c>
      <c r="AU258" s="239">
        <v>55</v>
      </c>
      <c r="AV258" s="239">
        <v>11</v>
      </c>
      <c r="AW258" s="239">
        <v>21</v>
      </c>
      <c r="AX258" s="239">
        <v>2</v>
      </c>
      <c r="AY258" s="239">
        <v>4</v>
      </c>
      <c r="AZ258" s="239">
        <v>3</v>
      </c>
      <c r="BA258" s="239">
        <v>21</v>
      </c>
      <c r="BB258" s="239">
        <v>66</v>
      </c>
      <c r="BC258" s="239" t="s">
        <v>374</v>
      </c>
      <c r="BD258" s="239">
        <v>5</v>
      </c>
      <c r="BE258" s="239">
        <v>1</v>
      </c>
      <c r="BI258" s="239">
        <v>13</v>
      </c>
      <c r="BJ258" s="239">
        <v>9</v>
      </c>
      <c r="BK258" s="239">
        <v>60</v>
      </c>
      <c r="BL258" s="239">
        <v>11</v>
      </c>
      <c r="BM258" s="239">
        <v>21</v>
      </c>
      <c r="CT258" s="239">
        <v>416863.525527052</v>
      </c>
      <c r="CU258" s="239">
        <v>4973070.3666073997</v>
      </c>
      <c r="CV258" s="239">
        <v>44.906204250000002</v>
      </c>
      <c r="CW258" s="239">
        <v>-94.053109579999997</v>
      </c>
      <c r="CX258" s="239" t="s">
        <v>379</v>
      </c>
      <c r="CY258" s="239" t="s">
        <v>907</v>
      </c>
    </row>
    <row r="259" spans="1:103" x14ac:dyDescent="0.25">
      <c r="A259" s="239">
        <v>426433</v>
      </c>
      <c r="B259" s="239">
        <v>3</v>
      </c>
      <c r="C259" s="239">
        <v>7</v>
      </c>
      <c r="D259" s="239">
        <v>157.94</v>
      </c>
      <c r="E259" s="239">
        <v>43</v>
      </c>
      <c r="G259" s="239" t="s">
        <v>845</v>
      </c>
      <c r="H259" s="239">
        <v>8</v>
      </c>
      <c r="I259" s="239">
        <v>22</v>
      </c>
      <c r="K259" s="239">
        <v>17200624</v>
      </c>
      <c r="M259" s="239">
        <v>2</v>
      </c>
      <c r="N259" s="239">
        <v>28</v>
      </c>
      <c r="O259" s="239">
        <v>2017</v>
      </c>
      <c r="P259" s="239" t="s">
        <v>391</v>
      </c>
      <c r="Q259" s="239">
        <v>19</v>
      </c>
      <c r="R259" s="239" t="s">
        <v>393</v>
      </c>
      <c r="S259" s="239">
        <v>5</v>
      </c>
      <c r="T259" s="239">
        <v>0</v>
      </c>
      <c r="U259" s="239">
        <v>2</v>
      </c>
      <c r="V259" s="239">
        <v>5</v>
      </c>
      <c r="W259" s="239">
        <v>10</v>
      </c>
      <c r="X259" s="239">
        <v>3</v>
      </c>
      <c r="Y259" s="239">
        <v>4</v>
      </c>
      <c r="Z259" s="239">
        <v>2</v>
      </c>
      <c r="AB259" s="239">
        <v>2</v>
      </c>
      <c r="AC259" s="239">
        <v>98</v>
      </c>
      <c r="AD259" s="239" t="s">
        <v>676</v>
      </c>
      <c r="AF259" s="239" t="s">
        <v>521</v>
      </c>
      <c r="AG259" s="239">
        <v>9</v>
      </c>
      <c r="AH259" s="239">
        <v>2</v>
      </c>
      <c r="AI259" s="239">
        <v>2</v>
      </c>
      <c r="AJ259" s="239">
        <v>4</v>
      </c>
      <c r="AK259" s="239">
        <v>24</v>
      </c>
      <c r="AL259" s="239">
        <v>16</v>
      </c>
      <c r="AM259" s="239" t="s">
        <v>384</v>
      </c>
      <c r="AN259" s="239">
        <v>5</v>
      </c>
      <c r="AO259" s="239">
        <v>2</v>
      </c>
      <c r="AP259" s="239">
        <v>68</v>
      </c>
      <c r="AS259" s="239">
        <v>12</v>
      </c>
      <c r="AT259" s="239">
        <v>23</v>
      </c>
      <c r="AU259" s="239">
        <v>60</v>
      </c>
      <c r="AV259" s="239">
        <v>11</v>
      </c>
      <c r="AW259" s="239">
        <v>21</v>
      </c>
      <c r="AX259" s="239">
        <v>2</v>
      </c>
      <c r="AY259" s="239">
        <v>2</v>
      </c>
      <c r="AZ259" s="239">
        <v>3</v>
      </c>
      <c r="BA259" s="239">
        <v>27</v>
      </c>
      <c r="BB259" s="239">
        <v>53</v>
      </c>
      <c r="BC259" s="239" t="s">
        <v>374</v>
      </c>
      <c r="BD259" s="239">
        <v>5</v>
      </c>
      <c r="BE259" s="239">
        <v>1</v>
      </c>
      <c r="BI259" s="239">
        <v>12</v>
      </c>
      <c r="BJ259" s="239">
        <v>23</v>
      </c>
      <c r="BK259" s="239">
        <v>60</v>
      </c>
      <c r="BL259" s="239">
        <v>11</v>
      </c>
      <c r="BM259" s="239">
        <v>21</v>
      </c>
      <c r="CT259" s="239">
        <v>416878.342223352</v>
      </c>
      <c r="CU259" s="239">
        <v>4973072.4832782997</v>
      </c>
      <c r="CV259" s="239">
        <v>44.906225030000002</v>
      </c>
      <c r="CW259" s="239">
        <v>-94.052922269999996</v>
      </c>
      <c r="CX259" s="239" t="s">
        <v>379</v>
      </c>
      <c r="CY259" s="239" t="s">
        <v>908</v>
      </c>
    </row>
    <row r="260" spans="1:103" x14ac:dyDescent="0.25">
      <c r="A260" s="239">
        <v>628172</v>
      </c>
      <c r="B260" s="239">
        <v>3</v>
      </c>
      <c r="C260" s="239">
        <v>7</v>
      </c>
      <c r="D260" s="239">
        <v>157.959</v>
      </c>
      <c r="E260" s="239">
        <v>43</v>
      </c>
      <c r="G260" s="239" t="s">
        <v>845</v>
      </c>
      <c r="H260" s="239">
        <v>8</v>
      </c>
      <c r="I260" s="239">
        <v>22</v>
      </c>
      <c r="K260" s="239">
        <v>18201957</v>
      </c>
      <c r="M260" s="239">
        <v>8</v>
      </c>
      <c r="N260" s="239">
        <v>9</v>
      </c>
      <c r="O260" s="239">
        <v>2018</v>
      </c>
      <c r="P260" s="239" t="s">
        <v>416</v>
      </c>
      <c r="Q260" s="239">
        <v>8</v>
      </c>
      <c r="R260" s="239" t="s">
        <v>376</v>
      </c>
      <c r="S260" s="239">
        <v>3</v>
      </c>
      <c r="T260" s="239">
        <v>0</v>
      </c>
      <c r="U260" s="239">
        <v>2</v>
      </c>
      <c r="V260" s="239">
        <v>5</v>
      </c>
      <c r="W260" s="239">
        <v>10</v>
      </c>
      <c r="X260" s="239">
        <v>3</v>
      </c>
      <c r="Y260" s="239">
        <v>1</v>
      </c>
      <c r="Z260" s="239">
        <v>1</v>
      </c>
      <c r="AB260" s="239">
        <v>1</v>
      </c>
      <c r="AC260" s="239">
        <v>98</v>
      </c>
      <c r="AD260" s="239" t="s">
        <v>676</v>
      </c>
      <c r="AF260" s="239" t="s">
        <v>521</v>
      </c>
      <c r="AG260" s="239">
        <v>10</v>
      </c>
      <c r="AH260" s="239">
        <v>2</v>
      </c>
      <c r="AI260" s="239">
        <v>2</v>
      </c>
      <c r="AJ260" s="239">
        <v>1</v>
      </c>
      <c r="AK260" s="239">
        <v>21</v>
      </c>
      <c r="AL260" s="239">
        <v>59</v>
      </c>
      <c r="AM260" s="239" t="s">
        <v>384</v>
      </c>
      <c r="AN260" s="239">
        <v>90</v>
      </c>
      <c r="AO260" s="239">
        <v>2</v>
      </c>
      <c r="AS260" s="239">
        <v>12</v>
      </c>
      <c r="AT260" s="239">
        <v>23</v>
      </c>
      <c r="AU260" s="239">
        <v>55</v>
      </c>
      <c r="AV260" s="239">
        <v>11</v>
      </c>
      <c r="AW260" s="239">
        <v>21</v>
      </c>
      <c r="AX260" s="239">
        <v>2</v>
      </c>
      <c r="AY260" s="239">
        <v>49</v>
      </c>
      <c r="AZ260" s="239">
        <v>4</v>
      </c>
      <c r="BA260" s="239">
        <v>21</v>
      </c>
      <c r="BB260" s="239">
        <v>42</v>
      </c>
      <c r="BC260" s="239" t="s">
        <v>374</v>
      </c>
      <c r="BD260" s="239">
        <v>5</v>
      </c>
      <c r="BE260" s="239">
        <v>1</v>
      </c>
      <c r="BI260" s="239">
        <v>12</v>
      </c>
      <c r="BJ260" s="239">
        <v>9</v>
      </c>
      <c r="BK260" s="239">
        <v>60</v>
      </c>
      <c r="BL260" s="239">
        <v>11</v>
      </c>
      <c r="BM260" s="239">
        <v>21</v>
      </c>
      <c r="CT260" s="239">
        <v>416907.97561595199</v>
      </c>
      <c r="CU260" s="239">
        <v>4973068.2499364996</v>
      </c>
      <c r="CV260" s="239">
        <v>44.906190389999999</v>
      </c>
      <c r="CW260" s="239">
        <v>-94.05254626</v>
      </c>
      <c r="CX260" s="239" t="s">
        <v>379</v>
      </c>
      <c r="CY260" s="239" t="s">
        <v>909</v>
      </c>
    </row>
    <row r="261" spans="1:103" x14ac:dyDescent="0.25">
      <c r="A261" s="239">
        <v>820902</v>
      </c>
      <c r="B261" s="239">
        <v>3</v>
      </c>
      <c r="C261" s="239">
        <v>7</v>
      </c>
      <c r="D261" s="239">
        <v>157.959</v>
      </c>
      <c r="E261" s="239">
        <v>43</v>
      </c>
      <c r="G261" s="239" t="s">
        <v>845</v>
      </c>
      <c r="H261" s="239">
        <v>8</v>
      </c>
      <c r="I261" s="239">
        <v>22</v>
      </c>
      <c r="K261" s="239">
        <v>20201607</v>
      </c>
      <c r="L261" s="239">
        <v>202030088</v>
      </c>
      <c r="M261" s="239">
        <v>7</v>
      </c>
      <c r="N261" s="239">
        <v>21</v>
      </c>
      <c r="O261" s="239">
        <v>2020</v>
      </c>
      <c r="P261" s="239" t="s">
        <v>391</v>
      </c>
      <c r="Q261" s="239">
        <v>16</v>
      </c>
      <c r="R261" s="239" t="s">
        <v>376</v>
      </c>
      <c r="S261" s="239">
        <v>3</v>
      </c>
      <c r="T261" s="239">
        <v>0</v>
      </c>
      <c r="U261" s="239">
        <v>2</v>
      </c>
      <c r="V261" s="239">
        <v>5</v>
      </c>
      <c r="W261" s="239">
        <v>10</v>
      </c>
      <c r="X261" s="239">
        <v>3</v>
      </c>
      <c r="Y261" s="239">
        <v>1</v>
      </c>
      <c r="Z261" s="239">
        <v>1</v>
      </c>
      <c r="AB261" s="239">
        <v>1</v>
      </c>
      <c r="AC261" s="239">
        <v>98</v>
      </c>
      <c r="AD261" s="239">
        <v>7</v>
      </c>
      <c r="AF261" s="239" t="s">
        <v>521</v>
      </c>
      <c r="AG261" s="239">
        <v>10</v>
      </c>
      <c r="AH261" s="239">
        <v>2</v>
      </c>
      <c r="AI261" s="239">
        <v>2</v>
      </c>
      <c r="AJ261" s="239">
        <v>2</v>
      </c>
      <c r="AK261" s="239">
        <v>21</v>
      </c>
      <c r="AL261" s="239">
        <v>63</v>
      </c>
      <c r="AM261" s="239" t="s">
        <v>384</v>
      </c>
      <c r="AN261" s="239">
        <v>5</v>
      </c>
      <c r="AO261" s="239">
        <v>2</v>
      </c>
      <c r="AS261" s="239">
        <v>12</v>
      </c>
      <c r="AT261" s="239">
        <v>23</v>
      </c>
      <c r="AU261" s="239">
        <v>55</v>
      </c>
      <c r="AV261" s="239">
        <v>11</v>
      </c>
      <c r="AW261" s="239">
        <v>21</v>
      </c>
      <c r="AX261" s="239">
        <v>2</v>
      </c>
      <c r="AY261" s="239">
        <v>4</v>
      </c>
      <c r="AZ261" s="239">
        <v>4</v>
      </c>
      <c r="BA261" s="239">
        <v>21</v>
      </c>
      <c r="BB261" s="239">
        <v>30</v>
      </c>
      <c r="BC261" s="239" t="s">
        <v>374</v>
      </c>
      <c r="BD261" s="239">
        <v>5</v>
      </c>
      <c r="BE261" s="239">
        <v>1</v>
      </c>
      <c r="BI261" s="239">
        <v>12</v>
      </c>
      <c r="BJ261" s="239">
        <v>9</v>
      </c>
      <c r="BK261" s="239">
        <v>60</v>
      </c>
      <c r="BL261" s="239">
        <v>11</v>
      </c>
      <c r="BM261" s="239">
        <v>21</v>
      </c>
      <c r="CT261" s="239">
        <v>416895.27559055202</v>
      </c>
      <c r="CU261" s="239">
        <v>4973085.1833036998</v>
      </c>
      <c r="CV261" s="239">
        <v>44.906341320000003</v>
      </c>
      <c r="CW261" s="239">
        <v>-94.052709890000003</v>
      </c>
      <c r="CX261" s="239" t="s">
        <v>379</v>
      </c>
      <c r="CY261" s="239" t="s">
        <v>910</v>
      </c>
    </row>
    <row r="262" spans="1:103" x14ac:dyDescent="0.25">
      <c r="A262" s="239">
        <v>755671</v>
      </c>
      <c r="B262" s="239">
        <v>3</v>
      </c>
      <c r="C262" s="239">
        <v>7</v>
      </c>
      <c r="D262" s="239">
        <v>157.97200000000001</v>
      </c>
      <c r="E262" s="239">
        <v>43</v>
      </c>
      <c r="G262" s="239" t="s">
        <v>845</v>
      </c>
      <c r="H262" s="239">
        <v>8</v>
      </c>
      <c r="I262" s="239">
        <v>22</v>
      </c>
      <c r="K262" s="239">
        <v>19202676</v>
      </c>
      <c r="M262" s="239">
        <v>10</v>
      </c>
      <c r="N262" s="239">
        <v>18</v>
      </c>
      <c r="O262" s="239">
        <v>2019</v>
      </c>
      <c r="P262" s="239" t="s">
        <v>383</v>
      </c>
      <c r="Q262" s="239">
        <v>18</v>
      </c>
      <c r="R262" s="239" t="s">
        <v>376</v>
      </c>
      <c r="S262" s="239">
        <v>5</v>
      </c>
      <c r="T262" s="239">
        <v>0</v>
      </c>
      <c r="U262" s="239">
        <v>2</v>
      </c>
      <c r="V262" s="239">
        <v>12</v>
      </c>
      <c r="W262" s="239">
        <v>10</v>
      </c>
      <c r="X262" s="239">
        <v>2</v>
      </c>
      <c r="Y262" s="239">
        <v>4</v>
      </c>
      <c r="Z262" s="239">
        <v>1</v>
      </c>
      <c r="AB262" s="239">
        <v>1</v>
      </c>
      <c r="AC262" s="239">
        <v>98</v>
      </c>
      <c r="AD262" s="239" t="s">
        <v>676</v>
      </c>
      <c r="AF262" s="239" t="s">
        <v>521</v>
      </c>
      <c r="AG262" s="239">
        <v>7</v>
      </c>
      <c r="AH262" s="239">
        <v>2</v>
      </c>
      <c r="AI262" s="239">
        <v>4</v>
      </c>
      <c r="AJ262" s="239">
        <v>4</v>
      </c>
      <c r="AK262" s="239">
        <v>21</v>
      </c>
      <c r="AL262" s="239">
        <v>31</v>
      </c>
      <c r="AM262" s="239" t="s">
        <v>374</v>
      </c>
      <c r="AN262" s="239">
        <v>5</v>
      </c>
      <c r="AO262" s="239">
        <v>4</v>
      </c>
      <c r="AP262" s="239">
        <v>71</v>
      </c>
      <c r="AS262" s="239">
        <v>12</v>
      </c>
      <c r="AT262" s="239">
        <v>9</v>
      </c>
      <c r="AU262" s="239">
        <v>60</v>
      </c>
      <c r="AV262" s="239">
        <v>11</v>
      </c>
      <c r="AW262" s="239">
        <v>21</v>
      </c>
      <c r="AX262" s="239">
        <v>2</v>
      </c>
      <c r="AY262" s="239">
        <v>4</v>
      </c>
      <c r="AZ262" s="239">
        <v>4</v>
      </c>
      <c r="BA262" s="239">
        <v>27</v>
      </c>
      <c r="BB262" s="239">
        <v>55</v>
      </c>
      <c r="BC262" s="239" t="s">
        <v>374</v>
      </c>
      <c r="BD262" s="239">
        <v>5</v>
      </c>
      <c r="BE262" s="239">
        <v>71</v>
      </c>
      <c r="BI262" s="239">
        <v>12</v>
      </c>
      <c r="BJ262" s="239">
        <v>9</v>
      </c>
      <c r="BK262" s="239">
        <v>60</v>
      </c>
      <c r="BL262" s="239">
        <v>11</v>
      </c>
      <c r="BM262" s="239">
        <v>21</v>
      </c>
      <c r="CT262" s="239">
        <v>416929.142324952</v>
      </c>
      <c r="CU262" s="239">
        <v>4973072.4832782997</v>
      </c>
      <c r="CV262" s="239">
        <v>44.906230960000002</v>
      </c>
      <c r="CW262" s="239">
        <v>-94.052278880000003</v>
      </c>
      <c r="CX262" s="239" t="s">
        <v>379</v>
      </c>
      <c r="CY262" s="239" t="s">
        <v>911</v>
      </c>
    </row>
    <row r="263" spans="1:103" x14ac:dyDescent="0.25">
      <c r="A263" s="239">
        <v>495978</v>
      </c>
      <c r="B263" s="239">
        <v>3</v>
      </c>
      <c r="C263" s="239">
        <v>7</v>
      </c>
      <c r="D263" s="239">
        <v>158.012</v>
      </c>
      <c r="E263" s="239">
        <v>43</v>
      </c>
      <c r="G263" s="239" t="s">
        <v>845</v>
      </c>
      <c r="H263" s="239">
        <v>8</v>
      </c>
      <c r="I263" s="239">
        <v>22</v>
      </c>
      <c r="K263" s="239">
        <v>17008753</v>
      </c>
      <c r="M263" s="239">
        <v>8</v>
      </c>
      <c r="N263" s="239">
        <v>22</v>
      </c>
      <c r="O263" s="239">
        <v>2017</v>
      </c>
      <c r="P263" s="239" t="s">
        <v>391</v>
      </c>
      <c r="Q263" s="239">
        <v>15</v>
      </c>
      <c r="R263" s="239" t="s">
        <v>376</v>
      </c>
      <c r="S263" s="239">
        <v>5</v>
      </c>
      <c r="T263" s="239">
        <v>0</v>
      </c>
      <c r="U263" s="239">
        <v>2</v>
      </c>
      <c r="V263" s="239">
        <v>12</v>
      </c>
      <c r="W263" s="239">
        <v>10</v>
      </c>
      <c r="X263" s="239">
        <v>2</v>
      </c>
      <c r="Y263" s="239">
        <v>1</v>
      </c>
      <c r="Z263" s="239">
        <v>1</v>
      </c>
      <c r="AB263" s="239">
        <v>1</v>
      </c>
      <c r="AC263" s="239">
        <v>98</v>
      </c>
      <c r="AD263" s="239" t="s">
        <v>676</v>
      </c>
      <c r="AF263" s="239" t="s">
        <v>521</v>
      </c>
      <c r="AG263" s="239">
        <v>7</v>
      </c>
      <c r="AH263" s="239">
        <v>2</v>
      </c>
      <c r="AI263" s="239">
        <v>48</v>
      </c>
      <c r="AJ263" s="239">
        <v>4</v>
      </c>
      <c r="AK263" s="239">
        <v>33</v>
      </c>
      <c r="AL263" s="239">
        <v>37</v>
      </c>
      <c r="AM263" s="239" t="s">
        <v>374</v>
      </c>
      <c r="AN263" s="239">
        <v>5</v>
      </c>
      <c r="AO263" s="239">
        <v>11</v>
      </c>
      <c r="AS263" s="239">
        <v>12</v>
      </c>
      <c r="AT263" s="239">
        <v>9</v>
      </c>
      <c r="AU263" s="239">
        <v>60</v>
      </c>
      <c r="AV263" s="239">
        <v>11</v>
      </c>
      <c r="AW263" s="239">
        <v>21</v>
      </c>
      <c r="AX263" s="239">
        <v>2</v>
      </c>
      <c r="AY263" s="239">
        <v>3</v>
      </c>
      <c r="AZ263" s="239">
        <v>4</v>
      </c>
      <c r="BA263" s="239">
        <v>34</v>
      </c>
      <c r="BB263" s="239">
        <v>57</v>
      </c>
      <c r="BC263" s="239" t="s">
        <v>374</v>
      </c>
      <c r="BD263" s="239">
        <v>5</v>
      </c>
      <c r="BE263" s="239">
        <v>1</v>
      </c>
      <c r="BI263" s="239">
        <v>12</v>
      </c>
      <c r="BJ263" s="239">
        <v>9</v>
      </c>
      <c r="BK263" s="239">
        <v>60</v>
      </c>
      <c r="BL263" s="239">
        <v>11</v>
      </c>
      <c r="BM263" s="239">
        <v>21</v>
      </c>
      <c r="CT263" s="239">
        <v>416993.23383243999</v>
      </c>
      <c r="CU263" s="239">
        <v>4973071.3184421901</v>
      </c>
      <c r="CV263" s="239">
        <v>44.906227960000002</v>
      </c>
      <c r="CW263" s="239">
        <v>-94.051466959999999</v>
      </c>
      <c r="CX263" s="239" t="s">
        <v>379</v>
      </c>
      <c r="CY263" s="239" t="s">
        <v>912</v>
      </c>
    </row>
    <row r="264" spans="1:103" x14ac:dyDescent="0.25">
      <c r="A264" s="239">
        <v>780395</v>
      </c>
      <c r="B264" s="239">
        <v>3</v>
      </c>
      <c r="C264" s="239">
        <v>7</v>
      </c>
      <c r="D264" s="239">
        <v>158.21199999999999</v>
      </c>
      <c r="E264" s="239">
        <v>43</v>
      </c>
      <c r="G264" s="239" t="s">
        <v>845</v>
      </c>
      <c r="H264" s="239">
        <v>8</v>
      </c>
      <c r="I264" s="239">
        <v>22</v>
      </c>
      <c r="K264" s="239">
        <v>20200121</v>
      </c>
      <c r="L264" s="239">
        <v>200140370</v>
      </c>
      <c r="M264" s="239">
        <v>1</v>
      </c>
      <c r="N264" s="239">
        <v>14</v>
      </c>
      <c r="O264" s="239">
        <v>2020</v>
      </c>
      <c r="P264" s="239" t="s">
        <v>391</v>
      </c>
      <c r="Q264" s="239">
        <v>7</v>
      </c>
      <c r="R264" s="239" t="s">
        <v>393</v>
      </c>
      <c r="S264" s="239">
        <v>5</v>
      </c>
      <c r="T264" s="239">
        <v>0</v>
      </c>
      <c r="U264" s="239">
        <v>1</v>
      </c>
      <c r="W264" s="239">
        <v>48</v>
      </c>
      <c r="X264" s="239">
        <v>2</v>
      </c>
      <c r="Y264" s="239">
        <v>6</v>
      </c>
      <c r="Z264" s="239">
        <v>1</v>
      </c>
      <c r="AB264" s="239">
        <v>5</v>
      </c>
      <c r="AC264" s="239">
        <v>98</v>
      </c>
      <c r="AD264" s="239">
        <v>7</v>
      </c>
      <c r="AF264" s="239" t="s">
        <v>521</v>
      </c>
      <c r="AG264" s="239">
        <v>3</v>
      </c>
      <c r="AH264" s="239">
        <v>2</v>
      </c>
      <c r="AI264" s="239">
        <v>3</v>
      </c>
      <c r="AJ264" s="239">
        <v>3</v>
      </c>
      <c r="AK264" s="239">
        <v>21</v>
      </c>
      <c r="AL264" s="239">
        <v>35</v>
      </c>
      <c r="AM264" s="239" t="s">
        <v>374</v>
      </c>
      <c r="AN264" s="239">
        <v>5</v>
      </c>
      <c r="AO264" s="239">
        <v>1</v>
      </c>
      <c r="AS264" s="239">
        <v>12</v>
      </c>
      <c r="AT264" s="239">
        <v>9</v>
      </c>
      <c r="AU264" s="239">
        <v>60</v>
      </c>
      <c r="AV264" s="239">
        <v>11</v>
      </c>
      <c r="AW264" s="239">
        <v>21</v>
      </c>
      <c r="CT264" s="239">
        <v>417301.67640335299</v>
      </c>
      <c r="CU264" s="239">
        <v>4973068.2499364996</v>
      </c>
      <c r="CV264" s="239">
        <v>44.906236239999998</v>
      </c>
      <c r="CW264" s="239">
        <v>-94.047560000000004</v>
      </c>
      <c r="CX264" s="239" t="s">
        <v>379</v>
      </c>
      <c r="CY264" s="239" t="s">
        <v>913</v>
      </c>
    </row>
    <row r="265" spans="1:103" x14ac:dyDescent="0.25">
      <c r="A265" s="239">
        <v>10996554</v>
      </c>
      <c r="B265" s="239">
        <v>3</v>
      </c>
      <c r="C265" s="239">
        <v>7</v>
      </c>
      <c r="D265" s="239">
        <v>158.369</v>
      </c>
      <c r="E265" s="239">
        <v>43</v>
      </c>
      <c r="G265" s="239" t="s">
        <v>843</v>
      </c>
      <c r="H265" s="239">
        <v>8</v>
      </c>
      <c r="I265" s="239">
        <v>22</v>
      </c>
      <c r="K265" s="239">
        <v>14201669</v>
      </c>
      <c r="L265" s="239">
        <v>143230252</v>
      </c>
      <c r="M265" s="239">
        <v>11</v>
      </c>
      <c r="N265" s="239">
        <v>18</v>
      </c>
      <c r="O265" s="239">
        <v>2014</v>
      </c>
      <c r="P265" s="239" t="s">
        <v>391</v>
      </c>
      <c r="Q265" s="239">
        <v>8</v>
      </c>
      <c r="S265" s="239">
        <v>4</v>
      </c>
      <c r="T265" s="239">
        <v>0</v>
      </c>
      <c r="U265" s="239">
        <v>2</v>
      </c>
      <c r="V265" s="239">
        <v>10</v>
      </c>
      <c r="W265" s="239">
        <v>10</v>
      </c>
      <c r="X265" s="239">
        <v>2</v>
      </c>
      <c r="Y265" s="239">
        <v>1</v>
      </c>
      <c r="Z265" s="239">
        <v>2</v>
      </c>
      <c r="AB265" s="239">
        <v>1</v>
      </c>
      <c r="AC265" s="239">
        <v>98</v>
      </c>
      <c r="AD265" s="239" t="s">
        <v>523</v>
      </c>
      <c r="AE265" s="239" t="s">
        <v>914</v>
      </c>
      <c r="AF265" s="239" t="s">
        <v>521</v>
      </c>
      <c r="AG265" s="239">
        <v>5</v>
      </c>
      <c r="AH265" s="239">
        <v>2</v>
      </c>
      <c r="AI265" s="239">
        <v>4</v>
      </c>
      <c r="AJ265" s="239">
        <v>3</v>
      </c>
      <c r="AK265" s="239">
        <v>27</v>
      </c>
      <c r="AL265" s="239">
        <v>55</v>
      </c>
      <c r="AM265" s="239" t="s">
        <v>374</v>
      </c>
      <c r="AN265" s="239">
        <v>5</v>
      </c>
      <c r="AO265" s="239">
        <v>15</v>
      </c>
      <c r="AP265" s="239">
        <v>6</v>
      </c>
      <c r="AS265" s="239">
        <v>5</v>
      </c>
      <c r="AT265" s="239">
        <v>98</v>
      </c>
      <c r="AU265" s="239">
        <v>60</v>
      </c>
      <c r="AV265" s="239">
        <v>11</v>
      </c>
      <c r="AW265" s="239">
        <v>21</v>
      </c>
      <c r="AX265" s="239">
        <v>2</v>
      </c>
      <c r="AY265" s="239">
        <v>2</v>
      </c>
      <c r="AZ265" s="239">
        <v>3</v>
      </c>
      <c r="BA265" s="239">
        <v>8</v>
      </c>
      <c r="BB265" s="239">
        <v>23</v>
      </c>
      <c r="BC265" s="239" t="s">
        <v>384</v>
      </c>
      <c r="BD265" s="239">
        <v>5</v>
      </c>
      <c r="BE265" s="239">
        <v>1</v>
      </c>
      <c r="BI265" s="239">
        <v>5</v>
      </c>
      <c r="BJ265" s="239">
        <v>98</v>
      </c>
      <c r="BK265" s="239">
        <v>60</v>
      </c>
      <c r="BL265" s="239">
        <v>11</v>
      </c>
      <c r="BM265" s="239">
        <v>21</v>
      </c>
      <c r="CT265" s="239">
        <v>417568</v>
      </c>
      <c r="CU265" s="239">
        <v>4973055</v>
      </c>
      <c r="CV265" s="239">
        <v>44.9061466</v>
      </c>
      <c r="CW265" s="239">
        <v>-94.044184900000005</v>
      </c>
      <c r="CX265" s="239" t="s">
        <v>379</v>
      </c>
      <c r="CY265" s="239" t="s">
        <v>915</v>
      </c>
    </row>
    <row r="266" spans="1:103" x14ac:dyDescent="0.25">
      <c r="A266" s="239">
        <v>678009</v>
      </c>
      <c r="B266" s="239">
        <v>3</v>
      </c>
      <c r="C266" s="239">
        <v>7</v>
      </c>
      <c r="D266" s="239">
        <v>158.374</v>
      </c>
      <c r="E266" s="239">
        <v>43</v>
      </c>
      <c r="G266" s="239" t="s">
        <v>845</v>
      </c>
      <c r="H266" s="239">
        <v>8</v>
      </c>
      <c r="I266" s="239">
        <v>22</v>
      </c>
      <c r="K266" s="239">
        <v>2019000717</v>
      </c>
      <c r="M266" s="239">
        <v>1</v>
      </c>
      <c r="N266" s="239">
        <v>22</v>
      </c>
      <c r="O266" s="239">
        <v>2019</v>
      </c>
      <c r="P266" s="239" t="s">
        <v>391</v>
      </c>
      <c r="Q266" s="239">
        <v>9</v>
      </c>
      <c r="R266" s="239">
        <v>98</v>
      </c>
      <c r="S266" s="239">
        <v>4</v>
      </c>
      <c r="T266" s="239">
        <v>0</v>
      </c>
      <c r="U266" s="239">
        <v>1</v>
      </c>
      <c r="W266" s="239">
        <v>83</v>
      </c>
      <c r="X266" s="239">
        <v>2</v>
      </c>
      <c r="Y266" s="239">
        <v>1</v>
      </c>
      <c r="Z266" s="239">
        <v>2</v>
      </c>
      <c r="AA266" s="239">
        <v>7</v>
      </c>
      <c r="AB266" s="239">
        <v>3</v>
      </c>
      <c r="AC266" s="239">
        <v>98</v>
      </c>
      <c r="AD266" s="239" t="s">
        <v>676</v>
      </c>
      <c r="AF266" s="239" t="s">
        <v>521</v>
      </c>
      <c r="AG266" s="239">
        <v>3</v>
      </c>
      <c r="AH266" s="239">
        <v>2</v>
      </c>
      <c r="AI266" s="239">
        <v>4</v>
      </c>
      <c r="AJ266" s="239">
        <v>4</v>
      </c>
      <c r="AK266" s="239">
        <v>27</v>
      </c>
      <c r="AL266" s="239">
        <v>71</v>
      </c>
      <c r="AM266" s="239" t="s">
        <v>384</v>
      </c>
      <c r="AN266" s="239">
        <v>5</v>
      </c>
      <c r="AO266" s="239">
        <v>71</v>
      </c>
      <c r="AP266" s="239">
        <v>72</v>
      </c>
      <c r="AS266" s="239">
        <v>12</v>
      </c>
      <c r="AT266" s="239">
        <v>98</v>
      </c>
      <c r="AU266" s="239">
        <v>60</v>
      </c>
      <c r="AV266" s="239">
        <v>11</v>
      </c>
      <c r="AW266" s="239">
        <v>21</v>
      </c>
      <c r="CT266" s="239">
        <v>417575.61535224802</v>
      </c>
      <c r="CU266" s="239">
        <v>4973054.1162614999</v>
      </c>
      <c r="CV266" s="239">
        <v>44.906140809999997</v>
      </c>
      <c r="CW266" s="239">
        <v>-94.044088220000006</v>
      </c>
      <c r="CX266" s="239" t="s">
        <v>379</v>
      </c>
      <c r="CY266" s="239" t="s">
        <v>916</v>
      </c>
    </row>
    <row r="267" spans="1:103" x14ac:dyDescent="0.25">
      <c r="A267" s="239">
        <v>780393</v>
      </c>
      <c r="B267" s="239">
        <v>3</v>
      </c>
      <c r="C267" s="239">
        <v>7</v>
      </c>
      <c r="D267" s="239">
        <v>158.38800000000001</v>
      </c>
      <c r="E267" s="239">
        <v>43</v>
      </c>
      <c r="G267" s="239" t="s">
        <v>845</v>
      </c>
      <c r="H267" s="239">
        <v>8</v>
      </c>
      <c r="I267" s="239">
        <v>22</v>
      </c>
      <c r="K267" s="239">
        <v>20200109</v>
      </c>
      <c r="L267" s="239">
        <v>200130449</v>
      </c>
      <c r="M267" s="239">
        <v>1</v>
      </c>
      <c r="N267" s="239">
        <v>13</v>
      </c>
      <c r="O267" s="239">
        <v>2020</v>
      </c>
      <c r="P267" s="239" t="s">
        <v>381</v>
      </c>
      <c r="Q267" s="239">
        <v>10</v>
      </c>
      <c r="R267" s="239" t="s">
        <v>393</v>
      </c>
      <c r="S267" s="239">
        <v>5</v>
      </c>
      <c r="T267" s="239">
        <v>0</v>
      </c>
      <c r="U267" s="239">
        <v>2</v>
      </c>
      <c r="V267" s="239">
        <v>15</v>
      </c>
      <c r="W267" s="239">
        <v>10</v>
      </c>
      <c r="X267" s="239">
        <v>16</v>
      </c>
      <c r="Y267" s="239">
        <v>1</v>
      </c>
      <c r="Z267" s="239">
        <v>7</v>
      </c>
      <c r="AB267" s="239">
        <v>5</v>
      </c>
      <c r="AC267" s="239">
        <v>98</v>
      </c>
      <c r="AD267" s="239">
        <v>7</v>
      </c>
      <c r="AF267" s="239" t="s">
        <v>521</v>
      </c>
      <c r="AG267" s="239">
        <v>90</v>
      </c>
      <c r="AH267" s="239">
        <v>2</v>
      </c>
      <c r="AI267" s="239">
        <v>2</v>
      </c>
      <c r="AJ267" s="239">
        <v>3</v>
      </c>
      <c r="AK267" s="239">
        <v>21</v>
      </c>
      <c r="AL267" s="239">
        <v>16</v>
      </c>
      <c r="AM267" s="239" t="s">
        <v>384</v>
      </c>
      <c r="AN267" s="239">
        <v>5</v>
      </c>
      <c r="AO267" s="239">
        <v>72</v>
      </c>
      <c r="AS267" s="239">
        <v>12</v>
      </c>
      <c r="AT267" s="239">
        <v>9</v>
      </c>
      <c r="AU267" s="239">
        <v>60</v>
      </c>
      <c r="AV267" s="239">
        <v>11</v>
      </c>
      <c r="AW267" s="239">
        <v>21</v>
      </c>
      <c r="AX267" s="239">
        <v>2</v>
      </c>
      <c r="AY267" s="239">
        <v>49</v>
      </c>
      <c r="AZ267" s="239">
        <v>3</v>
      </c>
      <c r="BA267" s="239">
        <v>24</v>
      </c>
      <c r="BB267" s="239">
        <v>61</v>
      </c>
      <c r="BC267" s="239" t="s">
        <v>374</v>
      </c>
      <c r="BD267" s="239">
        <v>5</v>
      </c>
      <c r="BE267" s="239">
        <v>1</v>
      </c>
      <c r="BI267" s="239">
        <v>12</v>
      </c>
      <c r="BJ267" s="239">
        <v>9</v>
      </c>
      <c r="BK267" s="239">
        <v>60</v>
      </c>
      <c r="BL267" s="239">
        <v>11</v>
      </c>
      <c r="BM267" s="239">
        <v>21</v>
      </c>
      <c r="CT267" s="239">
        <v>417585.310303954</v>
      </c>
      <c r="CU267" s="239">
        <v>4973051.3165693004</v>
      </c>
      <c r="CV267" s="239">
        <v>44.906116730000001</v>
      </c>
      <c r="CW267" s="239">
        <v>-94.043964979999998</v>
      </c>
      <c r="CX267" s="239" t="s">
        <v>379</v>
      </c>
      <c r="CY267" s="239" t="s">
        <v>917</v>
      </c>
    </row>
    <row r="268" spans="1:103" x14ac:dyDescent="0.25">
      <c r="A268" s="239">
        <v>395328</v>
      </c>
      <c r="B268" s="239">
        <v>3</v>
      </c>
      <c r="C268" s="239">
        <v>7</v>
      </c>
      <c r="D268" s="239">
        <v>158.45599999999999</v>
      </c>
      <c r="E268" s="239">
        <v>43</v>
      </c>
      <c r="G268" s="239" t="s">
        <v>845</v>
      </c>
      <c r="H268" s="239">
        <v>8</v>
      </c>
      <c r="I268" s="239">
        <v>22</v>
      </c>
      <c r="K268" s="239">
        <v>16202367</v>
      </c>
      <c r="M268" s="239">
        <v>11</v>
      </c>
      <c r="N268" s="239">
        <v>11</v>
      </c>
      <c r="O268" s="239">
        <v>2016</v>
      </c>
      <c r="P268" s="239" t="s">
        <v>383</v>
      </c>
      <c r="Q268" s="239">
        <v>6</v>
      </c>
      <c r="R268" s="239" t="s">
        <v>393</v>
      </c>
      <c r="S268" s="239">
        <v>2</v>
      </c>
      <c r="T268" s="239">
        <v>0</v>
      </c>
      <c r="U268" s="239">
        <v>2</v>
      </c>
      <c r="V268" s="239">
        <v>12</v>
      </c>
      <c r="W268" s="239">
        <v>10</v>
      </c>
      <c r="X268" s="239">
        <v>16</v>
      </c>
      <c r="Y268" s="239">
        <v>2</v>
      </c>
      <c r="Z268" s="239">
        <v>1</v>
      </c>
      <c r="AB268" s="239">
        <v>1</v>
      </c>
      <c r="AC268" s="239">
        <v>98</v>
      </c>
      <c r="AD268" s="239" t="s">
        <v>676</v>
      </c>
      <c r="AF268" s="239" t="s">
        <v>521</v>
      </c>
      <c r="AG268" s="239">
        <v>7</v>
      </c>
      <c r="AH268" s="239">
        <v>2</v>
      </c>
      <c r="AI268" s="239">
        <v>2</v>
      </c>
      <c r="AJ268" s="239">
        <v>3</v>
      </c>
      <c r="AK268" s="239">
        <v>21</v>
      </c>
      <c r="AL268" s="239">
        <v>26</v>
      </c>
      <c r="AM268" s="239" t="s">
        <v>374</v>
      </c>
      <c r="AN268" s="239">
        <v>5</v>
      </c>
      <c r="AO268" s="239">
        <v>74</v>
      </c>
      <c r="AS268" s="239">
        <v>12</v>
      </c>
      <c r="AT268" s="239">
        <v>98</v>
      </c>
      <c r="AU268" s="239">
        <v>60</v>
      </c>
      <c r="AV268" s="239">
        <v>11</v>
      </c>
      <c r="AW268" s="239">
        <v>21</v>
      </c>
      <c r="AX268" s="239">
        <v>2</v>
      </c>
      <c r="AY268" s="239">
        <v>2</v>
      </c>
      <c r="AZ268" s="239">
        <v>3</v>
      </c>
      <c r="BA268" s="239">
        <v>26</v>
      </c>
      <c r="BB268" s="239">
        <v>51</v>
      </c>
      <c r="BC268" s="239" t="s">
        <v>374</v>
      </c>
      <c r="BD268" s="239">
        <v>5</v>
      </c>
      <c r="BE268" s="239">
        <v>1</v>
      </c>
      <c r="BI268" s="239">
        <v>12</v>
      </c>
      <c r="BJ268" s="239">
        <v>98</v>
      </c>
      <c r="BK268" s="239">
        <v>60</v>
      </c>
      <c r="BL268" s="239">
        <v>11</v>
      </c>
      <c r="BM268" s="239">
        <v>21</v>
      </c>
      <c r="CT268" s="239">
        <v>417708.07721615501</v>
      </c>
      <c r="CU268" s="239">
        <v>4973057.6665820004</v>
      </c>
      <c r="CV268" s="239">
        <v>44.906188090000001</v>
      </c>
      <c r="CW268" s="239">
        <v>-94.042411150000007</v>
      </c>
      <c r="CX268" s="239" t="s">
        <v>379</v>
      </c>
      <c r="CY268" s="239" t="s">
        <v>918</v>
      </c>
    </row>
    <row r="269" spans="1:103" x14ac:dyDescent="0.25">
      <c r="A269" s="239">
        <v>10752072</v>
      </c>
      <c r="B269" s="239">
        <v>3</v>
      </c>
      <c r="C269" s="239">
        <v>7</v>
      </c>
      <c r="D269" s="239">
        <v>158.529</v>
      </c>
      <c r="E269" s="239">
        <v>43</v>
      </c>
      <c r="G269" s="239" t="s">
        <v>843</v>
      </c>
      <c r="H269" s="239">
        <v>8</v>
      </c>
      <c r="I269" s="239">
        <v>22</v>
      </c>
      <c r="K269" s="239">
        <v>11201368</v>
      </c>
      <c r="L269" s="239">
        <v>113130199</v>
      </c>
      <c r="M269" s="239">
        <v>11</v>
      </c>
      <c r="N269" s="239">
        <v>3</v>
      </c>
      <c r="O269" s="239">
        <v>2011</v>
      </c>
      <c r="P269" s="239" t="s">
        <v>416</v>
      </c>
      <c r="Q269" s="239">
        <v>12</v>
      </c>
      <c r="S269" s="239">
        <v>5</v>
      </c>
      <c r="T269" s="239">
        <v>0</v>
      </c>
      <c r="U269" s="239">
        <v>2</v>
      </c>
      <c r="V269" s="239">
        <v>1</v>
      </c>
      <c r="W269" s="239">
        <v>10</v>
      </c>
      <c r="X269" s="239">
        <v>2</v>
      </c>
      <c r="Y269" s="239">
        <v>1</v>
      </c>
      <c r="Z269" s="239">
        <v>1</v>
      </c>
      <c r="AB269" s="239">
        <v>1</v>
      </c>
      <c r="AC269" s="239">
        <v>98</v>
      </c>
      <c r="AD269" s="239" t="s">
        <v>523</v>
      </c>
      <c r="AE269" s="239" t="s">
        <v>919</v>
      </c>
      <c r="AF269" s="239" t="s">
        <v>521</v>
      </c>
      <c r="AG269" s="239">
        <v>7</v>
      </c>
      <c r="AH269" s="239">
        <v>2</v>
      </c>
      <c r="AI269" s="239">
        <v>2</v>
      </c>
      <c r="AJ269" s="239">
        <v>3</v>
      </c>
      <c r="AK269" s="239">
        <v>27</v>
      </c>
      <c r="AL269" s="239">
        <v>30</v>
      </c>
      <c r="AM269" s="239" t="s">
        <v>384</v>
      </c>
      <c r="AN269" s="239">
        <v>5</v>
      </c>
      <c r="AO269" s="239">
        <v>15</v>
      </c>
      <c r="AS269" s="239">
        <v>5</v>
      </c>
      <c r="AT269" s="239">
        <v>98</v>
      </c>
      <c r="AU269" s="239">
        <v>60</v>
      </c>
      <c r="AV269" s="239">
        <v>11</v>
      </c>
      <c r="AW269" s="239">
        <v>21</v>
      </c>
      <c r="AX269" s="239">
        <v>2</v>
      </c>
      <c r="AY269" s="239">
        <v>2</v>
      </c>
      <c r="AZ269" s="239">
        <v>3</v>
      </c>
      <c r="BA269" s="239">
        <v>26</v>
      </c>
      <c r="BB269" s="239">
        <v>47</v>
      </c>
      <c r="BC269" s="239" t="s">
        <v>374</v>
      </c>
      <c r="BD269" s="239">
        <v>5</v>
      </c>
      <c r="BE269" s="239">
        <v>1</v>
      </c>
      <c r="BI269" s="239">
        <v>5</v>
      </c>
      <c r="BJ269" s="239">
        <v>98</v>
      </c>
      <c r="BK269" s="239">
        <v>60</v>
      </c>
      <c r="BL269" s="239">
        <v>11</v>
      </c>
      <c r="BM269" s="239">
        <v>21</v>
      </c>
      <c r="CT269" s="239">
        <v>417826</v>
      </c>
      <c r="CU269" s="239">
        <v>4973054</v>
      </c>
      <c r="CV269" s="239">
        <v>44.906167199999999</v>
      </c>
      <c r="CW269" s="239">
        <v>-94.040921100000006</v>
      </c>
      <c r="CX269" s="239" t="s">
        <v>379</v>
      </c>
      <c r="CY269" s="239" t="s">
        <v>920</v>
      </c>
    </row>
    <row r="270" spans="1:103" x14ac:dyDescent="0.25">
      <c r="A270" s="239">
        <v>867205</v>
      </c>
      <c r="B270" s="239">
        <v>3</v>
      </c>
      <c r="C270" s="239">
        <v>7</v>
      </c>
      <c r="D270" s="239">
        <v>158.74</v>
      </c>
      <c r="E270" s="239">
        <v>43</v>
      </c>
      <c r="G270" s="239" t="s">
        <v>845</v>
      </c>
      <c r="H270" s="239">
        <v>8</v>
      </c>
      <c r="I270" s="239">
        <v>22</v>
      </c>
      <c r="K270" s="239">
        <v>20202784</v>
      </c>
      <c r="L270" s="239">
        <v>203440007</v>
      </c>
      <c r="M270" s="239">
        <v>12</v>
      </c>
      <c r="N270" s="239">
        <v>9</v>
      </c>
      <c r="O270" s="239">
        <v>2020</v>
      </c>
      <c r="P270" s="239" t="s">
        <v>375</v>
      </c>
      <c r="Q270" s="239">
        <v>6</v>
      </c>
      <c r="R270" s="239" t="s">
        <v>393</v>
      </c>
      <c r="S270" s="239">
        <v>0</v>
      </c>
      <c r="T270" s="239">
        <v>0</v>
      </c>
      <c r="U270" s="239">
        <v>2</v>
      </c>
      <c r="V270" s="239">
        <v>10</v>
      </c>
      <c r="W270" s="239">
        <v>10</v>
      </c>
      <c r="X270" s="239">
        <v>2</v>
      </c>
      <c r="Y270" s="239">
        <v>6</v>
      </c>
      <c r="Z270" s="239">
        <v>1</v>
      </c>
      <c r="AB270" s="239">
        <v>1</v>
      </c>
      <c r="AC270" s="239">
        <v>98</v>
      </c>
      <c r="AD270" s="239">
        <v>7</v>
      </c>
      <c r="AF270" s="239" t="s">
        <v>521</v>
      </c>
      <c r="AG270" s="239">
        <v>5</v>
      </c>
      <c r="AH270" s="239">
        <v>2</v>
      </c>
      <c r="AI270" s="239">
        <v>3</v>
      </c>
      <c r="AJ270" s="239">
        <v>3</v>
      </c>
      <c r="AK270" s="239">
        <v>29</v>
      </c>
      <c r="AL270" s="239">
        <v>45</v>
      </c>
      <c r="AM270" s="239" t="s">
        <v>374</v>
      </c>
      <c r="AN270" s="239">
        <v>5</v>
      </c>
      <c r="AO270" s="239">
        <v>7</v>
      </c>
      <c r="AP270" s="239">
        <v>69</v>
      </c>
      <c r="AS270" s="239">
        <v>12</v>
      </c>
      <c r="AT270" s="239">
        <v>9</v>
      </c>
      <c r="AU270" s="239">
        <v>60</v>
      </c>
      <c r="AV270" s="239">
        <v>11</v>
      </c>
      <c r="AW270" s="239">
        <v>21</v>
      </c>
      <c r="AX270" s="239">
        <v>2</v>
      </c>
      <c r="AY270" s="239">
        <v>4</v>
      </c>
      <c r="AZ270" s="239">
        <v>3</v>
      </c>
      <c r="BA270" s="239">
        <v>24</v>
      </c>
      <c r="BB270" s="239">
        <v>42</v>
      </c>
      <c r="BC270" s="239" t="s">
        <v>384</v>
      </c>
      <c r="BD270" s="239">
        <v>5</v>
      </c>
      <c r="BE270" s="239">
        <v>1</v>
      </c>
      <c r="BI270" s="239">
        <v>12</v>
      </c>
      <c r="BJ270" s="239">
        <v>9</v>
      </c>
      <c r="BK270" s="239">
        <v>60</v>
      </c>
      <c r="BL270" s="239">
        <v>11</v>
      </c>
      <c r="BM270" s="239">
        <v>21</v>
      </c>
      <c r="CT270" s="239">
        <v>418152.57810515701</v>
      </c>
      <c r="CU270" s="239">
        <v>4973055.5499111004</v>
      </c>
      <c r="CV270" s="239">
        <v>44.90622029</v>
      </c>
      <c r="CW270" s="239">
        <v>-94.036781140000002</v>
      </c>
      <c r="CX270" s="239" t="s">
        <v>379</v>
      </c>
      <c r="CY270" s="239" t="s">
        <v>921</v>
      </c>
    </row>
    <row r="271" spans="1:103" x14ac:dyDescent="0.25">
      <c r="A271" s="239">
        <v>343003</v>
      </c>
      <c r="B271" s="239">
        <v>3</v>
      </c>
      <c r="C271" s="239">
        <v>7</v>
      </c>
      <c r="D271" s="239">
        <v>158.91399999999999</v>
      </c>
      <c r="E271" s="239">
        <v>43</v>
      </c>
      <c r="G271" s="239" t="s">
        <v>845</v>
      </c>
      <c r="H271" s="239">
        <v>8</v>
      </c>
      <c r="I271" s="239">
        <v>22</v>
      </c>
      <c r="K271" s="239">
        <v>16200760</v>
      </c>
      <c r="M271" s="239">
        <v>4</v>
      </c>
      <c r="N271" s="239">
        <v>15</v>
      </c>
      <c r="O271" s="239">
        <v>2016</v>
      </c>
      <c r="P271" s="239" t="s">
        <v>383</v>
      </c>
      <c r="Q271" s="239">
        <v>15</v>
      </c>
      <c r="R271" s="239" t="s">
        <v>376</v>
      </c>
      <c r="S271" s="239">
        <v>5</v>
      </c>
      <c r="T271" s="239">
        <v>0</v>
      </c>
      <c r="U271" s="239">
        <v>1</v>
      </c>
      <c r="W271" s="239">
        <v>75</v>
      </c>
      <c r="X271" s="239">
        <v>3</v>
      </c>
      <c r="Y271" s="239">
        <v>1</v>
      </c>
      <c r="Z271" s="239">
        <v>2</v>
      </c>
      <c r="AB271" s="239">
        <v>1</v>
      </c>
      <c r="AC271" s="239">
        <v>98</v>
      </c>
      <c r="AD271" s="239" t="s">
        <v>676</v>
      </c>
      <c r="AF271" s="239" t="s">
        <v>521</v>
      </c>
      <c r="AG271" s="239">
        <v>3</v>
      </c>
      <c r="AH271" s="239">
        <v>2</v>
      </c>
      <c r="AI271" s="239">
        <v>49</v>
      </c>
      <c r="AJ271" s="239">
        <v>4</v>
      </c>
      <c r="AK271" s="239">
        <v>21</v>
      </c>
      <c r="AL271" s="239">
        <v>59</v>
      </c>
      <c r="AM271" s="239" t="s">
        <v>374</v>
      </c>
      <c r="AN271" s="239">
        <v>5</v>
      </c>
      <c r="AO271" s="239">
        <v>90</v>
      </c>
      <c r="AS271" s="239">
        <v>12</v>
      </c>
      <c r="AT271" s="239">
        <v>23</v>
      </c>
      <c r="AU271" s="239">
        <v>60</v>
      </c>
      <c r="AV271" s="239">
        <v>11</v>
      </c>
      <c r="AW271" s="239">
        <v>21</v>
      </c>
      <c r="CT271" s="239">
        <v>418444.678689358</v>
      </c>
      <c r="CU271" s="239">
        <v>4973055.5499111004</v>
      </c>
      <c r="CV271" s="239">
        <v>44.906253820000003</v>
      </c>
      <c r="CW271" s="239">
        <v>-94.033081629999998</v>
      </c>
      <c r="CX271" s="239" t="s">
        <v>438</v>
      </c>
      <c r="CY271" s="239" t="s">
        <v>922</v>
      </c>
    </row>
    <row r="272" spans="1:103" x14ac:dyDescent="0.25">
      <c r="A272" s="239">
        <v>487191</v>
      </c>
      <c r="B272" s="239">
        <v>3</v>
      </c>
      <c r="C272" s="239">
        <v>7</v>
      </c>
      <c r="D272" s="239">
        <v>158.91399999999999</v>
      </c>
      <c r="E272" s="239">
        <v>43</v>
      </c>
      <c r="G272" s="239" t="s">
        <v>845</v>
      </c>
      <c r="H272" s="239">
        <v>8</v>
      </c>
      <c r="I272" s="239">
        <v>22</v>
      </c>
      <c r="K272" s="239" t="s">
        <v>923</v>
      </c>
      <c r="M272" s="239">
        <v>7</v>
      </c>
      <c r="N272" s="239">
        <v>14</v>
      </c>
      <c r="O272" s="239">
        <v>2017</v>
      </c>
      <c r="P272" s="239" t="s">
        <v>383</v>
      </c>
      <c r="Q272" s="239">
        <v>9</v>
      </c>
      <c r="R272" s="239" t="s">
        <v>512</v>
      </c>
      <c r="S272" s="239">
        <v>4</v>
      </c>
      <c r="T272" s="239">
        <v>0</v>
      </c>
      <c r="U272" s="239">
        <v>2</v>
      </c>
      <c r="V272" s="239">
        <v>5</v>
      </c>
      <c r="W272" s="239">
        <v>10</v>
      </c>
      <c r="X272" s="239">
        <v>3</v>
      </c>
      <c r="Y272" s="239">
        <v>1</v>
      </c>
      <c r="Z272" s="239">
        <v>2</v>
      </c>
      <c r="AB272" s="239">
        <v>1</v>
      </c>
      <c r="AC272" s="239">
        <v>98</v>
      </c>
      <c r="AD272" s="239" t="s">
        <v>676</v>
      </c>
      <c r="AF272" s="239" t="s">
        <v>521</v>
      </c>
      <c r="AG272" s="239">
        <v>10</v>
      </c>
      <c r="AH272" s="239">
        <v>2</v>
      </c>
      <c r="AI272" s="239">
        <v>2</v>
      </c>
      <c r="AJ272" s="239">
        <v>1</v>
      </c>
      <c r="AK272" s="239">
        <v>21</v>
      </c>
      <c r="AL272" s="239">
        <v>37</v>
      </c>
      <c r="AM272" s="239" t="s">
        <v>374</v>
      </c>
      <c r="AN272" s="239">
        <v>5</v>
      </c>
      <c r="AO272" s="239">
        <v>2</v>
      </c>
      <c r="AP272" s="239">
        <v>99</v>
      </c>
      <c r="AS272" s="239">
        <v>12</v>
      </c>
      <c r="AT272" s="239">
        <v>23</v>
      </c>
      <c r="AU272" s="239">
        <v>55</v>
      </c>
      <c r="AV272" s="239">
        <v>11</v>
      </c>
      <c r="AW272" s="239">
        <v>21</v>
      </c>
      <c r="AX272" s="239">
        <v>2</v>
      </c>
      <c r="AY272" s="239">
        <v>2</v>
      </c>
      <c r="AZ272" s="239">
        <v>4</v>
      </c>
      <c r="BA272" s="239">
        <v>21</v>
      </c>
      <c r="BB272" s="239">
        <v>29</v>
      </c>
      <c r="BC272" s="239" t="s">
        <v>374</v>
      </c>
      <c r="BD272" s="239">
        <v>5</v>
      </c>
      <c r="BE272" s="239">
        <v>1</v>
      </c>
      <c r="BI272" s="239">
        <v>12</v>
      </c>
      <c r="BJ272" s="239">
        <v>9</v>
      </c>
      <c r="BK272" s="239">
        <v>60</v>
      </c>
      <c r="BL272" s="239">
        <v>11</v>
      </c>
      <c r="BM272" s="239">
        <v>21</v>
      </c>
      <c r="CT272" s="239">
        <v>418444.678689358</v>
      </c>
      <c r="CU272" s="239">
        <v>4973055.5499111004</v>
      </c>
      <c r="CV272" s="239">
        <v>44.906253820000003</v>
      </c>
      <c r="CW272" s="239">
        <v>-94.033081629999998</v>
      </c>
      <c r="CX272" s="239" t="s">
        <v>379</v>
      </c>
      <c r="CY272" s="239" t="s">
        <v>924</v>
      </c>
    </row>
    <row r="273" spans="1:103" x14ac:dyDescent="0.25">
      <c r="A273" s="239">
        <v>10832833</v>
      </c>
      <c r="B273" s="239">
        <v>3</v>
      </c>
      <c r="C273" s="239">
        <v>7</v>
      </c>
      <c r="D273" s="239">
        <v>158.93100000000001</v>
      </c>
      <c r="E273" s="239">
        <v>43</v>
      </c>
      <c r="G273" s="239" t="s">
        <v>843</v>
      </c>
      <c r="H273" s="239">
        <v>8</v>
      </c>
      <c r="I273" s="239">
        <v>22</v>
      </c>
      <c r="L273" s="239">
        <v>123180066</v>
      </c>
      <c r="M273" s="239">
        <v>10</v>
      </c>
      <c r="N273" s="239">
        <v>11</v>
      </c>
      <c r="O273" s="239">
        <v>2012</v>
      </c>
      <c r="P273" s="239" t="s">
        <v>416</v>
      </c>
      <c r="Q273" s="239">
        <v>5</v>
      </c>
      <c r="S273" s="239">
        <v>5</v>
      </c>
      <c r="T273" s="239">
        <v>0</v>
      </c>
      <c r="U273" s="239">
        <v>1</v>
      </c>
      <c r="V273" s="239">
        <v>8</v>
      </c>
      <c r="W273" s="239">
        <v>16</v>
      </c>
      <c r="Y273" s="239">
        <v>7</v>
      </c>
      <c r="Z273" s="239">
        <v>1</v>
      </c>
      <c r="AB273" s="239">
        <v>1</v>
      </c>
      <c r="AC273" s="239">
        <v>98</v>
      </c>
      <c r="AF273" s="239" t="s">
        <v>521</v>
      </c>
      <c r="AG273" s="239">
        <v>4</v>
      </c>
      <c r="AH273" s="239">
        <v>2</v>
      </c>
      <c r="AI273" s="239">
        <v>3</v>
      </c>
      <c r="AJ273" s="239">
        <v>4</v>
      </c>
      <c r="AK273" s="239">
        <v>21</v>
      </c>
      <c r="AL273" s="239">
        <v>33</v>
      </c>
      <c r="AM273" s="239" t="s">
        <v>374</v>
      </c>
      <c r="AT273" s="239">
        <v>98</v>
      </c>
      <c r="AU273" s="239">
        <v>60</v>
      </c>
      <c r="CT273" s="239">
        <v>418472</v>
      </c>
      <c r="CU273" s="239">
        <v>4973059</v>
      </c>
      <c r="CV273" s="239">
        <v>44.906289800000003</v>
      </c>
      <c r="CW273" s="239">
        <v>-94.032731600000005</v>
      </c>
      <c r="CX273" s="239" t="s">
        <v>379</v>
      </c>
    </row>
    <row r="274" spans="1:103" x14ac:dyDescent="0.25">
      <c r="A274" s="239">
        <v>10903979</v>
      </c>
      <c r="B274" s="239">
        <v>3</v>
      </c>
      <c r="C274" s="239">
        <v>7</v>
      </c>
      <c r="D274" s="239">
        <v>158.93100000000001</v>
      </c>
      <c r="E274" s="239">
        <v>43</v>
      </c>
      <c r="G274" s="239" t="s">
        <v>843</v>
      </c>
      <c r="H274" s="239">
        <v>8</v>
      </c>
      <c r="I274" s="239">
        <v>22</v>
      </c>
      <c r="K274" s="239">
        <v>13201288</v>
      </c>
      <c r="L274" s="239">
        <v>132970152</v>
      </c>
      <c r="M274" s="239">
        <v>10</v>
      </c>
      <c r="N274" s="239">
        <v>22</v>
      </c>
      <c r="O274" s="239">
        <v>2013</v>
      </c>
      <c r="P274" s="239" t="s">
        <v>391</v>
      </c>
      <c r="Q274" s="239">
        <v>8</v>
      </c>
      <c r="S274" s="239">
        <v>4</v>
      </c>
      <c r="T274" s="239">
        <v>0</v>
      </c>
      <c r="U274" s="239">
        <v>2</v>
      </c>
      <c r="V274" s="239">
        <v>5</v>
      </c>
      <c r="W274" s="239">
        <v>10</v>
      </c>
      <c r="X274" s="239">
        <v>3</v>
      </c>
      <c r="Y274" s="239">
        <v>1</v>
      </c>
      <c r="Z274" s="239">
        <v>2</v>
      </c>
      <c r="AB274" s="239">
        <v>1</v>
      </c>
      <c r="AC274" s="239">
        <v>98</v>
      </c>
      <c r="AD274" s="239" t="s">
        <v>523</v>
      </c>
      <c r="AE274" s="239" t="s">
        <v>925</v>
      </c>
      <c r="AF274" s="239" t="s">
        <v>521</v>
      </c>
      <c r="AG274" s="239">
        <v>10</v>
      </c>
      <c r="AH274" s="239">
        <v>2</v>
      </c>
      <c r="AI274" s="239">
        <v>2</v>
      </c>
      <c r="AJ274" s="239">
        <v>1</v>
      </c>
      <c r="AK274" s="239">
        <v>21</v>
      </c>
      <c r="AL274" s="239">
        <v>75</v>
      </c>
      <c r="AM274" s="239" t="s">
        <v>374</v>
      </c>
      <c r="AN274" s="239">
        <v>5</v>
      </c>
      <c r="AO274" s="239">
        <v>2</v>
      </c>
      <c r="AS274" s="239">
        <v>7</v>
      </c>
      <c r="AT274" s="239">
        <v>2</v>
      </c>
      <c r="AU274" s="239">
        <v>60</v>
      </c>
      <c r="AV274" s="239">
        <v>11</v>
      </c>
      <c r="AW274" s="239">
        <v>21</v>
      </c>
      <c r="AX274" s="239">
        <v>2</v>
      </c>
      <c r="AY274" s="239">
        <v>1</v>
      </c>
      <c r="AZ274" s="239">
        <v>3</v>
      </c>
      <c r="BA274" s="239">
        <v>21</v>
      </c>
      <c r="BB274" s="239">
        <v>63</v>
      </c>
      <c r="BC274" s="239" t="s">
        <v>384</v>
      </c>
      <c r="BD274" s="239">
        <v>5</v>
      </c>
      <c r="BE274" s="239">
        <v>1</v>
      </c>
      <c r="BI274" s="239">
        <v>7</v>
      </c>
      <c r="BJ274" s="239">
        <v>2</v>
      </c>
      <c r="BK274" s="239">
        <v>60</v>
      </c>
      <c r="BL274" s="239">
        <v>11</v>
      </c>
      <c r="BM274" s="239">
        <v>21</v>
      </c>
      <c r="CT274" s="239">
        <v>418472</v>
      </c>
      <c r="CU274" s="239">
        <v>4973059</v>
      </c>
      <c r="CV274" s="239">
        <v>44.906289800000003</v>
      </c>
      <c r="CW274" s="239">
        <v>-94.032731600000005</v>
      </c>
      <c r="CX274" s="239" t="s">
        <v>379</v>
      </c>
      <c r="CY274" s="239" t="s">
        <v>926</v>
      </c>
    </row>
    <row r="275" spans="1:103" x14ac:dyDescent="0.25">
      <c r="A275" s="239">
        <v>10960774</v>
      </c>
      <c r="B275" s="239">
        <v>3</v>
      </c>
      <c r="C275" s="239">
        <v>7</v>
      </c>
      <c r="D275" s="239">
        <v>158.93100000000001</v>
      </c>
      <c r="E275" s="239">
        <v>43</v>
      </c>
      <c r="G275" s="239" t="s">
        <v>843</v>
      </c>
      <c r="H275" s="239">
        <v>8</v>
      </c>
      <c r="I275" s="239">
        <v>22</v>
      </c>
      <c r="K275" s="239">
        <v>14200030</v>
      </c>
      <c r="L275" s="239">
        <v>140080358</v>
      </c>
      <c r="M275" s="239">
        <v>1</v>
      </c>
      <c r="N275" s="239">
        <v>5</v>
      </c>
      <c r="O275" s="239">
        <v>2014</v>
      </c>
      <c r="P275" s="239" t="s">
        <v>389</v>
      </c>
      <c r="Q275" s="239">
        <v>15</v>
      </c>
      <c r="R275" s="239" t="s">
        <v>393</v>
      </c>
      <c r="S275" s="239">
        <v>5</v>
      </c>
      <c r="T275" s="239">
        <v>0</v>
      </c>
      <c r="U275" s="239">
        <v>1</v>
      </c>
      <c r="V275" s="239">
        <v>7</v>
      </c>
      <c r="W275" s="239">
        <v>45</v>
      </c>
      <c r="X275" s="239">
        <v>3</v>
      </c>
      <c r="Y275" s="239">
        <v>1</v>
      </c>
      <c r="Z275" s="239">
        <v>2</v>
      </c>
      <c r="AA275" s="239">
        <v>8</v>
      </c>
      <c r="AB275" s="239">
        <v>5</v>
      </c>
      <c r="AC275" s="239">
        <v>98</v>
      </c>
      <c r="AD275" s="239" t="s">
        <v>576</v>
      </c>
      <c r="AE275" s="239">
        <v>9</v>
      </c>
      <c r="AF275" s="239" t="s">
        <v>521</v>
      </c>
      <c r="AG275" s="239">
        <v>3</v>
      </c>
      <c r="AH275" s="239">
        <v>2</v>
      </c>
      <c r="AI275" s="239">
        <v>1</v>
      </c>
      <c r="AJ275" s="239">
        <v>3</v>
      </c>
      <c r="AK275" s="239">
        <v>21</v>
      </c>
      <c r="AL275" s="239">
        <v>31</v>
      </c>
      <c r="AM275" s="239" t="s">
        <v>384</v>
      </c>
      <c r="AN275" s="239">
        <v>99</v>
      </c>
      <c r="AO275" s="239">
        <v>3</v>
      </c>
      <c r="AS275" s="239">
        <v>7</v>
      </c>
      <c r="AT275" s="239">
        <v>2</v>
      </c>
      <c r="AU275" s="239">
        <v>60</v>
      </c>
      <c r="AV275" s="239">
        <v>11</v>
      </c>
      <c r="AW275" s="239">
        <v>21</v>
      </c>
      <c r="CT275" s="239">
        <v>418472</v>
      </c>
      <c r="CU275" s="239">
        <v>4973059</v>
      </c>
      <c r="CV275" s="239">
        <v>44.906289800000003</v>
      </c>
      <c r="CW275" s="239">
        <v>-94.032731600000005</v>
      </c>
      <c r="CX275" s="239" t="s">
        <v>379</v>
      </c>
      <c r="CY275" s="239" t="s">
        <v>927</v>
      </c>
    </row>
    <row r="276" spans="1:103" x14ac:dyDescent="0.25">
      <c r="A276" s="239">
        <v>491367</v>
      </c>
      <c r="B276" s="239">
        <v>3</v>
      </c>
      <c r="C276" s="239">
        <v>7</v>
      </c>
      <c r="D276" s="239">
        <v>158.96600000000001</v>
      </c>
      <c r="E276" s="239">
        <v>43</v>
      </c>
      <c r="G276" s="239" t="s">
        <v>845</v>
      </c>
      <c r="H276" s="239">
        <v>8</v>
      </c>
      <c r="I276" s="239">
        <v>22</v>
      </c>
      <c r="K276" s="239">
        <v>17201983</v>
      </c>
      <c r="M276" s="239">
        <v>8</v>
      </c>
      <c r="N276" s="239">
        <v>3</v>
      </c>
      <c r="O276" s="239">
        <v>2017</v>
      </c>
      <c r="P276" s="239" t="s">
        <v>416</v>
      </c>
      <c r="Q276" s="239">
        <v>6</v>
      </c>
      <c r="R276" s="239" t="s">
        <v>393</v>
      </c>
      <c r="S276" s="239">
        <v>5</v>
      </c>
      <c r="T276" s="239">
        <v>0</v>
      </c>
      <c r="U276" s="239">
        <v>2</v>
      </c>
      <c r="V276" s="239">
        <v>12</v>
      </c>
      <c r="W276" s="239">
        <v>10</v>
      </c>
      <c r="X276" s="239">
        <v>16</v>
      </c>
      <c r="Y276" s="239">
        <v>2</v>
      </c>
      <c r="Z276" s="239">
        <v>3</v>
      </c>
      <c r="AB276" s="239">
        <v>2</v>
      </c>
      <c r="AC276" s="239">
        <v>98</v>
      </c>
      <c r="AD276" s="239" t="s">
        <v>676</v>
      </c>
      <c r="AF276" s="239" t="s">
        <v>521</v>
      </c>
      <c r="AG276" s="239">
        <v>7</v>
      </c>
      <c r="AH276" s="239">
        <v>2</v>
      </c>
      <c r="AI276" s="239">
        <v>4</v>
      </c>
      <c r="AJ276" s="239">
        <v>3</v>
      </c>
      <c r="AK276" s="239">
        <v>21</v>
      </c>
      <c r="AL276" s="239">
        <v>20</v>
      </c>
      <c r="AM276" s="239" t="s">
        <v>374</v>
      </c>
      <c r="AN276" s="239">
        <v>5</v>
      </c>
      <c r="AO276" s="239">
        <v>4</v>
      </c>
      <c r="AS276" s="239">
        <v>12</v>
      </c>
      <c r="AT276" s="239">
        <v>9</v>
      </c>
      <c r="AU276" s="239">
        <v>60</v>
      </c>
      <c r="AV276" s="239">
        <v>11</v>
      </c>
      <c r="AW276" s="239">
        <v>21</v>
      </c>
      <c r="AX276" s="239">
        <v>2</v>
      </c>
      <c r="AY276" s="239">
        <v>3</v>
      </c>
      <c r="AZ276" s="239">
        <v>3</v>
      </c>
      <c r="BA276" s="239">
        <v>24</v>
      </c>
      <c r="BB276" s="239">
        <v>48</v>
      </c>
      <c r="BC276" s="239" t="s">
        <v>374</v>
      </c>
      <c r="BD276" s="239">
        <v>5</v>
      </c>
      <c r="BE276" s="239">
        <v>1</v>
      </c>
      <c r="BI276" s="239">
        <v>12</v>
      </c>
      <c r="BJ276" s="239">
        <v>9</v>
      </c>
      <c r="BK276" s="239">
        <v>60</v>
      </c>
      <c r="BL276" s="239">
        <v>11</v>
      </c>
      <c r="BM276" s="239">
        <v>21</v>
      </c>
      <c r="CT276" s="239">
        <v>418529.34552535799</v>
      </c>
      <c r="CU276" s="239">
        <v>4973068.2499364996</v>
      </c>
      <c r="CV276" s="239">
        <v>44.906377820000003</v>
      </c>
      <c r="CW276" s="239">
        <v>-94.032011350000005</v>
      </c>
      <c r="CX276" s="239" t="s">
        <v>379</v>
      </c>
      <c r="CY276" s="239" t="s">
        <v>928</v>
      </c>
    </row>
    <row r="277" spans="1:103" x14ac:dyDescent="0.25">
      <c r="A277" s="239">
        <v>781140</v>
      </c>
      <c r="B277" s="239">
        <v>3</v>
      </c>
      <c r="C277" s="239">
        <v>7</v>
      </c>
      <c r="D277" s="239">
        <v>159.08199999999999</v>
      </c>
      <c r="E277" s="239">
        <v>43</v>
      </c>
      <c r="G277" s="239" t="s">
        <v>845</v>
      </c>
      <c r="H277" s="239">
        <v>8</v>
      </c>
      <c r="I277" s="239">
        <v>22</v>
      </c>
      <c r="K277" s="239">
        <v>20000580</v>
      </c>
      <c r="L277" s="239">
        <v>200190131</v>
      </c>
      <c r="M277" s="239">
        <v>1</v>
      </c>
      <c r="N277" s="239">
        <v>19</v>
      </c>
      <c r="O277" s="239">
        <v>2020</v>
      </c>
      <c r="P277" s="239" t="s">
        <v>389</v>
      </c>
      <c r="Q277" s="239">
        <v>12</v>
      </c>
      <c r="S277" s="239">
        <v>5</v>
      </c>
      <c r="T277" s="239">
        <v>0</v>
      </c>
      <c r="U277" s="239">
        <v>1</v>
      </c>
      <c r="W277" s="239">
        <v>67</v>
      </c>
      <c r="X277" s="239">
        <v>2</v>
      </c>
      <c r="Y277" s="239">
        <v>1</v>
      </c>
      <c r="Z277" s="239">
        <v>1</v>
      </c>
      <c r="AB277" s="239">
        <v>5</v>
      </c>
      <c r="AC277" s="239">
        <v>98</v>
      </c>
      <c r="AD277" s="239">
        <v>7</v>
      </c>
      <c r="AF277" s="239" t="s">
        <v>521</v>
      </c>
      <c r="AG277" s="239">
        <v>3</v>
      </c>
      <c r="AH277" s="239">
        <v>2</v>
      </c>
      <c r="AI277" s="239">
        <v>4</v>
      </c>
      <c r="AJ277" s="239">
        <v>4</v>
      </c>
      <c r="AK277" s="239">
        <v>21</v>
      </c>
      <c r="AL277" s="239">
        <v>28</v>
      </c>
      <c r="AM277" s="239" t="s">
        <v>384</v>
      </c>
      <c r="AN277" s="239">
        <v>5</v>
      </c>
      <c r="AO277" s="239">
        <v>1</v>
      </c>
      <c r="AS277" s="239">
        <v>12</v>
      </c>
      <c r="AT277" s="239">
        <v>98</v>
      </c>
      <c r="AU277" s="239">
        <v>60</v>
      </c>
      <c r="AV277" s="239">
        <v>11</v>
      </c>
      <c r="AW277" s="239">
        <v>21</v>
      </c>
      <c r="CT277" s="239">
        <v>418702.18039565202</v>
      </c>
      <c r="CU277" s="239">
        <v>4973068.23080857</v>
      </c>
      <c r="CV277" s="239">
        <v>44.906397409999997</v>
      </c>
      <c r="CW277" s="239">
        <v>-94.029822359999997</v>
      </c>
      <c r="CX277" s="239" t="s">
        <v>379</v>
      </c>
      <c r="CY277" s="239" t="s">
        <v>929</v>
      </c>
    </row>
    <row r="278" spans="1:103" x14ac:dyDescent="0.25">
      <c r="A278" s="239">
        <v>446808</v>
      </c>
      <c r="B278" s="239">
        <v>3</v>
      </c>
      <c r="C278" s="239">
        <v>7</v>
      </c>
      <c r="D278" s="239">
        <v>159.10499999999999</v>
      </c>
      <c r="E278" s="239">
        <v>43</v>
      </c>
      <c r="G278" s="239" t="s">
        <v>845</v>
      </c>
      <c r="H278" s="239">
        <v>8</v>
      </c>
      <c r="I278" s="239">
        <v>22</v>
      </c>
      <c r="K278" s="239">
        <v>17003956</v>
      </c>
      <c r="M278" s="239">
        <v>4</v>
      </c>
      <c r="N278" s="239">
        <v>21</v>
      </c>
      <c r="O278" s="239">
        <v>2017</v>
      </c>
      <c r="P278" s="239" t="s">
        <v>383</v>
      </c>
      <c r="Q278" s="239">
        <v>18</v>
      </c>
      <c r="R278" s="239" t="s">
        <v>393</v>
      </c>
      <c r="S278" s="239">
        <v>5</v>
      </c>
      <c r="T278" s="239">
        <v>0</v>
      </c>
      <c r="U278" s="239">
        <v>2</v>
      </c>
      <c r="V278" s="239">
        <v>12</v>
      </c>
      <c r="W278" s="239">
        <v>10</v>
      </c>
      <c r="X278" s="239">
        <v>2</v>
      </c>
      <c r="Y278" s="239">
        <v>3</v>
      </c>
      <c r="Z278" s="239">
        <v>1</v>
      </c>
      <c r="AB278" s="239">
        <v>1</v>
      </c>
      <c r="AC278" s="239">
        <v>98</v>
      </c>
      <c r="AD278" s="239" t="s">
        <v>676</v>
      </c>
      <c r="AF278" s="239" t="s">
        <v>521</v>
      </c>
      <c r="AG278" s="239">
        <v>7</v>
      </c>
      <c r="AH278" s="239">
        <v>2</v>
      </c>
      <c r="AI278" s="239">
        <v>3</v>
      </c>
      <c r="AJ278" s="239">
        <v>3</v>
      </c>
      <c r="AK278" s="239">
        <v>21</v>
      </c>
      <c r="AL278" s="239">
        <v>29</v>
      </c>
      <c r="AM278" s="239" t="s">
        <v>374</v>
      </c>
      <c r="AN278" s="239">
        <v>5</v>
      </c>
      <c r="AO278" s="239">
        <v>99</v>
      </c>
      <c r="AS278" s="239">
        <v>12</v>
      </c>
      <c r="AT278" s="239">
        <v>9</v>
      </c>
      <c r="AU278" s="239">
        <v>60</v>
      </c>
      <c r="AV278" s="239">
        <v>11</v>
      </c>
      <c r="AW278" s="239">
        <v>21</v>
      </c>
      <c r="AX278" s="239">
        <v>2</v>
      </c>
      <c r="AY278" s="239">
        <v>4</v>
      </c>
      <c r="AZ278" s="239">
        <v>3</v>
      </c>
      <c r="BA278" s="239">
        <v>21</v>
      </c>
      <c r="BB278" s="239">
        <v>17</v>
      </c>
      <c r="BC278" s="239" t="s">
        <v>374</v>
      </c>
      <c r="BD278" s="239">
        <v>5</v>
      </c>
      <c r="BE278" s="239">
        <v>1</v>
      </c>
      <c r="BI278" s="239">
        <v>12</v>
      </c>
      <c r="BJ278" s="239">
        <v>9</v>
      </c>
      <c r="BK278" s="239">
        <v>60</v>
      </c>
      <c r="BL278" s="239">
        <v>11</v>
      </c>
      <c r="BM278" s="239">
        <v>21</v>
      </c>
      <c r="CT278" s="239">
        <v>418752.674282205</v>
      </c>
      <c r="CU278" s="239">
        <v>4973061.0686384896</v>
      </c>
      <c r="CV278" s="239">
        <v>44.90633871</v>
      </c>
      <c r="CW278" s="239">
        <v>-94.029181690000001</v>
      </c>
      <c r="CX278" s="239" t="s">
        <v>379</v>
      </c>
      <c r="CY278" s="239" t="s">
        <v>930</v>
      </c>
    </row>
    <row r="279" spans="1:103" x14ac:dyDescent="0.25">
      <c r="A279" s="239">
        <v>783037</v>
      </c>
      <c r="B279" s="239">
        <v>3</v>
      </c>
      <c r="C279" s="239">
        <v>7</v>
      </c>
      <c r="D279" s="239">
        <v>159.11699999999999</v>
      </c>
      <c r="E279" s="239">
        <v>43</v>
      </c>
      <c r="G279" s="239" t="s">
        <v>845</v>
      </c>
      <c r="H279" s="239">
        <v>8</v>
      </c>
      <c r="I279" s="239">
        <v>22</v>
      </c>
      <c r="K279" s="239">
        <v>20200242</v>
      </c>
      <c r="L279" s="239">
        <v>200230379</v>
      </c>
      <c r="M279" s="239">
        <v>1</v>
      </c>
      <c r="N279" s="239">
        <v>23</v>
      </c>
      <c r="O279" s="239">
        <v>2020</v>
      </c>
      <c r="P279" s="239" t="s">
        <v>416</v>
      </c>
      <c r="Q279" s="239">
        <v>6</v>
      </c>
      <c r="R279" s="239" t="s">
        <v>376</v>
      </c>
      <c r="S279" s="239">
        <v>5</v>
      </c>
      <c r="T279" s="239">
        <v>0</v>
      </c>
      <c r="U279" s="239">
        <v>2</v>
      </c>
      <c r="V279" s="239">
        <v>11</v>
      </c>
      <c r="W279" s="239">
        <v>10</v>
      </c>
      <c r="X279" s="239">
        <v>2</v>
      </c>
      <c r="Y279" s="239">
        <v>6</v>
      </c>
      <c r="Z279" s="239">
        <v>6</v>
      </c>
      <c r="AB279" s="239">
        <v>2</v>
      </c>
      <c r="AC279" s="239">
        <v>98</v>
      </c>
      <c r="AD279" s="239">
        <v>7</v>
      </c>
      <c r="AF279" s="239" t="s">
        <v>521</v>
      </c>
      <c r="AG279" s="239">
        <v>6</v>
      </c>
      <c r="AH279" s="239">
        <v>1</v>
      </c>
      <c r="AI279" s="239">
        <v>2</v>
      </c>
      <c r="AJ279" s="239">
        <v>4</v>
      </c>
      <c r="AK279" s="239">
        <v>21</v>
      </c>
      <c r="AS279" s="239">
        <v>12</v>
      </c>
      <c r="AT279" s="239">
        <v>9</v>
      </c>
      <c r="AU279" s="239">
        <v>60</v>
      </c>
      <c r="AV279" s="239">
        <v>11</v>
      </c>
      <c r="AW279" s="239">
        <v>21</v>
      </c>
      <c r="AX279" s="239">
        <v>2</v>
      </c>
      <c r="AY279" s="239">
        <v>4</v>
      </c>
      <c r="AZ279" s="239">
        <v>3</v>
      </c>
      <c r="BA279" s="239">
        <v>21</v>
      </c>
      <c r="BB279" s="239">
        <v>56</v>
      </c>
      <c r="BC279" s="239" t="s">
        <v>374</v>
      </c>
      <c r="BD279" s="239">
        <v>5</v>
      </c>
      <c r="BE279" s="239">
        <v>1</v>
      </c>
      <c r="BI279" s="239">
        <v>12</v>
      </c>
      <c r="BJ279" s="239">
        <v>9</v>
      </c>
      <c r="BK279" s="239">
        <v>60</v>
      </c>
      <c r="BL279" s="239">
        <v>11</v>
      </c>
      <c r="BM279" s="239">
        <v>21</v>
      </c>
      <c r="CT279" s="239">
        <v>418757.945982559</v>
      </c>
      <c r="CU279" s="239">
        <v>4973047.0832275003</v>
      </c>
      <c r="CV279" s="239">
        <v>44.906213440000002</v>
      </c>
      <c r="CW279" s="239">
        <v>-94.029112679999997</v>
      </c>
      <c r="CX279" s="239" t="s">
        <v>379</v>
      </c>
      <c r="CY279" s="239" t="s">
        <v>931</v>
      </c>
    </row>
    <row r="280" spans="1:103" x14ac:dyDescent="0.25">
      <c r="A280" s="239">
        <v>10966902</v>
      </c>
      <c r="B280" s="239">
        <v>3</v>
      </c>
      <c r="C280" s="239">
        <v>7</v>
      </c>
      <c r="D280" s="239">
        <v>159.18100000000001</v>
      </c>
      <c r="E280" s="239">
        <v>43</v>
      </c>
      <c r="G280" s="239" t="s">
        <v>843</v>
      </c>
      <c r="H280" s="239">
        <v>8</v>
      </c>
      <c r="I280" s="239">
        <v>22</v>
      </c>
      <c r="K280" s="239">
        <v>14200354</v>
      </c>
      <c r="L280" s="239">
        <v>140640188</v>
      </c>
      <c r="M280" s="239">
        <v>2</v>
      </c>
      <c r="N280" s="239">
        <v>27</v>
      </c>
      <c r="O280" s="239">
        <v>2014</v>
      </c>
      <c r="P280" s="239" t="s">
        <v>416</v>
      </c>
      <c r="Q280" s="239">
        <v>8</v>
      </c>
      <c r="S280" s="239">
        <v>5</v>
      </c>
      <c r="T280" s="239">
        <v>0</v>
      </c>
      <c r="U280" s="239">
        <v>2</v>
      </c>
      <c r="V280" s="239">
        <v>1</v>
      </c>
      <c r="W280" s="239">
        <v>10</v>
      </c>
      <c r="X280" s="239">
        <v>15</v>
      </c>
      <c r="Y280" s="239">
        <v>1</v>
      </c>
      <c r="Z280" s="239">
        <v>1</v>
      </c>
      <c r="AB280" s="239">
        <v>1</v>
      </c>
      <c r="AC280" s="239">
        <v>98</v>
      </c>
      <c r="AD280" s="239" t="s">
        <v>523</v>
      </c>
      <c r="AE280" s="239">
        <v>9</v>
      </c>
      <c r="AF280" s="239" t="s">
        <v>521</v>
      </c>
      <c r="AG280" s="239">
        <v>7</v>
      </c>
      <c r="AH280" s="239">
        <v>2</v>
      </c>
      <c r="AI280" s="239">
        <v>4</v>
      </c>
      <c r="AJ280" s="239">
        <v>3</v>
      </c>
      <c r="AK280" s="239">
        <v>21</v>
      </c>
      <c r="AL280" s="239">
        <v>48</v>
      </c>
      <c r="AM280" s="239" t="s">
        <v>374</v>
      </c>
      <c r="AN280" s="239">
        <v>5</v>
      </c>
      <c r="AO280" s="239">
        <v>5</v>
      </c>
      <c r="AS280" s="239">
        <v>7</v>
      </c>
      <c r="AT280" s="239">
        <v>98</v>
      </c>
      <c r="AU280" s="239">
        <v>60</v>
      </c>
      <c r="AV280" s="239">
        <v>11</v>
      </c>
      <c r="AW280" s="239">
        <v>21</v>
      </c>
      <c r="AX280" s="239">
        <v>2</v>
      </c>
      <c r="AY280" s="239">
        <v>4</v>
      </c>
      <c r="AZ280" s="239">
        <v>3</v>
      </c>
      <c r="BA280" s="239">
        <v>26</v>
      </c>
      <c r="BB280" s="239">
        <v>50</v>
      </c>
      <c r="BC280" s="239" t="s">
        <v>384</v>
      </c>
      <c r="BD280" s="239">
        <v>5</v>
      </c>
      <c r="BE280" s="239">
        <v>1</v>
      </c>
      <c r="BI280" s="239">
        <v>7</v>
      </c>
      <c r="BJ280" s="239">
        <v>98</v>
      </c>
      <c r="BK280" s="239">
        <v>60</v>
      </c>
      <c r="BL280" s="239">
        <v>11</v>
      </c>
      <c r="BM280" s="239">
        <v>21</v>
      </c>
      <c r="CT280" s="239">
        <v>418875</v>
      </c>
      <c r="CU280" s="239">
        <v>4973058</v>
      </c>
      <c r="CV280" s="239">
        <v>44.906324499999997</v>
      </c>
      <c r="CW280" s="239">
        <v>-94.027637200000001</v>
      </c>
      <c r="CX280" s="239" t="s">
        <v>379</v>
      </c>
      <c r="CY280" s="239" t="s">
        <v>932</v>
      </c>
    </row>
    <row r="281" spans="1:103" x14ac:dyDescent="0.25">
      <c r="A281" s="239">
        <v>522559</v>
      </c>
      <c r="B281" s="239">
        <v>3</v>
      </c>
      <c r="C281" s="239">
        <v>7</v>
      </c>
      <c r="D281" s="239">
        <v>159.232</v>
      </c>
      <c r="E281" s="239">
        <v>43</v>
      </c>
      <c r="G281" s="239" t="s">
        <v>845</v>
      </c>
      <c r="H281" s="239">
        <v>8</v>
      </c>
      <c r="I281" s="239">
        <v>22</v>
      </c>
      <c r="K281" s="239">
        <v>17203136</v>
      </c>
      <c r="M281" s="239">
        <v>12</v>
      </c>
      <c r="N281" s="239">
        <v>5</v>
      </c>
      <c r="O281" s="239">
        <v>2017</v>
      </c>
      <c r="P281" s="239" t="s">
        <v>391</v>
      </c>
      <c r="Q281" s="239">
        <v>6</v>
      </c>
      <c r="R281" s="239" t="s">
        <v>376</v>
      </c>
      <c r="S281" s="239">
        <v>3</v>
      </c>
      <c r="T281" s="239">
        <v>0</v>
      </c>
      <c r="U281" s="239">
        <v>2</v>
      </c>
      <c r="V281" s="239">
        <v>5</v>
      </c>
      <c r="W281" s="239">
        <v>10</v>
      </c>
      <c r="X281" s="239">
        <v>2</v>
      </c>
      <c r="Y281" s="239">
        <v>6</v>
      </c>
      <c r="Z281" s="239">
        <v>1</v>
      </c>
      <c r="AA281" s="239">
        <v>7</v>
      </c>
      <c r="AB281" s="239">
        <v>5</v>
      </c>
      <c r="AC281" s="239">
        <v>98</v>
      </c>
      <c r="AD281" s="239" t="s">
        <v>676</v>
      </c>
      <c r="AF281" s="239" t="s">
        <v>521</v>
      </c>
      <c r="AG281" s="239">
        <v>10</v>
      </c>
      <c r="AH281" s="239">
        <v>2</v>
      </c>
      <c r="AI281" s="239">
        <v>4</v>
      </c>
      <c r="AJ281" s="239">
        <v>3</v>
      </c>
      <c r="AK281" s="239">
        <v>21</v>
      </c>
      <c r="AL281" s="239">
        <v>37</v>
      </c>
      <c r="AM281" s="239" t="s">
        <v>384</v>
      </c>
      <c r="AN281" s="239">
        <v>5</v>
      </c>
      <c r="AO281" s="239">
        <v>71</v>
      </c>
      <c r="AS281" s="239">
        <v>12</v>
      </c>
      <c r="AT281" s="239">
        <v>9</v>
      </c>
      <c r="AU281" s="239">
        <v>60</v>
      </c>
      <c r="AV281" s="239">
        <v>11</v>
      </c>
      <c r="AW281" s="239">
        <v>21</v>
      </c>
      <c r="AX281" s="239">
        <v>2</v>
      </c>
      <c r="AY281" s="239">
        <v>2</v>
      </c>
      <c r="AZ281" s="239">
        <v>3</v>
      </c>
      <c r="BA281" s="239">
        <v>21</v>
      </c>
      <c r="BB281" s="239">
        <v>28</v>
      </c>
      <c r="BC281" s="239" t="s">
        <v>374</v>
      </c>
      <c r="BD281" s="239">
        <v>5</v>
      </c>
      <c r="BE281" s="239">
        <v>1</v>
      </c>
      <c r="BI281" s="239">
        <v>12</v>
      </c>
      <c r="BJ281" s="239">
        <v>9</v>
      </c>
      <c r="BK281" s="239">
        <v>60</v>
      </c>
      <c r="BL281" s="239">
        <v>11</v>
      </c>
      <c r="BM281" s="239">
        <v>21</v>
      </c>
      <c r="CT281" s="239">
        <v>418956.91304716002</v>
      </c>
      <c r="CU281" s="239">
        <v>4973055.5499111004</v>
      </c>
      <c r="CV281" s="239">
        <v>44.906312319999998</v>
      </c>
      <c r="CW281" s="239">
        <v>-94.026594070000002</v>
      </c>
      <c r="CX281" s="239" t="s">
        <v>379</v>
      </c>
      <c r="CY281" s="239" t="s">
        <v>933</v>
      </c>
    </row>
    <row r="282" spans="1:103" x14ac:dyDescent="0.25">
      <c r="A282" s="239">
        <v>10971085</v>
      </c>
      <c r="B282" s="239">
        <v>3</v>
      </c>
      <c r="C282" s="239">
        <v>7</v>
      </c>
      <c r="D282" s="239">
        <v>159.352</v>
      </c>
      <c r="E282" s="239">
        <v>43</v>
      </c>
      <c r="G282" s="239" t="s">
        <v>843</v>
      </c>
      <c r="H282" s="239">
        <v>8</v>
      </c>
      <c r="I282" s="239">
        <v>22</v>
      </c>
      <c r="K282" s="239">
        <v>14200427</v>
      </c>
      <c r="L282" s="239">
        <v>140780238</v>
      </c>
      <c r="M282" s="239">
        <v>3</v>
      </c>
      <c r="N282" s="239">
        <v>7</v>
      </c>
      <c r="O282" s="239">
        <v>2014</v>
      </c>
      <c r="P282" s="239" t="s">
        <v>383</v>
      </c>
      <c r="Q282" s="239">
        <v>18</v>
      </c>
      <c r="S282" s="239">
        <v>4</v>
      </c>
      <c r="T282" s="239">
        <v>0</v>
      </c>
      <c r="U282" s="239">
        <v>1</v>
      </c>
      <c r="V282" s="239">
        <v>7</v>
      </c>
      <c r="W282" s="239">
        <v>83</v>
      </c>
      <c r="X282" s="239">
        <v>2</v>
      </c>
      <c r="Y282" s="239">
        <v>6</v>
      </c>
      <c r="Z282" s="239">
        <v>7</v>
      </c>
      <c r="AB282" s="239">
        <v>5</v>
      </c>
      <c r="AC282" s="239">
        <v>98</v>
      </c>
      <c r="AD282" s="239" t="s">
        <v>523</v>
      </c>
      <c r="AE282" s="239" t="s">
        <v>934</v>
      </c>
      <c r="AF282" s="239" t="s">
        <v>521</v>
      </c>
      <c r="AG282" s="239">
        <v>3</v>
      </c>
      <c r="AH282" s="239">
        <v>2</v>
      </c>
      <c r="AI282" s="239">
        <v>2</v>
      </c>
      <c r="AJ282" s="239">
        <v>4</v>
      </c>
      <c r="AK282" s="239">
        <v>21</v>
      </c>
      <c r="AL282" s="239">
        <v>56</v>
      </c>
      <c r="AM282" s="239" t="s">
        <v>384</v>
      </c>
      <c r="AN282" s="239">
        <v>5</v>
      </c>
      <c r="AS282" s="239">
        <v>7</v>
      </c>
      <c r="AT282" s="239">
        <v>98</v>
      </c>
      <c r="AU282" s="239">
        <v>60</v>
      </c>
      <c r="AV282" s="239">
        <v>11</v>
      </c>
      <c r="AW282" s="239">
        <v>21</v>
      </c>
      <c r="CT282" s="239">
        <v>419150</v>
      </c>
      <c r="CU282" s="239">
        <v>4973046</v>
      </c>
      <c r="CV282" s="239">
        <v>44.906246400000001</v>
      </c>
      <c r="CW282" s="239">
        <v>-94.0241422</v>
      </c>
      <c r="CX282" s="239" t="s">
        <v>379</v>
      </c>
      <c r="CY282" s="239" t="s">
        <v>935</v>
      </c>
    </row>
    <row r="283" spans="1:103" x14ac:dyDescent="0.25">
      <c r="A283" s="239">
        <v>684135</v>
      </c>
      <c r="B283" s="239">
        <v>3</v>
      </c>
      <c r="C283" s="239">
        <v>7</v>
      </c>
      <c r="D283" s="239">
        <v>159.45599999999999</v>
      </c>
      <c r="E283" s="239">
        <v>43</v>
      </c>
      <c r="G283" s="239" t="s">
        <v>845</v>
      </c>
      <c r="H283" s="239">
        <v>8</v>
      </c>
      <c r="I283" s="239">
        <v>22</v>
      </c>
      <c r="K283" s="239">
        <v>19200413</v>
      </c>
      <c r="M283" s="239">
        <v>2</v>
      </c>
      <c r="N283" s="239">
        <v>6</v>
      </c>
      <c r="O283" s="239">
        <v>2019</v>
      </c>
      <c r="P283" s="239" t="s">
        <v>375</v>
      </c>
      <c r="Q283" s="239">
        <v>7</v>
      </c>
      <c r="R283" s="239" t="s">
        <v>393</v>
      </c>
      <c r="S283" s="239">
        <v>5</v>
      </c>
      <c r="T283" s="239">
        <v>0</v>
      </c>
      <c r="U283" s="239">
        <v>2</v>
      </c>
      <c r="V283" s="239">
        <v>12</v>
      </c>
      <c r="W283" s="239">
        <v>10</v>
      </c>
      <c r="X283" s="239">
        <v>16</v>
      </c>
      <c r="Y283" s="239">
        <v>1</v>
      </c>
      <c r="Z283" s="239">
        <v>2</v>
      </c>
      <c r="AB283" s="239">
        <v>3</v>
      </c>
      <c r="AC283" s="239">
        <v>98</v>
      </c>
      <c r="AD283" s="239" t="s">
        <v>676</v>
      </c>
      <c r="AF283" s="239" t="s">
        <v>521</v>
      </c>
      <c r="AG283" s="239">
        <v>7</v>
      </c>
      <c r="AH283" s="239">
        <v>2</v>
      </c>
      <c r="AI283" s="239">
        <v>4</v>
      </c>
      <c r="AJ283" s="239">
        <v>3</v>
      </c>
      <c r="AK283" s="239">
        <v>21</v>
      </c>
      <c r="AL283" s="239">
        <v>65</v>
      </c>
      <c r="AM283" s="239" t="s">
        <v>384</v>
      </c>
      <c r="AN283" s="239">
        <v>5</v>
      </c>
      <c r="AO283" s="239">
        <v>2</v>
      </c>
      <c r="AS283" s="239">
        <v>12</v>
      </c>
      <c r="AT283" s="239">
        <v>9</v>
      </c>
      <c r="AU283" s="239">
        <v>60</v>
      </c>
      <c r="AV283" s="239">
        <v>11</v>
      </c>
      <c r="AW283" s="239">
        <v>22</v>
      </c>
      <c r="AX283" s="239">
        <v>2</v>
      </c>
      <c r="AY283" s="239">
        <v>3</v>
      </c>
      <c r="AZ283" s="239">
        <v>3</v>
      </c>
      <c r="BA283" s="239">
        <v>21</v>
      </c>
      <c r="BB283" s="239">
        <v>17</v>
      </c>
      <c r="BC283" s="239" t="s">
        <v>384</v>
      </c>
      <c r="BD283" s="239">
        <v>5</v>
      </c>
      <c r="BE283" s="239">
        <v>1</v>
      </c>
      <c r="BI283" s="239">
        <v>12</v>
      </c>
      <c r="BJ283" s="239">
        <v>9</v>
      </c>
      <c r="BK283" s="239">
        <v>60</v>
      </c>
      <c r="BL283" s="239">
        <v>11</v>
      </c>
      <c r="BM283" s="239">
        <v>22</v>
      </c>
      <c r="CT283" s="239">
        <v>419316.74710016098</v>
      </c>
      <c r="CU283" s="239">
        <v>4973059.7832528995</v>
      </c>
      <c r="CV283" s="239">
        <v>44.906391309999997</v>
      </c>
      <c r="CW283" s="239">
        <v>-94.022037359999999</v>
      </c>
      <c r="CX283" s="239" t="s">
        <v>379</v>
      </c>
      <c r="CY283" s="239" t="s">
        <v>936</v>
      </c>
    </row>
    <row r="284" spans="1:103" x14ac:dyDescent="0.25">
      <c r="A284" s="239">
        <v>10966424</v>
      </c>
      <c r="B284" s="239">
        <v>3</v>
      </c>
      <c r="C284" s="239">
        <v>7</v>
      </c>
      <c r="D284" s="239">
        <v>159.679</v>
      </c>
      <c r="E284" s="239">
        <v>43</v>
      </c>
      <c r="G284" s="239" t="s">
        <v>843</v>
      </c>
      <c r="H284" s="239">
        <v>8</v>
      </c>
      <c r="I284" s="239">
        <v>22</v>
      </c>
      <c r="K284" s="239">
        <v>14200326</v>
      </c>
      <c r="L284" s="239">
        <v>140590316</v>
      </c>
      <c r="M284" s="239">
        <v>2</v>
      </c>
      <c r="N284" s="239">
        <v>22</v>
      </c>
      <c r="O284" s="239">
        <v>2014</v>
      </c>
      <c r="P284" s="239" t="s">
        <v>386</v>
      </c>
      <c r="Q284" s="239">
        <v>8</v>
      </c>
      <c r="R284" s="239" t="s">
        <v>393</v>
      </c>
      <c r="S284" s="239">
        <v>5</v>
      </c>
      <c r="T284" s="239">
        <v>0</v>
      </c>
      <c r="U284" s="239">
        <v>1</v>
      </c>
      <c r="V284" s="239">
        <v>4</v>
      </c>
      <c r="W284" s="239">
        <v>83</v>
      </c>
      <c r="X284" s="239">
        <v>2</v>
      </c>
      <c r="Y284" s="239">
        <v>1</v>
      </c>
      <c r="Z284" s="239">
        <v>1</v>
      </c>
      <c r="AB284" s="239">
        <v>5</v>
      </c>
      <c r="AC284" s="239">
        <v>98</v>
      </c>
      <c r="AD284" s="239" t="s">
        <v>523</v>
      </c>
      <c r="AE284" s="239" t="s">
        <v>934</v>
      </c>
      <c r="AF284" s="239" t="s">
        <v>521</v>
      </c>
      <c r="AG284" s="239">
        <v>3</v>
      </c>
      <c r="AH284" s="239">
        <v>2</v>
      </c>
      <c r="AI284" s="239">
        <v>2</v>
      </c>
      <c r="AJ284" s="239">
        <v>4</v>
      </c>
      <c r="AK284" s="239">
        <v>21</v>
      </c>
      <c r="AL284" s="239">
        <v>34</v>
      </c>
      <c r="AM284" s="239" t="s">
        <v>374</v>
      </c>
      <c r="AN284" s="239">
        <v>5</v>
      </c>
      <c r="AO284" s="239">
        <v>72</v>
      </c>
      <c r="AS284" s="239">
        <v>7</v>
      </c>
      <c r="AT284" s="239">
        <v>98</v>
      </c>
      <c r="AU284" s="239">
        <v>60</v>
      </c>
      <c r="AV284" s="239">
        <v>11</v>
      </c>
      <c r="AW284" s="239">
        <v>20</v>
      </c>
      <c r="CT284" s="239">
        <v>419676</v>
      </c>
      <c r="CU284" s="239">
        <v>4973030</v>
      </c>
      <c r="CV284" s="239">
        <v>44.906159700000003</v>
      </c>
      <c r="CW284" s="239">
        <v>-94.017484199999998</v>
      </c>
      <c r="CX284" s="239" t="s">
        <v>379</v>
      </c>
      <c r="CY284" s="239" t="s">
        <v>937</v>
      </c>
    </row>
    <row r="285" spans="1:103" x14ac:dyDescent="0.25">
      <c r="A285" s="239">
        <v>754344</v>
      </c>
      <c r="B285" s="239">
        <v>3</v>
      </c>
      <c r="C285" s="239">
        <v>7</v>
      </c>
      <c r="D285" s="239">
        <v>159.745</v>
      </c>
      <c r="E285" s="239">
        <v>43</v>
      </c>
      <c r="G285" s="239" t="s">
        <v>845</v>
      </c>
      <c r="H285" s="239">
        <v>8</v>
      </c>
      <c r="I285" s="239">
        <v>22</v>
      </c>
      <c r="K285" s="239">
        <v>19202640</v>
      </c>
      <c r="M285" s="239">
        <v>10</v>
      </c>
      <c r="N285" s="239">
        <v>13</v>
      </c>
      <c r="O285" s="239">
        <v>2019</v>
      </c>
      <c r="P285" s="239" t="s">
        <v>389</v>
      </c>
      <c r="Q285" s="239">
        <v>16</v>
      </c>
      <c r="R285" s="239">
        <v>98</v>
      </c>
      <c r="S285" s="239">
        <v>5</v>
      </c>
      <c r="T285" s="239">
        <v>0</v>
      </c>
      <c r="U285" s="239">
        <v>2</v>
      </c>
      <c r="W285" s="239">
        <v>51</v>
      </c>
      <c r="X285" s="239">
        <v>2</v>
      </c>
      <c r="Y285" s="239">
        <v>1</v>
      </c>
      <c r="Z285" s="239">
        <v>1</v>
      </c>
      <c r="AB285" s="239">
        <v>1</v>
      </c>
      <c r="AC285" s="239">
        <v>98</v>
      </c>
      <c r="AD285" s="239" t="s">
        <v>676</v>
      </c>
      <c r="AF285" s="239" t="s">
        <v>521</v>
      </c>
      <c r="AG285" s="239">
        <v>90</v>
      </c>
      <c r="AH285" s="239">
        <v>2</v>
      </c>
      <c r="AI285" s="239">
        <v>5</v>
      </c>
      <c r="AJ285" s="239">
        <v>4</v>
      </c>
      <c r="AK285" s="239">
        <v>21</v>
      </c>
      <c r="AL285" s="239">
        <v>76</v>
      </c>
      <c r="AM285" s="239" t="s">
        <v>374</v>
      </c>
      <c r="AN285" s="239">
        <v>5</v>
      </c>
      <c r="AO285" s="239">
        <v>90</v>
      </c>
      <c r="AS285" s="239">
        <v>12</v>
      </c>
      <c r="AT285" s="239">
        <v>98</v>
      </c>
      <c r="AU285" s="239">
        <v>60</v>
      </c>
      <c r="AV285" s="239">
        <v>11</v>
      </c>
      <c r="AW285" s="239">
        <v>21</v>
      </c>
      <c r="AX285" s="239">
        <v>2</v>
      </c>
      <c r="AY285" s="239">
        <v>5</v>
      </c>
      <c r="AZ285" s="239">
        <v>4</v>
      </c>
      <c r="BA285" s="239">
        <v>21</v>
      </c>
      <c r="BB285" s="239">
        <v>34</v>
      </c>
      <c r="BC285" s="239" t="s">
        <v>384</v>
      </c>
      <c r="BD285" s="239">
        <v>5</v>
      </c>
      <c r="BE285" s="239">
        <v>1</v>
      </c>
      <c r="BI285" s="239">
        <v>12</v>
      </c>
      <c r="BJ285" s="239">
        <v>98</v>
      </c>
      <c r="BK285" s="239">
        <v>60</v>
      </c>
      <c r="BL285" s="239">
        <v>11</v>
      </c>
      <c r="BM285" s="239">
        <v>21</v>
      </c>
      <c r="CT285" s="239">
        <v>419782.41469816299</v>
      </c>
      <c r="CU285" s="239">
        <v>4973030.1498603001</v>
      </c>
      <c r="CV285" s="239">
        <v>44.906177219999996</v>
      </c>
      <c r="CW285" s="239">
        <v>-94.01613485</v>
      </c>
      <c r="CX285" s="239" t="s">
        <v>379</v>
      </c>
      <c r="CY285" s="239" t="s">
        <v>938</v>
      </c>
    </row>
    <row r="286" spans="1:103" x14ac:dyDescent="0.25">
      <c r="A286" s="239">
        <v>871793</v>
      </c>
      <c r="B286" s="239">
        <v>3</v>
      </c>
      <c r="C286" s="239">
        <v>7</v>
      </c>
      <c r="D286" s="239">
        <v>159.75899999999999</v>
      </c>
      <c r="E286" s="239">
        <v>43</v>
      </c>
      <c r="G286" s="239" t="s">
        <v>845</v>
      </c>
      <c r="H286" s="239">
        <v>8</v>
      </c>
      <c r="I286" s="239">
        <v>22</v>
      </c>
      <c r="K286" s="239">
        <v>20202998</v>
      </c>
      <c r="L286" s="239">
        <v>203650136</v>
      </c>
      <c r="M286" s="239">
        <v>12</v>
      </c>
      <c r="N286" s="239">
        <v>30</v>
      </c>
      <c r="O286" s="239">
        <v>2020</v>
      </c>
      <c r="P286" s="239" t="s">
        <v>375</v>
      </c>
      <c r="Q286" s="239">
        <v>7</v>
      </c>
      <c r="R286" s="239" t="s">
        <v>393</v>
      </c>
      <c r="S286" s="239">
        <v>5</v>
      </c>
      <c r="T286" s="239">
        <v>0</v>
      </c>
      <c r="U286" s="239">
        <v>1</v>
      </c>
      <c r="W286" s="239">
        <v>28</v>
      </c>
      <c r="X286" s="239">
        <v>2</v>
      </c>
      <c r="Y286" s="239">
        <v>2</v>
      </c>
      <c r="Z286" s="239">
        <v>7</v>
      </c>
      <c r="AB286" s="239">
        <v>5</v>
      </c>
      <c r="AC286" s="239">
        <v>98</v>
      </c>
      <c r="AD286" s="239">
        <v>7</v>
      </c>
      <c r="AF286" s="239" t="s">
        <v>521</v>
      </c>
      <c r="AG286" s="239">
        <v>3</v>
      </c>
      <c r="AH286" s="239">
        <v>2</v>
      </c>
      <c r="AI286" s="239">
        <v>3</v>
      </c>
      <c r="AJ286" s="239">
        <v>3</v>
      </c>
      <c r="AK286" s="239">
        <v>21</v>
      </c>
      <c r="AL286" s="239">
        <v>17</v>
      </c>
      <c r="AM286" s="239" t="s">
        <v>374</v>
      </c>
      <c r="AN286" s="239">
        <v>5</v>
      </c>
      <c r="AO286" s="239">
        <v>68</v>
      </c>
      <c r="AS286" s="239">
        <v>12</v>
      </c>
      <c r="AT286" s="239">
        <v>9</v>
      </c>
      <c r="AU286" s="239">
        <v>60</v>
      </c>
      <c r="AV286" s="239">
        <v>11</v>
      </c>
      <c r="AW286" s="239">
        <v>24</v>
      </c>
      <c r="CT286" s="239">
        <v>419790.88138176303</v>
      </c>
      <c r="CU286" s="239">
        <v>4973021.6831767</v>
      </c>
      <c r="CV286" s="239">
        <v>44.906101970000002</v>
      </c>
      <c r="CW286" s="239">
        <v>-94.016026280000005</v>
      </c>
      <c r="CX286" s="239" t="s">
        <v>379</v>
      </c>
      <c r="CY286" s="239" t="s">
        <v>939</v>
      </c>
    </row>
    <row r="287" spans="1:103" x14ac:dyDescent="0.25">
      <c r="A287" s="239">
        <v>475905</v>
      </c>
      <c r="B287" s="239">
        <v>3</v>
      </c>
      <c r="C287" s="239">
        <v>7</v>
      </c>
      <c r="D287" s="239">
        <v>159.90100000000001</v>
      </c>
      <c r="E287" s="239">
        <v>43</v>
      </c>
      <c r="G287" s="239" t="s">
        <v>845</v>
      </c>
      <c r="H287" s="239">
        <v>8</v>
      </c>
      <c r="I287" s="239">
        <v>22</v>
      </c>
      <c r="K287" s="239">
        <v>17201803</v>
      </c>
      <c r="M287" s="239">
        <v>7</v>
      </c>
      <c r="N287" s="239">
        <v>10</v>
      </c>
      <c r="O287" s="239">
        <v>2017</v>
      </c>
      <c r="P287" s="239" t="s">
        <v>381</v>
      </c>
      <c r="Q287" s="239">
        <v>15</v>
      </c>
      <c r="R287" s="239" t="s">
        <v>393</v>
      </c>
      <c r="S287" s="239">
        <v>5</v>
      </c>
      <c r="T287" s="239">
        <v>0</v>
      </c>
      <c r="U287" s="239">
        <v>2</v>
      </c>
      <c r="V287" s="239">
        <v>12</v>
      </c>
      <c r="W287" s="239">
        <v>10</v>
      </c>
      <c r="X287" s="239">
        <v>4</v>
      </c>
      <c r="Y287" s="239">
        <v>1</v>
      </c>
      <c r="Z287" s="239">
        <v>1</v>
      </c>
      <c r="AB287" s="239">
        <v>1</v>
      </c>
      <c r="AC287" s="239">
        <v>98</v>
      </c>
      <c r="AD287" s="239" t="s">
        <v>676</v>
      </c>
      <c r="AF287" s="239" t="s">
        <v>521</v>
      </c>
      <c r="AG287" s="239">
        <v>7</v>
      </c>
      <c r="AH287" s="239">
        <v>2</v>
      </c>
      <c r="AI287" s="239">
        <v>3</v>
      </c>
      <c r="AJ287" s="239">
        <v>3</v>
      </c>
      <c r="AK287" s="239">
        <v>21</v>
      </c>
      <c r="AL287" s="239">
        <v>18</v>
      </c>
      <c r="AM287" s="239" t="s">
        <v>374</v>
      </c>
      <c r="AN287" s="239">
        <v>5</v>
      </c>
      <c r="AO287" s="239">
        <v>74</v>
      </c>
      <c r="AS287" s="239">
        <v>12</v>
      </c>
      <c r="AT287" s="239">
        <v>9</v>
      </c>
      <c r="AU287" s="239">
        <v>60</v>
      </c>
      <c r="AV287" s="239">
        <v>11</v>
      </c>
      <c r="AW287" s="239">
        <v>23</v>
      </c>
      <c r="AX287" s="239">
        <v>2</v>
      </c>
      <c r="AY287" s="239">
        <v>3</v>
      </c>
      <c r="AZ287" s="239">
        <v>3</v>
      </c>
      <c r="BA287" s="239">
        <v>26</v>
      </c>
      <c r="BB287" s="239">
        <v>52</v>
      </c>
      <c r="BC287" s="239" t="s">
        <v>374</v>
      </c>
      <c r="BD287" s="239">
        <v>5</v>
      </c>
      <c r="BE287" s="239">
        <v>1</v>
      </c>
      <c r="BI287" s="239">
        <v>12</v>
      </c>
      <c r="BJ287" s="239">
        <v>9</v>
      </c>
      <c r="BK287" s="239">
        <v>60</v>
      </c>
      <c r="BL287" s="239">
        <v>11</v>
      </c>
      <c r="BM287" s="239">
        <v>23</v>
      </c>
      <c r="CT287" s="239">
        <v>420032.18186436401</v>
      </c>
      <c r="CU287" s="239">
        <v>4973013.2164930999</v>
      </c>
      <c r="CV287" s="239">
        <v>44.90605291</v>
      </c>
      <c r="CW287" s="239">
        <v>-94.012968810000004</v>
      </c>
      <c r="CX287" s="239" t="s">
        <v>379</v>
      </c>
      <c r="CY287" s="239" t="s">
        <v>940</v>
      </c>
    </row>
    <row r="288" spans="1:103" x14ac:dyDescent="0.25">
      <c r="A288" s="239">
        <v>10779515</v>
      </c>
      <c r="B288" s="239">
        <v>3</v>
      </c>
      <c r="C288" s="239">
        <v>7</v>
      </c>
      <c r="D288" s="239">
        <v>159.935</v>
      </c>
      <c r="E288" s="239">
        <v>10</v>
      </c>
      <c r="G288" s="239" t="s">
        <v>941</v>
      </c>
      <c r="H288" s="239">
        <v>8</v>
      </c>
      <c r="I288" s="239">
        <v>25</v>
      </c>
      <c r="K288" s="239">
        <v>12200817</v>
      </c>
      <c r="L288" s="239">
        <v>122290185</v>
      </c>
      <c r="M288" s="239">
        <v>8</v>
      </c>
      <c r="N288" s="239">
        <v>6</v>
      </c>
      <c r="O288" s="239">
        <v>2012</v>
      </c>
      <c r="P288" s="239" t="s">
        <v>381</v>
      </c>
      <c r="Q288" s="239">
        <v>17</v>
      </c>
      <c r="R288" s="239" t="s">
        <v>376</v>
      </c>
      <c r="S288" s="239">
        <v>5</v>
      </c>
      <c r="T288" s="239">
        <v>0</v>
      </c>
      <c r="U288" s="239">
        <v>2</v>
      </c>
      <c r="V288" s="239">
        <v>8</v>
      </c>
      <c r="W288" s="239">
        <v>10</v>
      </c>
      <c r="X288" s="239">
        <v>2</v>
      </c>
      <c r="Y288" s="239">
        <v>1</v>
      </c>
      <c r="Z288" s="239">
        <v>1</v>
      </c>
      <c r="AB288" s="239">
        <v>1</v>
      </c>
      <c r="AC288" s="239">
        <v>98</v>
      </c>
      <c r="AD288" s="239" t="s">
        <v>523</v>
      </c>
      <c r="AE288" s="239" t="s">
        <v>942</v>
      </c>
      <c r="AF288" s="239" t="s">
        <v>521</v>
      </c>
      <c r="AG288" s="239">
        <v>8</v>
      </c>
      <c r="AH288" s="239">
        <v>2</v>
      </c>
      <c r="AI288" s="239">
        <v>4</v>
      </c>
      <c r="AJ288" s="239">
        <v>4</v>
      </c>
      <c r="AK288" s="239">
        <v>21</v>
      </c>
      <c r="AL288" s="239">
        <v>74</v>
      </c>
      <c r="AM288" s="239" t="s">
        <v>374</v>
      </c>
      <c r="AN288" s="239">
        <v>5</v>
      </c>
      <c r="AO288" s="239">
        <v>15</v>
      </c>
      <c r="AS288" s="239">
        <v>7</v>
      </c>
      <c r="AT288" s="239">
        <v>5</v>
      </c>
      <c r="AU288" s="239">
        <v>60</v>
      </c>
      <c r="AV288" s="239">
        <v>11</v>
      </c>
      <c r="AW288" s="239">
        <v>20</v>
      </c>
      <c r="AX288" s="239">
        <v>2</v>
      </c>
      <c r="AY288" s="239">
        <v>4</v>
      </c>
      <c r="AZ288" s="239">
        <v>4</v>
      </c>
      <c r="BA288" s="239">
        <v>21</v>
      </c>
      <c r="BB288" s="239">
        <v>33</v>
      </c>
      <c r="BC288" s="239" t="s">
        <v>374</v>
      </c>
      <c r="BD288" s="239">
        <v>5</v>
      </c>
      <c r="BE288" s="239">
        <v>1</v>
      </c>
      <c r="BI288" s="239">
        <v>7</v>
      </c>
      <c r="BJ288" s="239">
        <v>5</v>
      </c>
      <c r="BK288" s="239">
        <v>60</v>
      </c>
      <c r="BL288" s="239">
        <v>11</v>
      </c>
      <c r="BM288" s="239">
        <v>20</v>
      </c>
      <c r="CT288" s="239">
        <v>420087</v>
      </c>
      <c r="CU288" s="239">
        <v>4973016</v>
      </c>
      <c r="CV288" s="239">
        <v>44.906079900000002</v>
      </c>
      <c r="CW288" s="239">
        <v>-94.012279100000001</v>
      </c>
      <c r="CX288" s="239" t="s">
        <v>379</v>
      </c>
      <c r="CY288" s="239" t="s">
        <v>943</v>
      </c>
    </row>
    <row r="289" spans="1:103" x14ac:dyDescent="0.25">
      <c r="A289" s="239">
        <v>10697004</v>
      </c>
      <c r="B289" s="239">
        <v>3</v>
      </c>
      <c r="C289" s="239">
        <v>7</v>
      </c>
      <c r="D289" s="239">
        <v>160.089</v>
      </c>
      <c r="E289" s="239">
        <v>10</v>
      </c>
      <c r="G289" s="239" t="s">
        <v>941</v>
      </c>
      <c r="H289" s="239">
        <v>8</v>
      </c>
      <c r="I289" s="239">
        <v>25</v>
      </c>
      <c r="K289" s="239">
        <v>11002088</v>
      </c>
      <c r="L289" s="239">
        <v>110220076</v>
      </c>
      <c r="M289" s="239">
        <v>1</v>
      </c>
      <c r="N289" s="239">
        <v>22</v>
      </c>
      <c r="O289" s="239">
        <v>2011</v>
      </c>
      <c r="P289" s="239" t="s">
        <v>386</v>
      </c>
      <c r="Q289" s="239">
        <v>3</v>
      </c>
      <c r="S289" s="239">
        <v>5</v>
      </c>
      <c r="T289" s="239">
        <v>0</v>
      </c>
      <c r="U289" s="239">
        <v>1</v>
      </c>
      <c r="V289" s="239">
        <v>7</v>
      </c>
      <c r="W289" s="239">
        <v>54</v>
      </c>
      <c r="X289" s="239">
        <v>2</v>
      </c>
      <c r="Y289" s="239">
        <v>6</v>
      </c>
      <c r="Z289" s="239">
        <v>2</v>
      </c>
      <c r="AB289" s="239">
        <v>3</v>
      </c>
      <c r="AC289" s="239">
        <v>98</v>
      </c>
      <c r="AD289" s="239" t="s">
        <v>944</v>
      </c>
      <c r="AE289" s="239" t="s">
        <v>945</v>
      </c>
      <c r="AF289" s="239" t="s">
        <v>521</v>
      </c>
      <c r="AG289" s="239">
        <v>3</v>
      </c>
      <c r="AH289" s="239">
        <v>2</v>
      </c>
      <c r="AI289" s="239">
        <v>3</v>
      </c>
      <c r="AJ289" s="239">
        <v>4</v>
      </c>
      <c r="AK289" s="239">
        <v>21</v>
      </c>
      <c r="AL289" s="239">
        <v>49</v>
      </c>
      <c r="AM289" s="239" t="s">
        <v>374</v>
      </c>
      <c r="AN289" s="239">
        <v>10</v>
      </c>
      <c r="AO289" s="239">
        <v>18</v>
      </c>
      <c r="AS289" s="239">
        <v>7</v>
      </c>
      <c r="AT289" s="239">
        <v>98</v>
      </c>
      <c r="AU289" s="239">
        <v>55</v>
      </c>
      <c r="AV289" s="239">
        <v>11</v>
      </c>
      <c r="AW289" s="239">
        <v>21</v>
      </c>
      <c r="CT289" s="239">
        <v>420335</v>
      </c>
      <c r="CU289" s="239">
        <v>4973012</v>
      </c>
      <c r="CV289" s="239">
        <v>44.906078600000001</v>
      </c>
      <c r="CW289" s="239">
        <v>-94.009131800000006</v>
      </c>
      <c r="CX289" s="239" t="s">
        <v>379</v>
      </c>
      <c r="CY289" s="239" t="s">
        <v>946</v>
      </c>
    </row>
    <row r="290" spans="1:103" x14ac:dyDescent="0.25">
      <c r="A290" s="239">
        <v>505175</v>
      </c>
      <c r="B290" s="239">
        <v>3</v>
      </c>
      <c r="C290" s="239">
        <v>7</v>
      </c>
      <c r="D290" s="239">
        <v>160.203</v>
      </c>
      <c r="E290" s="239">
        <v>10</v>
      </c>
      <c r="G290" s="239" t="s">
        <v>941</v>
      </c>
      <c r="H290" s="239">
        <v>8</v>
      </c>
      <c r="I290" s="239">
        <v>25</v>
      </c>
      <c r="K290" s="239">
        <v>17032043</v>
      </c>
      <c r="M290" s="239">
        <v>9</v>
      </c>
      <c r="N290" s="239">
        <v>30</v>
      </c>
      <c r="O290" s="239">
        <v>2017</v>
      </c>
      <c r="P290" s="239" t="s">
        <v>386</v>
      </c>
      <c r="Q290" s="239">
        <v>19</v>
      </c>
      <c r="R290" s="239" t="s">
        <v>393</v>
      </c>
      <c r="S290" s="239">
        <v>5</v>
      </c>
      <c r="T290" s="239">
        <v>0</v>
      </c>
      <c r="U290" s="239">
        <v>1</v>
      </c>
      <c r="W290" s="239">
        <v>16</v>
      </c>
      <c r="X290" s="239">
        <v>2</v>
      </c>
      <c r="Y290" s="239">
        <v>3</v>
      </c>
      <c r="Z290" s="239">
        <v>1</v>
      </c>
      <c r="AB290" s="239">
        <v>1</v>
      </c>
      <c r="AC290" s="239">
        <v>98</v>
      </c>
      <c r="AD290" s="239" t="s">
        <v>676</v>
      </c>
      <c r="AF290" s="239" t="s">
        <v>521</v>
      </c>
      <c r="AG290" s="239">
        <v>4</v>
      </c>
      <c r="AH290" s="239">
        <v>2</v>
      </c>
      <c r="AI290" s="239">
        <v>4</v>
      </c>
      <c r="AJ290" s="239">
        <v>3</v>
      </c>
      <c r="AK290" s="239">
        <v>21</v>
      </c>
      <c r="AL290" s="239">
        <v>56</v>
      </c>
      <c r="AM290" s="239" t="s">
        <v>384</v>
      </c>
      <c r="AN290" s="239">
        <v>5</v>
      </c>
      <c r="AO290" s="239">
        <v>1</v>
      </c>
      <c r="AS290" s="239">
        <v>12</v>
      </c>
      <c r="AT290" s="239">
        <v>9</v>
      </c>
      <c r="AU290" s="239">
        <v>60</v>
      </c>
      <c r="AV290" s="239">
        <v>11</v>
      </c>
      <c r="AW290" s="239">
        <v>21</v>
      </c>
      <c r="CT290" s="239">
        <v>420518.57855152001</v>
      </c>
      <c r="CU290" s="239">
        <v>4972997.8064539097</v>
      </c>
      <c r="CV290" s="239">
        <v>44.905968690000002</v>
      </c>
      <c r="CW290" s="239">
        <v>-94.006806060000002</v>
      </c>
      <c r="CX290" s="239" t="s">
        <v>379</v>
      </c>
      <c r="CY290" s="239" t="s">
        <v>947</v>
      </c>
    </row>
    <row r="291" spans="1:103" x14ac:dyDescent="0.25">
      <c r="A291" s="239">
        <v>539442</v>
      </c>
      <c r="B291" s="239">
        <v>3</v>
      </c>
      <c r="C291" s="239">
        <v>7</v>
      </c>
      <c r="D291" s="239">
        <v>160.52699999999999</v>
      </c>
      <c r="E291" s="239">
        <v>10</v>
      </c>
      <c r="G291" s="239" t="s">
        <v>941</v>
      </c>
      <c r="H291" s="239">
        <v>8</v>
      </c>
      <c r="I291" s="239">
        <v>25</v>
      </c>
      <c r="K291" s="239">
        <v>18501374</v>
      </c>
      <c r="M291" s="239">
        <v>1</v>
      </c>
      <c r="N291" s="239">
        <v>22</v>
      </c>
      <c r="O291" s="239">
        <v>2018</v>
      </c>
      <c r="P291" s="239" t="s">
        <v>381</v>
      </c>
      <c r="Q291" s="239">
        <v>14</v>
      </c>
      <c r="R291" s="239">
        <v>98</v>
      </c>
      <c r="S291" s="239">
        <v>3</v>
      </c>
      <c r="T291" s="239">
        <v>0</v>
      </c>
      <c r="U291" s="239">
        <v>2</v>
      </c>
      <c r="V291" s="239">
        <v>5</v>
      </c>
      <c r="W291" s="239">
        <v>10</v>
      </c>
      <c r="X291" s="239">
        <v>2</v>
      </c>
      <c r="Y291" s="239">
        <v>1</v>
      </c>
      <c r="Z291" s="239">
        <v>2</v>
      </c>
      <c r="AA291" s="239">
        <v>4</v>
      </c>
      <c r="AB291" s="239">
        <v>3</v>
      </c>
      <c r="AC291" s="239">
        <v>98</v>
      </c>
      <c r="AD291" s="239" t="s">
        <v>676</v>
      </c>
      <c r="AF291" s="239" t="s">
        <v>521</v>
      </c>
      <c r="AG291" s="239">
        <v>10</v>
      </c>
      <c r="AH291" s="239">
        <v>2</v>
      </c>
      <c r="AI291" s="239">
        <v>3</v>
      </c>
      <c r="AJ291" s="239">
        <v>4</v>
      </c>
      <c r="AK291" s="239">
        <v>21</v>
      </c>
      <c r="AL291" s="239">
        <v>24</v>
      </c>
      <c r="AM291" s="239" t="s">
        <v>374</v>
      </c>
      <c r="AN291" s="239">
        <v>5</v>
      </c>
      <c r="AO291" s="239">
        <v>1</v>
      </c>
      <c r="AS291" s="239">
        <v>12</v>
      </c>
      <c r="AT291" s="239">
        <v>9</v>
      </c>
      <c r="AU291" s="239">
        <v>60</v>
      </c>
      <c r="AV291" s="239">
        <v>11</v>
      </c>
      <c r="AW291" s="239">
        <v>21</v>
      </c>
      <c r="AX291" s="239">
        <v>2</v>
      </c>
      <c r="AY291" s="239">
        <v>49</v>
      </c>
      <c r="AZ291" s="239">
        <v>3</v>
      </c>
      <c r="BA291" s="239">
        <v>27</v>
      </c>
      <c r="BB291" s="239">
        <v>30</v>
      </c>
      <c r="BC291" s="239" t="s">
        <v>374</v>
      </c>
      <c r="BD291" s="239">
        <v>5</v>
      </c>
      <c r="BE291" s="239">
        <v>71</v>
      </c>
      <c r="BI291" s="239">
        <v>12</v>
      </c>
      <c r="BJ291" s="239">
        <v>9</v>
      </c>
      <c r="BK291" s="239">
        <v>60</v>
      </c>
      <c r="BL291" s="239">
        <v>11</v>
      </c>
      <c r="BM291" s="239">
        <v>21</v>
      </c>
      <c r="CT291" s="239">
        <v>421039.71721276798</v>
      </c>
      <c r="CU291" s="239">
        <v>4973008.9831512999</v>
      </c>
      <c r="CV291" s="239">
        <v>44.906127290000001</v>
      </c>
      <c r="CW291" s="239">
        <v>-94.000207450000005</v>
      </c>
      <c r="CX291" s="239" t="s">
        <v>379</v>
      </c>
      <c r="CY291" s="239" t="s">
        <v>948</v>
      </c>
    </row>
    <row r="292" spans="1:103" x14ac:dyDescent="0.25">
      <c r="A292" s="239">
        <v>10780743</v>
      </c>
      <c r="B292" s="239">
        <v>3</v>
      </c>
      <c r="C292" s="239">
        <v>7</v>
      </c>
      <c r="D292" s="239">
        <v>160.94800000000001</v>
      </c>
      <c r="E292" s="239">
        <v>10</v>
      </c>
      <c r="G292" s="239" t="s">
        <v>941</v>
      </c>
      <c r="H292" s="239">
        <v>8</v>
      </c>
      <c r="I292" s="239">
        <v>25</v>
      </c>
      <c r="K292" s="239">
        <v>12030400</v>
      </c>
      <c r="L292" s="239">
        <v>122850075</v>
      </c>
      <c r="M292" s="239">
        <v>10</v>
      </c>
      <c r="N292" s="239">
        <v>11</v>
      </c>
      <c r="O292" s="239">
        <v>2012</v>
      </c>
      <c r="P292" s="239" t="s">
        <v>416</v>
      </c>
      <c r="Q292" s="239">
        <v>5</v>
      </c>
      <c r="S292" s="239">
        <v>5</v>
      </c>
      <c r="T292" s="239">
        <v>0</v>
      </c>
      <c r="U292" s="239">
        <v>1</v>
      </c>
      <c r="V292" s="239">
        <v>90</v>
      </c>
      <c r="W292" s="239">
        <v>16</v>
      </c>
      <c r="X292" s="239">
        <v>3</v>
      </c>
      <c r="Y292" s="239">
        <v>6</v>
      </c>
      <c r="Z292" s="239">
        <v>2</v>
      </c>
      <c r="AA292" s="239">
        <v>2</v>
      </c>
      <c r="AB292" s="239">
        <v>1</v>
      </c>
      <c r="AC292" s="239">
        <v>98</v>
      </c>
      <c r="AD292" s="239" t="s">
        <v>676</v>
      </c>
      <c r="AE292" s="239" t="s">
        <v>949</v>
      </c>
      <c r="AF292" s="239" t="s">
        <v>521</v>
      </c>
      <c r="AG292" s="239">
        <v>4</v>
      </c>
      <c r="AH292" s="239">
        <v>2</v>
      </c>
      <c r="AI292" s="239">
        <v>2</v>
      </c>
      <c r="AJ292" s="239">
        <v>3</v>
      </c>
      <c r="AK292" s="239">
        <v>21</v>
      </c>
      <c r="AL292" s="239">
        <v>63</v>
      </c>
      <c r="AM292" s="239" t="s">
        <v>384</v>
      </c>
      <c r="AN292" s="239">
        <v>5</v>
      </c>
      <c r="AO292" s="239">
        <v>1</v>
      </c>
      <c r="AP292" s="239">
        <v>1</v>
      </c>
      <c r="AS292" s="239">
        <v>7</v>
      </c>
      <c r="AT292" s="239">
        <v>98</v>
      </c>
      <c r="AU292" s="239">
        <v>60</v>
      </c>
      <c r="AV292" s="239">
        <v>11</v>
      </c>
      <c r="AW292" s="239">
        <v>21</v>
      </c>
      <c r="CT292" s="239">
        <v>421717</v>
      </c>
      <c r="CU292" s="239">
        <v>4972999</v>
      </c>
      <c r="CV292" s="239">
        <v>44.906112299999997</v>
      </c>
      <c r="CW292" s="239">
        <v>-93.991623899999993</v>
      </c>
      <c r="CX292" s="239" t="s">
        <v>379</v>
      </c>
      <c r="CY292" s="239" t="s">
        <v>950</v>
      </c>
    </row>
    <row r="293" spans="1:103" x14ac:dyDescent="0.25">
      <c r="A293" s="239">
        <v>432188</v>
      </c>
      <c r="B293" s="239">
        <v>3</v>
      </c>
      <c r="C293" s="239">
        <v>7</v>
      </c>
      <c r="D293" s="239">
        <v>160.95599999999999</v>
      </c>
      <c r="E293" s="239">
        <v>10</v>
      </c>
      <c r="G293" s="239" t="s">
        <v>941</v>
      </c>
      <c r="H293" s="239">
        <v>8</v>
      </c>
      <c r="I293" s="239">
        <v>25</v>
      </c>
      <c r="K293" s="239">
        <v>17503442</v>
      </c>
      <c r="M293" s="239">
        <v>3</v>
      </c>
      <c r="N293" s="239">
        <v>29</v>
      </c>
      <c r="O293" s="239">
        <v>2017</v>
      </c>
      <c r="P293" s="239" t="s">
        <v>375</v>
      </c>
      <c r="Q293" s="239">
        <v>16</v>
      </c>
      <c r="R293" s="239" t="s">
        <v>376</v>
      </c>
      <c r="S293" s="239">
        <v>5</v>
      </c>
      <c r="T293" s="239">
        <v>0</v>
      </c>
      <c r="U293" s="239">
        <v>1</v>
      </c>
      <c r="W293" s="239">
        <v>48</v>
      </c>
      <c r="X293" s="239">
        <v>2</v>
      </c>
      <c r="Y293" s="239">
        <v>1</v>
      </c>
      <c r="Z293" s="239">
        <v>3</v>
      </c>
      <c r="AA293" s="239">
        <v>2</v>
      </c>
      <c r="AB293" s="239">
        <v>2</v>
      </c>
      <c r="AC293" s="239">
        <v>98</v>
      </c>
      <c r="AD293" s="239" t="s">
        <v>676</v>
      </c>
      <c r="AF293" s="239" t="s">
        <v>521</v>
      </c>
      <c r="AG293" s="239">
        <v>3</v>
      </c>
      <c r="AH293" s="239">
        <v>2</v>
      </c>
      <c r="AI293" s="239">
        <v>2</v>
      </c>
      <c r="AJ293" s="239">
        <v>4</v>
      </c>
      <c r="AK293" s="239">
        <v>21</v>
      </c>
      <c r="AL293" s="239">
        <v>49</v>
      </c>
      <c r="AM293" s="239" t="s">
        <v>384</v>
      </c>
      <c r="AN293" s="239">
        <v>7</v>
      </c>
      <c r="AO293" s="239">
        <v>62</v>
      </c>
      <c r="AS293" s="239">
        <v>12</v>
      </c>
      <c r="AT293" s="239">
        <v>9</v>
      </c>
      <c r="AU293" s="239">
        <v>55</v>
      </c>
      <c r="AV293" s="239">
        <v>11</v>
      </c>
      <c r="AW293" s="239">
        <v>21</v>
      </c>
      <c r="CT293" s="239">
        <v>421729.75192617101</v>
      </c>
      <c r="CU293" s="239">
        <v>4972998.3997967998</v>
      </c>
      <c r="CV293" s="239">
        <v>44.906108250000003</v>
      </c>
      <c r="CW293" s="239">
        <v>-93.991466299999999</v>
      </c>
      <c r="CX293" s="239" t="s">
        <v>379</v>
      </c>
      <c r="CY293" s="239" t="s">
        <v>951</v>
      </c>
    </row>
    <row r="294" spans="1:103" x14ac:dyDescent="0.25">
      <c r="A294" s="239">
        <v>10940008</v>
      </c>
      <c r="B294" s="239">
        <v>3</v>
      </c>
      <c r="C294" s="239">
        <v>7</v>
      </c>
      <c r="D294" s="239">
        <v>160.977</v>
      </c>
      <c r="E294" s="239">
        <v>10</v>
      </c>
      <c r="G294" s="239" t="s">
        <v>941</v>
      </c>
      <c r="H294" s="239">
        <v>8</v>
      </c>
      <c r="I294" s="239">
        <v>25</v>
      </c>
      <c r="L294" s="239">
        <v>150060103</v>
      </c>
      <c r="M294" s="239">
        <v>12</v>
      </c>
      <c r="N294" s="239">
        <v>4</v>
      </c>
      <c r="O294" s="239">
        <v>2014</v>
      </c>
      <c r="P294" s="239" t="s">
        <v>416</v>
      </c>
      <c r="Q294" s="239">
        <v>4</v>
      </c>
      <c r="S294" s="239">
        <v>5</v>
      </c>
      <c r="T294" s="239">
        <v>0</v>
      </c>
      <c r="U294" s="239">
        <v>1</v>
      </c>
      <c r="V294" s="239">
        <v>8</v>
      </c>
      <c r="W294" s="239">
        <v>16</v>
      </c>
      <c r="Y294" s="239">
        <v>6</v>
      </c>
      <c r="Z294" s="239">
        <v>1</v>
      </c>
      <c r="AB294" s="239">
        <v>1</v>
      </c>
      <c r="AC294" s="239">
        <v>98</v>
      </c>
      <c r="AF294" s="239" t="s">
        <v>521</v>
      </c>
      <c r="AG294" s="239">
        <v>4</v>
      </c>
      <c r="AH294" s="239">
        <v>2</v>
      </c>
      <c r="AI294" s="239">
        <v>2</v>
      </c>
      <c r="AJ294" s="239">
        <v>3</v>
      </c>
      <c r="AK294" s="239">
        <v>21</v>
      </c>
      <c r="AL294" s="239">
        <v>64</v>
      </c>
      <c r="AM294" s="239" t="s">
        <v>374</v>
      </c>
      <c r="AT294" s="239">
        <v>98</v>
      </c>
      <c r="AU294" s="239">
        <v>60</v>
      </c>
      <c r="CT294" s="239">
        <v>421763</v>
      </c>
      <c r="CU294" s="239">
        <v>4972999</v>
      </c>
      <c r="CV294" s="239">
        <v>44.906115499999999</v>
      </c>
      <c r="CW294" s="239">
        <v>-93.991039099999995</v>
      </c>
      <c r="CX294" s="239" t="s">
        <v>379</v>
      </c>
    </row>
    <row r="295" spans="1:103" x14ac:dyDescent="0.25">
      <c r="A295" s="239">
        <v>10782719</v>
      </c>
      <c r="B295" s="239">
        <v>3</v>
      </c>
      <c r="C295" s="239">
        <v>7</v>
      </c>
      <c r="D295" s="239">
        <v>160.98400000000001</v>
      </c>
      <c r="E295" s="239">
        <v>10</v>
      </c>
      <c r="G295" s="239" t="s">
        <v>941</v>
      </c>
      <c r="H295" s="239">
        <v>8</v>
      </c>
      <c r="I295" s="239">
        <v>25</v>
      </c>
      <c r="K295" s="239">
        <v>12512910</v>
      </c>
      <c r="L295" s="239">
        <v>123620261</v>
      </c>
      <c r="M295" s="239">
        <v>12</v>
      </c>
      <c r="N295" s="239">
        <v>27</v>
      </c>
      <c r="O295" s="239">
        <v>2012</v>
      </c>
      <c r="P295" s="239" t="s">
        <v>416</v>
      </c>
      <c r="Q295" s="239">
        <v>13</v>
      </c>
      <c r="S295" s="239">
        <v>3</v>
      </c>
      <c r="T295" s="239">
        <v>0</v>
      </c>
      <c r="U295" s="239">
        <v>2</v>
      </c>
      <c r="V295" s="239">
        <v>8</v>
      </c>
      <c r="W295" s="239">
        <v>10</v>
      </c>
      <c r="X295" s="239">
        <v>2</v>
      </c>
      <c r="Y295" s="239">
        <v>1</v>
      </c>
      <c r="Z295" s="239">
        <v>1</v>
      </c>
      <c r="AB295" s="239">
        <v>1</v>
      </c>
      <c r="AC295" s="239">
        <v>98</v>
      </c>
      <c r="AD295" s="239" t="s">
        <v>523</v>
      </c>
      <c r="AE295" s="239" t="s">
        <v>952</v>
      </c>
      <c r="AF295" s="239" t="s">
        <v>521</v>
      </c>
      <c r="AG295" s="239">
        <v>8</v>
      </c>
      <c r="AH295" s="239">
        <v>2</v>
      </c>
      <c r="AI295" s="239">
        <v>4</v>
      </c>
      <c r="AJ295" s="239">
        <v>3</v>
      </c>
      <c r="AK295" s="239">
        <v>21</v>
      </c>
      <c r="AL295" s="239">
        <v>35</v>
      </c>
      <c r="AM295" s="239" t="s">
        <v>374</v>
      </c>
      <c r="AN295" s="239">
        <v>5</v>
      </c>
      <c r="AO295" s="239">
        <v>5</v>
      </c>
      <c r="AS295" s="239">
        <v>3</v>
      </c>
      <c r="AT295" s="239">
        <v>98</v>
      </c>
      <c r="AU295" s="239">
        <v>55</v>
      </c>
      <c r="AV295" s="239">
        <v>11</v>
      </c>
      <c r="AW295" s="239">
        <v>21</v>
      </c>
      <c r="AX295" s="239">
        <v>2</v>
      </c>
      <c r="AY295" s="239">
        <v>2</v>
      </c>
      <c r="AZ295" s="239">
        <v>4</v>
      </c>
      <c r="BA295" s="239">
        <v>21</v>
      </c>
      <c r="BB295" s="239">
        <v>44</v>
      </c>
      <c r="BC295" s="239" t="s">
        <v>374</v>
      </c>
      <c r="BD295" s="239">
        <v>5</v>
      </c>
      <c r="BE295" s="239">
        <v>1</v>
      </c>
      <c r="BI295" s="239">
        <v>3</v>
      </c>
      <c r="BJ295" s="239">
        <v>98</v>
      </c>
      <c r="BK295" s="239">
        <v>55</v>
      </c>
      <c r="BL295" s="239">
        <v>11</v>
      </c>
      <c r="BM295" s="239">
        <v>21</v>
      </c>
      <c r="CT295" s="239">
        <v>421775</v>
      </c>
      <c r="CU295" s="239">
        <v>4972999</v>
      </c>
      <c r="CV295" s="239">
        <v>44.906116300000001</v>
      </c>
      <c r="CW295" s="239">
        <v>-93.990898099999995</v>
      </c>
      <c r="CX295" s="239" t="s">
        <v>379</v>
      </c>
      <c r="CY295" s="239" t="s">
        <v>953</v>
      </c>
    </row>
    <row r="296" spans="1:103" x14ac:dyDescent="0.25">
      <c r="A296" s="239">
        <v>797370</v>
      </c>
      <c r="B296" s="239">
        <v>3</v>
      </c>
      <c r="C296" s="239">
        <v>7</v>
      </c>
      <c r="D296" s="239">
        <v>161.149</v>
      </c>
      <c r="E296" s="239">
        <v>10</v>
      </c>
      <c r="G296" s="239" t="s">
        <v>941</v>
      </c>
      <c r="H296" s="239">
        <v>8</v>
      </c>
      <c r="I296" s="239">
        <v>25</v>
      </c>
      <c r="K296" s="239">
        <v>20004304</v>
      </c>
      <c r="L296" s="239">
        <v>200430203</v>
      </c>
      <c r="M296" s="239">
        <v>2</v>
      </c>
      <c r="N296" s="239">
        <v>12</v>
      </c>
      <c r="O296" s="239">
        <v>2020</v>
      </c>
      <c r="P296" s="239" t="s">
        <v>375</v>
      </c>
      <c r="Q296" s="239">
        <v>19</v>
      </c>
      <c r="R296" s="239" t="s">
        <v>376</v>
      </c>
      <c r="S296" s="239">
        <v>5</v>
      </c>
      <c r="T296" s="239">
        <v>0</v>
      </c>
      <c r="U296" s="239">
        <v>1</v>
      </c>
      <c r="W296" s="239">
        <v>83</v>
      </c>
      <c r="X296" s="239">
        <v>2</v>
      </c>
      <c r="Y296" s="239">
        <v>6</v>
      </c>
      <c r="Z296" s="239">
        <v>7</v>
      </c>
      <c r="AB296" s="239">
        <v>5</v>
      </c>
      <c r="AC296" s="239">
        <v>98</v>
      </c>
      <c r="AD296" s="239">
        <v>7</v>
      </c>
      <c r="AF296" s="239" t="s">
        <v>521</v>
      </c>
      <c r="AG296" s="239">
        <v>3</v>
      </c>
      <c r="AH296" s="239">
        <v>2</v>
      </c>
      <c r="AI296" s="239">
        <v>3</v>
      </c>
      <c r="AJ296" s="239">
        <v>4</v>
      </c>
      <c r="AK296" s="239">
        <v>21</v>
      </c>
      <c r="AL296" s="239">
        <v>29</v>
      </c>
      <c r="AM296" s="239" t="s">
        <v>374</v>
      </c>
      <c r="AN296" s="239">
        <v>5</v>
      </c>
      <c r="AO296" s="239">
        <v>1</v>
      </c>
      <c r="AS296" s="239">
        <v>12</v>
      </c>
      <c r="AT296" s="239">
        <v>9</v>
      </c>
      <c r="AU296" s="239">
        <v>60</v>
      </c>
      <c r="AV296" s="239">
        <v>11</v>
      </c>
      <c r="AW296" s="239">
        <v>21</v>
      </c>
      <c r="CT296" s="239">
        <v>422026.82383923</v>
      </c>
      <c r="CU296" s="239">
        <v>4973004.1861946303</v>
      </c>
      <c r="CV296" s="239">
        <v>44.906192930000003</v>
      </c>
      <c r="CW296" s="239">
        <v>-93.987704679999993</v>
      </c>
      <c r="CX296" s="239" t="s">
        <v>379</v>
      </c>
      <c r="CY296" s="239" t="s">
        <v>954</v>
      </c>
    </row>
    <row r="297" spans="1:103" x14ac:dyDescent="0.25">
      <c r="A297" s="239">
        <v>665055</v>
      </c>
      <c r="B297" s="239">
        <v>3</v>
      </c>
      <c r="C297" s="239">
        <v>7</v>
      </c>
      <c r="D297" s="239">
        <v>161.16999999999999</v>
      </c>
      <c r="E297" s="239">
        <v>10</v>
      </c>
      <c r="G297" s="239" t="s">
        <v>941</v>
      </c>
      <c r="H297" s="239">
        <v>8</v>
      </c>
      <c r="I297" s="239">
        <v>25</v>
      </c>
      <c r="K297" s="239">
        <v>18037308</v>
      </c>
      <c r="M297" s="239">
        <v>12</v>
      </c>
      <c r="N297" s="239">
        <v>2</v>
      </c>
      <c r="O297" s="239">
        <v>2018</v>
      </c>
      <c r="P297" s="239" t="s">
        <v>389</v>
      </c>
      <c r="Q297" s="239">
        <v>11</v>
      </c>
      <c r="R297" s="239" t="s">
        <v>376</v>
      </c>
      <c r="S297" s="239">
        <v>5</v>
      </c>
      <c r="T297" s="239">
        <v>0</v>
      </c>
      <c r="U297" s="239">
        <v>1</v>
      </c>
      <c r="W297" s="239">
        <v>83</v>
      </c>
      <c r="X297" s="239">
        <v>2</v>
      </c>
      <c r="Y297" s="239">
        <v>1</v>
      </c>
      <c r="Z297" s="239">
        <v>7</v>
      </c>
      <c r="AA297" s="239">
        <v>8</v>
      </c>
      <c r="AB297" s="239">
        <v>5</v>
      </c>
      <c r="AC297" s="239">
        <v>98</v>
      </c>
      <c r="AD297" s="239" t="s">
        <v>676</v>
      </c>
      <c r="AF297" s="239" t="s">
        <v>521</v>
      </c>
      <c r="AG297" s="239">
        <v>3</v>
      </c>
      <c r="AH297" s="239">
        <v>2</v>
      </c>
      <c r="AI297" s="239">
        <v>4</v>
      </c>
      <c r="AJ297" s="239">
        <v>4</v>
      </c>
      <c r="AK297" s="239">
        <v>21</v>
      </c>
      <c r="AL297" s="239">
        <v>78</v>
      </c>
      <c r="AM297" s="239" t="s">
        <v>384</v>
      </c>
      <c r="AN297" s="239">
        <v>5</v>
      </c>
      <c r="AO297" s="239">
        <v>62</v>
      </c>
      <c r="AS297" s="239">
        <v>12</v>
      </c>
      <c r="AT297" s="239">
        <v>9</v>
      </c>
      <c r="AU297" s="239">
        <v>60</v>
      </c>
      <c r="AV297" s="239">
        <v>11</v>
      </c>
      <c r="AW297" s="239">
        <v>21</v>
      </c>
      <c r="CT297" s="239">
        <v>422075.12541461299</v>
      </c>
      <c r="CU297" s="239">
        <v>4973006.6460922798</v>
      </c>
      <c r="CV297" s="239">
        <v>44.906220359999999</v>
      </c>
      <c r="CW297" s="239">
        <v>-93.987093299999998</v>
      </c>
      <c r="CX297" s="239" t="s">
        <v>379</v>
      </c>
      <c r="CY297" s="239" t="s">
        <v>955</v>
      </c>
    </row>
    <row r="298" spans="1:103" x14ac:dyDescent="0.25">
      <c r="A298" s="239">
        <v>722218</v>
      </c>
      <c r="B298" s="239">
        <v>3</v>
      </c>
      <c r="C298" s="239">
        <v>7</v>
      </c>
      <c r="D298" s="239">
        <v>161.28800000000001</v>
      </c>
      <c r="E298" s="239">
        <v>10</v>
      </c>
      <c r="G298" s="239" t="s">
        <v>941</v>
      </c>
      <c r="H298" s="239">
        <v>8</v>
      </c>
      <c r="I298" s="239">
        <v>25</v>
      </c>
      <c r="K298" s="239">
        <v>19014484</v>
      </c>
      <c r="M298" s="239">
        <v>5</v>
      </c>
      <c r="N298" s="239">
        <v>25</v>
      </c>
      <c r="O298" s="239">
        <v>2019</v>
      </c>
      <c r="P298" s="239" t="s">
        <v>386</v>
      </c>
      <c r="Q298" s="239">
        <v>9</v>
      </c>
      <c r="R298" s="239" t="s">
        <v>393</v>
      </c>
      <c r="S298" s="239">
        <v>5</v>
      </c>
      <c r="T298" s="239">
        <v>0</v>
      </c>
      <c r="U298" s="239">
        <v>2</v>
      </c>
      <c r="W298" s="239">
        <v>25</v>
      </c>
      <c r="X298" s="239">
        <v>2</v>
      </c>
      <c r="Y298" s="239">
        <v>1</v>
      </c>
      <c r="Z298" s="239">
        <v>1</v>
      </c>
      <c r="AB298" s="239">
        <v>1</v>
      </c>
      <c r="AC298" s="239">
        <v>98</v>
      </c>
      <c r="AD298" s="239" t="s">
        <v>676</v>
      </c>
      <c r="AF298" s="239" t="s">
        <v>521</v>
      </c>
      <c r="AG298" s="239">
        <v>90</v>
      </c>
      <c r="AH298" s="239">
        <v>2</v>
      </c>
      <c r="AI298" s="239">
        <v>3</v>
      </c>
      <c r="AJ298" s="239">
        <v>3</v>
      </c>
      <c r="AK298" s="239">
        <v>21</v>
      </c>
      <c r="AL298" s="239">
        <v>39</v>
      </c>
      <c r="AM298" s="239" t="s">
        <v>374</v>
      </c>
      <c r="AN298" s="239">
        <v>5</v>
      </c>
      <c r="AO298" s="239">
        <v>1</v>
      </c>
      <c r="AS298" s="239">
        <v>12</v>
      </c>
      <c r="AT298" s="239">
        <v>9</v>
      </c>
      <c r="AU298" s="239">
        <v>55</v>
      </c>
      <c r="AV298" s="239">
        <v>11</v>
      </c>
      <c r="AW298" s="239">
        <v>21</v>
      </c>
      <c r="AX298" s="239">
        <v>2</v>
      </c>
      <c r="AY298" s="239">
        <v>4</v>
      </c>
      <c r="AZ298" s="239">
        <v>3</v>
      </c>
      <c r="BA298" s="239">
        <v>21</v>
      </c>
      <c r="BB298" s="239">
        <v>57</v>
      </c>
      <c r="BC298" s="239" t="s">
        <v>384</v>
      </c>
      <c r="BD298" s="239">
        <v>5</v>
      </c>
      <c r="BE298" s="239">
        <v>1</v>
      </c>
      <c r="BI298" s="239">
        <v>12</v>
      </c>
      <c r="BJ298" s="239">
        <v>9</v>
      </c>
      <c r="BK298" s="239">
        <v>55</v>
      </c>
      <c r="BL298" s="239">
        <v>11</v>
      </c>
      <c r="BM298" s="239">
        <v>21</v>
      </c>
      <c r="CT298" s="239">
        <v>422264.48645775201</v>
      </c>
      <c r="CU298" s="239">
        <v>4973015.7834240701</v>
      </c>
      <c r="CV298" s="239">
        <v>44.906323309999998</v>
      </c>
      <c r="CW298" s="239">
        <v>-93.984696380000003</v>
      </c>
      <c r="CX298" s="239" t="s">
        <v>379</v>
      </c>
      <c r="CY298" s="239" t="s">
        <v>956</v>
      </c>
    </row>
    <row r="299" spans="1:103" x14ac:dyDescent="0.25">
      <c r="A299" s="239">
        <v>383855</v>
      </c>
      <c r="B299" s="239">
        <v>3</v>
      </c>
      <c r="C299" s="239">
        <v>7</v>
      </c>
      <c r="D299" s="239">
        <v>161.315</v>
      </c>
      <c r="E299" s="239">
        <v>10</v>
      </c>
      <c r="G299" s="239" t="s">
        <v>941</v>
      </c>
      <c r="H299" s="239">
        <v>8</v>
      </c>
      <c r="I299" s="239">
        <v>25</v>
      </c>
      <c r="K299" s="239">
        <v>16510714</v>
      </c>
      <c r="M299" s="239">
        <v>9</v>
      </c>
      <c r="N299" s="239">
        <v>27</v>
      </c>
      <c r="O299" s="239">
        <v>2016</v>
      </c>
      <c r="P299" s="239" t="s">
        <v>391</v>
      </c>
      <c r="Q299" s="239">
        <v>23</v>
      </c>
      <c r="R299" s="239" t="s">
        <v>376</v>
      </c>
      <c r="S299" s="239">
        <v>5</v>
      </c>
      <c r="T299" s="239">
        <v>0</v>
      </c>
      <c r="U299" s="239">
        <v>1</v>
      </c>
      <c r="W299" s="239">
        <v>62</v>
      </c>
      <c r="X299" s="239">
        <v>2</v>
      </c>
      <c r="Y299" s="239">
        <v>6</v>
      </c>
      <c r="Z299" s="239">
        <v>1</v>
      </c>
      <c r="AB299" s="239">
        <v>1</v>
      </c>
      <c r="AC299" s="239">
        <v>98</v>
      </c>
      <c r="AD299" s="239" t="s">
        <v>676</v>
      </c>
      <c r="AF299" s="239" t="s">
        <v>521</v>
      </c>
      <c r="AG299" s="239">
        <v>3</v>
      </c>
      <c r="AH299" s="239">
        <v>2</v>
      </c>
      <c r="AI299" s="239">
        <v>3</v>
      </c>
      <c r="AJ299" s="239">
        <v>4</v>
      </c>
      <c r="AK299" s="239">
        <v>21</v>
      </c>
      <c r="AL299" s="239">
        <v>31</v>
      </c>
      <c r="AM299" s="239" t="s">
        <v>374</v>
      </c>
      <c r="AN299" s="239">
        <v>5</v>
      </c>
      <c r="AO299" s="239">
        <v>68</v>
      </c>
      <c r="AS299" s="239">
        <v>12</v>
      </c>
      <c r="AT299" s="239">
        <v>9</v>
      </c>
      <c r="AU299" s="239">
        <v>55</v>
      </c>
      <c r="AV299" s="239">
        <v>11</v>
      </c>
      <c r="AW299" s="239">
        <v>21</v>
      </c>
      <c r="CT299" s="239">
        <v>422305.486410974</v>
      </c>
      <c r="CU299" s="239">
        <v>4973038.6165439002</v>
      </c>
      <c r="CV299" s="239">
        <v>44.9065333</v>
      </c>
      <c r="CW299" s="239">
        <v>-93.984180609999996</v>
      </c>
      <c r="CX299" s="239" t="s">
        <v>379</v>
      </c>
      <c r="CY299" s="239" t="s">
        <v>957</v>
      </c>
    </row>
    <row r="300" spans="1:103" x14ac:dyDescent="0.25">
      <c r="A300" s="239">
        <v>10851658</v>
      </c>
      <c r="B300" s="239">
        <v>3</v>
      </c>
      <c r="C300" s="239">
        <v>7</v>
      </c>
      <c r="D300" s="239">
        <v>161.48599999999999</v>
      </c>
      <c r="E300" s="239">
        <v>10</v>
      </c>
      <c r="G300" s="239" t="s">
        <v>941</v>
      </c>
      <c r="H300" s="239">
        <v>8</v>
      </c>
      <c r="I300" s="239">
        <v>25</v>
      </c>
      <c r="K300" s="239">
        <v>13013079</v>
      </c>
      <c r="L300" s="239">
        <v>131270136</v>
      </c>
      <c r="M300" s="239">
        <v>5</v>
      </c>
      <c r="N300" s="239">
        <v>7</v>
      </c>
      <c r="O300" s="239">
        <v>2013</v>
      </c>
      <c r="P300" s="239" t="s">
        <v>391</v>
      </c>
      <c r="Q300" s="239">
        <v>10</v>
      </c>
      <c r="R300" s="239" t="s">
        <v>376</v>
      </c>
      <c r="S300" s="239">
        <v>4</v>
      </c>
      <c r="T300" s="239">
        <v>0</v>
      </c>
      <c r="U300" s="239">
        <v>1</v>
      </c>
      <c r="V300" s="239">
        <v>7</v>
      </c>
      <c r="W300" s="239">
        <v>45</v>
      </c>
      <c r="X300" s="239">
        <v>2</v>
      </c>
      <c r="Y300" s="239">
        <v>1</v>
      </c>
      <c r="Z300" s="239">
        <v>1</v>
      </c>
      <c r="AB300" s="239">
        <v>1</v>
      </c>
      <c r="AC300" s="239">
        <v>98</v>
      </c>
      <c r="AD300" s="239" t="s">
        <v>576</v>
      </c>
      <c r="AE300" s="239" t="s">
        <v>958</v>
      </c>
      <c r="AF300" s="239" t="s">
        <v>521</v>
      </c>
      <c r="AG300" s="239">
        <v>3</v>
      </c>
      <c r="AH300" s="239">
        <v>2</v>
      </c>
      <c r="AI300" s="239">
        <v>2</v>
      </c>
      <c r="AJ300" s="239">
        <v>4</v>
      </c>
      <c r="AK300" s="239">
        <v>21</v>
      </c>
      <c r="AL300" s="239">
        <v>82</v>
      </c>
      <c r="AM300" s="239" t="s">
        <v>374</v>
      </c>
      <c r="AN300" s="239">
        <v>5</v>
      </c>
      <c r="AO300" s="239">
        <v>1</v>
      </c>
      <c r="AS300" s="239">
        <v>3</v>
      </c>
      <c r="AT300" s="239">
        <v>98</v>
      </c>
      <c r="AU300" s="239">
        <v>60</v>
      </c>
      <c r="AV300" s="239">
        <v>10</v>
      </c>
      <c r="AW300" s="239">
        <v>21</v>
      </c>
      <c r="CT300" s="239">
        <v>422580</v>
      </c>
      <c r="CU300" s="239">
        <v>4973048</v>
      </c>
      <c r="CV300" s="239">
        <v>44.906650399999997</v>
      </c>
      <c r="CW300" s="239">
        <v>-93.980699700000002</v>
      </c>
      <c r="CX300" s="239" t="s">
        <v>379</v>
      </c>
      <c r="CY300" s="239" t="s">
        <v>959</v>
      </c>
    </row>
    <row r="301" spans="1:103" x14ac:dyDescent="0.25">
      <c r="A301" s="239">
        <v>354556</v>
      </c>
      <c r="B301" s="239">
        <v>3</v>
      </c>
      <c r="C301" s="239">
        <v>7</v>
      </c>
      <c r="D301" s="239">
        <v>161.59</v>
      </c>
      <c r="E301" s="239">
        <v>10</v>
      </c>
      <c r="G301" s="239" t="s">
        <v>941</v>
      </c>
      <c r="H301" s="239">
        <v>8</v>
      </c>
      <c r="I301" s="239">
        <v>25</v>
      </c>
      <c r="K301" s="239">
        <v>16506053</v>
      </c>
      <c r="M301" s="239">
        <v>6</v>
      </c>
      <c r="N301" s="239">
        <v>6</v>
      </c>
      <c r="O301" s="239">
        <v>2016</v>
      </c>
      <c r="P301" s="239" t="s">
        <v>381</v>
      </c>
      <c r="Q301" s="239">
        <v>15</v>
      </c>
      <c r="S301" s="239">
        <v>5</v>
      </c>
      <c r="T301" s="239">
        <v>0</v>
      </c>
      <c r="U301" s="239">
        <v>2</v>
      </c>
      <c r="V301" s="239">
        <v>12</v>
      </c>
      <c r="W301" s="239">
        <v>10</v>
      </c>
      <c r="X301" s="239">
        <v>2</v>
      </c>
      <c r="Y301" s="239">
        <v>1</v>
      </c>
      <c r="Z301" s="239">
        <v>2</v>
      </c>
      <c r="AB301" s="239">
        <v>1</v>
      </c>
      <c r="AC301" s="239">
        <v>6</v>
      </c>
      <c r="AD301" s="239" t="s">
        <v>676</v>
      </c>
      <c r="AF301" s="239" t="s">
        <v>521</v>
      </c>
      <c r="AG301" s="239">
        <v>7</v>
      </c>
      <c r="AH301" s="239">
        <v>2</v>
      </c>
      <c r="AI301" s="239">
        <v>3</v>
      </c>
      <c r="AJ301" s="239">
        <v>4</v>
      </c>
      <c r="AK301" s="239">
        <v>21</v>
      </c>
      <c r="AL301" s="239">
        <v>73</v>
      </c>
      <c r="AM301" s="239" t="s">
        <v>374</v>
      </c>
      <c r="AN301" s="239">
        <v>5</v>
      </c>
      <c r="AO301" s="239">
        <v>74</v>
      </c>
      <c r="AS301" s="239">
        <v>12</v>
      </c>
      <c r="AT301" s="239">
        <v>25</v>
      </c>
      <c r="AU301" s="239">
        <v>60</v>
      </c>
      <c r="AV301" s="239">
        <v>11</v>
      </c>
      <c r="AW301" s="239">
        <v>21</v>
      </c>
      <c r="AX301" s="239">
        <v>2</v>
      </c>
      <c r="AY301" s="239">
        <v>2</v>
      </c>
      <c r="AZ301" s="239">
        <v>4</v>
      </c>
      <c r="BA301" s="239">
        <v>34</v>
      </c>
      <c r="BB301" s="239">
        <v>58</v>
      </c>
      <c r="BC301" s="239" t="s">
        <v>384</v>
      </c>
      <c r="BD301" s="239">
        <v>5</v>
      </c>
      <c r="BE301" s="239">
        <v>1</v>
      </c>
      <c r="BI301" s="239">
        <v>12</v>
      </c>
      <c r="BJ301" s="239">
        <v>25</v>
      </c>
      <c r="BK301" s="239">
        <v>60</v>
      </c>
      <c r="BL301" s="239">
        <v>11</v>
      </c>
      <c r="BM301" s="239">
        <v>21</v>
      </c>
      <c r="CT301" s="239">
        <v>422747.87062907498</v>
      </c>
      <c r="CU301" s="239">
        <v>4973047.0832275003</v>
      </c>
      <c r="CV301" s="239">
        <v>44.90665766</v>
      </c>
      <c r="CW301" s="239">
        <v>-93.978578900000002</v>
      </c>
      <c r="CX301" s="239" t="s">
        <v>438</v>
      </c>
      <c r="CY301" s="239" t="s">
        <v>960</v>
      </c>
    </row>
    <row r="302" spans="1:103" x14ac:dyDescent="0.25">
      <c r="A302" s="239">
        <v>659047</v>
      </c>
      <c r="B302" s="239">
        <v>3</v>
      </c>
      <c r="C302" s="239">
        <v>7</v>
      </c>
      <c r="D302" s="239">
        <v>161.648</v>
      </c>
      <c r="E302" s="239">
        <v>10</v>
      </c>
      <c r="G302" s="239" t="s">
        <v>941</v>
      </c>
      <c r="H302" s="239">
        <v>8</v>
      </c>
      <c r="I302" s="239">
        <v>25</v>
      </c>
      <c r="K302" s="239">
        <v>18035170</v>
      </c>
      <c r="M302" s="239">
        <v>11</v>
      </c>
      <c r="N302" s="239">
        <v>10</v>
      </c>
      <c r="O302" s="239">
        <v>2018</v>
      </c>
      <c r="P302" s="239" t="s">
        <v>386</v>
      </c>
      <c r="Q302" s="239">
        <v>17</v>
      </c>
      <c r="R302" s="239">
        <v>98</v>
      </c>
      <c r="S302" s="239">
        <v>5</v>
      </c>
      <c r="T302" s="239">
        <v>0</v>
      </c>
      <c r="U302" s="239">
        <v>4</v>
      </c>
      <c r="V302" s="239">
        <v>12</v>
      </c>
      <c r="W302" s="239">
        <v>10</v>
      </c>
      <c r="X302" s="239">
        <v>4</v>
      </c>
      <c r="Y302" s="239">
        <v>6</v>
      </c>
      <c r="Z302" s="239">
        <v>4</v>
      </c>
      <c r="AB302" s="239">
        <v>3</v>
      </c>
      <c r="AC302" s="239">
        <v>98</v>
      </c>
      <c r="AD302" s="239" t="s">
        <v>676</v>
      </c>
      <c r="AF302" s="239" t="s">
        <v>521</v>
      </c>
      <c r="AG302" s="239">
        <v>7</v>
      </c>
      <c r="AH302" s="239">
        <v>2</v>
      </c>
      <c r="AI302" s="239">
        <v>4</v>
      </c>
      <c r="AJ302" s="239">
        <v>3</v>
      </c>
      <c r="AK302" s="239">
        <v>21</v>
      </c>
      <c r="AL302" s="239">
        <v>59</v>
      </c>
      <c r="AM302" s="239" t="s">
        <v>374</v>
      </c>
      <c r="AN302" s="239">
        <v>5</v>
      </c>
      <c r="AO302" s="239">
        <v>70</v>
      </c>
      <c r="AS302" s="239">
        <v>12</v>
      </c>
      <c r="AT302" s="239">
        <v>9</v>
      </c>
      <c r="AU302" s="239">
        <v>60</v>
      </c>
      <c r="AV302" s="239">
        <v>13</v>
      </c>
      <c r="AW302" s="239">
        <v>21</v>
      </c>
      <c r="AX302" s="239">
        <v>2</v>
      </c>
      <c r="AY302" s="239">
        <v>2</v>
      </c>
      <c r="AZ302" s="239">
        <v>4</v>
      </c>
      <c r="BA302" s="239">
        <v>21</v>
      </c>
      <c r="BB302" s="239">
        <v>22</v>
      </c>
      <c r="BC302" s="239" t="s">
        <v>384</v>
      </c>
      <c r="BD302" s="239">
        <v>5</v>
      </c>
      <c r="BE302" s="239">
        <v>71</v>
      </c>
      <c r="BI302" s="239">
        <v>12</v>
      </c>
      <c r="BJ302" s="239">
        <v>9</v>
      </c>
      <c r="BK302" s="239">
        <v>60</v>
      </c>
      <c r="BL302" s="239">
        <v>12</v>
      </c>
      <c r="BM302" s="239">
        <v>21</v>
      </c>
      <c r="BN302" s="239">
        <v>2</v>
      </c>
      <c r="BO302" s="239">
        <v>3</v>
      </c>
      <c r="BP302" s="239">
        <v>4</v>
      </c>
      <c r="BQ302" s="239">
        <v>21</v>
      </c>
      <c r="BR302" s="239">
        <v>18</v>
      </c>
      <c r="BS302" s="239" t="s">
        <v>374</v>
      </c>
      <c r="BT302" s="239">
        <v>5</v>
      </c>
      <c r="BU302" s="239">
        <v>71</v>
      </c>
      <c r="BY302" s="239">
        <v>12</v>
      </c>
      <c r="BZ302" s="239">
        <v>9</v>
      </c>
      <c r="CA302" s="239">
        <v>60</v>
      </c>
      <c r="CB302" s="239">
        <v>12</v>
      </c>
      <c r="CC302" s="239">
        <v>21</v>
      </c>
      <c r="CD302" s="239">
        <v>2</v>
      </c>
      <c r="CE302" s="239">
        <v>5</v>
      </c>
      <c r="CF302" s="239">
        <v>4</v>
      </c>
      <c r="CG302" s="239">
        <v>21</v>
      </c>
      <c r="CH302" s="239">
        <v>55</v>
      </c>
      <c r="CI302" s="239" t="s">
        <v>384</v>
      </c>
      <c r="CJ302" s="239">
        <v>5</v>
      </c>
      <c r="CK302" s="239">
        <v>1</v>
      </c>
      <c r="CO302" s="239">
        <v>12</v>
      </c>
      <c r="CP302" s="239">
        <v>9</v>
      </c>
      <c r="CQ302" s="239">
        <v>60</v>
      </c>
      <c r="CR302" s="239">
        <v>12</v>
      </c>
      <c r="CS302" s="239">
        <v>21</v>
      </c>
      <c r="CT302" s="239">
        <v>422839.56975069799</v>
      </c>
      <c r="CU302" s="239">
        <v>4973028.8516586497</v>
      </c>
      <c r="CV302" s="239">
        <v>44.90650351</v>
      </c>
      <c r="CW302" s="239">
        <v>-93.977414699999997</v>
      </c>
      <c r="CX302" s="239" t="s">
        <v>379</v>
      </c>
      <c r="CY302" s="239" t="s">
        <v>961</v>
      </c>
    </row>
    <row r="303" spans="1:103" x14ac:dyDescent="0.25">
      <c r="A303" s="239">
        <v>846688</v>
      </c>
      <c r="B303" s="239">
        <v>3</v>
      </c>
      <c r="C303" s="239">
        <v>7</v>
      </c>
      <c r="D303" s="239">
        <v>161.648</v>
      </c>
      <c r="E303" s="239">
        <v>10</v>
      </c>
      <c r="G303" s="239" t="s">
        <v>941</v>
      </c>
      <c r="H303" s="239">
        <v>8</v>
      </c>
      <c r="I303" s="239">
        <v>25</v>
      </c>
      <c r="K303" s="239">
        <v>20508810</v>
      </c>
      <c r="L303" s="239">
        <v>202900012</v>
      </c>
      <c r="M303" s="239">
        <v>10</v>
      </c>
      <c r="N303" s="239">
        <v>16</v>
      </c>
      <c r="O303" s="239">
        <v>2020</v>
      </c>
      <c r="P303" s="239" t="s">
        <v>383</v>
      </c>
      <c r="Q303" s="239">
        <v>7</v>
      </c>
      <c r="R303" s="239" t="s">
        <v>393</v>
      </c>
      <c r="S303" s="239">
        <v>5</v>
      </c>
      <c r="T303" s="239">
        <v>0</v>
      </c>
      <c r="U303" s="239">
        <v>2</v>
      </c>
      <c r="V303" s="239">
        <v>12</v>
      </c>
      <c r="W303" s="239">
        <v>10</v>
      </c>
      <c r="X303" s="239">
        <v>4</v>
      </c>
      <c r="Y303" s="239">
        <v>1</v>
      </c>
      <c r="Z303" s="239">
        <v>1</v>
      </c>
      <c r="AB303" s="239">
        <v>1</v>
      </c>
      <c r="AC303" s="239">
        <v>98</v>
      </c>
      <c r="AD303" s="239">
        <v>7</v>
      </c>
      <c r="AF303" s="239" t="s">
        <v>521</v>
      </c>
      <c r="AG303" s="239">
        <v>7</v>
      </c>
      <c r="AH303" s="239">
        <v>2</v>
      </c>
      <c r="AI303" s="239">
        <v>4</v>
      </c>
      <c r="AJ303" s="239">
        <v>3</v>
      </c>
      <c r="AK303" s="239">
        <v>21</v>
      </c>
      <c r="AL303" s="239">
        <v>27</v>
      </c>
      <c r="AM303" s="239" t="s">
        <v>374</v>
      </c>
      <c r="AN303" s="239">
        <v>5</v>
      </c>
      <c r="AO303" s="239">
        <v>4</v>
      </c>
      <c r="AS303" s="239">
        <v>12</v>
      </c>
      <c r="AT303" s="239">
        <v>9</v>
      </c>
      <c r="AU303" s="239">
        <v>60</v>
      </c>
      <c r="AV303" s="239">
        <v>13</v>
      </c>
      <c r="AW303" s="239">
        <v>21</v>
      </c>
      <c r="AX303" s="239">
        <v>2</v>
      </c>
      <c r="AY303" s="239">
        <v>3</v>
      </c>
      <c r="AZ303" s="239">
        <v>3</v>
      </c>
      <c r="BA303" s="239">
        <v>26</v>
      </c>
      <c r="BB303" s="239">
        <v>65</v>
      </c>
      <c r="BC303" s="239" t="s">
        <v>374</v>
      </c>
      <c r="BD303" s="239">
        <v>5</v>
      </c>
      <c r="BE303" s="239">
        <v>1</v>
      </c>
      <c r="BI303" s="239">
        <v>12</v>
      </c>
      <c r="BJ303" s="239">
        <v>9</v>
      </c>
      <c r="BK303" s="239">
        <v>60</v>
      </c>
      <c r="BL303" s="239">
        <v>13</v>
      </c>
      <c r="BM303" s="239">
        <v>21</v>
      </c>
      <c r="CT303" s="239">
        <v>422821.95411057601</v>
      </c>
      <c r="CU303" s="239">
        <v>4973021.6831767</v>
      </c>
      <c r="CV303" s="239">
        <v>44.906437080000003</v>
      </c>
      <c r="CW303" s="239">
        <v>-93.977636720000007</v>
      </c>
      <c r="CX303" s="239" t="s">
        <v>379</v>
      </c>
      <c r="CY303" s="239" t="s">
        <v>962</v>
      </c>
    </row>
    <row r="304" spans="1:103" x14ac:dyDescent="0.25">
      <c r="A304" s="239">
        <v>10714913</v>
      </c>
      <c r="B304" s="239">
        <v>3</v>
      </c>
      <c r="C304" s="239">
        <v>7</v>
      </c>
      <c r="D304" s="239">
        <v>161.709</v>
      </c>
      <c r="E304" s="239">
        <v>10</v>
      </c>
      <c r="G304" s="239" t="s">
        <v>941</v>
      </c>
      <c r="H304" s="239">
        <v>8</v>
      </c>
      <c r="I304" s="239">
        <v>25</v>
      </c>
      <c r="K304" s="239">
        <v>11038720</v>
      </c>
      <c r="L304" s="239">
        <v>113410009</v>
      </c>
      <c r="M304" s="239">
        <v>12</v>
      </c>
      <c r="N304" s="239">
        <v>6</v>
      </c>
      <c r="O304" s="239">
        <v>2011</v>
      </c>
      <c r="P304" s="239" t="s">
        <v>391</v>
      </c>
      <c r="Q304" s="239">
        <v>0</v>
      </c>
      <c r="S304" s="239">
        <v>5</v>
      </c>
      <c r="T304" s="239">
        <v>0</v>
      </c>
      <c r="U304" s="239">
        <v>1</v>
      </c>
      <c r="V304" s="239">
        <v>4</v>
      </c>
      <c r="W304" s="239">
        <v>54</v>
      </c>
      <c r="X304" s="239">
        <v>2</v>
      </c>
      <c r="Y304" s="239">
        <v>4</v>
      </c>
      <c r="Z304" s="239">
        <v>1</v>
      </c>
      <c r="AB304" s="239">
        <v>1</v>
      </c>
      <c r="AC304" s="239">
        <v>98</v>
      </c>
      <c r="AD304" s="239" t="s">
        <v>576</v>
      </c>
      <c r="AE304" s="239" t="s">
        <v>958</v>
      </c>
      <c r="AF304" s="239" t="s">
        <v>521</v>
      </c>
      <c r="AG304" s="239">
        <v>3</v>
      </c>
      <c r="AH304" s="239">
        <v>2</v>
      </c>
      <c r="AI304" s="239">
        <v>2</v>
      </c>
      <c r="AJ304" s="239">
        <v>4</v>
      </c>
      <c r="AK304" s="239">
        <v>21</v>
      </c>
      <c r="AL304" s="239">
        <v>41</v>
      </c>
      <c r="AM304" s="239" t="s">
        <v>374</v>
      </c>
      <c r="AN304" s="239">
        <v>5</v>
      </c>
      <c r="AO304" s="239">
        <v>1</v>
      </c>
      <c r="AS304" s="239">
        <v>7</v>
      </c>
      <c r="AT304" s="239">
        <v>98</v>
      </c>
      <c r="AU304" s="239">
        <v>55</v>
      </c>
      <c r="AV304" s="239">
        <v>11</v>
      </c>
      <c r="AW304" s="239">
        <v>21</v>
      </c>
      <c r="CT304" s="239">
        <v>422926</v>
      </c>
      <c r="CU304" s="239">
        <v>4972980</v>
      </c>
      <c r="CV304" s="239">
        <v>44.906070200000002</v>
      </c>
      <c r="CW304" s="239">
        <v>-93.976318399999997</v>
      </c>
      <c r="CX304" s="239" t="s">
        <v>379</v>
      </c>
      <c r="CY304" s="239" t="s">
        <v>963</v>
      </c>
    </row>
    <row r="305" spans="1:103" x14ac:dyDescent="0.25">
      <c r="A305" s="239">
        <v>10774248</v>
      </c>
      <c r="B305" s="239">
        <v>3</v>
      </c>
      <c r="C305" s="239">
        <v>7</v>
      </c>
      <c r="D305" s="239">
        <v>161.73500000000001</v>
      </c>
      <c r="E305" s="239">
        <v>10</v>
      </c>
      <c r="G305" s="239" t="s">
        <v>941</v>
      </c>
      <c r="H305" s="239">
        <v>8</v>
      </c>
      <c r="I305" s="239">
        <v>25</v>
      </c>
      <c r="K305" s="239">
        <v>12001550</v>
      </c>
      <c r="L305" s="239">
        <v>120250150</v>
      </c>
      <c r="M305" s="239">
        <v>1</v>
      </c>
      <c r="N305" s="239">
        <v>18</v>
      </c>
      <c r="O305" s="239">
        <v>2012</v>
      </c>
      <c r="P305" s="239" t="s">
        <v>375</v>
      </c>
      <c r="Q305" s="239">
        <v>17</v>
      </c>
      <c r="S305" s="239">
        <v>5</v>
      </c>
      <c r="T305" s="239">
        <v>0</v>
      </c>
      <c r="U305" s="239">
        <v>1</v>
      </c>
      <c r="V305" s="239">
        <v>8</v>
      </c>
      <c r="W305" s="239">
        <v>16</v>
      </c>
      <c r="X305" s="239">
        <v>2</v>
      </c>
      <c r="Y305" s="239">
        <v>6</v>
      </c>
      <c r="Z305" s="239">
        <v>2</v>
      </c>
      <c r="AA305" s="239">
        <v>2</v>
      </c>
      <c r="AB305" s="239">
        <v>2</v>
      </c>
      <c r="AC305" s="239">
        <v>98</v>
      </c>
      <c r="AD305" s="239" t="s">
        <v>519</v>
      </c>
      <c r="AE305" s="239" t="s">
        <v>964</v>
      </c>
      <c r="AF305" s="239" t="s">
        <v>521</v>
      </c>
      <c r="AG305" s="239">
        <v>4</v>
      </c>
      <c r="AH305" s="239">
        <v>2</v>
      </c>
      <c r="AI305" s="239">
        <v>3</v>
      </c>
      <c r="AJ305" s="239">
        <v>4</v>
      </c>
      <c r="AK305" s="239">
        <v>21</v>
      </c>
      <c r="AL305" s="239">
        <v>61</v>
      </c>
      <c r="AM305" s="239" t="s">
        <v>374</v>
      </c>
      <c r="AN305" s="239">
        <v>5</v>
      </c>
      <c r="AO305" s="239">
        <v>1</v>
      </c>
      <c r="AP305" s="239">
        <v>1</v>
      </c>
      <c r="AS305" s="239">
        <v>7</v>
      </c>
      <c r="AT305" s="239">
        <v>98</v>
      </c>
      <c r="AU305" s="239">
        <v>60</v>
      </c>
      <c r="AV305" s="239">
        <v>11</v>
      </c>
      <c r="AW305" s="239">
        <v>21</v>
      </c>
      <c r="CT305" s="239">
        <v>422964</v>
      </c>
      <c r="CU305" s="239">
        <v>4972961</v>
      </c>
      <c r="CV305" s="239">
        <v>44.9059107</v>
      </c>
      <c r="CW305" s="239">
        <v>-93.975831099999994</v>
      </c>
      <c r="CX305" s="239" t="s">
        <v>379</v>
      </c>
      <c r="CY305" s="239" t="s">
        <v>965</v>
      </c>
    </row>
    <row r="306" spans="1:103" x14ac:dyDescent="0.25">
      <c r="A306" s="239">
        <v>736912</v>
      </c>
      <c r="B306" s="239">
        <v>3</v>
      </c>
      <c r="C306" s="239">
        <v>7</v>
      </c>
      <c r="D306" s="239">
        <v>161.91800000000001</v>
      </c>
      <c r="E306" s="239">
        <v>10</v>
      </c>
      <c r="G306" s="239" t="s">
        <v>941</v>
      </c>
      <c r="H306" s="239">
        <v>8</v>
      </c>
      <c r="I306" s="239">
        <v>25</v>
      </c>
      <c r="K306" s="239">
        <v>19509226</v>
      </c>
      <c r="M306" s="239">
        <v>7</v>
      </c>
      <c r="N306" s="239">
        <v>29</v>
      </c>
      <c r="O306" s="239">
        <v>2019</v>
      </c>
      <c r="P306" s="239" t="s">
        <v>381</v>
      </c>
      <c r="Q306" s="239">
        <v>16</v>
      </c>
      <c r="R306" s="239">
        <v>98</v>
      </c>
      <c r="S306" s="239">
        <v>5</v>
      </c>
      <c r="T306" s="239">
        <v>0</v>
      </c>
      <c r="U306" s="239">
        <v>2</v>
      </c>
      <c r="V306" s="239">
        <v>12</v>
      </c>
      <c r="W306" s="239">
        <v>10</v>
      </c>
      <c r="X306" s="239">
        <v>2</v>
      </c>
      <c r="Y306" s="239">
        <v>1</v>
      </c>
      <c r="Z306" s="239">
        <v>1</v>
      </c>
      <c r="AB306" s="239">
        <v>1</v>
      </c>
      <c r="AC306" s="239">
        <v>98</v>
      </c>
      <c r="AD306" s="239" t="s">
        <v>676</v>
      </c>
      <c r="AF306" s="239" t="s">
        <v>521</v>
      </c>
      <c r="AG306" s="239">
        <v>7</v>
      </c>
      <c r="AH306" s="239">
        <v>2</v>
      </c>
      <c r="AI306" s="239">
        <v>2</v>
      </c>
      <c r="AJ306" s="239">
        <v>3</v>
      </c>
      <c r="AK306" s="239">
        <v>34</v>
      </c>
      <c r="AL306" s="239">
        <v>39</v>
      </c>
      <c r="AM306" s="239" t="s">
        <v>374</v>
      </c>
      <c r="AN306" s="239">
        <v>5</v>
      </c>
      <c r="AO306" s="239">
        <v>1</v>
      </c>
      <c r="AS306" s="239">
        <v>12</v>
      </c>
      <c r="AT306" s="239">
        <v>9</v>
      </c>
      <c r="AU306" s="239">
        <v>60</v>
      </c>
      <c r="AV306" s="239">
        <v>11</v>
      </c>
      <c r="AW306" s="239">
        <v>21</v>
      </c>
      <c r="AX306" s="239">
        <v>2</v>
      </c>
      <c r="AY306" s="239">
        <v>4</v>
      </c>
      <c r="AZ306" s="239">
        <v>3</v>
      </c>
      <c r="BA306" s="239">
        <v>21</v>
      </c>
      <c r="BB306" s="239">
        <v>34</v>
      </c>
      <c r="BC306" s="239" t="s">
        <v>384</v>
      </c>
      <c r="BD306" s="239">
        <v>5</v>
      </c>
      <c r="BE306" s="239">
        <v>4</v>
      </c>
      <c r="BI306" s="239">
        <v>12</v>
      </c>
      <c r="BJ306" s="239">
        <v>9</v>
      </c>
      <c r="BK306" s="239">
        <v>60</v>
      </c>
      <c r="BL306" s="239">
        <v>11</v>
      </c>
      <c r="BM306" s="239">
        <v>21</v>
      </c>
      <c r="CT306" s="239">
        <v>423236.82160697703</v>
      </c>
      <c r="CU306" s="239">
        <v>4972860.8161883</v>
      </c>
      <c r="CV306" s="239">
        <v>44.905034010000001</v>
      </c>
      <c r="CW306" s="239">
        <v>-93.972357819999999</v>
      </c>
      <c r="CX306" s="239" t="s">
        <v>379</v>
      </c>
      <c r="CY306" s="239" t="s">
        <v>966</v>
      </c>
    </row>
    <row r="307" spans="1:103" x14ac:dyDescent="0.25">
      <c r="A307" s="239">
        <v>609768</v>
      </c>
      <c r="B307" s="239">
        <v>3</v>
      </c>
      <c r="C307" s="239">
        <v>7</v>
      </c>
      <c r="D307" s="239">
        <v>161.97399999999999</v>
      </c>
      <c r="E307" s="239">
        <v>10</v>
      </c>
      <c r="G307" s="239" t="s">
        <v>941</v>
      </c>
      <c r="H307" s="239">
        <v>8</v>
      </c>
      <c r="I307" s="239">
        <v>25</v>
      </c>
      <c r="K307" s="239">
        <v>18508308</v>
      </c>
      <c r="M307" s="239">
        <v>7</v>
      </c>
      <c r="N307" s="239">
        <v>9</v>
      </c>
      <c r="O307" s="239">
        <v>2018</v>
      </c>
      <c r="P307" s="239" t="s">
        <v>381</v>
      </c>
      <c r="Q307" s="239">
        <v>12</v>
      </c>
      <c r="R307" s="239">
        <v>98</v>
      </c>
      <c r="S307" s="239">
        <v>3</v>
      </c>
      <c r="T307" s="239">
        <v>0</v>
      </c>
      <c r="U307" s="239">
        <v>2</v>
      </c>
      <c r="V307" s="239">
        <v>5</v>
      </c>
      <c r="W307" s="239">
        <v>10</v>
      </c>
      <c r="X307" s="239">
        <v>3</v>
      </c>
      <c r="Y307" s="239">
        <v>1</v>
      </c>
      <c r="Z307" s="239">
        <v>1</v>
      </c>
      <c r="AB307" s="239">
        <v>1</v>
      </c>
      <c r="AC307" s="239">
        <v>3</v>
      </c>
      <c r="AD307" s="239" t="s">
        <v>676</v>
      </c>
      <c r="AF307" s="239" t="s">
        <v>521</v>
      </c>
      <c r="AG307" s="239">
        <v>10</v>
      </c>
      <c r="AH307" s="239">
        <v>2</v>
      </c>
      <c r="AI307" s="239">
        <v>5</v>
      </c>
      <c r="AJ307" s="239">
        <v>3</v>
      </c>
      <c r="AK307" s="239">
        <v>21</v>
      </c>
      <c r="AL307" s="239">
        <v>27</v>
      </c>
      <c r="AM307" s="239" t="s">
        <v>374</v>
      </c>
      <c r="AN307" s="239">
        <v>5</v>
      </c>
      <c r="AO307" s="239">
        <v>1</v>
      </c>
      <c r="AS307" s="239">
        <v>12</v>
      </c>
      <c r="AT307" s="239">
        <v>9</v>
      </c>
      <c r="AU307" s="239">
        <v>60</v>
      </c>
      <c r="AV307" s="239">
        <v>11</v>
      </c>
      <c r="AW307" s="239">
        <v>21</v>
      </c>
      <c r="AX307" s="239">
        <v>4</v>
      </c>
      <c r="AY307" s="239">
        <v>22</v>
      </c>
      <c r="AZ307" s="239">
        <v>1</v>
      </c>
      <c r="BA307" s="239">
        <v>21</v>
      </c>
      <c r="BB307" s="239">
        <v>68</v>
      </c>
      <c r="BC307" s="239" t="s">
        <v>374</v>
      </c>
      <c r="BD307" s="239">
        <v>5</v>
      </c>
      <c r="BE307" s="239">
        <v>2</v>
      </c>
      <c r="BI307" s="239">
        <v>12</v>
      </c>
      <c r="BJ307" s="239">
        <v>23</v>
      </c>
      <c r="BK307" s="239">
        <v>55</v>
      </c>
      <c r="BL307" s="239">
        <v>11</v>
      </c>
      <c r="BM307" s="239">
        <v>21</v>
      </c>
      <c r="CT307" s="239">
        <v>423323.60511387797</v>
      </c>
      <c r="CU307" s="239">
        <v>4972837.5328083998</v>
      </c>
      <c r="CV307" s="239">
        <v>44.904833799999999</v>
      </c>
      <c r="CW307" s="239">
        <v>-93.971255159999998</v>
      </c>
      <c r="CX307" s="239" t="s">
        <v>379</v>
      </c>
      <c r="CY307" s="239" t="s">
        <v>967</v>
      </c>
    </row>
    <row r="308" spans="1:103" x14ac:dyDescent="0.25">
      <c r="A308" s="239">
        <v>10777375</v>
      </c>
      <c r="B308" s="239">
        <v>3</v>
      </c>
      <c r="C308" s="239">
        <v>7</v>
      </c>
      <c r="D308" s="239">
        <v>161.97499999999999</v>
      </c>
      <c r="E308" s="239">
        <v>10</v>
      </c>
      <c r="G308" s="239" t="s">
        <v>941</v>
      </c>
      <c r="H308" s="239">
        <v>8</v>
      </c>
      <c r="I308" s="239">
        <v>25</v>
      </c>
      <c r="L308" s="239">
        <v>121250048</v>
      </c>
      <c r="M308" s="239">
        <v>4</v>
      </c>
      <c r="N308" s="239">
        <v>2</v>
      </c>
      <c r="O308" s="239">
        <v>2012</v>
      </c>
      <c r="P308" s="239" t="s">
        <v>381</v>
      </c>
      <c r="Q308" s="239">
        <v>21</v>
      </c>
      <c r="S308" s="239">
        <v>5</v>
      </c>
      <c r="T308" s="239">
        <v>0</v>
      </c>
      <c r="U308" s="239">
        <v>1</v>
      </c>
      <c r="V308" s="239">
        <v>11</v>
      </c>
      <c r="W308" s="239">
        <v>16</v>
      </c>
      <c r="Y308" s="239">
        <v>6</v>
      </c>
      <c r="Z308" s="239">
        <v>1</v>
      </c>
      <c r="AB308" s="239">
        <v>1</v>
      </c>
      <c r="AF308" s="239" t="s">
        <v>521</v>
      </c>
      <c r="AG308" s="239">
        <v>4</v>
      </c>
      <c r="AH308" s="239">
        <v>2</v>
      </c>
      <c r="AI308" s="239">
        <v>2</v>
      </c>
      <c r="AJ308" s="239">
        <v>2</v>
      </c>
      <c r="AK308" s="239">
        <v>21</v>
      </c>
      <c r="AL308" s="239">
        <v>68</v>
      </c>
      <c r="AM308" s="239" t="s">
        <v>374</v>
      </c>
      <c r="AT308" s="239">
        <v>98</v>
      </c>
      <c r="AU308" s="239">
        <v>55</v>
      </c>
      <c r="CT308" s="239">
        <v>423326</v>
      </c>
      <c r="CU308" s="239">
        <v>4972838</v>
      </c>
      <c r="CV308" s="239">
        <v>44.904833799999999</v>
      </c>
      <c r="CW308" s="239">
        <v>-93.971226400000006</v>
      </c>
      <c r="CX308" s="239" t="s">
        <v>379</v>
      </c>
    </row>
    <row r="309" spans="1:103" x14ac:dyDescent="0.25">
      <c r="A309" s="239">
        <v>10778355</v>
      </c>
      <c r="B309" s="239">
        <v>3</v>
      </c>
      <c r="C309" s="239">
        <v>7</v>
      </c>
      <c r="D309" s="239">
        <v>161.97499999999999</v>
      </c>
      <c r="E309" s="239">
        <v>10</v>
      </c>
      <c r="G309" s="239" t="s">
        <v>941</v>
      </c>
      <c r="H309" s="239">
        <v>8</v>
      </c>
      <c r="I309" s="239">
        <v>25</v>
      </c>
      <c r="K309" s="239">
        <v>12017890</v>
      </c>
      <c r="L309" s="239">
        <v>121730033</v>
      </c>
      <c r="M309" s="239">
        <v>6</v>
      </c>
      <c r="N309" s="239">
        <v>20</v>
      </c>
      <c r="O309" s="239">
        <v>2012</v>
      </c>
      <c r="P309" s="239" t="s">
        <v>375</v>
      </c>
      <c r="Q309" s="239">
        <v>13</v>
      </c>
      <c r="S309" s="239">
        <v>4</v>
      </c>
      <c r="T309" s="239">
        <v>0</v>
      </c>
      <c r="U309" s="239">
        <v>2</v>
      </c>
      <c r="V309" s="239">
        <v>1</v>
      </c>
      <c r="W309" s="239">
        <v>10</v>
      </c>
      <c r="X309" s="239">
        <v>2</v>
      </c>
      <c r="Y309" s="239">
        <v>1</v>
      </c>
      <c r="Z309" s="239">
        <v>2</v>
      </c>
      <c r="AA309" s="239">
        <v>3</v>
      </c>
      <c r="AB309" s="239">
        <v>2</v>
      </c>
      <c r="AC309" s="239">
        <v>98</v>
      </c>
      <c r="AD309" s="239" t="s">
        <v>676</v>
      </c>
      <c r="AE309" s="239" t="s">
        <v>968</v>
      </c>
      <c r="AF309" s="239" t="s">
        <v>521</v>
      </c>
      <c r="AG309" s="239">
        <v>7</v>
      </c>
      <c r="AH309" s="239">
        <v>2</v>
      </c>
      <c r="AI309" s="239">
        <v>1</v>
      </c>
      <c r="AJ309" s="239">
        <v>4</v>
      </c>
      <c r="AK309" s="239">
        <v>21</v>
      </c>
      <c r="AL309" s="239">
        <v>27</v>
      </c>
      <c r="AM309" s="239" t="s">
        <v>384</v>
      </c>
      <c r="AN309" s="239">
        <v>5</v>
      </c>
      <c r="AO309" s="239">
        <v>15</v>
      </c>
      <c r="AS309" s="239">
        <v>7</v>
      </c>
      <c r="AT309" s="239">
        <v>98</v>
      </c>
      <c r="AU309" s="239">
        <v>60</v>
      </c>
      <c r="AV309" s="239">
        <v>11</v>
      </c>
      <c r="AW309" s="239">
        <v>21</v>
      </c>
      <c r="AX309" s="239">
        <v>2</v>
      </c>
      <c r="AY309" s="239">
        <v>3</v>
      </c>
      <c r="AZ309" s="239">
        <v>4</v>
      </c>
      <c r="BA309" s="239">
        <v>8</v>
      </c>
      <c r="BB309" s="239">
        <v>20</v>
      </c>
      <c r="BC309" s="239" t="s">
        <v>384</v>
      </c>
      <c r="BD309" s="239">
        <v>5</v>
      </c>
      <c r="BE309" s="239">
        <v>1</v>
      </c>
      <c r="BF309" s="239">
        <v>1</v>
      </c>
      <c r="BI309" s="239">
        <v>7</v>
      </c>
      <c r="BJ309" s="239">
        <v>98</v>
      </c>
      <c r="BK309" s="239">
        <v>60</v>
      </c>
      <c r="BL309" s="239">
        <v>11</v>
      </c>
      <c r="BM309" s="239">
        <v>21</v>
      </c>
      <c r="CT309" s="239">
        <v>423326</v>
      </c>
      <c r="CU309" s="239">
        <v>4972838</v>
      </c>
      <c r="CV309" s="239">
        <v>44.904833799999999</v>
      </c>
      <c r="CW309" s="239">
        <v>-93.971226400000006</v>
      </c>
      <c r="CX309" s="239" t="s">
        <v>379</v>
      </c>
      <c r="CY309" s="239" t="s">
        <v>969</v>
      </c>
    </row>
    <row r="310" spans="1:103" x14ac:dyDescent="0.25">
      <c r="A310" s="239">
        <v>10847048</v>
      </c>
      <c r="B310" s="239">
        <v>3</v>
      </c>
      <c r="C310" s="239">
        <v>7</v>
      </c>
      <c r="D310" s="239">
        <v>161.97499999999999</v>
      </c>
      <c r="E310" s="239">
        <v>10</v>
      </c>
      <c r="G310" s="239" t="s">
        <v>941</v>
      </c>
      <c r="H310" s="239">
        <v>8</v>
      </c>
      <c r="I310" s="239">
        <v>25</v>
      </c>
      <c r="K310" s="239">
        <v>13500018</v>
      </c>
      <c r="L310" s="239">
        <v>130020297</v>
      </c>
      <c r="M310" s="239">
        <v>1</v>
      </c>
      <c r="N310" s="239">
        <v>1</v>
      </c>
      <c r="O310" s="239">
        <v>2013</v>
      </c>
      <c r="P310" s="239" t="s">
        <v>391</v>
      </c>
      <c r="Q310" s="239">
        <v>11</v>
      </c>
      <c r="S310" s="239">
        <v>5</v>
      </c>
      <c r="T310" s="239">
        <v>0</v>
      </c>
      <c r="U310" s="239">
        <v>2</v>
      </c>
      <c r="V310" s="239">
        <v>11</v>
      </c>
      <c r="W310" s="239">
        <v>10</v>
      </c>
      <c r="X310" s="239">
        <v>3</v>
      </c>
      <c r="Y310" s="239">
        <v>1</v>
      </c>
      <c r="Z310" s="239">
        <v>2</v>
      </c>
      <c r="AB310" s="239">
        <v>1</v>
      </c>
      <c r="AC310" s="239">
        <v>98</v>
      </c>
      <c r="AD310" s="239">
        <v>7</v>
      </c>
      <c r="AE310" s="239">
        <v>33</v>
      </c>
      <c r="AF310" s="239" t="s">
        <v>521</v>
      </c>
      <c r="AG310" s="239">
        <v>6</v>
      </c>
      <c r="AH310" s="239">
        <v>2</v>
      </c>
      <c r="AI310" s="239">
        <v>2</v>
      </c>
      <c r="AJ310" s="239">
        <v>1</v>
      </c>
      <c r="AK310" s="239">
        <v>21</v>
      </c>
      <c r="AL310" s="239">
        <v>79</v>
      </c>
      <c r="AM310" s="239" t="s">
        <v>374</v>
      </c>
      <c r="AN310" s="239">
        <v>5</v>
      </c>
      <c r="AO310" s="239">
        <v>15</v>
      </c>
      <c r="AP310" s="239">
        <v>21</v>
      </c>
      <c r="AS310" s="239">
        <v>3</v>
      </c>
      <c r="AT310" s="239">
        <v>98</v>
      </c>
      <c r="AU310" s="239">
        <v>55</v>
      </c>
      <c r="AV310" s="239">
        <v>11</v>
      </c>
      <c r="AW310" s="239">
        <v>21</v>
      </c>
      <c r="AX310" s="239">
        <v>2</v>
      </c>
      <c r="AY310" s="239">
        <v>2</v>
      </c>
      <c r="AZ310" s="239">
        <v>3</v>
      </c>
      <c r="BA310" s="239">
        <v>21</v>
      </c>
      <c r="BB310" s="239">
        <v>34</v>
      </c>
      <c r="BC310" s="239" t="s">
        <v>384</v>
      </c>
      <c r="BD310" s="239">
        <v>5</v>
      </c>
      <c r="BE310" s="239">
        <v>1</v>
      </c>
      <c r="BI310" s="239">
        <v>3</v>
      </c>
      <c r="BJ310" s="239">
        <v>98</v>
      </c>
      <c r="BK310" s="239">
        <v>55</v>
      </c>
      <c r="BL310" s="239">
        <v>11</v>
      </c>
      <c r="BM310" s="239">
        <v>21</v>
      </c>
      <c r="CT310" s="239">
        <v>423326</v>
      </c>
      <c r="CU310" s="239">
        <v>4972838</v>
      </c>
      <c r="CV310" s="239">
        <v>44.904833799999999</v>
      </c>
      <c r="CW310" s="239">
        <v>-93.971226400000006</v>
      </c>
      <c r="CX310" s="239" t="s">
        <v>379</v>
      </c>
      <c r="CY310" s="239" t="s">
        <v>970</v>
      </c>
    </row>
    <row r="311" spans="1:103" x14ac:dyDescent="0.25">
      <c r="A311" s="239">
        <v>10852644</v>
      </c>
      <c r="B311" s="239">
        <v>3</v>
      </c>
      <c r="C311" s="239">
        <v>7</v>
      </c>
      <c r="D311" s="239">
        <v>161.97499999999999</v>
      </c>
      <c r="E311" s="239">
        <v>10</v>
      </c>
      <c r="G311" s="239" t="s">
        <v>941</v>
      </c>
      <c r="H311" s="239">
        <v>8</v>
      </c>
      <c r="I311" s="239">
        <v>25</v>
      </c>
      <c r="K311" s="239">
        <v>13506531</v>
      </c>
      <c r="L311" s="239">
        <v>131810153</v>
      </c>
      <c r="M311" s="239">
        <v>6</v>
      </c>
      <c r="N311" s="239">
        <v>23</v>
      </c>
      <c r="O311" s="239">
        <v>2013</v>
      </c>
      <c r="P311" s="239" t="s">
        <v>389</v>
      </c>
      <c r="Q311" s="239">
        <v>13</v>
      </c>
      <c r="R311" s="239" t="s">
        <v>393</v>
      </c>
      <c r="S311" s="239">
        <v>3</v>
      </c>
      <c r="T311" s="239">
        <v>0</v>
      </c>
      <c r="U311" s="239">
        <v>2</v>
      </c>
      <c r="V311" s="239">
        <v>5</v>
      </c>
      <c r="W311" s="239">
        <v>10</v>
      </c>
      <c r="X311" s="239">
        <v>3</v>
      </c>
      <c r="Y311" s="239">
        <v>1</v>
      </c>
      <c r="Z311" s="239">
        <v>1</v>
      </c>
      <c r="AB311" s="239">
        <v>1</v>
      </c>
      <c r="AC311" s="239">
        <v>98</v>
      </c>
      <c r="AD311" s="239" t="s">
        <v>523</v>
      </c>
      <c r="AE311" s="239" t="s">
        <v>971</v>
      </c>
      <c r="AF311" s="239" t="s">
        <v>521</v>
      </c>
      <c r="AG311" s="239">
        <v>10</v>
      </c>
      <c r="AH311" s="239">
        <v>2</v>
      </c>
      <c r="AI311" s="239">
        <v>2</v>
      </c>
      <c r="AJ311" s="239">
        <v>2</v>
      </c>
      <c r="AK311" s="239">
        <v>21</v>
      </c>
      <c r="AL311" s="239">
        <v>20</v>
      </c>
      <c r="AM311" s="239" t="s">
        <v>374</v>
      </c>
      <c r="AN311" s="239">
        <v>5</v>
      </c>
      <c r="AO311" s="239">
        <v>2</v>
      </c>
      <c r="AS311" s="239">
        <v>7</v>
      </c>
      <c r="AT311" s="239">
        <v>2</v>
      </c>
      <c r="AU311" s="239">
        <v>60</v>
      </c>
      <c r="AV311" s="239">
        <v>10</v>
      </c>
      <c r="AW311" s="239">
        <v>21</v>
      </c>
      <c r="AX311" s="239">
        <v>2</v>
      </c>
      <c r="AY311" s="239">
        <v>3</v>
      </c>
      <c r="AZ311" s="239">
        <v>3</v>
      </c>
      <c r="BA311" s="239">
        <v>21</v>
      </c>
      <c r="BB311" s="239">
        <v>44</v>
      </c>
      <c r="BC311" s="239" t="s">
        <v>374</v>
      </c>
      <c r="BD311" s="239">
        <v>5</v>
      </c>
      <c r="BE311" s="239">
        <v>1</v>
      </c>
      <c r="BI311" s="239">
        <v>7</v>
      </c>
      <c r="BJ311" s="239">
        <v>2</v>
      </c>
      <c r="BK311" s="239">
        <v>60</v>
      </c>
      <c r="BL311" s="239">
        <v>10</v>
      </c>
      <c r="BM311" s="239">
        <v>21</v>
      </c>
      <c r="CT311" s="239">
        <v>423326</v>
      </c>
      <c r="CU311" s="239">
        <v>4972838</v>
      </c>
      <c r="CV311" s="239">
        <v>44.904833799999999</v>
      </c>
      <c r="CW311" s="239">
        <v>-93.971226400000006</v>
      </c>
      <c r="CX311" s="239" t="s">
        <v>379</v>
      </c>
      <c r="CY311" s="239" t="s">
        <v>972</v>
      </c>
    </row>
    <row r="312" spans="1:103" x14ac:dyDescent="0.25">
      <c r="A312" s="239">
        <v>10854688</v>
      </c>
      <c r="B312" s="239">
        <v>3</v>
      </c>
      <c r="C312" s="239">
        <v>7</v>
      </c>
      <c r="D312" s="239">
        <v>161.97499999999999</v>
      </c>
      <c r="E312" s="239">
        <v>10</v>
      </c>
      <c r="G312" s="239" t="s">
        <v>941</v>
      </c>
      <c r="H312" s="239">
        <v>8</v>
      </c>
      <c r="I312" s="239">
        <v>25</v>
      </c>
      <c r="K312" s="239">
        <v>13031283</v>
      </c>
      <c r="L312" s="239">
        <v>132880221</v>
      </c>
      <c r="M312" s="239">
        <v>10</v>
      </c>
      <c r="N312" s="239">
        <v>15</v>
      </c>
      <c r="O312" s="239">
        <v>2013</v>
      </c>
      <c r="P312" s="239" t="s">
        <v>391</v>
      </c>
      <c r="Q312" s="239">
        <v>16</v>
      </c>
      <c r="R312" s="239" t="s">
        <v>512</v>
      </c>
      <c r="S312" s="239">
        <v>5</v>
      </c>
      <c r="T312" s="239">
        <v>0</v>
      </c>
      <c r="U312" s="239">
        <v>2</v>
      </c>
      <c r="V312" s="239">
        <v>90</v>
      </c>
      <c r="W312" s="239">
        <v>10</v>
      </c>
      <c r="X312" s="239">
        <v>10</v>
      </c>
      <c r="Y312" s="239">
        <v>1</v>
      </c>
      <c r="Z312" s="239">
        <v>3</v>
      </c>
      <c r="AA312" s="239">
        <v>2</v>
      </c>
      <c r="AB312" s="239">
        <v>2</v>
      </c>
      <c r="AC312" s="239">
        <v>98</v>
      </c>
      <c r="AD312" s="239" t="s">
        <v>958</v>
      </c>
      <c r="AE312" s="239" t="s">
        <v>576</v>
      </c>
      <c r="AF312" s="239" t="s">
        <v>521</v>
      </c>
      <c r="AG312" s="239">
        <v>90</v>
      </c>
      <c r="AH312" s="239">
        <v>2</v>
      </c>
      <c r="AI312" s="239">
        <v>2</v>
      </c>
      <c r="AJ312" s="239">
        <v>1</v>
      </c>
      <c r="AK312" s="239">
        <v>21</v>
      </c>
      <c r="AL312" s="239">
        <v>22</v>
      </c>
      <c r="AM312" s="239" t="s">
        <v>374</v>
      </c>
      <c r="AN312" s="239">
        <v>5</v>
      </c>
      <c r="AO312" s="239">
        <v>2</v>
      </c>
      <c r="AS312" s="239">
        <v>7</v>
      </c>
      <c r="AT312" s="239">
        <v>2</v>
      </c>
      <c r="AU312" s="239">
        <v>55</v>
      </c>
      <c r="AV312" s="239">
        <v>11</v>
      </c>
      <c r="AW312" s="239">
        <v>21</v>
      </c>
      <c r="AX312" s="239">
        <v>2</v>
      </c>
      <c r="AY312" s="239">
        <v>2</v>
      </c>
      <c r="AZ312" s="239">
        <v>3</v>
      </c>
      <c r="BA312" s="239">
        <v>21</v>
      </c>
      <c r="BB312" s="239">
        <v>27</v>
      </c>
      <c r="BC312" s="239" t="s">
        <v>374</v>
      </c>
      <c r="BD312" s="239">
        <v>5</v>
      </c>
      <c r="BE312" s="239">
        <v>1</v>
      </c>
      <c r="BI312" s="239">
        <v>7</v>
      </c>
      <c r="BJ312" s="239">
        <v>2</v>
      </c>
      <c r="BK312" s="239">
        <v>55</v>
      </c>
      <c r="BL312" s="239">
        <v>11</v>
      </c>
      <c r="BM312" s="239">
        <v>21</v>
      </c>
      <c r="CT312" s="239">
        <v>423326</v>
      </c>
      <c r="CU312" s="239">
        <v>4972838</v>
      </c>
      <c r="CV312" s="239">
        <v>44.904833799999999</v>
      </c>
      <c r="CW312" s="239">
        <v>-93.971226400000006</v>
      </c>
      <c r="CX312" s="239" t="s">
        <v>379</v>
      </c>
      <c r="CY312" s="239" t="s">
        <v>973</v>
      </c>
    </row>
    <row r="313" spans="1:103" x14ac:dyDescent="0.25">
      <c r="A313" s="239">
        <v>10855248</v>
      </c>
      <c r="B313" s="239">
        <v>3</v>
      </c>
      <c r="C313" s="239">
        <v>7</v>
      </c>
      <c r="D313" s="239">
        <v>161.97499999999999</v>
      </c>
      <c r="E313" s="239">
        <v>10</v>
      </c>
      <c r="G313" s="239" t="s">
        <v>941</v>
      </c>
      <c r="H313" s="239">
        <v>8</v>
      </c>
      <c r="I313" s="239">
        <v>25</v>
      </c>
      <c r="K313" s="239">
        <v>13511430</v>
      </c>
      <c r="L313" s="239">
        <v>133160309</v>
      </c>
      <c r="M313" s="239">
        <v>11</v>
      </c>
      <c r="N313" s="239">
        <v>10</v>
      </c>
      <c r="O313" s="239">
        <v>2013</v>
      </c>
      <c r="P313" s="239" t="s">
        <v>389</v>
      </c>
      <c r="Q313" s="239">
        <v>10</v>
      </c>
      <c r="S313" s="239">
        <v>5</v>
      </c>
      <c r="T313" s="239">
        <v>0</v>
      </c>
      <c r="U313" s="239">
        <v>2</v>
      </c>
      <c r="V313" s="239">
        <v>5</v>
      </c>
      <c r="W313" s="239">
        <v>10</v>
      </c>
      <c r="X313" s="239">
        <v>3</v>
      </c>
      <c r="Y313" s="239">
        <v>1</v>
      </c>
      <c r="Z313" s="239">
        <v>1</v>
      </c>
      <c r="AB313" s="239">
        <v>1</v>
      </c>
      <c r="AC313" s="239">
        <v>98</v>
      </c>
      <c r="AD313" s="239" t="s">
        <v>971</v>
      </c>
      <c r="AE313" s="239" t="s">
        <v>523</v>
      </c>
      <c r="AF313" s="239" t="s">
        <v>521</v>
      </c>
      <c r="AG313" s="239">
        <v>10</v>
      </c>
      <c r="AH313" s="239">
        <v>2</v>
      </c>
      <c r="AI313" s="239">
        <v>3</v>
      </c>
      <c r="AJ313" s="239">
        <v>1</v>
      </c>
      <c r="AK313" s="239">
        <v>21</v>
      </c>
      <c r="AL313" s="239">
        <v>31</v>
      </c>
      <c r="AM313" s="239" t="s">
        <v>374</v>
      </c>
      <c r="AN313" s="239">
        <v>5</v>
      </c>
      <c r="AO313" s="239">
        <v>15</v>
      </c>
      <c r="AP313" s="239">
        <v>2</v>
      </c>
      <c r="AS313" s="239">
        <v>7</v>
      </c>
      <c r="AT313" s="239">
        <v>2</v>
      </c>
      <c r="AU313" s="239">
        <v>60</v>
      </c>
      <c r="AV313" s="239">
        <v>11</v>
      </c>
      <c r="AW313" s="239">
        <v>21</v>
      </c>
      <c r="AX313" s="239">
        <v>2</v>
      </c>
      <c r="AY313" s="239">
        <v>2</v>
      </c>
      <c r="AZ313" s="239">
        <v>4</v>
      </c>
      <c r="BA313" s="239">
        <v>21</v>
      </c>
      <c r="BB313" s="239">
        <v>85</v>
      </c>
      <c r="BC313" s="239" t="s">
        <v>384</v>
      </c>
      <c r="BD313" s="239">
        <v>5</v>
      </c>
      <c r="BE313" s="239">
        <v>1</v>
      </c>
      <c r="BI313" s="239">
        <v>7</v>
      </c>
      <c r="BJ313" s="239">
        <v>2</v>
      </c>
      <c r="BK313" s="239">
        <v>60</v>
      </c>
      <c r="BL313" s="239">
        <v>11</v>
      </c>
      <c r="BM313" s="239">
        <v>21</v>
      </c>
      <c r="CT313" s="239">
        <v>423326</v>
      </c>
      <c r="CU313" s="239">
        <v>4972838</v>
      </c>
      <c r="CV313" s="239">
        <v>44.904833799999999</v>
      </c>
      <c r="CW313" s="239">
        <v>-93.971226400000006</v>
      </c>
      <c r="CX313" s="239" t="s">
        <v>379</v>
      </c>
      <c r="CY313" s="239" t="s">
        <v>974</v>
      </c>
    </row>
    <row r="314" spans="1:103" x14ac:dyDescent="0.25">
      <c r="A314" s="239">
        <v>10931217</v>
      </c>
      <c r="B314" s="239">
        <v>3</v>
      </c>
      <c r="C314" s="239">
        <v>7</v>
      </c>
      <c r="D314" s="239">
        <v>161.97499999999999</v>
      </c>
      <c r="E314" s="239">
        <v>10</v>
      </c>
      <c r="G314" s="239" t="s">
        <v>941</v>
      </c>
      <c r="H314" s="239">
        <v>8</v>
      </c>
      <c r="I314" s="239">
        <v>25</v>
      </c>
      <c r="K314" s="239">
        <v>14001862</v>
      </c>
      <c r="L314" s="239">
        <v>140210051</v>
      </c>
      <c r="M314" s="239">
        <v>1</v>
      </c>
      <c r="N314" s="239">
        <v>20</v>
      </c>
      <c r="O314" s="239">
        <v>2014</v>
      </c>
      <c r="P314" s="239" t="s">
        <v>381</v>
      </c>
      <c r="Q314" s="239">
        <v>17</v>
      </c>
      <c r="S314" s="239">
        <v>5</v>
      </c>
      <c r="T314" s="239">
        <v>0</v>
      </c>
      <c r="U314" s="239">
        <v>2</v>
      </c>
      <c r="V314" s="239">
        <v>5</v>
      </c>
      <c r="W314" s="239">
        <v>10</v>
      </c>
      <c r="X314" s="239">
        <v>3</v>
      </c>
      <c r="Y314" s="239">
        <v>4</v>
      </c>
      <c r="Z314" s="239">
        <v>2</v>
      </c>
      <c r="AB314" s="239">
        <v>1</v>
      </c>
      <c r="AC314" s="239">
        <v>98</v>
      </c>
      <c r="AD314" s="239" t="s">
        <v>519</v>
      </c>
      <c r="AE314" s="239" t="s">
        <v>975</v>
      </c>
      <c r="AF314" s="239" t="s">
        <v>521</v>
      </c>
      <c r="AG314" s="239">
        <v>10</v>
      </c>
      <c r="AH314" s="239">
        <v>2</v>
      </c>
      <c r="AI314" s="239">
        <v>2</v>
      </c>
      <c r="AJ314" s="239">
        <v>2</v>
      </c>
      <c r="AK314" s="239">
        <v>21</v>
      </c>
      <c r="AL314" s="239">
        <v>25</v>
      </c>
      <c r="AM314" s="239" t="s">
        <v>374</v>
      </c>
      <c r="AN314" s="239">
        <v>5</v>
      </c>
      <c r="AO314" s="239">
        <v>2</v>
      </c>
      <c r="AS314" s="239">
        <v>4</v>
      </c>
      <c r="AT314" s="239">
        <v>2</v>
      </c>
      <c r="AU314" s="239">
        <v>60</v>
      </c>
      <c r="AV314" s="239">
        <v>10</v>
      </c>
      <c r="AW314" s="239">
        <v>21</v>
      </c>
      <c r="AX314" s="239">
        <v>2</v>
      </c>
      <c r="AY314" s="239">
        <v>2</v>
      </c>
      <c r="AZ314" s="239">
        <v>4</v>
      </c>
      <c r="BA314" s="239">
        <v>21</v>
      </c>
      <c r="BB314" s="239">
        <v>25</v>
      </c>
      <c r="BC314" s="239" t="s">
        <v>374</v>
      </c>
      <c r="BD314" s="239">
        <v>5</v>
      </c>
      <c r="BE314" s="239">
        <v>1</v>
      </c>
      <c r="BI314" s="239">
        <v>4</v>
      </c>
      <c r="BJ314" s="239">
        <v>2</v>
      </c>
      <c r="BK314" s="239">
        <v>60</v>
      </c>
      <c r="BL314" s="239">
        <v>10</v>
      </c>
      <c r="BM314" s="239">
        <v>21</v>
      </c>
      <c r="CT314" s="239">
        <v>423326</v>
      </c>
      <c r="CU314" s="239">
        <v>4972838</v>
      </c>
      <c r="CV314" s="239">
        <v>44.904833799999999</v>
      </c>
      <c r="CW314" s="239">
        <v>-93.971226400000006</v>
      </c>
      <c r="CX314" s="239" t="s">
        <v>379</v>
      </c>
      <c r="CY314" s="239" t="s">
        <v>976</v>
      </c>
    </row>
    <row r="315" spans="1:103" x14ac:dyDescent="0.25">
      <c r="A315" s="239">
        <v>10935331</v>
      </c>
      <c r="B315" s="239">
        <v>3</v>
      </c>
      <c r="C315" s="239">
        <v>7</v>
      </c>
      <c r="D315" s="239">
        <v>161.97499999999999</v>
      </c>
      <c r="E315" s="239">
        <v>10</v>
      </c>
      <c r="G315" s="239" t="s">
        <v>941</v>
      </c>
      <c r="H315" s="239">
        <v>8</v>
      </c>
      <c r="I315" s="239">
        <v>25</v>
      </c>
      <c r="K315" s="239">
        <v>14016326</v>
      </c>
      <c r="L315" s="239">
        <v>141460023</v>
      </c>
      <c r="M315" s="239">
        <v>5</v>
      </c>
      <c r="N315" s="239">
        <v>25</v>
      </c>
      <c r="O315" s="239">
        <v>2014</v>
      </c>
      <c r="P315" s="239" t="s">
        <v>389</v>
      </c>
      <c r="Q315" s="239">
        <v>16</v>
      </c>
      <c r="S315" s="239">
        <v>5</v>
      </c>
      <c r="T315" s="239">
        <v>0</v>
      </c>
      <c r="U315" s="239">
        <v>2</v>
      </c>
      <c r="V315" s="239">
        <v>5</v>
      </c>
      <c r="W315" s="239">
        <v>10</v>
      </c>
      <c r="X315" s="239">
        <v>3</v>
      </c>
      <c r="Y315" s="239">
        <v>1</v>
      </c>
      <c r="Z315" s="239">
        <v>2</v>
      </c>
      <c r="AB315" s="239">
        <v>1</v>
      </c>
      <c r="AC315" s="239">
        <v>98</v>
      </c>
      <c r="AD315" s="239" t="s">
        <v>975</v>
      </c>
      <c r="AE315" s="239" t="s">
        <v>519</v>
      </c>
      <c r="AF315" s="239" t="s">
        <v>521</v>
      </c>
      <c r="AG315" s="239">
        <v>10</v>
      </c>
      <c r="AH315" s="239">
        <v>2</v>
      </c>
      <c r="AI315" s="239">
        <v>1</v>
      </c>
      <c r="AJ315" s="239">
        <v>2</v>
      </c>
      <c r="AK315" s="239">
        <v>21</v>
      </c>
      <c r="AL315" s="239">
        <v>55</v>
      </c>
      <c r="AM315" s="239" t="s">
        <v>374</v>
      </c>
      <c r="AN315" s="239">
        <v>5</v>
      </c>
      <c r="AO315" s="239">
        <v>4</v>
      </c>
      <c r="AS315" s="239">
        <v>7</v>
      </c>
      <c r="AT315" s="239">
        <v>2</v>
      </c>
      <c r="AU315" s="239">
        <v>55</v>
      </c>
      <c r="AV315" s="239">
        <v>11</v>
      </c>
      <c r="AW315" s="239">
        <v>21</v>
      </c>
      <c r="AX315" s="239">
        <v>2</v>
      </c>
      <c r="AY315" s="239">
        <v>4</v>
      </c>
      <c r="AZ315" s="239">
        <v>1</v>
      </c>
      <c r="BA315" s="239">
        <v>24</v>
      </c>
      <c r="BB315" s="239">
        <v>28</v>
      </c>
      <c r="BC315" s="239" t="s">
        <v>374</v>
      </c>
      <c r="BD315" s="239">
        <v>5</v>
      </c>
      <c r="BE315" s="239">
        <v>1</v>
      </c>
      <c r="BI315" s="239">
        <v>7</v>
      </c>
      <c r="BJ315" s="239">
        <v>2</v>
      </c>
      <c r="BK315" s="239">
        <v>55</v>
      </c>
      <c r="BL315" s="239">
        <v>11</v>
      </c>
      <c r="BM315" s="239">
        <v>21</v>
      </c>
      <c r="CT315" s="239">
        <v>423326</v>
      </c>
      <c r="CU315" s="239">
        <v>4972838</v>
      </c>
      <c r="CV315" s="239">
        <v>44.904833799999999</v>
      </c>
      <c r="CW315" s="239">
        <v>-93.971226400000006</v>
      </c>
      <c r="CX315" s="239" t="s">
        <v>379</v>
      </c>
      <c r="CY315" s="239" t="s">
        <v>977</v>
      </c>
    </row>
    <row r="316" spans="1:103" x14ac:dyDescent="0.25">
      <c r="A316" s="239">
        <v>10936058</v>
      </c>
      <c r="B316" s="239">
        <v>3</v>
      </c>
      <c r="C316" s="239">
        <v>7</v>
      </c>
      <c r="D316" s="239">
        <v>161.97499999999999</v>
      </c>
      <c r="E316" s="239">
        <v>10</v>
      </c>
      <c r="G316" s="239" t="s">
        <v>941</v>
      </c>
      <c r="H316" s="239">
        <v>8</v>
      </c>
      <c r="I316" s="239">
        <v>25</v>
      </c>
      <c r="K316" s="239">
        <v>14021702</v>
      </c>
      <c r="L316" s="239">
        <v>141870075</v>
      </c>
      <c r="M316" s="239">
        <v>7</v>
      </c>
      <c r="N316" s="239">
        <v>6</v>
      </c>
      <c r="O316" s="239">
        <v>2014</v>
      </c>
      <c r="P316" s="239" t="s">
        <v>389</v>
      </c>
      <c r="Q316" s="239">
        <v>10</v>
      </c>
      <c r="S316" s="239">
        <v>4</v>
      </c>
      <c r="T316" s="239">
        <v>0</v>
      </c>
      <c r="U316" s="239">
        <v>2</v>
      </c>
      <c r="V316" s="239">
        <v>1</v>
      </c>
      <c r="W316" s="239">
        <v>10</v>
      </c>
      <c r="X316" s="239">
        <v>3</v>
      </c>
      <c r="Y316" s="239">
        <v>1</v>
      </c>
      <c r="Z316" s="239">
        <v>1</v>
      </c>
      <c r="AA316" s="239">
        <v>2</v>
      </c>
      <c r="AB316" s="239">
        <v>1</v>
      </c>
      <c r="AC316" s="239">
        <v>98</v>
      </c>
      <c r="AD316" s="239" t="s">
        <v>964</v>
      </c>
      <c r="AE316" s="239" t="s">
        <v>978</v>
      </c>
      <c r="AF316" s="239" t="s">
        <v>521</v>
      </c>
      <c r="AG316" s="239">
        <v>7</v>
      </c>
      <c r="AH316" s="239">
        <v>2</v>
      </c>
      <c r="AI316" s="239">
        <v>2</v>
      </c>
      <c r="AJ316" s="239">
        <v>2</v>
      </c>
      <c r="AK316" s="239">
        <v>21</v>
      </c>
      <c r="AL316" s="239">
        <v>27</v>
      </c>
      <c r="AM316" s="239" t="s">
        <v>384</v>
      </c>
      <c r="AN316" s="239">
        <v>1</v>
      </c>
      <c r="AO316" s="239">
        <v>4</v>
      </c>
      <c r="AP316" s="239">
        <v>18</v>
      </c>
      <c r="AS316" s="239">
        <v>7</v>
      </c>
      <c r="AT316" s="239">
        <v>2</v>
      </c>
      <c r="AU316" s="239">
        <v>55</v>
      </c>
      <c r="AV316" s="239">
        <v>11</v>
      </c>
      <c r="AW316" s="239">
        <v>21</v>
      </c>
      <c r="AX316" s="239">
        <v>2</v>
      </c>
      <c r="AY316" s="239">
        <v>4</v>
      </c>
      <c r="AZ316" s="239">
        <v>2</v>
      </c>
      <c r="BA316" s="239">
        <v>21</v>
      </c>
      <c r="BB316" s="239">
        <v>48</v>
      </c>
      <c r="BC316" s="239" t="s">
        <v>374</v>
      </c>
      <c r="BD316" s="239">
        <v>5</v>
      </c>
      <c r="BE316" s="239">
        <v>1</v>
      </c>
      <c r="BI316" s="239">
        <v>7</v>
      </c>
      <c r="BJ316" s="239">
        <v>2</v>
      </c>
      <c r="BK316" s="239">
        <v>55</v>
      </c>
      <c r="BL316" s="239">
        <v>11</v>
      </c>
      <c r="BM316" s="239">
        <v>21</v>
      </c>
      <c r="CT316" s="239">
        <v>423326</v>
      </c>
      <c r="CU316" s="239">
        <v>4972838</v>
      </c>
      <c r="CV316" s="239">
        <v>44.904833799999999</v>
      </c>
      <c r="CW316" s="239">
        <v>-93.971226400000006</v>
      </c>
      <c r="CX316" s="239" t="s">
        <v>379</v>
      </c>
      <c r="CY316" s="239" t="s">
        <v>979</v>
      </c>
    </row>
    <row r="317" spans="1:103" x14ac:dyDescent="0.25">
      <c r="A317" s="239">
        <v>10936823</v>
      </c>
      <c r="B317" s="239">
        <v>3</v>
      </c>
      <c r="C317" s="239">
        <v>7</v>
      </c>
      <c r="D317" s="239">
        <v>161.97499999999999</v>
      </c>
      <c r="E317" s="239">
        <v>10</v>
      </c>
      <c r="G317" s="239" t="s">
        <v>941</v>
      </c>
      <c r="H317" s="239">
        <v>8</v>
      </c>
      <c r="I317" s="239">
        <v>25</v>
      </c>
      <c r="K317" s="239">
        <v>14026931</v>
      </c>
      <c r="L317" s="239">
        <v>142300001</v>
      </c>
      <c r="M317" s="239">
        <v>8</v>
      </c>
      <c r="N317" s="239">
        <v>17</v>
      </c>
      <c r="O317" s="239">
        <v>2014</v>
      </c>
      <c r="P317" s="239" t="s">
        <v>389</v>
      </c>
      <c r="Q317" s="239">
        <v>20</v>
      </c>
      <c r="S317" s="239">
        <v>5</v>
      </c>
      <c r="T317" s="239">
        <v>0</v>
      </c>
      <c r="U317" s="239">
        <v>1</v>
      </c>
      <c r="V317" s="239">
        <v>5</v>
      </c>
      <c r="W317" s="239">
        <v>16</v>
      </c>
      <c r="X317" s="239">
        <v>2</v>
      </c>
      <c r="Y317" s="239">
        <v>6</v>
      </c>
      <c r="Z317" s="239">
        <v>2</v>
      </c>
      <c r="AB317" s="239">
        <v>1</v>
      </c>
      <c r="AC317" s="239">
        <v>98</v>
      </c>
      <c r="AD317" s="239" t="s">
        <v>519</v>
      </c>
      <c r="AE317" s="239" t="s">
        <v>975</v>
      </c>
      <c r="AF317" s="239" t="s">
        <v>521</v>
      </c>
      <c r="AG317" s="239">
        <v>4</v>
      </c>
      <c r="AH317" s="239">
        <v>2</v>
      </c>
      <c r="AI317" s="239">
        <v>4</v>
      </c>
      <c r="AJ317" s="239">
        <v>4</v>
      </c>
      <c r="AK317" s="239">
        <v>21</v>
      </c>
      <c r="AL317" s="239">
        <v>34</v>
      </c>
      <c r="AM317" s="239" t="s">
        <v>384</v>
      </c>
      <c r="AN317" s="239">
        <v>5</v>
      </c>
      <c r="AO317" s="239">
        <v>1</v>
      </c>
      <c r="AS317" s="239">
        <v>7</v>
      </c>
      <c r="AT317" s="239">
        <v>98</v>
      </c>
      <c r="AU317" s="239">
        <v>60</v>
      </c>
      <c r="AV317" s="239">
        <v>11</v>
      </c>
      <c r="AW317" s="239">
        <v>21</v>
      </c>
      <c r="CT317" s="239">
        <v>423326</v>
      </c>
      <c r="CU317" s="239">
        <v>4972838</v>
      </c>
      <c r="CV317" s="239">
        <v>44.904833799999999</v>
      </c>
      <c r="CW317" s="239">
        <v>-93.971226400000006</v>
      </c>
      <c r="CX317" s="239" t="s">
        <v>379</v>
      </c>
      <c r="CY317" s="239" t="s">
        <v>980</v>
      </c>
    </row>
    <row r="318" spans="1:103" x14ac:dyDescent="0.25">
      <c r="A318" s="239">
        <v>11024553</v>
      </c>
      <c r="B318" s="239">
        <v>3</v>
      </c>
      <c r="C318" s="239">
        <v>7</v>
      </c>
      <c r="D318" s="239">
        <v>161.97499999999999</v>
      </c>
      <c r="E318" s="239">
        <v>10</v>
      </c>
      <c r="G318" s="239" t="s">
        <v>941</v>
      </c>
      <c r="H318" s="239">
        <v>8</v>
      </c>
      <c r="I318" s="239">
        <v>25</v>
      </c>
      <c r="K318" s="239">
        <v>15513361</v>
      </c>
      <c r="L318" s="239">
        <v>160010101</v>
      </c>
      <c r="M318" s="239">
        <v>12</v>
      </c>
      <c r="N318" s="239">
        <v>20</v>
      </c>
      <c r="O318" s="239">
        <v>2015</v>
      </c>
      <c r="P318" s="239" t="s">
        <v>389</v>
      </c>
      <c r="Q318" s="239">
        <v>21</v>
      </c>
      <c r="R318" s="239" t="s">
        <v>393</v>
      </c>
      <c r="S318" s="239">
        <v>5</v>
      </c>
      <c r="T318" s="239">
        <v>0</v>
      </c>
      <c r="U318" s="239">
        <v>1</v>
      </c>
      <c r="V318" s="239">
        <v>4</v>
      </c>
      <c r="W318" s="239">
        <v>32</v>
      </c>
      <c r="X318" s="239">
        <v>2</v>
      </c>
      <c r="Y318" s="239">
        <v>4</v>
      </c>
      <c r="Z318" s="239">
        <v>1</v>
      </c>
      <c r="AB318" s="239">
        <v>1</v>
      </c>
      <c r="AC318" s="239">
        <v>98</v>
      </c>
      <c r="AD318" s="239">
        <v>7</v>
      </c>
      <c r="AE318" s="239">
        <v>33</v>
      </c>
      <c r="AF318" s="239" t="s">
        <v>521</v>
      </c>
      <c r="AG318" s="239">
        <v>3</v>
      </c>
      <c r="AH318" s="239">
        <v>2</v>
      </c>
      <c r="AI318" s="239">
        <v>2</v>
      </c>
      <c r="AJ318" s="239">
        <v>3</v>
      </c>
      <c r="AK318" s="239">
        <v>21</v>
      </c>
      <c r="AL318" s="239">
        <v>48</v>
      </c>
      <c r="AM318" s="239" t="s">
        <v>374</v>
      </c>
      <c r="AN318" s="239">
        <v>5</v>
      </c>
      <c r="AO318" s="239">
        <v>3</v>
      </c>
      <c r="AP318" s="239">
        <v>21</v>
      </c>
      <c r="AS318" s="239">
        <v>7</v>
      </c>
      <c r="AT318" s="239">
        <v>98</v>
      </c>
      <c r="AU318" s="239">
        <v>55</v>
      </c>
      <c r="AV318" s="239">
        <v>10</v>
      </c>
      <c r="AW318" s="239">
        <v>21</v>
      </c>
      <c r="CT318" s="239">
        <v>423326</v>
      </c>
      <c r="CU318" s="239">
        <v>4972838</v>
      </c>
      <c r="CV318" s="239">
        <v>44.904833799999999</v>
      </c>
      <c r="CW318" s="239">
        <v>-93.971226400000006</v>
      </c>
      <c r="CX318" s="239" t="s">
        <v>379</v>
      </c>
      <c r="CY318" s="239" t="s">
        <v>981</v>
      </c>
    </row>
    <row r="319" spans="1:103" x14ac:dyDescent="0.25">
      <c r="A319" s="239">
        <v>11023993</v>
      </c>
      <c r="B319" s="239">
        <v>3</v>
      </c>
      <c r="C319" s="239">
        <v>7</v>
      </c>
      <c r="D319" s="239">
        <v>161.977</v>
      </c>
      <c r="E319" s="239">
        <v>10</v>
      </c>
      <c r="G319" s="239" t="s">
        <v>941</v>
      </c>
      <c r="H319" s="239">
        <v>8</v>
      </c>
      <c r="I319" s="239">
        <v>25</v>
      </c>
      <c r="K319" s="239">
        <v>15512460</v>
      </c>
      <c r="L319" s="239">
        <v>153450208</v>
      </c>
      <c r="M319" s="239">
        <v>11</v>
      </c>
      <c r="N319" s="239">
        <v>29</v>
      </c>
      <c r="O319" s="239">
        <v>2015</v>
      </c>
      <c r="P319" s="239" t="s">
        <v>389</v>
      </c>
      <c r="Q319" s="239">
        <v>22</v>
      </c>
      <c r="R319" s="239" t="s">
        <v>393</v>
      </c>
      <c r="S319" s="239">
        <v>5</v>
      </c>
      <c r="T319" s="239">
        <v>0</v>
      </c>
      <c r="U319" s="239">
        <v>2</v>
      </c>
      <c r="V319" s="239">
        <v>90</v>
      </c>
      <c r="W319" s="239">
        <v>10</v>
      </c>
      <c r="X319" s="239">
        <v>10</v>
      </c>
      <c r="Y319" s="239">
        <v>1</v>
      </c>
      <c r="Z319" s="239">
        <v>1</v>
      </c>
      <c r="AB319" s="239">
        <v>1</v>
      </c>
      <c r="AC319" s="239">
        <v>98</v>
      </c>
      <c r="AD319" s="239">
        <v>7</v>
      </c>
      <c r="AE319" s="239">
        <v>33</v>
      </c>
      <c r="AF319" s="239" t="s">
        <v>521</v>
      </c>
      <c r="AG319" s="239">
        <v>90</v>
      </c>
      <c r="AH319" s="239">
        <v>2</v>
      </c>
      <c r="AI319" s="239">
        <v>44</v>
      </c>
      <c r="AJ319" s="239">
        <v>3</v>
      </c>
      <c r="AK319" s="239">
        <v>21</v>
      </c>
      <c r="AL319" s="239">
        <v>49</v>
      </c>
      <c r="AM319" s="239" t="s">
        <v>374</v>
      </c>
      <c r="AN319" s="239">
        <v>5</v>
      </c>
      <c r="AO319" s="239">
        <v>1</v>
      </c>
      <c r="AS319" s="239">
        <v>1</v>
      </c>
      <c r="AT319" s="239">
        <v>2</v>
      </c>
      <c r="AU319" s="239">
        <v>55</v>
      </c>
      <c r="AV319" s="239">
        <v>11</v>
      </c>
      <c r="AW319" s="239">
        <v>21</v>
      </c>
      <c r="AX319" s="239">
        <v>2</v>
      </c>
      <c r="AY319" s="239">
        <v>4</v>
      </c>
      <c r="AZ319" s="239">
        <v>4</v>
      </c>
      <c r="BA319" s="239">
        <v>7</v>
      </c>
      <c r="BB319" s="239">
        <v>31</v>
      </c>
      <c r="BC319" s="239" t="s">
        <v>384</v>
      </c>
      <c r="BD319" s="239">
        <v>5</v>
      </c>
      <c r="BE319" s="239">
        <v>2</v>
      </c>
      <c r="BI319" s="239">
        <v>1</v>
      </c>
      <c r="BJ319" s="239">
        <v>2</v>
      </c>
      <c r="BK319" s="239">
        <v>55</v>
      </c>
      <c r="BL319" s="239">
        <v>11</v>
      </c>
      <c r="BM319" s="239">
        <v>21</v>
      </c>
      <c r="CT319" s="239">
        <v>423329</v>
      </c>
      <c r="CU319" s="239">
        <v>4972837</v>
      </c>
      <c r="CV319" s="239">
        <v>44.904828100000003</v>
      </c>
      <c r="CW319" s="239">
        <v>-93.9711851</v>
      </c>
      <c r="CX319" s="239" t="s">
        <v>379</v>
      </c>
      <c r="CY319" s="239" t="s">
        <v>982</v>
      </c>
    </row>
    <row r="320" spans="1:103" x14ac:dyDescent="0.25">
      <c r="A320" s="239">
        <v>509931</v>
      </c>
      <c r="B320" s="239">
        <v>3</v>
      </c>
      <c r="C320" s="239">
        <v>7</v>
      </c>
      <c r="D320" s="239">
        <v>161.983</v>
      </c>
      <c r="E320" s="239">
        <v>10</v>
      </c>
      <c r="G320" s="239" t="s">
        <v>941</v>
      </c>
      <c r="H320" s="239">
        <v>8</v>
      </c>
      <c r="I320" s="239">
        <v>25</v>
      </c>
      <c r="K320" s="239">
        <v>17511699</v>
      </c>
      <c r="M320" s="239">
        <v>10</v>
      </c>
      <c r="N320" s="239">
        <v>19</v>
      </c>
      <c r="O320" s="239">
        <v>2017</v>
      </c>
      <c r="P320" s="239" t="s">
        <v>416</v>
      </c>
      <c r="Q320" s="239">
        <v>11</v>
      </c>
      <c r="R320" s="239" t="s">
        <v>512</v>
      </c>
      <c r="S320" s="239">
        <v>4</v>
      </c>
      <c r="T320" s="239">
        <v>0</v>
      </c>
      <c r="U320" s="239">
        <v>3</v>
      </c>
      <c r="V320" s="239">
        <v>5</v>
      </c>
      <c r="W320" s="239">
        <v>10</v>
      </c>
      <c r="X320" s="239">
        <v>3</v>
      </c>
      <c r="Y320" s="239">
        <v>1</v>
      </c>
      <c r="Z320" s="239">
        <v>1</v>
      </c>
      <c r="AB320" s="239">
        <v>1</v>
      </c>
      <c r="AC320" s="239">
        <v>98</v>
      </c>
      <c r="AD320" s="239" t="s">
        <v>676</v>
      </c>
      <c r="AF320" s="239" t="s">
        <v>521</v>
      </c>
      <c r="AG320" s="239">
        <v>10</v>
      </c>
      <c r="AH320" s="239">
        <v>2</v>
      </c>
      <c r="AI320" s="239">
        <v>3</v>
      </c>
      <c r="AJ320" s="239">
        <v>1</v>
      </c>
      <c r="AK320" s="239">
        <v>24</v>
      </c>
      <c r="AL320" s="239">
        <v>17</v>
      </c>
      <c r="AM320" s="239" t="s">
        <v>384</v>
      </c>
      <c r="AN320" s="239">
        <v>5</v>
      </c>
      <c r="AO320" s="239">
        <v>2</v>
      </c>
      <c r="AS320" s="239">
        <v>12</v>
      </c>
      <c r="AT320" s="239">
        <v>23</v>
      </c>
      <c r="AU320" s="239">
        <v>55</v>
      </c>
      <c r="AV320" s="239">
        <v>11</v>
      </c>
      <c r="AW320" s="239">
        <v>22</v>
      </c>
      <c r="AX320" s="239">
        <v>2</v>
      </c>
      <c r="AY320" s="239">
        <v>49</v>
      </c>
      <c r="AZ320" s="239">
        <v>3</v>
      </c>
      <c r="BA320" s="239">
        <v>21</v>
      </c>
      <c r="BB320" s="239">
        <v>49</v>
      </c>
      <c r="BC320" s="239" t="s">
        <v>374</v>
      </c>
      <c r="BD320" s="239">
        <v>5</v>
      </c>
      <c r="BE320" s="239">
        <v>1</v>
      </c>
      <c r="BI320" s="239">
        <v>12</v>
      </c>
      <c r="BJ320" s="239">
        <v>9</v>
      </c>
      <c r="BK320" s="239">
        <v>55</v>
      </c>
      <c r="BL320" s="239">
        <v>11</v>
      </c>
      <c r="BM320" s="239">
        <v>21</v>
      </c>
      <c r="BN320" s="239">
        <v>2</v>
      </c>
      <c r="BO320" s="239">
        <v>49</v>
      </c>
      <c r="BP320" s="239">
        <v>4</v>
      </c>
      <c r="BQ320" s="239">
        <v>23</v>
      </c>
      <c r="BR320" s="239">
        <v>54</v>
      </c>
      <c r="BS320" s="239" t="s">
        <v>374</v>
      </c>
      <c r="BT320" s="239">
        <v>5</v>
      </c>
      <c r="BU320" s="239">
        <v>73</v>
      </c>
      <c r="BY320" s="239">
        <v>12</v>
      </c>
      <c r="BZ320" s="239">
        <v>9</v>
      </c>
      <c r="CA320" s="239">
        <v>55</v>
      </c>
      <c r="CB320" s="239">
        <v>11</v>
      </c>
      <c r="CC320" s="239">
        <v>21</v>
      </c>
      <c r="CT320" s="239">
        <v>423338.42181017803</v>
      </c>
      <c r="CU320" s="239">
        <v>4972839.6494792998</v>
      </c>
      <c r="CV320" s="239">
        <v>44.904854450000002</v>
      </c>
      <c r="CW320" s="239">
        <v>-93.971067829999996</v>
      </c>
      <c r="CX320" s="239" t="s">
        <v>379</v>
      </c>
      <c r="CY320" s="239" t="s">
        <v>983</v>
      </c>
    </row>
    <row r="321" spans="1:103" x14ac:dyDescent="0.25">
      <c r="A321" s="239">
        <v>770759</v>
      </c>
      <c r="B321" s="239">
        <v>3</v>
      </c>
      <c r="C321" s="239">
        <v>7</v>
      </c>
      <c r="D321" s="239">
        <v>161.982</v>
      </c>
      <c r="E321" s="239">
        <v>10</v>
      </c>
      <c r="G321" s="239" t="s">
        <v>941</v>
      </c>
      <c r="H321" s="239">
        <v>8</v>
      </c>
      <c r="I321" s="239">
        <v>25</v>
      </c>
      <c r="K321" s="239">
        <v>19515063</v>
      </c>
      <c r="M321" s="239">
        <v>12</v>
      </c>
      <c r="N321" s="239">
        <v>10</v>
      </c>
      <c r="O321" s="239">
        <v>2019</v>
      </c>
      <c r="P321" s="239" t="s">
        <v>391</v>
      </c>
      <c r="Q321" s="239">
        <v>17</v>
      </c>
      <c r="R321" s="239">
        <v>98</v>
      </c>
      <c r="S321" s="239">
        <v>3</v>
      </c>
      <c r="T321" s="239">
        <v>0</v>
      </c>
      <c r="U321" s="239">
        <v>2</v>
      </c>
      <c r="V321" s="239">
        <v>5</v>
      </c>
      <c r="W321" s="239">
        <v>10</v>
      </c>
      <c r="X321" s="239">
        <v>3</v>
      </c>
      <c r="Y321" s="239">
        <v>4</v>
      </c>
      <c r="Z321" s="239">
        <v>1</v>
      </c>
      <c r="AB321" s="239">
        <v>1</v>
      </c>
      <c r="AC321" s="239">
        <v>98</v>
      </c>
      <c r="AD321" s="239">
        <v>7</v>
      </c>
      <c r="AF321" s="239" t="s">
        <v>521</v>
      </c>
      <c r="AG321" s="239">
        <v>10</v>
      </c>
      <c r="AH321" s="239">
        <v>2</v>
      </c>
      <c r="AI321" s="239">
        <v>49</v>
      </c>
      <c r="AJ321" s="239">
        <v>1</v>
      </c>
      <c r="AK321" s="239">
        <v>21</v>
      </c>
      <c r="AL321" s="239">
        <v>58</v>
      </c>
      <c r="AM321" s="239" t="s">
        <v>374</v>
      </c>
      <c r="AN321" s="239">
        <v>5</v>
      </c>
      <c r="AO321" s="239">
        <v>2</v>
      </c>
      <c r="AS321" s="239">
        <v>12</v>
      </c>
      <c r="AT321" s="239">
        <v>23</v>
      </c>
      <c r="AU321" s="239">
        <v>55</v>
      </c>
      <c r="AV321" s="239">
        <v>11</v>
      </c>
      <c r="AW321" s="239">
        <v>21</v>
      </c>
      <c r="AX321" s="239">
        <v>2</v>
      </c>
      <c r="AY321" s="239">
        <v>2</v>
      </c>
      <c r="AZ321" s="239">
        <v>3</v>
      </c>
      <c r="BA321" s="239">
        <v>27</v>
      </c>
      <c r="BB321" s="239">
        <v>59</v>
      </c>
      <c r="BC321" s="239" t="s">
        <v>374</v>
      </c>
      <c r="BD321" s="239">
        <v>5</v>
      </c>
      <c r="BE321" s="239">
        <v>1</v>
      </c>
      <c r="BI321" s="239">
        <v>12</v>
      </c>
      <c r="BJ321" s="239">
        <v>9</v>
      </c>
      <c r="BK321" s="239">
        <v>55</v>
      </c>
      <c r="BL321" s="239">
        <v>11</v>
      </c>
      <c r="BM321" s="239">
        <v>21</v>
      </c>
      <c r="CT321" s="239">
        <v>423323.60511387797</v>
      </c>
      <c r="CU321" s="239">
        <v>4972839.6494792998</v>
      </c>
      <c r="CV321" s="239">
        <v>44.904852849999997</v>
      </c>
      <c r="CW321" s="239">
        <v>-93.971255490000004</v>
      </c>
      <c r="CX321" s="239" t="s">
        <v>379</v>
      </c>
      <c r="CY321" s="239" t="s">
        <v>984</v>
      </c>
    </row>
    <row r="322" spans="1:103" x14ac:dyDescent="0.25">
      <c r="A322" s="239">
        <v>840710</v>
      </c>
      <c r="B322" s="239">
        <v>3</v>
      </c>
      <c r="C322" s="239">
        <v>7</v>
      </c>
      <c r="D322" s="239">
        <v>161.99100000000001</v>
      </c>
      <c r="E322" s="239">
        <v>10</v>
      </c>
      <c r="G322" s="239" t="s">
        <v>941</v>
      </c>
      <c r="H322" s="239">
        <v>8</v>
      </c>
      <c r="I322" s="239">
        <v>25</v>
      </c>
      <c r="K322" s="239">
        <v>20507732</v>
      </c>
      <c r="L322" s="239">
        <v>202580047</v>
      </c>
      <c r="M322" s="239">
        <v>9</v>
      </c>
      <c r="N322" s="239">
        <v>14</v>
      </c>
      <c r="O322" s="239">
        <v>2020</v>
      </c>
      <c r="P322" s="239" t="s">
        <v>381</v>
      </c>
      <c r="Q322" s="239">
        <v>7</v>
      </c>
      <c r="R322" s="239" t="s">
        <v>393</v>
      </c>
      <c r="S322" s="239">
        <v>3</v>
      </c>
      <c r="T322" s="239">
        <v>0</v>
      </c>
      <c r="U322" s="239">
        <v>2</v>
      </c>
      <c r="V322" s="239">
        <v>5</v>
      </c>
      <c r="W322" s="239">
        <v>10</v>
      </c>
      <c r="X322" s="239">
        <v>3</v>
      </c>
      <c r="Y322" s="239">
        <v>1</v>
      </c>
      <c r="Z322" s="239">
        <v>1</v>
      </c>
      <c r="AB322" s="239">
        <v>1</v>
      </c>
      <c r="AC322" s="239">
        <v>98</v>
      </c>
      <c r="AD322" s="239" t="s">
        <v>985</v>
      </c>
      <c r="AF322" s="239" t="s">
        <v>521</v>
      </c>
      <c r="AG322" s="239">
        <v>10</v>
      </c>
      <c r="AH322" s="239">
        <v>2</v>
      </c>
      <c r="AI322" s="239">
        <v>4</v>
      </c>
      <c r="AJ322" s="239">
        <v>3</v>
      </c>
      <c r="AK322" s="239">
        <v>21</v>
      </c>
      <c r="AL322" s="239">
        <v>23</v>
      </c>
      <c r="AM322" s="239" t="s">
        <v>384</v>
      </c>
      <c r="AN322" s="239">
        <v>5</v>
      </c>
      <c r="AO322" s="239">
        <v>1</v>
      </c>
      <c r="AS322" s="239">
        <v>12</v>
      </c>
      <c r="AT322" s="239">
        <v>9</v>
      </c>
      <c r="AU322" s="239">
        <v>60</v>
      </c>
      <c r="AV322" s="239">
        <v>12</v>
      </c>
      <c r="AW322" s="239">
        <v>21</v>
      </c>
      <c r="AX322" s="239">
        <v>2</v>
      </c>
      <c r="AY322" s="239">
        <v>5</v>
      </c>
      <c r="AZ322" s="239">
        <v>1</v>
      </c>
      <c r="BA322" s="239">
        <v>21</v>
      </c>
      <c r="BB322" s="239">
        <v>34</v>
      </c>
      <c r="BC322" s="239" t="s">
        <v>374</v>
      </c>
      <c r="BD322" s="239">
        <v>5</v>
      </c>
      <c r="BE322" s="239">
        <v>2</v>
      </c>
      <c r="BI322" s="239">
        <v>12</v>
      </c>
      <c r="BJ322" s="239">
        <v>23</v>
      </c>
      <c r="BK322" s="239">
        <v>55</v>
      </c>
      <c r="BL322" s="239">
        <v>11</v>
      </c>
      <c r="BM322" s="239">
        <v>21</v>
      </c>
      <c r="CT322" s="239">
        <v>423338.42181017803</v>
      </c>
      <c r="CU322" s="239">
        <v>4972843.8828210998</v>
      </c>
      <c r="CV322" s="239">
        <v>44.90489255</v>
      </c>
      <c r="CW322" s="239">
        <v>-93.971068470000006</v>
      </c>
      <c r="CX322" s="239" t="s">
        <v>379</v>
      </c>
      <c r="CY322" s="239" t="s">
        <v>986</v>
      </c>
    </row>
    <row r="323" spans="1:103" x14ac:dyDescent="0.25">
      <c r="A323" s="239">
        <v>10781597</v>
      </c>
      <c r="B323" s="239">
        <v>3</v>
      </c>
      <c r="C323" s="239">
        <v>7</v>
      </c>
      <c r="D323" s="239">
        <v>162.22</v>
      </c>
      <c r="E323" s="239">
        <v>10</v>
      </c>
      <c r="G323" s="239" t="s">
        <v>941</v>
      </c>
      <c r="H323" s="239">
        <v>8</v>
      </c>
      <c r="I323" s="239">
        <v>25</v>
      </c>
      <c r="K323" s="239">
        <v>12034236</v>
      </c>
      <c r="L323" s="239">
        <v>123240086</v>
      </c>
      <c r="M323" s="239">
        <v>11</v>
      </c>
      <c r="N323" s="239">
        <v>17</v>
      </c>
      <c r="O323" s="239">
        <v>2012</v>
      </c>
      <c r="P323" s="239" t="s">
        <v>386</v>
      </c>
      <c r="Q323" s="239">
        <v>17</v>
      </c>
      <c r="S323" s="239">
        <v>5</v>
      </c>
      <c r="T323" s="239">
        <v>0</v>
      </c>
      <c r="U323" s="239">
        <v>1</v>
      </c>
      <c r="V323" s="239">
        <v>8</v>
      </c>
      <c r="W323" s="239">
        <v>16</v>
      </c>
      <c r="X323" s="239">
        <v>2</v>
      </c>
      <c r="Y323" s="239">
        <v>7</v>
      </c>
      <c r="Z323" s="239">
        <v>1</v>
      </c>
      <c r="AA323" s="239">
        <v>1</v>
      </c>
      <c r="AB323" s="239">
        <v>1</v>
      </c>
      <c r="AC323" s="239">
        <v>98</v>
      </c>
      <c r="AD323" s="239" t="s">
        <v>701</v>
      </c>
      <c r="AE323" s="239" t="s">
        <v>987</v>
      </c>
      <c r="AF323" s="239" t="s">
        <v>521</v>
      </c>
      <c r="AG323" s="239">
        <v>4</v>
      </c>
      <c r="AH323" s="239">
        <v>2</v>
      </c>
      <c r="AI323" s="239">
        <v>3</v>
      </c>
      <c r="AJ323" s="239">
        <v>4</v>
      </c>
      <c r="AK323" s="239">
        <v>21</v>
      </c>
      <c r="AL323" s="239">
        <v>63</v>
      </c>
      <c r="AM323" s="239" t="s">
        <v>374</v>
      </c>
      <c r="AN323" s="239">
        <v>5</v>
      </c>
      <c r="AO323" s="239">
        <v>1</v>
      </c>
      <c r="AP323" s="239">
        <v>1</v>
      </c>
      <c r="AS323" s="239">
        <v>7</v>
      </c>
      <c r="AT323" s="239">
        <v>98</v>
      </c>
      <c r="AU323" s="239">
        <v>60</v>
      </c>
      <c r="AV323" s="239">
        <v>11</v>
      </c>
      <c r="AW323" s="239">
        <v>21</v>
      </c>
      <c r="CT323" s="239">
        <v>423713</v>
      </c>
      <c r="CU323" s="239">
        <v>4972879</v>
      </c>
      <c r="CV323" s="239">
        <v>44.905252099999998</v>
      </c>
      <c r="CW323" s="239">
        <v>-93.966324299999997</v>
      </c>
      <c r="CX323" s="239" t="s">
        <v>379</v>
      </c>
      <c r="CY323" s="239" t="s">
        <v>988</v>
      </c>
    </row>
    <row r="324" spans="1:103" x14ac:dyDescent="0.25">
      <c r="A324" s="239">
        <v>591362</v>
      </c>
      <c r="B324" s="239">
        <v>3</v>
      </c>
      <c r="C324" s="239">
        <v>7</v>
      </c>
      <c r="D324" s="239">
        <v>162.26300000000001</v>
      </c>
      <c r="E324" s="239">
        <v>10</v>
      </c>
      <c r="G324" s="239" t="s">
        <v>941</v>
      </c>
      <c r="H324" s="239">
        <v>8</v>
      </c>
      <c r="I324" s="239">
        <v>25</v>
      </c>
      <c r="K324" s="239">
        <v>18011115</v>
      </c>
      <c r="M324" s="239">
        <v>4</v>
      </c>
      <c r="N324" s="239">
        <v>16</v>
      </c>
      <c r="O324" s="239">
        <v>2018</v>
      </c>
      <c r="P324" s="239" t="s">
        <v>381</v>
      </c>
      <c r="Q324" s="239">
        <v>7</v>
      </c>
      <c r="R324" s="239">
        <v>98</v>
      </c>
      <c r="S324" s="239">
        <v>5</v>
      </c>
      <c r="T324" s="239">
        <v>0</v>
      </c>
      <c r="U324" s="239">
        <v>1</v>
      </c>
      <c r="W324" s="239">
        <v>83</v>
      </c>
      <c r="X324" s="239">
        <v>2</v>
      </c>
      <c r="Y324" s="239">
        <v>1</v>
      </c>
      <c r="Z324" s="239">
        <v>7</v>
      </c>
      <c r="AB324" s="239">
        <v>5</v>
      </c>
      <c r="AC324" s="239">
        <v>98</v>
      </c>
      <c r="AD324" s="239" t="s">
        <v>676</v>
      </c>
      <c r="AF324" s="239" t="s">
        <v>521</v>
      </c>
      <c r="AG324" s="239">
        <v>3</v>
      </c>
      <c r="AH324" s="239">
        <v>2</v>
      </c>
      <c r="AI324" s="239">
        <v>4</v>
      </c>
      <c r="AJ324" s="239">
        <v>3</v>
      </c>
      <c r="AK324" s="239">
        <v>21</v>
      </c>
      <c r="AL324" s="239">
        <v>22</v>
      </c>
      <c r="AM324" s="239" t="s">
        <v>384</v>
      </c>
      <c r="AN324" s="239">
        <v>5</v>
      </c>
      <c r="AO324" s="239">
        <v>62</v>
      </c>
      <c r="AS324" s="239">
        <v>12</v>
      </c>
      <c r="AT324" s="239">
        <v>9</v>
      </c>
      <c r="AU324" s="239">
        <v>60</v>
      </c>
      <c r="AV324" s="239">
        <v>12</v>
      </c>
      <c r="AW324" s="239">
        <v>21</v>
      </c>
      <c r="CT324" s="239">
        <v>423782.74966319499</v>
      </c>
      <c r="CU324" s="239">
        <v>4972891.9729089104</v>
      </c>
      <c r="CV324" s="239">
        <v>44.905373109999999</v>
      </c>
      <c r="CW324" s="239">
        <v>-93.965448240000001</v>
      </c>
      <c r="CX324" s="239" t="s">
        <v>379</v>
      </c>
      <c r="CY324" s="239" t="s">
        <v>989</v>
      </c>
    </row>
    <row r="325" spans="1:103" x14ac:dyDescent="0.25">
      <c r="A325" s="239">
        <v>11022246</v>
      </c>
      <c r="B325" s="239">
        <v>3</v>
      </c>
      <c r="C325" s="239">
        <v>7</v>
      </c>
      <c r="D325" s="239">
        <v>162.30199999999999</v>
      </c>
      <c r="E325" s="239">
        <v>10</v>
      </c>
      <c r="G325" s="239" t="s">
        <v>941</v>
      </c>
      <c r="H325" s="239">
        <v>8</v>
      </c>
      <c r="I325" s="239">
        <v>25</v>
      </c>
      <c r="K325" s="239">
        <v>15510283</v>
      </c>
      <c r="L325" s="239">
        <v>152770199</v>
      </c>
      <c r="M325" s="239">
        <v>10</v>
      </c>
      <c r="N325" s="239">
        <v>3</v>
      </c>
      <c r="O325" s="239">
        <v>2015</v>
      </c>
      <c r="P325" s="239" t="s">
        <v>386</v>
      </c>
      <c r="Q325" s="239">
        <v>19</v>
      </c>
      <c r="R325" s="239" t="s">
        <v>393</v>
      </c>
      <c r="S325" s="239">
        <v>3</v>
      </c>
      <c r="T325" s="239">
        <v>0</v>
      </c>
      <c r="U325" s="239">
        <v>2</v>
      </c>
      <c r="V325" s="239">
        <v>5</v>
      </c>
      <c r="W325" s="239">
        <v>10</v>
      </c>
      <c r="X325" s="239">
        <v>2</v>
      </c>
      <c r="Y325" s="239">
        <v>6</v>
      </c>
      <c r="Z325" s="239">
        <v>1</v>
      </c>
      <c r="AB325" s="239">
        <v>1</v>
      </c>
      <c r="AC325" s="239">
        <v>98</v>
      </c>
      <c r="AD325" s="239">
        <v>7</v>
      </c>
      <c r="AE325" s="239">
        <v>33</v>
      </c>
      <c r="AF325" s="239" t="s">
        <v>521</v>
      </c>
      <c r="AG325" s="239">
        <v>10</v>
      </c>
      <c r="AH325" s="239">
        <v>2</v>
      </c>
      <c r="AI325" s="239">
        <v>4</v>
      </c>
      <c r="AJ325" s="239">
        <v>5</v>
      </c>
      <c r="AK325" s="239">
        <v>24</v>
      </c>
      <c r="AL325" s="239">
        <v>70</v>
      </c>
      <c r="AM325" s="239" t="s">
        <v>384</v>
      </c>
      <c r="AN325" s="239">
        <v>5</v>
      </c>
      <c r="AO325" s="239">
        <v>8</v>
      </c>
      <c r="AS325" s="239">
        <v>7</v>
      </c>
      <c r="AT325" s="239">
        <v>98</v>
      </c>
      <c r="AU325" s="239">
        <v>55</v>
      </c>
      <c r="AV325" s="239">
        <v>11</v>
      </c>
      <c r="AW325" s="239">
        <v>21</v>
      </c>
      <c r="AX325" s="239">
        <v>2</v>
      </c>
      <c r="AY325" s="239">
        <v>4</v>
      </c>
      <c r="AZ325" s="239">
        <v>4</v>
      </c>
      <c r="BA325" s="239">
        <v>21</v>
      </c>
      <c r="BB325" s="239">
        <v>58</v>
      </c>
      <c r="BC325" s="239" t="s">
        <v>384</v>
      </c>
      <c r="BD325" s="239">
        <v>5</v>
      </c>
      <c r="BE325" s="239">
        <v>1</v>
      </c>
      <c r="BI325" s="239">
        <v>7</v>
      </c>
      <c r="BJ325" s="239">
        <v>98</v>
      </c>
      <c r="BK325" s="239">
        <v>55</v>
      </c>
      <c r="BL325" s="239">
        <v>11</v>
      </c>
      <c r="BM325" s="239">
        <v>21</v>
      </c>
      <c r="CT325" s="239">
        <v>423841</v>
      </c>
      <c r="CU325" s="239">
        <v>4972914</v>
      </c>
      <c r="CV325" s="239">
        <v>44.905578400000003</v>
      </c>
      <c r="CW325" s="239">
        <v>-93.964712800000001</v>
      </c>
      <c r="CX325" s="239" t="s">
        <v>379</v>
      </c>
      <c r="CY325" s="239" t="s">
        <v>990</v>
      </c>
    </row>
    <row r="326" spans="1:103" x14ac:dyDescent="0.25">
      <c r="A326" s="239">
        <v>10849111</v>
      </c>
      <c r="B326" s="239">
        <v>3</v>
      </c>
      <c r="C326" s="239">
        <v>7</v>
      </c>
      <c r="D326" s="239">
        <v>162.32900000000001</v>
      </c>
      <c r="E326" s="239">
        <v>10</v>
      </c>
      <c r="G326" s="239" t="s">
        <v>941</v>
      </c>
      <c r="H326" s="239">
        <v>8</v>
      </c>
      <c r="I326" s="239">
        <v>25</v>
      </c>
      <c r="K326" s="239">
        <v>13004280</v>
      </c>
      <c r="L326" s="239">
        <v>130440014</v>
      </c>
      <c r="M326" s="239">
        <v>2</v>
      </c>
      <c r="N326" s="239">
        <v>12</v>
      </c>
      <c r="O326" s="239">
        <v>2013</v>
      </c>
      <c r="P326" s="239" t="s">
        <v>391</v>
      </c>
      <c r="Q326" s="239">
        <v>2</v>
      </c>
      <c r="S326" s="239">
        <v>5</v>
      </c>
      <c r="T326" s="239">
        <v>0</v>
      </c>
      <c r="U326" s="239">
        <v>1</v>
      </c>
      <c r="V326" s="239">
        <v>4</v>
      </c>
      <c r="W326" s="239">
        <v>45</v>
      </c>
      <c r="X326" s="239">
        <v>2</v>
      </c>
      <c r="Y326" s="239">
        <v>6</v>
      </c>
      <c r="Z326" s="239">
        <v>1</v>
      </c>
      <c r="AA326" s="239">
        <v>1</v>
      </c>
      <c r="AB326" s="239">
        <v>5</v>
      </c>
      <c r="AC326" s="239">
        <v>98</v>
      </c>
      <c r="AD326" s="239" t="s">
        <v>701</v>
      </c>
      <c r="AE326" s="239" t="s">
        <v>964</v>
      </c>
      <c r="AF326" s="239" t="s">
        <v>521</v>
      </c>
      <c r="AG326" s="239">
        <v>3</v>
      </c>
      <c r="AH326" s="239">
        <v>2</v>
      </c>
      <c r="AI326" s="239">
        <v>2</v>
      </c>
      <c r="AJ326" s="239">
        <v>4</v>
      </c>
      <c r="AK326" s="239">
        <v>21</v>
      </c>
      <c r="AL326" s="239">
        <v>27</v>
      </c>
      <c r="AM326" s="239" t="s">
        <v>374</v>
      </c>
      <c r="AN326" s="239">
        <v>5</v>
      </c>
      <c r="AO326" s="239">
        <v>72</v>
      </c>
      <c r="AS326" s="239">
        <v>7</v>
      </c>
      <c r="AT326" s="239">
        <v>98</v>
      </c>
      <c r="AU326" s="239">
        <v>60</v>
      </c>
      <c r="AV326" s="239">
        <v>11</v>
      </c>
      <c r="AW326" s="239">
        <v>20</v>
      </c>
      <c r="CT326" s="239">
        <v>423884</v>
      </c>
      <c r="CU326" s="239">
        <v>4972926</v>
      </c>
      <c r="CV326" s="239">
        <v>44.905687200000003</v>
      </c>
      <c r="CW326" s="239">
        <v>-93.964175699999998</v>
      </c>
      <c r="CX326" s="239" t="s">
        <v>379</v>
      </c>
      <c r="CY326" s="239" t="s">
        <v>991</v>
      </c>
    </row>
    <row r="327" spans="1:103" x14ac:dyDescent="0.25">
      <c r="A327" s="239">
        <v>691319</v>
      </c>
      <c r="B327" s="239">
        <v>3</v>
      </c>
      <c r="C327" s="239">
        <v>7</v>
      </c>
      <c r="D327" s="239">
        <v>162.357</v>
      </c>
      <c r="E327" s="239">
        <v>10</v>
      </c>
      <c r="G327" s="239" t="s">
        <v>941</v>
      </c>
      <c r="H327" s="239">
        <v>8</v>
      </c>
      <c r="I327" s="239">
        <v>25</v>
      </c>
      <c r="K327" s="239">
        <v>19503106</v>
      </c>
      <c r="M327" s="239">
        <v>2</v>
      </c>
      <c r="N327" s="239">
        <v>24</v>
      </c>
      <c r="O327" s="239">
        <v>2019</v>
      </c>
      <c r="P327" s="239" t="s">
        <v>389</v>
      </c>
      <c r="Q327" s="239">
        <v>9</v>
      </c>
      <c r="S327" s="239">
        <v>5</v>
      </c>
      <c r="T327" s="239">
        <v>0</v>
      </c>
      <c r="U327" s="239">
        <v>2</v>
      </c>
      <c r="V327" s="239">
        <v>5</v>
      </c>
      <c r="W327" s="239">
        <v>10</v>
      </c>
      <c r="X327" s="239">
        <v>2</v>
      </c>
      <c r="Y327" s="239">
        <v>1</v>
      </c>
      <c r="Z327" s="239">
        <v>7</v>
      </c>
      <c r="AB327" s="239">
        <v>3</v>
      </c>
      <c r="AC327" s="239">
        <v>98</v>
      </c>
      <c r="AD327" s="239" t="s">
        <v>676</v>
      </c>
      <c r="AF327" s="239" t="s">
        <v>521</v>
      </c>
      <c r="AG327" s="239">
        <v>10</v>
      </c>
      <c r="AH327" s="239">
        <v>2</v>
      </c>
      <c r="AI327" s="239">
        <v>4</v>
      </c>
      <c r="AJ327" s="239">
        <v>3</v>
      </c>
      <c r="AK327" s="239">
        <v>21</v>
      </c>
      <c r="AL327" s="239">
        <v>29</v>
      </c>
      <c r="AM327" s="239" t="s">
        <v>374</v>
      </c>
      <c r="AN327" s="239">
        <v>5</v>
      </c>
      <c r="AO327" s="239">
        <v>99</v>
      </c>
      <c r="AS327" s="239">
        <v>12</v>
      </c>
      <c r="AT327" s="239">
        <v>9</v>
      </c>
      <c r="AU327" s="239">
        <v>60</v>
      </c>
      <c r="AV327" s="239">
        <v>11</v>
      </c>
      <c r="AW327" s="239">
        <v>21</v>
      </c>
      <c r="AX327" s="239">
        <v>2</v>
      </c>
      <c r="AY327" s="239">
        <v>3</v>
      </c>
      <c r="AZ327" s="239">
        <v>4</v>
      </c>
      <c r="BA327" s="239">
        <v>21</v>
      </c>
      <c r="BB327" s="239">
        <v>41</v>
      </c>
      <c r="BC327" s="239" t="s">
        <v>374</v>
      </c>
      <c r="BD327" s="239">
        <v>5</v>
      </c>
      <c r="BE327" s="239">
        <v>99</v>
      </c>
      <c r="BI327" s="239">
        <v>12</v>
      </c>
      <c r="BJ327" s="239">
        <v>9</v>
      </c>
      <c r="BK327" s="239">
        <v>60</v>
      </c>
      <c r="BL327" s="239">
        <v>11</v>
      </c>
      <c r="BM327" s="239">
        <v>21</v>
      </c>
      <c r="CT327" s="239">
        <v>423922.62297858001</v>
      </c>
      <c r="CU327" s="239">
        <v>4972949.7163661001</v>
      </c>
      <c r="CV327" s="239">
        <v>44.905907820000003</v>
      </c>
      <c r="CW327" s="239">
        <v>-93.963685389999995</v>
      </c>
      <c r="CX327" s="239" t="s">
        <v>379</v>
      </c>
      <c r="CY327" s="239" t="s">
        <v>992</v>
      </c>
    </row>
    <row r="328" spans="1:103" x14ac:dyDescent="0.25">
      <c r="A328" s="239">
        <v>449440</v>
      </c>
      <c r="B328" s="239">
        <v>3</v>
      </c>
      <c r="C328" s="239">
        <v>7</v>
      </c>
      <c r="D328" s="239">
        <v>162.523</v>
      </c>
      <c r="E328" s="239">
        <v>10</v>
      </c>
      <c r="G328" s="239" t="s">
        <v>941</v>
      </c>
      <c r="H328" s="239">
        <v>8</v>
      </c>
      <c r="I328" s="239">
        <v>25</v>
      </c>
      <c r="K328" s="239">
        <v>17014354</v>
      </c>
      <c r="M328" s="239">
        <v>5</v>
      </c>
      <c r="N328" s="239">
        <v>3</v>
      </c>
      <c r="O328" s="239">
        <v>2017</v>
      </c>
      <c r="P328" s="239" t="s">
        <v>375</v>
      </c>
      <c r="Q328" s="239">
        <v>10</v>
      </c>
      <c r="S328" s="239">
        <v>5</v>
      </c>
      <c r="T328" s="239">
        <v>0</v>
      </c>
      <c r="U328" s="239">
        <v>1</v>
      </c>
      <c r="W328" s="239">
        <v>16</v>
      </c>
      <c r="X328" s="239">
        <v>2</v>
      </c>
      <c r="Y328" s="239">
        <v>1</v>
      </c>
      <c r="Z328" s="239">
        <v>1</v>
      </c>
      <c r="AB328" s="239">
        <v>1</v>
      </c>
      <c r="AC328" s="239">
        <v>98</v>
      </c>
      <c r="AD328" s="239" t="s">
        <v>676</v>
      </c>
      <c r="AF328" s="239" t="s">
        <v>521</v>
      </c>
      <c r="AG328" s="239">
        <v>4</v>
      </c>
      <c r="AH328" s="239">
        <v>2</v>
      </c>
      <c r="AI328" s="239">
        <v>2</v>
      </c>
      <c r="AJ328" s="239">
        <v>4</v>
      </c>
      <c r="AK328" s="239">
        <v>21</v>
      </c>
      <c r="AL328" s="239">
        <v>70</v>
      </c>
      <c r="AM328" s="239" t="s">
        <v>374</v>
      </c>
      <c r="AN328" s="239">
        <v>5</v>
      </c>
      <c r="AO328" s="239">
        <v>1</v>
      </c>
      <c r="AS328" s="239">
        <v>12</v>
      </c>
      <c r="AT328" s="239">
        <v>9</v>
      </c>
      <c r="AU328" s="239">
        <v>60</v>
      </c>
      <c r="AV328" s="239">
        <v>11</v>
      </c>
      <c r="AW328" s="239">
        <v>21</v>
      </c>
      <c r="CT328" s="239">
        <v>424191.44693395298</v>
      </c>
      <c r="CU328" s="239">
        <v>4972964.9947253102</v>
      </c>
      <c r="CV328" s="239">
        <v>44.906074009999998</v>
      </c>
      <c r="CW328" s="239">
        <v>-93.960282919999997</v>
      </c>
      <c r="CX328" s="239" t="s">
        <v>379</v>
      </c>
      <c r="CY328" s="239" t="s">
        <v>993</v>
      </c>
    </row>
    <row r="329" spans="1:103" x14ac:dyDescent="0.25">
      <c r="A329" s="239">
        <v>514497</v>
      </c>
      <c r="B329" s="239">
        <v>3</v>
      </c>
      <c r="C329" s="239">
        <v>7</v>
      </c>
      <c r="D329" s="239">
        <v>162.55000000000001</v>
      </c>
      <c r="E329" s="239">
        <v>10</v>
      </c>
      <c r="G329" s="239" t="s">
        <v>941</v>
      </c>
      <c r="H329" s="239">
        <v>8</v>
      </c>
      <c r="I329" s="239">
        <v>25</v>
      </c>
      <c r="K329" s="239">
        <v>17036032</v>
      </c>
      <c r="M329" s="239">
        <v>11</v>
      </c>
      <c r="N329" s="239">
        <v>4</v>
      </c>
      <c r="O329" s="239">
        <v>2017</v>
      </c>
      <c r="P329" s="239" t="s">
        <v>386</v>
      </c>
      <c r="Q329" s="239">
        <v>21</v>
      </c>
      <c r="S329" s="239">
        <v>5</v>
      </c>
      <c r="T329" s="239">
        <v>0</v>
      </c>
      <c r="U329" s="239">
        <v>1</v>
      </c>
      <c r="W329" s="239">
        <v>16</v>
      </c>
      <c r="X329" s="239">
        <v>2</v>
      </c>
      <c r="Y329" s="239">
        <v>7</v>
      </c>
      <c r="Z329" s="239">
        <v>3</v>
      </c>
      <c r="AB329" s="239">
        <v>2</v>
      </c>
      <c r="AC329" s="239">
        <v>98</v>
      </c>
      <c r="AD329" s="239" t="s">
        <v>676</v>
      </c>
      <c r="AF329" s="239" t="s">
        <v>521</v>
      </c>
      <c r="AG329" s="239">
        <v>4</v>
      </c>
      <c r="AH329" s="239">
        <v>2</v>
      </c>
      <c r="AI329" s="239">
        <v>3</v>
      </c>
      <c r="AJ329" s="239">
        <v>4</v>
      </c>
      <c r="AK329" s="239">
        <v>21</v>
      </c>
      <c r="AL329" s="239">
        <v>38</v>
      </c>
      <c r="AM329" s="239" t="s">
        <v>384</v>
      </c>
      <c r="AN329" s="239">
        <v>5</v>
      </c>
      <c r="AO329" s="239">
        <v>1</v>
      </c>
      <c r="AS329" s="239">
        <v>12</v>
      </c>
      <c r="AT329" s="239">
        <v>9</v>
      </c>
      <c r="AU329" s="239">
        <v>60</v>
      </c>
      <c r="AV329" s="239">
        <v>11</v>
      </c>
      <c r="AW329" s="239">
        <v>21</v>
      </c>
      <c r="CT329" s="239">
        <v>424233.600564897</v>
      </c>
      <c r="CU329" s="239">
        <v>4972961.0185741503</v>
      </c>
      <c r="CV329" s="239">
        <v>44.906042710000001</v>
      </c>
      <c r="CW329" s="239">
        <v>-93.959748430000005</v>
      </c>
      <c r="CX329" s="239" t="s">
        <v>379</v>
      </c>
      <c r="CY329" s="239" t="s">
        <v>994</v>
      </c>
    </row>
    <row r="330" spans="1:103" x14ac:dyDescent="0.25">
      <c r="A330" s="239">
        <v>10697385</v>
      </c>
      <c r="B330" s="239">
        <v>3</v>
      </c>
      <c r="C330" s="239">
        <v>7</v>
      </c>
      <c r="D330" s="239">
        <v>162.73599999999999</v>
      </c>
      <c r="E330" s="239">
        <v>10</v>
      </c>
      <c r="G330" s="239" t="s">
        <v>941</v>
      </c>
      <c r="H330" s="239">
        <v>8</v>
      </c>
      <c r="I330" s="239">
        <v>25</v>
      </c>
      <c r="K330" s="239">
        <v>11002782</v>
      </c>
      <c r="L330" s="239">
        <v>110280308</v>
      </c>
      <c r="M330" s="239">
        <v>1</v>
      </c>
      <c r="N330" s="239">
        <v>28</v>
      </c>
      <c r="O330" s="239">
        <v>2011</v>
      </c>
      <c r="P330" s="239" t="s">
        <v>383</v>
      </c>
      <c r="Q330" s="239">
        <v>16</v>
      </c>
      <c r="S330" s="239">
        <v>4</v>
      </c>
      <c r="T330" s="239">
        <v>0</v>
      </c>
      <c r="U330" s="239">
        <v>1</v>
      </c>
      <c r="V330" s="239">
        <v>7</v>
      </c>
      <c r="W330" s="239">
        <v>45</v>
      </c>
      <c r="X330" s="239">
        <v>2</v>
      </c>
      <c r="Y330" s="239">
        <v>1</v>
      </c>
      <c r="Z330" s="239">
        <v>7</v>
      </c>
      <c r="AA330" s="239">
        <v>2</v>
      </c>
      <c r="AB330" s="239">
        <v>5</v>
      </c>
      <c r="AC330" s="239">
        <v>98</v>
      </c>
      <c r="AD330" s="239" t="s">
        <v>519</v>
      </c>
      <c r="AE330" s="239" t="s">
        <v>995</v>
      </c>
      <c r="AF330" s="239" t="s">
        <v>521</v>
      </c>
      <c r="AG330" s="239">
        <v>3</v>
      </c>
      <c r="AH330" s="239">
        <v>2</v>
      </c>
      <c r="AI330" s="239">
        <v>2</v>
      </c>
      <c r="AJ330" s="239">
        <v>3</v>
      </c>
      <c r="AK330" s="239">
        <v>21</v>
      </c>
      <c r="AL330" s="239">
        <v>32</v>
      </c>
      <c r="AM330" s="239" t="s">
        <v>374</v>
      </c>
      <c r="AN330" s="239">
        <v>5</v>
      </c>
      <c r="AO330" s="239">
        <v>72</v>
      </c>
      <c r="AS330" s="239">
        <v>7</v>
      </c>
      <c r="AT330" s="239">
        <v>98</v>
      </c>
      <c r="AU330" s="239">
        <v>60</v>
      </c>
      <c r="AV330" s="239">
        <v>11</v>
      </c>
      <c r="AW330" s="239">
        <v>21</v>
      </c>
      <c r="CT330" s="239">
        <v>424534</v>
      </c>
      <c r="CU330" s="239">
        <v>4972954</v>
      </c>
      <c r="CV330" s="239">
        <v>44.9060104</v>
      </c>
      <c r="CW330" s="239">
        <v>-93.955939499999999</v>
      </c>
      <c r="CX330" s="239" t="s">
        <v>379</v>
      </c>
      <c r="CY330" s="239" t="s">
        <v>996</v>
      </c>
    </row>
    <row r="331" spans="1:103" x14ac:dyDescent="0.25">
      <c r="A331" s="239">
        <v>763829</v>
      </c>
      <c r="B331" s="239">
        <v>3</v>
      </c>
      <c r="C331" s="239">
        <v>7</v>
      </c>
      <c r="D331" s="239">
        <v>162.851</v>
      </c>
      <c r="E331" s="239">
        <v>10</v>
      </c>
      <c r="G331" s="239" t="s">
        <v>941</v>
      </c>
      <c r="H331" s="239">
        <v>8</v>
      </c>
      <c r="I331" s="239">
        <v>25</v>
      </c>
      <c r="K331" s="239">
        <v>19034475</v>
      </c>
      <c r="M331" s="239">
        <v>11</v>
      </c>
      <c r="N331" s="239">
        <v>18</v>
      </c>
      <c r="O331" s="239">
        <v>2019</v>
      </c>
      <c r="P331" s="239" t="s">
        <v>381</v>
      </c>
      <c r="Q331" s="239">
        <v>4</v>
      </c>
      <c r="R331" s="239">
        <v>98</v>
      </c>
      <c r="S331" s="239">
        <v>5</v>
      </c>
      <c r="T331" s="239">
        <v>0</v>
      </c>
      <c r="U331" s="239">
        <v>1</v>
      </c>
      <c r="W331" s="239">
        <v>16</v>
      </c>
      <c r="X331" s="239">
        <v>2</v>
      </c>
      <c r="Y331" s="239">
        <v>6</v>
      </c>
      <c r="Z331" s="239">
        <v>2</v>
      </c>
      <c r="AB331" s="239">
        <v>1</v>
      </c>
      <c r="AC331" s="239">
        <v>98</v>
      </c>
      <c r="AD331" s="239">
        <v>7</v>
      </c>
      <c r="AF331" s="239" t="s">
        <v>521</v>
      </c>
      <c r="AG331" s="239">
        <v>4</v>
      </c>
      <c r="AH331" s="239">
        <v>2</v>
      </c>
      <c r="AI331" s="239">
        <v>3</v>
      </c>
      <c r="AJ331" s="239">
        <v>4</v>
      </c>
      <c r="AK331" s="239">
        <v>21</v>
      </c>
      <c r="AL331" s="239">
        <v>52</v>
      </c>
      <c r="AM331" s="239" t="s">
        <v>374</v>
      </c>
      <c r="AN331" s="239">
        <v>5</v>
      </c>
      <c r="AO331" s="239">
        <v>1</v>
      </c>
      <c r="AS331" s="239">
        <v>12</v>
      </c>
      <c r="AT331" s="239">
        <v>9</v>
      </c>
      <c r="AU331" s="239">
        <v>60</v>
      </c>
      <c r="AV331" s="239">
        <v>11</v>
      </c>
      <c r="AW331" s="239">
        <v>21</v>
      </c>
      <c r="CT331" s="239">
        <v>424705.61617559899</v>
      </c>
      <c r="CU331" s="239">
        <v>4972960.1417008201</v>
      </c>
      <c r="CV331" s="239">
        <v>44.906084909999997</v>
      </c>
      <c r="CW331" s="239">
        <v>-93.95377001</v>
      </c>
      <c r="CX331" s="239" t="s">
        <v>379</v>
      </c>
      <c r="CY331" s="239" t="s">
        <v>997</v>
      </c>
    </row>
    <row r="332" spans="1:103" x14ac:dyDescent="0.25">
      <c r="A332" s="239">
        <v>606169</v>
      </c>
      <c r="B332" s="239">
        <v>3</v>
      </c>
      <c r="C332" s="239">
        <v>7</v>
      </c>
      <c r="D332" s="239">
        <v>162.94900000000001</v>
      </c>
      <c r="E332" s="239">
        <v>10</v>
      </c>
      <c r="G332" s="239" t="s">
        <v>941</v>
      </c>
      <c r="H332" s="239">
        <v>8</v>
      </c>
      <c r="I332" s="239">
        <v>25</v>
      </c>
      <c r="K332" s="239">
        <v>18019246</v>
      </c>
      <c r="M332" s="239">
        <v>6</v>
      </c>
      <c r="N332" s="239">
        <v>22</v>
      </c>
      <c r="O332" s="239">
        <v>2018</v>
      </c>
      <c r="P332" s="239" t="s">
        <v>383</v>
      </c>
      <c r="Q332" s="239">
        <v>17</v>
      </c>
      <c r="S332" s="239">
        <v>5</v>
      </c>
      <c r="T332" s="239">
        <v>0</v>
      </c>
      <c r="U332" s="239">
        <v>2</v>
      </c>
      <c r="V332" s="239">
        <v>12</v>
      </c>
      <c r="W332" s="239">
        <v>10</v>
      </c>
      <c r="X332" s="239">
        <v>10</v>
      </c>
      <c r="Y332" s="239">
        <v>1</v>
      </c>
      <c r="Z332" s="239">
        <v>2</v>
      </c>
      <c r="AB332" s="239">
        <v>1</v>
      </c>
      <c r="AC332" s="239">
        <v>98</v>
      </c>
      <c r="AD332" s="239" t="s">
        <v>676</v>
      </c>
      <c r="AF332" s="239" t="s">
        <v>521</v>
      </c>
      <c r="AG332" s="239">
        <v>7</v>
      </c>
      <c r="AH332" s="239">
        <v>2</v>
      </c>
      <c r="AI332" s="239">
        <v>3</v>
      </c>
      <c r="AJ332" s="239">
        <v>3</v>
      </c>
      <c r="AK332" s="239">
        <v>26</v>
      </c>
      <c r="AL332" s="239">
        <v>18</v>
      </c>
      <c r="AM332" s="239" t="s">
        <v>374</v>
      </c>
      <c r="AN332" s="239">
        <v>5</v>
      </c>
      <c r="AO332" s="239">
        <v>1</v>
      </c>
      <c r="AS332" s="239">
        <v>12</v>
      </c>
      <c r="AT332" s="239">
        <v>9</v>
      </c>
      <c r="AU332" s="239">
        <v>60</v>
      </c>
      <c r="AV332" s="239">
        <v>11</v>
      </c>
      <c r="AW332" s="239">
        <v>21</v>
      </c>
      <c r="AX332" s="239">
        <v>2</v>
      </c>
      <c r="AY332" s="239">
        <v>4</v>
      </c>
      <c r="AZ332" s="239">
        <v>3</v>
      </c>
      <c r="BA332" s="239">
        <v>21</v>
      </c>
      <c r="BB332" s="239">
        <v>18</v>
      </c>
      <c r="BC332" s="239" t="s">
        <v>374</v>
      </c>
      <c r="BD332" s="239">
        <v>5</v>
      </c>
      <c r="BE332" s="239">
        <v>4</v>
      </c>
      <c r="BI332" s="239">
        <v>12</v>
      </c>
      <c r="BJ332" s="239">
        <v>9</v>
      </c>
      <c r="BK332" s="239">
        <v>60</v>
      </c>
      <c r="BL332" s="239">
        <v>11</v>
      </c>
      <c r="BM332" s="239">
        <v>21</v>
      </c>
      <c r="CT332" s="239">
        <v>424875.58588639402</v>
      </c>
      <c r="CU332" s="239">
        <v>4972940.3651827099</v>
      </c>
      <c r="CV332" s="239">
        <v>44.905924859999999</v>
      </c>
      <c r="CW332" s="239">
        <v>-93.951614329999998</v>
      </c>
      <c r="CX332" s="239" t="s">
        <v>379</v>
      </c>
      <c r="CY332" s="239" t="s">
        <v>998</v>
      </c>
    </row>
    <row r="333" spans="1:103" x14ac:dyDescent="0.25">
      <c r="A333" s="239">
        <v>413485</v>
      </c>
      <c r="B333" s="239">
        <v>3</v>
      </c>
      <c r="C333" s="239">
        <v>7</v>
      </c>
      <c r="D333" s="239">
        <v>162.97200000000001</v>
      </c>
      <c r="E333" s="239">
        <v>10</v>
      </c>
      <c r="G333" s="239" t="s">
        <v>941</v>
      </c>
      <c r="H333" s="239">
        <v>8</v>
      </c>
      <c r="I333" s="239">
        <v>25</v>
      </c>
      <c r="K333" s="239">
        <v>17500518</v>
      </c>
      <c r="M333" s="239">
        <v>1</v>
      </c>
      <c r="N333" s="239">
        <v>10</v>
      </c>
      <c r="O333" s="239">
        <v>2017</v>
      </c>
      <c r="P333" s="239" t="s">
        <v>391</v>
      </c>
      <c r="Q333" s="239">
        <v>15</v>
      </c>
      <c r="S333" s="239">
        <v>5</v>
      </c>
      <c r="T333" s="239">
        <v>0</v>
      </c>
      <c r="U333" s="239">
        <v>3</v>
      </c>
      <c r="V333" s="239">
        <v>13</v>
      </c>
      <c r="W333" s="239">
        <v>10</v>
      </c>
      <c r="X333" s="239">
        <v>2</v>
      </c>
      <c r="Y333" s="239">
        <v>1</v>
      </c>
      <c r="Z333" s="239">
        <v>7</v>
      </c>
      <c r="AB333" s="239">
        <v>5</v>
      </c>
      <c r="AC333" s="239">
        <v>98</v>
      </c>
      <c r="AD333" s="239" t="s">
        <v>676</v>
      </c>
      <c r="AF333" s="239" t="s">
        <v>521</v>
      </c>
      <c r="AG333" s="239">
        <v>7</v>
      </c>
      <c r="AH333" s="239">
        <v>2</v>
      </c>
      <c r="AI333" s="239">
        <v>4</v>
      </c>
      <c r="AJ333" s="239">
        <v>3</v>
      </c>
      <c r="AK333" s="239">
        <v>21</v>
      </c>
      <c r="AL333" s="239">
        <v>55</v>
      </c>
      <c r="AM333" s="239" t="s">
        <v>374</v>
      </c>
      <c r="AN333" s="239">
        <v>5</v>
      </c>
      <c r="AO333" s="239">
        <v>1</v>
      </c>
      <c r="AS333" s="239">
        <v>12</v>
      </c>
      <c r="AT333" s="239">
        <v>9</v>
      </c>
      <c r="AV333" s="239">
        <v>11</v>
      </c>
      <c r="AW333" s="239">
        <v>21</v>
      </c>
      <c r="AX333" s="239">
        <v>2</v>
      </c>
      <c r="AY333" s="239">
        <v>4</v>
      </c>
      <c r="AZ333" s="239">
        <v>3</v>
      </c>
      <c r="BA333" s="239">
        <v>21</v>
      </c>
      <c r="BB333" s="239">
        <v>58</v>
      </c>
      <c r="BC333" s="239" t="s">
        <v>374</v>
      </c>
      <c r="BD333" s="239">
        <v>5</v>
      </c>
      <c r="BE333" s="239">
        <v>1</v>
      </c>
      <c r="BI333" s="239">
        <v>12</v>
      </c>
      <c r="BJ333" s="239">
        <v>9</v>
      </c>
      <c r="BK333" s="239">
        <v>60</v>
      </c>
      <c r="BL333" s="239">
        <v>11</v>
      </c>
      <c r="BM333" s="239">
        <v>21</v>
      </c>
      <c r="BN333" s="239">
        <v>2</v>
      </c>
      <c r="BO333" s="239">
        <v>3</v>
      </c>
      <c r="BP333" s="239">
        <v>3</v>
      </c>
      <c r="BQ333" s="239">
        <v>21</v>
      </c>
      <c r="BR333" s="239">
        <v>62</v>
      </c>
      <c r="BS333" s="239" t="s">
        <v>374</v>
      </c>
      <c r="BT333" s="239">
        <v>5</v>
      </c>
      <c r="BU333" s="239">
        <v>99</v>
      </c>
      <c r="BY333" s="239">
        <v>12</v>
      </c>
      <c r="BZ333" s="239">
        <v>9</v>
      </c>
      <c r="CA333" s="239">
        <v>60</v>
      </c>
      <c r="CB333" s="239">
        <v>11</v>
      </c>
      <c r="CC333" s="239">
        <v>21</v>
      </c>
      <c r="CT333" s="239">
        <v>424913.22495978401</v>
      </c>
      <c r="CU333" s="239">
        <v>4972962.4163915003</v>
      </c>
      <c r="CV333" s="239">
        <v>44.906127320000003</v>
      </c>
      <c r="CW333" s="239">
        <v>-93.951140890000005</v>
      </c>
      <c r="CX333" s="239" t="s">
        <v>379</v>
      </c>
      <c r="CY333" s="239" t="s">
        <v>999</v>
      </c>
    </row>
    <row r="334" spans="1:103" x14ac:dyDescent="0.25">
      <c r="A334" s="239">
        <v>10939452</v>
      </c>
      <c r="B334" s="239">
        <v>3</v>
      </c>
      <c r="C334" s="239">
        <v>7</v>
      </c>
      <c r="D334" s="239">
        <v>162.99100000000001</v>
      </c>
      <c r="E334" s="239">
        <v>10</v>
      </c>
      <c r="G334" s="239" t="s">
        <v>941</v>
      </c>
      <c r="H334" s="239">
        <v>8</v>
      </c>
      <c r="I334" s="239">
        <v>25</v>
      </c>
      <c r="K334" s="239">
        <v>14513241</v>
      </c>
      <c r="L334" s="239">
        <v>143440219</v>
      </c>
      <c r="M334" s="239">
        <v>12</v>
      </c>
      <c r="N334" s="239">
        <v>9</v>
      </c>
      <c r="O334" s="239">
        <v>2014</v>
      </c>
      <c r="P334" s="239" t="s">
        <v>391</v>
      </c>
      <c r="Q334" s="239">
        <v>14</v>
      </c>
      <c r="S334" s="239">
        <v>2</v>
      </c>
      <c r="T334" s="239">
        <v>0</v>
      </c>
      <c r="U334" s="239">
        <v>2</v>
      </c>
      <c r="V334" s="239">
        <v>11</v>
      </c>
      <c r="W334" s="239">
        <v>10</v>
      </c>
      <c r="X334" s="239">
        <v>2</v>
      </c>
      <c r="Y334" s="239">
        <v>1</v>
      </c>
      <c r="Z334" s="239">
        <v>2</v>
      </c>
      <c r="AB334" s="239">
        <v>1</v>
      </c>
      <c r="AC334" s="239">
        <v>98</v>
      </c>
      <c r="AD334" s="239" t="s">
        <v>523</v>
      </c>
      <c r="AE334" s="239" t="s">
        <v>1000</v>
      </c>
      <c r="AF334" s="239" t="s">
        <v>521</v>
      </c>
      <c r="AG334" s="239">
        <v>6</v>
      </c>
      <c r="AH334" s="239">
        <v>2</v>
      </c>
      <c r="AI334" s="239">
        <v>4</v>
      </c>
      <c r="AJ334" s="239">
        <v>4</v>
      </c>
      <c r="AK334" s="239">
        <v>22</v>
      </c>
      <c r="AL334" s="239">
        <v>71</v>
      </c>
      <c r="AM334" s="239" t="s">
        <v>374</v>
      </c>
      <c r="AN334" s="239">
        <v>5</v>
      </c>
      <c r="AO334" s="239">
        <v>15</v>
      </c>
      <c r="AP334" s="239">
        <v>8</v>
      </c>
      <c r="AS334" s="239">
        <v>7</v>
      </c>
      <c r="AT334" s="239">
        <v>98</v>
      </c>
      <c r="AU334" s="239">
        <v>60</v>
      </c>
      <c r="AV334" s="239">
        <v>11</v>
      </c>
      <c r="AW334" s="239">
        <v>21</v>
      </c>
      <c r="AX334" s="239">
        <v>2</v>
      </c>
      <c r="AY334" s="239">
        <v>2</v>
      </c>
      <c r="AZ334" s="239">
        <v>3</v>
      </c>
      <c r="BA334" s="239">
        <v>21</v>
      </c>
      <c r="BB334" s="239">
        <v>60</v>
      </c>
      <c r="BC334" s="239" t="s">
        <v>374</v>
      </c>
      <c r="BD334" s="239">
        <v>5</v>
      </c>
      <c r="BE334" s="239">
        <v>1</v>
      </c>
      <c r="BI334" s="239">
        <v>7</v>
      </c>
      <c r="BJ334" s="239">
        <v>98</v>
      </c>
      <c r="BK334" s="239">
        <v>60</v>
      </c>
      <c r="BL334" s="239">
        <v>11</v>
      </c>
      <c r="BM334" s="239">
        <v>21</v>
      </c>
      <c r="CT334" s="239">
        <v>424943</v>
      </c>
      <c r="CU334" s="239">
        <v>4972949</v>
      </c>
      <c r="CV334" s="239">
        <v>44.906009699999998</v>
      </c>
      <c r="CW334" s="239">
        <v>-93.950759000000005</v>
      </c>
      <c r="CX334" s="239" t="s">
        <v>379</v>
      </c>
      <c r="CY334" s="239" t="s">
        <v>1001</v>
      </c>
    </row>
    <row r="335" spans="1:103" x14ac:dyDescent="0.25">
      <c r="A335" s="239">
        <v>11019158</v>
      </c>
      <c r="B335" s="239">
        <v>3</v>
      </c>
      <c r="C335" s="239">
        <v>7</v>
      </c>
      <c r="D335" s="239">
        <v>162.99100000000001</v>
      </c>
      <c r="E335" s="239">
        <v>10</v>
      </c>
      <c r="G335" s="239" t="s">
        <v>941</v>
      </c>
      <c r="H335" s="239">
        <v>8</v>
      </c>
      <c r="I335" s="239">
        <v>25</v>
      </c>
      <c r="K335" s="239">
        <v>15504592</v>
      </c>
      <c r="L335" s="239">
        <v>151270274</v>
      </c>
      <c r="M335" s="239">
        <v>5</v>
      </c>
      <c r="N335" s="239">
        <v>5</v>
      </c>
      <c r="O335" s="239">
        <v>2015</v>
      </c>
      <c r="P335" s="239" t="s">
        <v>391</v>
      </c>
      <c r="Q335" s="239">
        <v>17</v>
      </c>
      <c r="S335" s="239">
        <v>4</v>
      </c>
      <c r="T335" s="239">
        <v>0</v>
      </c>
      <c r="U335" s="239">
        <v>2</v>
      </c>
      <c r="V335" s="239">
        <v>10</v>
      </c>
      <c r="W335" s="239">
        <v>10</v>
      </c>
      <c r="X335" s="239">
        <v>2</v>
      </c>
      <c r="Y335" s="239">
        <v>1</v>
      </c>
      <c r="Z335" s="239">
        <v>2</v>
      </c>
      <c r="AB335" s="239">
        <v>1</v>
      </c>
      <c r="AC335" s="239">
        <v>98</v>
      </c>
      <c r="AD335" s="239" t="s">
        <v>523</v>
      </c>
      <c r="AE335" s="239" t="s">
        <v>1002</v>
      </c>
      <c r="AF335" s="239" t="s">
        <v>521</v>
      </c>
      <c r="AG335" s="239">
        <v>5</v>
      </c>
      <c r="AH335" s="239">
        <v>2</v>
      </c>
      <c r="AI335" s="239">
        <v>3</v>
      </c>
      <c r="AJ335" s="239">
        <v>4</v>
      </c>
      <c r="AK335" s="239">
        <v>21</v>
      </c>
      <c r="AL335" s="239">
        <v>38</v>
      </c>
      <c r="AM335" s="239" t="s">
        <v>374</v>
      </c>
      <c r="AN335" s="239">
        <v>9</v>
      </c>
      <c r="AO335" s="239">
        <v>6</v>
      </c>
      <c r="AS335" s="239">
        <v>7</v>
      </c>
      <c r="AT335" s="239">
        <v>98</v>
      </c>
      <c r="AU335" s="239">
        <v>60</v>
      </c>
      <c r="AV335" s="239">
        <v>11</v>
      </c>
      <c r="AW335" s="239">
        <v>21</v>
      </c>
      <c r="AX335" s="239">
        <v>2</v>
      </c>
      <c r="AY335" s="239">
        <v>4</v>
      </c>
      <c r="AZ335" s="239">
        <v>3</v>
      </c>
      <c r="BA335" s="239">
        <v>21</v>
      </c>
      <c r="BB335" s="239">
        <v>62</v>
      </c>
      <c r="BC335" s="239" t="s">
        <v>384</v>
      </c>
      <c r="BD335" s="239">
        <v>5</v>
      </c>
      <c r="BE335" s="239">
        <v>1</v>
      </c>
      <c r="BI335" s="239">
        <v>7</v>
      </c>
      <c r="BJ335" s="239">
        <v>98</v>
      </c>
      <c r="BK335" s="239">
        <v>60</v>
      </c>
      <c r="BL335" s="239">
        <v>11</v>
      </c>
      <c r="BM335" s="239">
        <v>21</v>
      </c>
      <c r="CT335" s="239">
        <v>424943</v>
      </c>
      <c r="CU335" s="239">
        <v>4972949</v>
      </c>
      <c r="CV335" s="239">
        <v>44.906009699999998</v>
      </c>
      <c r="CW335" s="239">
        <v>-93.950759000000005</v>
      </c>
      <c r="CX335" s="239" t="s">
        <v>379</v>
      </c>
      <c r="CY335" s="239" t="s">
        <v>1003</v>
      </c>
    </row>
    <row r="336" spans="1:103" x14ac:dyDescent="0.25">
      <c r="A336" s="239">
        <v>11022662</v>
      </c>
      <c r="B336" s="239">
        <v>3</v>
      </c>
      <c r="C336" s="239">
        <v>7</v>
      </c>
      <c r="D336" s="239">
        <v>162.99100000000001</v>
      </c>
      <c r="E336" s="239">
        <v>10</v>
      </c>
      <c r="G336" s="239" t="s">
        <v>941</v>
      </c>
      <c r="H336" s="239">
        <v>8</v>
      </c>
      <c r="I336" s="239">
        <v>25</v>
      </c>
      <c r="K336" s="239">
        <v>15510973</v>
      </c>
      <c r="L336" s="239">
        <v>152950195</v>
      </c>
      <c r="M336" s="239">
        <v>10</v>
      </c>
      <c r="N336" s="239">
        <v>22</v>
      </c>
      <c r="O336" s="239">
        <v>2015</v>
      </c>
      <c r="P336" s="239" t="s">
        <v>416</v>
      </c>
      <c r="Q336" s="239">
        <v>11</v>
      </c>
      <c r="S336" s="239">
        <v>4</v>
      </c>
      <c r="T336" s="239">
        <v>0</v>
      </c>
      <c r="U336" s="239">
        <v>2</v>
      </c>
      <c r="V336" s="239">
        <v>10</v>
      </c>
      <c r="W336" s="239">
        <v>10</v>
      </c>
      <c r="X336" s="239">
        <v>2</v>
      </c>
      <c r="Y336" s="239">
        <v>1</v>
      </c>
      <c r="Z336" s="239">
        <v>1</v>
      </c>
      <c r="AB336" s="239">
        <v>1</v>
      </c>
      <c r="AC336" s="239">
        <v>98</v>
      </c>
      <c r="AD336" s="239" t="s">
        <v>523</v>
      </c>
      <c r="AE336" s="239" t="s">
        <v>1004</v>
      </c>
      <c r="AF336" s="239" t="s">
        <v>521</v>
      </c>
      <c r="AG336" s="239">
        <v>5</v>
      </c>
      <c r="AH336" s="239">
        <v>2</v>
      </c>
      <c r="AI336" s="239">
        <v>3</v>
      </c>
      <c r="AJ336" s="239">
        <v>3</v>
      </c>
      <c r="AK336" s="239">
        <v>21</v>
      </c>
      <c r="AL336" s="239">
        <v>35</v>
      </c>
      <c r="AM336" s="239" t="s">
        <v>374</v>
      </c>
      <c r="AN336" s="239">
        <v>5</v>
      </c>
      <c r="AO336" s="239">
        <v>72</v>
      </c>
      <c r="AP336" s="239">
        <v>21</v>
      </c>
      <c r="AS336" s="239">
        <v>7</v>
      </c>
      <c r="AT336" s="239">
        <v>98</v>
      </c>
      <c r="AU336" s="239">
        <v>60</v>
      </c>
      <c r="AV336" s="239">
        <v>11</v>
      </c>
      <c r="AW336" s="239">
        <v>21</v>
      </c>
      <c r="AX336" s="239">
        <v>2</v>
      </c>
      <c r="AY336" s="239">
        <v>42</v>
      </c>
      <c r="AZ336" s="239">
        <v>4</v>
      </c>
      <c r="BA336" s="239">
        <v>21</v>
      </c>
      <c r="BB336" s="239">
        <v>61</v>
      </c>
      <c r="BC336" s="239" t="s">
        <v>374</v>
      </c>
      <c r="BD336" s="239">
        <v>5</v>
      </c>
      <c r="BE336" s="239">
        <v>1</v>
      </c>
      <c r="BI336" s="239">
        <v>7</v>
      </c>
      <c r="BJ336" s="239">
        <v>98</v>
      </c>
      <c r="BK336" s="239">
        <v>60</v>
      </c>
      <c r="BL336" s="239">
        <v>11</v>
      </c>
      <c r="BM336" s="239">
        <v>21</v>
      </c>
      <c r="CT336" s="239">
        <v>424943</v>
      </c>
      <c r="CU336" s="239">
        <v>4972949</v>
      </c>
      <c r="CV336" s="239">
        <v>44.906009699999998</v>
      </c>
      <c r="CW336" s="239">
        <v>-93.950759000000005</v>
      </c>
      <c r="CX336" s="239" t="s">
        <v>379</v>
      </c>
      <c r="CY336" s="239" t="s">
        <v>1005</v>
      </c>
    </row>
    <row r="337" spans="1:103" x14ac:dyDescent="0.25">
      <c r="A337" s="239">
        <v>726750</v>
      </c>
      <c r="B337" s="239">
        <v>3</v>
      </c>
      <c r="C337" s="239">
        <v>7</v>
      </c>
      <c r="D337" s="239">
        <v>163.01400000000001</v>
      </c>
      <c r="E337" s="239">
        <v>10</v>
      </c>
      <c r="G337" s="239" t="s">
        <v>941</v>
      </c>
      <c r="H337" s="239">
        <v>8</v>
      </c>
      <c r="I337" s="239">
        <v>25</v>
      </c>
      <c r="K337" s="239">
        <v>19016693</v>
      </c>
      <c r="M337" s="239">
        <v>6</v>
      </c>
      <c r="N337" s="239">
        <v>12</v>
      </c>
      <c r="O337" s="239">
        <v>2019</v>
      </c>
      <c r="P337" s="239" t="s">
        <v>375</v>
      </c>
      <c r="Q337" s="239">
        <v>16</v>
      </c>
      <c r="S337" s="239">
        <v>5</v>
      </c>
      <c r="T337" s="239">
        <v>0</v>
      </c>
      <c r="U337" s="239">
        <v>1</v>
      </c>
      <c r="W337" s="239">
        <v>17</v>
      </c>
      <c r="X337" s="239">
        <v>2</v>
      </c>
      <c r="Y337" s="239">
        <v>1</v>
      </c>
      <c r="Z337" s="239">
        <v>1</v>
      </c>
      <c r="AB337" s="239">
        <v>1</v>
      </c>
      <c r="AC337" s="239">
        <v>98</v>
      </c>
      <c r="AD337" s="239" t="s">
        <v>676</v>
      </c>
      <c r="AF337" s="239" t="s">
        <v>521</v>
      </c>
      <c r="AG337" s="239">
        <v>4</v>
      </c>
      <c r="AH337" s="239">
        <v>2</v>
      </c>
      <c r="AI337" s="239">
        <v>2</v>
      </c>
      <c r="AJ337" s="239">
        <v>4</v>
      </c>
      <c r="AK337" s="239">
        <v>21</v>
      </c>
      <c r="AL337" s="239">
        <v>60</v>
      </c>
      <c r="AM337" s="239" t="s">
        <v>374</v>
      </c>
      <c r="AN337" s="239">
        <v>5</v>
      </c>
      <c r="AO337" s="239">
        <v>1</v>
      </c>
      <c r="AS337" s="239">
        <v>12</v>
      </c>
      <c r="AT337" s="239">
        <v>9</v>
      </c>
      <c r="AU337" s="239">
        <v>60</v>
      </c>
      <c r="AV337" s="239">
        <v>11</v>
      </c>
      <c r="AW337" s="239">
        <v>21</v>
      </c>
      <c r="CT337" s="239">
        <v>424980.7853926</v>
      </c>
      <c r="CU337" s="239">
        <v>4972934.6548296995</v>
      </c>
      <c r="CV337" s="239">
        <v>44.905884559999997</v>
      </c>
      <c r="CW337" s="239">
        <v>-93.950281090000004</v>
      </c>
      <c r="CX337" s="239" t="s">
        <v>379</v>
      </c>
      <c r="CY337" s="239" t="s">
        <v>1006</v>
      </c>
    </row>
    <row r="338" spans="1:103" x14ac:dyDescent="0.25">
      <c r="A338" s="239">
        <v>684919</v>
      </c>
      <c r="B338" s="239">
        <v>3</v>
      </c>
      <c r="C338" s="239">
        <v>7</v>
      </c>
      <c r="D338" s="239">
        <v>163.042</v>
      </c>
      <c r="E338" s="239">
        <v>10</v>
      </c>
      <c r="G338" s="239" t="s">
        <v>941</v>
      </c>
      <c r="H338" s="239">
        <v>8</v>
      </c>
      <c r="I338" s="239">
        <v>25</v>
      </c>
      <c r="K338" s="239">
        <v>19003817</v>
      </c>
      <c r="M338" s="239">
        <v>2</v>
      </c>
      <c r="N338" s="239">
        <v>7</v>
      </c>
      <c r="O338" s="239">
        <v>2019</v>
      </c>
      <c r="P338" s="239" t="s">
        <v>416</v>
      </c>
      <c r="Q338" s="239">
        <v>21</v>
      </c>
      <c r="R338" s="239" t="s">
        <v>393</v>
      </c>
      <c r="S338" s="239">
        <v>5</v>
      </c>
      <c r="T338" s="239">
        <v>0</v>
      </c>
      <c r="U338" s="239">
        <v>1</v>
      </c>
      <c r="W338" s="239">
        <v>83</v>
      </c>
      <c r="X338" s="239">
        <v>2</v>
      </c>
      <c r="Y338" s="239">
        <v>6</v>
      </c>
      <c r="Z338" s="239">
        <v>4</v>
      </c>
      <c r="AA338" s="239">
        <v>7</v>
      </c>
      <c r="AB338" s="239">
        <v>5</v>
      </c>
      <c r="AC338" s="239">
        <v>98</v>
      </c>
      <c r="AD338" s="239" t="s">
        <v>676</v>
      </c>
      <c r="AF338" s="239" t="s">
        <v>521</v>
      </c>
      <c r="AG338" s="239">
        <v>3</v>
      </c>
      <c r="AH338" s="239">
        <v>2</v>
      </c>
      <c r="AI338" s="239">
        <v>4</v>
      </c>
      <c r="AJ338" s="239">
        <v>3</v>
      </c>
      <c r="AK338" s="239">
        <v>21</v>
      </c>
      <c r="AL338" s="239">
        <v>19</v>
      </c>
      <c r="AM338" s="239" t="s">
        <v>374</v>
      </c>
      <c r="AN338" s="239">
        <v>5</v>
      </c>
      <c r="AO338" s="239">
        <v>90</v>
      </c>
      <c r="AS338" s="239">
        <v>14</v>
      </c>
      <c r="AT338" s="239">
        <v>9</v>
      </c>
      <c r="AU338" s="239">
        <v>60</v>
      </c>
      <c r="AV338" s="239">
        <v>11</v>
      </c>
      <c r="AW338" s="239">
        <v>21</v>
      </c>
      <c r="CT338" s="239">
        <v>425025.61733681703</v>
      </c>
      <c r="CU338" s="239">
        <v>4972951.7978631603</v>
      </c>
      <c r="CV338" s="239">
        <v>44.906043590000003</v>
      </c>
      <c r="CW338" s="239">
        <v>-93.949715810000001</v>
      </c>
      <c r="CX338" s="239" t="s">
        <v>379</v>
      </c>
      <c r="CY338" s="239" t="s">
        <v>1007</v>
      </c>
    </row>
    <row r="339" spans="1:103" x14ac:dyDescent="0.25">
      <c r="A339" s="239">
        <v>10933901</v>
      </c>
      <c r="B339" s="239">
        <v>3</v>
      </c>
      <c r="C339" s="239">
        <v>7</v>
      </c>
      <c r="D339" s="239">
        <v>163.09100000000001</v>
      </c>
      <c r="E339" s="239">
        <v>10</v>
      </c>
      <c r="G339" s="239" t="s">
        <v>941</v>
      </c>
      <c r="H339" s="239">
        <v>8</v>
      </c>
      <c r="I339" s="239">
        <v>25</v>
      </c>
      <c r="K339" s="239">
        <v>14006582</v>
      </c>
      <c r="L339" s="239">
        <v>140640021</v>
      </c>
      <c r="M339" s="239">
        <v>3</v>
      </c>
      <c r="N339" s="239">
        <v>5</v>
      </c>
      <c r="O339" s="239">
        <v>2014</v>
      </c>
      <c r="P339" s="239" t="s">
        <v>375</v>
      </c>
      <c r="Q339" s="239">
        <v>4</v>
      </c>
      <c r="S339" s="239">
        <v>5</v>
      </c>
      <c r="T339" s="239">
        <v>0</v>
      </c>
      <c r="U339" s="239">
        <v>1</v>
      </c>
      <c r="V339" s="239">
        <v>4</v>
      </c>
      <c r="W339" s="239">
        <v>83</v>
      </c>
      <c r="X339" s="239">
        <v>2</v>
      </c>
      <c r="Y339" s="239">
        <v>6</v>
      </c>
      <c r="Z339" s="239">
        <v>1</v>
      </c>
      <c r="AB339" s="239">
        <v>5</v>
      </c>
      <c r="AC339" s="239">
        <v>98</v>
      </c>
      <c r="AD339" s="239" t="s">
        <v>519</v>
      </c>
      <c r="AE339" s="239" t="s">
        <v>1008</v>
      </c>
      <c r="AF339" s="239" t="s">
        <v>521</v>
      </c>
      <c r="AG339" s="239">
        <v>3</v>
      </c>
      <c r="AH339" s="239">
        <v>2</v>
      </c>
      <c r="AI339" s="239">
        <v>2</v>
      </c>
      <c r="AJ339" s="239">
        <v>3</v>
      </c>
      <c r="AK339" s="239">
        <v>21</v>
      </c>
      <c r="AL339" s="239">
        <v>32</v>
      </c>
      <c r="AM339" s="239" t="s">
        <v>384</v>
      </c>
      <c r="AN339" s="239">
        <v>5</v>
      </c>
      <c r="AO339" s="239">
        <v>1</v>
      </c>
      <c r="AS339" s="239">
        <v>7</v>
      </c>
      <c r="AT339" s="239">
        <v>98</v>
      </c>
      <c r="AU339" s="239">
        <v>60</v>
      </c>
      <c r="AV339" s="239">
        <v>11</v>
      </c>
      <c r="AW339" s="239">
        <v>21</v>
      </c>
      <c r="CT339" s="239">
        <v>425104</v>
      </c>
      <c r="CU339" s="239">
        <v>4972946</v>
      </c>
      <c r="CV339" s="239">
        <v>44.905999799999996</v>
      </c>
      <c r="CW339" s="239">
        <v>-93.948716500000003</v>
      </c>
      <c r="CX339" s="239" t="s">
        <v>379</v>
      </c>
      <c r="CY339" s="239" t="s">
        <v>1009</v>
      </c>
    </row>
    <row r="340" spans="1:103" x14ac:dyDescent="0.25">
      <c r="A340" s="239">
        <v>10851837</v>
      </c>
      <c r="B340" s="239">
        <v>3</v>
      </c>
      <c r="C340" s="239">
        <v>7</v>
      </c>
      <c r="D340" s="239">
        <v>163.47300000000001</v>
      </c>
      <c r="E340" s="239">
        <v>10</v>
      </c>
      <c r="G340" s="239" t="s">
        <v>941</v>
      </c>
      <c r="H340" s="239">
        <v>8</v>
      </c>
      <c r="I340" s="239">
        <v>25</v>
      </c>
      <c r="K340" s="239">
        <v>13014301</v>
      </c>
      <c r="L340" s="239">
        <v>131370081</v>
      </c>
      <c r="M340" s="239">
        <v>5</v>
      </c>
      <c r="N340" s="239">
        <v>17</v>
      </c>
      <c r="O340" s="239">
        <v>2013</v>
      </c>
      <c r="P340" s="239" t="s">
        <v>383</v>
      </c>
      <c r="Q340" s="239">
        <v>13</v>
      </c>
      <c r="S340" s="239">
        <v>4</v>
      </c>
      <c r="T340" s="239">
        <v>0</v>
      </c>
      <c r="U340" s="239">
        <v>2</v>
      </c>
      <c r="V340" s="239">
        <v>1</v>
      </c>
      <c r="W340" s="239">
        <v>10</v>
      </c>
      <c r="X340" s="239">
        <v>2</v>
      </c>
      <c r="Y340" s="239">
        <v>1</v>
      </c>
      <c r="Z340" s="239">
        <v>3</v>
      </c>
      <c r="AB340" s="239">
        <v>2</v>
      </c>
      <c r="AC340" s="239">
        <v>98</v>
      </c>
      <c r="AD340" s="239" t="s">
        <v>519</v>
      </c>
      <c r="AE340" s="239" t="s">
        <v>1010</v>
      </c>
      <c r="AF340" s="239" t="s">
        <v>521</v>
      </c>
      <c r="AG340" s="239">
        <v>7</v>
      </c>
      <c r="AH340" s="239">
        <v>2</v>
      </c>
      <c r="AI340" s="239">
        <v>2</v>
      </c>
      <c r="AJ340" s="239">
        <v>4</v>
      </c>
      <c r="AK340" s="239">
        <v>21</v>
      </c>
      <c r="AL340" s="239">
        <v>32</v>
      </c>
      <c r="AM340" s="239" t="s">
        <v>374</v>
      </c>
      <c r="AN340" s="239">
        <v>90</v>
      </c>
      <c r="AS340" s="239">
        <v>7</v>
      </c>
      <c r="AT340" s="239">
        <v>98</v>
      </c>
      <c r="AU340" s="239">
        <v>55</v>
      </c>
      <c r="AV340" s="239">
        <v>11</v>
      </c>
      <c r="AW340" s="239">
        <v>21</v>
      </c>
      <c r="AX340" s="239">
        <v>2</v>
      </c>
      <c r="AY340" s="239">
        <v>40</v>
      </c>
      <c r="AZ340" s="239">
        <v>4</v>
      </c>
      <c r="BA340" s="239">
        <v>26</v>
      </c>
      <c r="BB340" s="239">
        <v>69</v>
      </c>
      <c r="BC340" s="239" t="s">
        <v>374</v>
      </c>
      <c r="BD340" s="239">
        <v>5</v>
      </c>
      <c r="BE340" s="239">
        <v>1</v>
      </c>
      <c r="BI340" s="239">
        <v>7</v>
      </c>
      <c r="BJ340" s="239">
        <v>98</v>
      </c>
      <c r="BK340" s="239">
        <v>55</v>
      </c>
      <c r="BL340" s="239">
        <v>11</v>
      </c>
      <c r="BM340" s="239">
        <v>21</v>
      </c>
      <c r="CT340" s="239">
        <v>425719</v>
      </c>
      <c r="CU340" s="239">
        <v>4972935</v>
      </c>
      <c r="CV340" s="239">
        <v>44.905961499999997</v>
      </c>
      <c r="CW340" s="239">
        <v>-93.940931599999999</v>
      </c>
      <c r="CX340" s="239" t="s">
        <v>379</v>
      </c>
      <c r="CY340" s="239" t="s">
        <v>1011</v>
      </c>
    </row>
    <row r="341" spans="1:103" x14ac:dyDescent="0.25">
      <c r="A341" s="239">
        <v>385231</v>
      </c>
      <c r="B341" s="239">
        <v>3</v>
      </c>
      <c r="C341" s="239">
        <v>7</v>
      </c>
      <c r="D341" s="239">
        <v>163.47999999999999</v>
      </c>
      <c r="E341" s="239">
        <v>10</v>
      </c>
      <c r="G341" s="239" t="s">
        <v>941</v>
      </c>
      <c r="H341" s="239">
        <v>8</v>
      </c>
      <c r="I341" s="239">
        <v>25</v>
      </c>
      <c r="K341" s="239">
        <v>16511198</v>
      </c>
      <c r="M341" s="239">
        <v>10</v>
      </c>
      <c r="N341" s="239">
        <v>8</v>
      </c>
      <c r="O341" s="239">
        <v>2016</v>
      </c>
      <c r="P341" s="239" t="s">
        <v>386</v>
      </c>
      <c r="Q341" s="239">
        <v>22</v>
      </c>
      <c r="R341" s="239" t="s">
        <v>393</v>
      </c>
      <c r="S341" s="239">
        <v>3</v>
      </c>
      <c r="T341" s="239">
        <v>0</v>
      </c>
      <c r="U341" s="239">
        <v>2</v>
      </c>
      <c r="V341" s="239">
        <v>12</v>
      </c>
      <c r="W341" s="239">
        <v>10</v>
      </c>
      <c r="X341" s="239">
        <v>2</v>
      </c>
      <c r="Y341" s="239">
        <v>6</v>
      </c>
      <c r="Z341" s="239">
        <v>2</v>
      </c>
      <c r="AB341" s="239">
        <v>1</v>
      </c>
      <c r="AC341" s="239">
        <v>98</v>
      </c>
      <c r="AD341" s="239" t="s">
        <v>676</v>
      </c>
      <c r="AF341" s="239" t="s">
        <v>521</v>
      </c>
      <c r="AG341" s="239">
        <v>7</v>
      </c>
      <c r="AH341" s="239">
        <v>2</v>
      </c>
      <c r="AI341" s="239">
        <v>2</v>
      </c>
      <c r="AJ341" s="239">
        <v>3</v>
      </c>
      <c r="AK341" s="239">
        <v>21</v>
      </c>
      <c r="AL341" s="239">
        <v>22</v>
      </c>
      <c r="AM341" s="239" t="s">
        <v>374</v>
      </c>
      <c r="AN341" s="239">
        <v>10</v>
      </c>
      <c r="AO341" s="239">
        <v>70</v>
      </c>
      <c r="AS341" s="239">
        <v>12</v>
      </c>
      <c r="AT341" s="239">
        <v>9</v>
      </c>
      <c r="AU341" s="239">
        <v>60</v>
      </c>
      <c r="AV341" s="239">
        <v>11</v>
      </c>
      <c r="AW341" s="239">
        <v>21</v>
      </c>
      <c r="AX341" s="239">
        <v>2</v>
      </c>
      <c r="AY341" s="239">
        <v>4</v>
      </c>
      <c r="AZ341" s="239">
        <v>3</v>
      </c>
      <c r="BA341" s="239">
        <v>21</v>
      </c>
      <c r="BB341" s="239">
        <v>39</v>
      </c>
      <c r="BC341" s="239" t="s">
        <v>374</v>
      </c>
      <c r="BD341" s="239">
        <v>5</v>
      </c>
      <c r="BE341" s="239">
        <v>1</v>
      </c>
      <c r="BI341" s="239">
        <v>12</v>
      </c>
      <c r="BJ341" s="239">
        <v>9</v>
      </c>
      <c r="BK341" s="239">
        <v>60</v>
      </c>
      <c r="BL341" s="239">
        <v>11</v>
      </c>
      <c r="BM341" s="239">
        <v>21</v>
      </c>
      <c r="CT341" s="239">
        <v>425730.259927187</v>
      </c>
      <c r="CU341" s="239">
        <v>4972932.7829988999</v>
      </c>
      <c r="CV341" s="239">
        <v>44.905946309999997</v>
      </c>
      <c r="CW341" s="239">
        <v>-93.940788380000001</v>
      </c>
      <c r="CX341" s="239" t="s">
        <v>379</v>
      </c>
      <c r="CY341" s="239" t="s">
        <v>1012</v>
      </c>
    </row>
    <row r="342" spans="1:103" x14ac:dyDescent="0.25">
      <c r="A342" s="239">
        <v>649790</v>
      </c>
      <c r="B342" s="239">
        <v>3</v>
      </c>
      <c r="C342" s="239">
        <v>7</v>
      </c>
      <c r="D342" s="239">
        <v>163.97800000000001</v>
      </c>
      <c r="E342" s="239">
        <v>10</v>
      </c>
      <c r="G342" s="239" t="s">
        <v>941</v>
      </c>
      <c r="H342" s="239">
        <v>8</v>
      </c>
      <c r="I342" s="239">
        <v>25</v>
      </c>
      <c r="K342" s="239">
        <v>18031488</v>
      </c>
      <c r="M342" s="239">
        <v>10</v>
      </c>
      <c r="N342" s="239">
        <v>5</v>
      </c>
      <c r="O342" s="239">
        <v>2018</v>
      </c>
      <c r="P342" s="239" t="s">
        <v>383</v>
      </c>
      <c r="Q342" s="239">
        <v>19</v>
      </c>
      <c r="R342" s="239" t="s">
        <v>393</v>
      </c>
      <c r="S342" s="239">
        <v>5</v>
      </c>
      <c r="T342" s="239">
        <v>0</v>
      </c>
      <c r="U342" s="239">
        <v>2</v>
      </c>
      <c r="W342" s="239">
        <v>12</v>
      </c>
      <c r="X342" s="239">
        <v>2</v>
      </c>
      <c r="Y342" s="239">
        <v>6</v>
      </c>
      <c r="Z342" s="239">
        <v>3</v>
      </c>
      <c r="AB342" s="239">
        <v>2</v>
      </c>
      <c r="AC342" s="239">
        <v>98</v>
      </c>
      <c r="AD342" s="239" t="s">
        <v>676</v>
      </c>
      <c r="AF342" s="239" t="s">
        <v>521</v>
      </c>
      <c r="AG342" s="239">
        <v>90</v>
      </c>
      <c r="AH342" s="239">
        <v>2</v>
      </c>
      <c r="AI342" s="239">
        <v>3</v>
      </c>
      <c r="AJ342" s="239">
        <v>3</v>
      </c>
      <c r="AK342" s="239">
        <v>21</v>
      </c>
      <c r="AL342" s="239">
        <v>20</v>
      </c>
      <c r="AM342" s="239" t="s">
        <v>374</v>
      </c>
      <c r="AN342" s="239">
        <v>5</v>
      </c>
      <c r="AO342" s="239">
        <v>1</v>
      </c>
      <c r="AS342" s="239">
        <v>12</v>
      </c>
      <c r="AT342" s="239">
        <v>9</v>
      </c>
      <c r="AU342" s="239">
        <v>60</v>
      </c>
      <c r="AV342" s="239">
        <v>11</v>
      </c>
      <c r="AW342" s="239">
        <v>21</v>
      </c>
      <c r="AX342" s="239">
        <v>2</v>
      </c>
      <c r="AY342" s="239">
        <v>2</v>
      </c>
      <c r="AZ342" s="239">
        <v>3</v>
      </c>
      <c r="BA342" s="239">
        <v>21</v>
      </c>
      <c r="BB342" s="239">
        <v>29</v>
      </c>
      <c r="BC342" s="239" t="s">
        <v>374</v>
      </c>
      <c r="BD342" s="239">
        <v>5</v>
      </c>
      <c r="BE342" s="239">
        <v>1</v>
      </c>
      <c r="BI342" s="239">
        <v>12</v>
      </c>
      <c r="BJ342" s="239">
        <v>9</v>
      </c>
      <c r="BK342" s="239">
        <v>60</v>
      </c>
      <c r="BL342" s="239">
        <v>11</v>
      </c>
      <c r="BM342" s="239">
        <v>21</v>
      </c>
      <c r="CT342" s="239">
        <v>426532.68701762299</v>
      </c>
      <c r="CU342" s="239">
        <v>4972920.3123835204</v>
      </c>
      <c r="CV342" s="239">
        <v>44.905917340000002</v>
      </c>
      <c r="CW342" s="239">
        <v>-93.930623420000003</v>
      </c>
      <c r="CX342" s="239" t="s">
        <v>379</v>
      </c>
      <c r="CY342" s="239" t="s">
        <v>1013</v>
      </c>
    </row>
    <row r="343" spans="1:103" x14ac:dyDescent="0.25">
      <c r="A343" s="239">
        <v>10699507</v>
      </c>
      <c r="B343" s="239">
        <v>3</v>
      </c>
      <c r="C343" s="239">
        <v>7</v>
      </c>
      <c r="D343" s="239">
        <v>163.99299999999999</v>
      </c>
      <c r="E343" s="239">
        <v>10</v>
      </c>
      <c r="G343" s="239" t="s">
        <v>941</v>
      </c>
      <c r="H343" s="239">
        <v>8</v>
      </c>
      <c r="I343" s="239">
        <v>25</v>
      </c>
      <c r="K343" s="239">
        <v>11006751</v>
      </c>
      <c r="L343" s="239">
        <v>110670020</v>
      </c>
      <c r="M343" s="239">
        <v>3</v>
      </c>
      <c r="N343" s="239">
        <v>7</v>
      </c>
      <c r="O343" s="239">
        <v>2011</v>
      </c>
      <c r="P343" s="239" t="s">
        <v>381</v>
      </c>
      <c r="Q343" s="239">
        <v>15</v>
      </c>
      <c r="S343" s="239">
        <v>5</v>
      </c>
      <c r="T343" s="239">
        <v>0</v>
      </c>
      <c r="U343" s="239">
        <v>2</v>
      </c>
      <c r="V343" s="239">
        <v>90</v>
      </c>
      <c r="W343" s="239">
        <v>10</v>
      </c>
      <c r="X343" s="239">
        <v>4</v>
      </c>
      <c r="Y343" s="239">
        <v>1</v>
      </c>
      <c r="Z343" s="239">
        <v>2</v>
      </c>
      <c r="AB343" s="239">
        <v>1</v>
      </c>
      <c r="AC343" s="239">
        <v>98</v>
      </c>
      <c r="AD343" s="239" t="s">
        <v>576</v>
      </c>
      <c r="AE343" s="239" t="s">
        <v>1010</v>
      </c>
      <c r="AF343" s="239" t="s">
        <v>521</v>
      </c>
      <c r="AG343" s="239">
        <v>90</v>
      </c>
      <c r="AH343" s="239">
        <v>0</v>
      </c>
      <c r="AI343" s="239">
        <v>2</v>
      </c>
      <c r="AJ343" s="239">
        <v>2</v>
      </c>
      <c r="AL343" s="239">
        <v>18</v>
      </c>
      <c r="AM343" s="239" t="s">
        <v>374</v>
      </c>
      <c r="AN343" s="239">
        <v>5</v>
      </c>
      <c r="AO343" s="239">
        <v>2</v>
      </c>
      <c r="AQ343" s="239">
        <v>7</v>
      </c>
      <c r="AT343" s="239">
        <v>2</v>
      </c>
      <c r="AU343" s="239">
        <v>60</v>
      </c>
      <c r="AV343" s="239">
        <v>11</v>
      </c>
      <c r="AW343" s="239">
        <v>21</v>
      </c>
      <c r="AX343" s="239">
        <v>2</v>
      </c>
      <c r="AY343" s="239">
        <v>2</v>
      </c>
      <c r="AZ343" s="239">
        <v>4</v>
      </c>
      <c r="BA343" s="239">
        <v>21</v>
      </c>
      <c r="BB343" s="239">
        <v>58</v>
      </c>
      <c r="BC343" s="239" t="s">
        <v>384</v>
      </c>
      <c r="BD343" s="239">
        <v>5</v>
      </c>
      <c r="BE343" s="239">
        <v>1</v>
      </c>
      <c r="BJ343" s="239">
        <v>2</v>
      </c>
      <c r="BK343" s="239">
        <v>60</v>
      </c>
      <c r="BL343" s="239">
        <v>11</v>
      </c>
      <c r="BM343" s="239">
        <v>21</v>
      </c>
      <c r="CT343" s="239">
        <v>426556</v>
      </c>
      <c r="CU343" s="239">
        <v>4972919</v>
      </c>
      <c r="CV343" s="239">
        <v>44.905907900000003</v>
      </c>
      <c r="CW343" s="239">
        <v>-93.930326399999998</v>
      </c>
      <c r="CX343" s="239" t="s">
        <v>379</v>
      </c>
      <c r="CY343" s="239" t="s">
        <v>1014</v>
      </c>
    </row>
    <row r="344" spans="1:103" x14ac:dyDescent="0.25">
      <c r="A344" s="239">
        <v>10854457</v>
      </c>
      <c r="B344" s="239">
        <v>3</v>
      </c>
      <c r="C344" s="239">
        <v>7</v>
      </c>
      <c r="D344" s="239">
        <v>163.99299999999999</v>
      </c>
      <c r="E344" s="239">
        <v>10</v>
      </c>
      <c r="G344" s="239" t="s">
        <v>941</v>
      </c>
      <c r="H344" s="239">
        <v>8</v>
      </c>
      <c r="I344" s="239">
        <v>25</v>
      </c>
      <c r="K344" s="239">
        <v>13029712</v>
      </c>
      <c r="L344" s="239">
        <v>132770156</v>
      </c>
      <c r="M344" s="239">
        <v>10</v>
      </c>
      <c r="N344" s="239">
        <v>1</v>
      </c>
      <c r="O344" s="239">
        <v>2013</v>
      </c>
      <c r="P344" s="239" t="s">
        <v>391</v>
      </c>
      <c r="Q344" s="239">
        <v>6</v>
      </c>
      <c r="R344" s="239" t="s">
        <v>393</v>
      </c>
      <c r="S344" s="239">
        <v>5</v>
      </c>
      <c r="T344" s="239">
        <v>0</v>
      </c>
      <c r="U344" s="239">
        <v>1</v>
      </c>
      <c r="V344" s="239">
        <v>8</v>
      </c>
      <c r="W344" s="239">
        <v>16</v>
      </c>
      <c r="X344" s="239">
        <v>2</v>
      </c>
      <c r="Y344" s="239">
        <v>2</v>
      </c>
      <c r="Z344" s="239">
        <v>1</v>
      </c>
      <c r="AB344" s="239">
        <v>1</v>
      </c>
      <c r="AC344" s="239">
        <v>98</v>
      </c>
      <c r="AD344" s="239" t="s">
        <v>576</v>
      </c>
      <c r="AE344" s="239" t="s">
        <v>1015</v>
      </c>
      <c r="AF344" s="239" t="s">
        <v>521</v>
      </c>
      <c r="AG344" s="239">
        <v>4</v>
      </c>
      <c r="AH344" s="239">
        <v>2</v>
      </c>
      <c r="AI344" s="239">
        <v>2</v>
      </c>
      <c r="AJ344" s="239">
        <v>3</v>
      </c>
      <c r="AK344" s="239">
        <v>21</v>
      </c>
      <c r="AL344" s="239">
        <v>31</v>
      </c>
      <c r="AM344" s="239" t="s">
        <v>374</v>
      </c>
      <c r="AN344" s="239">
        <v>5</v>
      </c>
      <c r="AO344" s="239">
        <v>1</v>
      </c>
      <c r="AT344" s="239">
        <v>98</v>
      </c>
      <c r="AU344" s="239">
        <v>60</v>
      </c>
      <c r="AV344" s="239">
        <v>11</v>
      </c>
      <c r="AW344" s="239">
        <v>21</v>
      </c>
      <c r="CT344" s="239">
        <v>426556</v>
      </c>
      <c r="CU344" s="239">
        <v>4972919</v>
      </c>
      <c r="CV344" s="239">
        <v>44.905907900000003</v>
      </c>
      <c r="CW344" s="239">
        <v>-93.930326399999998</v>
      </c>
      <c r="CX344" s="239" t="s">
        <v>379</v>
      </c>
      <c r="CY344" s="239" t="s">
        <v>1016</v>
      </c>
    </row>
    <row r="345" spans="1:103" x14ac:dyDescent="0.25">
      <c r="A345" s="239">
        <v>11021740</v>
      </c>
      <c r="B345" s="239">
        <v>3</v>
      </c>
      <c r="C345" s="239">
        <v>7</v>
      </c>
      <c r="D345" s="239">
        <v>163.99299999999999</v>
      </c>
      <c r="E345" s="239">
        <v>10</v>
      </c>
      <c r="G345" s="239" t="s">
        <v>941</v>
      </c>
      <c r="H345" s="239">
        <v>8</v>
      </c>
      <c r="I345" s="239">
        <v>25</v>
      </c>
      <c r="K345" s="239">
        <v>15029696</v>
      </c>
      <c r="L345" s="239">
        <v>152540127</v>
      </c>
      <c r="M345" s="239">
        <v>9</v>
      </c>
      <c r="N345" s="239">
        <v>10</v>
      </c>
      <c r="O345" s="239">
        <v>2015</v>
      </c>
      <c r="P345" s="239" t="s">
        <v>416</v>
      </c>
      <c r="Q345" s="239">
        <v>6</v>
      </c>
      <c r="S345" s="239">
        <v>5</v>
      </c>
      <c r="T345" s="239">
        <v>0</v>
      </c>
      <c r="U345" s="239">
        <v>1</v>
      </c>
      <c r="V345" s="239">
        <v>8</v>
      </c>
      <c r="W345" s="239">
        <v>16</v>
      </c>
      <c r="X345" s="239">
        <v>2</v>
      </c>
      <c r="Y345" s="239">
        <v>1</v>
      </c>
      <c r="Z345" s="239">
        <v>1</v>
      </c>
      <c r="AB345" s="239">
        <v>1</v>
      </c>
      <c r="AC345" s="239">
        <v>98</v>
      </c>
      <c r="AD345" s="239" t="s">
        <v>519</v>
      </c>
      <c r="AE345" s="239" t="s">
        <v>1017</v>
      </c>
      <c r="AF345" s="239" t="s">
        <v>521</v>
      </c>
      <c r="AG345" s="239">
        <v>4</v>
      </c>
      <c r="AH345" s="239">
        <v>2</v>
      </c>
      <c r="AI345" s="239">
        <v>2</v>
      </c>
      <c r="AJ345" s="239">
        <v>4</v>
      </c>
      <c r="AK345" s="239">
        <v>21</v>
      </c>
      <c r="AL345" s="239">
        <v>30</v>
      </c>
      <c r="AM345" s="239" t="s">
        <v>374</v>
      </c>
      <c r="AN345" s="239">
        <v>5</v>
      </c>
      <c r="AO345" s="239">
        <v>1</v>
      </c>
      <c r="AS345" s="239">
        <v>7</v>
      </c>
      <c r="AT345" s="239">
        <v>98</v>
      </c>
      <c r="AU345" s="239">
        <v>60</v>
      </c>
      <c r="AV345" s="239">
        <v>11</v>
      </c>
      <c r="AW345" s="239">
        <v>21</v>
      </c>
      <c r="CT345" s="239">
        <v>426556</v>
      </c>
      <c r="CU345" s="239">
        <v>4972919</v>
      </c>
      <c r="CV345" s="239">
        <v>44.905907900000003</v>
      </c>
      <c r="CW345" s="239">
        <v>-93.930326399999998</v>
      </c>
      <c r="CX345" s="239" t="s">
        <v>379</v>
      </c>
      <c r="CY345" s="239" t="s">
        <v>1018</v>
      </c>
    </row>
    <row r="346" spans="1:103" x14ac:dyDescent="0.25">
      <c r="A346" s="239">
        <v>670058</v>
      </c>
      <c r="B346" s="239">
        <v>3</v>
      </c>
      <c r="C346" s="239">
        <v>7</v>
      </c>
      <c r="D346" s="239">
        <v>163.995</v>
      </c>
      <c r="E346" s="239">
        <v>10</v>
      </c>
      <c r="F346" s="239" t="s">
        <v>1019</v>
      </c>
      <c r="H346" s="239">
        <v>8</v>
      </c>
      <c r="I346" s="239">
        <v>25</v>
      </c>
      <c r="K346" s="239">
        <v>18515052</v>
      </c>
      <c r="M346" s="239">
        <v>12</v>
      </c>
      <c r="N346" s="239">
        <v>21</v>
      </c>
      <c r="O346" s="239">
        <v>2018</v>
      </c>
      <c r="P346" s="239" t="s">
        <v>383</v>
      </c>
      <c r="Q346" s="239">
        <v>7</v>
      </c>
      <c r="R346" s="239" t="s">
        <v>393</v>
      </c>
      <c r="S346" s="239">
        <v>4</v>
      </c>
      <c r="T346" s="239">
        <v>0</v>
      </c>
      <c r="U346" s="239">
        <v>2</v>
      </c>
      <c r="V346" s="239">
        <v>5</v>
      </c>
      <c r="W346" s="239">
        <v>10</v>
      </c>
      <c r="X346" s="239">
        <v>3</v>
      </c>
      <c r="Y346" s="239">
        <v>4</v>
      </c>
      <c r="Z346" s="239">
        <v>2</v>
      </c>
      <c r="AB346" s="239">
        <v>1</v>
      </c>
      <c r="AC346" s="239">
        <v>98</v>
      </c>
      <c r="AD346" s="239" t="s">
        <v>676</v>
      </c>
      <c r="AF346" s="239" t="s">
        <v>521</v>
      </c>
      <c r="AG346" s="239">
        <v>10</v>
      </c>
      <c r="AH346" s="239">
        <v>2</v>
      </c>
      <c r="AI346" s="239">
        <v>2</v>
      </c>
      <c r="AJ346" s="239">
        <v>2</v>
      </c>
      <c r="AK346" s="239">
        <v>21</v>
      </c>
      <c r="AL346" s="239">
        <v>25</v>
      </c>
      <c r="AM346" s="239" t="s">
        <v>384</v>
      </c>
      <c r="AN346" s="239">
        <v>5</v>
      </c>
      <c r="AO346" s="239">
        <v>64</v>
      </c>
      <c r="AP346" s="239">
        <v>2</v>
      </c>
      <c r="AS346" s="239">
        <v>12</v>
      </c>
      <c r="AT346" s="239">
        <v>23</v>
      </c>
      <c r="AU346" s="239">
        <v>55</v>
      </c>
      <c r="AV346" s="239">
        <v>11</v>
      </c>
      <c r="AW346" s="239">
        <v>21</v>
      </c>
      <c r="AX346" s="239">
        <v>2</v>
      </c>
      <c r="AY346" s="239">
        <v>4</v>
      </c>
      <c r="AZ346" s="239">
        <v>3</v>
      </c>
      <c r="BA346" s="239">
        <v>21</v>
      </c>
      <c r="BB346" s="239">
        <v>46</v>
      </c>
      <c r="BC346" s="239" t="s">
        <v>384</v>
      </c>
      <c r="BD346" s="239">
        <v>5</v>
      </c>
      <c r="BE346" s="239">
        <v>1</v>
      </c>
      <c r="BI346" s="239">
        <v>12</v>
      </c>
      <c r="BJ346" s="239">
        <v>9</v>
      </c>
      <c r="BK346" s="239">
        <v>60</v>
      </c>
      <c r="BL346" s="239">
        <v>11</v>
      </c>
      <c r="BM346" s="239">
        <v>21</v>
      </c>
      <c r="CT346" s="239">
        <v>426559.99491999001</v>
      </c>
      <c r="CU346" s="239">
        <v>4972920.0829734998</v>
      </c>
      <c r="CV346" s="239">
        <v>44.90591809</v>
      </c>
      <c r="CW346" s="239">
        <v>-93.930277520000004</v>
      </c>
      <c r="CX346" s="239" t="s">
        <v>379</v>
      </c>
      <c r="CY346" s="239" t="s">
        <v>1020</v>
      </c>
    </row>
    <row r="347" spans="1:103" x14ac:dyDescent="0.25">
      <c r="A347" s="239">
        <v>10781245</v>
      </c>
      <c r="B347" s="239">
        <v>3</v>
      </c>
      <c r="C347" s="239">
        <v>7</v>
      </c>
      <c r="D347" s="239">
        <v>164.084</v>
      </c>
      <c r="E347" s="239">
        <v>10</v>
      </c>
      <c r="G347" s="239" t="s">
        <v>941</v>
      </c>
      <c r="H347" s="239">
        <v>8</v>
      </c>
      <c r="I347" s="239">
        <v>25</v>
      </c>
      <c r="K347" s="239">
        <v>12032920</v>
      </c>
      <c r="L347" s="239">
        <v>123080175</v>
      </c>
      <c r="M347" s="239">
        <v>11</v>
      </c>
      <c r="N347" s="239">
        <v>3</v>
      </c>
      <c r="O347" s="239">
        <v>2012</v>
      </c>
      <c r="P347" s="239" t="s">
        <v>386</v>
      </c>
      <c r="Q347" s="239">
        <v>20</v>
      </c>
      <c r="S347" s="239">
        <v>5</v>
      </c>
      <c r="T347" s="239">
        <v>0</v>
      </c>
      <c r="U347" s="239">
        <v>1</v>
      </c>
      <c r="V347" s="239">
        <v>90</v>
      </c>
      <c r="W347" s="239">
        <v>16</v>
      </c>
      <c r="X347" s="239">
        <v>2</v>
      </c>
      <c r="Y347" s="239">
        <v>6</v>
      </c>
      <c r="Z347" s="239">
        <v>1</v>
      </c>
      <c r="AA347" s="239">
        <v>1</v>
      </c>
      <c r="AB347" s="239">
        <v>1</v>
      </c>
      <c r="AC347" s="239">
        <v>98</v>
      </c>
      <c r="AD347" s="239" t="s">
        <v>519</v>
      </c>
      <c r="AE347" s="239" t="s">
        <v>1017</v>
      </c>
      <c r="AF347" s="239" t="s">
        <v>521</v>
      </c>
      <c r="AG347" s="239">
        <v>4</v>
      </c>
      <c r="AH347" s="239">
        <v>2</v>
      </c>
      <c r="AI347" s="239">
        <v>2</v>
      </c>
      <c r="AJ347" s="239">
        <v>4</v>
      </c>
      <c r="AK347" s="239">
        <v>21</v>
      </c>
      <c r="AL347" s="239">
        <v>60</v>
      </c>
      <c r="AM347" s="239" t="s">
        <v>384</v>
      </c>
      <c r="AN347" s="239">
        <v>5</v>
      </c>
      <c r="AO347" s="239">
        <v>1</v>
      </c>
      <c r="AP347" s="239">
        <v>1</v>
      </c>
      <c r="AS347" s="239">
        <v>7</v>
      </c>
      <c r="AT347" s="239">
        <v>98</v>
      </c>
      <c r="AU347" s="239">
        <v>60</v>
      </c>
      <c r="AV347" s="239">
        <v>11</v>
      </c>
      <c r="AW347" s="239">
        <v>21</v>
      </c>
      <c r="CT347" s="239">
        <v>426702</v>
      </c>
      <c r="CU347" s="239">
        <v>4972917</v>
      </c>
      <c r="CV347" s="239">
        <v>44.905902500000003</v>
      </c>
      <c r="CW347" s="239">
        <v>-93.928474100000003</v>
      </c>
      <c r="CX347" s="239" t="s">
        <v>379</v>
      </c>
      <c r="CY347" s="239" t="s">
        <v>1021</v>
      </c>
    </row>
    <row r="348" spans="1:103" x14ac:dyDescent="0.25">
      <c r="A348" s="239">
        <v>384878</v>
      </c>
      <c r="B348" s="239">
        <v>3</v>
      </c>
      <c r="C348" s="239">
        <v>7</v>
      </c>
      <c r="D348" s="239">
        <v>164.148</v>
      </c>
      <c r="E348" s="239">
        <v>10</v>
      </c>
      <c r="G348" s="239" t="s">
        <v>941</v>
      </c>
      <c r="H348" s="239">
        <v>8</v>
      </c>
      <c r="I348" s="239">
        <v>25</v>
      </c>
      <c r="K348" s="239">
        <v>16034051</v>
      </c>
      <c r="M348" s="239">
        <v>10</v>
      </c>
      <c r="N348" s="239">
        <v>7</v>
      </c>
      <c r="O348" s="239">
        <v>2016</v>
      </c>
      <c r="P348" s="239" t="s">
        <v>383</v>
      </c>
      <c r="Q348" s="239">
        <v>11</v>
      </c>
      <c r="R348" s="239" t="s">
        <v>393</v>
      </c>
      <c r="S348" s="239">
        <v>5</v>
      </c>
      <c r="T348" s="239">
        <v>0</v>
      </c>
      <c r="U348" s="239">
        <v>3</v>
      </c>
      <c r="V348" s="239">
        <v>10</v>
      </c>
      <c r="W348" s="239">
        <v>10</v>
      </c>
      <c r="X348" s="239">
        <v>2</v>
      </c>
      <c r="Y348" s="239">
        <v>1</v>
      </c>
      <c r="Z348" s="239">
        <v>1</v>
      </c>
      <c r="AB348" s="239">
        <v>1</v>
      </c>
      <c r="AC348" s="239">
        <v>98</v>
      </c>
      <c r="AD348" s="239" t="s">
        <v>676</v>
      </c>
      <c r="AF348" s="239" t="s">
        <v>521</v>
      </c>
      <c r="AG348" s="239">
        <v>5</v>
      </c>
      <c r="AH348" s="239">
        <v>2</v>
      </c>
      <c r="AI348" s="239">
        <v>4</v>
      </c>
      <c r="AJ348" s="239">
        <v>3</v>
      </c>
      <c r="AK348" s="239">
        <v>28</v>
      </c>
      <c r="AL348" s="239">
        <v>74</v>
      </c>
      <c r="AM348" s="239" t="s">
        <v>374</v>
      </c>
      <c r="AN348" s="239">
        <v>5</v>
      </c>
      <c r="AO348" s="239">
        <v>1</v>
      </c>
      <c r="AS348" s="239">
        <v>12</v>
      </c>
      <c r="AT348" s="239">
        <v>9</v>
      </c>
      <c r="AU348" s="239">
        <v>55</v>
      </c>
      <c r="AV348" s="239">
        <v>11</v>
      </c>
      <c r="AW348" s="239">
        <v>21</v>
      </c>
      <c r="AX348" s="239">
        <v>2</v>
      </c>
      <c r="AY348" s="239">
        <v>3</v>
      </c>
      <c r="AZ348" s="239">
        <v>3</v>
      </c>
      <c r="BA348" s="239">
        <v>27</v>
      </c>
      <c r="BB348" s="239">
        <v>51</v>
      </c>
      <c r="BC348" s="239" t="s">
        <v>374</v>
      </c>
      <c r="BD348" s="239">
        <v>5</v>
      </c>
      <c r="BE348" s="239">
        <v>71</v>
      </c>
      <c r="BI348" s="239">
        <v>12</v>
      </c>
      <c r="BJ348" s="239">
        <v>9</v>
      </c>
      <c r="BK348" s="239">
        <v>55</v>
      </c>
      <c r="BL348" s="239">
        <v>11</v>
      </c>
      <c r="BM348" s="239">
        <v>21</v>
      </c>
      <c r="BN348" s="239">
        <v>1</v>
      </c>
      <c r="BO348" s="239">
        <v>31</v>
      </c>
      <c r="BP348" s="239">
        <v>3</v>
      </c>
      <c r="BQ348" s="239">
        <v>28</v>
      </c>
      <c r="BY348" s="239">
        <v>12</v>
      </c>
      <c r="BZ348" s="239">
        <v>9</v>
      </c>
      <c r="CA348" s="239">
        <v>55</v>
      </c>
      <c r="CB348" s="239">
        <v>11</v>
      </c>
      <c r="CC348" s="239">
        <v>21</v>
      </c>
      <c r="CT348" s="239">
        <v>426806.00214758702</v>
      </c>
      <c r="CU348" s="239">
        <v>4972926.9269800801</v>
      </c>
      <c r="CV348" s="239">
        <v>44.906005030000003</v>
      </c>
      <c r="CW348" s="239">
        <v>-93.927162699999997</v>
      </c>
      <c r="CX348" s="239" t="s">
        <v>379</v>
      </c>
      <c r="CY348" s="239" t="s">
        <v>1022</v>
      </c>
    </row>
    <row r="349" spans="1:103" x14ac:dyDescent="0.25">
      <c r="A349" s="239">
        <v>770005</v>
      </c>
      <c r="B349" s="239">
        <v>3</v>
      </c>
      <c r="C349" s="239">
        <v>7</v>
      </c>
      <c r="D349" s="239">
        <v>164.387</v>
      </c>
      <c r="E349" s="239">
        <v>10</v>
      </c>
      <c r="G349" s="239" t="s">
        <v>941</v>
      </c>
      <c r="H349" s="239">
        <v>8</v>
      </c>
      <c r="I349" s="239">
        <v>25</v>
      </c>
      <c r="K349" s="239">
        <v>19036611</v>
      </c>
      <c r="M349" s="239">
        <v>12</v>
      </c>
      <c r="N349" s="239">
        <v>9</v>
      </c>
      <c r="O349" s="239">
        <v>2019</v>
      </c>
      <c r="P349" s="239" t="s">
        <v>381</v>
      </c>
      <c r="Q349" s="239">
        <v>5</v>
      </c>
      <c r="R349" s="239">
        <v>98</v>
      </c>
      <c r="S349" s="239">
        <v>5</v>
      </c>
      <c r="T349" s="239">
        <v>0</v>
      </c>
      <c r="U349" s="239">
        <v>1</v>
      </c>
      <c r="W349" s="239">
        <v>16</v>
      </c>
      <c r="X349" s="239">
        <v>2</v>
      </c>
      <c r="Y349" s="239">
        <v>6</v>
      </c>
      <c r="Z349" s="239">
        <v>7</v>
      </c>
      <c r="AB349" s="239">
        <v>5</v>
      </c>
      <c r="AC349" s="239">
        <v>98</v>
      </c>
      <c r="AD349" s="239">
        <v>7</v>
      </c>
      <c r="AF349" s="239" t="s">
        <v>521</v>
      </c>
      <c r="AG349" s="239">
        <v>4</v>
      </c>
      <c r="AH349" s="239">
        <v>2</v>
      </c>
      <c r="AI349" s="239">
        <v>2</v>
      </c>
      <c r="AJ349" s="239">
        <v>3</v>
      </c>
      <c r="AK349" s="239">
        <v>21</v>
      </c>
      <c r="AL349" s="239">
        <v>40</v>
      </c>
      <c r="AM349" s="239" t="s">
        <v>374</v>
      </c>
      <c r="AN349" s="239">
        <v>5</v>
      </c>
      <c r="AO349" s="239">
        <v>1</v>
      </c>
      <c r="AS349" s="239">
        <v>12</v>
      </c>
      <c r="AT349" s="239">
        <v>9</v>
      </c>
      <c r="AU349" s="239">
        <v>60</v>
      </c>
      <c r="AV349" s="239">
        <v>11</v>
      </c>
      <c r="AW349" s="239">
        <v>21</v>
      </c>
      <c r="CT349" s="239">
        <v>427176.53384609899</v>
      </c>
      <c r="CU349" s="239">
        <v>4972907.5376835903</v>
      </c>
      <c r="CV349" s="239">
        <v>44.905868519999999</v>
      </c>
      <c r="CW349" s="239">
        <v>-93.922466920000005</v>
      </c>
      <c r="CX349" s="239" t="s">
        <v>379</v>
      </c>
      <c r="CY349" s="239" t="s">
        <v>1023</v>
      </c>
    </row>
    <row r="350" spans="1:103" x14ac:dyDescent="0.25">
      <c r="A350" s="239">
        <v>377475</v>
      </c>
      <c r="B350" s="239">
        <v>3</v>
      </c>
      <c r="C350" s="239">
        <v>7</v>
      </c>
      <c r="D350" s="239">
        <v>164.49299999999999</v>
      </c>
      <c r="E350" s="239">
        <v>10</v>
      </c>
      <c r="G350" s="239" t="s">
        <v>941</v>
      </c>
      <c r="H350" s="239">
        <v>8</v>
      </c>
      <c r="I350" s="239">
        <v>25</v>
      </c>
      <c r="K350" s="239">
        <v>16509790</v>
      </c>
      <c r="M350" s="239">
        <v>9</v>
      </c>
      <c r="N350" s="239">
        <v>5</v>
      </c>
      <c r="O350" s="239">
        <v>2016</v>
      </c>
      <c r="P350" s="239" t="s">
        <v>381</v>
      </c>
      <c r="Q350" s="239">
        <v>10</v>
      </c>
      <c r="S350" s="239">
        <v>4</v>
      </c>
      <c r="T350" s="239">
        <v>0</v>
      </c>
      <c r="U350" s="239">
        <v>2</v>
      </c>
      <c r="V350" s="239">
        <v>10</v>
      </c>
      <c r="W350" s="239">
        <v>10</v>
      </c>
      <c r="X350" s="239">
        <v>4</v>
      </c>
      <c r="Y350" s="239">
        <v>1</v>
      </c>
      <c r="Z350" s="239">
        <v>2</v>
      </c>
      <c r="AB350" s="239">
        <v>1</v>
      </c>
      <c r="AC350" s="239">
        <v>98</v>
      </c>
      <c r="AD350" s="239" t="s">
        <v>1024</v>
      </c>
      <c r="AF350" s="239" t="s">
        <v>521</v>
      </c>
      <c r="AG350" s="239">
        <v>5</v>
      </c>
      <c r="AH350" s="239">
        <v>2</v>
      </c>
      <c r="AI350" s="239">
        <v>3</v>
      </c>
      <c r="AJ350" s="239">
        <v>3</v>
      </c>
      <c r="AK350" s="239">
        <v>28</v>
      </c>
      <c r="AL350" s="239">
        <v>50</v>
      </c>
      <c r="AM350" s="239" t="s">
        <v>374</v>
      </c>
      <c r="AN350" s="239">
        <v>5</v>
      </c>
      <c r="AO350" s="239">
        <v>10</v>
      </c>
      <c r="AS350" s="239">
        <v>12</v>
      </c>
      <c r="AT350" s="239">
        <v>9</v>
      </c>
      <c r="AU350" s="239">
        <v>60</v>
      </c>
      <c r="AV350" s="239">
        <v>11</v>
      </c>
      <c r="AW350" s="239">
        <v>21</v>
      </c>
      <c r="AX350" s="239">
        <v>2</v>
      </c>
      <c r="AY350" s="239">
        <v>2</v>
      </c>
      <c r="AZ350" s="239">
        <v>3</v>
      </c>
      <c r="BA350" s="239">
        <v>21</v>
      </c>
      <c r="BB350" s="239">
        <v>61</v>
      </c>
      <c r="BC350" s="239" t="s">
        <v>374</v>
      </c>
      <c r="BD350" s="239">
        <v>5</v>
      </c>
      <c r="BE350" s="239">
        <v>1</v>
      </c>
      <c r="BI350" s="239">
        <v>12</v>
      </c>
      <c r="BJ350" s="239">
        <v>9</v>
      </c>
      <c r="BK350" s="239">
        <v>60</v>
      </c>
      <c r="BL350" s="239">
        <v>11</v>
      </c>
      <c r="BM350" s="239">
        <v>21</v>
      </c>
      <c r="CT350" s="239">
        <v>427360.09652019403</v>
      </c>
      <c r="CU350" s="239">
        <v>4972903.1496062996</v>
      </c>
      <c r="CV350" s="239">
        <v>44.905847780000002</v>
      </c>
      <c r="CW350" s="239">
        <v>-93.920141380000004</v>
      </c>
      <c r="CX350" s="239" t="s">
        <v>379</v>
      </c>
      <c r="CY350" s="239" t="s">
        <v>1025</v>
      </c>
    </row>
    <row r="351" spans="1:103" x14ac:dyDescent="0.25">
      <c r="A351" s="239">
        <v>10936235</v>
      </c>
      <c r="B351" s="239">
        <v>3</v>
      </c>
      <c r="C351" s="239">
        <v>7</v>
      </c>
      <c r="D351" s="239">
        <v>164.708</v>
      </c>
      <c r="E351" s="239">
        <v>10</v>
      </c>
      <c r="G351" s="239" t="s">
        <v>941</v>
      </c>
      <c r="H351" s="239">
        <v>8</v>
      </c>
      <c r="I351" s="239">
        <v>25</v>
      </c>
      <c r="K351" s="239">
        <v>14022786</v>
      </c>
      <c r="L351" s="239">
        <v>141970026</v>
      </c>
      <c r="M351" s="239">
        <v>7</v>
      </c>
      <c r="N351" s="239">
        <v>14</v>
      </c>
      <c r="O351" s="239">
        <v>2014</v>
      </c>
      <c r="P351" s="239" t="s">
        <v>381</v>
      </c>
      <c r="Q351" s="239">
        <v>21</v>
      </c>
      <c r="S351" s="239">
        <v>5</v>
      </c>
      <c r="T351" s="239">
        <v>0</v>
      </c>
      <c r="U351" s="239">
        <v>2</v>
      </c>
      <c r="V351" s="239">
        <v>5</v>
      </c>
      <c r="W351" s="239">
        <v>16</v>
      </c>
      <c r="X351" s="239">
        <v>2</v>
      </c>
      <c r="Y351" s="239">
        <v>6</v>
      </c>
      <c r="Z351" s="239">
        <v>1</v>
      </c>
      <c r="AB351" s="239">
        <v>1</v>
      </c>
      <c r="AC351" s="239">
        <v>98</v>
      </c>
      <c r="AD351" s="239" t="s">
        <v>519</v>
      </c>
      <c r="AE351" s="239" t="s">
        <v>1026</v>
      </c>
      <c r="AF351" s="239" t="s">
        <v>521</v>
      </c>
      <c r="AG351" s="239">
        <v>10</v>
      </c>
      <c r="AH351" s="239">
        <v>2</v>
      </c>
      <c r="AI351" s="239">
        <v>2</v>
      </c>
      <c r="AJ351" s="239">
        <v>3</v>
      </c>
      <c r="AK351" s="239">
        <v>21</v>
      </c>
      <c r="AL351" s="239">
        <v>49</v>
      </c>
      <c r="AM351" s="239" t="s">
        <v>384</v>
      </c>
      <c r="AN351" s="239">
        <v>5</v>
      </c>
      <c r="AO351" s="239">
        <v>1</v>
      </c>
      <c r="AS351" s="239">
        <v>4</v>
      </c>
      <c r="AT351" s="239">
        <v>98</v>
      </c>
      <c r="AU351" s="239">
        <v>60</v>
      </c>
      <c r="AV351" s="239">
        <v>11</v>
      </c>
      <c r="AW351" s="239">
        <v>21</v>
      </c>
      <c r="AX351" s="239">
        <v>2</v>
      </c>
      <c r="AY351" s="239">
        <v>2</v>
      </c>
      <c r="AZ351" s="239">
        <v>4</v>
      </c>
      <c r="BA351" s="239">
        <v>21</v>
      </c>
      <c r="BB351" s="239">
        <v>54</v>
      </c>
      <c r="BC351" s="239" t="s">
        <v>374</v>
      </c>
      <c r="BD351" s="239">
        <v>5</v>
      </c>
      <c r="BE351" s="239">
        <v>1</v>
      </c>
      <c r="BI351" s="239">
        <v>4</v>
      </c>
      <c r="BJ351" s="239">
        <v>98</v>
      </c>
      <c r="BK351" s="239">
        <v>60</v>
      </c>
      <c r="BL351" s="239">
        <v>11</v>
      </c>
      <c r="BM351" s="239">
        <v>21</v>
      </c>
      <c r="CT351" s="239">
        <v>427707</v>
      </c>
      <c r="CU351" s="239">
        <v>4972901</v>
      </c>
      <c r="CV351" s="239">
        <v>44.905864000000001</v>
      </c>
      <c r="CW351" s="239">
        <v>-93.915745200000003</v>
      </c>
      <c r="CX351" s="239" t="s">
        <v>379</v>
      </c>
      <c r="CY351" s="239" t="s">
        <v>1027</v>
      </c>
    </row>
    <row r="352" spans="1:103" x14ac:dyDescent="0.25">
      <c r="A352" s="239">
        <v>804086</v>
      </c>
      <c r="B352" s="239">
        <v>3</v>
      </c>
      <c r="C352" s="239">
        <v>7</v>
      </c>
      <c r="D352" s="239">
        <v>164.99700000000001</v>
      </c>
      <c r="E352" s="239">
        <v>10</v>
      </c>
      <c r="G352" s="239" t="s">
        <v>941</v>
      </c>
      <c r="H352" s="239">
        <v>8</v>
      </c>
      <c r="I352" s="239">
        <v>25</v>
      </c>
      <c r="K352" s="239">
        <v>20006838</v>
      </c>
      <c r="L352" s="239">
        <v>200680117</v>
      </c>
      <c r="M352" s="239">
        <v>3</v>
      </c>
      <c r="N352" s="239">
        <v>8</v>
      </c>
      <c r="O352" s="239">
        <v>2020</v>
      </c>
      <c r="P352" s="239" t="s">
        <v>389</v>
      </c>
      <c r="Q352" s="239">
        <v>17</v>
      </c>
      <c r="R352" s="239">
        <v>98</v>
      </c>
      <c r="S352" s="239">
        <v>2</v>
      </c>
      <c r="T352" s="239">
        <v>0</v>
      </c>
      <c r="U352" s="239">
        <v>1</v>
      </c>
      <c r="W352" s="239">
        <v>83</v>
      </c>
      <c r="X352" s="239">
        <v>90</v>
      </c>
      <c r="Y352" s="239">
        <v>1</v>
      </c>
      <c r="Z352" s="239">
        <v>1</v>
      </c>
      <c r="AB352" s="239">
        <v>1</v>
      </c>
      <c r="AC352" s="239">
        <v>98</v>
      </c>
      <c r="AD352" s="239">
        <v>7</v>
      </c>
      <c r="AF352" s="239" t="s">
        <v>521</v>
      </c>
      <c r="AG352" s="239">
        <v>3</v>
      </c>
      <c r="AH352" s="239">
        <v>2</v>
      </c>
      <c r="AI352" s="239">
        <v>4</v>
      </c>
      <c r="AJ352" s="239">
        <v>4</v>
      </c>
      <c r="AK352" s="239">
        <v>21</v>
      </c>
      <c r="AL352" s="239">
        <v>42</v>
      </c>
      <c r="AM352" s="239" t="s">
        <v>384</v>
      </c>
      <c r="AN352" s="239">
        <v>99</v>
      </c>
      <c r="AO352" s="239">
        <v>99</v>
      </c>
      <c r="AS352" s="239">
        <v>12</v>
      </c>
      <c r="AT352" s="239">
        <v>9</v>
      </c>
      <c r="AU352" s="239">
        <v>60</v>
      </c>
      <c r="AV352" s="239">
        <v>11</v>
      </c>
      <c r="AW352" s="239">
        <v>21</v>
      </c>
      <c r="CT352" s="239">
        <v>428158.29026883002</v>
      </c>
      <c r="CU352" s="239">
        <v>4972893.3248295402</v>
      </c>
      <c r="CV352" s="239">
        <v>44.905840359999999</v>
      </c>
      <c r="CW352" s="239">
        <v>-93.910030410000005</v>
      </c>
      <c r="CX352" s="239" t="s">
        <v>379</v>
      </c>
      <c r="CY352" s="239" t="s">
        <v>1028</v>
      </c>
    </row>
    <row r="353" spans="1:103" x14ac:dyDescent="0.25">
      <c r="A353" s="239">
        <v>383877</v>
      </c>
      <c r="B353" s="239">
        <v>3</v>
      </c>
      <c r="C353" s="239">
        <v>7</v>
      </c>
      <c r="D353" s="239">
        <v>165.428</v>
      </c>
      <c r="E353" s="239">
        <v>10</v>
      </c>
      <c r="G353" s="239" t="s">
        <v>941</v>
      </c>
      <c r="H353" s="239">
        <v>8</v>
      </c>
      <c r="I353" s="239">
        <v>25</v>
      </c>
      <c r="K353" s="239">
        <v>16033590</v>
      </c>
      <c r="M353" s="239">
        <v>10</v>
      </c>
      <c r="N353" s="239">
        <v>3</v>
      </c>
      <c r="O353" s="239">
        <v>2016</v>
      </c>
      <c r="P353" s="239" t="s">
        <v>381</v>
      </c>
      <c r="Q353" s="239">
        <v>19</v>
      </c>
      <c r="S353" s="239">
        <v>5</v>
      </c>
      <c r="T353" s="239">
        <v>0</v>
      </c>
      <c r="U353" s="239">
        <v>2</v>
      </c>
      <c r="W353" s="239">
        <v>16</v>
      </c>
      <c r="X353" s="239">
        <v>2</v>
      </c>
      <c r="Y353" s="239">
        <v>6</v>
      </c>
      <c r="Z353" s="239">
        <v>1</v>
      </c>
      <c r="AB353" s="239">
        <v>1</v>
      </c>
      <c r="AC353" s="239">
        <v>98</v>
      </c>
      <c r="AD353" s="239" t="s">
        <v>676</v>
      </c>
      <c r="AF353" s="239" t="s">
        <v>521</v>
      </c>
      <c r="AG353" s="239">
        <v>90</v>
      </c>
      <c r="AH353" s="239">
        <v>2</v>
      </c>
      <c r="AI353" s="239">
        <v>3</v>
      </c>
      <c r="AJ353" s="239">
        <v>3</v>
      </c>
      <c r="AK353" s="239">
        <v>21</v>
      </c>
      <c r="AL353" s="239">
        <v>20</v>
      </c>
      <c r="AM353" s="239" t="s">
        <v>374</v>
      </c>
      <c r="AN353" s="239">
        <v>5</v>
      </c>
      <c r="AO353" s="239">
        <v>1</v>
      </c>
      <c r="AS353" s="239">
        <v>12</v>
      </c>
      <c r="AT353" s="239">
        <v>9</v>
      </c>
      <c r="AU353" s="239">
        <v>60</v>
      </c>
      <c r="AV353" s="239">
        <v>11</v>
      </c>
      <c r="AW353" s="239">
        <v>21</v>
      </c>
      <c r="AX353" s="239">
        <v>2</v>
      </c>
      <c r="AY353" s="239">
        <v>2</v>
      </c>
      <c r="AZ353" s="239">
        <v>4</v>
      </c>
      <c r="BA353" s="239">
        <v>21</v>
      </c>
      <c r="BB353" s="239">
        <v>46</v>
      </c>
      <c r="BC353" s="239" t="s">
        <v>374</v>
      </c>
      <c r="BD353" s="239">
        <v>5</v>
      </c>
      <c r="BE353" s="239">
        <v>1</v>
      </c>
      <c r="BI353" s="239">
        <v>12</v>
      </c>
      <c r="BJ353" s="239">
        <v>9</v>
      </c>
      <c r="BK353" s="239">
        <v>60</v>
      </c>
      <c r="BL353" s="239">
        <v>11</v>
      </c>
      <c r="BM353" s="239">
        <v>21</v>
      </c>
      <c r="CT353" s="239">
        <v>428865.25834943302</v>
      </c>
      <c r="CU353" s="239">
        <v>4972873.6185478903</v>
      </c>
      <c r="CV353" s="239">
        <v>44.905733990000002</v>
      </c>
      <c r="CW353" s="239">
        <v>-93.901073479999994</v>
      </c>
      <c r="CX353" s="239" t="s">
        <v>379</v>
      </c>
      <c r="CY353" s="239" t="s">
        <v>1029</v>
      </c>
    </row>
    <row r="354" spans="1:103" x14ac:dyDescent="0.25">
      <c r="A354" s="239">
        <v>510119</v>
      </c>
      <c r="B354" s="239">
        <v>3</v>
      </c>
      <c r="C354" s="239">
        <v>7</v>
      </c>
      <c r="D354" s="239">
        <v>165.523</v>
      </c>
      <c r="E354" s="239">
        <v>10</v>
      </c>
      <c r="G354" s="239" t="s">
        <v>941</v>
      </c>
      <c r="H354" s="239">
        <v>8</v>
      </c>
      <c r="I354" s="239">
        <v>25</v>
      </c>
      <c r="K354" s="239">
        <v>17034263</v>
      </c>
      <c r="M354" s="239">
        <v>10</v>
      </c>
      <c r="N354" s="239">
        <v>20</v>
      </c>
      <c r="O354" s="239">
        <v>2017</v>
      </c>
      <c r="P354" s="239" t="s">
        <v>383</v>
      </c>
      <c r="Q354" s="239">
        <v>5</v>
      </c>
      <c r="S354" s="239">
        <v>5</v>
      </c>
      <c r="T354" s="239">
        <v>0</v>
      </c>
      <c r="U354" s="239">
        <v>1</v>
      </c>
      <c r="W354" s="239">
        <v>16</v>
      </c>
      <c r="X354" s="239">
        <v>2</v>
      </c>
      <c r="Y354" s="239">
        <v>6</v>
      </c>
      <c r="Z354" s="239">
        <v>1</v>
      </c>
      <c r="AB354" s="239">
        <v>1</v>
      </c>
      <c r="AC354" s="239">
        <v>98</v>
      </c>
      <c r="AD354" s="239" t="s">
        <v>676</v>
      </c>
      <c r="AF354" s="239" t="s">
        <v>521</v>
      </c>
      <c r="AG354" s="239">
        <v>4</v>
      </c>
      <c r="AH354" s="239">
        <v>2</v>
      </c>
      <c r="AI354" s="239">
        <v>2</v>
      </c>
      <c r="AJ354" s="239">
        <v>3</v>
      </c>
      <c r="AK354" s="239">
        <v>21</v>
      </c>
      <c r="AL354" s="239">
        <v>50</v>
      </c>
      <c r="AM354" s="239" t="s">
        <v>384</v>
      </c>
      <c r="AN354" s="239">
        <v>5</v>
      </c>
      <c r="AO354" s="239">
        <v>1</v>
      </c>
      <c r="AS354" s="239">
        <v>12</v>
      </c>
      <c r="AT354" s="239">
        <v>9</v>
      </c>
      <c r="AU354" s="239">
        <v>60</v>
      </c>
      <c r="AV354" s="239">
        <v>11</v>
      </c>
      <c r="AW354" s="239">
        <v>21</v>
      </c>
      <c r="CT354" s="239">
        <v>429017.626860157</v>
      </c>
      <c r="CU354" s="239">
        <v>4972870.8452450102</v>
      </c>
      <c r="CV354" s="239">
        <v>44.905724239999998</v>
      </c>
      <c r="CW354" s="239">
        <v>-93.899143249999995</v>
      </c>
      <c r="CX354" s="239" t="s">
        <v>379</v>
      </c>
      <c r="CY354" s="239" t="s">
        <v>1030</v>
      </c>
    </row>
    <row r="355" spans="1:103" x14ac:dyDescent="0.25">
      <c r="A355" s="239">
        <v>10851836</v>
      </c>
      <c r="B355" s="239">
        <v>3</v>
      </c>
      <c r="C355" s="239">
        <v>7</v>
      </c>
      <c r="D355" s="239">
        <v>165.54</v>
      </c>
      <c r="E355" s="239">
        <v>10</v>
      </c>
      <c r="G355" s="239" t="s">
        <v>1031</v>
      </c>
      <c r="H355" s="239">
        <v>8</v>
      </c>
      <c r="I355" s="239">
        <v>25</v>
      </c>
      <c r="K355" s="239">
        <v>13014300</v>
      </c>
      <c r="L355" s="239">
        <v>131370078</v>
      </c>
      <c r="M355" s="239">
        <v>5</v>
      </c>
      <c r="N355" s="239">
        <v>17</v>
      </c>
      <c r="O355" s="239">
        <v>2013</v>
      </c>
      <c r="P355" s="239" t="s">
        <v>383</v>
      </c>
      <c r="Q355" s="239">
        <v>12</v>
      </c>
      <c r="S355" s="239">
        <v>3</v>
      </c>
      <c r="T355" s="239">
        <v>0</v>
      </c>
      <c r="U355" s="239">
        <v>2</v>
      </c>
      <c r="V355" s="239">
        <v>1</v>
      </c>
      <c r="W355" s="239">
        <v>10</v>
      </c>
      <c r="X355" s="239">
        <v>15</v>
      </c>
      <c r="Y355" s="239">
        <v>1</v>
      </c>
      <c r="Z355" s="239">
        <v>3</v>
      </c>
      <c r="AB355" s="239">
        <v>2</v>
      </c>
      <c r="AC355" s="239">
        <v>98</v>
      </c>
      <c r="AD355" s="239" t="s">
        <v>676</v>
      </c>
      <c r="AE355" s="239" t="s">
        <v>1032</v>
      </c>
      <c r="AF355" s="239" t="s">
        <v>521</v>
      </c>
      <c r="AG355" s="239">
        <v>7</v>
      </c>
      <c r="AH355" s="239">
        <v>2</v>
      </c>
      <c r="AI355" s="239">
        <v>2</v>
      </c>
      <c r="AJ355" s="239">
        <v>3</v>
      </c>
      <c r="AK355" s="239">
        <v>21</v>
      </c>
      <c r="AL355" s="239">
        <v>28</v>
      </c>
      <c r="AM355" s="239" t="s">
        <v>374</v>
      </c>
      <c r="AN355" s="239">
        <v>5</v>
      </c>
      <c r="AO355" s="239">
        <v>15</v>
      </c>
      <c r="AS355" s="239">
        <v>7</v>
      </c>
      <c r="AT355" s="239">
        <v>98</v>
      </c>
      <c r="AU355" s="239">
        <v>60</v>
      </c>
      <c r="AV355" s="239">
        <v>11</v>
      </c>
      <c r="AW355" s="239">
        <v>21</v>
      </c>
      <c r="AX355" s="239">
        <v>2</v>
      </c>
      <c r="AY355" s="239">
        <v>2</v>
      </c>
      <c r="AZ355" s="239">
        <v>3</v>
      </c>
      <c r="BA355" s="239">
        <v>24</v>
      </c>
      <c r="BB355" s="239">
        <v>17</v>
      </c>
      <c r="BC355" s="239" t="s">
        <v>384</v>
      </c>
      <c r="BD355" s="239">
        <v>5</v>
      </c>
      <c r="BE355" s="239">
        <v>1</v>
      </c>
      <c r="BF355" s="239">
        <v>1</v>
      </c>
      <c r="BI355" s="239">
        <v>7</v>
      </c>
      <c r="BJ355" s="239">
        <v>98</v>
      </c>
      <c r="BK355" s="239">
        <v>60</v>
      </c>
      <c r="BL355" s="239">
        <v>11</v>
      </c>
      <c r="BM355" s="239">
        <v>21</v>
      </c>
      <c r="CT355" s="239">
        <v>429045</v>
      </c>
      <c r="CU355" s="239">
        <v>4972869</v>
      </c>
      <c r="CV355" s="239">
        <v>44.905706799999997</v>
      </c>
      <c r="CW355" s="239">
        <v>-93.898790099999999</v>
      </c>
      <c r="CX355" s="239" t="s">
        <v>379</v>
      </c>
      <c r="CY355" s="239" t="s">
        <v>1033</v>
      </c>
    </row>
    <row r="356" spans="1:103" x14ac:dyDescent="0.25">
      <c r="A356" s="239">
        <v>11023515</v>
      </c>
      <c r="B356" s="239">
        <v>3</v>
      </c>
      <c r="C356" s="239">
        <v>7</v>
      </c>
      <c r="D356" s="239">
        <v>165.72800000000001</v>
      </c>
      <c r="E356" s="239">
        <v>10</v>
      </c>
      <c r="G356" s="239" t="s">
        <v>941</v>
      </c>
      <c r="H356" s="239">
        <v>8</v>
      </c>
      <c r="I356" s="239">
        <v>25</v>
      </c>
      <c r="K356" s="239">
        <v>15037824</v>
      </c>
      <c r="L356" s="239">
        <v>153290021</v>
      </c>
      <c r="M356" s="239">
        <v>11</v>
      </c>
      <c r="N356" s="239">
        <v>22</v>
      </c>
      <c r="O356" s="239">
        <v>2015</v>
      </c>
      <c r="P356" s="239" t="s">
        <v>389</v>
      </c>
      <c r="Q356" s="239">
        <v>20</v>
      </c>
      <c r="S356" s="239">
        <v>5</v>
      </c>
      <c r="T356" s="239">
        <v>0</v>
      </c>
      <c r="U356" s="239">
        <v>1</v>
      </c>
      <c r="V356" s="239">
        <v>5</v>
      </c>
      <c r="W356" s="239">
        <v>16</v>
      </c>
      <c r="X356" s="239">
        <v>2</v>
      </c>
      <c r="Y356" s="239">
        <v>6</v>
      </c>
      <c r="Z356" s="239">
        <v>1</v>
      </c>
      <c r="AB356" s="239">
        <v>1</v>
      </c>
      <c r="AC356" s="239">
        <v>98</v>
      </c>
      <c r="AD356" s="239" t="s">
        <v>519</v>
      </c>
      <c r="AE356" s="239" t="s">
        <v>1034</v>
      </c>
      <c r="AF356" s="239" t="s">
        <v>521</v>
      </c>
      <c r="AG356" s="239">
        <v>4</v>
      </c>
      <c r="AH356" s="239">
        <v>2</v>
      </c>
      <c r="AI356" s="239">
        <v>1</v>
      </c>
      <c r="AJ356" s="239">
        <v>3</v>
      </c>
      <c r="AK356" s="239">
        <v>21</v>
      </c>
      <c r="AL356" s="239">
        <v>78</v>
      </c>
      <c r="AM356" s="239" t="s">
        <v>374</v>
      </c>
      <c r="AN356" s="239">
        <v>5</v>
      </c>
      <c r="AO356" s="239">
        <v>1</v>
      </c>
      <c r="AS356" s="239">
        <v>7</v>
      </c>
      <c r="AT356" s="239">
        <v>98</v>
      </c>
      <c r="AU356" s="239">
        <v>60</v>
      </c>
      <c r="AV356" s="239">
        <v>11</v>
      </c>
      <c r="AW356" s="239">
        <v>21</v>
      </c>
      <c r="CT356" s="239">
        <v>429347</v>
      </c>
      <c r="CU356" s="239">
        <v>4972860</v>
      </c>
      <c r="CV356" s="239">
        <v>44.905659200000002</v>
      </c>
      <c r="CW356" s="239">
        <v>-93.894971400000003</v>
      </c>
      <c r="CX356" s="239" t="s">
        <v>379</v>
      </c>
      <c r="CY356" s="239" t="s">
        <v>1035</v>
      </c>
    </row>
    <row r="357" spans="1:103" x14ac:dyDescent="0.25">
      <c r="A357" s="239">
        <v>10700746</v>
      </c>
      <c r="B357" s="239">
        <v>3</v>
      </c>
      <c r="C357" s="239">
        <v>7</v>
      </c>
      <c r="D357" s="239">
        <v>165.97900000000001</v>
      </c>
      <c r="E357" s="239">
        <v>10</v>
      </c>
      <c r="G357" s="239" t="s">
        <v>1031</v>
      </c>
      <c r="H357" s="239">
        <v>8</v>
      </c>
      <c r="I357" s="239">
        <v>25</v>
      </c>
      <c r="K357" s="239">
        <v>11504379</v>
      </c>
      <c r="L357" s="239">
        <v>111100025</v>
      </c>
      <c r="M357" s="239">
        <v>4</v>
      </c>
      <c r="N357" s="239">
        <v>18</v>
      </c>
      <c r="O357" s="239">
        <v>2011</v>
      </c>
      <c r="P357" s="239" t="s">
        <v>381</v>
      </c>
      <c r="Q357" s="239">
        <v>4</v>
      </c>
      <c r="S357" s="239">
        <v>1</v>
      </c>
      <c r="T357" s="239">
        <v>1</v>
      </c>
      <c r="U357" s="239">
        <v>2</v>
      </c>
      <c r="V357" s="239">
        <v>5</v>
      </c>
      <c r="W357" s="239">
        <v>10</v>
      </c>
      <c r="X357" s="239">
        <v>3</v>
      </c>
      <c r="Y357" s="239">
        <v>6</v>
      </c>
      <c r="Z357" s="239">
        <v>1</v>
      </c>
      <c r="AB357" s="239">
        <v>1</v>
      </c>
      <c r="AC357" s="239">
        <v>98</v>
      </c>
      <c r="AD357" s="239">
        <v>7</v>
      </c>
      <c r="AE357" s="239">
        <v>23</v>
      </c>
      <c r="AF357" s="239" t="s">
        <v>521</v>
      </c>
      <c r="AG357" s="239">
        <v>10</v>
      </c>
      <c r="AH357" s="239">
        <v>2</v>
      </c>
      <c r="AI357" s="239">
        <v>2</v>
      </c>
      <c r="AJ357" s="239">
        <v>1</v>
      </c>
      <c r="AK357" s="239">
        <v>21</v>
      </c>
      <c r="AL357" s="239">
        <v>22</v>
      </c>
      <c r="AM357" s="239" t="s">
        <v>384</v>
      </c>
      <c r="AN357" s="239">
        <v>99</v>
      </c>
      <c r="AO357" s="239">
        <v>2</v>
      </c>
      <c r="AS357" s="239">
        <v>7</v>
      </c>
      <c r="AT357" s="239">
        <v>2</v>
      </c>
      <c r="AU357" s="239">
        <v>60</v>
      </c>
      <c r="AV357" s="239">
        <v>11</v>
      </c>
      <c r="AW357" s="239">
        <v>21</v>
      </c>
      <c r="AX357" s="239">
        <v>2</v>
      </c>
      <c r="AY357" s="239">
        <v>2</v>
      </c>
      <c r="AZ357" s="239">
        <v>3</v>
      </c>
      <c r="BA357" s="239">
        <v>21</v>
      </c>
      <c r="BB357" s="239">
        <v>43</v>
      </c>
      <c r="BC357" s="239" t="s">
        <v>384</v>
      </c>
      <c r="BD357" s="239">
        <v>5</v>
      </c>
      <c r="BE357" s="239">
        <v>1</v>
      </c>
      <c r="BI357" s="239">
        <v>7</v>
      </c>
      <c r="BJ357" s="239">
        <v>2</v>
      </c>
      <c r="BK357" s="239">
        <v>60</v>
      </c>
      <c r="BL357" s="239">
        <v>11</v>
      </c>
      <c r="BM357" s="239">
        <v>21</v>
      </c>
      <c r="CT357" s="239">
        <v>429752</v>
      </c>
      <c r="CU357" s="239">
        <v>4972843</v>
      </c>
      <c r="CV357" s="239">
        <v>44.905546399999999</v>
      </c>
      <c r="CW357" s="239">
        <v>-93.889838900000001</v>
      </c>
      <c r="CX357" s="239" t="s">
        <v>379</v>
      </c>
      <c r="CY357" s="239" t="s">
        <v>1036</v>
      </c>
    </row>
    <row r="358" spans="1:103" x14ac:dyDescent="0.25">
      <c r="A358" s="239">
        <v>10853194</v>
      </c>
      <c r="B358" s="239">
        <v>3</v>
      </c>
      <c r="C358" s="239">
        <v>7</v>
      </c>
      <c r="D358" s="239">
        <v>165.97900000000001</v>
      </c>
      <c r="E358" s="239">
        <v>10</v>
      </c>
      <c r="G358" s="239" t="s">
        <v>1031</v>
      </c>
      <c r="H358" s="239">
        <v>8</v>
      </c>
      <c r="I358" s="239">
        <v>25</v>
      </c>
      <c r="K358" s="239">
        <v>13022984</v>
      </c>
      <c r="L358" s="239">
        <v>132110051</v>
      </c>
      <c r="M358" s="239">
        <v>7</v>
      </c>
      <c r="N358" s="239">
        <v>30</v>
      </c>
      <c r="O358" s="239">
        <v>2013</v>
      </c>
      <c r="P358" s="239" t="s">
        <v>391</v>
      </c>
      <c r="Q358" s="239">
        <v>9</v>
      </c>
      <c r="R358" s="239" t="s">
        <v>512</v>
      </c>
      <c r="S358" s="239">
        <v>5</v>
      </c>
      <c r="T358" s="239">
        <v>0</v>
      </c>
      <c r="U358" s="239">
        <v>1</v>
      </c>
      <c r="V358" s="239">
        <v>7</v>
      </c>
      <c r="W358" s="239">
        <v>83</v>
      </c>
      <c r="X358" s="239">
        <v>3</v>
      </c>
      <c r="Y358" s="239">
        <v>1</v>
      </c>
      <c r="Z358" s="239">
        <v>3</v>
      </c>
      <c r="AB358" s="239">
        <v>2</v>
      </c>
      <c r="AC358" s="239">
        <v>98</v>
      </c>
      <c r="AD358" s="239" t="s">
        <v>576</v>
      </c>
      <c r="AE358" s="239" t="s">
        <v>1037</v>
      </c>
      <c r="AF358" s="239" t="s">
        <v>521</v>
      </c>
      <c r="AG358" s="239">
        <v>3</v>
      </c>
      <c r="AH358" s="239">
        <v>2</v>
      </c>
      <c r="AI358" s="239">
        <v>2</v>
      </c>
      <c r="AJ358" s="239">
        <v>1</v>
      </c>
      <c r="AK358" s="239">
        <v>21</v>
      </c>
      <c r="AL358" s="239">
        <v>32</v>
      </c>
      <c r="AM358" s="239" t="s">
        <v>374</v>
      </c>
      <c r="AN358" s="239">
        <v>5</v>
      </c>
      <c r="AS358" s="239">
        <v>7</v>
      </c>
      <c r="AT358" s="239">
        <v>2</v>
      </c>
      <c r="AU358" s="239">
        <v>55</v>
      </c>
      <c r="AV358" s="239">
        <v>11</v>
      </c>
      <c r="AW358" s="239">
        <v>21</v>
      </c>
      <c r="CT358" s="239">
        <v>429752</v>
      </c>
      <c r="CU358" s="239">
        <v>4972843</v>
      </c>
      <c r="CV358" s="239">
        <v>44.905546399999999</v>
      </c>
      <c r="CW358" s="239">
        <v>-93.889838900000001</v>
      </c>
      <c r="CX358" s="239" t="s">
        <v>379</v>
      </c>
      <c r="CY358" s="239" t="s">
        <v>1038</v>
      </c>
    </row>
    <row r="359" spans="1:103" x14ac:dyDescent="0.25">
      <c r="A359" s="239">
        <v>11020424</v>
      </c>
      <c r="B359" s="239">
        <v>3</v>
      </c>
      <c r="C359" s="239">
        <v>7</v>
      </c>
      <c r="D359" s="239">
        <v>165.97900000000001</v>
      </c>
      <c r="E359" s="239">
        <v>10</v>
      </c>
      <c r="G359" s="239" t="s">
        <v>941</v>
      </c>
      <c r="H359" s="239">
        <v>8</v>
      </c>
      <c r="I359" s="239">
        <v>25</v>
      </c>
      <c r="K359" s="239">
        <v>15506886</v>
      </c>
      <c r="L359" s="239">
        <v>151880238</v>
      </c>
      <c r="M359" s="239">
        <v>7</v>
      </c>
      <c r="N359" s="239">
        <v>6</v>
      </c>
      <c r="O359" s="239">
        <v>2015</v>
      </c>
      <c r="P359" s="239" t="s">
        <v>381</v>
      </c>
      <c r="Q359" s="239">
        <v>5</v>
      </c>
      <c r="S359" s="239">
        <v>4</v>
      </c>
      <c r="T359" s="239">
        <v>0</v>
      </c>
      <c r="U359" s="239">
        <v>2</v>
      </c>
      <c r="V359" s="239">
        <v>5</v>
      </c>
      <c r="W359" s="239">
        <v>10</v>
      </c>
      <c r="X359" s="239">
        <v>3</v>
      </c>
      <c r="Y359" s="239">
        <v>1</v>
      </c>
      <c r="Z359" s="239">
        <v>3</v>
      </c>
      <c r="AB359" s="239">
        <v>2</v>
      </c>
      <c r="AC359" s="239">
        <v>98</v>
      </c>
      <c r="AD359" s="239">
        <v>7</v>
      </c>
      <c r="AE359" s="239">
        <v>23</v>
      </c>
      <c r="AF359" s="239" t="s">
        <v>521</v>
      </c>
      <c r="AG359" s="239">
        <v>10</v>
      </c>
      <c r="AH359" s="239">
        <v>2</v>
      </c>
      <c r="AI359" s="239">
        <v>2</v>
      </c>
      <c r="AJ359" s="239">
        <v>3</v>
      </c>
      <c r="AK359" s="239">
        <v>21</v>
      </c>
      <c r="AL359" s="239">
        <v>40</v>
      </c>
      <c r="AM359" s="239" t="s">
        <v>374</v>
      </c>
      <c r="AN359" s="239">
        <v>5</v>
      </c>
      <c r="AO359" s="239">
        <v>1</v>
      </c>
      <c r="AS359" s="239">
        <v>7</v>
      </c>
      <c r="AT359" s="239">
        <v>2</v>
      </c>
      <c r="AU359" s="239">
        <v>55</v>
      </c>
      <c r="AV359" s="239">
        <v>11</v>
      </c>
      <c r="AW359" s="239">
        <v>21</v>
      </c>
      <c r="AX359" s="239">
        <v>2</v>
      </c>
      <c r="AY359" s="239">
        <v>2</v>
      </c>
      <c r="AZ359" s="239">
        <v>1</v>
      </c>
      <c r="BA359" s="239">
        <v>21</v>
      </c>
      <c r="BB359" s="239">
        <v>40</v>
      </c>
      <c r="BC359" s="239" t="s">
        <v>374</v>
      </c>
      <c r="BD359" s="239">
        <v>5</v>
      </c>
      <c r="BE359" s="239">
        <v>4</v>
      </c>
      <c r="BF359" s="239">
        <v>21</v>
      </c>
      <c r="BI359" s="239">
        <v>7</v>
      </c>
      <c r="BJ359" s="239">
        <v>2</v>
      </c>
      <c r="BK359" s="239">
        <v>55</v>
      </c>
      <c r="BL359" s="239">
        <v>11</v>
      </c>
      <c r="BM359" s="239">
        <v>21</v>
      </c>
      <c r="CT359" s="239">
        <v>429752</v>
      </c>
      <c r="CU359" s="239">
        <v>4972843</v>
      </c>
      <c r="CV359" s="239">
        <v>44.905546399999999</v>
      </c>
      <c r="CW359" s="239">
        <v>-93.889838900000001</v>
      </c>
      <c r="CX359" s="239" t="s">
        <v>379</v>
      </c>
      <c r="CY359" s="239" t="s">
        <v>1039</v>
      </c>
    </row>
    <row r="360" spans="1:103" x14ac:dyDescent="0.25">
      <c r="A360" s="239">
        <v>11020631</v>
      </c>
      <c r="B360" s="239">
        <v>3</v>
      </c>
      <c r="C360" s="239">
        <v>7</v>
      </c>
      <c r="D360" s="239">
        <v>165.97900000000001</v>
      </c>
      <c r="E360" s="239">
        <v>10</v>
      </c>
      <c r="G360" s="239" t="s">
        <v>941</v>
      </c>
      <c r="H360" s="239">
        <v>8</v>
      </c>
      <c r="I360" s="239">
        <v>25</v>
      </c>
      <c r="K360" s="239">
        <v>15507171</v>
      </c>
      <c r="L360" s="239">
        <v>151980248</v>
      </c>
      <c r="M360" s="239">
        <v>7</v>
      </c>
      <c r="N360" s="239">
        <v>13</v>
      </c>
      <c r="O360" s="239">
        <v>2015</v>
      </c>
      <c r="P360" s="239" t="s">
        <v>381</v>
      </c>
      <c r="Q360" s="239">
        <v>16</v>
      </c>
      <c r="S360" s="239">
        <v>4</v>
      </c>
      <c r="T360" s="239">
        <v>0</v>
      </c>
      <c r="U360" s="239">
        <v>3</v>
      </c>
      <c r="V360" s="239">
        <v>5</v>
      </c>
      <c r="W360" s="239">
        <v>10</v>
      </c>
      <c r="X360" s="239">
        <v>3</v>
      </c>
      <c r="Y360" s="239">
        <v>1</v>
      </c>
      <c r="Z360" s="239">
        <v>1</v>
      </c>
      <c r="AB360" s="239">
        <v>1</v>
      </c>
      <c r="AC360" s="239">
        <v>98</v>
      </c>
      <c r="AD360" s="239" t="s">
        <v>1040</v>
      </c>
      <c r="AE360" s="239" t="s">
        <v>523</v>
      </c>
      <c r="AF360" s="239" t="s">
        <v>521</v>
      </c>
      <c r="AG360" s="239">
        <v>10</v>
      </c>
      <c r="AH360" s="239">
        <v>2</v>
      </c>
      <c r="AI360" s="239">
        <v>4</v>
      </c>
      <c r="AJ360" s="239">
        <v>7</v>
      </c>
      <c r="AK360" s="239">
        <v>24</v>
      </c>
      <c r="AL360" s="239">
        <v>46</v>
      </c>
      <c r="AM360" s="239" t="s">
        <v>384</v>
      </c>
      <c r="AN360" s="239">
        <v>5</v>
      </c>
      <c r="AO360" s="239">
        <v>2</v>
      </c>
      <c r="AS360" s="239">
        <v>7</v>
      </c>
      <c r="AT360" s="239">
        <v>2</v>
      </c>
      <c r="AU360" s="239">
        <v>60</v>
      </c>
      <c r="AV360" s="239">
        <v>11</v>
      </c>
      <c r="AW360" s="239">
        <v>21</v>
      </c>
      <c r="AX360" s="239">
        <v>2</v>
      </c>
      <c r="AY360" s="239">
        <v>2</v>
      </c>
      <c r="AZ360" s="239">
        <v>3</v>
      </c>
      <c r="BA360" s="239">
        <v>21</v>
      </c>
      <c r="BB360" s="239">
        <v>24</v>
      </c>
      <c r="BC360" s="239" t="s">
        <v>374</v>
      </c>
      <c r="BD360" s="239">
        <v>5</v>
      </c>
      <c r="BE360" s="239">
        <v>1</v>
      </c>
      <c r="BI360" s="239">
        <v>7</v>
      </c>
      <c r="BJ360" s="239">
        <v>2</v>
      </c>
      <c r="BK360" s="239">
        <v>60</v>
      </c>
      <c r="BL360" s="239">
        <v>11</v>
      </c>
      <c r="BM360" s="239">
        <v>21</v>
      </c>
      <c r="BN360" s="239">
        <v>2</v>
      </c>
      <c r="BO360" s="239">
        <v>4</v>
      </c>
      <c r="BP360" s="239">
        <v>1</v>
      </c>
      <c r="BQ360" s="239">
        <v>8</v>
      </c>
      <c r="BR360" s="239">
        <v>46</v>
      </c>
      <c r="BS360" s="239" t="s">
        <v>384</v>
      </c>
      <c r="BT360" s="239">
        <v>5</v>
      </c>
      <c r="BU360" s="239">
        <v>1</v>
      </c>
      <c r="BY360" s="239">
        <v>7</v>
      </c>
      <c r="BZ360" s="239">
        <v>2</v>
      </c>
      <c r="CA360" s="239">
        <v>60</v>
      </c>
      <c r="CB360" s="239">
        <v>11</v>
      </c>
      <c r="CC360" s="239">
        <v>21</v>
      </c>
      <c r="CT360" s="239">
        <v>429752</v>
      </c>
      <c r="CU360" s="239">
        <v>4972843</v>
      </c>
      <c r="CV360" s="239">
        <v>44.905546399999999</v>
      </c>
      <c r="CW360" s="239">
        <v>-93.889838900000001</v>
      </c>
      <c r="CX360" s="239" t="s">
        <v>379</v>
      </c>
      <c r="CY360" s="239" t="s">
        <v>1041</v>
      </c>
    </row>
    <row r="361" spans="1:103" x14ac:dyDescent="0.25">
      <c r="A361" s="239">
        <v>11020694</v>
      </c>
      <c r="B361" s="239">
        <v>3</v>
      </c>
      <c r="C361" s="239">
        <v>7</v>
      </c>
      <c r="D361" s="239">
        <v>165.97900000000001</v>
      </c>
      <c r="E361" s="239">
        <v>10</v>
      </c>
      <c r="G361" s="239" t="s">
        <v>1031</v>
      </c>
      <c r="H361" s="239">
        <v>8</v>
      </c>
      <c r="I361" s="239">
        <v>25</v>
      </c>
      <c r="K361" s="239">
        <v>15507413</v>
      </c>
      <c r="L361" s="239">
        <v>152010287</v>
      </c>
      <c r="M361" s="239">
        <v>7</v>
      </c>
      <c r="N361" s="239">
        <v>19</v>
      </c>
      <c r="O361" s="239">
        <v>2015</v>
      </c>
      <c r="P361" s="239" t="s">
        <v>389</v>
      </c>
      <c r="Q361" s="239">
        <v>9</v>
      </c>
      <c r="S361" s="239">
        <v>4</v>
      </c>
      <c r="T361" s="239">
        <v>0</v>
      </c>
      <c r="U361" s="239">
        <v>2</v>
      </c>
      <c r="V361" s="239">
        <v>1</v>
      </c>
      <c r="W361" s="239">
        <v>10</v>
      </c>
      <c r="X361" s="239">
        <v>3</v>
      </c>
      <c r="Y361" s="239">
        <v>1</v>
      </c>
      <c r="Z361" s="239">
        <v>1</v>
      </c>
      <c r="AB361" s="239">
        <v>1</v>
      </c>
      <c r="AC361" s="239">
        <v>98</v>
      </c>
      <c r="AD361" s="239" t="s">
        <v>1040</v>
      </c>
      <c r="AE361" s="239" t="s">
        <v>523</v>
      </c>
      <c r="AF361" s="239" t="s">
        <v>521</v>
      </c>
      <c r="AG361" s="239">
        <v>7</v>
      </c>
      <c r="AH361" s="239">
        <v>2</v>
      </c>
      <c r="AI361" s="239">
        <v>2</v>
      </c>
      <c r="AJ361" s="239">
        <v>4</v>
      </c>
      <c r="AK361" s="239">
        <v>21</v>
      </c>
      <c r="AL361" s="239">
        <v>22</v>
      </c>
      <c r="AM361" s="239" t="s">
        <v>374</v>
      </c>
      <c r="AN361" s="239">
        <v>5</v>
      </c>
      <c r="AO361" s="239">
        <v>5</v>
      </c>
      <c r="AS361" s="239">
        <v>7</v>
      </c>
      <c r="AT361" s="239">
        <v>2</v>
      </c>
      <c r="AU361" s="239">
        <v>60</v>
      </c>
      <c r="AV361" s="239">
        <v>11</v>
      </c>
      <c r="AW361" s="239">
        <v>21</v>
      </c>
      <c r="AX361" s="239">
        <v>2</v>
      </c>
      <c r="AY361" s="239">
        <v>2</v>
      </c>
      <c r="AZ361" s="239">
        <v>4</v>
      </c>
      <c r="BA361" s="239">
        <v>26</v>
      </c>
      <c r="BB361" s="239">
        <v>43</v>
      </c>
      <c r="BC361" s="239" t="s">
        <v>374</v>
      </c>
      <c r="BD361" s="239">
        <v>5</v>
      </c>
      <c r="BE361" s="239">
        <v>1</v>
      </c>
      <c r="BI361" s="239">
        <v>7</v>
      </c>
      <c r="BJ361" s="239">
        <v>2</v>
      </c>
      <c r="BK361" s="239">
        <v>60</v>
      </c>
      <c r="BL361" s="239">
        <v>11</v>
      </c>
      <c r="BM361" s="239">
        <v>21</v>
      </c>
      <c r="CT361" s="239">
        <v>429752</v>
      </c>
      <c r="CU361" s="239">
        <v>4972843</v>
      </c>
      <c r="CV361" s="239">
        <v>44.905546399999999</v>
      </c>
      <c r="CW361" s="239">
        <v>-93.889838900000001</v>
      </c>
      <c r="CX361" s="239" t="s">
        <v>379</v>
      </c>
      <c r="CY361" s="239" t="s">
        <v>1042</v>
      </c>
    </row>
    <row r="362" spans="1:103" x14ac:dyDescent="0.25">
      <c r="A362" s="239">
        <v>784526</v>
      </c>
      <c r="B362" s="239">
        <v>3</v>
      </c>
      <c r="C362" s="239">
        <v>7</v>
      </c>
      <c r="D362" s="239">
        <v>165.99100000000001</v>
      </c>
      <c r="E362" s="239">
        <v>10</v>
      </c>
      <c r="G362" s="239" t="s">
        <v>1043</v>
      </c>
      <c r="H362" s="239">
        <v>8</v>
      </c>
      <c r="I362" s="239">
        <v>25</v>
      </c>
      <c r="K362" s="239">
        <v>20501319</v>
      </c>
      <c r="L362" s="239">
        <v>200300131</v>
      </c>
      <c r="M362" s="239">
        <v>1</v>
      </c>
      <c r="N362" s="239">
        <v>30</v>
      </c>
      <c r="O362" s="239">
        <v>2020</v>
      </c>
      <c r="P362" s="239" t="s">
        <v>416</v>
      </c>
      <c r="Q362" s="239">
        <v>18</v>
      </c>
      <c r="R362" s="239" t="s">
        <v>512</v>
      </c>
      <c r="S362" s="239">
        <v>5</v>
      </c>
      <c r="T362" s="239">
        <v>0</v>
      </c>
      <c r="U362" s="239">
        <v>2</v>
      </c>
      <c r="V362" s="239">
        <v>5</v>
      </c>
      <c r="W362" s="239">
        <v>10</v>
      </c>
      <c r="X362" s="239">
        <v>3</v>
      </c>
      <c r="Y362" s="239">
        <v>4</v>
      </c>
      <c r="Z362" s="239">
        <v>1</v>
      </c>
      <c r="AB362" s="239">
        <v>1</v>
      </c>
      <c r="AC362" s="239">
        <v>98</v>
      </c>
      <c r="AD362" s="239">
        <v>7</v>
      </c>
      <c r="AF362" s="239" t="s">
        <v>521</v>
      </c>
      <c r="AG362" s="239">
        <v>10</v>
      </c>
      <c r="AH362" s="239">
        <v>2</v>
      </c>
      <c r="AI362" s="239">
        <v>2</v>
      </c>
      <c r="AJ362" s="239">
        <v>1</v>
      </c>
      <c r="AK362" s="239">
        <v>21</v>
      </c>
      <c r="AL362" s="239">
        <v>61</v>
      </c>
      <c r="AM362" s="239" t="s">
        <v>374</v>
      </c>
      <c r="AN362" s="239">
        <v>5</v>
      </c>
      <c r="AO362" s="239">
        <v>64</v>
      </c>
      <c r="AS362" s="239">
        <v>12</v>
      </c>
      <c r="AT362" s="239">
        <v>23</v>
      </c>
      <c r="AU362" s="239">
        <v>55</v>
      </c>
      <c r="AV362" s="239">
        <v>11</v>
      </c>
      <c r="AW362" s="239">
        <v>21</v>
      </c>
      <c r="AX362" s="239">
        <v>2</v>
      </c>
      <c r="AY362" s="239">
        <v>2</v>
      </c>
      <c r="AZ362" s="239">
        <v>4</v>
      </c>
      <c r="BA362" s="239">
        <v>21</v>
      </c>
      <c r="BB362" s="239">
        <v>53</v>
      </c>
      <c r="BC362" s="239" t="s">
        <v>374</v>
      </c>
      <c r="BD362" s="239">
        <v>5</v>
      </c>
      <c r="BE362" s="239">
        <v>1</v>
      </c>
      <c r="BI362" s="239">
        <v>12</v>
      </c>
      <c r="BJ362" s="239">
        <v>9</v>
      </c>
      <c r="BK362" s="239">
        <v>60</v>
      </c>
      <c r="BL362" s="239">
        <v>11</v>
      </c>
      <c r="BM362" s="239">
        <v>21</v>
      </c>
      <c r="CT362" s="239">
        <v>429756.16797900299</v>
      </c>
      <c r="CU362" s="239">
        <v>4972839.6494792998</v>
      </c>
      <c r="CV362" s="239">
        <v>44.905516710000001</v>
      </c>
      <c r="CW362" s="239">
        <v>-93.889784860000006</v>
      </c>
      <c r="CX362" s="239" t="s">
        <v>379</v>
      </c>
      <c r="CY362" s="239" t="s">
        <v>1044</v>
      </c>
    </row>
    <row r="363" spans="1:103" x14ac:dyDescent="0.25">
      <c r="A363" s="239">
        <v>399473</v>
      </c>
      <c r="B363" s="239">
        <v>3</v>
      </c>
      <c r="C363" s="239">
        <v>7</v>
      </c>
      <c r="D363" s="239">
        <v>165.995</v>
      </c>
      <c r="E363" s="239">
        <v>10</v>
      </c>
      <c r="G363" s="239" t="s">
        <v>1043</v>
      </c>
      <c r="H363" s="239">
        <v>8</v>
      </c>
      <c r="I363" s="239">
        <v>25</v>
      </c>
      <c r="K363" s="239">
        <v>16513515</v>
      </c>
      <c r="M363" s="239">
        <v>11</v>
      </c>
      <c r="N363" s="239">
        <v>30</v>
      </c>
      <c r="O363" s="239">
        <v>2016</v>
      </c>
      <c r="P363" s="239" t="s">
        <v>375</v>
      </c>
      <c r="Q363" s="239">
        <v>17</v>
      </c>
      <c r="S363" s="239">
        <v>1</v>
      </c>
      <c r="T363" s="239">
        <v>1</v>
      </c>
      <c r="U363" s="239">
        <v>2</v>
      </c>
      <c r="V363" s="239">
        <v>5</v>
      </c>
      <c r="W363" s="239">
        <v>10</v>
      </c>
      <c r="X363" s="239">
        <v>3</v>
      </c>
      <c r="Y363" s="239">
        <v>4</v>
      </c>
      <c r="Z363" s="239">
        <v>3</v>
      </c>
      <c r="AB363" s="239">
        <v>2</v>
      </c>
      <c r="AC363" s="239">
        <v>98</v>
      </c>
      <c r="AD363" s="239" t="s">
        <v>676</v>
      </c>
      <c r="AF363" s="239" t="s">
        <v>521</v>
      </c>
      <c r="AG363" s="239">
        <v>10</v>
      </c>
      <c r="AH363" s="239">
        <v>2</v>
      </c>
      <c r="AI363" s="239">
        <v>3</v>
      </c>
      <c r="AJ363" s="239">
        <v>1</v>
      </c>
      <c r="AK363" s="239">
        <v>21</v>
      </c>
      <c r="AL363" s="239">
        <v>83</v>
      </c>
      <c r="AM363" s="239" t="s">
        <v>374</v>
      </c>
      <c r="AN363" s="239">
        <v>90</v>
      </c>
      <c r="AO363" s="239">
        <v>2</v>
      </c>
      <c r="AS363" s="239">
        <v>12</v>
      </c>
      <c r="AT363" s="239">
        <v>23</v>
      </c>
      <c r="AU363" s="239">
        <v>55</v>
      </c>
      <c r="AV363" s="239">
        <v>11</v>
      </c>
      <c r="AW363" s="239">
        <v>21</v>
      </c>
      <c r="AX363" s="239">
        <v>2</v>
      </c>
      <c r="AY363" s="239">
        <v>2</v>
      </c>
      <c r="AZ363" s="239">
        <v>4</v>
      </c>
      <c r="BA363" s="239">
        <v>21</v>
      </c>
      <c r="BB363" s="239">
        <v>52</v>
      </c>
      <c r="BC363" s="239" t="s">
        <v>374</v>
      </c>
      <c r="BD363" s="239">
        <v>99</v>
      </c>
      <c r="BE363" s="239">
        <v>1</v>
      </c>
      <c r="BI363" s="239">
        <v>12</v>
      </c>
      <c r="BJ363" s="239">
        <v>9</v>
      </c>
      <c r="BK363" s="239">
        <v>55</v>
      </c>
      <c r="BL363" s="239">
        <v>11</v>
      </c>
      <c r="BM363" s="239">
        <v>21</v>
      </c>
      <c r="CT363" s="239">
        <v>429777.334688003</v>
      </c>
      <c r="CU363" s="239">
        <v>4972843.8828210998</v>
      </c>
      <c r="CV363" s="239">
        <v>44.905556900000001</v>
      </c>
      <c r="CW363" s="239">
        <v>-93.889517359999999</v>
      </c>
      <c r="CX363" s="239" t="s">
        <v>379</v>
      </c>
      <c r="CY363" s="239" t="s">
        <v>1045</v>
      </c>
    </row>
    <row r="364" spans="1:103" x14ac:dyDescent="0.25">
      <c r="A364" s="239">
        <v>762899</v>
      </c>
      <c r="B364" s="239">
        <v>3</v>
      </c>
      <c r="C364" s="239">
        <v>7</v>
      </c>
      <c r="D364" s="239">
        <v>166.00299999999999</v>
      </c>
      <c r="E364" s="239">
        <v>10</v>
      </c>
      <c r="G364" s="239" t="s">
        <v>1043</v>
      </c>
      <c r="H364" s="239">
        <v>8</v>
      </c>
      <c r="I364" s="239">
        <v>25</v>
      </c>
      <c r="K364" s="239">
        <v>19513864</v>
      </c>
      <c r="M364" s="239">
        <v>11</v>
      </c>
      <c r="N364" s="239">
        <v>13</v>
      </c>
      <c r="O364" s="239">
        <v>2019</v>
      </c>
      <c r="P364" s="239" t="s">
        <v>375</v>
      </c>
      <c r="Q364" s="239">
        <v>17</v>
      </c>
      <c r="R364" s="239" t="s">
        <v>393</v>
      </c>
      <c r="S364" s="239">
        <v>5</v>
      </c>
      <c r="T364" s="239">
        <v>0</v>
      </c>
      <c r="U364" s="239">
        <v>2</v>
      </c>
      <c r="V364" s="239">
        <v>12</v>
      </c>
      <c r="W364" s="239">
        <v>10</v>
      </c>
      <c r="X364" s="239">
        <v>3</v>
      </c>
      <c r="Y364" s="239">
        <v>4</v>
      </c>
      <c r="Z364" s="239">
        <v>1</v>
      </c>
      <c r="AB364" s="239">
        <v>1</v>
      </c>
      <c r="AC364" s="239">
        <v>98</v>
      </c>
      <c r="AD364" s="239">
        <v>7</v>
      </c>
      <c r="AF364" s="239" t="s">
        <v>521</v>
      </c>
      <c r="AG364" s="239">
        <v>7</v>
      </c>
      <c r="AH364" s="239">
        <v>2</v>
      </c>
      <c r="AI364" s="239">
        <v>2</v>
      </c>
      <c r="AJ364" s="239">
        <v>3</v>
      </c>
      <c r="AK364" s="239">
        <v>21</v>
      </c>
      <c r="AL364" s="239">
        <v>25</v>
      </c>
      <c r="AM364" s="239" t="s">
        <v>374</v>
      </c>
      <c r="AN364" s="239">
        <v>5</v>
      </c>
      <c r="AO364" s="239">
        <v>70</v>
      </c>
      <c r="AS364" s="239">
        <v>12</v>
      </c>
      <c r="AT364" s="239">
        <v>23</v>
      </c>
      <c r="AU364" s="239">
        <v>55</v>
      </c>
      <c r="AV364" s="239">
        <v>11</v>
      </c>
      <c r="AW364" s="239">
        <v>21</v>
      </c>
      <c r="AX364" s="239">
        <v>2</v>
      </c>
      <c r="AY364" s="239">
        <v>2</v>
      </c>
      <c r="AZ364" s="239">
        <v>3</v>
      </c>
      <c r="BA364" s="239">
        <v>34</v>
      </c>
      <c r="BB364" s="239">
        <v>72</v>
      </c>
      <c r="BC364" s="239" t="s">
        <v>374</v>
      </c>
      <c r="BD364" s="239">
        <v>5</v>
      </c>
      <c r="BE364" s="239">
        <v>1</v>
      </c>
      <c r="BI364" s="239">
        <v>12</v>
      </c>
      <c r="BJ364" s="239">
        <v>23</v>
      </c>
      <c r="BK364" s="239">
        <v>55</v>
      </c>
      <c r="BL364" s="239">
        <v>11</v>
      </c>
      <c r="BM364" s="239">
        <v>21</v>
      </c>
      <c r="CT364" s="239">
        <v>429777.334688003</v>
      </c>
      <c r="CU364" s="239">
        <v>4972852.3495046999</v>
      </c>
      <c r="CV364" s="239">
        <v>44.905633109999997</v>
      </c>
      <c r="CW364" s="239">
        <v>-93.889518530000004</v>
      </c>
      <c r="CX364" s="239" t="s">
        <v>379</v>
      </c>
      <c r="CY364" s="239" t="s">
        <v>1046</v>
      </c>
    </row>
    <row r="365" spans="1:103" x14ac:dyDescent="0.25">
      <c r="A365" s="239">
        <v>10848020</v>
      </c>
      <c r="B365" s="239">
        <v>3</v>
      </c>
      <c r="C365" s="239">
        <v>7</v>
      </c>
      <c r="D365" s="239">
        <v>166.07900000000001</v>
      </c>
      <c r="E365" s="239">
        <v>10</v>
      </c>
      <c r="G365" s="239" t="s">
        <v>1031</v>
      </c>
      <c r="H365" s="239">
        <v>8</v>
      </c>
      <c r="I365" s="239">
        <v>25</v>
      </c>
      <c r="K365" s="239">
        <v>13002604</v>
      </c>
      <c r="L365" s="239">
        <v>130270091</v>
      </c>
      <c r="M365" s="239">
        <v>1</v>
      </c>
      <c r="N365" s="239">
        <v>27</v>
      </c>
      <c r="O365" s="239">
        <v>2013</v>
      </c>
      <c r="P365" s="239" t="s">
        <v>389</v>
      </c>
      <c r="Q365" s="239">
        <v>12</v>
      </c>
      <c r="R365" s="239" t="s">
        <v>393</v>
      </c>
      <c r="S365" s="239">
        <v>5</v>
      </c>
      <c r="T365" s="239">
        <v>0</v>
      </c>
      <c r="U365" s="239">
        <v>1</v>
      </c>
      <c r="V365" s="239">
        <v>4</v>
      </c>
      <c r="W365" s="239">
        <v>54</v>
      </c>
      <c r="X365" s="239">
        <v>2</v>
      </c>
      <c r="Y365" s="239">
        <v>1</v>
      </c>
      <c r="Z365" s="239">
        <v>3</v>
      </c>
      <c r="AA365" s="239">
        <v>5</v>
      </c>
      <c r="AB365" s="239">
        <v>5</v>
      </c>
      <c r="AC365" s="239">
        <v>98</v>
      </c>
      <c r="AD365" s="239" t="s">
        <v>576</v>
      </c>
      <c r="AE365" s="239" t="s">
        <v>1034</v>
      </c>
      <c r="AF365" s="239" t="s">
        <v>521</v>
      </c>
      <c r="AG365" s="239">
        <v>3</v>
      </c>
      <c r="AH365" s="239">
        <v>2</v>
      </c>
      <c r="AI365" s="239">
        <v>4</v>
      </c>
      <c r="AJ365" s="239">
        <v>3</v>
      </c>
      <c r="AK365" s="239">
        <v>21</v>
      </c>
      <c r="AL365" s="239">
        <v>39</v>
      </c>
      <c r="AM365" s="239" t="s">
        <v>374</v>
      </c>
      <c r="AN365" s="239">
        <v>5</v>
      </c>
      <c r="AO365" s="239">
        <v>3</v>
      </c>
      <c r="AS365" s="239">
        <v>7</v>
      </c>
      <c r="AT365" s="239">
        <v>98</v>
      </c>
      <c r="AU365" s="239">
        <v>60</v>
      </c>
      <c r="AV365" s="239">
        <v>11</v>
      </c>
      <c r="AW365" s="239">
        <v>21</v>
      </c>
      <c r="CT365" s="239">
        <v>429912</v>
      </c>
      <c r="CU365" s="239">
        <v>4972830</v>
      </c>
      <c r="CV365" s="239">
        <v>44.905447000000002</v>
      </c>
      <c r="CW365" s="239">
        <v>-93.887813800000004</v>
      </c>
      <c r="CX365" s="239" t="s">
        <v>379</v>
      </c>
      <c r="CY365" s="239" t="s">
        <v>1047</v>
      </c>
    </row>
    <row r="366" spans="1:103" x14ac:dyDescent="0.25">
      <c r="A366" s="239">
        <v>10848559</v>
      </c>
      <c r="B366" s="239">
        <v>3</v>
      </c>
      <c r="C366" s="239">
        <v>7</v>
      </c>
      <c r="D366" s="239">
        <v>166.19900000000001</v>
      </c>
      <c r="E366" s="239">
        <v>10</v>
      </c>
      <c r="G366" s="239" t="s">
        <v>1031</v>
      </c>
      <c r="H366" s="239">
        <v>8</v>
      </c>
      <c r="I366" s="239">
        <v>25</v>
      </c>
      <c r="K366" s="239">
        <v>13003378</v>
      </c>
      <c r="L366" s="239">
        <v>130350163</v>
      </c>
      <c r="M366" s="239">
        <v>2</v>
      </c>
      <c r="N366" s="239">
        <v>4</v>
      </c>
      <c r="O366" s="239">
        <v>2013</v>
      </c>
      <c r="P366" s="239" t="s">
        <v>381</v>
      </c>
      <c r="Q366" s="239">
        <v>9</v>
      </c>
      <c r="S366" s="239">
        <v>3</v>
      </c>
      <c r="T366" s="239">
        <v>0</v>
      </c>
      <c r="U366" s="239">
        <v>1</v>
      </c>
      <c r="V366" s="239">
        <v>4</v>
      </c>
      <c r="W366" s="239">
        <v>54</v>
      </c>
      <c r="X366" s="239">
        <v>2</v>
      </c>
      <c r="Y366" s="239">
        <v>1</v>
      </c>
      <c r="Z366" s="239">
        <v>1</v>
      </c>
      <c r="AB366" s="239">
        <v>5</v>
      </c>
      <c r="AC366" s="239">
        <v>98</v>
      </c>
      <c r="AD366" s="239" t="s">
        <v>519</v>
      </c>
      <c r="AE366" s="239" t="s">
        <v>1048</v>
      </c>
      <c r="AF366" s="239" t="s">
        <v>521</v>
      </c>
      <c r="AG366" s="239">
        <v>3</v>
      </c>
      <c r="AH366" s="239">
        <v>2</v>
      </c>
      <c r="AI366" s="239">
        <v>3</v>
      </c>
      <c r="AJ366" s="239">
        <v>3</v>
      </c>
      <c r="AK366" s="239">
        <v>21</v>
      </c>
      <c r="AL366" s="239">
        <v>43</v>
      </c>
      <c r="AM366" s="239" t="s">
        <v>384</v>
      </c>
      <c r="AN366" s="239">
        <v>5</v>
      </c>
      <c r="AS366" s="239">
        <v>7</v>
      </c>
      <c r="AT366" s="239">
        <v>98</v>
      </c>
      <c r="AU366" s="239">
        <v>60</v>
      </c>
      <c r="AV366" s="239">
        <v>11</v>
      </c>
      <c r="AW366" s="239">
        <v>21</v>
      </c>
      <c r="CT366" s="239">
        <v>430105</v>
      </c>
      <c r="CU366" s="239">
        <v>4972833</v>
      </c>
      <c r="CV366" s="239">
        <v>44.9054906</v>
      </c>
      <c r="CW366" s="239">
        <v>-93.885364699999997</v>
      </c>
      <c r="CX366" s="239" t="s">
        <v>379</v>
      </c>
      <c r="CY366" s="239" t="s">
        <v>1049</v>
      </c>
    </row>
    <row r="367" spans="1:103" x14ac:dyDescent="0.25">
      <c r="A367" s="239">
        <v>759002</v>
      </c>
      <c r="B367" s="239">
        <v>3</v>
      </c>
      <c r="C367" s="239">
        <v>7</v>
      </c>
      <c r="D367" s="239">
        <v>166.22</v>
      </c>
      <c r="E367" s="239">
        <v>10</v>
      </c>
      <c r="G367" s="239" t="s">
        <v>1043</v>
      </c>
      <c r="H367" s="239">
        <v>8</v>
      </c>
      <c r="I367" s="239">
        <v>25</v>
      </c>
      <c r="K367" s="239">
        <v>19513268</v>
      </c>
      <c r="M367" s="239">
        <v>11</v>
      </c>
      <c r="N367" s="239">
        <v>2</v>
      </c>
      <c r="O367" s="239">
        <v>2019</v>
      </c>
      <c r="P367" s="239" t="s">
        <v>386</v>
      </c>
      <c r="Q367" s="239">
        <v>6</v>
      </c>
      <c r="R367" s="239" t="s">
        <v>393</v>
      </c>
      <c r="S367" s="239">
        <v>4</v>
      </c>
      <c r="T367" s="239">
        <v>0</v>
      </c>
      <c r="U367" s="239">
        <v>1</v>
      </c>
      <c r="W367" s="239">
        <v>43</v>
      </c>
      <c r="X367" s="239">
        <v>2</v>
      </c>
      <c r="Y367" s="239">
        <v>6</v>
      </c>
      <c r="Z367" s="239">
        <v>5</v>
      </c>
      <c r="AB367" s="239">
        <v>5</v>
      </c>
      <c r="AC367" s="239">
        <v>98</v>
      </c>
      <c r="AD367" s="239">
        <v>7</v>
      </c>
      <c r="AF367" s="239" t="s">
        <v>521</v>
      </c>
      <c r="AG367" s="239">
        <v>3</v>
      </c>
      <c r="AH367" s="239">
        <v>2</v>
      </c>
      <c r="AI367" s="239">
        <v>2</v>
      </c>
      <c r="AJ367" s="239">
        <v>3</v>
      </c>
      <c r="AK367" s="239">
        <v>21</v>
      </c>
      <c r="AL367" s="239">
        <v>40</v>
      </c>
      <c r="AM367" s="239" t="s">
        <v>374</v>
      </c>
      <c r="AN367" s="239">
        <v>5</v>
      </c>
      <c r="AO367" s="239">
        <v>72</v>
      </c>
      <c r="AP367" s="239">
        <v>62</v>
      </c>
      <c r="AS367" s="239">
        <v>12</v>
      </c>
      <c r="AT367" s="239">
        <v>9</v>
      </c>
      <c r="AU367" s="239">
        <v>60</v>
      </c>
      <c r="AV367" s="239">
        <v>11</v>
      </c>
      <c r="AW367" s="239">
        <v>21</v>
      </c>
      <c r="CT367" s="239">
        <v>430124.46871560399</v>
      </c>
      <c r="CU367" s="239">
        <v>4972835.4161374997</v>
      </c>
      <c r="CV367" s="239">
        <v>44.905514859999997</v>
      </c>
      <c r="CW367" s="239">
        <v>-93.885119529999997</v>
      </c>
      <c r="CX367" s="239" t="s">
        <v>379</v>
      </c>
      <c r="CY367" s="239" t="s">
        <v>1050</v>
      </c>
    </row>
    <row r="368" spans="1:103" x14ac:dyDescent="0.25">
      <c r="A368" s="239">
        <v>848087</v>
      </c>
      <c r="B368" s="239">
        <v>3</v>
      </c>
      <c r="C368" s="239">
        <v>7</v>
      </c>
      <c r="D368" s="239">
        <v>166.233</v>
      </c>
      <c r="E368" s="239">
        <v>10</v>
      </c>
      <c r="G368" s="239" t="s">
        <v>1043</v>
      </c>
      <c r="H368" s="239">
        <v>8</v>
      </c>
      <c r="I368" s="239">
        <v>25</v>
      </c>
      <c r="K368" s="239">
        <v>20509050</v>
      </c>
      <c r="L368" s="239">
        <v>202950026</v>
      </c>
      <c r="M368" s="239">
        <v>10</v>
      </c>
      <c r="N368" s="239">
        <v>21</v>
      </c>
      <c r="O368" s="239">
        <v>2020</v>
      </c>
      <c r="P368" s="239" t="s">
        <v>375</v>
      </c>
      <c r="Q368" s="239">
        <v>7</v>
      </c>
      <c r="R368" s="239" t="s">
        <v>393</v>
      </c>
      <c r="S368" s="239">
        <v>5</v>
      </c>
      <c r="T368" s="239">
        <v>0</v>
      </c>
      <c r="U368" s="239">
        <v>1</v>
      </c>
      <c r="W368" s="239">
        <v>61</v>
      </c>
      <c r="X368" s="239">
        <v>2</v>
      </c>
      <c r="Y368" s="239">
        <v>1</v>
      </c>
      <c r="Z368" s="239">
        <v>2</v>
      </c>
      <c r="AB368" s="239">
        <v>5</v>
      </c>
      <c r="AC368" s="239">
        <v>98</v>
      </c>
      <c r="AD368" s="239">
        <v>7</v>
      </c>
      <c r="AF368" s="239" t="s">
        <v>521</v>
      </c>
      <c r="AG368" s="239">
        <v>3</v>
      </c>
      <c r="AH368" s="239">
        <v>2</v>
      </c>
      <c r="AI368" s="239">
        <v>4</v>
      </c>
      <c r="AJ368" s="239">
        <v>3</v>
      </c>
      <c r="AK368" s="239">
        <v>21</v>
      </c>
      <c r="AL368" s="239">
        <v>35</v>
      </c>
      <c r="AM368" s="239" t="s">
        <v>384</v>
      </c>
      <c r="AN368" s="239">
        <v>5</v>
      </c>
      <c r="AO368" s="239">
        <v>72</v>
      </c>
      <c r="AS368" s="239">
        <v>12</v>
      </c>
      <c r="AT368" s="239">
        <v>9</v>
      </c>
      <c r="AU368" s="239">
        <v>60</v>
      </c>
      <c r="AV368" s="239">
        <v>11</v>
      </c>
      <c r="AW368" s="239">
        <v>21</v>
      </c>
      <c r="CT368" s="239">
        <v>430145.63542460499</v>
      </c>
      <c r="CU368" s="239">
        <v>4972835.4161374997</v>
      </c>
      <c r="CV368" s="239">
        <v>44.905516929999997</v>
      </c>
      <c r="CW368" s="239">
        <v>-93.884851440000006</v>
      </c>
      <c r="CX368" s="239" t="s">
        <v>379</v>
      </c>
      <c r="CY368" s="239" t="s">
        <v>1051</v>
      </c>
    </row>
    <row r="369" spans="1:103" x14ac:dyDescent="0.25">
      <c r="A369" s="239">
        <v>509535</v>
      </c>
      <c r="B369" s="239">
        <v>3</v>
      </c>
      <c r="C369" s="239">
        <v>7</v>
      </c>
      <c r="D369" s="239">
        <v>166.29400000000001</v>
      </c>
      <c r="E369" s="239">
        <v>10</v>
      </c>
      <c r="G369" s="239" t="s">
        <v>1043</v>
      </c>
      <c r="H369" s="239">
        <v>8</v>
      </c>
      <c r="I369" s="239">
        <v>25</v>
      </c>
      <c r="K369" s="239">
        <v>17033978</v>
      </c>
      <c r="M369" s="239">
        <v>10</v>
      </c>
      <c r="N369" s="239">
        <v>17</v>
      </c>
      <c r="O369" s="239">
        <v>2017</v>
      </c>
      <c r="P369" s="239" t="s">
        <v>391</v>
      </c>
      <c r="Q369" s="239">
        <v>9</v>
      </c>
      <c r="R369" s="239">
        <v>98</v>
      </c>
      <c r="S369" s="239">
        <v>5</v>
      </c>
      <c r="T369" s="239">
        <v>0</v>
      </c>
      <c r="U369" s="239">
        <v>1</v>
      </c>
      <c r="W369" s="239">
        <v>16</v>
      </c>
      <c r="X369" s="239">
        <v>2</v>
      </c>
      <c r="Y369" s="239">
        <v>6</v>
      </c>
      <c r="Z369" s="239">
        <v>1</v>
      </c>
      <c r="AB369" s="239">
        <v>1</v>
      </c>
      <c r="AC369" s="239">
        <v>98</v>
      </c>
      <c r="AD369" s="239" t="s">
        <v>676</v>
      </c>
      <c r="AF369" s="239" t="s">
        <v>521</v>
      </c>
      <c r="AG369" s="239">
        <v>4</v>
      </c>
      <c r="AH369" s="239">
        <v>2</v>
      </c>
      <c r="AI369" s="239">
        <v>2</v>
      </c>
      <c r="AJ369" s="239">
        <v>4</v>
      </c>
      <c r="AK369" s="239">
        <v>21</v>
      </c>
      <c r="AL369" s="239">
        <v>58</v>
      </c>
      <c r="AM369" s="239" t="s">
        <v>384</v>
      </c>
      <c r="AN369" s="239">
        <v>5</v>
      </c>
      <c r="AO369" s="239">
        <v>1</v>
      </c>
      <c r="AS369" s="239">
        <v>12</v>
      </c>
      <c r="AT369" s="239">
        <v>98</v>
      </c>
      <c r="AU369" s="239">
        <v>60</v>
      </c>
      <c r="AV369" s="239">
        <v>11</v>
      </c>
      <c r="AW369" s="239">
        <v>23</v>
      </c>
      <c r="CT369" s="239">
        <v>430257.035776184</v>
      </c>
      <c r="CU369" s="239">
        <v>4972844.4177014995</v>
      </c>
      <c r="CV369" s="239">
        <v>44.905608880000003</v>
      </c>
      <c r="CW369" s="239">
        <v>-93.883441730000001</v>
      </c>
      <c r="CX369" s="239" t="s">
        <v>379</v>
      </c>
      <c r="CY369" s="239" t="s">
        <v>1052</v>
      </c>
    </row>
    <row r="370" spans="1:103" x14ac:dyDescent="0.25">
      <c r="A370" s="239">
        <v>10702818</v>
      </c>
      <c r="B370" s="239">
        <v>3</v>
      </c>
      <c r="C370" s="239">
        <v>7</v>
      </c>
      <c r="D370" s="239">
        <v>166.47300000000001</v>
      </c>
      <c r="E370" s="239">
        <v>10</v>
      </c>
      <c r="G370" s="239" t="s">
        <v>1031</v>
      </c>
      <c r="H370" s="239">
        <v>8</v>
      </c>
      <c r="I370" s="239">
        <v>25</v>
      </c>
      <c r="K370" s="239">
        <v>11026154</v>
      </c>
      <c r="L370" s="239">
        <v>112280180</v>
      </c>
      <c r="M370" s="239">
        <v>8</v>
      </c>
      <c r="N370" s="239">
        <v>16</v>
      </c>
      <c r="O370" s="239">
        <v>2011</v>
      </c>
      <c r="P370" s="239" t="s">
        <v>391</v>
      </c>
      <c r="Q370" s="239">
        <v>0</v>
      </c>
      <c r="S370" s="239">
        <v>5</v>
      </c>
      <c r="T370" s="239">
        <v>0</v>
      </c>
      <c r="U370" s="239">
        <v>1</v>
      </c>
      <c r="V370" s="239">
        <v>90</v>
      </c>
      <c r="W370" s="239">
        <v>16</v>
      </c>
      <c r="X370" s="239">
        <v>2</v>
      </c>
      <c r="Y370" s="239">
        <v>6</v>
      </c>
      <c r="Z370" s="239">
        <v>1</v>
      </c>
      <c r="AB370" s="239">
        <v>1</v>
      </c>
      <c r="AC370" s="239">
        <v>98</v>
      </c>
      <c r="AD370" s="239" t="s">
        <v>576</v>
      </c>
      <c r="AE370" s="239" t="s">
        <v>945</v>
      </c>
      <c r="AF370" s="239" t="s">
        <v>521</v>
      </c>
      <c r="AG370" s="239">
        <v>4</v>
      </c>
      <c r="AH370" s="239">
        <v>2</v>
      </c>
      <c r="AI370" s="239">
        <v>2</v>
      </c>
      <c r="AJ370" s="239">
        <v>4</v>
      </c>
      <c r="AK370" s="239">
        <v>21</v>
      </c>
      <c r="AL370" s="239">
        <v>30</v>
      </c>
      <c r="AM370" s="239" t="s">
        <v>374</v>
      </c>
      <c r="AN370" s="239">
        <v>5</v>
      </c>
      <c r="AO370" s="239">
        <v>1</v>
      </c>
      <c r="AS370" s="239">
        <v>7</v>
      </c>
      <c r="AT370" s="239">
        <v>98</v>
      </c>
      <c r="AU370" s="239">
        <v>55</v>
      </c>
      <c r="AV370" s="239">
        <v>11</v>
      </c>
      <c r="AW370" s="239">
        <v>20</v>
      </c>
      <c r="CT370" s="239">
        <v>430544</v>
      </c>
      <c r="CU370" s="239">
        <v>4972856</v>
      </c>
      <c r="CV370" s="239">
        <v>44.905745000000003</v>
      </c>
      <c r="CW370" s="239">
        <v>-93.879802699999999</v>
      </c>
      <c r="CX370" s="239" t="s">
        <v>379</v>
      </c>
      <c r="CY370" s="239" t="s">
        <v>1053</v>
      </c>
    </row>
    <row r="371" spans="1:103" x14ac:dyDescent="0.25">
      <c r="A371" s="239">
        <v>654210</v>
      </c>
      <c r="B371" s="239">
        <v>3</v>
      </c>
      <c r="C371" s="239">
        <v>7</v>
      </c>
      <c r="D371" s="239">
        <v>166.691</v>
      </c>
      <c r="E371" s="239">
        <v>10</v>
      </c>
      <c r="G371" s="239" t="s">
        <v>1043</v>
      </c>
      <c r="H371" s="239">
        <v>8</v>
      </c>
      <c r="I371" s="239">
        <v>25</v>
      </c>
      <c r="K371" s="239">
        <v>18033218</v>
      </c>
      <c r="M371" s="239">
        <v>10</v>
      </c>
      <c r="N371" s="239">
        <v>22</v>
      </c>
      <c r="O371" s="239">
        <v>2018</v>
      </c>
      <c r="P371" s="239" t="s">
        <v>381</v>
      </c>
      <c r="Q371" s="239">
        <v>20</v>
      </c>
      <c r="R371" s="239">
        <v>98</v>
      </c>
      <c r="S371" s="239">
        <v>5</v>
      </c>
      <c r="T371" s="239">
        <v>0</v>
      </c>
      <c r="U371" s="239">
        <v>1</v>
      </c>
      <c r="W371" s="239">
        <v>16</v>
      </c>
      <c r="X371" s="239">
        <v>2</v>
      </c>
      <c r="Y371" s="239">
        <v>5</v>
      </c>
      <c r="Z371" s="239">
        <v>2</v>
      </c>
      <c r="AB371" s="239">
        <v>1</v>
      </c>
      <c r="AC371" s="239">
        <v>98</v>
      </c>
      <c r="AD371" s="239" t="s">
        <v>676</v>
      </c>
      <c r="AF371" s="239" t="s">
        <v>521</v>
      </c>
      <c r="AG371" s="239">
        <v>4</v>
      </c>
      <c r="AH371" s="239">
        <v>2</v>
      </c>
      <c r="AI371" s="239">
        <v>3</v>
      </c>
      <c r="AJ371" s="239">
        <v>3</v>
      </c>
      <c r="AK371" s="239">
        <v>21</v>
      </c>
      <c r="AL371" s="239">
        <v>40</v>
      </c>
      <c r="AM371" s="239" t="s">
        <v>374</v>
      </c>
      <c r="AN371" s="239">
        <v>5</v>
      </c>
      <c r="AO371" s="239">
        <v>1</v>
      </c>
      <c r="AS371" s="239">
        <v>12</v>
      </c>
      <c r="AT371" s="239">
        <v>9</v>
      </c>
      <c r="AU371" s="239">
        <v>60</v>
      </c>
      <c r="AV371" s="239">
        <v>11</v>
      </c>
      <c r="AW371" s="239">
        <v>21</v>
      </c>
      <c r="CT371" s="239">
        <v>430894.76388722402</v>
      </c>
      <c r="CU371" s="239">
        <v>4972858.4446558198</v>
      </c>
      <c r="CV371" s="239">
        <v>44.905797339999999</v>
      </c>
      <c r="CW371" s="239">
        <v>-93.87536643</v>
      </c>
      <c r="CX371" s="239" t="s">
        <v>379</v>
      </c>
      <c r="CY371" s="239" t="s">
        <v>1054</v>
      </c>
    </row>
    <row r="372" spans="1:103" x14ac:dyDescent="0.25">
      <c r="A372" s="239">
        <v>10782149</v>
      </c>
      <c r="B372" s="239">
        <v>3</v>
      </c>
      <c r="C372" s="239">
        <v>7</v>
      </c>
      <c r="D372" s="239">
        <v>166.69300000000001</v>
      </c>
      <c r="E372" s="239">
        <v>10</v>
      </c>
      <c r="G372" s="239" t="s">
        <v>1031</v>
      </c>
      <c r="H372" s="239">
        <v>8</v>
      </c>
      <c r="I372" s="239">
        <v>25</v>
      </c>
      <c r="K372" s="239" t="s">
        <v>1055</v>
      </c>
      <c r="L372" s="239">
        <v>123440071</v>
      </c>
      <c r="M372" s="239">
        <v>12</v>
      </c>
      <c r="N372" s="239">
        <v>9</v>
      </c>
      <c r="O372" s="239">
        <v>2012</v>
      </c>
      <c r="P372" s="239" t="s">
        <v>389</v>
      </c>
      <c r="Q372" s="239">
        <v>9</v>
      </c>
      <c r="S372" s="239">
        <v>5</v>
      </c>
      <c r="T372" s="239">
        <v>0</v>
      </c>
      <c r="U372" s="239">
        <v>1</v>
      </c>
      <c r="V372" s="239">
        <v>7</v>
      </c>
      <c r="W372" s="239">
        <v>54</v>
      </c>
      <c r="X372" s="239">
        <v>2</v>
      </c>
      <c r="Y372" s="239">
        <v>1</v>
      </c>
      <c r="Z372" s="239">
        <v>4</v>
      </c>
      <c r="AA372" s="239">
        <v>5</v>
      </c>
      <c r="AB372" s="239">
        <v>5</v>
      </c>
      <c r="AC372" s="239">
        <v>98</v>
      </c>
      <c r="AD372" s="239" t="s">
        <v>1056</v>
      </c>
      <c r="AE372" s="239" t="s">
        <v>1057</v>
      </c>
      <c r="AF372" s="239" t="s">
        <v>521</v>
      </c>
      <c r="AG372" s="239">
        <v>3</v>
      </c>
      <c r="AH372" s="239">
        <v>2</v>
      </c>
      <c r="AI372" s="239">
        <v>2</v>
      </c>
      <c r="AJ372" s="239">
        <v>3</v>
      </c>
      <c r="AK372" s="239">
        <v>21</v>
      </c>
      <c r="AL372" s="239">
        <v>27</v>
      </c>
      <c r="AM372" s="239" t="s">
        <v>374</v>
      </c>
      <c r="AN372" s="239">
        <v>5</v>
      </c>
      <c r="AS372" s="239">
        <v>7</v>
      </c>
      <c r="AT372" s="239">
        <v>98</v>
      </c>
      <c r="AU372" s="239">
        <v>55</v>
      </c>
      <c r="AV372" s="239">
        <v>11</v>
      </c>
      <c r="AW372" s="239">
        <v>21</v>
      </c>
      <c r="CT372" s="239">
        <v>430898</v>
      </c>
      <c r="CU372" s="239">
        <v>4972850</v>
      </c>
      <c r="CV372" s="239">
        <v>44.9057247</v>
      </c>
      <c r="CW372" s="239">
        <v>-93.875326599999994</v>
      </c>
      <c r="CX372" s="239" t="s">
        <v>379</v>
      </c>
      <c r="CY372" s="239" t="s">
        <v>1058</v>
      </c>
    </row>
    <row r="373" spans="1:103" x14ac:dyDescent="0.25">
      <c r="A373" s="239">
        <v>11019023</v>
      </c>
      <c r="B373" s="239">
        <v>3</v>
      </c>
      <c r="C373" s="239">
        <v>7</v>
      </c>
      <c r="D373" s="239">
        <v>166.71799999999999</v>
      </c>
      <c r="E373" s="239">
        <v>10</v>
      </c>
      <c r="G373" s="239" t="s">
        <v>1031</v>
      </c>
      <c r="H373" s="239">
        <v>8</v>
      </c>
      <c r="I373" s="239">
        <v>25</v>
      </c>
      <c r="K373" s="239">
        <v>15013441</v>
      </c>
      <c r="L373" s="239">
        <v>151220006</v>
      </c>
      <c r="M373" s="239">
        <v>5</v>
      </c>
      <c r="N373" s="239">
        <v>1</v>
      </c>
      <c r="O373" s="239">
        <v>2015</v>
      </c>
      <c r="P373" s="239" t="s">
        <v>383</v>
      </c>
      <c r="Q373" s="239">
        <v>22</v>
      </c>
      <c r="S373" s="239">
        <v>5</v>
      </c>
      <c r="T373" s="239">
        <v>0</v>
      </c>
      <c r="U373" s="239">
        <v>1</v>
      </c>
      <c r="V373" s="239">
        <v>5</v>
      </c>
      <c r="W373" s="239">
        <v>16</v>
      </c>
      <c r="X373" s="239">
        <v>2</v>
      </c>
      <c r="Y373" s="239">
        <v>6</v>
      </c>
      <c r="Z373" s="239">
        <v>1</v>
      </c>
      <c r="AB373" s="239">
        <v>1</v>
      </c>
      <c r="AC373" s="239">
        <v>98</v>
      </c>
      <c r="AD373" s="239" t="s">
        <v>978</v>
      </c>
      <c r="AE373" s="239" t="s">
        <v>1059</v>
      </c>
      <c r="AF373" s="239" t="s">
        <v>521</v>
      </c>
      <c r="AG373" s="239">
        <v>4</v>
      </c>
      <c r="AH373" s="239">
        <v>2</v>
      </c>
      <c r="AI373" s="239">
        <v>4</v>
      </c>
      <c r="AJ373" s="239">
        <v>4</v>
      </c>
      <c r="AK373" s="239">
        <v>21</v>
      </c>
      <c r="AL373" s="239">
        <v>21</v>
      </c>
      <c r="AM373" s="239" t="s">
        <v>384</v>
      </c>
      <c r="AN373" s="239">
        <v>5</v>
      </c>
      <c r="AO373" s="239">
        <v>1</v>
      </c>
      <c r="AS373" s="239">
        <v>7</v>
      </c>
      <c r="AT373" s="239">
        <v>98</v>
      </c>
      <c r="AU373" s="239">
        <v>60</v>
      </c>
      <c r="AV373" s="239">
        <v>11</v>
      </c>
      <c r="AW373" s="239">
        <v>21</v>
      </c>
      <c r="CT373" s="239">
        <v>430939</v>
      </c>
      <c r="CU373" s="239">
        <v>4972850</v>
      </c>
      <c r="CV373" s="239">
        <v>44.905722300000001</v>
      </c>
      <c r="CW373" s="239">
        <v>-93.874801199999993</v>
      </c>
      <c r="CX373" s="239" t="s">
        <v>379</v>
      </c>
      <c r="CY373" s="239" t="s">
        <v>1060</v>
      </c>
    </row>
    <row r="374" spans="1:103" x14ac:dyDescent="0.25">
      <c r="A374" s="239">
        <v>741021</v>
      </c>
      <c r="B374" s="239">
        <v>3</v>
      </c>
      <c r="C374" s="239">
        <v>7</v>
      </c>
      <c r="D374" s="239">
        <v>166.935</v>
      </c>
      <c r="E374" s="239">
        <v>10</v>
      </c>
      <c r="G374" s="239" t="s">
        <v>1043</v>
      </c>
      <c r="H374" s="239" t="s">
        <v>374</v>
      </c>
      <c r="I374" s="239">
        <v>25</v>
      </c>
      <c r="K374" s="239">
        <v>19509304</v>
      </c>
      <c r="M374" s="239">
        <v>7</v>
      </c>
      <c r="N374" s="239">
        <v>31</v>
      </c>
      <c r="O374" s="239">
        <v>2019</v>
      </c>
      <c r="P374" s="239" t="s">
        <v>375</v>
      </c>
      <c r="Q374" s="239">
        <v>10</v>
      </c>
      <c r="R374" s="239" t="s">
        <v>393</v>
      </c>
      <c r="S374" s="239">
        <v>4</v>
      </c>
      <c r="T374" s="239">
        <v>0</v>
      </c>
      <c r="U374" s="239">
        <v>2</v>
      </c>
      <c r="V374" s="239">
        <v>11</v>
      </c>
      <c r="W374" s="239">
        <v>10</v>
      </c>
      <c r="X374" s="239">
        <v>7</v>
      </c>
      <c r="Y374" s="239">
        <v>1</v>
      </c>
      <c r="Z374" s="239">
        <v>1</v>
      </c>
      <c r="AB374" s="239">
        <v>1</v>
      </c>
      <c r="AC374" s="239">
        <v>98</v>
      </c>
      <c r="AD374" s="239" t="s">
        <v>676</v>
      </c>
      <c r="AF374" s="239" t="s">
        <v>521</v>
      </c>
      <c r="AG374" s="239">
        <v>6</v>
      </c>
      <c r="AH374" s="239">
        <v>2</v>
      </c>
      <c r="AI374" s="239">
        <v>2</v>
      </c>
      <c r="AJ374" s="239">
        <v>3</v>
      </c>
      <c r="AK374" s="239">
        <v>21</v>
      </c>
      <c r="AL374" s="239">
        <v>63</v>
      </c>
      <c r="AM374" s="239" t="s">
        <v>384</v>
      </c>
      <c r="AN374" s="239">
        <v>5</v>
      </c>
      <c r="AO374" s="239">
        <v>99</v>
      </c>
      <c r="AS374" s="239">
        <v>90</v>
      </c>
      <c r="AT374" s="239">
        <v>22</v>
      </c>
      <c r="AU374" s="239">
        <v>60</v>
      </c>
      <c r="AV374" s="239">
        <v>13</v>
      </c>
      <c r="AW374" s="239">
        <v>21</v>
      </c>
      <c r="AX374" s="239">
        <v>2</v>
      </c>
      <c r="AY374" s="239">
        <v>4</v>
      </c>
      <c r="AZ374" s="239">
        <v>4</v>
      </c>
      <c r="BA374" s="239">
        <v>21</v>
      </c>
      <c r="BB374" s="239">
        <v>67</v>
      </c>
      <c r="BC374" s="239" t="s">
        <v>374</v>
      </c>
      <c r="BD374" s="239">
        <v>5</v>
      </c>
      <c r="BE374" s="239">
        <v>1</v>
      </c>
      <c r="BI374" s="239">
        <v>90</v>
      </c>
      <c r="BJ374" s="239">
        <v>9</v>
      </c>
      <c r="BK374" s="239">
        <v>60</v>
      </c>
      <c r="BL374" s="239">
        <v>13</v>
      </c>
      <c r="BM374" s="239">
        <v>21</v>
      </c>
      <c r="CT374" s="239">
        <v>431286.52103970898</v>
      </c>
      <c r="CU374" s="239">
        <v>4972843.8828210998</v>
      </c>
      <c r="CV374" s="239">
        <v>44.905704190000002</v>
      </c>
      <c r="CW374" s="239">
        <v>-93.870402580000004</v>
      </c>
      <c r="CX374" s="239" t="s">
        <v>379</v>
      </c>
      <c r="CY374" s="239" t="s">
        <v>1061</v>
      </c>
    </row>
    <row r="375" spans="1:103" x14ac:dyDescent="0.25">
      <c r="A375" s="239">
        <v>749611</v>
      </c>
      <c r="B375" s="239">
        <v>3</v>
      </c>
      <c r="C375" s="239">
        <v>7</v>
      </c>
      <c r="D375" s="239">
        <v>166.94399999999999</v>
      </c>
      <c r="E375" s="239">
        <v>10</v>
      </c>
      <c r="G375" s="239" t="s">
        <v>1043</v>
      </c>
      <c r="H375" s="239" t="s">
        <v>374</v>
      </c>
      <c r="I375" s="239">
        <v>25</v>
      </c>
      <c r="K375" s="239">
        <v>19028769</v>
      </c>
      <c r="M375" s="239">
        <v>9</v>
      </c>
      <c r="N375" s="239">
        <v>24</v>
      </c>
      <c r="O375" s="239">
        <v>2019</v>
      </c>
      <c r="P375" s="239" t="s">
        <v>391</v>
      </c>
      <c r="Q375" s="239">
        <v>7</v>
      </c>
      <c r="R375" s="239" t="s">
        <v>376</v>
      </c>
      <c r="S375" s="239">
        <v>5</v>
      </c>
      <c r="T375" s="239">
        <v>0</v>
      </c>
      <c r="U375" s="239">
        <v>2</v>
      </c>
      <c r="V375" s="239">
        <v>12</v>
      </c>
      <c r="W375" s="239">
        <v>10</v>
      </c>
      <c r="X375" s="239">
        <v>7</v>
      </c>
      <c r="Y375" s="239">
        <v>1</v>
      </c>
      <c r="Z375" s="239">
        <v>1</v>
      </c>
      <c r="AB375" s="239">
        <v>1</v>
      </c>
      <c r="AC375" s="239">
        <v>98</v>
      </c>
      <c r="AD375" s="239" t="s">
        <v>676</v>
      </c>
      <c r="AE375" s="239" t="s">
        <v>1062</v>
      </c>
      <c r="AF375" s="239" t="s">
        <v>542</v>
      </c>
      <c r="AG375" s="239">
        <v>7</v>
      </c>
      <c r="AH375" s="239">
        <v>2</v>
      </c>
      <c r="AI375" s="239">
        <v>3</v>
      </c>
      <c r="AJ375" s="239">
        <v>4</v>
      </c>
      <c r="AK375" s="239">
        <v>21</v>
      </c>
      <c r="AL375" s="239">
        <v>35</v>
      </c>
      <c r="AM375" s="239" t="s">
        <v>374</v>
      </c>
      <c r="AN375" s="239">
        <v>5</v>
      </c>
      <c r="AO375" s="239">
        <v>1</v>
      </c>
      <c r="AS375" s="239">
        <v>11</v>
      </c>
      <c r="AT375" s="239">
        <v>9</v>
      </c>
      <c r="AU375" s="239">
        <v>30</v>
      </c>
      <c r="AV375" s="239">
        <v>12</v>
      </c>
      <c r="AW375" s="239">
        <v>21</v>
      </c>
      <c r="AX375" s="239">
        <v>2</v>
      </c>
      <c r="AY375" s="239">
        <v>2</v>
      </c>
      <c r="AZ375" s="239">
        <v>4</v>
      </c>
      <c r="BA375" s="239">
        <v>21</v>
      </c>
      <c r="BB375" s="239">
        <v>26</v>
      </c>
      <c r="BC375" s="239" t="s">
        <v>374</v>
      </c>
      <c r="BD375" s="239">
        <v>5</v>
      </c>
      <c r="BE375" s="239">
        <v>1</v>
      </c>
      <c r="BI375" s="239">
        <v>11</v>
      </c>
      <c r="BJ375" s="239">
        <v>9</v>
      </c>
      <c r="BK375" s="239">
        <v>30</v>
      </c>
      <c r="BL375" s="239">
        <v>12</v>
      </c>
      <c r="BM375" s="239">
        <v>21</v>
      </c>
      <c r="CT375" s="239">
        <v>431286.71522098099</v>
      </c>
      <c r="CU375" s="239">
        <v>4972860.7593427198</v>
      </c>
      <c r="CV375" s="239">
        <v>44.905856120000003</v>
      </c>
      <c r="CW375" s="239">
        <v>-93.870402409999997</v>
      </c>
      <c r="CX375" s="239" t="s">
        <v>379</v>
      </c>
      <c r="CY375" s="239" t="s">
        <v>1063</v>
      </c>
    </row>
    <row r="376" spans="1:103" x14ac:dyDescent="0.25">
      <c r="A376" s="239">
        <v>494708</v>
      </c>
      <c r="B376" s="239">
        <v>3</v>
      </c>
      <c r="C376" s="239">
        <v>7</v>
      </c>
      <c r="D376" s="239">
        <v>166.96100000000001</v>
      </c>
      <c r="E376" s="239">
        <v>10</v>
      </c>
      <c r="G376" s="239" t="s">
        <v>1043</v>
      </c>
      <c r="H376" s="239" t="s">
        <v>374</v>
      </c>
      <c r="I376" s="239">
        <v>25</v>
      </c>
      <c r="K376" s="239">
        <v>17027202</v>
      </c>
      <c r="M376" s="239">
        <v>8</v>
      </c>
      <c r="N376" s="239">
        <v>17</v>
      </c>
      <c r="O376" s="239">
        <v>2017</v>
      </c>
      <c r="P376" s="239" t="s">
        <v>416</v>
      </c>
      <c r="Q376" s="239">
        <v>15</v>
      </c>
      <c r="R376" s="239">
        <v>98</v>
      </c>
      <c r="S376" s="239">
        <v>5</v>
      </c>
      <c r="T376" s="239">
        <v>0</v>
      </c>
      <c r="U376" s="239">
        <v>2</v>
      </c>
      <c r="V376" s="239">
        <v>5</v>
      </c>
      <c r="W376" s="239">
        <v>10</v>
      </c>
      <c r="X376" s="239">
        <v>7</v>
      </c>
      <c r="Y376" s="239">
        <v>1</v>
      </c>
      <c r="Z376" s="239">
        <v>2</v>
      </c>
      <c r="AB376" s="239">
        <v>2</v>
      </c>
      <c r="AC376" s="239">
        <v>98</v>
      </c>
      <c r="AD376" s="239" t="s">
        <v>676</v>
      </c>
      <c r="AF376" s="239" t="s">
        <v>542</v>
      </c>
      <c r="AG376" s="239">
        <v>10</v>
      </c>
      <c r="AH376" s="239">
        <v>2</v>
      </c>
      <c r="AI376" s="239">
        <v>4</v>
      </c>
      <c r="AJ376" s="239">
        <v>2</v>
      </c>
      <c r="AK376" s="239">
        <v>31</v>
      </c>
      <c r="AL376" s="239">
        <v>65</v>
      </c>
      <c r="AM376" s="239" t="s">
        <v>374</v>
      </c>
      <c r="AN376" s="239">
        <v>5</v>
      </c>
      <c r="AO376" s="239">
        <v>2</v>
      </c>
      <c r="AS376" s="239">
        <v>90</v>
      </c>
      <c r="AT376" s="239">
        <v>22</v>
      </c>
      <c r="AU376" s="239">
        <v>20</v>
      </c>
      <c r="AV376" s="239">
        <v>13</v>
      </c>
      <c r="AW376" s="239">
        <v>21</v>
      </c>
      <c r="AX376" s="239">
        <v>2</v>
      </c>
      <c r="AY376" s="239">
        <v>4</v>
      </c>
      <c r="AZ376" s="239">
        <v>4</v>
      </c>
      <c r="BA376" s="239">
        <v>21</v>
      </c>
      <c r="BB376" s="239">
        <v>41</v>
      </c>
      <c r="BC376" s="239" t="s">
        <v>384</v>
      </c>
      <c r="BD376" s="239">
        <v>5</v>
      </c>
      <c r="BE376" s="239">
        <v>1</v>
      </c>
      <c r="BI376" s="239">
        <v>90</v>
      </c>
      <c r="BJ376" s="239">
        <v>22</v>
      </c>
      <c r="BK376" s="239">
        <v>20</v>
      </c>
      <c r="BL376" s="239">
        <v>13</v>
      </c>
      <c r="BM376" s="239">
        <v>21</v>
      </c>
      <c r="CT376" s="239">
        <v>431312.12990984297</v>
      </c>
      <c r="CU376" s="239">
        <v>4972870.5175843202</v>
      </c>
      <c r="CV376" s="239">
        <v>44.905946409999999</v>
      </c>
      <c r="CW376" s="239">
        <v>-93.870081839999997</v>
      </c>
      <c r="CX376" s="239" t="s">
        <v>379</v>
      </c>
      <c r="CY376" s="239" t="s">
        <v>1064</v>
      </c>
    </row>
    <row r="377" spans="1:103" x14ac:dyDescent="0.25">
      <c r="A377" s="239">
        <v>10932159</v>
      </c>
      <c r="B377" s="239">
        <v>3</v>
      </c>
      <c r="C377" s="239">
        <v>7</v>
      </c>
      <c r="D377" s="239">
        <v>166.96700000000001</v>
      </c>
      <c r="E377" s="239">
        <v>10</v>
      </c>
      <c r="G377" s="239" t="s">
        <v>1031</v>
      </c>
      <c r="H377" s="239" t="s">
        <v>374</v>
      </c>
      <c r="I377" s="239">
        <v>25</v>
      </c>
      <c r="K377" s="239">
        <v>14002992</v>
      </c>
      <c r="L377" s="239">
        <v>140310205</v>
      </c>
      <c r="M377" s="239">
        <v>1</v>
      </c>
      <c r="N377" s="239">
        <v>31</v>
      </c>
      <c r="O377" s="239">
        <v>2014</v>
      </c>
      <c r="P377" s="239" t="s">
        <v>383</v>
      </c>
      <c r="Q377" s="239">
        <v>13</v>
      </c>
      <c r="S377" s="239">
        <v>5</v>
      </c>
      <c r="T377" s="239">
        <v>0</v>
      </c>
      <c r="U377" s="239">
        <v>2</v>
      </c>
      <c r="V377" s="239">
        <v>1</v>
      </c>
      <c r="W377" s="239">
        <v>10</v>
      </c>
      <c r="X377" s="239">
        <v>1</v>
      </c>
      <c r="Y377" s="239">
        <v>1</v>
      </c>
      <c r="Z377" s="239">
        <v>1</v>
      </c>
      <c r="AB377" s="239">
        <v>5</v>
      </c>
      <c r="AC377" s="239">
        <v>98</v>
      </c>
      <c r="AD377" s="239" t="s">
        <v>519</v>
      </c>
      <c r="AE377" s="239" t="s">
        <v>1048</v>
      </c>
      <c r="AF377" s="239" t="s">
        <v>521</v>
      </c>
      <c r="AG377" s="239">
        <v>7</v>
      </c>
      <c r="AH377" s="239">
        <v>2</v>
      </c>
      <c r="AI377" s="239">
        <v>2</v>
      </c>
      <c r="AJ377" s="239">
        <v>2</v>
      </c>
      <c r="AK377" s="239">
        <v>26</v>
      </c>
      <c r="AL377" s="239">
        <v>23</v>
      </c>
      <c r="AM377" s="239" t="s">
        <v>374</v>
      </c>
      <c r="AN377" s="239">
        <v>5</v>
      </c>
      <c r="AO377" s="239">
        <v>2</v>
      </c>
      <c r="AT377" s="239">
        <v>90</v>
      </c>
      <c r="AU377" s="239">
        <v>55</v>
      </c>
      <c r="AV377" s="239">
        <v>10</v>
      </c>
      <c r="AW377" s="239">
        <v>21</v>
      </c>
      <c r="AX377" s="239">
        <v>2</v>
      </c>
      <c r="AY377" s="239">
        <v>4</v>
      </c>
      <c r="AZ377" s="239">
        <v>4</v>
      </c>
      <c r="BA377" s="239">
        <v>21</v>
      </c>
      <c r="BB377" s="239">
        <v>33</v>
      </c>
      <c r="BC377" s="239" t="s">
        <v>374</v>
      </c>
      <c r="BD377" s="239">
        <v>5</v>
      </c>
      <c r="BE377" s="239">
        <v>1</v>
      </c>
      <c r="BJ377" s="239">
        <v>90</v>
      </c>
      <c r="BK377" s="239">
        <v>55</v>
      </c>
      <c r="BL377" s="239">
        <v>10</v>
      </c>
      <c r="BM377" s="239">
        <v>21</v>
      </c>
      <c r="CT377" s="239">
        <v>431332</v>
      </c>
      <c r="CU377" s="239">
        <v>4972826</v>
      </c>
      <c r="CV377" s="239">
        <v>44.905544599999999</v>
      </c>
      <c r="CW377" s="239">
        <v>-93.869826200000006</v>
      </c>
      <c r="CX377" s="239" t="s">
        <v>379</v>
      </c>
      <c r="CY377" s="239" t="s">
        <v>1065</v>
      </c>
    </row>
    <row r="378" spans="1:103" x14ac:dyDescent="0.25">
      <c r="A378" s="239">
        <v>10698949</v>
      </c>
      <c r="B378" s="239">
        <v>3</v>
      </c>
      <c r="C378" s="239">
        <v>7</v>
      </c>
      <c r="D378" s="239">
        <v>166.96899999999999</v>
      </c>
      <c r="E378" s="239">
        <v>10</v>
      </c>
      <c r="G378" s="239" t="s">
        <v>1031</v>
      </c>
      <c r="H378" s="239" t="s">
        <v>374</v>
      </c>
      <c r="I378" s="239">
        <v>25</v>
      </c>
      <c r="K378" s="239">
        <v>11005813</v>
      </c>
      <c r="L378" s="239">
        <v>110570046</v>
      </c>
      <c r="M378" s="239">
        <v>2</v>
      </c>
      <c r="N378" s="239">
        <v>26</v>
      </c>
      <c r="O378" s="239">
        <v>2011</v>
      </c>
      <c r="P378" s="239" t="s">
        <v>386</v>
      </c>
      <c r="Q378" s="239">
        <v>9</v>
      </c>
      <c r="R378" s="239" t="s">
        <v>393</v>
      </c>
      <c r="S378" s="239">
        <v>5</v>
      </c>
      <c r="T378" s="239">
        <v>0</v>
      </c>
      <c r="U378" s="239">
        <v>2</v>
      </c>
      <c r="V378" s="239">
        <v>5</v>
      </c>
      <c r="W378" s="239">
        <v>10</v>
      </c>
      <c r="X378" s="239">
        <v>2</v>
      </c>
      <c r="Y378" s="239">
        <v>1</v>
      </c>
      <c r="Z378" s="239">
        <v>4</v>
      </c>
      <c r="AB378" s="239">
        <v>3</v>
      </c>
      <c r="AC378" s="239">
        <v>98</v>
      </c>
      <c r="AD378" s="239" t="s">
        <v>525</v>
      </c>
      <c r="AE378" s="239" t="s">
        <v>1066</v>
      </c>
      <c r="AF378" s="239" t="s">
        <v>521</v>
      </c>
      <c r="AG378" s="239">
        <v>10</v>
      </c>
      <c r="AH378" s="239">
        <v>2</v>
      </c>
      <c r="AI378" s="239">
        <v>4</v>
      </c>
      <c r="AJ378" s="239">
        <v>3</v>
      </c>
      <c r="AK378" s="239">
        <v>21</v>
      </c>
      <c r="AL378" s="239">
        <v>25</v>
      </c>
      <c r="AM378" s="239" t="s">
        <v>374</v>
      </c>
      <c r="AN378" s="239">
        <v>5</v>
      </c>
      <c r="AO378" s="239">
        <v>3</v>
      </c>
      <c r="AS378" s="239">
        <v>7</v>
      </c>
      <c r="AT378" s="239">
        <v>98</v>
      </c>
      <c r="AU378" s="239">
        <v>55</v>
      </c>
      <c r="AV378" s="239">
        <v>11</v>
      </c>
      <c r="AW378" s="239">
        <v>21</v>
      </c>
      <c r="AX378" s="239">
        <v>2</v>
      </c>
      <c r="AY378" s="239">
        <v>2</v>
      </c>
      <c r="AZ378" s="239">
        <v>3</v>
      </c>
      <c r="BA378" s="239">
        <v>21</v>
      </c>
      <c r="BB378" s="239">
        <v>65</v>
      </c>
      <c r="BC378" s="239" t="s">
        <v>374</v>
      </c>
      <c r="BD378" s="239">
        <v>98</v>
      </c>
      <c r="BE378" s="239">
        <v>5</v>
      </c>
      <c r="BI378" s="239">
        <v>7</v>
      </c>
      <c r="BJ378" s="239">
        <v>98</v>
      </c>
      <c r="BK378" s="239">
        <v>55</v>
      </c>
      <c r="BL378" s="239">
        <v>11</v>
      </c>
      <c r="BM378" s="239">
        <v>21</v>
      </c>
      <c r="CT378" s="239">
        <v>431334</v>
      </c>
      <c r="CU378" s="239">
        <v>4972827</v>
      </c>
      <c r="CV378" s="239">
        <v>44.905553500000003</v>
      </c>
      <c r="CW378" s="239">
        <v>-93.869804700000003</v>
      </c>
      <c r="CX378" s="239" t="s">
        <v>379</v>
      </c>
      <c r="CY378" s="239" t="s">
        <v>1067</v>
      </c>
    </row>
    <row r="379" spans="1:103" x14ac:dyDescent="0.25">
      <c r="A379" s="239">
        <v>10702867</v>
      </c>
      <c r="B379" s="239">
        <v>3</v>
      </c>
      <c r="C379" s="239">
        <v>7</v>
      </c>
      <c r="D379" s="239">
        <v>166.96899999999999</v>
      </c>
      <c r="E379" s="239">
        <v>10</v>
      </c>
      <c r="G379" s="239" t="s">
        <v>1031</v>
      </c>
      <c r="H379" s="239" t="s">
        <v>374</v>
      </c>
      <c r="I379" s="239">
        <v>25</v>
      </c>
      <c r="K379" s="239">
        <v>11506758</v>
      </c>
      <c r="L379" s="239">
        <v>112310086</v>
      </c>
      <c r="M379" s="239">
        <v>7</v>
      </c>
      <c r="N379" s="239">
        <v>2</v>
      </c>
      <c r="O379" s="239">
        <v>2011</v>
      </c>
      <c r="P379" s="239" t="s">
        <v>386</v>
      </c>
      <c r="Q379" s="239">
        <v>3</v>
      </c>
      <c r="S379" s="239">
        <v>5</v>
      </c>
      <c r="T379" s="239">
        <v>0</v>
      </c>
      <c r="U379" s="239">
        <v>1</v>
      </c>
      <c r="V379" s="239">
        <v>4</v>
      </c>
      <c r="W379" s="239">
        <v>32</v>
      </c>
      <c r="X379" s="239">
        <v>29</v>
      </c>
      <c r="Y379" s="239">
        <v>5</v>
      </c>
      <c r="Z379" s="239">
        <v>1</v>
      </c>
      <c r="AB379" s="239">
        <v>1</v>
      </c>
      <c r="AC379" s="239">
        <v>98</v>
      </c>
      <c r="AD379" s="239" t="s">
        <v>1068</v>
      </c>
      <c r="AE379" s="239" t="s">
        <v>523</v>
      </c>
      <c r="AF379" s="239" t="s">
        <v>521</v>
      </c>
      <c r="AG379" s="239">
        <v>3</v>
      </c>
      <c r="AH379" s="239">
        <v>2</v>
      </c>
      <c r="AI379" s="239">
        <v>44</v>
      </c>
      <c r="AJ379" s="239">
        <v>3</v>
      </c>
      <c r="AK379" s="239">
        <v>21</v>
      </c>
      <c r="AL379" s="239">
        <v>55</v>
      </c>
      <c r="AM379" s="239" t="s">
        <v>374</v>
      </c>
      <c r="AN379" s="239">
        <v>5</v>
      </c>
      <c r="AO379" s="239">
        <v>15</v>
      </c>
      <c r="AT379" s="239">
        <v>22</v>
      </c>
      <c r="AU379" s="239">
        <v>55</v>
      </c>
      <c r="CT379" s="239">
        <v>431334</v>
      </c>
      <c r="CU379" s="239">
        <v>4972827</v>
      </c>
      <c r="CV379" s="239">
        <v>44.905553500000003</v>
      </c>
      <c r="CW379" s="239">
        <v>-93.869804700000003</v>
      </c>
      <c r="CX379" s="239" t="s">
        <v>379</v>
      </c>
      <c r="CY379" s="239" t="s">
        <v>1069</v>
      </c>
    </row>
    <row r="380" spans="1:103" x14ac:dyDescent="0.25">
      <c r="A380" s="239">
        <v>10702197</v>
      </c>
      <c r="B380" s="239">
        <v>3</v>
      </c>
      <c r="C380" s="239">
        <v>7</v>
      </c>
      <c r="D380" s="239">
        <v>166.96899999999999</v>
      </c>
      <c r="E380" s="239">
        <v>10</v>
      </c>
      <c r="G380" s="239" t="s">
        <v>1031</v>
      </c>
      <c r="H380" s="239" t="s">
        <v>374</v>
      </c>
      <c r="I380" s="239">
        <v>25</v>
      </c>
      <c r="K380" s="239">
        <v>11022753</v>
      </c>
      <c r="L380" s="239">
        <v>112010014</v>
      </c>
      <c r="M380" s="239">
        <v>7</v>
      </c>
      <c r="N380" s="239">
        <v>19</v>
      </c>
      <c r="O380" s="239">
        <v>2011</v>
      </c>
      <c r="P380" s="239" t="s">
        <v>391</v>
      </c>
      <c r="Q380" s="239">
        <v>18</v>
      </c>
      <c r="R380" s="239" t="s">
        <v>376</v>
      </c>
      <c r="S380" s="239">
        <v>5</v>
      </c>
      <c r="T380" s="239">
        <v>0</v>
      </c>
      <c r="U380" s="239">
        <v>1</v>
      </c>
      <c r="V380" s="239">
        <v>90</v>
      </c>
      <c r="W380" s="239">
        <v>92</v>
      </c>
      <c r="X380" s="239">
        <v>1</v>
      </c>
      <c r="Y380" s="239">
        <v>1</v>
      </c>
      <c r="Z380" s="239">
        <v>1</v>
      </c>
      <c r="AB380" s="239">
        <v>1</v>
      </c>
      <c r="AC380" s="239">
        <v>98</v>
      </c>
      <c r="AD380" s="239" t="s">
        <v>668</v>
      </c>
      <c r="AE380" s="239" t="s">
        <v>1048</v>
      </c>
      <c r="AF380" s="239" t="s">
        <v>521</v>
      </c>
      <c r="AG380" s="239">
        <v>4</v>
      </c>
      <c r="AH380" s="239">
        <v>2</v>
      </c>
      <c r="AI380" s="239">
        <v>3</v>
      </c>
      <c r="AJ380" s="239">
        <v>4</v>
      </c>
      <c r="AK380" s="239">
        <v>21</v>
      </c>
      <c r="AL380" s="239">
        <v>37</v>
      </c>
      <c r="AM380" s="239" t="s">
        <v>374</v>
      </c>
      <c r="AN380" s="239">
        <v>5</v>
      </c>
      <c r="AO380" s="239">
        <v>1</v>
      </c>
      <c r="AS380" s="239">
        <v>7</v>
      </c>
      <c r="AT380" s="239">
        <v>22</v>
      </c>
      <c r="AU380" s="239">
        <v>55</v>
      </c>
      <c r="AV380" s="239">
        <v>11</v>
      </c>
      <c r="AW380" s="239">
        <v>21</v>
      </c>
      <c r="CT380" s="239">
        <v>431334</v>
      </c>
      <c r="CU380" s="239">
        <v>4972827</v>
      </c>
      <c r="CV380" s="239">
        <v>44.905553500000003</v>
      </c>
      <c r="CW380" s="239">
        <v>-93.869804700000003</v>
      </c>
      <c r="CX380" s="239" t="s">
        <v>379</v>
      </c>
      <c r="CY380" s="239" t="s">
        <v>1070</v>
      </c>
    </row>
    <row r="381" spans="1:103" x14ac:dyDescent="0.25">
      <c r="A381" s="239">
        <v>10703810</v>
      </c>
      <c r="B381" s="239">
        <v>3</v>
      </c>
      <c r="C381" s="239">
        <v>7</v>
      </c>
      <c r="D381" s="239">
        <v>166.96899999999999</v>
      </c>
      <c r="E381" s="239">
        <v>10</v>
      </c>
      <c r="G381" s="239" t="s">
        <v>1031</v>
      </c>
      <c r="H381" s="239" t="s">
        <v>374</v>
      </c>
      <c r="I381" s="239">
        <v>25</v>
      </c>
      <c r="K381" s="239">
        <v>11509790</v>
      </c>
      <c r="L381" s="239">
        <v>112810022</v>
      </c>
      <c r="M381" s="239">
        <v>10</v>
      </c>
      <c r="N381" s="239">
        <v>5</v>
      </c>
      <c r="O381" s="239">
        <v>2011</v>
      </c>
      <c r="P381" s="239" t="s">
        <v>375</v>
      </c>
      <c r="Q381" s="239">
        <v>5</v>
      </c>
      <c r="S381" s="239">
        <v>5</v>
      </c>
      <c r="T381" s="239">
        <v>0</v>
      </c>
      <c r="U381" s="239">
        <v>2</v>
      </c>
      <c r="V381" s="239">
        <v>1</v>
      </c>
      <c r="W381" s="239">
        <v>10</v>
      </c>
      <c r="X381" s="239">
        <v>1</v>
      </c>
      <c r="Y381" s="239">
        <v>4</v>
      </c>
      <c r="Z381" s="239">
        <v>2</v>
      </c>
      <c r="AB381" s="239">
        <v>1</v>
      </c>
      <c r="AC381" s="239">
        <v>98</v>
      </c>
      <c r="AD381" s="239" t="s">
        <v>1068</v>
      </c>
      <c r="AE381" s="239" t="s">
        <v>523</v>
      </c>
      <c r="AF381" s="239" t="s">
        <v>521</v>
      </c>
      <c r="AG381" s="239">
        <v>7</v>
      </c>
      <c r="AH381" s="239">
        <v>2</v>
      </c>
      <c r="AI381" s="239">
        <v>3</v>
      </c>
      <c r="AJ381" s="239">
        <v>3</v>
      </c>
      <c r="AK381" s="239">
        <v>21</v>
      </c>
      <c r="AL381" s="239">
        <v>50</v>
      </c>
      <c r="AM381" s="239" t="s">
        <v>374</v>
      </c>
      <c r="AN381" s="239">
        <v>5</v>
      </c>
      <c r="AO381" s="239">
        <v>5</v>
      </c>
      <c r="AS381" s="239">
        <v>7</v>
      </c>
      <c r="AT381" s="239">
        <v>22</v>
      </c>
      <c r="AU381" s="239">
        <v>55</v>
      </c>
      <c r="AV381" s="239">
        <v>11</v>
      </c>
      <c r="AW381" s="239">
        <v>21</v>
      </c>
      <c r="AX381" s="239">
        <v>2</v>
      </c>
      <c r="AY381" s="239">
        <v>2</v>
      </c>
      <c r="AZ381" s="239">
        <v>3</v>
      </c>
      <c r="BA381" s="239">
        <v>21</v>
      </c>
      <c r="BB381" s="239">
        <v>50</v>
      </c>
      <c r="BC381" s="239" t="s">
        <v>374</v>
      </c>
      <c r="BD381" s="239">
        <v>5</v>
      </c>
      <c r="BE381" s="239">
        <v>1</v>
      </c>
      <c r="BI381" s="239">
        <v>7</v>
      </c>
      <c r="BJ381" s="239">
        <v>22</v>
      </c>
      <c r="BK381" s="239">
        <v>55</v>
      </c>
      <c r="BL381" s="239">
        <v>11</v>
      </c>
      <c r="BM381" s="239">
        <v>21</v>
      </c>
      <c r="CT381" s="239">
        <v>431334</v>
      </c>
      <c r="CU381" s="239">
        <v>4972827</v>
      </c>
      <c r="CV381" s="239">
        <v>44.905553500000003</v>
      </c>
      <c r="CW381" s="239">
        <v>-93.869804700000003</v>
      </c>
      <c r="CX381" s="239" t="s">
        <v>379</v>
      </c>
      <c r="CY381" s="239" t="s">
        <v>1071</v>
      </c>
    </row>
    <row r="382" spans="1:103" x14ac:dyDescent="0.25">
      <c r="A382" s="239">
        <v>10773486</v>
      </c>
      <c r="B382" s="239">
        <v>3</v>
      </c>
      <c r="C382" s="239">
        <v>7</v>
      </c>
      <c r="D382" s="239">
        <v>166.96899999999999</v>
      </c>
      <c r="E382" s="239">
        <v>10</v>
      </c>
      <c r="G382" s="239" t="s">
        <v>1031</v>
      </c>
      <c r="H382" s="239" t="s">
        <v>374</v>
      </c>
      <c r="I382" s="239">
        <v>25</v>
      </c>
      <c r="K382" s="239">
        <v>12001206</v>
      </c>
      <c r="L382" s="239">
        <v>120140151</v>
      </c>
      <c r="M382" s="239">
        <v>1</v>
      </c>
      <c r="N382" s="239">
        <v>14</v>
      </c>
      <c r="O382" s="239">
        <v>2012</v>
      </c>
      <c r="P382" s="239" t="s">
        <v>386</v>
      </c>
      <c r="Q382" s="239">
        <v>3</v>
      </c>
      <c r="S382" s="239">
        <v>5</v>
      </c>
      <c r="T382" s="239">
        <v>0</v>
      </c>
      <c r="U382" s="239">
        <v>1</v>
      </c>
      <c r="V382" s="239">
        <v>90</v>
      </c>
      <c r="W382" s="239">
        <v>32</v>
      </c>
      <c r="X382" s="239">
        <v>1</v>
      </c>
      <c r="Y382" s="239">
        <v>4</v>
      </c>
      <c r="Z382" s="239">
        <v>1</v>
      </c>
      <c r="AB382" s="239">
        <v>1</v>
      </c>
      <c r="AC382" s="239">
        <v>98</v>
      </c>
      <c r="AD382" s="239" t="s">
        <v>944</v>
      </c>
      <c r="AE382" s="239" t="s">
        <v>1072</v>
      </c>
      <c r="AF382" s="239" t="s">
        <v>521</v>
      </c>
      <c r="AG382" s="239">
        <v>3</v>
      </c>
      <c r="AH382" s="239">
        <v>2</v>
      </c>
      <c r="AI382" s="239">
        <v>2</v>
      </c>
      <c r="AJ382" s="239">
        <v>2</v>
      </c>
      <c r="AK382" s="239">
        <v>21</v>
      </c>
      <c r="AL382" s="239">
        <v>24</v>
      </c>
      <c r="AM382" s="239" t="s">
        <v>374</v>
      </c>
      <c r="AN382" s="239">
        <v>10</v>
      </c>
      <c r="AO382" s="239">
        <v>18</v>
      </c>
      <c r="AP382" s="239">
        <v>3</v>
      </c>
      <c r="AT382" s="239">
        <v>22</v>
      </c>
      <c r="AU382" s="239">
        <v>15</v>
      </c>
      <c r="AV382" s="239">
        <v>11</v>
      </c>
      <c r="AW382" s="239">
        <v>21</v>
      </c>
      <c r="CT382" s="239">
        <v>431334</v>
      </c>
      <c r="CU382" s="239">
        <v>4972827</v>
      </c>
      <c r="CV382" s="239">
        <v>44.905553500000003</v>
      </c>
      <c r="CW382" s="239">
        <v>-93.869804700000003</v>
      </c>
      <c r="CX382" s="239" t="s">
        <v>379</v>
      </c>
      <c r="CY382" s="239" t="s">
        <v>1073</v>
      </c>
    </row>
    <row r="383" spans="1:103" x14ac:dyDescent="0.25">
      <c r="A383" s="239">
        <v>10932325</v>
      </c>
      <c r="B383" s="239">
        <v>3</v>
      </c>
      <c r="C383" s="239">
        <v>7</v>
      </c>
      <c r="D383" s="239">
        <v>166.96899999999999</v>
      </c>
      <c r="E383" s="239">
        <v>10</v>
      </c>
      <c r="G383" s="239" t="s">
        <v>1031</v>
      </c>
      <c r="H383" s="239" t="s">
        <v>374</v>
      </c>
      <c r="I383" s="239">
        <v>25</v>
      </c>
      <c r="K383" s="239">
        <v>14501663</v>
      </c>
      <c r="L383" s="239">
        <v>140340328</v>
      </c>
      <c r="M383" s="239">
        <v>1</v>
      </c>
      <c r="N383" s="239">
        <v>31</v>
      </c>
      <c r="O383" s="239">
        <v>2014</v>
      </c>
      <c r="P383" s="239" t="s">
        <v>383</v>
      </c>
      <c r="Q383" s="239">
        <v>15</v>
      </c>
      <c r="S383" s="239">
        <v>5</v>
      </c>
      <c r="T383" s="239">
        <v>0</v>
      </c>
      <c r="U383" s="239">
        <v>2</v>
      </c>
      <c r="V383" s="239">
        <v>1</v>
      </c>
      <c r="W383" s="239">
        <v>10</v>
      </c>
      <c r="X383" s="239">
        <v>1</v>
      </c>
      <c r="Y383" s="239">
        <v>1</v>
      </c>
      <c r="Z383" s="239">
        <v>1</v>
      </c>
      <c r="AA383" s="239">
        <v>2</v>
      </c>
      <c r="AB383" s="239">
        <v>5</v>
      </c>
      <c r="AC383" s="239">
        <v>98</v>
      </c>
      <c r="AD383" s="239" t="s">
        <v>1068</v>
      </c>
      <c r="AE383" s="239" t="s">
        <v>523</v>
      </c>
      <c r="AF383" s="239" t="s">
        <v>521</v>
      </c>
      <c r="AG383" s="239">
        <v>7</v>
      </c>
      <c r="AH383" s="239">
        <v>2</v>
      </c>
      <c r="AI383" s="239">
        <v>2</v>
      </c>
      <c r="AJ383" s="239">
        <v>2</v>
      </c>
      <c r="AK383" s="239">
        <v>21</v>
      </c>
      <c r="AL383" s="239">
        <v>22</v>
      </c>
      <c r="AM383" s="239" t="s">
        <v>374</v>
      </c>
      <c r="AN383" s="239">
        <v>5</v>
      </c>
      <c r="AO383" s="239">
        <v>3</v>
      </c>
      <c r="AS383" s="239">
        <v>7</v>
      </c>
      <c r="AT383" s="239">
        <v>22</v>
      </c>
      <c r="AU383" s="239">
        <v>55</v>
      </c>
      <c r="AV383" s="239">
        <v>10</v>
      </c>
      <c r="AW383" s="239">
        <v>21</v>
      </c>
      <c r="AX383" s="239">
        <v>2</v>
      </c>
      <c r="AY383" s="239">
        <v>2</v>
      </c>
      <c r="AZ383" s="239">
        <v>2</v>
      </c>
      <c r="BA383" s="239">
        <v>21</v>
      </c>
      <c r="BB383" s="239">
        <v>51</v>
      </c>
      <c r="BC383" s="239" t="s">
        <v>384</v>
      </c>
      <c r="BD383" s="239">
        <v>5</v>
      </c>
      <c r="BE383" s="239">
        <v>1</v>
      </c>
      <c r="BI383" s="239">
        <v>7</v>
      </c>
      <c r="BJ383" s="239">
        <v>22</v>
      </c>
      <c r="BK383" s="239">
        <v>55</v>
      </c>
      <c r="BL383" s="239">
        <v>10</v>
      </c>
      <c r="BM383" s="239">
        <v>21</v>
      </c>
      <c r="CT383" s="239">
        <v>431334</v>
      </c>
      <c r="CU383" s="239">
        <v>4972827</v>
      </c>
      <c r="CV383" s="239">
        <v>44.905553500000003</v>
      </c>
      <c r="CW383" s="239">
        <v>-93.869804700000003</v>
      </c>
      <c r="CX383" s="239" t="s">
        <v>379</v>
      </c>
      <c r="CY383" s="239" t="s">
        <v>1074</v>
      </c>
    </row>
    <row r="384" spans="1:103" x14ac:dyDescent="0.25">
      <c r="A384" s="239">
        <v>11022371</v>
      </c>
      <c r="B384" s="239">
        <v>3</v>
      </c>
      <c r="C384" s="239">
        <v>7</v>
      </c>
      <c r="D384" s="239">
        <v>166.96899999999999</v>
      </c>
      <c r="E384" s="239">
        <v>10</v>
      </c>
      <c r="G384" s="239" t="s">
        <v>1031</v>
      </c>
      <c r="H384" s="239" t="s">
        <v>374</v>
      </c>
      <c r="I384" s="239">
        <v>25</v>
      </c>
      <c r="K384" s="239">
        <v>15510172</v>
      </c>
      <c r="L384" s="239">
        <v>152820287</v>
      </c>
      <c r="M384" s="239">
        <v>9</v>
      </c>
      <c r="N384" s="239">
        <v>30</v>
      </c>
      <c r="O384" s="239">
        <v>2015</v>
      </c>
      <c r="P384" s="239" t="s">
        <v>375</v>
      </c>
      <c r="Q384" s="239">
        <v>20</v>
      </c>
      <c r="R384" s="239" t="s">
        <v>376</v>
      </c>
      <c r="S384" s="239">
        <v>3</v>
      </c>
      <c r="T384" s="239">
        <v>0</v>
      </c>
      <c r="U384" s="239">
        <v>2</v>
      </c>
      <c r="V384" s="239">
        <v>10</v>
      </c>
      <c r="W384" s="239">
        <v>10</v>
      </c>
      <c r="X384" s="239">
        <v>15</v>
      </c>
      <c r="Y384" s="239">
        <v>6</v>
      </c>
      <c r="Z384" s="239">
        <v>1</v>
      </c>
      <c r="AB384" s="239">
        <v>1</v>
      </c>
      <c r="AC384" s="239">
        <v>98</v>
      </c>
      <c r="AD384" s="239">
        <v>7</v>
      </c>
      <c r="AE384" s="239">
        <v>25</v>
      </c>
      <c r="AF384" s="239" t="s">
        <v>521</v>
      </c>
      <c r="AG384" s="239">
        <v>5</v>
      </c>
      <c r="AH384" s="239">
        <v>2</v>
      </c>
      <c r="AI384" s="239">
        <v>50</v>
      </c>
      <c r="AJ384" s="239">
        <v>4</v>
      </c>
      <c r="AK384" s="239">
        <v>24</v>
      </c>
      <c r="AL384" s="239">
        <v>62</v>
      </c>
      <c r="AM384" s="239" t="s">
        <v>374</v>
      </c>
      <c r="AN384" s="239">
        <v>5</v>
      </c>
      <c r="AO384" s="239">
        <v>10</v>
      </c>
      <c r="AP384" s="239">
        <v>2</v>
      </c>
      <c r="AS384" s="239">
        <v>7</v>
      </c>
      <c r="AT384" s="239">
        <v>98</v>
      </c>
      <c r="AU384" s="239">
        <v>55</v>
      </c>
      <c r="AV384" s="239">
        <v>11</v>
      </c>
      <c r="AW384" s="239">
        <v>21</v>
      </c>
      <c r="AX384" s="239">
        <v>2</v>
      </c>
      <c r="AY384" s="239">
        <v>44</v>
      </c>
      <c r="AZ384" s="239">
        <v>4</v>
      </c>
      <c r="BA384" s="239">
        <v>21</v>
      </c>
      <c r="BB384" s="239">
        <v>48</v>
      </c>
      <c r="BC384" s="239" t="s">
        <v>374</v>
      </c>
      <c r="BD384" s="239">
        <v>5</v>
      </c>
      <c r="BE384" s="239">
        <v>1</v>
      </c>
      <c r="BI384" s="239">
        <v>7</v>
      </c>
      <c r="BJ384" s="239">
        <v>98</v>
      </c>
      <c r="BK384" s="239">
        <v>55</v>
      </c>
      <c r="BL384" s="239">
        <v>11</v>
      </c>
      <c r="BM384" s="239">
        <v>21</v>
      </c>
      <c r="CT384" s="239">
        <v>431334</v>
      </c>
      <c r="CU384" s="239">
        <v>4972827</v>
      </c>
      <c r="CV384" s="239">
        <v>44.905553500000003</v>
      </c>
      <c r="CW384" s="239">
        <v>-93.869804700000003</v>
      </c>
      <c r="CX384" s="239" t="s">
        <v>379</v>
      </c>
      <c r="CY384" s="239" t="s">
        <v>1075</v>
      </c>
    </row>
    <row r="385" spans="1:103" x14ac:dyDescent="0.25">
      <c r="A385" s="239">
        <v>389557</v>
      </c>
      <c r="B385" s="239">
        <v>3</v>
      </c>
      <c r="C385" s="239">
        <v>7</v>
      </c>
      <c r="D385" s="239">
        <v>166.97</v>
      </c>
      <c r="E385" s="239">
        <v>10</v>
      </c>
      <c r="G385" s="239" t="s">
        <v>1043</v>
      </c>
      <c r="H385" s="239" t="s">
        <v>374</v>
      </c>
      <c r="I385" s="239">
        <v>25</v>
      </c>
      <c r="K385" s="239">
        <v>16511920</v>
      </c>
      <c r="M385" s="239">
        <v>10</v>
      </c>
      <c r="N385" s="239">
        <v>26</v>
      </c>
      <c r="O385" s="239">
        <v>2016</v>
      </c>
      <c r="P385" s="239" t="s">
        <v>375</v>
      </c>
      <c r="Q385" s="239">
        <v>6</v>
      </c>
      <c r="S385" s="239">
        <v>4</v>
      </c>
      <c r="T385" s="239">
        <v>0</v>
      </c>
      <c r="U385" s="239">
        <v>2</v>
      </c>
      <c r="V385" s="239">
        <v>12</v>
      </c>
      <c r="W385" s="239">
        <v>10</v>
      </c>
      <c r="X385" s="239">
        <v>7</v>
      </c>
      <c r="Y385" s="239">
        <v>4</v>
      </c>
      <c r="Z385" s="239">
        <v>2</v>
      </c>
      <c r="AA385" s="239">
        <v>3</v>
      </c>
      <c r="AB385" s="239">
        <v>2</v>
      </c>
      <c r="AC385" s="239">
        <v>98</v>
      </c>
      <c r="AD385" s="239" t="s">
        <v>676</v>
      </c>
      <c r="AF385" s="239" t="s">
        <v>542</v>
      </c>
      <c r="AG385" s="239">
        <v>7</v>
      </c>
      <c r="AH385" s="239">
        <v>2</v>
      </c>
      <c r="AI385" s="239">
        <v>2</v>
      </c>
      <c r="AJ385" s="239">
        <v>3</v>
      </c>
      <c r="AK385" s="239">
        <v>21</v>
      </c>
      <c r="AL385" s="239">
        <v>60</v>
      </c>
      <c r="AM385" s="239" t="s">
        <v>374</v>
      </c>
      <c r="AN385" s="239">
        <v>5</v>
      </c>
      <c r="AO385" s="239">
        <v>4</v>
      </c>
      <c r="AS385" s="239">
        <v>12</v>
      </c>
      <c r="AT385" s="239">
        <v>22</v>
      </c>
      <c r="AV385" s="239">
        <v>11</v>
      </c>
      <c r="AW385" s="239">
        <v>21</v>
      </c>
      <c r="AX385" s="239">
        <v>2</v>
      </c>
      <c r="AY385" s="239">
        <v>2</v>
      </c>
      <c r="AZ385" s="239">
        <v>3</v>
      </c>
      <c r="BA385" s="239">
        <v>26</v>
      </c>
      <c r="BB385" s="239">
        <v>55</v>
      </c>
      <c r="BC385" s="239" t="s">
        <v>384</v>
      </c>
      <c r="BD385" s="239">
        <v>5</v>
      </c>
      <c r="BE385" s="239">
        <v>1</v>
      </c>
      <c r="BI385" s="239">
        <v>12</v>
      </c>
      <c r="BJ385" s="239">
        <v>22</v>
      </c>
      <c r="BL385" s="239">
        <v>11</v>
      </c>
      <c r="BM385" s="239">
        <v>21</v>
      </c>
      <c r="CT385" s="239">
        <v>431322.50444500998</v>
      </c>
      <c r="CU385" s="239">
        <v>4972852.3495046999</v>
      </c>
      <c r="CV385" s="239">
        <v>44.905783880000001</v>
      </c>
      <c r="CW385" s="239">
        <v>-93.869947969999998</v>
      </c>
      <c r="CX385" s="239" t="s">
        <v>379</v>
      </c>
      <c r="CY385" s="239" t="s">
        <v>1076</v>
      </c>
    </row>
    <row r="386" spans="1:103" x14ac:dyDescent="0.25">
      <c r="A386" s="239">
        <v>380741</v>
      </c>
      <c r="B386" s="239">
        <v>3</v>
      </c>
      <c r="C386" s="239">
        <v>7</v>
      </c>
      <c r="D386" s="239">
        <v>166.97200000000001</v>
      </c>
      <c r="E386" s="239">
        <v>10</v>
      </c>
      <c r="G386" s="239" t="s">
        <v>1043</v>
      </c>
      <c r="H386" s="239" t="s">
        <v>374</v>
      </c>
      <c r="I386" s="239">
        <v>25</v>
      </c>
      <c r="K386" s="239">
        <v>16509770</v>
      </c>
      <c r="M386" s="239">
        <v>9</v>
      </c>
      <c r="N386" s="239">
        <v>4</v>
      </c>
      <c r="O386" s="239">
        <v>2016</v>
      </c>
      <c r="P386" s="239" t="s">
        <v>389</v>
      </c>
      <c r="Q386" s="239">
        <v>14</v>
      </c>
      <c r="R386" s="239" t="s">
        <v>512</v>
      </c>
      <c r="S386" s="239">
        <v>4</v>
      </c>
      <c r="T386" s="239">
        <v>0</v>
      </c>
      <c r="U386" s="239">
        <v>1</v>
      </c>
      <c r="W386" s="239">
        <v>47</v>
      </c>
      <c r="X386" s="239">
        <v>3</v>
      </c>
      <c r="Y386" s="239">
        <v>1</v>
      </c>
      <c r="Z386" s="239">
        <v>2</v>
      </c>
      <c r="AB386" s="239">
        <v>1</v>
      </c>
      <c r="AC386" s="239">
        <v>98</v>
      </c>
      <c r="AD386" s="239" t="s">
        <v>1077</v>
      </c>
      <c r="AF386" s="239" t="s">
        <v>521</v>
      </c>
      <c r="AG386" s="239">
        <v>3</v>
      </c>
      <c r="AH386" s="239">
        <v>2</v>
      </c>
      <c r="AI386" s="239">
        <v>2</v>
      </c>
      <c r="AJ386" s="239">
        <v>1</v>
      </c>
      <c r="AK386" s="239">
        <v>21</v>
      </c>
      <c r="AL386" s="239">
        <v>28</v>
      </c>
      <c r="AM386" s="239" t="s">
        <v>384</v>
      </c>
      <c r="AN386" s="239">
        <v>11</v>
      </c>
      <c r="AO386" s="239">
        <v>69</v>
      </c>
      <c r="AP386" s="239">
        <v>90</v>
      </c>
      <c r="AS386" s="239">
        <v>14</v>
      </c>
      <c r="AT386" s="239">
        <v>20</v>
      </c>
      <c r="AU386" s="239">
        <v>55</v>
      </c>
      <c r="AV386" s="239">
        <v>11</v>
      </c>
      <c r="AW386" s="239">
        <v>21</v>
      </c>
      <c r="CT386" s="239">
        <v>431330.97112861002</v>
      </c>
      <c r="CU386" s="239">
        <v>4972835.4161374997</v>
      </c>
      <c r="CV386" s="239">
        <v>44.905632279999999</v>
      </c>
      <c r="CW386" s="239">
        <v>-93.869838439999995</v>
      </c>
      <c r="CX386" s="239" t="s">
        <v>379</v>
      </c>
      <c r="CY386" s="239" t="s">
        <v>1078</v>
      </c>
    </row>
    <row r="387" spans="1:103" x14ac:dyDescent="0.25">
      <c r="A387" s="239">
        <v>745960</v>
      </c>
      <c r="B387" s="239">
        <v>3</v>
      </c>
      <c r="C387" s="239">
        <v>7</v>
      </c>
      <c r="D387" s="239">
        <v>166.976</v>
      </c>
      <c r="E387" s="239">
        <v>10</v>
      </c>
      <c r="G387" s="239" t="s">
        <v>1043</v>
      </c>
      <c r="H387" s="239" t="s">
        <v>374</v>
      </c>
      <c r="I387" s="239">
        <v>25</v>
      </c>
      <c r="K387" s="239">
        <v>19026980</v>
      </c>
      <c r="M387" s="239">
        <v>9</v>
      </c>
      <c r="N387" s="239">
        <v>9</v>
      </c>
      <c r="O387" s="239">
        <v>2019</v>
      </c>
      <c r="P387" s="239" t="s">
        <v>381</v>
      </c>
      <c r="Q387" s="239">
        <v>6</v>
      </c>
      <c r="R387" s="239" t="s">
        <v>512</v>
      </c>
      <c r="S387" s="239">
        <v>5</v>
      </c>
      <c r="T387" s="239">
        <v>0</v>
      </c>
      <c r="U387" s="239">
        <v>2</v>
      </c>
      <c r="V387" s="239">
        <v>12</v>
      </c>
      <c r="W387" s="239">
        <v>10</v>
      </c>
      <c r="X387" s="239">
        <v>7</v>
      </c>
      <c r="Y387" s="239">
        <v>4</v>
      </c>
      <c r="Z387" s="239">
        <v>1</v>
      </c>
      <c r="AB387" s="239">
        <v>1</v>
      </c>
      <c r="AC387" s="239">
        <v>98</v>
      </c>
      <c r="AD387" s="239" t="s">
        <v>676</v>
      </c>
      <c r="AE387" s="239" t="s">
        <v>1062</v>
      </c>
      <c r="AF387" s="239" t="s">
        <v>521</v>
      </c>
      <c r="AG387" s="239">
        <v>7</v>
      </c>
      <c r="AH387" s="239">
        <v>2</v>
      </c>
      <c r="AI387" s="239">
        <v>2</v>
      </c>
      <c r="AJ387" s="239">
        <v>3</v>
      </c>
      <c r="AK387" s="239">
        <v>21</v>
      </c>
      <c r="AL387" s="239">
        <v>28</v>
      </c>
      <c r="AM387" s="239" t="s">
        <v>384</v>
      </c>
      <c r="AN387" s="239">
        <v>5</v>
      </c>
      <c r="AO387" s="239">
        <v>1</v>
      </c>
      <c r="AS387" s="239">
        <v>90</v>
      </c>
      <c r="AT387" s="239">
        <v>9</v>
      </c>
      <c r="AU387" s="239">
        <v>30</v>
      </c>
      <c r="AV387" s="239">
        <v>13</v>
      </c>
      <c r="AW387" s="239">
        <v>21</v>
      </c>
      <c r="AX387" s="239">
        <v>2</v>
      </c>
      <c r="AY387" s="239">
        <v>2</v>
      </c>
      <c r="AZ387" s="239">
        <v>3</v>
      </c>
      <c r="BA387" s="239">
        <v>21</v>
      </c>
      <c r="BB387" s="239">
        <v>47</v>
      </c>
      <c r="BC387" s="239" t="s">
        <v>384</v>
      </c>
      <c r="BD387" s="239">
        <v>5</v>
      </c>
      <c r="BE387" s="239">
        <v>1</v>
      </c>
      <c r="BI387" s="239">
        <v>90</v>
      </c>
      <c r="BJ387" s="239">
        <v>9</v>
      </c>
      <c r="BK387" s="239">
        <v>30</v>
      </c>
      <c r="BL387" s="239">
        <v>13</v>
      </c>
      <c r="BM387" s="239">
        <v>21</v>
      </c>
      <c r="CT387" s="239">
        <v>431347.56950935599</v>
      </c>
      <c r="CU387" s="239">
        <v>4972823.2768253498</v>
      </c>
      <c r="CV387" s="239">
        <v>44.905524610000001</v>
      </c>
      <c r="CW387" s="239">
        <v>-93.86962656</v>
      </c>
      <c r="CX387" s="239" t="s">
        <v>379</v>
      </c>
      <c r="CY387" s="239" t="s">
        <v>1079</v>
      </c>
    </row>
    <row r="388" spans="1:103" x14ac:dyDescent="0.25">
      <c r="A388" s="239">
        <v>370426</v>
      </c>
      <c r="B388" s="239">
        <v>3</v>
      </c>
      <c r="C388" s="239">
        <v>7</v>
      </c>
      <c r="D388" s="239">
        <v>166.98599999999999</v>
      </c>
      <c r="E388" s="239">
        <v>10</v>
      </c>
      <c r="G388" s="239" t="s">
        <v>1043</v>
      </c>
      <c r="H388" s="239" t="s">
        <v>374</v>
      </c>
      <c r="I388" s="239">
        <v>25</v>
      </c>
      <c r="K388" s="239">
        <v>16508051</v>
      </c>
      <c r="M388" s="239">
        <v>7</v>
      </c>
      <c r="N388" s="239">
        <v>21</v>
      </c>
      <c r="O388" s="239">
        <v>2016</v>
      </c>
      <c r="P388" s="239" t="s">
        <v>416</v>
      </c>
      <c r="Q388" s="239">
        <v>9</v>
      </c>
      <c r="R388" s="239">
        <v>98</v>
      </c>
      <c r="S388" s="239">
        <v>5</v>
      </c>
      <c r="T388" s="239">
        <v>0</v>
      </c>
      <c r="U388" s="239">
        <v>2</v>
      </c>
      <c r="V388" s="239">
        <v>10</v>
      </c>
      <c r="W388" s="239">
        <v>10</v>
      </c>
      <c r="X388" s="239">
        <v>7</v>
      </c>
      <c r="Y388" s="239">
        <v>1</v>
      </c>
      <c r="Z388" s="239">
        <v>1</v>
      </c>
      <c r="AB388" s="239">
        <v>1</v>
      </c>
      <c r="AC388" s="239">
        <v>98</v>
      </c>
      <c r="AD388" s="239" t="s">
        <v>676</v>
      </c>
      <c r="AF388" s="239" t="s">
        <v>542</v>
      </c>
      <c r="AG388" s="239">
        <v>5</v>
      </c>
      <c r="AH388" s="239">
        <v>2</v>
      </c>
      <c r="AI388" s="239">
        <v>3</v>
      </c>
      <c r="AJ388" s="239">
        <v>1</v>
      </c>
      <c r="AK388" s="239">
        <v>32</v>
      </c>
      <c r="AL388" s="239">
        <v>63</v>
      </c>
      <c r="AM388" s="239" t="s">
        <v>374</v>
      </c>
      <c r="AN388" s="239">
        <v>5</v>
      </c>
      <c r="AO388" s="239">
        <v>99</v>
      </c>
      <c r="AS388" s="239">
        <v>90</v>
      </c>
      <c r="AT388" s="239">
        <v>22</v>
      </c>
      <c r="AU388" s="239">
        <v>55</v>
      </c>
      <c r="AV388" s="239">
        <v>12</v>
      </c>
      <c r="AW388" s="239">
        <v>21</v>
      </c>
      <c r="AX388" s="239">
        <v>2</v>
      </c>
      <c r="AY388" s="239">
        <v>2</v>
      </c>
      <c r="AZ388" s="239">
        <v>3</v>
      </c>
      <c r="BA388" s="239">
        <v>21</v>
      </c>
      <c r="BB388" s="239">
        <v>59</v>
      </c>
      <c r="BC388" s="239" t="s">
        <v>374</v>
      </c>
      <c r="BD388" s="239">
        <v>5</v>
      </c>
      <c r="BE388" s="239">
        <v>99</v>
      </c>
      <c r="BI388" s="239">
        <v>90</v>
      </c>
      <c r="BJ388" s="239">
        <v>22</v>
      </c>
      <c r="BK388" s="239">
        <v>55</v>
      </c>
      <c r="BL388" s="239">
        <v>11</v>
      </c>
      <c r="BM388" s="239">
        <v>21</v>
      </c>
      <c r="CT388" s="239">
        <v>431347.90449580899</v>
      </c>
      <c r="CU388" s="239">
        <v>4972852.3495046999</v>
      </c>
      <c r="CV388" s="239">
        <v>44.905786329999998</v>
      </c>
      <c r="CW388" s="239">
        <v>-93.869626260000004</v>
      </c>
      <c r="CX388" s="239" t="s">
        <v>379</v>
      </c>
      <c r="CY388" s="239" t="s">
        <v>1080</v>
      </c>
    </row>
    <row r="389" spans="1:103" x14ac:dyDescent="0.25">
      <c r="A389" s="239">
        <v>415576</v>
      </c>
      <c r="B389" s="239">
        <v>3</v>
      </c>
      <c r="C389" s="239">
        <v>7</v>
      </c>
      <c r="D389" s="239">
        <v>166.988</v>
      </c>
      <c r="E389" s="239">
        <v>10</v>
      </c>
      <c r="G389" s="239" t="s">
        <v>1043</v>
      </c>
      <c r="H389" s="239" t="s">
        <v>374</v>
      </c>
      <c r="I389" s="239">
        <v>25</v>
      </c>
      <c r="K389" s="239">
        <v>17001656</v>
      </c>
      <c r="M389" s="239">
        <v>1</v>
      </c>
      <c r="N389" s="239">
        <v>16</v>
      </c>
      <c r="O389" s="239">
        <v>2017</v>
      </c>
      <c r="P389" s="239" t="s">
        <v>381</v>
      </c>
      <c r="Q389" s="239">
        <v>7</v>
      </c>
      <c r="R389" s="239" t="s">
        <v>376</v>
      </c>
      <c r="S389" s="239">
        <v>5</v>
      </c>
      <c r="T389" s="239">
        <v>0</v>
      </c>
      <c r="U389" s="239">
        <v>2</v>
      </c>
      <c r="V389" s="239">
        <v>12</v>
      </c>
      <c r="W389" s="239">
        <v>10</v>
      </c>
      <c r="X389" s="239">
        <v>7</v>
      </c>
      <c r="Y389" s="239">
        <v>4</v>
      </c>
      <c r="Z389" s="239">
        <v>1</v>
      </c>
      <c r="AB389" s="239">
        <v>1</v>
      </c>
      <c r="AC389" s="239">
        <v>98</v>
      </c>
      <c r="AD389" s="239" t="s">
        <v>676</v>
      </c>
      <c r="AF389" s="239" t="s">
        <v>542</v>
      </c>
      <c r="AG389" s="239">
        <v>7</v>
      </c>
      <c r="AH389" s="239">
        <v>2</v>
      </c>
      <c r="AI389" s="239">
        <v>4</v>
      </c>
      <c r="AJ389" s="239">
        <v>4</v>
      </c>
      <c r="AK389" s="239">
        <v>34</v>
      </c>
      <c r="AL389" s="239">
        <v>30</v>
      </c>
      <c r="AM389" s="239" t="s">
        <v>374</v>
      </c>
      <c r="AN389" s="239">
        <v>5</v>
      </c>
      <c r="AO389" s="239">
        <v>1</v>
      </c>
      <c r="AS389" s="239">
        <v>15</v>
      </c>
      <c r="AT389" s="239">
        <v>22</v>
      </c>
      <c r="AU389" s="239">
        <v>55</v>
      </c>
      <c r="AV389" s="239">
        <v>11</v>
      </c>
      <c r="AW389" s="239">
        <v>21</v>
      </c>
      <c r="AX389" s="239">
        <v>1</v>
      </c>
      <c r="AY389" s="239">
        <v>4</v>
      </c>
      <c r="AZ389" s="239">
        <v>4</v>
      </c>
      <c r="BA389" s="239">
        <v>99</v>
      </c>
      <c r="BI389" s="239">
        <v>15</v>
      </c>
      <c r="BJ389" s="239">
        <v>22</v>
      </c>
      <c r="BK389" s="239">
        <v>55</v>
      </c>
      <c r="BL389" s="239">
        <v>11</v>
      </c>
      <c r="BM389" s="239">
        <v>21</v>
      </c>
      <c r="CT389" s="239">
        <v>431349.43037839798</v>
      </c>
      <c r="CU389" s="239">
        <v>4972848.6335810097</v>
      </c>
      <c r="CV389" s="239">
        <v>44.90575303</v>
      </c>
      <c r="CW389" s="239">
        <v>-93.869606430000005</v>
      </c>
      <c r="CX389" s="239" t="s">
        <v>379</v>
      </c>
      <c r="CY389" s="239" t="s">
        <v>1081</v>
      </c>
    </row>
    <row r="390" spans="1:103" x14ac:dyDescent="0.25">
      <c r="A390" s="239">
        <v>501093</v>
      </c>
      <c r="B390" s="239">
        <v>3</v>
      </c>
      <c r="C390" s="239">
        <v>7</v>
      </c>
      <c r="D390" s="239">
        <v>167.02799999999999</v>
      </c>
      <c r="E390" s="239">
        <v>10</v>
      </c>
      <c r="G390" s="239" t="s">
        <v>1043</v>
      </c>
      <c r="H390" s="239" t="s">
        <v>374</v>
      </c>
      <c r="I390" s="239">
        <v>25</v>
      </c>
      <c r="K390" s="239">
        <v>17030194</v>
      </c>
      <c r="M390" s="239">
        <v>9</v>
      </c>
      <c r="N390" s="239">
        <v>14</v>
      </c>
      <c r="O390" s="239">
        <v>2017</v>
      </c>
      <c r="P390" s="239" t="s">
        <v>416</v>
      </c>
      <c r="Q390" s="239">
        <v>7</v>
      </c>
      <c r="R390" s="239">
        <v>98</v>
      </c>
      <c r="S390" s="239">
        <v>5</v>
      </c>
      <c r="T390" s="239">
        <v>0</v>
      </c>
      <c r="U390" s="239">
        <v>2</v>
      </c>
      <c r="V390" s="239">
        <v>12</v>
      </c>
      <c r="W390" s="239">
        <v>10</v>
      </c>
      <c r="X390" s="239">
        <v>7</v>
      </c>
      <c r="Y390" s="239">
        <v>1</v>
      </c>
      <c r="Z390" s="239">
        <v>1</v>
      </c>
      <c r="AB390" s="239">
        <v>1</v>
      </c>
      <c r="AC390" s="239">
        <v>98</v>
      </c>
      <c r="AD390" s="239" t="s">
        <v>676</v>
      </c>
      <c r="AF390" s="239" t="s">
        <v>521</v>
      </c>
      <c r="AG390" s="239">
        <v>7</v>
      </c>
      <c r="AH390" s="239">
        <v>2</v>
      </c>
      <c r="AI390" s="239">
        <v>4</v>
      </c>
      <c r="AJ390" s="239">
        <v>3</v>
      </c>
      <c r="AK390" s="239">
        <v>25</v>
      </c>
      <c r="AL390" s="239">
        <v>24</v>
      </c>
      <c r="AM390" s="239" t="s">
        <v>374</v>
      </c>
      <c r="AN390" s="239">
        <v>5</v>
      </c>
      <c r="AO390" s="239">
        <v>66</v>
      </c>
      <c r="AS390" s="239">
        <v>90</v>
      </c>
      <c r="AT390" s="239">
        <v>9</v>
      </c>
      <c r="AU390" s="239">
        <v>55</v>
      </c>
      <c r="AV390" s="239">
        <v>11</v>
      </c>
      <c r="AW390" s="239">
        <v>21</v>
      </c>
      <c r="AX390" s="239">
        <v>2</v>
      </c>
      <c r="AY390" s="239">
        <v>3</v>
      </c>
      <c r="AZ390" s="239">
        <v>3</v>
      </c>
      <c r="BA390" s="239">
        <v>21</v>
      </c>
      <c r="BB390" s="239">
        <v>38</v>
      </c>
      <c r="BC390" s="239" t="s">
        <v>374</v>
      </c>
      <c r="BD390" s="239">
        <v>5</v>
      </c>
      <c r="BE390" s="239">
        <v>4</v>
      </c>
      <c r="BI390" s="239">
        <v>90</v>
      </c>
      <c r="BJ390" s="239">
        <v>9</v>
      </c>
      <c r="BK390" s="239">
        <v>55</v>
      </c>
      <c r="BL390" s="239">
        <v>11</v>
      </c>
      <c r="BM390" s="239">
        <v>21</v>
      </c>
      <c r="CT390" s="239">
        <v>431424.20732385101</v>
      </c>
      <c r="CU390" s="239">
        <v>4972841.7830396201</v>
      </c>
      <c r="CV390" s="239">
        <v>44.905698569999998</v>
      </c>
      <c r="CW390" s="239">
        <v>-93.868658400000001</v>
      </c>
      <c r="CX390" s="239" t="s">
        <v>379</v>
      </c>
      <c r="CY390" s="239" t="s">
        <v>1082</v>
      </c>
    </row>
    <row r="391" spans="1:103" x14ac:dyDescent="0.25">
      <c r="A391" s="239">
        <v>763754</v>
      </c>
      <c r="B391" s="239">
        <v>3</v>
      </c>
      <c r="C391" s="239">
        <v>7</v>
      </c>
      <c r="D391" s="239">
        <v>167.32</v>
      </c>
      <c r="E391" s="239">
        <v>10</v>
      </c>
      <c r="G391" s="239" t="s">
        <v>1043</v>
      </c>
      <c r="H391" s="239" t="s">
        <v>374</v>
      </c>
      <c r="I391" s="239">
        <v>25</v>
      </c>
      <c r="K391" s="239">
        <v>19514040</v>
      </c>
      <c r="M391" s="239">
        <v>11</v>
      </c>
      <c r="N391" s="239">
        <v>18</v>
      </c>
      <c r="O391" s="239">
        <v>2019</v>
      </c>
      <c r="P391" s="239" t="s">
        <v>381</v>
      </c>
      <c r="Q391" s="239">
        <v>17</v>
      </c>
      <c r="R391" s="239" t="s">
        <v>376</v>
      </c>
      <c r="S391" s="239">
        <v>3</v>
      </c>
      <c r="T391" s="239">
        <v>0</v>
      </c>
      <c r="U391" s="239">
        <v>1</v>
      </c>
      <c r="W391" s="239">
        <v>28</v>
      </c>
      <c r="X391" s="239">
        <v>2</v>
      </c>
      <c r="Y391" s="239">
        <v>3</v>
      </c>
      <c r="Z391" s="239">
        <v>2</v>
      </c>
      <c r="AB391" s="239">
        <v>1</v>
      </c>
      <c r="AC391" s="239">
        <v>98</v>
      </c>
      <c r="AD391" s="239">
        <v>7</v>
      </c>
      <c r="AF391" s="239" t="s">
        <v>521</v>
      </c>
      <c r="AG391" s="239">
        <v>3</v>
      </c>
      <c r="AH391" s="239">
        <v>2</v>
      </c>
      <c r="AI391" s="239">
        <v>2</v>
      </c>
      <c r="AJ391" s="239">
        <v>4</v>
      </c>
      <c r="AK391" s="239">
        <v>21</v>
      </c>
      <c r="AL391" s="239">
        <v>29</v>
      </c>
      <c r="AM391" s="239" t="s">
        <v>384</v>
      </c>
      <c r="AN391" s="239">
        <v>9</v>
      </c>
      <c r="AO391" s="239">
        <v>71</v>
      </c>
      <c r="AP391" s="239">
        <v>72</v>
      </c>
      <c r="AS391" s="239">
        <v>12</v>
      </c>
      <c r="AT391" s="239">
        <v>9</v>
      </c>
      <c r="AU391" s="239">
        <v>60</v>
      </c>
      <c r="AV391" s="239">
        <v>11</v>
      </c>
      <c r="AW391" s="239">
        <v>21</v>
      </c>
      <c r="CT391" s="239">
        <v>431881.30556261202</v>
      </c>
      <c r="CU391" s="239">
        <v>4972839.6494792998</v>
      </c>
      <c r="CV391" s="239">
        <v>44.905723260000002</v>
      </c>
      <c r="CW391" s="239">
        <v>-93.862868649999996</v>
      </c>
      <c r="CX391" s="239" t="s">
        <v>379</v>
      </c>
      <c r="CY391" s="239" t="s">
        <v>1083</v>
      </c>
    </row>
    <row r="392" spans="1:103" x14ac:dyDescent="0.25">
      <c r="A392" s="239">
        <v>10852369</v>
      </c>
      <c r="B392" s="239">
        <v>3</v>
      </c>
      <c r="C392" s="239">
        <v>7</v>
      </c>
      <c r="D392" s="239">
        <v>167.45099999999999</v>
      </c>
      <c r="E392" s="239">
        <v>10</v>
      </c>
      <c r="G392" s="239" t="s">
        <v>1031</v>
      </c>
      <c r="H392" s="239" t="s">
        <v>374</v>
      </c>
      <c r="I392" s="239">
        <v>25</v>
      </c>
      <c r="K392" s="239">
        <v>13017064</v>
      </c>
      <c r="L392" s="239">
        <v>131670049</v>
      </c>
      <c r="M392" s="239">
        <v>6</v>
      </c>
      <c r="N392" s="239">
        <v>10</v>
      </c>
      <c r="O392" s="239">
        <v>2013</v>
      </c>
      <c r="P392" s="239" t="s">
        <v>381</v>
      </c>
      <c r="Q392" s="239">
        <v>6</v>
      </c>
      <c r="R392" s="239" t="s">
        <v>393</v>
      </c>
      <c r="S392" s="239">
        <v>5</v>
      </c>
      <c r="T392" s="239">
        <v>0</v>
      </c>
      <c r="U392" s="239">
        <v>1</v>
      </c>
      <c r="V392" s="239">
        <v>8</v>
      </c>
      <c r="W392" s="239">
        <v>16</v>
      </c>
      <c r="X392" s="239">
        <v>2</v>
      </c>
      <c r="Y392" s="239">
        <v>1</v>
      </c>
      <c r="Z392" s="239">
        <v>1</v>
      </c>
      <c r="AB392" s="239">
        <v>1</v>
      </c>
      <c r="AC392" s="239">
        <v>98</v>
      </c>
      <c r="AD392" s="239" t="s">
        <v>519</v>
      </c>
      <c r="AE392" s="239" t="s">
        <v>1048</v>
      </c>
      <c r="AF392" s="239" t="s">
        <v>521</v>
      </c>
      <c r="AG392" s="239">
        <v>4</v>
      </c>
      <c r="AH392" s="239">
        <v>2</v>
      </c>
      <c r="AI392" s="239">
        <v>3</v>
      </c>
      <c r="AJ392" s="239">
        <v>3</v>
      </c>
      <c r="AK392" s="239">
        <v>21</v>
      </c>
      <c r="AL392" s="239">
        <v>35</v>
      </c>
      <c r="AM392" s="239" t="s">
        <v>374</v>
      </c>
      <c r="AN392" s="239">
        <v>5</v>
      </c>
      <c r="AO392" s="239">
        <v>1</v>
      </c>
      <c r="AS392" s="239">
        <v>3</v>
      </c>
      <c r="AT392" s="239">
        <v>98</v>
      </c>
      <c r="AU392" s="239">
        <v>55</v>
      </c>
      <c r="AV392" s="239">
        <v>11</v>
      </c>
      <c r="AW392" s="239">
        <v>21</v>
      </c>
      <c r="CT392" s="239">
        <v>432106</v>
      </c>
      <c r="CU392" s="239">
        <v>4972817</v>
      </c>
      <c r="CV392" s="239">
        <v>44.905544399999997</v>
      </c>
      <c r="CW392" s="239">
        <v>-93.860023799999993</v>
      </c>
      <c r="CX392" s="239" t="s">
        <v>379</v>
      </c>
      <c r="CY392" s="239" t="s">
        <v>1084</v>
      </c>
    </row>
    <row r="393" spans="1:103" x14ac:dyDescent="0.25">
      <c r="A393" s="239">
        <v>10850681</v>
      </c>
      <c r="B393" s="239">
        <v>3</v>
      </c>
      <c r="C393" s="239">
        <v>7</v>
      </c>
      <c r="D393" s="239">
        <v>167.48099999999999</v>
      </c>
      <c r="E393" s="239">
        <v>10</v>
      </c>
      <c r="G393" s="239" t="s">
        <v>1031</v>
      </c>
      <c r="H393" s="239" t="s">
        <v>374</v>
      </c>
      <c r="I393" s="239">
        <v>25</v>
      </c>
      <c r="K393" s="239">
        <v>13008012</v>
      </c>
      <c r="L393" s="239">
        <v>130780108</v>
      </c>
      <c r="M393" s="239">
        <v>3</v>
      </c>
      <c r="N393" s="239">
        <v>19</v>
      </c>
      <c r="O393" s="239">
        <v>2013</v>
      </c>
      <c r="P393" s="239" t="s">
        <v>391</v>
      </c>
      <c r="Q393" s="239">
        <v>7</v>
      </c>
      <c r="S393" s="239">
        <v>3</v>
      </c>
      <c r="T393" s="239">
        <v>0</v>
      </c>
      <c r="U393" s="239">
        <v>2</v>
      </c>
      <c r="V393" s="239">
        <v>8</v>
      </c>
      <c r="W393" s="239">
        <v>10</v>
      </c>
      <c r="X393" s="239">
        <v>2</v>
      </c>
      <c r="Y393" s="239">
        <v>1</v>
      </c>
      <c r="Z393" s="239">
        <v>1</v>
      </c>
      <c r="AB393" s="239">
        <v>5</v>
      </c>
      <c r="AC393" s="239">
        <v>98</v>
      </c>
      <c r="AD393" s="239" t="s">
        <v>576</v>
      </c>
      <c r="AE393" s="239" t="s">
        <v>1085</v>
      </c>
      <c r="AF393" s="239" t="s">
        <v>521</v>
      </c>
      <c r="AG393" s="239">
        <v>8</v>
      </c>
      <c r="AH393" s="239">
        <v>2</v>
      </c>
      <c r="AI393" s="239">
        <v>4</v>
      </c>
      <c r="AJ393" s="239">
        <v>3</v>
      </c>
      <c r="AK393" s="239">
        <v>21</v>
      </c>
      <c r="AL393" s="239">
        <v>33</v>
      </c>
      <c r="AM393" s="239" t="s">
        <v>384</v>
      </c>
      <c r="AN393" s="239">
        <v>5</v>
      </c>
      <c r="AS393" s="239">
        <v>3</v>
      </c>
      <c r="AT393" s="239">
        <v>98</v>
      </c>
      <c r="AU393" s="239">
        <v>55</v>
      </c>
      <c r="AV393" s="239">
        <v>11</v>
      </c>
      <c r="AW393" s="239">
        <v>21</v>
      </c>
      <c r="AX393" s="239">
        <v>2</v>
      </c>
      <c r="AY393" s="239">
        <v>2</v>
      </c>
      <c r="AZ393" s="239">
        <v>4</v>
      </c>
      <c r="BA393" s="239">
        <v>21</v>
      </c>
      <c r="BB393" s="239">
        <v>39</v>
      </c>
      <c r="BC393" s="239" t="s">
        <v>384</v>
      </c>
      <c r="BD393" s="239">
        <v>5</v>
      </c>
      <c r="BE393" s="239">
        <v>1</v>
      </c>
      <c r="BI393" s="239">
        <v>3</v>
      </c>
      <c r="BJ393" s="239">
        <v>98</v>
      </c>
      <c r="BK393" s="239">
        <v>55</v>
      </c>
      <c r="BL393" s="239">
        <v>11</v>
      </c>
      <c r="BM393" s="239">
        <v>21</v>
      </c>
      <c r="CT393" s="239">
        <v>432153</v>
      </c>
      <c r="CU393" s="239">
        <v>4972817</v>
      </c>
      <c r="CV393" s="239">
        <v>44.905544599999999</v>
      </c>
      <c r="CW393" s="239">
        <v>-93.859426200000001</v>
      </c>
      <c r="CX393" s="239" t="s">
        <v>379</v>
      </c>
      <c r="CY393" s="239" t="s">
        <v>1086</v>
      </c>
    </row>
    <row r="394" spans="1:103" x14ac:dyDescent="0.25">
      <c r="A394" s="239">
        <v>10776721</v>
      </c>
      <c r="B394" s="239">
        <v>3</v>
      </c>
      <c r="C394" s="239">
        <v>7</v>
      </c>
      <c r="D394" s="239">
        <v>167.95099999999999</v>
      </c>
      <c r="E394" s="239">
        <v>10</v>
      </c>
      <c r="G394" s="239" t="s">
        <v>1031</v>
      </c>
      <c r="H394" s="239" t="s">
        <v>374</v>
      </c>
      <c r="I394" s="239">
        <v>25</v>
      </c>
      <c r="K394" s="239">
        <v>12008577</v>
      </c>
      <c r="L394" s="239">
        <v>120900012</v>
      </c>
      <c r="M394" s="239">
        <v>3</v>
      </c>
      <c r="N394" s="239">
        <v>30</v>
      </c>
      <c r="O394" s="239">
        <v>2012</v>
      </c>
      <c r="P394" s="239" t="s">
        <v>383</v>
      </c>
      <c r="Q394" s="239">
        <v>5</v>
      </c>
      <c r="S394" s="239">
        <v>5</v>
      </c>
      <c r="T394" s="239">
        <v>0</v>
      </c>
      <c r="U394" s="239">
        <v>1</v>
      </c>
      <c r="V394" s="239">
        <v>5</v>
      </c>
      <c r="W394" s="239">
        <v>16</v>
      </c>
      <c r="X394" s="239">
        <v>2</v>
      </c>
      <c r="Y394" s="239">
        <v>6</v>
      </c>
      <c r="Z394" s="239">
        <v>2</v>
      </c>
      <c r="AA394" s="239">
        <v>2</v>
      </c>
      <c r="AB394" s="239">
        <v>1</v>
      </c>
      <c r="AC394" s="239">
        <v>98</v>
      </c>
      <c r="AD394" s="239" t="s">
        <v>1056</v>
      </c>
      <c r="AE394" s="239" t="s">
        <v>1057</v>
      </c>
      <c r="AF394" s="239" t="s">
        <v>521</v>
      </c>
      <c r="AG394" s="239">
        <v>4</v>
      </c>
      <c r="AH394" s="239">
        <v>2</v>
      </c>
      <c r="AI394" s="239">
        <v>2</v>
      </c>
      <c r="AJ394" s="239">
        <v>3</v>
      </c>
      <c r="AK394" s="239">
        <v>21</v>
      </c>
      <c r="AL394" s="239">
        <v>61</v>
      </c>
      <c r="AM394" s="239" t="s">
        <v>374</v>
      </c>
      <c r="AN394" s="239">
        <v>5</v>
      </c>
      <c r="AO394" s="239">
        <v>1</v>
      </c>
      <c r="AP394" s="239">
        <v>1</v>
      </c>
      <c r="AS394" s="239">
        <v>4</v>
      </c>
      <c r="AT394" s="239">
        <v>98</v>
      </c>
      <c r="AU394" s="239">
        <v>55</v>
      </c>
      <c r="AV394" s="239">
        <v>11</v>
      </c>
      <c r="AW394" s="239">
        <v>21</v>
      </c>
      <c r="CT394" s="239">
        <v>432909</v>
      </c>
      <c r="CU394" s="239">
        <v>4972809</v>
      </c>
      <c r="CV394" s="239">
        <v>44.9055465</v>
      </c>
      <c r="CW394" s="239">
        <v>-93.849844099999999</v>
      </c>
      <c r="CX394" s="239" t="s">
        <v>379</v>
      </c>
      <c r="CY394" s="239" t="s">
        <v>1087</v>
      </c>
    </row>
    <row r="395" spans="1:103" x14ac:dyDescent="0.25">
      <c r="A395" s="239">
        <v>779736</v>
      </c>
      <c r="B395" s="239">
        <v>3</v>
      </c>
      <c r="C395" s="239">
        <v>7</v>
      </c>
      <c r="D395" s="239">
        <v>168.10400000000001</v>
      </c>
      <c r="E395" s="239">
        <v>10</v>
      </c>
      <c r="G395" s="239" t="s">
        <v>1043</v>
      </c>
      <c r="H395" s="239" t="s">
        <v>374</v>
      </c>
      <c r="I395" s="239">
        <v>25</v>
      </c>
      <c r="K395" s="239">
        <v>20001348</v>
      </c>
      <c r="L395" s="239">
        <v>200150108</v>
      </c>
      <c r="M395" s="239">
        <v>1</v>
      </c>
      <c r="N395" s="239">
        <v>15</v>
      </c>
      <c r="O395" s="239">
        <v>2020</v>
      </c>
      <c r="P395" s="239" t="s">
        <v>375</v>
      </c>
      <c r="Q395" s="239">
        <v>12</v>
      </c>
      <c r="R395" s="239">
        <v>98</v>
      </c>
      <c r="S395" s="239">
        <v>5</v>
      </c>
      <c r="T395" s="239">
        <v>0</v>
      </c>
      <c r="U395" s="239">
        <v>2</v>
      </c>
      <c r="V395" s="239">
        <v>12</v>
      </c>
      <c r="W395" s="239">
        <v>10</v>
      </c>
      <c r="X395" s="239">
        <v>2</v>
      </c>
      <c r="Y395" s="239">
        <v>1</v>
      </c>
      <c r="Z395" s="239">
        <v>1</v>
      </c>
      <c r="AB395" s="239">
        <v>2</v>
      </c>
      <c r="AC395" s="239">
        <v>98</v>
      </c>
      <c r="AD395" s="239">
        <v>7</v>
      </c>
      <c r="AF395" s="239" t="s">
        <v>521</v>
      </c>
      <c r="AG395" s="239">
        <v>7</v>
      </c>
      <c r="AH395" s="239">
        <v>2</v>
      </c>
      <c r="AI395" s="239">
        <v>3</v>
      </c>
      <c r="AJ395" s="239">
        <v>3</v>
      </c>
      <c r="AK395" s="239">
        <v>21</v>
      </c>
      <c r="AL395" s="239">
        <v>48</v>
      </c>
      <c r="AM395" s="239" t="s">
        <v>374</v>
      </c>
      <c r="AN395" s="239">
        <v>5</v>
      </c>
      <c r="AO395" s="239">
        <v>1</v>
      </c>
      <c r="AS395" s="239">
        <v>12</v>
      </c>
      <c r="AT395" s="239">
        <v>9</v>
      </c>
      <c r="AU395" s="239">
        <v>60</v>
      </c>
      <c r="AV395" s="239">
        <v>11</v>
      </c>
      <c r="AW395" s="239">
        <v>21</v>
      </c>
      <c r="AX395" s="239">
        <v>2</v>
      </c>
      <c r="AY395" s="239">
        <v>2</v>
      </c>
      <c r="AZ395" s="239">
        <v>3</v>
      </c>
      <c r="BA395" s="239">
        <v>21</v>
      </c>
      <c r="BB395" s="239">
        <v>41</v>
      </c>
      <c r="BC395" s="239" t="s">
        <v>374</v>
      </c>
      <c r="BD395" s="239">
        <v>5</v>
      </c>
      <c r="BE395" s="239">
        <v>4</v>
      </c>
      <c r="BI395" s="239">
        <v>12</v>
      </c>
      <c r="BJ395" s="239">
        <v>9</v>
      </c>
      <c r="BK395" s="239">
        <v>60</v>
      </c>
      <c r="BL395" s="239">
        <v>11</v>
      </c>
      <c r="BM395" s="239">
        <v>21</v>
      </c>
      <c r="CT395" s="239">
        <v>433142.82107399899</v>
      </c>
      <c r="CU395" s="239">
        <v>4972797.0739478003</v>
      </c>
      <c r="CV395" s="239">
        <v>44.905459639999997</v>
      </c>
      <c r="CW395" s="239">
        <v>-93.846885</v>
      </c>
      <c r="CX395" s="239" t="s">
        <v>379</v>
      </c>
      <c r="CY395" s="239" t="s">
        <v>1088</v>
      </c>
    </row>
    <row r="396" spans="1:103" x14ac:dyDescent="0.25">
      <c r="A396" s="239">
        <v>812649</v>
      </c>
      <c r="B396" s="239">
        <v>3</v>
      </c>
      <c r="C396" s="239">
        <v>7</v>
      </c>
      <c r="D396" s="239">
        <v>168.208</v>
      </c>
      <c r="E396" s="239">
        <v>10</v>
      </c>
      <c r="G396" s="239" t="s">
        <v>1043</v>
      </c>
      <c r="H396" s="239" t="s">
        <v>374</v>
      </c>
      <c r="I396" s="239">
        <v>25</v>
      </c>
      <c r="K396" s="239">
        <v>20014831</v>
      </c>
      <c r="L396" s="239">
        <v>201550046</v>
      </c>
      <c r="M396" s="239">
        <v>6</v>
      </c>
      <c r="N396" s="239">
        <v>3</v>
      </c>
      <c r="O396" s="239">
        <v>2020</v>
      </c>
      <c r="P396" s="239" t="s">
        <v>375</v>
      </c>
      <c r="Q396" s="239">
        <v>16</v>
      </c>
      <c r="R396" s="239" t="s">
        <v>376</v>
      </c>
      <c r="S396" s="239">
        <v>5</v>
      </c>
      <c r="T396" s="239">
        <v>0</v>
      </c>
      <c r="U396" s="239">
        <v>2</v>
      </c>
      <c r="V396" s="239">
        <v>10</v>
      </c>
      <c r="W396" s="239">
        <v>10</v>
      </c>
      <c r="X396" s="239">
        <v>2</v>
      </c>
      <c r="Y396" s="239">
        <v>1</v>
      </c>
      <c r="Z396" s="239">
        <v>1</v>
      </c>
      <c r="AB396" s="239">
        <v>1</v>
      </c>
      <c r="AC396" s="239">
        <v>98</v>
      </c>
      <c r="AD396" s="239">
        <v>7</v>
      </c>
      <c r="AF396" s="239" t="s">
        <v>521</v>
      </c>
      <c r="AG396" s="239">
        <v>5</v>
      </c>
      <c r="AH396" s="239">
        <v>2</v>
      </c>
      <c r="AI396" s="239">
        <v>2</v>
      </c>
      <c r="AJ396" s="239">
        <v>4</v>
      </c>
      <c r="AK396" s="239">
        <v>21</v>
      </c>
      <c r="AL396" s="239">
        <v>17</v>
      </c>
      <c r="AM396" s="239" t="s">
        <v>384</v>
      </c>
      <c r="AN396" s="239">
        <v>5</v>
      </c>
      <c r="AO396" s="239">
        <v>1</v>
      </c>
      <c r="AS396" s="239">
        <v>12</v>
      </c>
      <c r="AT396" s="239">
        <v>9</v>
      </c>
      <c r="AU396" s="239">
        <v>60</v>
      </c>
      <c r="AV396" s="239">
        <v>11</v>
      </c>
      <c r="AW396" s="239">
        <v>21</v>
      </c>
      <c r="AX396" s="239">
        <v>2</v>
      </c>
      <c r="AY396" s="239">
        <v>49</v>
      </c>
      <c r="AZ396" s="239">
        <v>4</v>
      </c>
      <c r="BA396" s="239">
        <v>21</v>
      </c>
      <c r="BB396" s="239">
        <v>66</v>
      </c>
      <c r="BC396" s="239" t="s">
        <v>374</v>
      </c>
      <c r="BD396" s="239">
        <v>5</v>
      </c>
      <c r="BE396" s="239">
        <v>1</v>
      </c>
      <c r="BI396" s="239">
        <v>12</v>
      </c>
      <c r="BJ396" s="239">
        <v>9</v>
      </c>
      <c r="BK396" s="239">
        <v>60</v>
      </c>
      <c r="BL396" s="239">
        <v>11</v>
      </c>
      <c r="BM396" s="239">
        <v>21</v>
      </c>
      <c r="CT396" s="239">
        <v>433309.47348786303</v>
      </c>
      <c r="CU396" s="239">
        <v>4972805.54985986</v>
      </c>
      <c r="CV396" s="239">
        <v>44.90555157</v>
      </c>
      <c r="CW396" s="239">
        <v>-93.844775350000006</v>
      </c>
      <c r="CX396" s="239" t="s">
        <v>379</v>
      </c>
      <c r="CY396" s="239" t="s">
        <v>1089</v>
      </c>
    </row>
    <row r="397" spans="1:103" x14ac:dyDescent="0.25">
      <c r="A397" s="239">
        <v>768935</v>
      </c>
      <c r="B397" s="239">
        <v>3</v>
      </c>
      <c r="C397" s="239">
        <v>7</v>
      </c>
      <c r="D397" s="239">
        <v>168.28800000000001</v>
      </c>
      <c r="E397" s="239">
        <v>10</v>
      </c>
      <c r="G397" s="239" t="s">
        <v>1043</v>
      </c>
      <c r="H397" s="239" t="s">
        <v>374</v>
      </c>
      <c r="I397" s="239">
        <v>25</v>
      </c>
      <c r="K397" s="239">
        <v>19514911</v>
      </c>
      <c r="M397" s="239">
        <v>12</v>
      </c>
      <c r="N397" s="239">
        <v>7</v>
      </c>
      <c r="O397" s="239">
        <v>2019</v>
      </c>
      <c r="P397" s="239" t="s">
        <v>386</v>
      </c>
      <c r="Q397" s="239">
        <v>10</v>
      </c>
      <c r="R397" s="239" t="s">
        <v>393</v>
      </c>
      <c r="S397" s="239">
        <v>5</v>
      </c>
      <c r="T397" s="239">
        <v>0</v>
      </c>
      <c r="U397" s="239">
        <v>2</v>
      </c>
      <c r="V397" s="239">
        <v>10</v>
      </c>
      <c r="W397" s="239">
        <v>10</v>
      </c>
      <c r="X397" s="239">
        <v>2</v>
      </c>
      <c r="Y397" s="239">
        <v>1</v>
      </c>
      <c r="Z397" s="239">
        <v>1</v>
      </c>
      <c r="AB397" s="239">
        <v>1</v>
      </c>
      <c r="AC397" s="239">
        <v>98</v>
      </c>
      <c r="AD397" s="239" t="s">
        <v>1090</v>
      </c>
      <c r="AF397" s="239" t="s">
        <v>521</v>
      </c>
      <c r="AG397" s="239">
        <v>5</v>
      </c>
      <c r="AH397" s="239">
        <v>2</v>
      </c>
      <c r="AI397" s="239">
        <v>49</v>
      </c>
      <c r="AJ397" s="239">
        <v>1</v>
      </c>
      <c r="AK397" s="239">
        <v>28</v>
      </c>
      <c r="AL397" s="239">
        <v>50</v>
      </c>
      <c r="AM397" s="239" t="s">
        <v>374</v>
      </c>
      <c r="AN397" s="239">
        <v>5</v>
      </c>
      <c r="AO397" s="239">
        <v>1</v>
      </c>
      <c r="AS397" s="239">
        <v>12</v>
      </c>
      <c r="AT397" s="239">
        <v>9</v>
      </c>
      <c r="AU397" s="239">
        <v>60</v>
      </c>
      <c r="AV397" s="239">
        <v>11</v>
      </c>
      <c r="AW397" s="239">
        <v>21</v>
      </c>
      <c r="AX397" s="239">
        <v>2</v>
      </c>
      <c r="AY397" s="239">
        <v>4</v>
      </c>
      <c r="AZ397" s="239">
        <v>1</v>
      </c>
      <c r="BA397" s="239">
        <v>29</v>
      </c>
      <c r="BB397" s="239">
        <v>57</v>
      </c>
      <c r="BC397" s="239" t="s">
        <v>384</v>
      </c>
      <c r="BD397" s="239">
        <v>5</v>
      </c>
      <c r="BE397" s="239">
        <v>7</v>
      </c>
      <c r="BI397" s="239">
        <v>12</v>
      </c>
      <c r="BJ397" s="239">
        <v>9</v>
      </c>
      <c r="BK397" s="239">
        <v>60</v>
      </c>
      <c r="BL397" s="239">
        <v>11</v>
      </c>
      <c r="BM397" s="239">
        <v>21</v>
      </c>
      <c r="CT397" s="239">
        <v>433439.17534501798</v>
      </c>
      <c r="CU397" s="239">
        <v>4972814.2494285004</v>
      </c>
      <c r="CV397" s="239">
        <v>44.905642020000002</v>
      </c>
      <c r="CW397" s="239">
        <v>-93.843133719999997</v>
      </c>
      <c r="CX397" s="239" t="s">
        <v>438</v>
      </c>
      <c r="CY397" s="239" t="s">
        <v>1091</v>
      </c>
    </row>
    <row r="398" spans="1:103" x14ac:dyDescent="0.25">
      <c r="A398" s="239">
        <v>702805</v>
      </c>
      <c r="B398" s="239">
        <v>3</v>
      </c>
      <c r="C398" s="239">
        <v>7</v>
      </c>
      <c r="D398" s="239">
        <v>168.41800000000001</v>
      </c>
      <c r="E398" s="239">
        <v>10</v>
      </c>
      <c r="G398" s="239" t="s">
        <v>1043</v>
      </c>
      <c r="H398" s="239" t="s">
        <v>374</v>
      </c>
      <c r="I398" s="239">
        <v>25</v>
      </c>
      <c r="K398" s="239">
        <v>19300820</v>
      </c>
      <c r="M398" s="239">
        <v>4</v>
      </c>
      <c r="N398" s="239">
        <v>10</v>
      </c>
      <c r="O398" s="239">
        <v>2019</v>
      </c>
      <c r="P398" s="239" t="s">
        <v>375</v>
      </c>
      <c r="Q398" s="239">
        <v>17</v>
      </c>
      <c r="R398" s="239">
        <v>98</v>
      </c>
      <c r="S398" s="239">
        <v>5</v>
      </c>
      <c r="T398" s="239">
        <v>0</v>
      </c>
      <c r="U398" s="239">
        <v>1</v>
      </c>
      <c r="W398" s="239">
        <v>32</v>
      </c>
      <c r="X398" s="239">
        <v>2</v>
      </c>
      <c r="Y398" s="239">
        <v>1</v>
      </c>
      <c r="Z398" s="239">
        <v>4</v>
      </c>
      <c r="AB398" s="239">
        <v>90</v>
      </c>
      <c r="AC398" s="239">
        <v>98</v>
      </c>
      <c r="AD398" s="239" t="s">
        <v>676</v>
      </c>
      <c r="AF398" s="239" t="s">
        <v>521</v>
      </c>
      <c r="AG398" s="239">
        <v>3</v>
      </c>
      <c r="AH398" s="239">
        <v>2</v>
      </c>
      <c r="AI398" s="239">
        <v>6</v>
      </c>
      <c r="AJ398" s="239">
        <v>3</v>
      </c>
      <c r="AK398" s="239">
        <v>21</v>
      </c>
      <c r="AL398" s="239">
        <v>39</v>
      </c>
      <c r="AM398" s="239" t="s">
        <v>374</v>
      </c>
      <c r="AN398" s="239">
        <v>5</v>
      </c>
      <c r="AO398" s="239">
        <v>90</v>
      </c>
      <c r="AS398" s="239">
        <v>90</v>
      </c>
      <c r="AT398" s="239">
        <v>9</v>
      </c>
      <c r="AV398" s="239">
        <v>11</v>
      </c>
      <c r="AW398" s="239">
        <v>23</v>
      </c>
      <c r="CT398" s="239">
        <v>433660.42143679701</v>
      </c>
      <c r="CU398" s="239">
        <v>4972790.4503363697</v>
      </c>
      <c r="CV398" s="239">
        <v>44.905448450000002</v>
      </c>
      <c r="CW398" s="239">
        <v>-93.840328349999993</v>
      </c>
      <c r="CX398" s="239" t="s">
        <v>438</v>
      </c>
      <c r="CY398" s="239" t="s">
        <v>1092</v>
      </c>
    </row>
    <row r="399" spans="1:103" x14ac:dyDescent="0.25">
      <c r="A399" s="239">
        <v>344039</v>
      </c>
      <c r="B399" s="239">
        <v>3</v>
      </c>
      <c r="C399" s="239">
        <v>7</v>
      </c>
      <c r="D399" s="239">
        <v>168.47499999999999</v>
      </c>
      <c r="E399" s="239">
        <v>10</v>
      </c>
      <c r="G399" s="239" t="s">
        <v>1043</v>
      </c>
      <c r="H399" s="239" t="s">
        <v>374</v>
      </c>
      <c r="I399" s="239">
        <v>25</v>
      </c>
      <c r="K399" s="239">
        <v>16503907</v>
      </c>
      <c r="M399" s="239">
        <v>4</v>
      </c>
      <c r="N399" s="239">
        <v>14</v>
      </c>
      <c r="O399" s="239">
        <v>2016</v>
      </c>
      <c r="P399" s="239" t="s">
        <v>416</v>
      </c>
      <c r="Q399" s="239">
        <v>17</v>
      </c>
      <c r="R399" s="239">
        <v>98</v>
      </c>
      <c r="S399" s="239">
        <v>5</v>
      </c>
      <c r="T399" s="239">
        <v>0</v>
      </c>
      <c r="U399" s="239">
        <v>1</v>
      </c>
      <c r="W399" s="239">
        <v>12</v>
      </c>
      <c r="X399" s="239">
        <v>2</v>
      </c>
      <c r="Y399" s="239">
        <v>1</v>
      </c>
      <c r="Z399" s="239">
        <v>1</v>
      </c>
      <c r="AB399" s="239">
        <v>1</v>
      </c>
      <c r="AC399" s="239">
        <v>98</v>
      </c>
      <c r="AD399" s="239" t="s">
        <v>676</v>
      </c>
      <c r="AF399" s="239" t="s">
        <v>521</v>
      </c>
      <c r="AG399" s="239">
        <v>4</v>
      </c>
      <c r="AH399" s="239">
        <v>2</v>
      </c>
      <c r="AI399" s="239">
        <v>2</v>
      </c>
      <c r="AJ399" s="239">
        <v>4</v>
      </c>
      <c r="AK399" s="239">
        <v>21</v>
      </c>
      <c r="AL399" s="239">
        <v>33</v>
      </c>
      <c r="AM399" s="239" t="s">
        <v>384</v>
      </c>
      <c r="AN399" s="239">
        <v>5</v>
      </c>
      <c r="AO399" s="239">
        <v>1</v>
      </c>
      <c r="AS399" s="239">
        <v>12</v>
      </c>
      <c r="AT399" s="239">
        <v>9</v>
      </c>
      <c r="AU399" s="239">
        <v>55</v>
      </c>
      <c r="AV399" s="239">
        <v>11</v>
      </c>
      <c r="AW399" s="239">
        <v>21</v>
      </c>
      <c r="CT399" s="239">
        <v>433752.44263821898</v>
      </c>
      <c r="CU399" s="239">
        <v>4972805.7827449003</v>
      </c>
      <c r="CV399" s="239">
        <v>44.905595030000001</v>
      </c>
      <c r="CW399" s="239">
        <v>-93.839164850000003</v>
      </c>
      <c r="CX399" s="239" t="s">
        <v>379</v>
      </c>
      <c r="CY399" s="239" t="s">
        <v>1093</v>
      </c>
    </row>
    <row r="400" spans="1:103" x14ac:dyDescent="0.25">
      <c r="A400" s="239">
        <v>10940099</v>
      </c>
      <c r="B400" s="239">
        <v>3</v>
      </c>
      <c r="C400" s="239">
        <v>7</v>
      </c>
      <c r="D400" s="239">
        <v>168.48699999999999</v>
      </c>
      <c r="E400" s="239">
        <v>10</v>
      </c>
      <c r="G400" s="239" t="s">
        <v>1031</v>
      </c>
      <c r="H400" s="239" t="s">
        <v>374</v>
      </c>
      <c r="I400" s="239">
        <v>25</v>
      </c>
      <c r="K400" s="239">
        <v>14509178</v>
      </c>
      <c r="L400" s="239">
        <v>150270158</v>
      </c>
      <c r="M400" s="239">
        <v>8</v>
      </c>
      <c r="N400" s="239">
        <v>26</v>
      </c>
      <c r="O400" s="239">
        <v>2014</v>
      </c>
      <c r="P400" s="239" t="s">
        <v>391</v>
      </c>
      <c r="Q400" s="239">
        <v>21</v>
      </c>
      <c r="R400" s="239" t="s">
        <v>393</v>
      </c>
      <c r="S400" s="239">
        <v>5</v>
      </c>
      <c r="T400" s="239">
        <v>0</v>
      </c>
      <c r="U400" s="239">
        <v>2</v>
      </c>
      <c r="V400" s="239">
        <v>10</v>
      </c>
      <c r="W400" s="239">
        <v>10</v>
      </c>
      <c r="X400" s="239">
        <v>2</v>
      </c>
      <c r="Y400" s="239">
        <v>4</v>
      </c>
      <c r="Z400" s="239">
        <v>1</v>
      </c>
      <c r="AB400" s="239">
        <v>1</v>
      </c>
      <c r="AC400" s="239">
        <v>98</v>
      </c>
      <c r="AD400" s="239" t="s">
        <v>523</v>
      </c>
      <c r="AE400" s="239" t="s">
        <v>952</v>
      </c>
      <c r="AF400" s="239" t="s">
        <v>521</v>
      </c>
      <c r="AG400" s="239">
        <v>5</v>
      </c>
      <c r="AH400" s="239">
        <v>2</v>
      </c>
      <c r="AI400" s="239">
        <v>2</v>
      </c>
      <c r="AJ400" s="239">
        <v>3</v>
      </c>
      <c r="AK400" s="239">
        <v>21</v>
      </c>
      <c r="AL400" s="239">
        <v>20</v>
      </c>
      <c r="AM400" s="239" t="s">
        <v>374</v>
      </c>
      <c r="AN400" s="239">
        <v>5</v>
      </c>
      <c r="AO400" s="239">
        <v>1</v>
      </c>
      <c r="AS400" s="239">
        <v>7</v>
      </c>
      <c r="AT400" s="239">
        <v>98</v>
      </c>
      <c r="AU400" s="239">
        <v>55</v>
      </c>
      <c r="AV400" s="239">
        <v>11</v>
      </c>
      <c r="AW400" s="239">
        <v>21</v>
      </c>
      <c r="AX400" s="239">
        <v>1</v>
      </c>
      <c r="AY400" s="239">
        <v>3</v>
      </c>
      <c r="AZ400" s="239">
        <v>3</v>
      </c>
      <c r="BA400" s="239">
        <v>21</v>
      </c>
      <c r="BB400" s="239">
        <v>27</v>
      </c>
      <c r="BC400" s="239" t="s">
        <v>374</v>
      </c>
      <c r="BD400" s="239">
        <v>99</v>
      </c>
      <c r="BE400" s="239">
        <v>7</v>
      </c>
      <c r="BI400" s="239">
        <v>7</v>
      </c>
      <c r="BJ400" s="239">
        <v>98</v>
      </c>
      <c r="BK400" s="239">
        <v>55</v>
      </c>
      <c r="BL400" s="239">
        <v>11</v>
      </c>
      <c r="BM400" s="239">
        <v>21</v>
      </c>
      <c r="CT400" s="239">
        <v>433771</v>
      </c>
      <c r="CU400" s="239">
        <v>4972798</v>
      </c>
      <c r="CV400" s="239">
        <v>44.905525500000003</v>
      </c>
      <c r="CW400" s="239">
        <v>-93.838923800000003</v>
      </c>
      <c r="CX400" s="239" t="s">
        <v>379</v>
      </c>
      <c r="CY400" s="239" t="s">
        <v>1094</v>
      </c>
    </row>
    <row r="401" spans="1:103" x14ac:dyDescent="0.25">
      <c r="A401" s="239">
        <v>10933528</v>
      </c>
      <c r="B401" s="239">
        <v>3</v>
      </c>
      <c r="C401" s="239">
        <v>7</v>
      </c>
      <c r="D401" s="239">
        <v>168.512</v>
      </c>
      <c r="E401" s="239">
        <v>10</v>
      </c>
      <c r="G401" s="239" t="s">
        <v>1031</v>
      </c>
      <c r="H401" s="239" t="s">
        <v>374</v>
      </c>
      <c r="I401" s="239">
        <v>25</v>
      </c>
      <c r="K401" s="239">
        <v>140005482</v>
      </c>
      <c r="L401" s="239">
        <v>140530221</v>
      </c>
      <c r="M401" s="239">
        <v>2</v>
      </c>
      <c r="N401" s="239">
        <v>22</v>
      </c>
      <c r="O401" s="239">
        <v>2014</v>
      </c>
      <c r="P401" s="239" t="s">
        <v>386</v>
      </c>
      <c r="Q401" s="239">
        <v>12</v>
      </c>
      <c r="S401" s="239">
        <v>5</v>
      </c>
      <c r="T401" s="239">
        <v>0</v>
      </c>
      <c r="U401" s="239">
        <v>1</v>
      </c>
      <c r="V401" s="239">
        <v>4</v>
      </c>
      <c r="W401" s="239">
        <v>83</v>
      </c>
      <c r="X401" s="239">
        <v>2</v>
      </c>
      <c r="Y401" s="239">
        <v>1</v>
      </c>
      <c r="Z401" s="239">
        <v>1</v>
      </c>
      <c r="AB401" s="239">
        <v>5</v>
      </c>
      <c r="AC401" s="239">
        <v>98</v>
      </c>
      <c r="AD401" s="239" t="s">
        <v>519</v>
      </c>
      <c r="AE401" s="239" t="s">
        <v>1095</v>
      </c>
      <c r="AF401" s="239" t="s">
        <v>521</v>
      </c>
      <c r="AG401" s="239">
        <v>3</v>
      </c>
      <c r="AH401" s="239">
        <v>2</v>
      </c>
      <c r="AI401" s="239">
        <v>3</v>
      </c>
      <c r="AJ401" s="239">
        <v>3</v>
      </c>
      <c r="AK401" s="239">
        <v>21</v>
      </c>
      <c r="AL401" s="239">
        <v>57</v>
      </c>
      <c r="AM401" s="239" t="s">
        <v>374</v>
      </c>
      <c r="AN401" s="239">
        <v>5</v>
      </c>
      <c r="AS401" s="239">
        <v>5</v>
      </c>
      <c r="AT401" s="239">
        <v>98</v>
      </c>
      <c r="AU401" s="239">
        <v>55</v>
      </c>
      <c r="AV401" s="239">
        <v>11</v>
      </c>
      <c r="AW401" s="239">
        <v>21</v>
      </c>
      <c r="CT401" s="239">
        <v>433812</v>
      </c>
      <c r="CU401" s="239">
        <v>4972797</v>
      </c>
      <c r="CV401" s="239">
        <v>44.905523299999999</v>
      </c>
      <c r="CW401" s="239">
        <v>-93.838413599999996</v>
      </c>
      <c r="CX401" s="239" t="s">
        <v>379</v>
      </c>
      <c r="CY401" s="239" t="s">
        <v>1096</v>
      </c>
    </row>
    <row r="402" spans="1:103" x14ac:dyDescent="0.25">
      <c r="A402" s="239">
        <v>10782737</v>
      </c>
      <c r="B402" s="239">
        <v>3</v>
      </c>
      <c r="C402" s="239">
        <v>7</v>
      </c>
      <c r="D402" s="239">
        <v>168.524</v>
      </c>
      <c r="E402" s="239">
        <v>10</v>
      </c>
      <c r="G402" s="239" t="s">
        <v>1031</v>
      </c>
      <c r="H402" s="239" t="s">
        <v>374</v>
      </c>
      <c r="I402" s="239">
        <v>25</v>
      </c>
      <c r="K402" s="239">
        <v>12038209</v>
      </c>
      <c r="L402" s="239">
        <v>123630146</v>
      </c>
      <c r="M402" s="239">
        <v>12</v>
      </c>
      <c r="N402" s="239">
        <v>28</v>
      </c>
      <c r="O402" s="239">
        <v>2012</v>
      </c>
      <c r="P402" s="239" t="s">
        <v>383</v>
      </c>
      <c r="Q402" s="239">
        <v>8</v>
      </c>
      <c r="S402" s="239">
        <v>4</v>
      </c>
      <c r="T402" s="239">
        <v>0</v>
      </c>
      <c r="U402" s="239">
        <v>1</v>
      </c>
      <c r="V402" s="239">
        <v>7</v>
      </c>
      <c r="W402" s="239">
        <v>83</v>
      </c>
      <c r="X402" s="239">
        <v>2</v>
      </c>
      <c r="Y402" s="239">
        <v>1</v>
      </c>
      <c r="Z402" s="239">
        <v>2</v>
      </c>
      <c r="AB402" s="239">
        <v>5</v>
      </c>
      <c r="AC402" s="239">
        <v>98</v>
      </c>
      <c r="AD402" s="239" t="s">
        <v>519</v>
      </c>
      <c r="AE402" s="239" t="s">
        <v>1097</v>
      </c>
      <c r="AF402" s="239" t="s">
        <v>521</v>
      </c>
      <c r="AG402" s="239">
        <v>3</v>
      </c>
      <c r="AH402" s="239">
        <v>2</v>
      </c>
      <c r="AI402" s="239">
        <v>3</v>
      </c>
      <c r="AJ402" s="239">
        <v>3</v>
      </c>
      <c r="AK402" s="239">
        <v>21</v>
      </c>
      <c r="AL402" s="239">
        <v>61</v>
      </c>
      <c r="AM402" s="239" t="s">
        <v>374</v>
      </c>
      <c r="AN402" s="239">
        <v>5</v>
      </c>
      <c r="AS402" s="239">
        <v>7</v>
      </c>
      <c r="AT402" s="239">
        <v>98</v>
      </c>
      <c r="AU402" s="239">
        <v>55</v>
      </c>
      <c r="AV402" s="239">
        <v>11</v>
      </c>
      <c r="AW402" s="239">
        <v>21</v>
      </c>
      <c r="CT402" s="239">
        <v>433831</v>
      </c>
      <c r="CU402" s="239">
        <v>4972797</v>
      </c>
      <c r="CV402" s="239">
        <v>44.905522300000001</v>
      </c>
      <c r="CW402" s="239">
        <v>-93.8381665</v>
      </c>
      <c r="CX402" s="239" t="s">
        <v>379</v>
      </c>
      <c r="CY402" s="239" t="s">
        <v>1098</v>
      </c>
    </row>
    <row r="403" spans="1:103" x14ac:dyDescent="0.25">
      <c r="A403" s="239">
        <v>10776553</v>
      </c>
      <c r="B403" s="239">
        <v>3</v>
      </c>
      <c r="C403" s="239">
        <v>7</v>
      </c>
      <c r="D403" s="239">
        <v>168.54300000000001</v>
      </c>
      <c r="E403" s="239">
        <v>10</v>
      </c>
      <c r="G403" s="239" t="s">
        <v>1031</v>
      </c>
      <c r="H403" s="239" t="s">
        <v>374</v>
      </c>
      <c r="I403" s="239">
        <v>25</v>
      </c>
      <c r="K403" s="239">
        <v>12007038</v>
      </c>
      <c r="L403" s="239">
        <v>120800006</v>
      </c>
      <c r="M403" s="239">
        <v>3</v>
      </c>
      <c r="N403" s="239">
        <v>15</v>
      </c>
      <c r="O403" s="239">
        <v>2012</v>
      </c>
      <c r="P403" s="239" t="s">
        <v>416</v>
      </c>
      <c r="Q403" s="239">
        <v>0</v>
      </c>
      <c r="S403" s="239">
        <v>3</v>
      </c>
      <c r="T403" s="239">
        <v>0</v>
      </c>
      <c r="U403" s="239">
        <v>1</v>
      </c>
      <c r="V403" s="239">
        <v>7</v>
      </c>
      <c r="W403" s="239">
        <v>45</v>
      </c>
      <c r="X403" s="239">
        <v>2</v>
      </c>
      <c r="Y403" s="239">
        <v>6</v>
      </c>
      <c r="Z403" s="239">
        <v>1</v>
      </c>
      <c r="AB403" s="239">
        <v>1</v>
      </c>
      <c r="AC403" s="239">
        <v>98</v>
      </c>
      <c r="AD403" s="239" t="s">
        <v>519</v>
      </c>
      <c r="AE403" s="239" t="s">
        <v>1099</v>
      </c>
      <c r="AF403" s="239" t="s">
        <v>521</v>
      </c>
      <c r="AG403" s="239">
        <v>3</v>
      </c>
      <c r="AH403" s="239">
        <v>2</v>
      </c>
      <c r="AI403" s="239">
        <v>2</v>
      </c>
      <c r="AJ403" s="239">
        <v>4</v>
      </c>
      <c r="AK403" s="239">
        <v>99</v>
      </c>
      <c r="AL403" s="239">
        <v>22</v>
      </c>
      <c r="AM403" s="239" t="s">
        <v>374</v>
      </c>
      <c r="AN403" s="239">
        <v>10</v>
      </c>
      <c r="AO403" s="239">
        <v>3</v>
      </c>
      <c r="AP403" s="239">
        <v>18</v>
      </c>
      <c r="AQ403" s="239">
        <v>99</v>
      </c>
      <c r="AS403" s="239">
        <v>7</v>
      </c>
      <c r="AT403" s="239">
        <v>98</v>
      </c>
      <c r="AU403" s="239">
        <v>55</v>
      </c>
      <c r="AV403" s="239">
        <v>11</v>
      </c>
      <c r="AW403" s="239">
        <v>20</v>
      </c>
      <c r="CT403" s="239">
        <v>433862</v>
      </c>
      <c r="CU403" s="239">
        <v>4972796</v>
      </c>
      <c r="CV403" s="239">
        <v>44.905520600000003</v>
      </c>
      <c r="CW403" s="239">
        <v>-93.837775300000004</v>
      </c>
      <c r="CX403" s="239" t="s">
        <v>379</v>
      </c>
      <c r="CY403" s="239" t="s">
        <v>1100</v>
      </c>
    </row>
    <row r="404" spans="1:103" x14ac:dyDescent="0.25">
      <c r="A404" s="239">
        <v>11024301</v>
      </c>
      <c r="B404" s="239">
        <v>3</v>
      </c>
      <c r="C404" s="239">
        <v>7</v>
      </c>
      <c r="D404" s="239">
        <v>168.58199999999999</v>
      </c>
      <c r="E404" s="239">
        <v>10</v>
      </c>
      <c r="G404" s="239" t="s">
        <v>1031</v>
      </c>
      <c r="H404" s="239" t="s">
        <v>374</v>
      </c>
      <c r="I404" s="239">
        <v>25</v>
      </c>
      <c r="K404" s="239">
        <v>15040998</v>
      </c>
      <c r="L404" s="239">
        <v>153560004</v>
      </c>
      <c r="M404" s="239">
        <v>12</v>
      </c>
      <c r="N404" s="239">
        <v>20</v>
      </c>
      <c r="O404" s="239">
        <v>2015</v>
      </c>
      <c r="P404" s="239" t="s">
        <v>389</v>
      </c>
      <c r="Q404" s="239">
        <v>21</v>
      </c>
      <c r="S404" s="239">
        <v>5</v>
      </c>
      <c r="T404" s="239">
        <v>0</v>
      </c>
      <c r="U404" s="239">
        <v>2</v>
      </c>
      <c r="V404" s="239">
        <v>1</v>
      </c>
      <c r="W404" s="239">
        <v>10</v>
      </c>
      <c r="X404" s="239">
        <v>2</v>
      </c>
      <c r="Y404" s="239">
        <v>6</v>
      </c>
      <c r="Z404" s="239">
        <v>1</v>
      </c>
      <c r="AB404" s="239">
        <v>1</v>
      </c>
      <c r="AC404" s="239">
        <v>98</v>
      </c>
      <c r="AD404" s="239" t="s">
        <v>519</v>
      </c>
      <c r="AE404" s="239" t="s">
        <v>1097</v>
      </c>
      <c r="AF404" s="239" t="s">
        <v>521</v>
      </c>
      <c r="AG404" s="239">
        <v>7</v>
      </c>
      <c r="AH404" s="239">
        <v>2</v>
      </c>
      <c r="AI404" s="239">
        <v>2</v>
      </c>
      <c r="AJ404" s="239">
        <v>3</v>
      </c>
      <c r="AK404" s="239">
        <v>21</v>
      </c>
      <c r="AL404" s="239">
        <v>22</v>
      </c>
      <c r="AM404" s="239" t="s">
        <v>384</v>
      </c>
      <c r="AN404" s="239">
        <v>9</v>
      </c>
      <c r="AO404" s="239">
        <v>5</v>
      </c>
      <c r="AP404" s="239">
        <v>21</v>
      </c>
      <c r="AS404" s="239">
        <v>7</v>
      </c>
      <c r="AT404" s="239">
        <v>98</v>
      </c>
      <c r="AU404" s="239">
        <v>55</v>
      </c>
      <c r="AV404" s="239">
        <v>11</v>
      </c>
      <c r="AW404" s="239">
        <v>21</v>
      </c>
      <c r="AX404" s="239">
        <v>2</v>
      </c>
      <c r="AY404" s="239">
        <v>2</v>
      </c>
      <c r="AZ404" s="239">
        <v>3</v>
      </c>
      <c r="BA404" s="239">
        <v>21</v>
      </c>
      <c r="BB404" s="239">
        <v>71</v>
      </c>
      <c r="BC404" s="239" t="s">
        <v>374</v>
      </c>
      <c r="BD404" s="239">
        <v>5</v>
      </c>
      <c r="BE404" s="239">
        <v>1</v>
      </c>
      <c r="BI404" s="239">
        <v>7</v>
      </c>
      <c r="BJ404" s="239">
        <v>98</v>
      </c>
      <c r="BK404" s="239">
        <v>55</v>
      </c>
      <c r="BL404" s="239">
        <v>11</v>
      </c>
      <c r="BM404" s="239">
        <v>21</v>
      </c>
      <c r="CT404" s="239">
        <v>433925</v>
      </c>
      <c r="CU404" s="239">
        <v>4972795</v>
      </c>
      <c r="CV404" s="239">
        <v>44.905517199999998</v>
      </c>
      <c r="CW404" s="239">
        <v>-93.836972200000005</v>
      </c>
      <c r="CX404" s="239" t="s">
        <v>379</v>
      </c>
      <c r="CY404" s="239" t="s">
        <v>1101</v>
      </c>
    </row>
    <row r="405" spans="1:103" x14ac:dyDescent="0.25">
      <c r="A405" s="239">
        <v>673772</v>
      </c>
      <c r="B405" s="239">
        <v>3</v>
      </c>
      <c r="C405" s="239">
        <v>7</v>
      </c>
      <c r="D405" s="239">
        <v>168.666</v>
      </c>
      <c r="E405" s="239">
        <v>10</v>
      </c>
      <c r="G405" s="239" t="s">
        <v>1043</v>
      </c>
      <c r="H405" s="239" t="s">
        <v>374</v>
      </c>
      <c r="I405" s="239">
        <v>25</v>
      </c>
      <c r="K405" s="239">
        <v>19000256</v>
      </c>
      <c r="M405" s="239">
        <v>1</v>
      </c>
      <c r="N405" s="239">
        <v>3</v>
      </c>
      <c r="O405" s="239">
        <v>2019</v>
      </c>
      <c r="P405" s="239" t="s">
        <v>416</v>
      </c>
      <c r="Q405" s="239">
        <v>19</v>
      </c>
      <c r="R405" s="239" t="s">
        <v>376</v>
      </c>
      <c r="S405" s="239">
        <v>5</v>
      </c>
      <c r="T405" s="239">
        <v>0</v>
      </c>
      <c r="U405" s="239">
        <v>1</v>
      </c>
      <c r="W405" s="239">
        <v>17</v>
      </c>
      <c r="X405" s="239">
        <v>2</v>
      </c>
      <c r="Y405" s="239">
        <v>6</v>
      </c>
      <c r="Z405" s="239">
        <v>1</v>
      </c>
      <c r="AB405" s="239">
        <v>1</v>
      </c>
      <c r="AC405" s="239">
        <v>98</v>
      </c>
      <c r="AD405" s="239" t="s">
        <v>676</v>
      </c>
      <c r="AF405" s="239" t="s">
        <v>521</v>
      </c>
      <c r="AG405" s="239">
        <v>4</v>
      </c>
      <c r="AH405" s="239">
        <v>2</v>
      </c>
      <c r="AI405" s="239">
        <v>2</v>
      </c>
      <c r="AJ405" s="239">
        <v>4</v>
      </c>
      <c r="AK405" s="239">
        <v>21</v>
      </c>
      <c r="AL405" s="239">
        <v>21</v>
      </c>
      <c r="AM405" s="239" t="s">
        <v>374</v>
      </c>
      <c r="AN405" s="239">
        <v>5</v>
      </c>
      <c r="AO405" s="239">
        <v>1</v>
      </c>
      <c r="AS405" s="239">
        <v>12</v>
      </c>
      <c r="AT405" s="239">
        <v>9</v>
      </c>
      <c r="AU405" s="239">
        <v>60</v>
      </c>
      <c r="AV405" s="239">
        <v>11</v>
      </c>
      <c r="AW405" s="239">
        <v>21</v>
      </c>
      <c r="CT405" s="239">
        <v>434060.09790577902</v>
      </c>
      <c r="CU405" s="239">
        <v>4972794.8996326895</v>
      </c>
      <c r="CV405" s="239">
        <v>44.90552564</v>
      </c>
      <c r="CW405" s="239">
        <v>-93.835266739999994</v>
      </c>
      <c r="CX405" s="239" t="s">
        <v>379</v>
      </c>
      <c r="CY405" s="239" t="s">
        <v>1102</v>
      </c>
    </row>
    <row r="406" spans="1:103" x14ac:dyDescent="0.25">
      <c r="A406" s="239">
        <v>773127</v>
      </c>
      <c r="B406" s="239">
        <v>3</v>
      </c>
      <c r="C406" s="239">
        <v>7</v>
      </c>
      <c r="D406" s="239">
        <v>168.77799999999999</v>
      </c>
      <c r="E406" s="239">
        <v>10</v>
      </c>
      <c r="G406" s="239" t="s">
        <v>1043</v>
      </c>
      <c r="H406" s="239" t="s">
        <v>374</v>
      </c>
      <c r="I406" s="239">
        <v>25</v>
      </c>
      <c r="K406" s="239">
        <v>19037641</v>
      </c>
      <c r="M406" s="239">
        <v>12</v>
      </c>
      <c r="N406" s="239">
        <v>19</v>
      </c>
      <c r="O406" s="239">
        <v>2019</v>
      </c>
      <c r="P406" s="239" t="s">
        <v>416</v>
      </c>
      <c r="Q406" s="239">
        <v>16</v>
      </c>
      <c r="S406" s="239">
        <v>5</v>
      </c>
      <c r="T406" s="239">
        <v>0</v>
      </c>
      <c r="U406" s="239">
        <v>2</v>
      </c>
      <c r="V406" s="239">
        <v>12</v>
      </c>
      <c r="W406" s="239">
        <v>10</v>
      </c>
      <c r="X406" s="239">
        <v>2</v>
      </c>
      <c r="Y406" s="239">
        <v>3</v>
      </c>
      <c r="Z406" s="239">
        <v>2</v>
      </c>
      <c r="AB406" s="239">
        <v>1</v>
      </c>
      <c r="AC406" s="239">
        <v>98</v>
      </c>
      <c r="AD406" s="239">
        <v>7</v>
      </c>
      <c r="AF406" s="239" t="s">
        <v>521</v>
      </c>
      <c r="AG406" s="239">
        <v>7</v>
      </c>
      <c r="AH406" s="239">
        <v>2</v>
      </c>
      <c r="AI406" s="239">
        <v>4</v>
      </c>
      <c r="AJ406" s="239">
        <v>4</v>
      </c>
      <c r="AK406" s="239">
        <v>34</v>
      </c>
      <c r="AL406" s="239">
        <v>57</v>
      </c>
      <c r="AM406" s="239" t="s">
        <v>374</v>
      </c>
      <c r="AN406" s="239">
        <v>5</v>
      </c>
      <c r="AO406" s="239">
        <v>70</v>
      </c>
      <c r="AS406" s="239">
        <v>12</v>
      </c>
      <c r="AT406" s="239">
        <v>9</v>
      </c>
      <c r="AU406" s="239">
        <v>60</v>
      </c>
      <c r="AV406" s="239">
        <v>11</v>
      </c>
      <c r="AW406" s="239">
        <v>21</v>
      </c>
      <c r="AX406" s="239">
        <v>2</v>
      </c>
      <c r="AY406" s="239">
        <v>4</v>
      </c>
      <c r="AZ406" s="239">
        <v>4</v>
      </c>
      <c r="BA406" s="239">
        <v>27</v>
      </c>
      <c r="BB406" s="239">
        <v>42</v>
      </c>
      <c r="BC406" s="239" t="s">
        <v>384</v>
      </c>
      <c r="BD406" s="239">
        <v>5</v>
      </c>
      <c r="BE406" s="239">
        <v>71</v>
      </c>
      <c r="BI406" s="239">
        <v>12</v>
      </c>
      <c r="BJ406" s="239">
        <v>9</v>
      </c>
      <c r="BK406" s="239">
        <v>60</v>
      </c>
      <c r="BL406" s="239">
        <v>11</v>
      </c>
      <c r="BM406" s="239">
        <v>21</v>
      </c>
      <c r="CT406" s="239">
        <v>434226.37422529899</v>
      </c>
      <c r="CU406" s="239">
        <v>4972793.7653651498</v>
      </c>
      <c r="CV406" s="239">
        <v>44.905530820000003</v>
      </c>
      <c r="CW406" s="239">
        <v>-93.833160579999998</v>
      </c>
      <c r="CX406" s="239" t="s">
        <v>379</v>
      </c>
      <c r="CY406" s="239" t="s">
        <v>1103</v>
      </c>
    </row>
    <row r="407" spans="1:103" x14ac:dyDescent="0.25">
      <c r="A407" s="239">
        <v>637065</v>
      </c>
      <c r="B407" s="239">
        <v>3</v>
      </c>
      <c r="C407" s="239">
        <v>7</v>
      </c>
      <c r="D407" s="239">
        <v>168.80099999999999</v>
      </c>
      <c r="E407" s="239">
        <v>10</v>
      </c>
      <c r="G407" s="239" t="s">
        <v>1043</v>
      </c>
      <c r="H407" s="239" t="s">
        <v>374</v>
      </c>
      <c r="I407" s="239">
        <v>25</v>
      </c>
      <c r="K407" s="239">
        <v>18030238</v>
      </c>
      <c r="M407" s="239">
        <v>9</v>
      </c>
      <c r="N407" s="239">
        <v>24</v>
      </c>
      <c r="O407" s="239">
        <v>2018</v>
      </c>
      <c r="P407" s="239" t="s">
        <v>381</v>
      </c>
      <c r="Q407" s="239">
        <v>11</v>
      </c>
      <c r="R407" s="239" t="s">
        <v>393</v>
      </c>
      <c r="S407" s="239">
        <v>5</v>
      </c>
      <c r="T407" s="239">
        <v>0</v>
      </c>
      <c r="U407" s="239">
        <v>2</v>
      </c>
      <c r="V407" s="239">
        <v>10</v>
      </c>
      <c r="W407" s="239">
        <v>10</v>
      </c>
      <c r="X407" s="239">
        <v>2</v>
      </c>
      <c r="Y407" s="239">
        <v>1</v>
      </c>
      <c r="Z407" s="239">
        <v>1</v>
      </c>
      <c r="AB407" s="239">
        <v>1</v>
      </c>
      <c r="AC407" s="239">
        <v>98</v>
      </c>
      <c r="AD407" s="239" t="s">
        <v>676</v>
      </c>
      <c r="AF407" s="239" t="s">
        <v>521</v>
      </c>
      <c r="AG407" s="239">
        <v>5</v>
      </c>
      <c r="AH407" s="239">
        <v>2</v>
      </c>
      <c r="AI407" s="239">
        <v>4</v>
      </c>
      <c r="AJ407" s="239">
        <v>3</v>
      </c>
      <c r="AK407" s="239">
        <v>21</v>
      </c>
      <c r="AL407" s="239">
        <v>38</v>
      </c>
      <c r="AM407" s="239" t="s">
        <v>384</v>
      </c>
      <c r="AN407" s="239">
        <v>5</v>
      </c>
      <c r="AO407" s="239">
        <v>1</v>
      </c>
      <c r="AS407" s="239">
        <v>12</v>
      </c>
      <c r="AT407" s="239">
        <v>98</v>
      </c>
      <c r="AU407" s="239">
        <v>55</v>
      </c>
      <c r="AV407" s="239">
        <v>11</v>
      </c>
      <c r="AW407" s="239">
        <v>23</v>
      </c>
      <c r="AX407" s="239">
        <v>2</v>
      </c>
      <c r="AY407" s="239">
        <v>4</v>
      </c>
      <c r="AZ407" s="239">
        <v>3</v>
      </c>
      <c r="BA407" s="239">
        <v>21</v>
      </c>
      <c r="BB407" s="239">
        <v>48</v>
      </c>
      <c r="BC407" s="239" t="s">
        <v>384</v>
      </c>
      <c r="BD407" s="239">
        <v>5</v>
      </c>
      <c r="BE407" s="239">
        <v>1</v>
      </c>
      <c r="BI407" s="239">
        <v>12</v>
      </c>
      <c r="BJ407" s="239">
        <v>98</v>
      </c>
      <c r="BK407" s="239">
        <v>55</v>
      </c>
      <c r="BL407" s="239">
        <v>11</v>
      </c>
      <c r="BM407" s="239">
        <v>23</v>
      </c>
      <c r="CT407" s="239">
        <v>434277.03412835498</v>
      </c>
      <c r="CU407" s="239">
        <v>4972789.6936748102</v>
      </c>
      <c r="CV407" s="239">
        <v>44.905498850000001</v>
      </c>
      <c r="CW407" s="239">
        <v>-93.832518410000006</v>
      </c>
      <c r="CX407" s="239" t="s">
        <v>438</v>
      </c>
      <c r="CY407" s="239" t="s">
        <v>1104</v>
      </c>
    </row>
    <row r="408" spans="1:103" x14ac:dyDescent="0.25">
      <c r="A408" s="239">
        <v>10937532</v>
      </c>
      <c r="B408" s="239">
        <v>3</v>
      </c>
      <c r="C408" s="239">
        <v>7</v>
      </c>
      <c r="D408" s="239">
        <v>168.99100000000001</v>
      </c>
      <c r="E408" s="239">
        <v>10</v>
      </c>
      <c r="G408" s="239" t="s">
        <v>1031</v>
      </c>
      <c r="H408" s="239" t="s">
        <v>374</v>
      </c>
      <c r="I408" s="239">
        <v>25</v>
      </c>
      <c r="K408" s="239">
        <v>14030987</v>
      </c>
      <c r="L408" s="239">
        <v>142660035</v>
      </c>
      <c r="M408" s="239">
        <v>9</v>
      </c>
      <c r="N408" s="239">
        <v>23</v>
      </c>
      <c r="O408" s="239">
        <v>2014</v>
      </c>
      <c r="P408" s="239" t="s">
        <v>391</v>
      </c>
      <c r="Q408" s="239">
        <v>7</v>
      </c>
      <c r="S408" s="239">
        <v>5</v>
      </c>
      <c r="T408" s="239">
        <v>0</v>
      </c>
      <c r="U408" s="239">
        <v>1</v>
      </c>
      <c r="V408" s="239">
        <v>8</v>
      </c>
      <c r="W408" s="239">
        <v>16</v>
      </c>
      <c r="X408" s="239">
        <v>2</v>
      </c>
      <c r="Y408" s="239">
        <v>1</v>
      </c>
      <c r="Z408" s="239">
        <v>1</v>
      </c>
      <c r="AB408" s="239">
        <v>1</v>
      </c>
      <c r="AC408" s="239">
        <v>98</v>
      </c>
      <c r="AD408" s="239" t="s">
        <v>576</v>
      </c>
      <c r="AE408" s="239" t="s">
        <v>945</v>
      </c>
      <c r="AF408" s="239" t="s">
        <v>521</v>
      </c>
      <c r="AG408" s="239">
        <v>4</v>
      </c>
      <c r="AH408" s="239">
        <v>2</v>
      </c>
      <c r="AI408" s="239">
        <v>4</v>
      </c>
      <c r="AJ408" s="239">
        <v>4</v>
      </c>
      <c r="AK408" s="239">
        <v>21</v>
      </c>
      <c r="AL408" s="239">
        <v>57</v>
      </c>
      <c r="AM408" s="239" t="s">
        <v>374</v>
      </c>
      <c r="AN408" s="239">
        <v>5</v>
      </c>
      <c r="AO408" s="239">
        <v>1</v>
      </c>
      <c r="AS408" s="239">
        <v>7</v>
      </c>
      <c r="AT408" s="239">
        <v>98</v>
      </c>
      <c r="AU408" s="239">
        <v>55</v>
      </c>
      <c r="AV408" s="239">
        <v>11</v>
      </c>
      <c r="AW408" s="239">
        <v>25</v>
      </c>
      <c r="CT408" s="239">
        <v>434584</v>
      </c>
      <c r="CU408" s="239">
        <v>4972785</v>
      </c>
      <c r="CV408" s="239">
        <v>44.905481199999997</v>
      </c>
      <c r="CW408" s="239">
        <v>-93.828632799999994</v>
      </c>
      <c r="CX408" s="239" t="s">
        <v>379</v>
      </c>
      <c r="CY408" s="239" t="s">
        <v>1105</v>
      </c>
    </row>
    <row r="409" spans="1:103" x14ac:dyDescent="0.25">
      <c r="A409" s="239">
        <v>11023221</v>
      </c>
      <c r="B409" s="239">
        <v>3</v>
      </c>
      <c r="C409" s="239">
        <v>7</v>
      </c>
      <c r="D409" s="239">
        <v>169.01300000000001</v>
      </c>
      <c r="E409" s="239">
        <v>10</v>
      </c>
      <c r="G409" s="239" t="s">
        <v>1031</v>
      </c>
      <c r="H409" s="239" t="s">
        <v>374</v>
      </c>
      <c r="I409" s="239">
        <v>25</v>
      </c>
      <c r="K409" s="239">
        <v>15511889</v>
      </c>
      <c r="L409" s="239">
        <v>153190184</v>
      </c>
      <c r="M409" s="239">
        <v>11</v>
      </c>
      <c r="N409" s="239">
        <v>14</v>
      </c>
      <c r="O409" s="239">
        <v>2015</v>
      </c>
      <c r="P409" s="239" t="s">
        <v>386</v>
      </c>
      <c r="Q409" s="239">
        <v>17</v>
      </c>
      <c r="R409" s="239" t="s">
        <v>376</v>
      </c>
      <c r="S409" s="239">
        <v>5</v>
      </c>
      <c r="T409" s="239">
        <v>0</v>
      </c>
      <c r="U409" s="239">
        <v>1</v>
      </c>
      <c r="V409" s="239">
        <v>5</v>
      </c>
      <c r="W409" s="239">
        <v>16</v>
      </c>
      <c r="X409" s="239">
        <v>2</v>
      </c>
      <c r="Y409" s="239">
        <v>6</v>
      </c>
      <c r="Z409" s="239">
        <v>1</v>
      </c>
      <c r="AB409" s="239">
        <v>1</v>
      </c>
      <c r="AC409" s="239">
        <v>98</v>
      </c>
      <c r="AD409" s="239">
        <v>7</v>
      </c>
      <c r="AE409" s="239">
        <v>10</v>
      </c>
      <c r="AF409" s="239" t="s">
        <v>521</v>
      </c>
      <c r="AG409" s="239">
        <v>4</v>
      </c>
      <c r="AH409" s="239">
        <v>2</v>
      </c>
      <c r="AI409" s="239">
        <v>2</v>
      </c>
      <c r="AJ409" s="239">
        <v>4</v>
      </c>
      <c r="AK409" s="239">
        <v>21</v>
      </c>
      <c r="AL409" s="239">
        <v>39</v>
      </c>
      <c r="AM409" s="239" t="s">
        <v>384</v>
      </c>
      <c r="AN409" s="239">
        <v>5</v>
      </c>
      <c r="AO409" s="239">
        <v>1</v>
      </c>
      <c r="AS409" s="239">
        <v>7</v>
      </c>
      <c r="AT409" s="239">
        <v>98</v>
      </c>
      <c r="AU409" s="239">
        <v>55</v>
      </c>
      <c r="AV409" s="239">
        <v>11</v>
      </c>
      <c r="AW409" s="239">
        <v>21</v>
      </c>
      <c r="CT409" s="239">
        <v>434618</v>
      </c>
      <c r="CU409" s="239">
        <v>4972784</v>
      </c>
      <c r="CV409" s="239">
        <v>44.905479399999997</v>
      </c>
      <c r="CW409" s="239">
        <v>-93.8282004</v>
      </c>
      <c r="CX409" s="239" t="s">
        <v>379</v>
      </c>
      <c r="CY409" s="239" t="s">
        <v>1106</v>
      </c>
    </row>
    <row r="410" spans="1:103" x14ac:dyDescent="0.25">
      <c r="A410" s="239">
        <v>11017297</v>
      </c>
      <c r="B410" s="239">
        <v>3</v>
      </c>
      <c r="C410" s="239">
        <v>7</v>
      </c>
      <c r="D410" s="239">
        <v>169.221</v>
      </c>
      <c r="E410" s="239">
        <v>10</v>
      </c>
      <c r="G410" s="239" t="s">
        <v>1031</v>
      </c>
      <c r="H410" s="239" t="s">
        <v>374</v>
      </c>
      <c r="I410" s="239">
        <v>25</v>
      </c>
      <c r="K410" s="239">
        <v>15003403</v>
      </c>
      <c r="L410" s="239">
        <v>150350114</v>
      </c>
      <c r="M410" s="239">
        <v>2</v>
      </c>
      <c r="N410" s="239">
        <v>4</v>
      </c>
      <c r="O410" s="239">
        <v>2015</v>
      </c>
      <c r="P410" s="239" t="s">
        <v>375</v>
      </c>
      <c r="Q410" s="239">
        <v>7</v>
      </c>
      <c r="S410" s="239">
        <v>2</v>
      </c>
      <c r="T410" s="239">
        <v>0</v>
      </c>
      <c r="U410" s="239">
        <v>2</v>
      </c>
      <c r="V410" s="239">
        <v>5</v>
      </c>
      <c r="W410" s="239">
        <v>10</v>
      </c>
      <c r="X410" s="239">
        <v>2</v>
      </c>
      <c r="Y410" s="239">
        <v>1</v>
      </c>
      <c r="Z410" s="239">
        <v>1</v>
      </c>
      <c r="AB410" s="239">
        <v>5</v>
      </c>
      <c r="AC410" s="239">
        <v>98</v>
      </c>
      <c r="AD410" s="239" t="s">
        <v>519</v>
      </c>
      <c r="AE410" s="239" t="s">
        <v>1107</v>
      </c>
      <c r="AF410" s="239" t="s">
        <v>521</v>
      </c>
      <c r="AG410" s="239">
        <v>10</v>
      </c>
      <c r="AH410" s="239">
        <v>2</v>
      </c>
      <c r="AI410" s="239">
        <v>3</v>
      </c>
      <c r="AJ410" s="239">
        <v>3</v>
      </c>
      <c r="AK410" s="239">
        <v>21</v>
      </c>
      <c r="AL410" s="239">
        <v>55</v>
      </c>
      <c r="AM410" s="239" t="s">
        <v>384</v>
      </c>
      <c r="AN410" s="239">
        <v>5</v>
      </c>
      <c r="AS410" s="239">
        <v>4</v>
      </c>
      <c r="AT410" s="239">
        <v>98</v>
      </c>
      <c r="AU410" s="239">
        <v>55</v>
      </c>
      <c r="AV410" s="239">
        <v>11</v>
      </c>
      <c r="AW410" s="239">
        <v>21</v>
      </c>
      <c r="AX410" s="239">
        <v>2</v>
      </c>
      <c r="AY410" s="239">
        <v>4</v>
      </c>
      <c r="AZ410" s="239">
        <v>4</v>
      </c>
      <c r="BA410" s="239">
        <v>21</v>
      </c>
      <c r="BB410" s="239">
        <v>47</v>
      </c>
      <c r="BC410" s="239" t="s">
        <v>374</v>
      </c>
      <c r="BD410" s="239">
        <v>5</v>
      </c>
      <c r="BE410" s="239">
        <v>1</v>
      </c>
      <c r="BI410" s="239">
        <v>4</v>
      </c>
      <c r="BJ410" s="239">
        <v>98</v>
      </c>
      <c r="BK410" s="239">
        <v>55</v>
      </c>
      <c r="BL410" s="239">
        <v>11</v>
      </c>
      <c r="BM410" s="239">
        <v>21</v>
      </c>
      <c r="CT410" s="239">
        <v>434953</v>
      </c>
      <c r="CU410" s="239">
        <v>4972779</v>
      </c>
      <c r="CV410" s="239">
        <v>44.9054608</v>
      </c>
      <c r="CW410" s="239">
        <v>-93.823958599999997</v>
      </c>
      <c r="CX410" s="239" t="s">
        <v>379</v>
      </c>
      <c r="CY410" s="239" t="s">
        <v>1108</v>
      </c>
    </row>
    <row r="411" spans="1:103" x14ac:dyDescent="0.25">
      <c r="A411" s="239">
        <v>10855320</v>
      </c>
      <c r="B411" s="239">
        <v>3</v>
      </c>
      <c r="C411" s="239">
        <v>7</v>
      </c>
      <c r="D411" s="239">
        <v>169.239</v>
      </c>
      <c r="E411" s="239">
        <v>10</v>
      </c>
      <c r="G411" s="239" t="s">
        <v>1031</v>
      </c>
      <c r="H411" s="239" t="s">
        <v>374</v>
      </c>
      <c r="I411" s="239">
        <v>25</v>
      </c>
      <c r="K411" s="239">
        <v>13034465</v>
      </c>
      <c r="L411" s="239">
        <v>133200036</v>
      </c>
      <c r="M411" s="239">
        <v>11</v>
      </c>
      <c r="N411" s="239">
        <v>16</v>
      </c>
      <c r="O411" s="239">
        <v>2013</v>
      </c>
      <c r="P411" s="239" t="s">
        <v>386</v>
      </c>
      <c r="Q411" s="239">
        <v>8</v>
      </c>
      <c r="S411" s="239">
        <v>5</v>
      </c>
      <c r="T411" s="239">
        <v>0</v>
      </c>
      <c r="U411" s="239">
        <v>1</v>
      </c>
      <c r="V411" s="239">
        <v>7</v>
      </c>
      <c r="W411" s="239">
        <v>66</v>
      </c>
      <c r="X411" s="239">
        <v>2</v>
      </c>
      <c r="Y411" s="239">
        <v>1</v>
      </c>
      <c r="Z411" s="239">
        <v>2</v>
      </c>
      <c r="AA411" s="239">
        <v>2</v>
      </c>
      <c r="AB411" s="239">
        <v>1</v>
      </c>
      <c r="AC411" s="239">
        <v>98</v>
      </c>
      <c r="AD411" s="239" t="s">
        <v>676</v>
      </c>
      <c r="AE411" s="239" t="s">
        <v>1109</v>
      </c>
      <c r="AF411" s="239" t="s">
        <v>521</v>
      </c>
      <c r="AG411" s="239">
        <v>3</v>
      </c>
      <c r="AH411" s="239">
        <v>2</v>
      </c>
      <c r="AI411" s="239">
        <v>2</v>
      </c>
      <c r="AJ411" s="239">
        <v>4</v>
      </c>
      <c r="AK411" s="239">
        <v>21</v>
      </c>
      <c r="AL411" s="239">
        <v>18</v>
      </c>
      <c r="AM411" s="239" t="s">
        <v>374</v>
      </c>
      <c r="AN411" s="239">
        <v>5</v>
      </c>
      <c r="AP411" s="239">
        <v>21</v>
      </c>
      <c r="AS411" s="239">
        <v>7</v>
      </c>
      <c r="AT411" s="239">
        <v>98</v>
      </c>
      <c r="AU411" s="239">
        <v>55</v>
      </c>
      <c r="AV411" s="239">
        <v>11</v>
      </c>
      <c r="AW411" s="239">
        <v>21</v>
      </c>
      <c r="CT411" s="239">
        <v>434982</v>
      </c>
      <c r="CU411" s="239">
        <v>4972778</v>
      </c>
      <c r="CV411" s="239">
        <v>44.905459200000003</v>
      </c>
      <c r="CW411" s="239">
        <v>-93.823588000000001</v>
      </c>
      <c r="CX411" s="239" t="s">
        <v>379</v>
      </c>
      <c r="CY411" s="239" t="s">
        <v>1110</v>
      </c>
    </row>
    <row r="412" spans="1:103" x14ac:dyDescent="0.25">
      <c r="A412" s="239">
        <v>10936402</v>
      </c>
      <c r="B412" s="239">
        <v>3</v>
      </c>
      <c r="C412" s="239">
        <v>7</v>
      </c>
      <c r="D412" s="239">
        <v>169.239</v>
      </c>
      <c r="E412" s="239">
        <v>10</v>
      </c>
      <c r="G412" s="239" t="s">
        <v>1031</v>
      </c>
      <c r="H412" s="239" t="s">
        <v>374</v>
      </c>
      <c r="I412" s="239">
        <v>25</v>
      </c>
      <c r="K412" s="239">
        <v>14024030</v>
      </c>
      <c r="L412" s="239">
        <v>142060151</v>
      </c>
      <c r="M412" s="239">
        <v>7</v>
      </c>
      <c r="N412" s="239">
        <v>23</v>
      </c>
      <c r="O412" s="239">
        <v>2014</v>
      </c>
      <c r="P412" s="239" t="s">
        <v>375</v>
      </c>
      <c r="Q412" s="239">
        <v>20</v>
      </c>
      <c r="S412" s="239">
        <v>5</v>
      </c>
      <c r="T412" s="239">
        <v>0</v>
      </c>
      <c r="U412" s="239">
        <v>2</v>
      </c>
      <c r="V412" s="239">
        <v>10</v>
      </c>
      <c r="W412" s="239">
        <v>10</v>
      </c>
      <c r="X412" s="239">
        <v>2</v>
      </c>
      <c r="Y412" s="239">
        <v>1</v>
      </c>
      <c r="Z412" s="239">
        <v>1</v>
      </c>
      <c r="AB412" s="239">
        <v>1</v>
      </c>
      <c r="AC412" s="239">
        <v>98</v>
      </c>
      <c r="AD412" s="239" t="s">
        <v>519</v>
      </c>
      <c r="AE412" s="239" t="s">
        <v>1111</v>
      </c>
      <c r="AF412" s="239" t="s">
        <v>521</v>
      </c>
      <c r="AG412" s="239">
        <v>5</v>
      </c>
      <c r="AH412" s="239">
        <v>2</v>
      </c>
      <c r="AI412" s="239">
        <v>2</v>
      </c>
      <c r="AJ412" s="239">
        <v>3</v>
      </c>
      <c r="AK412" s="239">
        <v>33</v>
      </c>
      <c r="AL412" s="239">
        <v>48</v>
      </c>
      <c r="AM412" s="239" t="s">
        <v>384</v>
      </c>
      <c r="AN412" s="239">
        <v>5</v>
      </c>
      <c r="AO412" s="239">
        <v>11</v>
      </c>
      <c r="AS412" s="239">
        <v>7</v>
      </c>
      <c r="AT412" s="239">
        <v>98</v>
      </c>
      <c r="AU412" s="239">
        <v>55</v>
      </c>
      <c r="AV412" s="239">
        <v>11</v>
      </c>
      <c r="AW412" s="239">
        <v>21</v>
      </c>
      <c r="AX412" s="239">
        <v>2</v>
      </c>
      <c r="AY412" s="239">
        <v>2</v>
      </c>
      <c r="AZ412" s="239">
        <v>4</v>
      </c>
      <c r="BA412" s="239">
        <v>21</v>
      </c>
      <c r="BB412" s="239">
        <v>64</v>
      </c>
      <c r="BC412" s="239" t="s">
        <v>384</v>
      </c>
      <c r="BD412" s="239">
        <v>5</v>
      </c>
      <c r="BE412" s="239">
        <v>1</v>
      </c>
      <c r="BI412" s="239">
        <v>7</v>
      </c>
      <c r="BJ412" s="239">
        <v>98</v>
      </c>
      <c r="BK412" s="239">
        <v>55</v>
      </c>
      <c r="BL412" s="239">
        <v>11</v>
      </c>
      <c r="BM412" s="239">
        <v>21</v>
      </c>
      <c r="CT412" s="239">
        <v>434982</v>
      </c>
      <c r="CU412" s="239">
        <v>4972778</v>
      </c>
      <c r="CV412" s="239">
        <v>44.905459200000003</v>
      </c>
      <c r="CW412" s="239">
        <v>-93.823588000000001</v>
      </c>
      <c r="CX412" s="239" t="s">
        <v>379</v>
      </c>
      <c r="CY412" s="239" t="s">
        <v>1112</v>
      </c>
    </row>
    <row r="413" spans="1:103" x14ac:dyDescent="0.25">
      <c r="A413" s="239">
        <v>704104</v>
      </c>
      <c r="B413" s="239">
        <v>3</v>
      </c>
      <c r="C413" s="239">
        <v>7</v>
      </c>
      <c r="D413" s="239">
        <v>169.32499999999999</v>
      </c>
      <c r="E413" s="239">
        <v>10</v>
      </c>
      <c r="G413" s="239" t="s">
        <v>1043</v>
      </c>
      <c r="H413" s="239" t="s">
        <v>374</v>
      </c>
      <c r="I413" s="239">
        <v>25</v>
      </c>
      <c r="K413" s="239">
        <v>19009991</v>
      </c>
      <c r="M413" s="239">
        <v>4</v>
      </c>
      <c r="N413" s="239">
        <v>10</v>
      </c>
      <c r="O413" s="239">
        <v>2019</v>
      </c>
      <c r="P413" s="239" t="s">
        <v>375</v>
      </c>
      <c r="Q413" s="239">
        <v>13</v>
      </c>
      <c r="S413" s="239">
        <v>5</v>
      </c>
      <c r="T413" s="239">
        <v>0</v>
      </c>
      <c r="U413" s="239">
        <v>1</v>
      </c>
      <c r="W413" s="239">
        <v>32</v>
      </c>
      <c r="X413" s="239">
        <v>2</v>
      </c>
      <c r="Y413" s="239">
        <v>1</v>
      </c>
      <c r="Z413" s="239">
        <v>4</v>
      </c>
      <c r="AB413" s="239">
        <v>3</v>
      </c>
      <c r="AC413" s="239">
        <v>98</v>
      </c>
      <c r="AD413" s="239" t="s">
        <v>676</v>
      </c>
      <c r="AF413" s="239" t="s">
        <v>521</v>
      </c>
      <c r="AG413" s="239">
        <v>3</v>
      </c>
      <c r="AH413" s="239">
        <v>2</v>
      </c>
      <c r="AI413" s="239">
        <v>3</v>
      </c>
      <c r="AJ413" s="239">
        <v>4</v>
      </c>
      <c r="AK413" s="239">
        <v>21</v>
      </c>
      <c r="AL413" s="239">
        <v>58</v>
      </c>
      <c r="AM413" s="239" t="s">
        <v>374</v>
      </c>
      <c r="AN413" s="239">
        <v>5</v>
      </c>
      <c r="AO413" s="239">
        <v>62</v>
      </c>
      <c r="AS413" s="239">
        <v>12</v>
      </c>
      <c r="AT413" s="239">
        <v>9</v>
      </c>
      <c r="AU413" s="239">
        <v>55</v>
      </c>
      <c r="AV413" s="239">
        <v>11</v>
      </c>
      <c r="AW413" s="239">
        <v>21</v>
      </c>
      <c r="CT413" s="239">
        <v>435120.814610545</v>
      </c>
      <c r="CU413" s="239">
        <v>4972766.4628829397</v>
      </c>
      <c r="CV413" s="239">
        <v>44.905367149999996</v>
      </c>
      <c r="CW413" s="239">
        <v>-93.821828289999999</v>
      </c>
      <c r="CX413" s="239" t="s">
        <v>379</v>
      </c>
      <c r="CY413" s="239" t="s">
        <v>1113</v>
      </c>
    </row>
    <row r="414" spans="1:103" x14ac:dyDescent="0.25">
      <c r="A414" s="239">
        <v>513246</v>
      </c>
      <c r="B414" s="239">
        <v>3</v>
      </c>
      <c r="C414" s="239">
        <v>7</v>
      </c>
      <c r="D414" s="239">
        <v>169.36500000000001</v>
      </c>
      <c r="E414" s="239">
        <v>10</v>
      </c>
      <c r="G414" s="239" t="s">
        <v>1043</v>
      </c>
      <c r="H414" s="239" t="s">
        <v>374</v>
      </c>
      <c r="I414" s="239">
        <v>25</v>
      </c>
      <c r="K414" s="239">
        <v>17035579</v>
      </c>
      <c r="M414" s="239">
        <v>11</v>
      </c>
      <c r="N414" s="239">
        <v>1</v>
      </c>
      <c r="O414" s="239">
        <v>2017</v>
      </c>
      <c r="P414" s="239" t="s">
        <v>375</v>
      </c>
      <c r="Q414" s="239">
        <v>7</v>
      </c>
      <c r="S414" s="239">
        <v>5</v>
      </c>
      <c r="T414" s="239">
        <v>0</v>
      </c>
      <c r="U414" s="239">
        <v>2</v>
      </c>
      <c r="V414" s="239">
        <v>12</v>
      </c>
      <c r="W414" s="239">
        <v>10</v>
      </c>
      <c r="X414" s="239">
        <v>7</v>
      </c>
      <c r="Y414" s="239">
        <v>2</v>
      </c>
      <c r="Z414" s="239">
        <v>2</v>
      </c>
      <c r="AB414" s="239">
        <v>1</v>
      </c>
      <c r="AC414" s="239">
        <v>98</v>
      </c>
      <c r="AD414" s="239" t="s">
        <v>676</v>
      </c>
      <c r="AF414" s="239" t="s">
        <v>521</v>
      </c>
      <c r="AG414" s="239">
        <v>7</v>
      </c>
      <c r="AH414" s="239">
        <v>2</v>
      </c>
      <c r="AI414" s="239">
        <v>2</v>
      </c>
      <c r="AJ414" s="239">
        <v>3</v>
      </c>
      <c r="AK414" s="239">
        <v>21</v>
      </c>
      <c r="AL414" s="239">
        <v>35</v>
      </c>
      <c r="AM414" s="239" t="s">
        <v>384</v>
      </c>
      <c r="AN414" s="239">
        <v>5</v>
      </c>
      <c r="AO414" s="239">
        <v>4</v>
      </c>
      <c r="AS414" s="239">
        <v>12</v>
      </c>
      <c r="AT414" s="239">
        <v>22</v>
      </c>
      <c r="AU414" s="239">
        <v>60</v>
      </c>
      <c r="AV414" s="239">
        <v>11</v>
      </c>
      <c r="AW414" s="239">
        <v>21</v>
      </c>
      <c r="AX414" s="239">
        <v>2</v>
      </c>
      <c r="AY414" s="239">
        <v>5</v>
      </c>
      <c r="AZ414" s="239">
        <v>3</v>
      </c>
      <c r="BA414" s="239">
        <v>26</v>
      </c>
      <c r="BB414" s="239">
        <v>39</v>
      </c>
      <c r="BC414" s="239" t="s">
        <v>384</v>
      </c>
      <c r="BD414" s="239">
        <v>5</v>
      </c>
      <c r="BE414" s="239">
        <v>1</v>
      </c>
      <c r="BI414" s="239">
        <v>12</v>
      </c>
      <c r="BJ414" s="239">
        <v>22</v>
      </c>
      <c r="BK414" s="239">
        <v>60</v>
      </c>
      <c r="BL414" s="239">
        <v>11</v>
      </c>
      <c r="BM414" s="239">
        <v>21</v>
      </c>
      <c r="CT414" s="239">
        <v>435185.37202645798</v>
      </c>
      <c r="CU414" s="239">
        <v>4972776.8434304204</v>
      </c>
      <c r="CV414" s="239">
        <v>44.90546647</v>
      </c>
      <c r="CW414" s="239">
        <v>-93.821011960000007</v>
      </c>
      <c r="CX414" s="239" t="s">
        <v>379</v>
      </c>
      <c r="CY414" s="239" t="s">
        <v>1114</v>
      </c>
    </row>
    <row r="415" spans="1:103" x14ac:dyDescent="0.25">
      <c r="A415" s="239">
        <v>10700240</v>
      </c>
      <c r="B415" s="239">
        <v>3</v>
      </c>
      <c r="C415" s="239">
        <v>7</v>
      </c>
      <c r="D415" s="239">
        <v>169.386</v>
      </c>
      <c r="E415" s="239">
        <v>10</v>
      </c>
      <c r="G415" s="239" t="s">
        <v>1031</v>
      </c>
      <c r="H415" s="239" t="s">
        <v>374</v>
      </c>
      <c r="I415" s="239">
        <v>25</v>
      </c>
      <c r="L415" s="239">
        <v>110830119</v>
      </c>
      <c r="M415" s="239">
        <v>2</v>
      </c>
      <c r="N415" s="239">
        <v>22</v>
      </c>
      <c r="O415" s="239">
        <v>2011</v>
      </c>
      <c r="P415" s="239" t="s">
        <v>391</v>
      </c>
      <c r="Q415" s="239">
        <v>4</v>
      </c>
      <c r="S415" s="239">
        <v>4</v>
      </c>
      <c r="T415" s="239">
        <v>0</v>
      </c>
      <c r="U415" s="239">
        <v>1</v>
      </c>
      <c r="V415" s="239">
        <v>90</v>
      </c>
      <c r="W415" s="239">
        <v>3</v>
      </c>
      <c r="Y415" s="239">
        <v>2</v>
      </c>
      <c r="Z415" s="239">
        <v>5</v>
      </c>
      <c r="AB415" s="239">
        <v>2</v>
      </c>
      <c r="AF415" s="239" t="s">
        <v>521</v>
      </c>
      <c r="AG415" s="239">
        <v>4</v>
      </c>
      <c r="AH415" s="239">
        <v>2</v>
      </c>
      <c r="AI415" s="239">
        <v>4</v>
      </c>
      <c r="AJ415" s="239">
        <v>4</v>
      </c>
      <c r="AK415" s="239">
        <v>21</v>
      </c>
      <c r="AL415" s="239">
        <v>47</v>
      </c>
      <c r="AM415" s="239" t="s">
        <v>384</v>
      </c>
      <c r="AT415" s="239">
        <v>98</v>
      </c>
      <c r="CT415" s="239">
        <v>435219</v>
      </c>
      <c r="CU415" s="239">
        <v>4972774</v>
      </c>
      <c r="CV415" s="239">
        <v>44.905445999999998</v>
      </c>
      <c r="CW415" s="239">
        <v>-93.820581700000005</v>
      </c>
      <c r="CX415" s="239" t="s">
        <v>379</v>
      </c>
    </row>
    <row r="416" spans="1:103" x14ac:dyDescent="0.25">
      <c r="A416" s="239">
        <v>10935244</v>
      </c>
      <c r="B416" s="239">
        <v>3</v>
      </c>
      <c r="C416" s="239">
        <v>7</v>
      </c>
      <c r="D416" s="239">
        <v>169.39</v>
      </c>
      <c r="E416" s="239">
        <v>10</v>
      </c>
      <c r="G416" s="239" t="s">
        <v>1031</v>
      </c>
      <c r="H416" s="239" t="s">
        <v>374</v>
      </c>
      <c r="I416" s="239">
        <v>25</v>
      </c>
      <c r="K416" s="239">
        <v>14015450</v>
      </c>
      <c r="L416" s="239">
        <v>141400034</v>
      </c>
      <c r="M416" s="239">
        <v>5</v>
      </c>
      <c r="N416" s="239">
        <v>20</v>
      </c>
      <c r="O416" s="239">
        <v>2014</v>
      </c>
      <c r="P416" s="239" t="s">
        <v>391</v>
      </c>
      <c r="Q416" s="239">
        <v>7</v>
      </c>
      <c r="S416" s="239">
        <v>5</v>
      </c>
      <c r="T416" s="239">
        <v>0</v>
      </c>
      <c r="U416" s="239">
        <v>2</v>
      </c>
      <c r="V416" s="239">
        <v>1</v>
      </c>
      <c r="W416" s="239">
        <v>10</v>
      </c>
      <c r="X416" s="239">
        <v>2</v>
      </c>
      <c r="Y416" s="239">
        <v>1</v>
      </c>
      <c r="Z416" s="239">
        <v>6</v>
      </c>
      <c r="AB416" s="239">
        <v>2</v>
      </c>
      <c r="AC416" s="239">
        <v>98</v>
      </c>
      <c r="AD416" s="239" t="s">
        <v>519</v>
      </c>
      <c r="AE416" s="239" t="s">
        <v>1107</v>
      </c>
      <c r="AF416" s="239" t="s">
        <v>521</v>
      </c>
      <c r="AG416" s="239">
        <v>7</v>
      </c>
      <c r="AH416" s="239">
        <v>2</v>
      </c>
      <c r="AI416" s="239">
        <v>2</v>
      </c>
      <c r="AJ416" s="239">
        <v>3</v>
      </c>
      <c r="AK416" s="239">
        <v>21</v>
      </c>
      <c r="AL416" s="239">
        <v>19</v>
      </c>
      <c r="AM416" s="239" t="s">
        <v>384</v>
      </c>
      <c r="AN416" s="239">
        <v>5</v>
      </c>
      <c r="AO416" s="239">
        <v>5</v>
      </c>
      <c r="AS416" s="239">
        <v>5</v>
      </c>
      <c r="AT416" s="239">
        <v>98</v>
      </c>
      <c r="AU416" s="239">
        <v>55</v>
      </c>
      <c r="AV416" s="239">
        <v>11</v>
      </c>
      <c r="AW416" s="239">
        <v>21</v>
      </c>
      <c r="AX416" s="239">
        <v>2</v>
      </c>
      <c r="AY416" s="239">
        <v>4</v>
      </c>
      <c r="AZ416" s="239">
        <v>3</v>
      </c>
      <c r="BA416" s="239">
        <v>21</v>
      </c>
      <c r="BB416" s="239">
        <v>37</v>
      </c>
      <c r="BC416" s="239" t="s">
        <v>384</v>
      </c>
      <c r="BD416" s="239">
        <v>5</v>
      </c>
      <c r="BE416" s="239">
        <v>1</v>
      </c>
      <c r="BI416" s="239">
        <v>5</v>
      </c>
      <c r="BJ416" s="239">
        <v>98</v>
      </c>
      <c r="BK416" s="239">
        <v>55</v>
      </c>
      <c r="BL416" s="239">
        <v>11</v>
      </c>
      <c r="BM416" s="239">
        <v>21</v>
      </c>
      <c r="CT416" s="239">
        <v>435226</v>
      </c>
      <c r="CU416" s="239">
        <v>4972774</v>
      </c>
      <c r="CV416" s="239">
        <v>44.9054456</v>
      </c>
      <c r="CW416" s="239">
        <v>-93.820499299999994</v>
      </c>
      <c r="CX416" s="239" t="s">
        <v>379</v>
      </c>
      <c r="CY416" s="239" t="s">
        <v>1115</v>
      </c>
    </row>
    <row r="417" spans="1:103" x14ac:dyDescent="0.25">
      <c r="A417" s="239">
        <v>687615</v>
      </c>
      <c r="B417" s="239">
        <v>3</v>
      </c>
      <c r="C417" s="239">
        <v>7</v>
      </c>
      <c r="D417" s="239">
        <v>169.398</v>
      </c>
      <c r="E417" s="239">
        <v>10</v>
      </c>
      <c r="G417" s="239" t="s">
        <v>1043</v>
      </c>
      <c r="H417" s="239" t="s">
        <v>374</v>
      </c>
      <c r="I417" s="239">
        <v>25</v>
      </c>
      <c r="K417" s="239">
        <v>19004387</v>
      </c>
      <c r="M417" s="239">
        <v>2</v>
      </c>
      <c r="N417" s="239">
        <v>13</v>
      </c>
      <c r="O417" s="239">
        <v>2019</v>
      </c>
      <c r="P417" s="239" t="s">
        <v>375</v>
      </c>
      <c r="Q417" s="239">
        <v>6</v>
      </c>
      <c r="R417" s="239" t="s">
        <v>393</v>
      </c>
      <c r="S417" s="239">
        <v>5</v>
      </c>
      <c r="T417" s="239">
        <v>0</v>
      </c>
      <c r="U417" s="239">
        <v>1</v>
      </c>
      <c r="W417" s="239">
        <v>49</v>
      </c>
      <c r="X417" s="239">
        <v>2</v>
      </c>
      <c r="Y417" s="239">
        <v>6</v>
      </c>
      <c r="Z417" s="239">
        <v>1</v>
      </c>
      <c r="AB417" s="239">
        <v>5</v>
      </c>
      <c r="AC417" s="239">
        <v>98</v>
      </c>
      <c r="AD417" s="239" t="s">
        <v>676</v>
      </c>
      <c r="AF417" s="239" t="s">
        <v>521</v>
      </c>
      <c r="AG417" s="239">
        <v>3</v>
      </c>
      <c r="AH417" s="239">
        <v>2</v>
      </c>
      <c r="AI417" s="239">
        <v>2</v>
      </c>
      <c r="AJ417" s="239">
        <v>3</v>
      </c>
      <c r="AK417" s="239">
        <v>21</v>
      </c>
      <c r="AL417" s="239">
        <v>61</v>
      </c>
      <c r="AM417" s="239" t="s">
        <v>374</v>
      </c>
      <c r="AN417" s="239">
        <v>5</v>
      </c>
      <c r="AO417" s="239">
        <v>1</v>
      </c>
      <c r="AS417" s="239">
        <v>12</v>
      </c>
      <c r="AT417" s="239">
        <v>9</v>
      </c>
      <c r="AU417" s="239">
        <v>60</v>
      </c>
      <c r="AV417" s="239">
        <v>11</v>
      </c>
      <c r="AW417" s="239">
        <v>21</v>
      </c>
      <c r="CT417" s="239">
        <v>435237.28044047998</v>
      </c>
      <c r="CU417" s="239">
        <v>4972776.71079305</v>
      </c>
      <c r="CV417" s="239">
        <v>44.905470000000001</v>
      </c>
      <c r="CW417" s="239">
        <v>-93.820354480000006</v>
      </c>
      <c r="CX417" s="239" t="s">
        <v>379</v>
      </c>
      <c r="CY417" s="239" t="s">
        <v>1116</v>
      </c>
    </row>
    <row r="418" spans="1:103" x14ac:dyDescent="0.25">
      <c r="A418" s="239">
        <v>10935441</v>
      </c>
      <c r="B418" s="239">
        <v>3</v>
      </c>
      <c r="C418" s="239">
        <v>7</v>
      </c>
      <c r="D418" s="239">
        <v>169.411</v>
      </c>
      <c r="E418" s="239">
        <v>10</v>
      </c>
      <c r="G418" s="239" t="s">
        <v>1031</v>
      </c>
      <c r="H418" s="239" t="s">
        <v>374</v>
      </c>
      <c r="I418" s="239">
        <v>25</v>
      </c>
      <c r="K418" s="239">
        <v>14017222</v>
      </c>
      <c r="L418" s="239">
        <v>141530028</v>
      </c>
      <c r="M418" s="239">
        <v>6</v>
      </c>
      <c r="N418" s="239">
        <v>2</v>
      </c>
      <c r="O418" s="239">
        <v>2014</v>
      </c>
      <c r="P418" s="239" t="s">
        <v>381</v>
      </c>
      <c r="Q418" s="239">
        <v>1</v>
      </c>
      <c r="S418" s="239">
        <v>5</v>
      </c>
      <c r="T418" s="239">
        <v>0</v>
      </c>
      <c r="U418" s="239">
        <v>1</v>
      </c>
      <c r="V418" s="239">
        <v>5</v>
      </c>
      <c r="W418" s="239">
        <v>16</v>
      </c>
      <c r="X418" s="239">
        <v>2</v>
      </c>
      <c r="Y418" s="239">
        <v>4</v>
      </c>
      <c r="Z418" s="239">
        <v>3</v>
      </c>
      <c r="AB418" s="239">
        <v>2</v>
      </c>
      <c r="AC418" s="239">
        <v>98</v>
      </c>
      <c r="AD418" s="239" t="s">
        <v>519</v>
      </c>
      <c r="AE418" s="239" t="s">
        <v>1107</v>
      </c>
      <c r="AF418" s="239" t="s">
        <v>521</v>
      </c>
      <c r="AG418" s="239">
        <v>4</v>
      </c>
      <c r="AH418" s="239">
        <v>2</v>
      </c>
      <c r="AI418" s="239">
        <v>2</v>
      </c>
      <c r="AJ418" s="239">
        <v>4</v>
      </c>
      <c r="AK418" s="239">
        <v>21</v>
      </c>
      <c r="AL418" s="239">
        <v>43</v>
      </c>
      <c r="AM418" s="239" t="s">
        <v>374</v>
      </c>
      <c r="AN418" s="239">
        <v>5</v>
      </c>
      <c r="AO418" s="239">
        <v>1</v>
      </c>
      <c r="AS418" s="239">
        <v>5</v>
      </c>
      <c r="AT418" s="239">
        <v>98</v>
      </c>
      <c r="AU418" s="239">
        <v>55</v>
      </c>
      <c r="AV418" s="239">
        <v>11</v>
      </c>
      <c r="AW418" s="239">
        <v>21</v>
      </c>
      <c r="CT418" s="239">
        <v>435258</v>
      </c>
      <c r="CU418" s="239">
        <v>4972767</v>
      </c>
      <c r="CV418" s="239">
        <v>44.905388100000003</v>
      </c>
      <c r="CW418" s="239">
        <v>-93.820092700000004</v>
      </c>
      <c r="CX418" s="239" t="s">
        <v>379</v>
      </c>
      <c r="CY418" s="239" t="s">
        <v>1117</v>
      </c>
    </row>
    <row r="419" spans="1:103" x14ac:dyDescent="0.25">
      <c r="A419" s="239">
        <v>405588</v>
      </c>
      <c r="B419" s="239">
        <v>3</v>
      </c>
      <c r="C419" s="239">
        <v>7</v>
      </c>
      <c r="D419" s="239">
        <v>169.41200000000001</v>
      </c>
      <c r="E419" s="239">
        <v>10</v>
      </c>
      <c r="G419" s="239" t="s">
        <v>1043</v>
      </c>
      <c r="H419" s="239" t="s">
        <v>374</v>
      </c>
      <c r="I419" s="239">
        <v>25</v>
      </c>
      <c r="K419" s="239">
        <v>16042482</v>
      </c>
      <c r="M419" s="239">
        <v>12</v>
      </c>
      <c r="N419" s="239">
        <v>18</v>
      </c>
      <c r="O419" s="239">
        <v>2016</v>
      </c>
      <c r="P419" s="239" t="s">
        <v>389</v>
      </c>
      <c r="Q419" s="239">
        <v>10</v>
      </c>
      <c r="R419" s="239" t="s">
        <v>393</v>
      </c>
      <c r="S419" s="239">
        <v>5</v>
      </c>
      <c r="T419" s="239">
        <v>0</v>
      </c>
      <c r="U419" s="239">
        <v>2</v>
      </c>
      <c r="V419" s="239">
        <v>12</v>
      </c>
      <c r="W419" s="239">
        <v>10</v>
      </c>
      <c r="X419" s="239">
        <v>7</v>
      </c>
      <c r="Y419" s="239">
        <v>1</v>
      </c>
      <c r="Z419" s="239">
        <v>1</v>
      </c>
      <c r="AB419" s="239">
        <v>5</v>
      </c>
      <c r="AC419" s="239">
        <v>98</v>
      </c>
      <c r="AD419" s="239" t="s">
        <v>676</v>
      </c>
      <c r="AF419" s="239" t="s">
        <v>521</v>
      </c>
      <c r="AG419" s="239">
        <v>7</v>
      </c>
      <c r="AH419" s="239">
        <v>2</v>
      </c>
      <c r="AI419" s="239">
        <v>2</v>
      </c>
      <c r="AJ419" s="239">
        <v>3</v>
      </c>
      <c r="AK419" s="239">
        <v>26</v>
      </c>
      <c r="AL419" s="239">
        <v>48</v>
      </c>
      <c r="AM419" s="239" t="s">
        <v>384</v>
      </c>
      <c r="AN419" s="239">
        <v>5</v>
      </c>
      <c r="AO419" s="239">
        <v>1</v>
      </c>
      <c r="AS419" s="239">
        <v>15</v>
      </c>
      <c r="AT419" s="239">
        <v>22</v>
      </c>
      <c r="AU419" s="239">
        <v>55</v>
      </c>
      <c r="AV419" s="239">
        <v>11</v>
      </c>
      <c r="AW419" s="239">
        <v>21</v>
      </c>
      <c r="AX419" s="239">
        <v>2</v>
      </c>
      <c r="AY419" s="239">
        <v>3</v>
      </c>
      <c r="AZ419" s="239">
        <v>3</v>
      </c>
      <c r="BA419" s="239">
        <v>21</v>
      </c>
      <c r="BB419" s="239">
        <v>26</v>
      </c>
      <c r="BC419" s="239" t="s">
        <v>374</v>
      </c>
      <c r="BD419" s="239">
        <v>5</v>
      </c>
      <c r="BE419" s="239">
        <v>4</v>
      </c>
      <c r="BI419" s="239">
        <v>15</v>
      </c>
      <c r="BJ419" s="239">
        <v>22</v>
      </c>
      <c r="BK419" s="239">
        <v>55</v>
      </c>
      <c r="BL419" s="239">
        <v>11</v>
      </c>
      <c r="BM419" s="239">
        <v>21</v>
      </c>
      <c r="CT419" s="239">
        <v>435258.99369676597</v>
      </c>
      <c r="CU419" s="239">
        <v>4972772.2443381697</v>
      </c>
      <c r="CV419" s="239">
        <v>44.90543177</v>
      </c>
      <c r="CW419" s="239">
        <v>-93.820078890000005</v>
      </c>
      <c r="CX419" s="239" t="s">
        <v>379</v>
      </c>
      <c r="CY419" s="239" t="s">
        <v>1118</v>
      </c>
    </row>
    <row r="420" spans="1:103" x14ac:dyDescent="0.25">
      <c r="A420" s="239">
        <v>757012</v>
      </c>
      <c r="B420" s="239">
        <v>3</v>
      </c>
      <c r="C420" s="239">
        <v>7</v>
      </c>
      <c r="D420" s="239">
        <v>169.45400000000001</v>
      </c>
      <c r="E420" s="239">
        <v>10</v>
      </c>
      <c r="G420" s="239" t="s">
        <v>1043</v>
      </c>
      <c r="H420" s="239" t="s">
        <v>374</v>
      </c>
      <c r="I420" s="239">
        <v>25</v>
      </c>
      <c r="K420" s="239">
        <v>19512726</v>
      </c>
      <c r="M420" s="239">
        <v>10</v>
      </c>
      <c r="N420" s="239">
        <v>21</v>
      </c>
      <c r="O420" s="239">
        <v>2019</v>
      </c>
      <c r="P420" s="239" t="s">
        <v>381</v>
      </c>
      <c r="Q420" s="239">
        <v>20</v>
      </c>
      <c r="R420" s="239" t="s">
        <v>393</v>
      </c>
      <c r="S420" s="239">
        <v>5</v>
      </c>
      <c r="T420" s="239">
        <v>0</v>
      </c>
      <c r="U420" s="239">
        <v>1</v>
      </c>
      <c r="W420" s="239">
        <v>32</v>
      </c>
      <c r="X420" s="239">
        <v>7</v>
      </c>
      <c r="Y420" s="239">
        <v>4</v>
      </c>
      <c r="Z420" s="239">
        <v>2</v>
      </c>
      <c r="AB420" s="239">
        <v>1</v>
      </c>
      <c r="AC420" s="239">
        <v>98</v>
      </c>
      <c r="AD420" s="239" t="s">
        <v>676</v>
      </c>
      <c r="AF420" s="239" t="s">
        <v>521</v>
      </c>
      <c r="AG420" s="239">
        <v>3</v>
      </c>
      <c r="AH420" s="239">
        <v>2</v>
      </c>
      <c r="AI420" s="239">
        <v>49</v>
      </c>
      <c r="AJ420" s="239">
        <v>3</v>
      </c>
      <c r="AK420" s="239">
        <v>21</v>
      </c>
      <c r="AL420" s="239">
        <v>40</v>
      </c>
      <c r="AM420" s="239" t="s">
        <v>374</v>
      </c>
      <c r="AN420" s="239">
        <v>10</v>
      </c>
      <c r="AO420" s="239">
        <v>70</v>
      </c>
      <c r="AP420" s="239">
        <v>65</v>
      </c>
      <c r="AS420" s="239">
        <v>12</v>
      </c>
      <c r="AT420" s="239">
        <v>22</v>
      </c>
      <c r="AU420" s="239">
        <v>55</v>
      </c>
      <c r="AV420" s="239">
        <v>11</v>
      </c>
      <c r="AW420" s="239">
        <v>21</v>
      </c>
      <c r="CT420" s="239">
        <v>435327.24578782503</v>
      </c>
      <c r="CU420" s="239">
        <v>4972767.6826686999</v>
      </c>
      <c r="CV420" s="239">
        <v>44.905396920000001</v>
      </c>
      <c r="CW420" s="239">
        <v>-93.819213840000003</v>
      </c>
      <c r="CX420" s="239" t="s">
        <v>379</v>
      </c>
      <c r="CY420" s="239" t="s">
        <v>1119</v>
      </c>
    </row>
    <row r="421" spans="1:103" x14ac:dyDescent="0.25">
      <c r="A421" s="239">
        <v>10934648</v>
      </c>
      <c r="B421" s="239">
        <v>3</v>
      </c>
      <c r="C421" s="239">
        <v>7</v>
      </c>
      <c r="D421" s="239">
        <v>169.50800000000001</v>
      </c>
      <c r="E421" s="239">
        <v>10</v>
      </c>
      <c r="G421" s="239" t="s">
        <v>1031</v>
      </c>
      <c r="H421" s="239" t="s">
        <v>374</v>
      </c>
      <c r="I421" s="239">
        <v>25</v>
      </c>
      <c r="L421" s="239">
        <v>140990070</v>
      </c>
      <c r="M421" s="239">
        <v>3</v>
      </c>
      <c r="N421" s="239">
        <v>8</v>
      </c>
      <c r="O421" s="239">
        <v>2014</v>
      </c>
      <c r="P421" s="239" t="s">
        <v>386</v>
      </c>
      <c r="Q421" s="239">
        <v>19</v>
      </c>
      <c r="S421" s="239">
        <v>5</v>
      </c>
      <c r="T421" s="239">
        <v>0</v>
      </c>
      <c r="U421" s="239">
        <v>2</v>
      </c>
      <c r="V421" s="239">
        <v>90</v>
      </c>
      <c r="W421" s="239">
        <v>10</v>
      </c>
      <c r="Y421" s="239">
        <v>4</v>
      </c>
      <c r="Z421" s="239">
        <v>1</v>
      </c>
      <c r="AB421" s="239">
        <v>2</v>
      </c>
      <c r="AC421" s="239">
        <v>98</v>
      </c>
      <c r="AF421" s="239" t="s">
        <v>521</v>
      </c>
      <c r="AG421" s="239">
        <v>90</v>
      </c>
      <c r="AH421" s="239">
        <v>2</v>
      </c>
      <c r="AI421" s="239">
        <v>4</v>
      </c>
      <c r="AJ421" s="239">
        <v>1</v>
      </c>
      <c r="AK421" s="239">
        <v>21</v>
      </c>
      <c r="AL421" s="239">
        <v>44</v>
      </c>
      <c r="AM421" s="239" t="s">
        <v>384</v>
      </c>
      <c r="AT421" s="239">
        <v>22</v>
      </c>
      <c r="AX421" s="239">
        <v>2</v>
      </c>
      <c r="AY421" s="239">
        <v>2</v>
      </c>
      <c r="AZ421" s="239">
        <v>4</v>
      </c>
      <c r="BA421" s="239">
        <v>21</v>
      </c>
      <c r="BB421" s="239">
        <v>23</v>
      </c>
      <c r="BC421" s="239" t="s">
        <v>374</v>
      </c>
      <c r="BJ421" s="239">
        <v>22</v>
      </c>
      <c r="CT421" s="239">
        <v>435397</v>
      </c>
      <c r="CU421" s="239">
        <v>4972765</v>
      </c>
      <c r="CV421" s="239">
        <v>44.905374999999999</v>
      </c>
      <c r="CW421" s="239">
        <v>-93.818334300000004</v>
      </c>
      <c r="CX421" s="239" t="s">
        <v>379</v>
      </c>
    </row>
    <row r="422" spans="1:103" x14ac:dyDescent="0.25">
      <c r="A422" s="239">
        <v>364999</v>
      </c>
      <c r="B422" s="239">
        <v>3</v>
      </c>
      <c r="C422" s="239">
        <v>7</v>
      </c>
      <c r="D422" s="239">
        <v>169.51599999999999</v>
      </c>
      <c r="E422" s="239">
        <v>10</v>
      </c>
      <c r="G422" s="239" t="s">
        <v>1043</v>
      </c>
      <c r="H422" s="239" t="s">
        <v>374</v>
      </c>
      <c r="I422" s="239">
        <v>25</v>
      </c>
      <c r="K422" s="239">
        <v>16507715</v>
      </c>
      <c r="M422" s="239">
        <v>7</v>
      </c>
      <c r="N422" s="239">
        <v>17</v>
      </c>
      <c r="O422" s="239">
        <v>2016</v>
      </c>
      <c r="P422" s="239" t="s">
        <v>389</v>
      </c>
      <c r="Q422" s="239">
        <v>21</v>
      </c>
      <c r="R422" s="239" t="s">
        <v>376</v>
      </c>
      <c r="S422" s="239">
        <v>5</v>
      </c>
      <c r="T422" s="239">
        <v>0</v>
      </c>
      <c r="U422" s="239">
        <v>1</v>
      </c>
      <c r="W422" s="239">
        <v>83</v>
      </c>
      <c r="X422" s="239">
        <v>7</v>
      </c>
      <c r="Y422" s="239">
        <v>4</v>
      </c>
      <c r="Z422" s="239">
        <v>1</v>
      </c>
      <c r="AB422" s="239">
        <v>1</v>
      </c>
      <c r="AC422" s="239">
        <v>98</v>
      </c>
      <c r="AD422" s="239" t="s">
        <v>676</v>
      </c>
      <c r="AF422" s="239" t="s">
        <v>542</v>
      </c>
      <c r="AG422" s="239">
        <v>3</v>
      </c>
      <c r="AH422" s="239">
        <v>2</v>
      </c>
      <c r="AI422" s="239">
        <v>49</v>
      </c>
      <c r="AJ422" s="239">
        <v>4</v>
      </c>
      <c r="AK422" s="239">
        <v>32</v>
      </c>
      <c r="AL422" s="239">
        <v>61</v>
      </c>
      <c r="AM422" s="239" t="s">
        <v>374</v>
      </c>
      <c r="AN422" s="239">
        <v>5</v>
      </c>
      <c r="AO422" s="239">
        <v>75</v>
      </c>
      <c r="AP422" s="239">
        <v>72</v>
      </c>
      <c r="AS422" s="239">
        <v>12</v>
      </c>
      <c r="AT422" s="239">
        <v>22</v>
      </c>
      <c r="AU422" s="239">
        <v>55</v>
      </c>
      <c r="AV422" s="239">
        <v>12</v>
      </c>
      <c r="AW422" s="239">
        <v>21</v>
      </c>
      <c r="CT422" s="239">
        <v>435318.77910422499</v>
      </c>
      <c r="CU422" s="239">
        <v>4972784.6160359001</v>
      </c>
      <c r="CV422" s="239">
        <v>44.905548570000001</v>
      </c>
      <c r="CW422" s="239">
        <v>-93.819323249999997</v>
      </c>
      <c r="CX422" s="239" t="s">
        <v>379</v>
      </c>
      <c r="CY422" s="239" t="s">
        <v>1120</v>
      </c>
    </row>
    <row r="423" spans="1:103" x14ac:dyDescent="0.25">
      <c r="A423" s="239">
        <v>347922</v>
      </c>
      <c r="B423" s="239">
        <v>3</v>
      </c>
      <c r="C423" s="239">
        <v>7</v>
      </c>
      <c r="D423" s="239">
        <v>169.52600000000001</v>
      </c>
      <c r="E423" s="239">
        <v>10</v>
      </c>
      <c r="G423" s="239" t="s">
        <v>1043</v>
      </c>
      <c r="H423" s="239" t="s">
        <v>374</v>
      </c>
      <c r="I423" s="239">
        <v>25</v>
      </c>
      <c r="K423" s="239">
        <v>16504777</v>
      </c>
      <c r="M423" s="239">
        <v>5</v>
      </c>
      <c r="N423" s="239">
        <v>6</v>
      </c>
      <c r="O423" s="239">
        <v>2016</v>
      </c>
      <c r="P423" s="239" t="s">
        <v>383</v>
      </c>
      <c r="Q423" s="239">
        <v>17</v>
      </c>
      <c r="R423" s="239">
        <v>98</v>
      </c>
      <c r="S423" s="239">
        <v>5</v>
      </c>
      <c r="T423" s="239">
        <v>0</v>
      </c>
      <c r="U423" s="239">
        <v>1</v>
      </c>
      <c r="W423" s="239">
        <v>83</v>
      </c>
      <c r="X423" s="239">
        <v>7</v>
      </c>
      <c r="Y423" s="239">
        <v>1</v>
      </c>
      <c r="Z423" s="239">
        <v>1</v>
      </c>
      <c r="AB423" s="239">
        <v>1</v>
      </c>
      <c r="AC423" s="239">
        <v>98</v>
      </c>
      <c r="AD423" s="239" t="s">
        <v>676</v>
      </c>
      <c r="AF423" s="239" t="s">
        <v>542</v>
      </c>
      <c r="AG423" s="239">
        <v>3</v>
      </c>
      <c r="AH423" s="239">
        <v>2</v>
      </c>
      <c r="AI423" s="239">
        <v>49</v>
      </c>
      <c r="AJ423" s="239">
        <v>4</v>
      </c>
      <c r="AK423" s="239">
        <v>21</v>
      </c>
      <c r="AL423" s="239">
        <v>43</v>
      </c>
      <c r="AM423" s="239" t="s">
        <v>374</v>
      </c>
      <c r="AN423" s="239">
        <v>5</v>
      </c>
      <c r="AO423" s="239">
        <v>70</v>
      </c>
      <c r="AS423" s="239">
        <v>11</v>
      </c>
      <c r="AT423" s="239">
        <v>22</v>
      </c>
      <c r="AU423" s="239">
        <v>55</v>
      </c>
      <c r="AV423" s="239">
        <v>12</v>
      </c>
      <c r="AW423" s="239">
        <v>21</v>
      </c>
      <c r="CT423" s="239">
        <v>435335.712471426</v>
      </c>
      <c r="CU423" s="239">
        <v>4972776.1493523</v>
      </c>
      <c r="CV423" s="239">
        <v>44.905473899999997</v>
      </c>
      <c r="CW423" s="239">
        <v>-93.819107689999996</v>
      </c>
      <c r="CX423" s="239" t="s">
        <v>379</v>
      </c>
      <c r="CY423" s="239" t="s">
        <v>1121</v>
      </c>
    </row>
    <row r="424" spans="1:103" x14ac:dyDescent="0.25">
      <c r="A424" s="239">
        <v>10703965</v>
      </c>
      <c r="B424" s="239">
        <v>3</v>
      </c>
      <c r="C424" s="239">
        <v>7</v>
      </c>
      <c r="D424" s="239">
        <v>169.53800000000001</v>
      </c>
      <c r="E424" s="239">
        <v>10</v>
      </c>
      <c r="G424" s="239" t="s">
        <v>1031</v>
      </c>
      <c r="H424" s="239" t="s">
        <v>374</v>
      </c>
      <c r="I424" s="239">
        <v>25</v>
      </c>
      <c r="K424" s="239">
        <v>11033209</v>
      </c>
      <c r="L424" s="239">
        <v>112890042</v>
      </c>
      <c r="M424" s="239">
        <v>10</v>
      </c>
      <c r="N424" s="239">
        <v>15</v>
      </c>
      <c r="O424" s="239">
        <v>2011</v>
      </c>
      <c r="P424" s="239" t="s">
        <v>386</v>
      </c>
      <c r="Q424" s="239">
        <v>21</v>
      </c>
      <c r="R424" s="239" t="s">
        <v>393</v>
      </c>
      <c r="S424" s="239">
        <v>4</v>
      </c>
      <c r="T424" s="239">
        <v>0</v>
      </c>
      <c r="U424" s="239">
        <v>1</v>
      </c>
      <c r="V424" s="239">
        <v>7</v>
      </c>
      <c r="W424" s="239">
        <v>83</v>
      </c>
      <c r="X424" s="239">
        <v>2</v>
      </c>
      <c r="Y424" s="239">
        <v>4</v>
      </c>
      <c r="Z424" s="239">
        <v>3</v>
      </c>
      <c r="AA424" s="239">
        <v>2</v>
      </c>
      <c r="AB424" s="239">
        <v>2</v>
      </c>
      <c r="AC424" s="239">
        <v>98</v>
      </c>
      <c r="AD424" s="239" t="s">
        <v>576</v>
      </c>
      <c r="AE424" s="239" t="s">
        <v>1122</v>
      </c>
      <c r="AF424" s="239" t="s">
        <v>521</v>
      </c>
      <c r="AG424" s="239">
        <v>3</v>
      </c>
      <c r="AH424" s="239">
        <v>2</v>
      </c>
      <c r="AI424" s="239">
        <v>3</v>
      </c>
      <c r="AJ424" s="239">
        <v>3</v>
      </c>
      <c r="AK424" s="239">
        <v>21</v>
      </c>
      <c r="AL424" s="239">
        <v>29</v>
      </c>
      <c r="AM424" s="239" t="s">
        <v>374</v>
      </c>
      <c r="AN424" s="239">
        <v>5</v>
      </c>
      <c r="AO424" s="239">
        <v>72</v>
      </c>
      <c r="AS424" s="239">
        <v>3</v>
      </c>
      <c r="AT424" s="239">
        <v>98</v>
      </c>
      <c r="AU424" s="239">
        <v>55</v>
      </c>
      <c r="AV424" s="239">
        <v>11</v>
      </c>
      <c r="AW424" s="239">
        <v>21</v>
      </c>
      <c r="CT424" s="239">
        <v>435445</v>
      </c>
      <c r="CU424" s="239">
        <v>4972766</v>
      </c>
      <c r="CV424" s="239">
        <v>44.905394800000003</v>
      </c>
      <c r="CW424" s="239">
        <v>-93.817723000000001</v>
      </c>
      <c r="CX424" s="239" t="s">
        <v>379</v>
      </c>
      <c r="CY424" s="239" t="s">
        <v>1123</v>
      </c>
    </row>
    <row r="425" spans="1:103" x14ac:dyDescent="0.25">
      <c r="A425" s="239">
        <v>533518</v>
      </c>
      <c r="B425" s="239">
        <v>3</v>
      </c>
      <c r="C425" s="239">
        <v>7</v>
      </c>
      <c r="D425" s="239">
        <v>169.57499999999999</v>
      </c>
      <c r="E425" s="239">
        <v>10</v>
      </c>
      <c r="G425" s="239" t="s">
        <v>1043</v>
      </c>
      <c r="H425" s="239" t="s">
        <v>374</v>
      </c>
      <c r="I425" s="239">
        <v>25</v>
      </c>
      <c r="K425" s="239">
        <v>18500372</v>
      </c>
      <c r="M425" s="239">
        <v>1</v>
      </c>
      <c r="N425" s="239">
        <v>5</v>
      </c>
      <c r="O425" s="239">
        <v>2018</v>
      </c>
      <c r="P425" s="239" t="s">
        <v>383</v>
      </c>
      <c r="Q425" s="239">
        <v>17</v>
      </c>
      <c r="S425" s="239">
        <v>5</v>
      </c>
      <c r="T425" s="239">
        <v>0</v>
      </c>
      <c r="U425" s="239">
        <v>1</v>
      </c>
      <c r="W425" s="239">
        <v>83</v>
      </c>
      <c r="X425" s="239">
        <v>7</v>
      </c>
      <c r="Y425" s="239">
        <v>4</v>
      </c>
      <c r="Z425" s="239">
        <v>2</v>
      </c>
      <c r="AB425" s="239">
        <v>1</v>
      </c>
      <c r="AC425" s="239">
        <v>98</v>
      </c>
      <c r="AD425" s="239" t="s">
        <v>676</v>
      </c>
      <c r="AF425" s="239" t="s">
        <v>521</v>
      </c>
      <c r="AG425" s="239">
        <v>3</v>
      </c>
      <c r="AH425" s="239">
        <v>2</v>
      </c>
      <c r="AI425" s="239">
        <v>49</v>
      </c>
      <c r="AJ425" s="239">
        <v>3</v>
      </c>
      <c r="AK425" s="239">
        <v>21</v>
      </c>
      <c r="AL425" s="239">
        <v>47</v>
      </c>
      <c r="AM425" s="239" t="s">
        <v>374</v>
      </c>
      <c r="AN425" s="239">
        <v>5</v>
      </c>
      <c r="AO425" s="239">
        <v>90</v>
      </c>
      <c r="AS425" s="239">
        <v>12</v>
      </c>
      <c r="AT425" s="239">
        <v>9</v>
      </c>
      <c r="AV425" s="239">
        <v>12</v>
      </c>
      <c r="AW425" s="239">
        <v>21</v>
      </c>
      <c r="CT425" s="239">
        <v>435505.04614342703</v>
      </c>
      <c r="CU425" s="239">
        <v>4972767.6826686999</v>
      </c>
      <c r="CV425" s="239">
        <v>44.90541305</v>
      </c>
      <c r="CW425" s="239">
        <v>-93.816961860000006</v>
      </c>
      <c r="CX425" s="239" t="s">
        <v>379</v>
      </c>
      <c r="CY425" s="239" t="s">
        <v>1124</v>
      </c>
    </row>
    <row r="426" spans="1:103" x14ac:dyDescent="0.25">
      <c r="A426" s="239">
        <v>703334</v>
      </c>
      <c r="B426" s="239">
        <v>3</v>
      </c>
      <c r="C426" s="239">
        <v>7</v>
      </c>
      <c r="D426" s="239">
        <v>169.57599999999999</v>
      </c>
      <c r="E426" s="239">
        <v>10</v>
      </c>
      <c r="G426" s="239" t="s">
        <v>1043</v>
      </c>
      <c r="H426" s="239" t="s">
        <v>374</v>
      </c>
      <c r="I426" s="239">
        <v>25</v>
      </c>
      <c r="K426" s="239">
        <v>19010075</v>
      </c>
      <c r="M426" s="239">
        <v>4</v>
      </c>
      <c r="N426" s="239">
        <v>11</v>
      </c>
      <c r="O426" s="239">
        <v>2019</v>
      </c>
      <c r="P426" s="239" t="s">
        <v>416</v>
      </c>
      <c r="Q426" s="239">
        <v>2</v>
      </c>
      <c r="R426" s="239" t="s">
        <v>376</v>
      </c>
      <c r="S426" s="239">
        <v>4</v>
      </c>
      <c r="T426" s="239">
        <v>0</v>
      </c>
      <c r="U426" s="239">
        <v>1</v>
      </c>
      <c r="W426" s="239">
        <v>47</v>
      </c>
      <c r="X426" s="239">
        <v>7</v>
      </c>
      <c r="Y426" s="239">
        <v>4</v>
      </c>
      <c r="Z426" s="239">
        <v>4</v>
      </c>
      <c r="AA426" s="239">
        <v>8</v>
      </c>
      <c r="AB426" s="239">
        <v>3</v>
      </c>
      <c r="AC426" s="239">
        <v>98</v>
      </c>
      <c r="AD426" s="239" t="s">
        <v>676</v>
      </c>
      <c r="AF426" s="239" t="s">
        <v>542</v>
      </c>
      <c r="AG426" s="239">
        <v>3</v>
      </c>
      <c r="AH426" s="239">
        <v>2</v>
      </c>
      <c r="AI426" s="239">
        <v>2</v>
      </c>
      <c r="AJ426" s="239">
        <v>4</v>
      </c>
      <c r="AK426" s="239">
        <v>21</v>
      </c>
      <c r="AL426" s="239">
        <v>20</v>
      </c>
      <c r="AM426" s="239" t="s">
        <v>374</v>
      </c>
      <c r="AN426" s="239">
        <v>5</v>
      </c>
      <c r="AO426" s="239">
        <v>90</v>
      </c>
      <c r="AS426" s="239">
        <v>90</v>
      </c>
      <c r="AT426" s="239">
        <v>22</v>
      </c>
      <c r="AU426" s="239">
        <v>55</v>
      </c>
      <c r="AV426" s="239">
        <v>11</v>
      </c>
      <c r="AW426" s="239">
        <v>21</v>
      </c>
      <c r="CT426" s="239">
        <v>435400.01302519703</v>
      </c>
      <c r="CU426" s="239">
        <v>4972774.4106224598</v>
      </c>
      <c r="CV426" s="239">
        <v>44.905464080000002</v>
      </c>
      <c r="CW426" s="239">
        <v>-93.818293049999994</v>
      </c>
      <c r="CX426" s="239" t="s">
        <v>379</v>
      </c>
      <c r="CY426" s="239" t="s">
        <v>1125</v>
      </c>
    </row>
    <row r="427" spans="1:103" x14ac:dyDescent="0.25">
      <c r="A427" s="239">
        <v>786129</v>
      </c>
      <c r="B427" s="239">
        <v>3</v>
      </c>
      <c r="C427" s="239">
        <v>7</v>
      </c>
      <c r="D427" s="239">
        <v>169.577</v>
      </c>
      <c r="E427" s="239">
        <v>10</v>
      </c>
      <c r="G427" s="239" t="s">
        <v>1043</v>
      </c>
      <c r="H427" s="239" t="s">
        <v>374</v>
      </c>
      <c r="I427" s="239">
        <v>25</v>
      </c>
      <c r="K427" s="239">
        <v>20003757</v>
      </c>
      <c r="L427" s="239">
        <v>200380125</v>
      </c>
      <c r="M427" s="239">
        <v>2</v>
      </c>
      <c r="N427" s="239">
        <v>7</v>
      </c>
      <c r="O427" s="239">
        <v>2020</v>
      </c>
      <c r="P427" s="239" t="s">
        <v>383</v>
      </c>
      <c r="Q427" s="239">
        <v>14</v>
      </c>
      <c r="S427" s="239">
        <v>4</v>
      </c>
      <c r="T427" s="239">
        <v>0</v>
      </c>
      <c r="U427" s="239">
        <v>1</v>
      </c>
      <c r="W427" s="239">
        <v>47</v>
      </c>
      <c r="X427" s="239">
        <v>7</v>
      </c>
      <c r="Y427" s="239">
        <v>1</v>
      </c>
      <c r="Z427" s="239">
        <v>2</v>
      </c>
      <c r="AB427" s="239">
        <v>1</v>
      </c>
      <c r="AC427" s="239">
        <v>98</v>
      </c>
      <c r="AD427" s="239">
        <v>7</v>
      </c>
      <c r="AF427" s="239" t="s">
        <v>542</v>
      </c>
      <c r="AG427" s="239">
        <v>3</v>
      </c>
      <c r="AH427" s="239">
        <v>2</v>
      </c>
      <c r="AI427" s="239">
        <v>2</v>
      </c>
      <c r="AJ427" s="239">
        <v>1</v>
      </c>
      <c r="AK427" s="239">
        <v>32</v>
      </c>
      <c r="AL427" s="239">
        <v>66</v>
      </c>
      <c r="AM427" s="239" t="s">
        <v>384</v>
      </c>
      <c r="AN427" s="239">
        <v>5</v>
      </c>
      <c r="AO427" s="239">
        <v>75</v>
      </c>
      <c r="AS427" s="239">
        <v>12</v>
      </c>
      <c r="AT427" s="239">
        <v>22</v>
      </c>
      <c r="AU427" s="239">
        <v>55</v>
      </c>
      <c r="AV427" s="239">
        <v>13</v>
      </c>
      <c r="AW427" s="239">
        <v>21</v>
      </c>
      <c r="CT427" s="239">
        <v>435402.55702142097</v>
      </c>
      <c r="CU427" s="239">
        <v>4972792.87448892</v>
      </c>
      <c r="CV427" s="239">
        <v>44.905630510000002</v>
      </c>
      <c r="CW427" s="239">
        <v>-93.818263180000002</v>
      </c>
      <c r="CX427" s="239" t="s">
        <v>379</v>
      </c>
      <c r="CY427" s="239" t="s">
        <v>1126</v>
      </c>
    </row>
    <row r="428" spans="1:103" x14ac:dyDescent="0.25">
      <c r="A428" s="239">
        <v>593969</v>
      </c>
      <c r="B428" s="239">
        <v>3</v>
      </c>
      <c r="C428" s="239">
        <v>7</v>
      </c>
      <c r="D428" s="239">
        <v>169.583</v>
      </c>
      <c r="E428" s="239">
        <v>10</v>
      </c>
      <c r="G428" s="239" t="s">
        <v>1043</v>
      </c>
      <c r="H428" s="239" t="s">
        <v>374</v>
      </c>
      <c r="I428" s="239">
        <v>25</v>
      </c>
      <c r="K428" s="239">
        <v>18505675</v>
      </c>
      <c r="M428" s="239">
        <v>4</v>
      </c>
      <c r="N428" s="239">
        <v>28</v>
      </c>
      <c r="O428" s="239">
        <v>2018</v>
      </c>
      <c r="P428" s="239" t="s">
        <v>386</v>
      </c>
      <c r="Q428" s="239">
        <v>15</v>
      </c>
      <c r="S428" s="239">
        <v>5</v>
      </c>
      <c r="T428" s="239">
        <v>0</v>
      </c>
      <c r="U428" s="239">
        <v>2</v>
      </c>
      <c r="V428" s="239">
        <v>12</v>
      </c>
      <c r="W428" s="239">
        <v>10</v>
      </c>
      <c r="X428" s="239">
        <v>7</v>
      </c>
      <c r="Y428" s="239">
        <v>1</v>
      </c>
      <c r="Z428" s="239">
        <v>1</v>
      </c>
      <c r="AB428" s="239">
        <v>1</v>
      </c>
      <c r="AC428" s="239">
        <v>98</v>
      </c>
      <c r="AD428" s="239" t="s">
        <v>676</v>
      </c>
      <c r="AF428" s="239" t="s">
        <v>542</v>
      </c>
      <c r="AG428" s="239">
        <v>7</v>
      </c>
      <c r="AH428" s="239">
        <v>2</v>
      </c>
      <c r="AI428" s="239">
        <v>4</v>
      </c>
      <c r="AJ428" s="239">
        <v>4</v>
      </c>
      <c r="AK428" s="239">
        <v>21</v>
      </c>
      <c r="AL428" s="239">
        <v>63</v>
      </c>
      <c r="AM428" s="239" t="s">
        <v>384</v>
      </c>
      <c r="AN428" s="239">
        <v>5</v>
      </c>
      <c r="AO428" s="239">
        <v>2</v>
      </c>
      <c r="AS428" s="239">
        <v>11</v>
      </c>
      <c r="AT428" s="239">
        <v>22</v>
      </c>
      <c r="AV428" s="239">
        <v>13</v>
      </c>
      <c r="AW428" s="239">
        <v>21</v>
      </c>
      <c r="AX428" s="239">
        <v>2</v>
      </c>
      <c r="AY428" s="239">
        <v>4</v>
      </c>
      <c r="AZ428" s="239">
        <v>4</v>
      </c>
      <c r="BA428" s="239">
        <v>34</v>
      </c>
      <c r="BB428" s="239">
        <v>25</v>
      </c>
      <c r="BC428" s="239" t="s">
        <v>374</v>
      </c>
      <c r="BD428" s="239">
        <v>5</v>
      </c>
      <c r="BE428" s="239">
        <v>1</v>
      </c>
      <c r="BI428" s="239">
        <v>11</v>
      </c>
      <c r="BJ428" s="239">
        <v>22</v>
      </c>
      <c r="BL428" s="239">
        <v>13</v>
      </c>
      <c r="BM428" s="239">
        <v>21</v>
      </c>
      <c r="CT428" s="239">
        <v>435411.91262382601</v>
      </c>
      <c r="CU428" s="239">
        <v>4972776.1493523</v>
      </c>
      <c r="CV428" s="239">
        <v>44.905480820000001</v>
      </c>
      <c r="CW428" s="239">
        <v>-93.818142550000005</v>
      </c>
      <c r="CX428" s="239" t="s">
        <v>379</v>
      </c>
      <c r="CY428" s="239" t="s">
        <v>1127</v>
      </c>
    </row>
    <row r="429" spans="1:103" x14ac:dyDescent="0.25">
      <c r="A429" s="239">
        <v>334647</v>
      </c>
      <c r="B429" s="239">
        <v>3</v>
      </c>
      <c r="C429" s="239">
        <v>7</v>
      </c>
      <c r="D429" s="239">
        <v>169.59299999999999</v>
      </c>
      <c r="E429" s="239">
        <v>10</v>
      </c>
      <c r="G429" s="239" t="s">
        <v>1043</v>
      </c>
      <c r="H429" s="239" t="s">
        <v>374</v>
      </c>
      <c r="I429" s="239">
        <v>25</v>
      </c>
      <c r="K429" s="239">
        <v>16502630</v>
      </c>
      <c r="M429" s="239">
        <v>3</v>
      </c>
      <c r="N429" s="239">
        <v>9</v>
      </c>
      <c r="O429" s="239">
        <v>2016</v>
      </c>
      <c r="P429" s="239" t="s">
        <v>375</v>
      </c>
      <c r="Q429" s="239">
        <v>18</v>
      </c>
      <c r="R429" s="239" t="s">
        <v>376</v>
      </c>
      <c r="S429" s="239">
        <v>4</v>
      </c>
      <c r="T429" s="239">
        <v>0</v>
      </c>
      <c r="U429" s="239">
        <v>3</v>
      </c>
      <c r="V429" s="239">
        <v>12</v>
      </c>
      <c r="W429" s="239">
        <v>10</v>
      </c>
      <c r="X429" s="239">
        <v>7</v>
      </c>
      <c r="Y429" s="239">
        <v>4</v>
      </c>
      <c r="Z429" s="239">
        <v>2</v>
      </c>
      <c r="AB429" s="239">
        <v>1</v>
      </c>
      <c r="AC429" s="239">
        <v>98</v>
      </c>
      <c r="AD429" s="239" t="s">
        <v>676</v>
      </c>
      <c r="AF429" s="239" t="s">
        <v>542</v>
      </c>
      <c r="AG429" s="239">
        <v>7</v>
      </c>
      <c r="AH429" s="239">
        <v>2</v>
      </c>
      <c r="AI429" s="239">
        <v>2</v>
      </c>
      <c r="AJ429" s="239">
        <v>4</v>
      </c>
      <c r="AK429" s="239">
        <v>26</v>
      </c>
      <c r="AL429" s="239">
        <v>21</v>
      </c>
      <c r="AM429" s="239" t="s">
        <v>384</v>
      </c>
      <c r="AN429" s="239">
        <v>5</v>
      </c>
      <c r="AO429" s="239">
        <v>4</v>
      </c>
      <c r="AS429" s="239">
        <v>12</v>
      </c>
      <c r="AT429" s="239">
        <v>22</v>
      </c>
      <c r="AU429" s="239">
        <v>55</v>
      </c>
      <c r="AV429" s="239">
        <v>11</v>
      </c>
      <c r="AW429" s="239">
        <v>21</v>
      </c>
      <c r="AX429" s="239">
        <v>2</v>
      </c>
      <c r="AY429" s="239">
        <v>2</v>
      </c>
      <c r="AZ429" s="239">
        <v>4</v>
      </c>
      <c r="BA429" s="239">
        <v>34</v>
      </c>
      <c r="BB429" s="239">
        <v>32</v>
      </c>
      <c r="BC429" s="239" t="s">
        <v>374</v>
      </c>
      <c r="BD429" s="239">
        <v>5</v>
      </c>
      <c r="BE429" s="239">
        <v>1</v>
      </c>
      <c r="BI429" s="239">
        <v>12</v>
      </c>
      <c r="BJ429" s="239">
        <v>22</v>
      </c>
      <c r="BK429" s="239">
        <v>55</v>
      </c>
      <c r="BL429" s="239">
        <v>11</v>
      </c>
      <c r="BM429" s="239">
        <v>21</v>
      </c>
      <c r="BN429" s="239">
        <v>2</v>
      </c>
      <c r="BO429" s="239">
        <v>4</v>
      </c>
      <c r="BP429" s="239">
        <v>4</v>
      </c>
      <c r="BQ429" s="239">
        <v>34</v>
      </c>
      <c r="BR429" s="239">
        <v>34</v>
      </c>
      <c r="BS429" s="239" t="s">
        <v>384</v>
      </c>
      <c r="BT429" s="239">
        <v>5</v>
      </c>
      <c r="BU429" s="239">
        <v>1</v>
      </c>
      <c r="BY429" s="239">
        <v>12</v>
      </c>
      <c r="BZ429" s="239">
        <v>22</v>
      </c>
      <c r="CA429" s="239">
        <v>55</v>
      </c>
      <c r="CB429" s="239">
        <v>11</v>
      </c>
      <c r="CC429" s="239">
        <v>21</v>
      </c>
      <c r="CT429" s="239">
        <v>435428.84599102603</v>
      </c>
      <c r="CU429" s="239">
        <v>4972776.1493523</v>
      </c>
      <c r="CV429" s="239">
        <v>44.90548235</v>
      </c>
      <c r="CW429" s="239">
        <v>-93.817928080000002</v>
      </c>
      <c r="CX429" s="239" t="s">
        <v>379</v>
      </c>
      <c r="CY429" s="239" t="s">
        <v>1128</v>
      </c>
    </row>
    <row r="430" spans="1:103" x14ac:dyDescent="0.25">
      <c r="A430" s="239">
        <v>10939079</v>
      </c>
      <c r="B430" s="239">
        <v>3</v>
      </c>
      <c r="C430" s="239">
        <v>7</v>
      </c>
      <c r="D430" s="239">
        <v>169.595</v>
      </c>
      <c r="E430" s="239">
        <v>10</v>
      </c>
      <c r="G430" s="239" t="s">
        <v>1031</v>
      </c>
      <c r="H430" s="239" t="s">
        <v>374</v>
      </c>
      <c r="I430" s="239">
        <v>25</v>
      </c>
      <c r="K430" s="239">
        <v>14037592</v>
      </c>
      <c r="L430" s="239">
        <v>143290332</v>
      </c>
      <c r="M430" s="239">
        <v>11</v>
      </c>
      <c r="N430" s="239">
        <v>21</v>
      </c>
      <c r="O430" s="239">
        <v>2014</v>
      </c>
      <c r="P430" s="239" t="s">
        <v>383</v>
      </c>
      <c r="Q430" s="239">
        <v>18</v>
      </c>
      <c r="R430" s="239" t="s">
        <v>376</v>
      </c>
      <c r="S430" s="239">
        <v>4</v>
      </c>
      <c r="T430" s="239">
        <v>0</v>
      </c>
      <c r="U430" s="239">
        <v>1</v>
      </c>
      <c r="V430" s="239">
        <v>7</v>
      </c>
      <c r="W430" s="239">
        <v>40</v>
      </c>
      <c r="X430" s="239">
        <v>2</v>
      </c>
      <c r="Y430" s="239">
        <v>6</v>
      </c>
      <c r="Z430" s="239">
        <v>2</v>
      </c>
      <c r="AB430" s="239">
        <v>1</v>
      </c>
      <c r="AC430" s="239">
        <v>98</v>
      </c>
      <c r="AD430" s="239">
        <v>7</v>
      </c>
      <c r="AE430" s="239">
        <v>10</v>
      </c>
      <c r="AF430" s="239" t="s">
        <v>521</v>
      </c>
      <c r="AG430" s="239">
        <v>3</v>
      </c>
      <c r="AH430" s="239">
        <v>2</v>
      </c>
      <c r="AI430" s="239">
        <v>1</v>
      </c>
      <c r="AJ430" s="239">
        <v>4</v>
      </c>
      <c r="AK430" s="239">
        <v>21</v>
      </c>
      <c r="AL430" s="239">
        <v>31</v>
      </c>
      <c r="AM430" s="239" t="s">
        <v>384</v>
      </c>
      <c r="AN430" s="239">
        <v>9</v>
      </c>
      <c r="AS430" s="239">
        <v>7</v>
      </c>
      <c r="AT430" s="239">
        <v>98</v>
      </c>
      <c r="AU430" s="239">
        <v>55</v>
      </c>
      <c r="AV430" s="239">
        <v>11</v>
      </c>
      <c r="AW430" s="239">
        <v>21</v>
      </c>
      <c r="CT430" s="239">
        <v>435537</v>
      </c>
      <c r="CU430" s="239">
        <v>4972765</v>
      </c>
      <c r="CV430" s="239">
        <v>44.905396099999997</v>
      </c>
      <c r="CW430" s="239">
        <v>-93.816560899999999</v>
      </c>
      <c r="CX430" s="239" t="s">
        <v>379</v>
      </c>
      <c r="CY430" s="239" t="s">
        <v>1129</v>
      </c>
    </row>
    <row r="431" spans="1:103" x14ac:dyDescent="0.25">
      <c r="A431" s="239">
        <v>847280</v>
      </c>
      <c r="B431" s="239">
        <v>3</v>
      </c>
      <c r="C431" s="239">
        <v>7</v>
      </c>
      <c r="D431" s="239">
        <v>169.60499999999999</v>
      </c>
      <c r="E431" s="239">
        <v>10</v>
      </c>
      <c r="G431" s="239" t="s">
        <v>1043</v>
      </c>
      <c r="H431" s="239" t="s">
        <v>374</v>
      </c>
      <c r="I431" s="239">
        <v>25</v>
      </c>
      <c r="K431" s="239">
        <v>20031246</v>
      </c>
      <c r="L431" s="239">
        <v>202930081</v>
      </c>
      <c r="M431" s="239">
        <v>10</v>
      </c>
      <c r="N431" s="239">
        <v>19</v>
      </c>
      <c r="O431" s="239">
        <v>2020</v>
      </c>
      <c r="P431" s="239" t="s">
        <v>381</v>
      </c>
      <c r="Q431" s="239">
        <v>16</v>
      </c>
      <c r="R431" s="239" t="s">
        <v>376</v>
      </c>
      <c r="S431" s="239">
        <v>5</v>
      </c>
      <c r="T431" s="239">
        <v>0</v>
      </c>
      <c r="U431" s="239">
        <v>2</v>
      </c>
      <c r="V431" s="239">
        <v>12</v>
      </c>
      <c r="W431" s="239">
        <v>10</v>
      </c>
      <c r="X431" s="239">
        <v>7</v>
      </c>
      <c r="Y431" s="239">
        <v>1</v>
      </c>
      <c r="Z431" s="239">
        <v>2</v>
      </c>
      <c r="AB431" s="239">
        <v>2</v>
      </c>
      <c r="AC431" s="239">
        <v>98</v>
      </c>
      <c r="AD431" s="239">
        <v>7</v>
      </c>
      <c r="AF431" s="239" t="s">
        <v>542</v>
      </c>
      <c r="AG431" s="239">
        <v>7</v>
      </c>
      <c r="AH431" s="239">
        <v>2</v>
      </c>
      <c r="AI431" s="239">
        <v>3</v>
      </c>
      <c r="AJ431" s="239">
        <v>4</v>
      </c>
      <c r="AK431" s="239">
        <v>26</v>
      </c>
      <c r="AL431" s="239">
        <v>64</v>
      </c>
      <c r="AM431" s="239" t="s">
        <v>374</v>
      </c>
      <c r="AN431" s="239">
        <v>5</v>
      </c>
      <c r="AO431" s="239">
        <v>1</v>
      </c>
      <c r="AS431" s="239">
        <v>15</v>
      </c>
      <c r="AT431" s="239">
        <v>9</v>
      </c>
      <c r="AU431" s="239">
        <v>55</v>
      </c>
      <c r="AV431" s="239">
        <v>11</v>
      </c>
      <c r="AW431" s="239">
        <v>21</v>
      </c>
      <c r="AX431" s="239">
        <v>2</v>
      </c>
      <c r="AY431" s="239">
        <v>4</v>
      </c>
      <c r="AZ431" s="239">
        <v>4</v>
      </c>
      <c r="BA431" s="239">
        <v>21</v>
      </c>
      <c r="BB431" s="239">
        <v>48</v>
      </c>
      <c r="BC431" s="239" t="s">
        <v>374</v>
      </c>
      <c r="BD431" s="239">
        <v>5</v>
      </c>
      <c r="BE431" s="239">
        <v>4</v>
      </c>
      <c r="BI431" s="239">
        <v>15</v>
      </c>
      <c r="BJ431" s="239">
        <v>9</v>
      </c>
      <c r="BK431" s="239">
        <v>55</v>
      </c>
      <c r="BL431" s="239">
        <v>11</v>
      </c>
      <c r="BM431" s="239">
        <v>21</v>
      </c>
      <c r="CT431" s="239">
        <v>435433.05898780801</v>
      </c>
      <c r="CU431" s="239">
        <v>4972778.1085300297</v>
      </c>
      <c r="CV431" s="239">
        <v>44.905500369999999</v>
      </c>
      <c r="CW431" s="239">
        <v>-93.817874970000005</v>
      </c>
      <c r="CX431" s="239" t="s">
        <v>379</v>
      </c>
      <c r="CY431" s="239" t="s">
        <v>1130</v>
      </c>
    </row>
    <row r="432" spans="1:103" x14ac:dyDescent="0.25">
      <c r="A432" s="239">
        <v>871131</v>
      </c>
      <c r="B432" s="239">
        <v>3</v>
      </c>
      <c r="C432" s="239">
        <v>7</v>
      </c>
      <c r="D432" s="239">
        <v>169.60499999999999</v>
      </c>
      <c r="E432" s="239">
        <v>10</v>
      </c>
      <c r="G432" s="239" t="s">
        <v>1043</v>
      </c>
      <c r="H432" s="239" t="s">
        <v>374</v>
      </c>
      <c r="I432" s="239">
        <v>25</v>
      </c>
      <c r="K432" s="239">
        <v>20037790</v>
      </c>
      <c r="L432" s="239">
        <v>203580660</v>
      </c>
      <c r="M432" s="239">
        <v>12</v>
      </c>
      <c r="N432" s="239">
        <v>23</v>
      </c>
      <c r="O432" s="239">
        <v>2020</v>
      </c>
      <c r="P432" s="239" t="s">
        <v>375</v>
      </c>
      <c r="Q432" s="239">
        <v>14</v>
      </c>
      <c r="S432" s="239">
        <v>5</v>
      </c>
      <c r="T432" s="239">
        <v>0</v>
      </c>
      <c r="U432" s="239">
        <v>2</v>
      </c>
      <c r="V432" s="239">
        <v>12</v>
      </c>
      <c r="W432" s="239">
        <v>10</v>
      </c>
      <c r="X432" s="239">
        <v>7</v>
      </c>
      <c r="Y432" s="239">
        <v>1</v>
      </c>
      <c r="Z432" s="239">
        <v>7</v>
      </c>
      <c r="AB432" s="239">
        <v>3</v>
      </c>
      <c r="AC432" s="239">
        <v>98</v>
      </c>
      <c r="AD432" s="239" t="s">
        <v>676</v>
      </c>
      <c r="AF432" s="239" t="s">
        <v>542</v>
      </c>
      <c r="AG432" s="239">
        <v>7</v>
      </c>
      <c r="AH432" s="239">
        <v>2</v>
      </c>
      <c r="AI432" s="239">
        <v>6</v>
      </c>
      <c r="AJ432" s="239">
        <v>4</v>
      </c>
      <c r="AK432" s="239">
        <v>34</v>
      </c>
      <c r="AL432" s="239">
        <v>32</v>
      </c>
      <c r="AM432" s="239" t="s">
        <v>374</v>
      </c>
      <c r="AN432" s="239">
        <v>5</v>
      </c>
      <c r="AO432" s="239">
        <v>1</v>
      </c>
      <c r="AS432" s="239">
        <v>15</v>
      </c>
      <c r="AT432" s="239">
        <v>22</v>
      </c>
      <c r="AU432" s="239">
        <v>20</v>
      </c>
      <c r="AV432" s="239">
        <v>11</v>
      </c>
      <c r="AW432" s="239">
        <v>21</v>
      </c>
      <c r="AX432" s="239">
        <v>2</v>
      </c>
      <c r="AY432" s="239">
        <v>4</v>
      </c>
      <c r="AZ432" s="239">
        <v>4</v>
      </c>
      <c r="BA432" s="239">
        <v>21</v>
      </c>
      <c r="BB432" s="239">
        <v>78</v>
      </c>
      <c r="BC432" s="239" t="s">
        <v>374</v>
      </c>
      <c r="BD432" s="239">
        <v>5</v>
      </c>
      <c r="BE432" s="239">
        <v>71</v>
      </c>
      <c r="BI432" s="239">
        <v>15</v>
      </c>
      <c r="BJ432" s="239">
        <v>22</v>
      </c>
      <c r="BK432" s="239">
        <v>20</v>
      </c>
      <c r="BL432" s="239">
        <v>11</v>
      </c>
      <c r="BM432" s="239">
        <v>21</v>
      </c>
      <c r="CT432" s="239">
        <v>435433.05898780801</v>
      </c>
      <c r="CU432" s="239">
        <v>4972777.9392893696</v>
      </c>
      <c r="CV432" s="239">
        <v>44.905498850000001</v>
      </c>
      <c r="CW432" s="239">
        <v>-93.817874950000004</v>
      </c>
      <c r="CX432" s="239" t="s">
        <v>379</v>
      </c>
      <c r="CY432" s="239" t="s">
        <v>1131</v>
      </c>
    </row>
    <row r="433" spans="1:103" x14ac:dyDescent="0.25">
      <c r="A433" s="239">
        <v>389201</v>
      </c>
      <c r="B433" s="239">
        <v>3</v>
      </c>
      <c r="C433" s="239">
        <v>7</v>
      </c>
      <c r="D433" s="239">
        <v>169.61199999999999</v>
      </c>
      <c r="E433" s="239">
        <v>10</v>
      </c>
      <c r="G433" s="239" t="s">
        <v>1043</v>
      </c>
      <c r="H433" s="239" t="s">
        <v>374</v>
      </c>
      <c r="I433" s="239">
        <v>25</v>
      </c>
      <c r="K433" s="239">
        <v>16511501</v>
      </c>
      <c r="M433" s="239">
        <v>10</v>
      </c>
      <c r="N433" s="239">
        <v>17</v>
      </c>
      <c r="O433" s="239">
        <v>2016</v>
      </c>
      <c r="P433" s="239" t="s">
        <v>381</v>
      </c>
      <c r="Q433" s="239">
        <v>6</v>
      </c>
      <c r="S433" s="239">
        <v>5</v>
      </c>
      <c r="T433" s="239">
        <v>0</v>
      </c>
      <c r="U433" s="239">
        <v>2</v>
      </c>
      <c r="V433" s="239">
        <v>12</v>
      </c>
      <c r="W433" s="239">
        <v>10</v>
      </c>
      <c r="X433" s="239">
        <v>7</v>
      </c>
      <c r="Y433" s="239">
        <v>4</v>
      </c>
      <c r="Z433" s="239">
        <v>1</v>
      </c>
      <c r="AB433" s="239">
        <v>1</v>
      </c>
      <c r="AC433" s="239">
        <v>98</v>
      </c>
      <c r="AD433" s="239" t="s">
        <v>676</v>
      </c>
      <c r="AF433" s="239" t="s">
        <v>521</v>
      </c>
      <c r="AG433" s="239">
        <v>7</v>
      </c>
      <c r="AH433" s="239">
        <v>2</v>
      </c>
      <c r="AI433" s="239">
        <v>2</v>
      </c>
      <c r="AJ433" s="239">
        <v>4</v>
      </c>
      <c r="AK433" s="239">
        <v>21</v>
      </c>
      <c r="AL433" s="239">
        <v>35</v>
      </c>
      <c r="AM433" s="239" t="s">
        <v>384</v>
      </c>
      <c r="AN433" s="239">
        <v>5</v>
      </c>
      <c r="AO433" s="239">
        <v>4</v>
      </c>
      <c r="AS433" s="239">
        <v>12</v>
      </c>
      <c r="AT433" s="239">
        <v>22</v>
      </c>
      <c r="AV433" s="239">
        <v>11</v>
      </c>
      <c r="AW433" s="239">
        <v>21</v>
      </c>
      <c r="AX433" s="239">
        <v>2</v>
      </c>
      <c r="AY433" s="239">
        <v>2</v>
      </c>
      <c r="AZ433" s="239">
        <v>4</v>
      </c>
      <c r="BA433" s="239">
        <v>26</v>
      </c>
      <c r="BB433" s="239">
        <v>47</v>
      </c>
      <c r="BC433" s="239" t="s">
        <v>374</v>
      </c>
      <c r="BD433" s="239">
        <v>5</v>
      </c>
      <c r="BE433" s="239">
        <v>1</v>
      </c>
      <c r="BI433" s="239">
        <v>12</v>
      </c>
      <c r="BJ433" s="239">
        <v>22</v>
      </c>
      <c r="BL433" s="239">
        <v>11</v>
      </c>
      <c r="BM433" s="239">
        <v>21</v>
      </c>
      <c r="CT433" s="239">
        <v>435564.31292862602</v>
      </c>
      <c r="CU433" s="239">
        <v>4972759.2159850998</v>
      </c>
      <c r="CV433" s="239">
        <v>44.905342210000001</v>
      </c>
      <c r="CW433" s="239">
        <v>-93.816210130000002</v>
      </c>
      <c r="CX433" s="239" t="s">
        <v>379</v>
      </c>
      <c r="CY433" s="239" t="s">
        <v>1132</v>
      </c>
    </row>
    <row r="434" spans="1:103" x14ac:dyDescent="0.25">
      <c r="A434" s="239">
        <v>784364</v>
      </c>
      <c r="B434" s="239">
        <v>3</v>
      </c>
      <c r="C434" s="239">
        <v>7</v>
      </c>
      <c r="D434" s="239">
        <v>169.62</v>
      </c>
      <c r="E434" s="239">
        <v>10</v>
      </c>
      <c r="G434" s="239" t="s">
        <v>1043</v>
      </c>
      <c r="H434" s="239" t="s">
        <v>374</v>
      </c>
      <c r="I434" s="239">
        <v>25</v>
      </c>
      <c r="K434" s="239">
        <v>20002776</v>
      </c>
      <c r="L434" s="239">
        <v>200290153</v>
      </c>
      <c r="M434" s="239">
        <v>1</v>
      </c>
      <c r="N434" s="239">
        <v>29</v>
      </c>
      <c r="O434" s="239">
        <v>2020</v>
      </c>
      <c r="P434" s="239" t="s">
        <v>375</v>
      </c>
      <c r="Q434" s="239">
        <v>16</v>
      </c>
      <c r="S434" s="239">
        <v>4</v>
      </c>
      <c r="T434" s="239">
        <v>0</v>
      </c>
      <c r="U434" s="239">
        <v>3</v>
      </c>
      <c r="V434" s="239">
        <v>12</v>
      </c>
      <c r="W434" s="239">
        <v>10</v>
      </c>
      <c r="X434" s="239">
        <v>2</v>
      </c>
      <c r="Y434" s="239">
        <v>1</v>
      </c>
      <c r="Z434" s="239">
        <v>2</v>
      </c>
      <c r="AB434" s="239">
        <v>1</v>
      </c>
      <c r="AC434" s="239">
        <v>98</v>
      </c>
      <c r="AD434" s="239">
        <v>7</v>
      </c>
      <c r="AF434" s="239" t="s">
        <v>542</v>
      </c>
      <c r="AG434" s="239">
        <v>7</v>
      </c>
      <c r="AH434" s="239">
        <v>2</v>
      </c>
      <c r="AI434" s="239">
        <v>2</v>
      </c>
      <c r="AJ434" s="239">
        <v>4</v>
      </c>
      <c r="AK434" s="239">
        <v>21</v>
      </c>
      <c r="AL434" s="239">
        <v>22</v>
      </c>
      <c r="AM434" s="239" t="s">
        <v>374</v>
      </c>
      <c r="AN434" s="239">
        <v>5</v>
      </c>
      <c r="AO434" s="239">
        <v>4</v>
      </c>
      <c r="AS434" s="239">
        <v>12</v>
      </c>
      <c r="AT434" s="239">
        <v>22</v>
      </c>
      <c r="AU434" s="239">
        <v>60</v>
      </c>
      <c r="AV434" s="239">
        <v>11</v>
      </c>
      <c r="AW434" s="239">
        <v>21</v>
      </c>
      <c r="AX434" s="239">
        <v>2</v>
      </c>
      <c r="AY434" s="239">
        <v>2</v>
      </c>
      <c r="AZ434" s="239">
        <v>4</v>
      </c>
      <c r="BA434" s="239">
        <v>34</v>
      </c>
      <c r="BB434" s="239">
        <v>56</v>
      </c>
      <c r="BC434" s="239" t="s">
        <v>374</v>
      </c>
      <c r="BD434" s="239">
        <v>5</v>
      </c>
      <c r="BE434" s="239">
        <v>1</v>
      </c>
      <c r="BI434" s="239">
        <v>12</v>
      </c>
      <c r="BJ434" s="239">
        <v>22</v>
      </c>
      <c r="BK434" s="239">
        <v>60</v>
      </c>
      <c r="BL434" s="239">
        <v>11</v>
      </c>
      <c r="BM434" s="239">
        <v>21</v>
      </c>
      <c r="BN434" s="239">
        <v>2</v>
      </c>
      <c r="BO434" s="239">
        <v>2</v>
      </c>
      <c r="BP434" s="239">
        <v>4</v>
      </c>
      <c r="BQ434" s="239">
        <v>34</v>
      </c>
      <c r="BR434" s="239">
        <v>56</v>
      </c>
      <c r="BS434" s="239" t="s">
        <v>384</v>
      </c>
      <c r="BT434" s="239">
        <v>5</v>
      </c>
      <c r="BU434" s="239">
        <v>1</v>
      </c>
      <c r="BY434" s="239">
        <v>12</v>
      </c>
      <c r="BZ434" s="239">
        <v>22</v>
      </c>
      <c r="CA434" s="239">
        <v>60</v>
      </c>
      <c r="CB434" s="239">
        <v>11</v>
      </c>
      <c r="CC434" s="239">
        <v>21</v>
      </c>
      <c r="CT434" s="239">
        <v>435457.56359302299</v>
      </c>
      <c r="CU434" s="239">
        <v>4972781.4502037698</v>
      </c>
      <c r="CV434" s="239">
        <v>44.905532669999999</v>
      </c>
      <c r="CW434" s="239">
        <v>-93.817565020000004</v>
      </c>
      <c r="CX434" s="239" t="s">
        <v>379</v>
      </c>
      <c r="CY434" s="239" t="s">
        <v>1133</v>
      </c>
    </row>
    <row r="435" spans="1:103" x14ac:dyDescent="0.25">
      <c r="A435" s="239">
        <v>812821</v>
      </c>
      <c r="B435" s="239">
        <v>3</v>
      </c>
      <c r="C435" s="239">
        <v>7</v>
      </c>
      <c r="D435" s="239">
        <v>169.67400000000001</v>
      </c>
      <c r="E435" s="239">
        <v>10</v>
      </c>
      <c r="G435" s="239" t="s">
        <v>1043</v>
      </c>
      <c r="H435" s="239" t="s">
        <v>374</v>
      </c>
      <c r="I435" s="239">
        <v>25</v>
      </c>
      <c r="K435" s="239">
        <v>20014994</v>
      </c>
      <c r="L435" s="239">
        <v>201560074</v>
      </c>
      <c r="M435" s="239">
        <v>6</v>
      </c>
      <c r="N435" s="239">
        <v>4</v>
      </c>
      <c r="O435" s="239">
        <v>2020</v>
      </c>
      <c r="P435" s="239" t="s">
        <v>416</v>
      </c>
      <c r="Q435" s="239">
        <v>16</v>
      </c>
      <c r="S435" s="239">
        <v>4</v>
      </c>
      <c r="T435" s="239">
        <v>0</v>
      </c>
      <c r="U435" s="239">
        <v>2</v>
      </c>
      <c r="V435" s="239">
        <v>12</v>
      </c>
      <c r="W435" s="239">
        <v>10</v>
      </c>
      <c r="X435" s="239">
        <v>2</v>
      </c>
      <c r="Y435" s="239">
        <v>1</v>
      </c>
      <c r="Z435" s="239">
        <v>1</v>
      </c>
      <c r="AB435" s="239">
        <v>1</v>
      </c>
      <c r="AC435" s="239">
        <v>98</v>
      </c>
      <c r="AD435" s="239">
        <v>7</v>
      </c>
      <c r="AF435" s="239" t="s">
        <v>521</v>
      </c>
      <c r="AG435" s="239">
        <v>7</v>
      </c>
      <c r="AH435" s="239">
        <v>2</v>
      </c>
      <c r="AI435" s="239">
        <v>2</v>
      </c>
      <c r="AJ435" s="239">
        <v>4</v>
      </c>
      <c r="AK435" s="239">
        <v>34</v>
      </c>
      <c r="AL435" s="239">
        <v>63</v>
      </c>
      <c r="AM435" s="239" t="s">
        <v>374</v>
      </c>
      <c r="AN435" s="239">
        <v>5</v>
      </c>
      <c r="AO435" s="239">
        <v>1</v>
      </c>
      <c r="AS435" s="239">
        <v>12</v>
      </c>
      <c r="AT435" s="239">
        <v>9</v>
      </c>
      <c r="AU435" s="239">
        <v>60</v>
      </c>
      <c r="AV435" s="239">
        <v>11</v>
      </c>
      <c r="AW435" s="239">
        <v>21</v>
      </c>
      <c r="AX435" s="239">
        <v>2</v>
      </c>
      <c r="AY435" s="239">
        <v>3</v>
      </c>
      <c r="AZ435" s="239">
        <v>4</v>
      </c>
      <c r="BA435" s="239">
        <v>21</v>
      </c>
      <c r="BB435" s="239">
        <v>34</v>
      </c>
      <c r="BC435" s="239" t="s">
        <v>374</v>
      </c>
      <c r="BD435" s="239">
        <v>5</v>
      </c>
      <c r="BE435" s="239">
        <v>4</v>
      </c>
      <c r="BI435" s="239">
        <v>12</v>
      </c>
      <c r="BJ435" s="239">
        <v>9</v>
      </c>
      <c r="BK435" s="239">
        <v>60</v>
      </c>
      <c r="BL435" s="239">
        <v>11</v>
      </c>
      <c r="BM435" s="239">
        <v>21</v>
      </c>
      <c r="CT435" s="239">
        <v>435650.54692278401</v>
      </c>
      <c r="CU435" s="239">
        <v>4972762.5272793798</v>
      </c>
      <c r="CV435" s="239">
        <v>44.905379809999999</v>
      </c>
      <c r="CW435" s="239">
        <v>-93.815118330000004</v>
      </c>
      <c r="CX435" s="239" t="s">
        <v>379</v>
      </c>
      <c r="CY435" s="239" t="s">
        <v>1134</v>
      </c>
    </row>
    <row r="436" spans="1:103" x14ac:dyDescent="0.25">
      <c r="A436" s="239">
        <v>766064</v>
      </c>
      <c r="B436" s="239">
        <v>3</v>
      </c>
      <c r="C436" s="239">
        <v>7</v>
      </c>
      <c r="D436" s="239">
        <v>169.69200000000001</v>
      </c>
      <c r="E436" s="239">
        <v>10</v>
      </c>
      <c r="G436" s="239" t="s">
        <v>1043</v>
      </c>
      <c r="H436" s="239" t="s">
        <v>374</v>
      </c>
      <c r="I436" s="239">
        <v>25</v>
      </c>
      <c r="K436" s="239">
        <v>19035632</v>
      </c>
      <c r="M436" s="239">
        <v>11</v>
      </c>
      <c r="N436" s="239">
        <v>28</v>
      </c>
      <c r="O436" s="239">
        <v>2019</v>
      </c>
      <c r="P436" s="239" t="s">
        <v>416</v>
      </c>
      <c r="Q436" s="239">
        <v>9</v>
      </c>
      <c r="S436" s="239">
        <v>5</v>
      </c>
      <c r="T436" s="239">
        <v>0</v>
      </c>
      <c r="U436" s="239">
        <v>1</v>
      </c>
      <c r="W436" s="239">
        <v>32</v>
      </c>
      <c r="X436" s="239">
        <v>2</v>
      </c>
      <c r="Y436" s="239">
        <v>1</v>
      </c>
      <c r="Z436" s="239">
        <v>2</v>
      </c>
      <c r="AB436" s="239">
        <v>5</v>
      </c>
      <c r="AC436" s="239">
        <v>98</v>
      </c>
      <c r="AD436" s="239">
        <v>7</v>
      </c>
      <c r="AF436" s="239" t="s">
        <v>521</v>
      </c>
      <c r="AG436" s="239">
        <v>3</v>
      </c>
      <c r="AH436" s="239">
        <v>2</v>
      </c>
      <c r="AI436" s="239">
        <v>2</v>
      </c>
      <c r="AJ436" s="239">
        <v>4</v>
      </c>
      <c r="AK436" s="239">
        <v>21</v>
      </c>
      <c r="AL436" s="239">
        <v>23</v>
      </c>
      <c r="AM436" s="239" t="s">
        <v>384</v>
      </c>
      <c r="AN436" s="239">
        <v>5</v>
      </c>
      <c r="AO436" s="239">
        <v>1</v>
      </c>
      <c r="AS436" s="239">
        <v>12</v>
      </c>
      <c r="AT436" s="239">
        <v>9</v>
      </c>
      <c r="AU436" s="239">
        <v>60</v>
      </c>
      <c r="AV436" s="239">
        <v>11</v>
      </c>
      <c r="AW436" s="239">
        <v>21</v>
      </c>
      <c r="CT436" s="239">
        <v>435678.41046270402</v>
      </c>
      <c r="CU436" s="239">
        <v>4972765.7194757201</v>
      </c>
      <c r="CV436" s="239">
        <v>44.90541107</v>
      </c>
      <c r="CW436" s="239">
        <v>-93.814765820000005</v>
      </c>
      <c r="CX436" s="239" t="s">
        <v>379</v>
      </c>
      <c r="CY436" s="239" t="s">
        <v>1135</v>
      </c>
    </row>
    <row r="437" spans="1:103" x14ac:dyDescent="0.25">
      <c r="A437" s="239">
        <v>11019280</v>
      </c>
      <c r="B437" s="239">
        <v>3</v>
      </c>
      <c r="C437" s="239">
        <v>7</v>
      </c>
      <c r="D437" s="239">
        <v>169.744</v>
      </c>
      <c r="E437" s="239">
        <v>10</v>
      </c>
      <c r="G437" s="239" t="s">
        <v>1031</v>
      </c>
      <c r="H437" s="239" t="s">
        <v>374</v>
      </c>
      <c r="I437" s="239">
        <v>25</v>
      </c>
      <c r="K437" s="239">
        <v>15014719</v>
      </c>
      <c r="L437" s="239">
        <v>151340070</v>
      </c>
      <c r="M437" s="239">
        <v>5</v>
      </c>
      <c r="N437" s="239">
        <v>13</v>
      </c>
      <c r="O437" s="239">
        <v>2015</v>
      </c>
      <c r="P437" s="239" t="s">
        <v>375</v>
      </c>
      <c r="Q437" s="239">
        <v>15</v>
      </c>
      <c r="S437" s="239">
        <v>5</v>
      </c>
      <c r="T437" s="239">
        <v>0</v>
      </c>
      <c r="U437" s="239">
        <v>2</v>
      </c>
      <c r="V437" s="239">
        <v>5</v>
      </c>
      <c r="W437" s="239">
        <v>10</v>
      </c>
      <c r="X437" s="239">
        <v>2</v>
      </c>
      <c r="Y437" s="239">
        <v>1</v>
      </c>
      <c r="Z437" s="239">
        <v>1</v>
      </c>
      <c r="AB437" s="239">
        <v>1</v>
      </c>
      <c r="AC437" s="239">
        <v>98</v>
      </c>
      <c r="AD437" s="239" t="s">
        <v>519</v>
      </c>
      <c r="AE437" s="239" t="s">
        <v>1107</v>
      </c>
      <c r="AF437" s="239" t="s">
        <v>521</v>
      </c>
      <c r="AG437" s="239">
        <v>10</v>
      </c>
      <c r="AH437" s="239">
        <v>2</v>
      </c>
      <c r="AI437" s="239">
        <v>2</v>
      </c>
      <c r="AJ437" s="239">
        <v>3</v>
      </c>
      <c r="AK437" s="239">
        <v>21</v>
      </c>
      <c r="AL437" s="239">
        <v>42</v>
      </c>
      <c r="AM437" s="239" t="s">
        <v>374</v>
      </c>
      <c r="AN437" s="239">
        <v>5</v>
      </c>
      <c r="AO437" s="239">
        <v>1</v>
      </c>
      <c r="AS437" s="239">
        <v>7</v>
      </c>
      <c r="AT437" s="239">
        <v>98</v>
      </c>
      <c r="AU437" s="239">
        <v>55</v>
      </c>
      <c r="AV437" s="239">
        <v>11</v>
      </c>
      <c r="AW437" s="239">
        <v>21</v>
      </c>
      <c r="AX437" s="239">
        <v>2</v>
      </c>
      <c r="AY437" s="239">
        <v>1</v>
      </c>
      <c r="AZ437" s="239">
        <v>4</v>
      </c>
      <c r="BA437" s="239">
        <v>25</v>
      </c>
      <c r="BB437" s="239">
        <v>74</v>
      </c>
      <c r="BC437" s="239" t="s">
        <v>384</v>
      </c>
      <c r="BD437" s="239">
        <v>5</v>
      </c>
      <c r="BE437" s="239">
        <v>2</v>
      </c>
      <c r="BI437" s="239">
        <v>7</v>
      </c>
      <c r="BJ437" s="239">
        <v>98</v>
      </c>
      <c r="BK437" s="239">
        <v>55</v>
      </c>
      <c r="BL437" s="239">
        <v>11</v>
      </c>
      <c r="BM437" s="239">
        <v>21</v>
      </c>
      <c r="CT437" s="239">
        <v>435777</v>
      </c>
      <c r="CU437" s="239">
        <v>4972765</v>
      </c>
      <c r="CV437" s="239">
        <v>44.905414200000003</v>
      </c>
      <c r="CW437" s="239">
        <v>-93.813517200000007</v>
      </c>
      <c r="CX437" s="239" t="s">
        <v>379</v>
      </c>
      <c r="CY437" s="239" t="s">
        <v>1136</v>
      </c>
    </row>
    <row r="438" spans="1:103" x14ac:dyDescent="0.25">
      <c r="A438" s="239">
        <v>10698665</v>
      </c>
      <c r="B438" s="239">
        <v>3</v>
      </c>
      <c r="C438" s="239">
        <v>7</v>
      </c>
      <c r="D438" s="239">
        <v>169.75299999999999</v>
      </c>
      <c r="E438" s="239">
        <v>10</v>
      </c>
      <c r="G438" s="239" t="s">
        <v>1031</v>
      </c>
      <c r="H438" s="239" t="s">
        <v>374</v>
      </c>
      <c r="I438" s="239">
        <v>25</v>
      </c>
      <c r="K438" s="239">
        <v>11005363</v>
      </c>
      <c r="L438" s="239">
        <v>110530031</v>
      </c>
      <c r="M438" s="239">
        <v>2</v>
      </c>
      <c r="N438" s="239">
        <v>22</v>
      </c>
      <c r="O438" s="239">
        <v>2011</v>
      </c>
      <c r="P438" s="239" t="s">
        <v>391</v>
      </c>
      <c r="Q438" s="239">
        <v>4</v>
      </c>
      <c r="S438" s="239">
        <v>4</v>
      </c>
      <c r="T438" s="239">
        <v>0</v>
      </c>
      <c r="U438" s="239">
        <v>1</v>
      </c>
      <c r="V438" s="239">
        <v>7</v>
      </c>
      <c r="W438" s="239">
        <v>45</v>
      </c>
      <c r="X438" s="239">
        <v>2</v>
      </c>
      <c r="Y438" s="239">
        <v>6</v>
      </c>
      <c r="Z438" s="239">
        <v>1</v>
      </c>
      <c r="AB438" s="239">
        <v>5</v>
      </c>
      <c r="AC438" s="239">
        <v>98</v>
      </c>
      <c r="AD438" s="239" t="s">
        <v>519</v>
      </c>
      <c r="AE438" s="239" t="s">
        <v>1137</v>
      </c>
      <c r="AF438" s="239" t="s">
        <v>521</v>
      </c>
      <c r="AG438" s="239">
        <v>3</v>
      </c>
      <c r="AH438" s="239">
        <v>2</v>
      </c>
      <c r="AI438" s="239">
        <v>4</v>
      </c>
      <c r="AJ438" s="239">
        <v>4</v>
      </c>
      <c r="AK438" s="239">
        <v>21</v>
      </c>
      <c r="AL438" s="239">
        <v>47</v>
      </c>
      <c r="AM438" s="239" t="s">
        <v>384</v>
      </c>
      <c r="AN438" s="239">
        <v>5</v>
      </c>
      <c r="AS438" s="239">
        <v>7</v>
      </c>
      <c r="AT438" s="239">
        <v>98</v>
      </c>
      <c r="AU438" s="239">
        <v>55</v>
      </c>
      <c r="AV438" s="239">
        <v>11</v>
      </c>
      <c r="AW438" s="239">
        <v>21</v>
      </c>
      <c r="CT438" s="239">
        <v>435790</v>
      </c>
      <c r="CU438" s="239">
        <v>4972765</v>
      </c>
      <c r="CV438" s="239">
        <v>44.905414299999997</v>
      </c>
      <c r="CW438" s="239">
        <v>-93.813352300000005</v>
      </c>
      <c r="CX438" s="239" t="s">
        <v>379</v>
      </c>
      <c r="CY438" s="239" t="s">
        <v>1138</v>
      </c>
    </row>
    <row r="439" spans="1:103" x14ac:dyDescent="0.25">
      <c r="A439" s="239">
        <v>340343</v>
      </c>
      <c r="B439" s="239">
        <v>3</v>
      </c>
      <c r="C439" s="239">
        <v>7</v>
      </c>
      <c r="D439" s="239">
        <v>169.804</v>
      </c>
      <c r="E439" s="239">
        <v>10</v>
      </c>
      <c r="G439" s="239" t="s">
        <v>1043</v>
      </c>
      <c r="H439" s="239" t="s">
        <v>374</v>
      </c>
      <c r="I439" s="239">
        <v>25</v>
      </c>
      <c r="K439" s="239">
        <v>16010617</v>
      </c>
      <c r="M439" s="239">
        <v>4</v>
      </c>
      <c r="N439" s="239">
        <v>5</v>
      </c>
      <c r="O439" s="239">
        <v>2016</v>
      </c>
      <c r="P439" s="239" t="s">
        <v>391</v>
      </c>
      <c r="Q439" s="239">
        <v>0</v>
      </c>
      <c r="R439" s="239" t="s">
        <v>376</v>
      </c>
      <c r="S439" s="239">
        <v>5</v>
      </c>
      <c r="T439" s="239">
        <v>0</v>
      </c>
      <c r="U439" s="239">
        <v>1</v>
      </c>
      <c r="W439" s="239">
        <v>85</v>
      </c>
      <c r="X439" s="239">
        <v>2</v>
      </c>
      <c r="Y439" s="239">
        <v>4</v>
      </c>
      <c r="Z439" s="239">
        <v>1</v>
      </c>
      <c r="AB439" s="239">
        <v>1</v>
      </c>
      <c r="AC439" s="239">
        <v>98</v>
      </c>
      <c r="AD439" s="239" t="s">
        <v>676</v>
      </c>
      <c r="AF439" s="239" t="s">
        <v>521</v>
      </c>
      <c r="AG439" s="239">
        <v>4</v>
      </c>
      <c r="AH439" s="239">
        <v>2</v>
      </c>
      <c r="AI439" s="239">
        <v>2</v>
      </c>
      <c r="AJ439" s="239">
        <v>4</v>
      </c>
      <c r="AK439" s="239">
        <v>99</v>
      </c>
      <c r="AS439" s="239">
        <v>12</v>
      </c>
      <c r="AT439" s="239">
        <v>9</v>
      </c>
      <c r="AU439" s="239">
        <v>55</v>
      </c>
      <c r="AV439" s="239">
        <v>11</v>
      </c>
      <c r="AW439" s="239">
        <v>21</v>
      </c>
      <c r="CT439" s="239">
        <v>435872.34252730501</v>
      </c>
      <c r="CU439" s="239">
        <v>4972763.1772574196</v>
      </c>
      <c r="CV439" s="239">
        <v>44.905405680000001</v>
      </c>
      <c r="CW439" s="239">
        <v>-93.812309189999993</v>
      </c>
      <c r="CX439" s="239" t="s">
        <v>379</v>
      </c>
      <c r="CY439" s="239" t="s">
        <v>1139</v>
      </c>
    </row>
    <row r="440" spans="1:103" x14ac:dyDescent="0.25">
      <c r="A440" s="239">
        <v>341122</v>
      </c>
      <c r="B440" s="239">
        <v>3</v>
      </c>
      <c r="C440" s="239">
        <v>7</v>
      </c>
      <c r="D440" s="239">
        <v>169.81800000000001</v>
      </c>
      <c r="E440" s="239">
        <v>10</v>
      </c>
      <c r="G440" s="239" t="s">
        <v>1043</v>
      </c>
      <c r="H440" s="239" t="s">
        <v>374</v>
      </c>
      <c r="I440" s="239">
        <v>25</v>
      </c>
      <c r="K440" s="239">
        <v>16503673</v>
      </c>
      <c r="M440" s="239">
        <v>4</v>
      </c>
      <c r="N440" s="239">
        <v>8</v>
      </c>
      <c r="O440" s="239">
        <v>2016</v>
      </c>
      <c r="P440" s="239" t="s">
        <v>383</v>
      </c>
      <c r="Q440" s="239">
        <v>21</v>
      </c>
      <c r="R440" s="239" t="s">
        <v>393</v>
      </c>
      <c r="S440" s="239">
        <v>5</v>
      </c>
      <c r="T440" s="239">
        <v>0</v>
      </c>
      <c r="U440" s="239">
        <v>2</v>
      </c>
      <c r="V440" s="239">
        <v>10</v>
      </c>
      <c r="W440" s="239">
        <v>10</v>
      </c>
      <c r="X440" s="239">
        <v>2</v>
      </c>
      <c r="Y440" s="239">
        <v>6</v>
      </c>
      <c r="Z440" s="239">
        <v>2</v>
      </c>
      <c r="AB440" s="239">
        <v>1</v>
      </c>
      <c r="AC440" s="239">
        <v>98</v>
      </c>
      <c r="AD440" s="239" t="s">
        <v>676</v>
      </c>
      <c r="AF440" s="239" t="s">
        <v>521</v>
      </c>
      <c r="AG440" s="239">
        <v>5</v>
      </c>
      <c r="AH440" s="239">
        <v>1</v>
      </c>
      <c r="AI440" s="239">
        <v>3</v>
      </c>
      <c r="AJ440" s="239">
        <v>3</v>
      </c>
      <c r="AK440" s="239">
        <v>28</v>
      </c>
      <c r="AL440" s="239">
        <v>29</v>
      </c>
      <c r="AM440" s="239" t="s">
        <v>374</v>
      </c>
      <c r="AN440" s="239">
        <v>5</v>
      </c>
      <c r="AO440" s="239">
        <v>70</v>
      </c>
      <c r="AS440" s="239">
        <v>12</v>
      </c>
      <c r="AT440" s="239">
        <v>9</v>
      </c>
      <c r="AU440" s="239">
        <v>55</v>
      </c>
      <c r="AV440" s="239">
        <v>11</v>
      </c>
      <c r="AW440" s="239">
        <v>21</v>
      </c>
      <c r="AX440" s="239">
        <v>2</v>
      </c>
      <c r="AY440" s="239">
        <v>2</v>
      </c>
      <c r="AZ440" s="239">
        <v>3</v>
      </c>
      <c r="BA440" s="239">
        <v>21</v>
      </c>
      <c r="BB440" s="239">
        <v>31</v>
      </c>
      <c r="BC440" s="239" t="s">
        <v>374</v>
      </c>
      <c r="BD440" s="239">
        <v>5</v>
      </c>
      <c r="BE440" s="239">
        <v>1</v>
      </c>
      <c r="BI440" s="239">
        <v>12</v>
      </c>
      <c r="BJ440" s="239">
        <v>9</v>
      </c>
      <c r="BK440" s="239">
        <v>55</v>
      </c>
      <c r="BL440" s="239">
        <v>11</v>
      </c>
      <c r="BM440" s="239">
        <v>21</v>
      </c>
      <c r="CT440" s="239">
        <v>435894.51358902699</v>
      </c>
      <c r="CU440" s="239">
        <v>4972759.2159850998</v>
      </c>
      <c r="CV440" s="239">
        <v>44.905372020000001</v>
      </c>
      <c r="CW440" s="239">
        <v>-93.812027880000002</v>
      </c>
      <c r="CX440" s="239" t="s">
        <v>379</v>
      </c>
      <c r="CY440" s="239" t="s">
        <v>1140</v>
      </c>
    </row>
    <row r="441" spans="1:103" x14ac:dyDescent="0.25">
      <c r="A441" s="239">
        <v>526343</v>
      </c>
      <c r="B441" s="239">
        <v>3</v>
      </c>
      <c r="C441" s="239">
        <v>7</v>
      </c>
      <c r="D441" s="239">
        <v>169.839</v>
      </c>
      <c r="E441" s="239">
        <v>10</v>
      </c>
      <c r="G441" s="239" t="s">
        <v>1043</v>
      </c>
      <c r="H441" s="239" t="s">
        <v>374</v>
      </c>
      <c r="I441" s="239">
        <v>25</v>
      </c>
      <c r="K441" s="239">
        <v>17514450</v>
      </c>
      <c r="M441" s="239">
        <v>12</v>
      </c>
      <c r="N441" s="239">
        <v>19</v>
      </c>
      <c r="O441" s="239">
        <v>2017</v>
      </c>
      <c r="P441" s="239" t="s">
        <v>391</v>
      </c>
      <c r="Q441" s="239">
        <v>3</v>
      </c>
      <c r="R441" s="239" t="s">
        <v>376</v>
      </c>
      <c r="S441" s="239">
        <v>1</v>
      </c>
      <c r="T441" s="239">
        <v>1</v>
      </c>
      <c r="U441" s="239">
        <v>1</v>
      </c>
      <c r="W441" s="239">
        <v>69</v>
      </c>
      <c r="X441" s="239">
        <v>16</v>
      </c>
      <c r="Y441" s="239">
        <v>6</v>
      </c>
      <c r="Z441" s="239">
        <v>2</v>
      </c>
      <c r="AB441" s="239">
        <v>1</v>
      </c>
      <c r="AC441" s="239">
        <v>98</v>
      </c>
      <c r="AD441" s="239" t="s">
        <v>676</v>
      </c>
      <c r="AF441" s="239" t="s">
        <v>521</v>
      </c>
      <c r="AG441" s="239">
        <v>3</v>
      </c>
      <c r="AH441" s="239">
        <v>2</v>
      </c>
      <c r="AI441" s="239">
        <v>4</v>
      </c>
      <c r="AJ441" s="239">
        <v>4</v>
      </c>
      <c r="AK441" s="239">
        <v>21</v>
      </c>
      <c r="AL441" s="239">
        <v>40</v>
      </c>
      <c r="AM441" s="239" t="s">
        <v>374</v>
      </c>
      <c r="AN441" s="239">
        <v>10</v>
      </c>
      <c r="AO441" s="239">
        <v>70</v>
      </c>
      <c r="AS441" s="239">
        <v>12</v>
      </c>
      <c r="AT441" s="239">
        <v>9</v>
      </c>
      <c r="AU441" s="239">
        <v>60</v>
      </c>
      <c r="AV441" s="239">
        <v>11</v>
      </c>
      <c r="AW441" s="239">
        <v>21</v>
      </c>
      <c r="CT441" s="239">
        <v>435928.38032342802</v>
      </c>
      <c r="CU441" s="239">
        <v>4972763.4493268998</v>
      </c>
      <c r="CV441" s="239">
        <v>44.905413179999996</v>
      </c>
      <c r="CW441" s="239">
        <v>-93.811599470000004</v>
      </c>
      <c r="CX441" s="239" t="s">
        <v>379</v>
      </c>
      <c r="CY441" s="239" t="s">
        <v>1141</v>
      </c>
    </row>
    <row r="442" spans="1:103" x14ac:dyDescent="0.25">
      <c r="A442" s="239">
        <v>781649</v>
      </c>
      <c r="B442" s="239">
        <v>3</v>
      </c>
      <c r="C442" s="239">
        <v>7</v>
      </c>
      <c r="D442" s="239">
        <v>169.89699999999999</v>
      </c>
      <c r="E442" s="239">
        <v>10</v>
      </c>
      <c r="G442" s="239" t="s">
        <v>1043</v>
      </c>
      <c r="H442" s="239" t="s">
        <v>374</v>
      </c>
      <c r="I442" s="239">
        <v>25</v>
      </c>
      <c r="K442" s="239">
        <v>20500907</v>
      </c>
      <c r="L442" s="239">
        <v>200200268</v>
      </c>
      <c r="M442" s="239">
        <v>1</v>
      </c>
      <c r="N442" s="239">
        <v>20</v>
      </c>
      <c r="O442" s="239">
        <v>2020</v>
      </c>
      <c r="P442" s="239" t="s">
        <v>381</v>
      </c>
      <c r="Q442" s="239">
        <v>18</v>
      </c>
      <c r="R442" s="239">
        <v>98</v>
      </c>
      <c r="S442" s="239">
        <v>5</v>
      </c>
      <c r="T442" s="239">
        <v>0</v>
      </c>
      <c r="U442" s="239">
        <v>1</v>
      </c>
      <c r="W442" s="239">
        <v>49</v>
      </c>
      <c r="X442" s="239">
        <v>2</v>
      </c>
      <c r="Y442" s="239">
        <v>6</v>
      </c>
      <c r="Z442" s="239">
        <v>1</v>
      </c>
      <c r="AB442" s="239">
        <v>5</v>
      </c>
      <c r="AC442" s="239">
        <v>98</v>
      </c>
      <c r="AD442" s="239">
        <v>7</v>
      </c>
      <c r="AF442" s="239" t="s">
        <v>521</v>
      </c>
      <c r="AG442" s="239">
        <v>3</v>
      </c>
      <c r="AH442" s="239">
        <v>2</v>
      </c>
      <c r="AI442" s="239">
        <v>4</v>
      </c>
      <c r="AJ442" s="239">
        <v>3</v>
      </c>
      <c r="AK442" s="239">
        <v>21</v>
      </c>
      <c r="AL442" s="239">
        <v>63</v>
      </c>
      <c r="AM442" s="239" t="s">
        <v>374</v>
      </c>
      <c r="AN442" s="239">
        <v>5</v>
      </c>
      <c r="AO442" s="239">
        <v>71</v>
      </c>
      <c r="AS442" s="239">
        <v>12</v>
      </c>
      <c r="AT442" s="239">
        <v>9</v>
      </c>
      <c r="AU442" s="239">
        <v>60</v>
      </c>
      <c r="AV442" s="239">
        <v>11</v>
      </c>
      <c r="AW442" s="239">
        <v>21</v>
      </c>
      <c r="CT442" s="239">
        <v>436008.81381762901</v>
      </c>
      <c r="CU442" s="239">
        <v>4972767.6826686999</v>
      </c>
      <c r="CV442" s="239">
        <v>44.905458520000003</v>
      </c>
      <c r="CW442" s="239">
        <v>-93.810581249999998</v>
      </c>
      <c r="CX442" s="239" t="s">
        <v>379</v>
      </c>
      <c r="CY442" s="239" t="s">
        <v>1142</v>
      </c>
    </row>
    <row r="443" spans="1:103" x14ac:dyDescent="0.25">
      <c r="A443" s="239">
        <v>10701513</v>
      </c>
      <c r="B443" s="239">
        <v>3</v>
      </c>
      <c r="C443" s="239">
        <v>7</v>
      </c>
      <c r="D443" s="239">
        <v>169.92500000000001</v>
      </c>
      <c r="E443" s="239">
        <v>10</v>
      </c>
      <c r="G443" s="239" t="s">
        <v>1031</v>
      </c>
      <c r="H443" s="239" t="s">
        <v>374</v>
      </c>
      <c r="I443" s="239">
        <v>25</v>
      </c>
      <c r="K443" s="239">
        <v>11200794</v>
      </c>
      <c r="L443" s="239">
        <v>111560164</v>
      </c>
      <c r="M443" s="239">
        <v>6</v>
      </c>
      <c r="N443" s="239">
        <v>1</v>
      </c>
      <c r="O443" s="239">
        <v>2011</v>
      </c>
      <c r="P443" s="239" t="s">
        <v>375</v>
      </c>
      <c r="Q443" s="239">
        <v>2</v>
      </c>
      <c r="S443" s="239">
        <v>2</v>
      </c>
      <c r="T443" s="239">
        <v>0</v>
      </c>
      <c r="U443" s="239">
        <v>2</v>
      </c>
      <c r="V443" s="239">
        <v>8</v>
      </c>
      <c r="W443" s="239">
        <v>10</v>
      </c>
      <c r="X443" s="239">
        <v>2</v>
      </c>
      <c r="Y443" s="239">
        <v>6</v>
      </c>
      <c r="Z443" s="239">
        <v>1</v>
      </c>
      <c r="AB443" s="239">
        <v>1</v>
      </c>
      <c r="AC443" s="239">
        <v>98</v>
      </c>
      <c r="AD443" s="239" t="s">
        <v>523</v>
      </c>
      <c r="AE443" s="239" t="s">
        <v>1143</v>
      </c>
      <c r="AF443" s="239" t="s">
        <v>521</v>
      </c>
      <c r="AG443" s="239">
        <v>8</v>
      </c>
      <c r="AH443" s="239">
        <v>2</v>
      </c>
      <c r="AI443" s="239">
        <v>44</v>
      </c>
      <c r="AJ443" s="239">
        <v>4</v>
      </c>
      <c r="AK443" s="239">
        <v>27</v>
      </c>
      <c r="AL443" s="239">
        <v>50</v>
      </c>
      <c r="AM443" s="239" t="s">
        <v>374</v>
      </c>
      <c r="AN443" s="239">
        <v>5</v>
      </c>
      <c r="AO443" s="239">
        <v>1</v>
      </c>
      <c r="AS443" s="239">
        <v>7</v>
      </c>
      <c r="AT443" s="239">
        <v>98</v>
      </c>
      <c r="AU443" s="239">
        <v>60</v>
      </c>
      <c r="AV443" s="239">
        <v>11</v>
      </c>
      <c r="AW443" s="239">
        <v>21</v>
      </c>
      <c r="AX443" s="239">
        <v>2</v>
      </c>
      <c r="AY443" s="239">
        <v>4</v>
      </c>
      <c r="AZ443" s="239">
        <v>3</v>
      </c>
      <c r="BA443" s="239">
        <v>22</v>
      </c>
      <c r="BB443" s="239">
        <v>21</v>
      </c>
      <c r="BC443" s="239" t="s">
        <v>374</v>
      </c>
      <c r="BD443" s="239">
        <v>8</v>
      </c>
      <c r="BE443" s="239">
        <v>6</v>
      </c>
      <c r="BF443" s="239">
        <v>21</v>
      </c>
      <c r="BI443" s="239">
        <v>7</v>
      </c>
      <c r="BJ443" s="239">
        <v>98</v>
      </c>
      <c r="BK443" s="239">
        <v>60</v>
      </c>
      <c r="BL443" s="239">
        <v>11</v>
      </c>
      <c r="BM443" s="239">
        <v>21</v>
      </c>
      <c r="CT443" s="239">
        <v>436068</v>
      </c>
      <c r="CU443" s="239">
        <v>4972763</v>
      </c>
      <c r="CV443" s="239">
        <v>44.905417499999999</v>
      </c>
      <c r="CW443" s="239">
        <v>-93.809828800000005</v>
      </c>
      <c r="CX443" s="239" t="s">
        <v>379</v>
      </c>
      <c r="CY443" s="239" t="s">
        <v>1144</v>
      </c>
    </row>
    <row r="444" spans="1:103" x14ac:dyDescent="0.25">
      <c r="A444" s="239">
        <v>523405</v>
      </c>
      <c r="B444" s="239">
        <v>3</v>
      </c>
      <c r="C444" s="239">
        <v>7</v>
      </c>
      <c r="D444" s="239">
        <v>169.941</v>
      </c>
      <c r="E444" s="239">
        <v>10</v>
      </c>
      <c r="G444" s="239" t="s">
        <v>1043</v>
      </c>
      <c r="H444" s="239" t="s">
        <v>374</v>
      </c>
      <c r="I444" s="239">
        <v>25</v>
      </c>
      <c r="K444" s="239">
        <v>17039794</v>
      </c>
      <c r="M444" s="239">
        <v>12</v>
      </c>
      <c r="N444" s="239">
        <v>9</v>
      </c>
      <c r="O444" s="239">
        <v>2017</v>
      </c>
      <c r="P444" s="239" t="s">
        <v>386</v>
      </c>
      <c r="Q444" s="239">
        <v>6</v>
      </c>
      <c r="S444" s="239">
        <v>5</v>
      </c>
      <c r="T444" s="239">
        <v>0</v>
      </c>
      <c r="U444" s="239">
        <v>1</v>
      </c>
      <c r="W444" s="239">
        <v>16</v>
      </c>
      <c r="X444" s="239">
        <v>2</v>
      </c>
      <c r="Y444" s="239">
        <v>6</v>
      </c>
      <c r="Z444" s="239">
        <v>4</v>
      </c>
      <c r="AB444" s="239">
        <v>3</v>
      </c>
      <c r="AC444" s="239">
        <v>98</v>
      </c>
      <c r="AD444" s="239" t="s">
        <v>676</v>
      </c>
      <c r="AF444" s="239" t="s">
        <v>521</v>
      </c>
      <c r="AG444" s="239">
        <v>4</v>
      </c>
      <c r="AH444" s="239">
        <v>2</v>
      </c>
      <c r="AI444" s="239">
        <v>4</v>
      </c>
      <c r="AJ444" s="239">
        <v>4</v>
      </c>
      <c r="AK444" s="239">
        <v>21</v>
      </c>
      <c r="AL444" s="239">
        <v>34</v>
      </c>
      <c r="AM444" s="239" t="s">
        <v>374</v>
      </c>
      <c r="AN444" s="239">
        <v>5</v>
      </c>
      <c r="AO444" s="239">
        <v>70</v>
      </c>
      <c r="AS444" s="239">
        <v>12</v>
      </c>
      <c r="AT444" s="239">
        <v>9</v>
      </c>
      <c r="AU444" s="239">
        <v>60</v>
      </c>
      <c r="AV444" s="239">
        <v>11</v>
      </c>
      <c r="AW444" s="239">
        <v>21</v>
      </c>
      <c r="CT444" s="239">
        <v>436093.95301028702</v>
      </c>
      <c r="CU444" s="239">
        <v>4972763.2706305003</v>
      </c>
      <c r="CV444" s="239">
        <v>44.90542645</v>
      </c>
      <c r="CW444" s="239">
        <v>-93.809502330000001</v>
      </c>
      <c r="CX444" s="239" t="s">
        <v>379</v>
      </c>
      <c r="CY444" s="239" t="s">
        <v>1145</v>
      </c>
    </row>
    <row r="445" spans="1:103" x14ac:dyDescent="0.25">
      <c r="A445" s="239">
        <v>10935902</v>
      </c>
      <c r="B445" s="239">
        <v>3</v>
      </c>
      <c r="C445" s="239">
        <v>7</v>
      </c>
      <c r="D445" s="239">
        <v>169.995</v>
      </c>
      <c r="E445" s="239">
        <v>10</v>
      </c>
      <c r="G445" s="239" t="s">
        <v>1031</v>
      </c>
      <c r="H445" s="239" t="s">
        <v>374</v>
      </c>
      <c r="I445" s="239">
        <v>25</v>
      </c>
      <c r="K445" s="239">
        <v>14020277</v>
      </c>
      <c r="L445" s="239">
        <v>141780020</v>
      </c>
      <c r="M445" s="239">
        <v>6</v>
      </c>
      <c r="N445" s="239">
        <v>26</v>
      </c>
      <c r="O445" s="239">
        <v>2014</v>
      </c>
      <c r="P445" s="239" t="s">
        <v>416</v>
      </c>
      <c r="Q445" s="239">
        <v>14</v>
      </c>
      <c r="S445" s="239">
        <v>5</v>
      </c>
      <c r="T445" s="239">
        <v>0</v>
      </c>
      <c r="U445" s="239">
        <v>1</v>
      </c>
      <c r="V445" s="239">
        <v>90</v>
      </c>
      <c r="W445" s="239">
        <v>16</v>
      </c>
      <c r="X445" s="239">
        <v>4</v>
      </c>
      <c r="Y445" s="239">
        <v>1</v>
      </c>
      <c r="Z445" s="239">
        <v>2</v>
      </c>
      <c r="AB445" s="239">
        <v>1</v>
      </c>
      <c r="AC445" s="239">
        <v>98</v>
      </c>
      <c r="AD445" s="239" t="s">
        <v>676</v>
      </c>
      <c r="AE445" s="239" t="s">
        <v>1146</v>
      </c>
      <c r="AF445" s="239" t="s">
        <v>521</v>
      </c>
      <c r="AG445" s="239">
        <v>4</v>
      </c>
      <c r="AH445" s="239">
        <v>2</v>
      </c>
      <c r="AI445" s="239">
        <v>2</v>
      </c>
      <c r="AJ445" s="239">
        <v>4</v>
      </c>
      <c r="AK445" s="239">
        <v>21</v>
      </c>
      <c r="AL445" s="239">
        <v>50</v>
      </c>
      <c r="AM445" s="239" t="s">
        <v>374</v>
      </c>
      <c r="AN445" s="239">
        <v>5</v>
      </c>
      <c r="AO445" s="239">
        <v>1</v>
      </c>
      <c r="AS445" s="239">
        <v>7</v>
      </c>
      <c r="AT445" s="239">
        <v>98</v>
      </c>
      <c r="AU445" s="239">
        <v>55</v>
      </c>
      <c r="AV445" s="239">
        <v>11</v>
      </c>
      <c r="AW445" s="239">
        <v>21</v>
      </c>
      <c r="CT445" s="239">
        <v>436180</v>
      </c>
      <c r="CU445" s="239">
        <v>4972762</v>
      </c>
      <c r="CV445" s="239">
        <v>44.905418699999998</v>
      </c>
      <c r="CW445" s="239">
        <v>-93.8084104</v>
      </c>
      <c r="CX445" s="239" t="s">
        <v>379</v>
      </c>
      <c r="CY445" s="239" t="s">
        <v>1147</v>
      </c>
    </row>
    <row r="446" spans="1:103" x14ac:dyDescent="0.25">
      <c r="A446" s="239">
        <v>10782546</v>
      </c>
      <c r="B446" s="239">
        <v>3</v>
      </c>
      <c r="C446" s="239">
        <v>7</v>
      </c>
      <c r="D446" s="239">
        <v>170.017</v>
      </c>
      <c r="E446" s="239">
        <v>10</v>
      </c>
      <c r="G446" s="239" t="s">
        <v>1031</v>
      </c>
      <c r="H446" s="239" t="s">
        <v>374</v>
      </c>
      <c r="I446" s="239">
        <v>25</v>
      </c>
      <c r="K446" s="239">
        <v>12037448</v>
      </c>
      <c r="L446" s="239">
        <v>123540188</v>
      </c>
      <c r="M446" s="239">
        <v>12</v>
      </c>
      <c r="N446" s="239">
        <v>19</v>
      </c>
      <c r="O446" s="239">
        <v>2012</v>
      </c>
      <c r="P446" s="239" t="s">
        <v>375</v>
      </c>
      <c r="Q446" s="239">
        <v>21</v>
      </c>
      <c r="S446" s="239">
        <v>5</v>
      </c>
      <c r="T446" s="239">
        <v>0</v>
      </c>
      <c r="U446" s="239">
        <v>1</v>
      </c>
      <c r="V446" s="239">
        <v>8</v>
      </c>
      <c r="W446" s="239">
        <v>16</v>
      </c>
      <c r="X446" s="239">
        <v>2</v>
      </c>
      <c r="Y446" s="239">
        <v>6</v>
      </c>
      <c r="Z446" s="239">
        <v>1</v>
      </c>
      <c r="AA446" s="239">
        <v>1</v>
      </c>
      <c r="AB446" s="239">
        <v>1</v>
      </c>
      <c r="AC446" s="239">
        <v>98</v>
      </c>
      <c r="AD446" s="239" t="s">
        <v>525</v>
      </c>
      <c r="AE446" s="239" t="s">
        <v>1148</v>
      </c>
      <c r="AF446" s="239" t="s">
        <v>521</v>
      </c>
      <c r="AG446" s="239">
        <v>4</v>
      </c>
      <c r="AH446" s="239">
        <v>2</v>
      </c>
      <c r="AI446" s="239">
        <v>4</v>
      </c>
      <c r="AJ446" s="239">
        <v>4</v>
      </c>
      <c r="AK446" s="239">
        <v>21</v>
      </c>
      <c r="AL446" s="239">
        <v>48</v>
      </c>
      <c r="AM446" s="239" t="s">
        <v>384</v>
      </c>
      <c r="AN446" s="239">
        <v>5</v>
      </c>
      <c r="AO446" s="239">
        <v>1</v>
      </c>
      <c r="AP446" s="239">
        <v>1</v>
      </c>
      <c r="AS446" s="239">
        <v>7</v>
      </c>
      <c r="AT446" s="239">
        <v>98</v>
      </c>
      <c r="AU446" s="239">
        <v>55</v>
      </c>
      <c r="AV446" s="239">
        <v>11</v>
      </c>
      <c r="AW446" s="239">
        <v>21</v>
      </c>
      <c r="CT446" s="239">
        <v>436216</v>
      </c>
      <c r="CU446" s="239">
        <v>4972761</v>
      </c>
      <c r="CV446" s="239">
        <v>44.905417800000002</v>
      </c>
      <c r="CW446" s="239">
        <v>-93.807959999999994</v>
      </c>
      <c r="CX446" s="239" t="s">
        <v>379</v>
      </c>
      <c r="CY446" s="239" t="s">
        <v>1149</v>
      </c>
    </row>
    <row r="447" spans="1:103" x14ac:dyDescent="0.25">
      <c r="A447" s="239">
        <v>11023882</v>
      </c>
      <c r="B447" s="239">
        <v>3</v>
      </c>
      <c r="C447" s="239">
        <v>7</v>
      </c>
      <c r="D447" s="239">
        <v>170.17699999999999</v>
      </c>
      <c r="E447" s="239">
        <v>10</v>
      </c>
      <c r="G447" s="239" t="s">
        <v>1031</v>
      </c>
      <c r="H447" s="239" t="s">
        <v>374</v>
      </c>
      <c r="I447" s="239">
        <v>25</v>
      </c>
      <c r="K447" s="239">
        <v>15512719</v>
      </c>
      <c r="L447" s="239">
        <v>153410218</v>
      </c>
      <c r="M447" s="239">
        <v>12</v>
      </c>
      <c r="N447" s="239">
        <v>5</v>
      </c>
      <c r="O447" s="239">
        <v>2015</v>
      </c>
      <c r="P447" s="239" t="s">
        <v>386</v>
      </c>
      <c r="Q447" s="239">
        <v>10</v>
      </c>
      <c r="R447" s="239" t="s">
        <v>393</v>
      </c>
      <c r="S447" s="239">
        <v>4</v>
      </c>
      <c r="T447" s="239">
        <v>0</v>
      </c>
      <c r="U447" s="239">
        <v>1</v>
      </c>
      <c r="V447" s="239">
        <v>7</v>
      </c>
      <c r="W447" s="239">
        <v>54</v>
      </c>
      <c r="X447" s="239">
        <v>2</v>
      </c>
      <c r="Y447" s="239">
        <v>1</v>
      </c>
      <c r="Z447" s="239">
        <v>1</v>
      </c>
      <c r="AB447" s="239">
        <v>1</v>
      </c>
      <c r="AC447" s="239">
        <v>98</v>
      </c>
      <c r="AD447" s="239" t="s">
        <v>523</v>
      </c>
      <c r="AE447" s="239" t="s">
        <v>1150</v>
      </c>
      <c r="AF447" s="239" t="s">
        <v>521</v>
      </c>
      <c r="AG447" s="239">
        <v>3</v>
      </c>
      <c r="AH447" s="239">
        <v>2</v>
      </c>
      <c r="AI447" s="239">
        <v>2</v>
      </c>
      <c r="AJ447" s="239">
        <v>3</v>
      </c>
      <c r="AK447" s="239">
        <v>27</v>
      </c>
      <c r="AL447" s="239">
        <v>35</v>
      </c>
      <c r="AM447" s="239" t="s">
        <v>384</v>
      </c>
      <c r="AN447" s="239">
        <v>5</v>
      </c>
      <c r="AO447" s="239">
        <v>1</v>
      </c>
      <c r="AS447" s="239">
        <v>7</v>
      </c>
      <c r="AT447" s="239">
        <v>98</v>
      </c>
      <c r="AU447" s="239">
        <v>55</v>
      </c>
      <c r="AV447" s="239">
        <v>11</v>
      </c>
      <c r="AW447" s="239">
        <v>25</v>
      </c>
      <c r="CT447" s="239">
        <v>436472</v>
      </c>
      <c r="CU447" s="239">
        <v>4972758</v>
      </c>
      <c r="CV447" s="239">
        <v>44.905411000000001</v>
      </c>
      <c r="CW447" s="239">
        <v>-93.804708899999994</v>
      </c>
      <c r="CX447" s="239" t="s">
        <v>379</v>
      </c>
      <c r="CY447" s="239" t="s">
        <v>1151</v>
      </c>
    </row>
    <row r="448" spans="1:103" x14ac:dyDescent="0.25">
      <c r="A448" s="239">
        <v>509058</v>
      </c>
      <c r="B448" s="239">
        <v>3</v>
      </c>
      <c r="C448" s="239">
        <v>7</v>
      </c>
      <c r="D448" s="239">
        <v>170.255</v>
      </c>
      <c r="E448" s="239">
        <v>10</v>
      </c>
      <c r="G448" s="239" t="s">
        <v>1043</v>
      </c>
      <c r="H448" s="239" t="s">
        <v>374</v>
      </c>
      <c r="I448" s="239">
        <v>25</v>
      </c>
      <c r="K448" s="239">
        <v>17033741</v>
      </c>
      <c r="M448" s="239">
        <v>10</v>
      </c>
      <c r="N448" s="239">
        <v>16</v>
      </c>
      <c r="O448" s="239">
        <v>2017</v>
      </c>
      <c r="P448" s="239" t="s">
        <v>381</v>
      </c>
      <c r="Q448" s="239">
        <v>6</v>
      </c>
      <c r="R448" s="239" t="s">
        <v>393</v>
      </c>
      <c r="S448" s="239">
        <v>5</v>
      </c>
      <c r="T448" s="239">
        <v>0</v>
      </c>
      <c r="U448" s="239">
        <v>2</v>
      </c>
      <c r="V448" s="239">
        <v>12</v>
      </c>
      <c r="W448" s="239">
        <v>10</v>
      </c>
      <c r="X448" s="239">
        <v>2</v>
      </c>
      <c r="Y448" s="239">
        <v>6</v>
      </c>
      <c r="Z448" s="239">
        <v>1</v>
      </c>
      <c r="AB448" s="239">
        <v>1</v>
      </c>
      <c r="AC448" s="239">
        <v>98</v>
      </c>
      <c r="AD448" s="239" t="s">
        <v>676</v>
      </c>
      <c r="AF448" s="239" t="s">
        <v>521</v>
      </c>
      <c r="AG448" s="239">
        <v>7</v>
      </c>
      <c r="AH448" s="239">
        <v>2</v>
      </c>
      <c r="AI448" s="239">
        <v>2</v>
      </c>
      <c r="AJ448" s="239">
        <v>3</v>
      </c>
      <c r="AK448" s="239">
        <v>21</v>
      </c>
      <c r="AL448" s="239">
        <v>55</v>
      </c>
      <c r="AM448" s="239" t="s">
        <v>374</v>
      </c>
      <c r="AN448" s="239">
        <v>5</v>
      </c>
      <c r="AO448" s="239">
        <v>1</v>
      </c>
      <c r="AS448" s="239">
        <v>12</v>
      </c>
      <c r="AT448" s="239">
        <v>98</v>
      </c>
      <c r="AU448" s="239">
        <v>60</v>
      </c>
      <c r="AV448" s="239">
        <v>11</v>
      </c>
      <c r="AW448" s="239">
        <v>21</v>
      </c>
      <c r="AX448" s="239">
        <v>2</v>
      </c>
      <c r="AY448" s="239">
        <v>2</v>
      </c>
      <c r="AZ448" s="239">
        <v>3</v>
      </c>
      <c r="BA448" s="239">
        <v>21</v>
      </c>
      <c r="BB448" s="239">
        <v>27</v>
      </c>
      <c r="BC448" s="239" t="s">
        <v>374</v>
      </c>
      <c r="BD448" s="239">
        <v>5</v>
      </c>
      <c r="BE448" s="239">
        <v>4</v>
      </c>
      <c r="BI448" s="239">
        <v>12</v>
      </c>
      <c r="BJ448" s="239">
        <v>98</v>
      </c>
      <c r="BK448" s="239">
        <v>60</v>
      </c>
      <c r="BL448" s="239">
        <v>11</v>
      </c>
      <c r="BM448" s="239">
        <v>21</v>
      </c>
      <c r="CT448" s="239">
        <v>436597.98631488899</v>
      </c>
      <c r="CU448" s="239">
        <v>4972750.79874798</v>
      </c>
      <c r="CV448" s="239">
        <v>44.905359269999998</v>
      </c>
      <c r="CW448" s="239">
        <v>-93.803116770000003</v>
      </c>
      <c r="CX448" s="239" t="s">
        <v>379</v>
      </c>
      <c r="CY448" s="239" t="s">
        <v>1152</v>
      </c>
    </row>
    <row r="449" spans="1:103" x14ac:dyDescent="0.25">
      <c r="A449" s="239">
        <v>809553</v>
      </c>
      <c r="B449" s="239">
        <v>3</v>
      </c>
      <c r="C449" s="239">
        <v>7</v>
      </c>
      <c r="D449" s="239">
        <v>170.273</v>
      </c>
      <c r="E449" s="239">
        <v>10</v>
      </c>
      <c r="G449" s="239" t="s">
        <v>1043</v>
      </c>
      <c r="H449" s="239" t="s">
        <v>374</v>
      </c>
      <c r="I449" s="239">
        <v>25</v>
      </c>
      <c r="K449" s="239">
        <v>20503844</v>
      </c>
      <c r="L449" s="239">
        <v>201220139</v>
      </c>
      <c r="M449" s="239">
        <v>5</v>
      </c>
      <c r="N449" s="239">
        <v>1</v>
      </c>
      <c r="O449" s="239">
        <v>2020</v>
      </c>
      <c r="P449" s="239" t="s">
        <v>383</v>
      </c>
      <c r="Q449" s="239">
        <v>16</v>
      </c>
      <c r="R449" s="239">
        <v>98</v>
      </c>
      <c r="S449" s="239">
        <v>3</v>
      </c>
      <c r="T449" s="239">
        <v>0</v>
      </c>
      <c r="U449" s="239">
        <v>2</v>
      </c>
      <c r="V449" s="239">
        <v>11</v>
      </c>
      <c r="W449" s="239">
        <v>10</v>
      </c>
      <c r="X449" s="239">
        <v>2</v>
      </c>
      <c r="Y449" s="239">
        <v>1</v>
      </c>
      <c r="Z449" s="239">
        <v>2</v>
      </c>
      <c r="AB449" s="239">
        <v>1</v>
      </c>
      <c r="AC449" s="239">
        <v>98</v>
      </c>
      <c r="AD449" s="239">
        <v>7</v>
      </c>
      <c r="AF449" s="239" t="s">
        <v>521</v>
      </c>
      <c r="AG449" s="239">
        <v>6</v>
      </c>
      <c r="AH449" s="239">
        <v>2</v>
      </c>
      <c r="AI449" s="239">
        <v>2</v>
      </c>
      <c r="AJ449" s="239">
        <v>4</v>
      </c>
      <c r="AK449" s="239">
        <v>21</v>
      </c>
      <c r="AL449" s="239">
        <v>17</v>
      </c>
      <c r="AM449" s="239" t="s">
        <v>374</v>
      </c>
      <c r="AN449" s="239">
        <v>9</v>
      </c>
      <c r="AO449" s="239">
        <v>90</v>
      </c>
      <c r="AP449" s="239">
        <v>67</v>
      </c>
      <c r="AS449" s="239">
        <v>12</v>
      </c>
      <c r="AT449" s="239">
        <v>9</v>
      </c>
      <c r="AU449" s="239">
        <v>55</v>
      </c>
      <c r="AV449" s="239">
        <v>11</v>
      </c>
      <c r="AW449" s="239">
        <v>21</v>
      </c>
      <c r="AX449" s="239">
        <v>2</v>
      </c>
      <c r="AY449" s="239">
        <v>49</v>
      </c>
      <c r="AZ449" s="239">
        <v>3</v>
      </c>
      <c r="BA449" s="239">
        <v>21</v>
      </c>
      <c r="BB449" s="239">
        <v>37</v>
      </c>
      <c r="BC449" s="239" t="s">
        <v>374</v>
      </c>
      <c r="BD449" s="239">
        <v>5</v>
      </c>
      <c r="BE449" s="239">
        <v>1</v>
      </c>
      <c r="BI449" s="239">
        <v>12</v>
      </c>
      <c r="BJ449" s="239">
        <v>9</v>
      </c>
      <c r="BK449" s="239">
        <v>55</v>
      </c>
      <c r="BL449" s="239">
        <v>11</v>
      </c>
      <c r="BM449" s="239">
        <v>21</v>
      </c>
      <c r="CT449" s="239">
        <v>436614.181695031</v>
      </c>
      <c r="CU449" s="239">
        <v>4972763.4493268998</v>
      </c>
      <c r="CV449" s="239">
        <v>44.905474580000003</v>
      </c>
      <c r="CW449" s="239">
        <v>-93.802913230000001</v>
      </c>
      <c r="CX449" s="239" t="s">
        <v>379</v>
      </c>
      <c r="CY449" s="239" t="s">
        <v>1153</v>
      </c>
    </row>
    <row r="450" spans="1:103" x14ac:dyDescent="0.25">
      <c r="A450" s="239">
        <v>737399</v>
      </c>
      <c r="B450" s="239">
        <v>3</v>
      </c>
      <c r="C450" s="239">
        <v>7</v>
      </c>
      <c r="D450" s="239">
        <v>170.28899999999999</v>
      </c>
      <c r="E450" s="239">
        <v>10</v>
      </c>
      <c r="G450" s="239" t="s">
        <v>1043</v>
      </c>
      <c r="H450" s="239" t="s">
        <v>374</v>
      </c>
      <c r="I450" s="239">
        <v>25</v>
      </c>
      <c r="K450" s="239">
        <v>19022467</v>
      </c>
      <c r="M450" s="239">
        <v>7</v>
      </c>
      <c r="N450" s="239">
        <v>31</v>
      </c>
      <c r="O450" s="239">
        <v>2019</v>
      </c>
      <c r="P450" s="239" t="s">
        <v>375</v>
      </c>
      <c r="Q450" s="239">
        <v>21</v>
      </c>
      <c r="R450" s="239" t="s">
        <v>376</v>
      </c>
      <c r="S450" s="239">
        <v>4</v>
      </c>
      <c r="T450" s="239">
        <v>0</v>
      </c>
      <c r="U450" s="239">
        <v>2</v>
      </c>
      <c r="V450" s="239">
        <v>10</v>
      </c>
      <c r="W450" s="239">
        <v>10</v>
      </c>
      <c r="X450" s="239">
        <v>2</v>
      </c>
      <c r="Y450" s="239">
        <v>4</v>
      </c>
      <c r="Z450" s="239">
        <v>1</v>
      </c>
      <c r="AB450" s="239">
        <v>1</v>
      </c>
      <c r="AC450" s="239">
        <v>1</v>
      </c>
      <c r="AD450" s="239" t="s">
        <v>676</v>
      </c>
      <c r="AF450" s="239" t="s">
        <v>521</v>
      </c>
      <c r="AG450" s="239">
        <v>5</v>
      </c>
      <c r="AH450" s="239">
        <v>2</v>
      </c>
      <c r="AI450" s="239">
        <v>2</v>
      </c>
      <c r="AJ450" s="239">
        <v>4</v>
      </c>
      <c r="AK450" s="239">
        <v>21</v>
      </c>
      <c r="AL450" s="239">
        <v>19</v>
      </c>
      <c r="AM450" s="239" t="s">
        <v>384</v>
      </c>
      <c r="AN450" s="239">
        <v>5</v>
      </c>
      <c r="AO450" s="239">
        <v>1</v>
      </c>
      <c r="AS450" s="239">
        <v>12</v>
      </c>
      <c r="AT450" s="239">
        <v>25</v>
      </c>
      <c r="AU450" s="239">
        <v>60</v>
      </c>
      <c r="AV450" s="239">
        <v>11</v>
      </c>
      <c r="AW450" s="239">
        <v>21</v>
      </c>
      <c r="AX450" s="239">
        <v>2</v>
      </c>
      <c r="AY450" s="239">
        <v>2</v>
      </c>
      <c r="AZ450" s="239">
        <v>4</v>
      </c>
      <c r="BA450" s="239">
        <v>21</v>
      </c>
      <c r="BB450" s="239">
        <v>62</v>
      </c>
      <c r="BC450" s="239" t="s">
        <v>374</v>
      </c>
      <c r="BD450" s="239">
        <v>5</v>
      </c>
      <c r="BE450" s="239">
        <v>74</v>
      </c>
      <c r="BI450" s="239">
        <v>12</v>
      </c>
      <c r="BJ450" s="239">
        <v>25</v>
      </c>
      <c r="BK450" s="239">
        <v>60</v>
      </c>
      <c r="BL450" s="239">
        <v>11</v>
      </c>
      <c r="BM450" s="239">
        <v>21</v>
      </c>
      <c r="CT450" s="239">
        <v>436653.01512022701</v>
      </c>
      <c r="CU450" s="239">
        <v>4972755.5401114104</v>
      </c>
      <c r="CV450" s="239">
        <v>44.905406839999998</v>
      </c>
      <c r="CW450" s="239">
        <v>-93.802420380000001</v>
      </c>
      <c r="CX450" s="239" t="s">
        <v>379</v>
      </c>
      <c r="CY450" s="239" t="s">
        <v>1154</v>
      </c>
    </row>
    <row r="451" spans="1:103" x14ac:dyDescent="0.25">
      <c r="A451" s="239">
        <v>700018</v>
      </c>
      <c r="B451" s="239">
        <v>3</v>
      </c>
      <c r="C451" s="239">
        <v>7</v>
      </c>
      <c r="D451" s="239">
        <v>170.399</v>
      </c>
      <c r="E451" s="239">
        <v>10</v>
      </c>
      <c r="F451" s="239" t="s">
        <v>1155</v>
      </c>
      <c r="H451" s="239" t="s">
        <v>374</v>
      </c>
      <c r="I451" s="239">
        <v>25</v>
      </c>
      <c r="K451" s="239">
        <v>19504453</v>
      </c>
      <c r="M451" s="239">
        <v>3</v>
      </c>
      <c r="N451" s="239">
        <v>25</v>
      </c>
      <c r="O451" s="239">
        <v>2019</v>
      </c>
      <c r="P451" s="239" t="s">
        <v>381</v>
      </c>
      <c r="Q451" s="239">
        <v>12</v>
      </c>
      <c r="R451" s="239" t="s">
        <v>376</v>
      </c>
      <c r="S451" s="239">
        <v>4</v>
      </c>
      <c r="T451" s="239">
        <v>0</v>
      </c>
      <c r="U451" s="239">
        <v>2</v>
      </c>
      <c r="V451" s="239">
        <v>10</v>
      </c>
      <c r="W451" s="239">
        <v>10</v>
      </c>
      <c r="X451" s="239">
        <v>16</v>
      </c>
      <c r="Y451" s="239">
        <v>1</v>
      </c>
      <c r="Z451" s="239">
        <v>1</v>
      </c>
      <c r="AB451" s="239">
        <v>1</v>
      </c>
      <c r="AC451" s="239">
        <v>98</v>
      </c>
      <c r="AD451" s="239" t="s">
        <v>676</v>
      </c>
      <c r="AF451" s="239" t="s">
        <v>521</v>
      </c>
      <c r="AG451" s="239">
        <v>5</v>
      </c>
      <c r="AH451" s="239">
        <v>2</v>
      </c>
      <c r="AI451" s="239">
        <v>3</v>
      </c>
      <c r="AJ451" s="239">
        <v>4</v>
      </c>
      <c r="AK451" s="239">
        <v>21</v>
      </c>
      <c r="AL451" s="239">
        <v>24</v>
      </c>
      <c r="AM451" s="239" t="s">
        <v>374</v>
      </c>
      <c r="AN451" s="239">
        <v>5</v>
      </c>
      <c r="AO451" s="239">
        <v>4</v>
      </c>
      <c r="AP451" s="239">
        <v>74</v>
      </c>
      <c r="AS451" s="239">
        <v>12</v>
      </c>
      <c r="AT451" s="239">
        <v>9</v>
      </c>
      <c r="AU451" s="239">
        <v>60</v>
      </c>
      <c r="AV451" s="239">
        <v>11</v>
      </c>
      <c r="AW451" s="239">
        <v>21</v>
      </c>
      <c r="AX451" s="239">
        <v>2</v>
      </c>
      <c r="AY451" s="239">
        <v>5</v>
      </c>
      <c r="AZ451" s="239">
        <v>4</v>
      </c>
      <c r="BA451" s="239">
        <v>34</v>
      </c>
      <c r="BB451" s="239">
        <v>76</v>
      </c>
      <c r="BC451" s="239" t="s">
        <v>384</v>
      </c>
      <c r="BD451" s="239">
        <v>5</v>
      </c>
      <c r="BE451" s="239">
        <v>1</v>
      </c>
      <c r="BI451" s="239">
        <v>12</v>
      </c>
      <c r="BJ451" s="239">
        <v>9</v>
      </c>
      <c r="BK451" s="239">
        <v>60</v>
      </c>
      <c r="BL451" s="239">
        <v>11</v>
      </c>
      <c r="BM451" s="239">
        <v>21</v>
      </c>
      <c r="CT451" s="239">
        <v>436830.08212683199</v>
      </c>
      <c r="CU451" s="239">
        <v>4972750.7493014997</v>
      </c>
      <c r="CV451" s="239">
        <v>44.905379459999999</v>
      </c>
      <c r="CW451" s="239">
        <v>-93.800177079999997</v>
      </c>
      <c r="CX451" s="239" t="s">
        <v>379</v>
      </c>
      <c r="CY451" s="239" t="s">
        <v>1156</v>
      </c>
    </row>
    <row r="452" spans="1:103" x14ac:dyDescent="0.25">
      <c r="A452" s="239">
        <v>10938903</v>
      </c>
      <c r="B452" s="239">
        <v>3</v>
      </c>
      <c r="C452" s="239">
        <v>7</v>
      </c>
      <c r="D452" s="239">
        <v>170.42400000000001</v>
      </c>
      <c r="E452" s="239">
        <v>10</v>
      </c>
      <c r="G452" s="239" t="s">
        <v>1031</v>
      </c>
      <c r="H452" s="239" t="s">
        <v>374</v>
      </c>
      <c r="I452" s="239">
        <v>25</v>
      </c>
      <c r="K452" s="239">
        <v>14037373</v>
      </c>
      <c r="L452" s="239">
        <v>143230193</v>
      </c>
      <c r="M452" s="239">
        <v>11</v>
      </c>
      <c r="N452" s="239">
        <v>19</v>
      </c>
      <c r="O452" s="239">
        <v>2014</v>
      </c>
      <c r="P452" s="239" t="s">
        <v>375</v>
      </c>
      <c r="Q452" s="239">
        <v>12</v>
      </c>
      <c r="S452" s="239">
        <v>5</v>
      </c>
      <c r="T452" s="239">
        <v>0</v>
      </c>
      <c r="U452" s="239">
        <v>1</v>
      </c>
      <c r="V452" s="239">
        <v>90</v>
      </c>
      <c r="W452" s="239">
        <v>70</v>
      </c>
      <c r="X452" s="239">
        <v>2</v>
      </c>
      <c r="Y452" s="239">
        <v>1</v>
      </c>
      <c r="Z452" s="239">
        <v>7</v>
      </c>
      <c r="AB452" s="239">
        <v>3</v>
      </c>
      <c r="AC452" s="239">
        <v>98</v>
      </c>
      <c r="AD452" s="239" t="s">
        <v>525</v>
      </c>
      <c r="AE452" s="239" t="s">
        <v>1157</v>
      </c>
      <c r="AF452" s="239" t="s">
        <v>521</v>
      </c>
      <c r="AG452" s="239">
        <v>3</v>
      </c>
      <c r="AH452" s="239">
        <v>2</v>
      </c>
      <c r="AI452" s="239">
        <v>2</v>
      </c>
      <c r="AJ452" s="239">
        <v>4</v>
      </c>
      <c r="AK452" s="239">
        <v>21</v>
      </c>
      <c r="AL452" s="239">
        <v>19</v>
      </c>
      <c r="AM452" s="239" t="s">
        <v>384</v>
      </c>
      <c r="AN452" s="239">
        <v>5</v>
      </c>
      <c r="AS452" s="239">
        <v>7</v>
      </c>
      <c r="AT452" s="239">
        <v>98</v>
      </c>
      <c r="AU452" s="239">
        <v>55</v>
      </c>
      <c r="AV452" s="239">
        <v>11</v>
      </c>
      <c r="AW452" s="239">
        <v>21</v>
      </c>
      <c r="CT452" s="239">
        <v>436870</v>
      </c>
      <c r="CU452" s="239">
        <v>4972738</v>
      </c>
      <c r="CV452" s="239">
        <v>44.905264600000002</v>
      </c>
      <c r="CW452" s="239">
        <v>-93.799666400000007</v>
      </c>
      <c r="CX452" s="239" t="s">
        <v>379</v>
      </c>
      <c r="CY452" s="239" t="s">
        <v>1158</v>
      </c>
    </row>
    <row r="453" spans="1:103" x14ac:dyDescent="0.25">
      <c r="A453" s="239">
        <v>388054</v>
      </c>
      <c r="B453" s="239">
        <v>3</v>
      </c>
      <c r="C453" s="239">
        <v>7</v>
      </c>
      <c r="D453" s="239">
        <v>170.47200000000001</v>
      </c>
      <c r="E453" s="239">
        <v>10</v>
      </c>
      <c r="G453" s="239" t="s">
        <v>1043</v>
      </c>
      <c r="H453" s="239" t="s">
        <v>374</v>
      </c>
      <c r="I453" s="239">
        <v>25</v>
      </c>
      <c r="K453" s="239">
        <v>16035608</v>
      </c>
      <c r="M453" s="239">
        <v>10</v>
      </c>
      <c r="N453" s="239">
        <v>19</v>
      </c>
      <c r="O453" s="239">
        <v>2016</v>
      </c>
      <c r="P453" s="239" t="s">
        <v>375</v>
      </c>
      <c r="Q453" s="239">
        <v>8</v>
      </c>
      <c r="R453" s="239" t="s">
        <v>376</v>
      </c>
      <c r="S453" s="239">
        <v>5</v>
      </c>
      <c r="T453" s="239">
        <v>0</v>
      </c>
      <c r="U453" s="239">
        <v>1</v>
      </c>
      <c r="W453" s="239">
        <v>46</v>
      </c>
      <c r="X453" s="239">
        <v>2</v>
      </c>
      <c r="Y453" s="239">
        <v>99</v>
      </c>
      <c r="Z453" s="239">
        <v>1</v>
      </c>
      <c r="AB453" s="239">
        <v>1</v>
      </c>
      <c r="AC453" s="239">
        <v>98</v>
      </c>
      <c r="AD453" s="239" t="s">
        <v>676</v>
      </c>
      <c r="AF453" s="239" t="s">
        <v>521</v>
      </c>
      <c r="AG453" s="239">
        <v>3</v>
      </c>
      <c r="AH453" s="239">
        <v>2</v>
      </c>
      <c r="AI453" s="239">
        <v>2</v>
      </c>
      <c r="AJ453" s="239">
        <v>4</v>
      </c>
      <c r="AK453" s="239">
        <v>21</v>
      </c>
      <c r="AS453" s="239">
        <v>12</v>
      </c>
      <c r="AT453" s="239">
        <v>9</v>
      </c>
      <c r="AU453" s="239">
        <v>55</v>
      </c>
      <c r="AV453" s="239">
        <v>11</v>
      </c>
      <c r="AW453" s="239">
        <v>21</v>
      </c>
      <c r="CT453" s="239">
        <v>436946.62644991901</v>
      </c>
      <c r="CU453" s="239">
        <v>4972742.2210795796</v>
      </c>
      <c r="CV453" s="239">
        <v>44.905313030000002</v>
      </c>
      <c r="CW453" s="239">
        <v>-93.798699889999995</v>
      </c>
      <c r="CX453" s="239" t="s">
        <v>379</v>
      </c>
      <c r="CY453" s="239" t="s">
        <v>1159</v>
      </c>
    </row>
    <row r="454" spans="1:103" x14ac:dyDescent="0.25">
      <c r="A454" s="239">
        <v>11015417</v>
      </c>
      <c r="B454" s="239">
        <v>3</v>
      </c>
      <c r="C454" s="239">
        <v>7</v>
      </c>
      <c r="D454" s="239">
        <v>170.49299999999999</v>
      </c>
      <c r="E454" s="239">
        <v>10</v>
      </c>
      <c r="G454" s="239" t="s">
        <v>1031</v>
      </c>
      <c r="H454" s="239" t="s">
        <v>374</v>
      </c>
      <c r="I454" s="239">
        <v>25</v>
      </c>
      <c r="K454" s="239">
        <v>15000548</v>
      </c>
      <c r="L454" s="239">
        <v>150080024</v>
      </c>
      <c r="M454" s="239">
        <v>1</v>
      </c>
      <c r="N454" s="239">
        <v>7</v>
      </c>
      <c r="O454" s="239">
        <v>2015</v>
      </c>
      <c r="P454" s="239" t="s">
        <v>375</v>
      </c>
      <c r="Q454" s="239">
        <v>15</v>
      </c>
      <c r="S454" s="239">
        <v>5</v>
      </c>
      <c r="T454" s="239">
        <v>0</v>
      </c>
      <c r="U454" s="239">
        <v>1</v>
      </c>
      <c r="V454" s="239">
        <v>90</v>
      </c>
      <c r="W454" s="239">
        <v>4</v>
      </c>
      <c r="X454" s="239">
        <v>2</v>
      </c>
      <c r="Y454" s="239">
        <v>1</v>
      </c>
      <c r="Z454" s="239">
        <v>1</v>
      </c>
      <c r="AB454" s="239">
        <v>1</v>
      </c>
      <c r="AC454" s="239">
        <v>98</v>
      </c>
      <c r="AD454" s="239" t="s">
        <v>519</v>
      </c>
      <c r="AE454" s="239" t="s">
        <v>1111</v>
      </c>
      <c r="AF454" s="239" t="s">
        <v>521</v>
      </c>
      <c r="AG454" s="239">
        <v>4</v>
      </c>
      <c r="AH454" s="239">
        <v>2</v>
      </c>
      <c r="AI454" s="239">
        <v>2</v>
      </c>
      <c r="AJ454" s="239">
        <v>4</v>
      </c>
      <c r="AK454" s="239">
        <v>21</v>
      </c>
      <c r="AL454" s="239">
        <v>28</v>
      </c>
      <c r="AM454" s="239" t="s">
        <v>384</v>
      </c>
      <c r="AN454" s="239">
        <v>5</v>
      </c>
      <c r="AS454" s="239">
        <v>7</v>
      </c>
      <c r="AT454" s="239">
        <v>98</v>
      </c>
      <c r="AU454" s="239">
        <v>55</v>
      </c>
      <c r="AV454" s="239">
        <v>11</v>
      </c>
      <c r="AW454" s="239">
        <v>21</v>
      </c>
      <c r="CT454" s="239">
        <v>436981</v>
      </c>
      <c r="CU454" s="239">
        <v>4972734</v>
      </c>
      <c r="CV454" s="239">
        <v>44.905245299999997</v>
      </c>
      <c r="CW454" s="239">
        <v>-93.798267699999997</v>
      </c>
      <c r="CX454" s="239" t="s">
        <v>379</v>
      </c>
      <c r="CY454" s="239" t="s">
        <v>1160</v>
      </c>
    </row>
    <row r="455" spans="1:103" x14ac:dyDescent="0.25">
      <c r="A455" s="239">
        <v>11019022</v>
      </c>
      <c r="B455" s="239">
        <v>3</v>
      </c>
      <c r="C455" s="239">
        <v>7</v>
      </c>
      <c r="D455" s="239">
        <v>170.55799999999999</v>
      </c>
      <c r="E455" s="239">
        <v>10</v>
      </c>
      <c r="G455" s="239" t="s">
        <v>1031</v>
      </c>
      <c r="H455" s="239" t="s">
        <v>374</v>
      </c>
      <c r="I455" s="239">
        <v>25</v>
      </c>
      <c r="K455" s="239">
        <v>15504452</v>
      </c>
      <c r="L455" s="239">
        <v>151210303</v>
      </c>
      <c r="M455" s="239">
        <v>5</v>
      </c>
      <c r="N455" s="239">
        <v>1</v>
      </c>
      <c r="O455" s="239">
        <v>2015</v>
      </c>
      <c r="P455" s="239" t="s">
        <v>383</v>
      </c>
      <c r="Q455" s="239">
        <v>14</v>
      </c>
      <c r="R455" s="239" t="s">
        <v>376</v>
      </c>
      <c r="S455" s="239">
        <v>4</v>
      </c>
      <c r="T455" s="239">
        <v>0</v>
      </c>
      <c r="U455" s="239">
        <v>1</v>
      </c>
      <c r="V455" s="239">
        <v>7</v>
      </c>
      <c r="W455" s="239">
        <v>27</v>
      </c>
      <c r="X455" s="239">
        <v>2</v>
      </c>
      <c r="Y455" s="239">
        <v>1</v>
      </c>
      <c r="Z455" s="239">
        <v>1</v>
      </c>
      <c r="AA455" s="239">
        <v>2</v>
      </c>
      <c r="AB455" s="239">
        <v>1</v>
      </c>
      <c r="AC455" s="239">
        <v>98</v>
      </c>
      <c r="AD455" s="239" t="s">
        <v>523</v>
      </c>
      <c r="AE455" s="239" t="s">
        <v>1161</v>
      </c>
      <c r="AF455" s="239" t="s">
        <v>521</v>
      </c>
      <c r="AG455" s="239">
        <v>3</v>
      </c>
      <c r="AH455" s="239">
        <v>2</v>
      </c>
      <c r="AI455" s="239">
        <v>1</v>
      </c>
      <c r="AJ455" s="239">
        <v>4</v>
      </c>
      <c r="AK455" s="239">
        <v>21</v>
      </c>
      <c r="AL455" s="239">
        <v>56</v>
      </c>
      <c r="AM455" s="239" t="s">
        <v>374</v>
      </c>
      <c r="AN455" s="239">
        <v>5</v>
      </c>
      <c r="AO455" s="239">
        <v>15</v>
      </c>
      <c r="AS455" s="239">
        <v>7</v>
      </c>
      <c r="AT455" s="239">
        <v>98</v>
      </c>
      <c r="AU455" s="239">
        <v>55</v>
      </c>
      <c r="AV455" s="239">
        <v>11</v>
      </c>
      <c r="AW455" s="239">
        <v>21</v>
      </c>
      <c r="CT455" s="239">
        <v>437085</v>
      </c>
      <c r="CU455" s="239">
        <v>4972734</v>
      </c>
      <c r="CV455" s="239">
        <v>44.905255199999999</v>
      </c>
      <c r="CW455" s="239">
        <v>-93.796947900000006</v>
      </c>
      <c r="CX455" s="239" t="s">
        <v>379</v>
      </c>
      <c r="CY455" s="239" t="s">
        <v>1162</v>
      </c>
    </row>
    <row r="456" spans="1:103" x14ac:dyDescent="0.25">
      <c r="A456" s="239">
        <v>397187</v>
      </c>
      <c r="B456" s="239">
        <v>3</v>
      </c>
      <c r="C456" s="239">
        <v>7</v>
      </c>
      <c r="D456" s="239">
        <v>170.601</v>
      </c>
      <c r="E456" s="239">
        <v>10</v>
      </c>
      <c r="G456" s="239" t="s">
        <v>1043</v>
      </c>
      <c r="H456" s="239" t="s">
        <v>374</v>
      </c>
      <c r="I456" s="239">
        <v>25</v>
      </c>
      <c r="K456" s="239">
        <v>16039778</v>
      </c>
      <c r="M456" s="239">
        <v>11</v>
      </c>
      <c r="N456" s="239">
        <v>22</v>
      </c>
      <c r="O456" s="239">
        <v>2016</v>
      </c>
      <c r="P456" s="239" t="s">
        <v>391</v>
      </c>
      <c r="Q456" s="239">
        <v>19</v>
      </c>
      <c r="S456" s="239">
        <v>5</v>
      </c>
      <c r="T456" s="239">
        <v>0</v>
      </c>
      <c r="U456" s="239">
        <v>1</v>
      </c>
      <c r="W456" s="239">
        <v>32</v>
      </c>
      <c r="X456" s="239">
        <v>2</v>
      </c>
      <c r="Y456" s="239">
        <v>6</v>
      </c>
      <c r="Z456" s="239">
        <v>4</v>
      </c>
      <c r="AB456" s="239">
        <v>4</v>
      </c>
      <c r="AC456" s="239">
        <v>98</v>
      </c>
      <c r="AD456" s="239" t="s">
        <v>676</v>
      </c>
      <c r="AF456" s="239" t="s">
        <v>521</v>
      </c>
      <c r="AG456" s="239">
        <v>3</v>
      </c>
      <c r="AH456" s="239">
        <v>2</v>
      </c>
      <c r="AI456" s="239">
        <v>2</v>
      </c>
      <c r="AJ456" s="239">
        <v>4</v>
      </c>
      <c r="AK456" s="239">
        <v>21</v>
      </c>
      <c r="AL456" s="239">
        <v>48</v>
      </c>
      <c r="AM456" s="239" t="s">
        <v>384</v>
      </c>
      <c r="AN456" s="239">
        <v>5</v>
      </c>
      <c r="AO456" s="239">
        <v>72</v>
      </c>
      <c r="AS456" s="239">
        <v>12</v>
      </c>
      <c r="AT456" s="239">
        <v>9</v>
      </c>
      <c r="AU456" s="239">
        <v>55</v>
      </c>
      <c r="AV456" s="239">
        <v>11</v>
      </c>
      <c r="AW456" s="239">
        <v>21</v>
      </c>
      <c r="CT456" s="239">
        <v>437154.14159386599</v>
      </c>
      <c r="CU456" s="239">
        <v>4972746.3008223204</v>
      </c>
      <c r="CV456" s="239">
        <v>44.905368099999997</v>
      </c>
      <c r="CW456" s="239">
        <v>-93.796072050000006</v>
      </c>
      <c r="CX456" s="239" t="s">
        <v>379</v>
      </c>
      <c r="CY456" s="239" t="s">
        <v>1163</v>
      </c>
    </row>
    <row r="457" spans="1:103" x14ac:dyDescent="0.25">
      <c r="A457" s="239">
        <v>814614</v>
      </c>
      <c r="B457" s="239">
        <v>3</v>
      </c>
      <c r="C457" s="239">
        <v>7</v>
      </c>
      <c r="D457" s="239">
        <v>170.602</v>
      </c>
      <c r="E457" s="239">
        <v>10</v>
      </c>
      <c r="G457" s="239" t="s">
        <v>1043</v>
      </c>
      <c r="H457" s="239" t="s">
        <v>374</v>
      </c>
      <c r="I457" s="239">
        <v>25</v>
      </c>
      <c r="K457" s="239">
        <v>20504783</v>
      </c>
      <c r="L457" s="239">
        <v>201670055</v>
      </c>
      <c r="M457" s="239">
        <v>6</v>
      </c>
      <c r="N457" s="239">
        <v>15</v>
      </c>
      <c r="O457" s="239">
        <v>2020</v>
      </c>
      <c r="P457" s="239" t="s">
        <v>381</v>
      </c>
      <c r="Q457" s="239">
        <v>5</v>
      </c>
      <c r="R457" s="239">
        <v>98</v>
      </c>
      <c r="S457" s="239">
        <v>3</v>
      </c>
      <c r="T457" s="239">
        <v>0</v>
      </c>
      <c r="U457" s="239">
        <v>2</v>
      </c>
      <c r="V457" s="239">
        <v>13</v>
      </c>
      <c r="W457" s="239">
        <v>10</v>
      </c>
      <c r="X457" s="239">
        <v>2</v>
      </c>
      <c r="Y457" s="239">
        <v>2</v>
      </c>
      <c r="Z457" s="239">
        <v>1</v>
      </c>
      <c r="AB457" s="239">
        <v>1</v>
      </c>
      <c r="AC457" s="239">
        <v>98</v>
      </c>
      <c r="AD457" s="239">
        <v>7</v>
      </c>
      <c r="AF457" s="239" t="s">
        <v>521</v>
      </c>
      <c r="AG457" s="239">
        <v>7</v>
      </c>
      <c r="AH457" s="239">
        <v>2</v>
      </c>
      <c r="AI457" s="239">
        <v>2</v>
      </c>
      <c r="AJ457" s="239">
        <v>3</v>
      </c>
      <c r="AK457" s="239">
        <v>22</v>
      </c>
      <c r="AL457" s="239">
        <v>25</v>
      </c>
      <c r="AM457" s="239" t="s">
        <v>374</v>
      </c>
      <c r="AN457" s="239">
        <v>11</v>
      </c>
      <c r="AO457" s="239">
        <v>68</v>
      </c>
      <c r="AP457" s="239">
        <v>90</v>
      </c>
      <c r="AS457" s="239">
        <v>12</v>
      </c>
      <c r="AT457" s="239">
        <v>9</v>
      </c>
      <c r="AU457" s="239">
        <v>60</v>
      </c>
      <c r="AV457" s="239">
        <v>11</v>
      </c>
      <c r="AW457" s="239">
        <v>21</v>
      </c>
      <c r="AX457" s="239">
        <v>2</v>
      </c>
      <c r="AY457" s="239">
        <v>6</v>
      </c>
      <c r="AZ457" s="239">
        <v>3</v>
      </c>
      <c r="BA457" s="239">
        <v>27</v>
      </c>
      <c r="BB457" s="239">
        <v>47</v>
      </c>
      <c r="BC457" s="239" t="s">
        <v>374</v>
      </c>
      <c r="BD457" s="239">
        <v>5</v>
      </c>
      <c r="BE457" s="239">
        <v>1</v>
      </c>
      <c r="BI457" s="239">
        <v>12</v>
      </c>
      <c r="BJ457" s="239">
        <v>9</v>
      </c>
      <c r="BK457" s="239">
        <v>60</v>
      </c>
      <c r="BL457" s="239">
        <v>11</v>
      </c>
      <c r="BM457" s="239">
        <v>21</v>
      </c>
      <c r="CT457" s="239">
        <v>437143.349420032</v>
      </c>
      <c r="CU457" s="239">
        <v>4972729.5825925004</v>
      </c>
      <c r="CV457" s="239">
        <v>44.905216660000001</v>
      </c>
      <c r="CW457" s="239">
        <v>-93.796206659999996</v>
      </c>
      <c r="CX457" s="239" t="s">
        <v>379</v>
      </c>
      <c r="CY457" s="239" t="s">
        <v>1164</v>
      </c>
    </row>
    <row r="458" spans="1:103" x14ac:dyDescent="0.25">
      <c r="A458" s="239">
        <v>336856</v>
      </c>
      <c r="B458" s="239">
        <v>3</v>
      </c>
      <c r="C458" s="239">
        <v>7</v>
      </c>
      <c r="D458" s="239">
        <v>170.619</v>
      </c>
      <c r="E458" s="239">
        <v>10</v>
      </c>
      <c r="G458" s="239" t="s">
        <v>1043</v>
      </c>
      <c r="H458" s="239" t="s">
        <v>374</v>
      </c>
      <c r="I458" s="239">
        <v>25</v>
      </c>
      <c r="K458" s="239">
        <v>16502209</v>
      </c>
      <c r="M458" s="239">
        <v>2</v>
      </c>
      <c r="N458" s="239">
        <v>17</v>
      </c>
      <c r="O458" s="239">
        <v>2016</v>
      </c>
      <c r="P458" s="239" t="s">
        <v>375</v>
      </c>
      <c r="Q458" s="239">
        <v>7</v>
      </c>
      <c r="R458" s="239">
        <v>98</v>
      </c>
      <c r="S458" s="239">
        <v>5</v>
      </c>
      <c r="T458" s="239">
        <v>0</v>
      </c>
      <c r="U458" s="239">
        <v>1</v>
      </c>
      <c r="W458" s="239">
        <v>55</v>
      </c>
      <c r="X458" s="239">
        <v>2</v>
      </c>
      <c r="Y458" s="239">
        <v>2</v>
      </c>
      <c r="Z458" s="239">
        <v>99</v>
      </c>
      <c r="AB458" s="239">
        <v>99</v>
      </c>
      <c r="AC458" s="239">
        <v>98</v>
      </c>
      <c r="AD458" s="239" t="s">
        <v>676</v>
      </c>
      <c r="AF458" s="239" t="s">
        <v>521</v>
      </c>
      <c r="AG458" s="239">
        <v>3</v>
      </c>
      <c r="AH458" s="239">
        <v>2</v>
      </c>
      <c r="AI458" s="239">
        <v>2</v>
      </c>
      <c r="AJ458" s="239">
        <v>4</v>
      </c>
      <c r="AK458" s="239">
        <v>27</v>
      </c>
      <c r="AL458" s="239">
        <v>29</v>
      </c>
      <c r="AM458" s="239" t="s">
        <v>384</v>
      </c>
      <c r="AN458" s="239">
        <v>99</v>
      </c>
      <c r="AO458" s="239">
        <v>71</v>
      </c>
      <c r="AS458" s="239">
        <v>12</v>
      </c>
      <c r="AT458" s="239">
        <v>9</v>
      </c>
      <c r="AV458" s="239">
        <v>13</v>
      </c>
      <c r="AW458" s="239">
        <v>21</v>
      </c>
      <c r="CT458" s="239">
        <v>437183.56616713299</v>
      </c>
      <c r="CU458" s="239">
        <v>4972735.9326052004</v>
      </c>
      <c r="CV458" s="239">
        <v>44.90527737</v>
      </c>
      <c r="CW458" s="239">
        <v>-93.79569807</v>
      </c>
      <c r="CX458" s="239" t="s">
        <v>379</v>
      </c>
      <c r="CY458" s="239" t="s">
        <v>1165</v>
      </c>
    </row>
    <row r="459" spans="1:103" x14ac:dyDescent="0.25">
      <c r="A459" s="239">
        <v>10930850</v>
      </c>
      <c r="B459" s="239">
        <v>3</v>
      </c>
      <c r="C459" s="239">
        <v>7</v>
      </c>
      <c r="D459" s="239">
        <v>170.673</v>
      </c>
      <c r="E459" s="239">
        <v>10</v>
      </c>
      <c r="G459" s="239" t="s">
        <v>1031</v>
      </c>
      <c r="H459" s="239" t="s">
        <v>374</v>
      </c>
      <c r="I459" s="239">
        <v>25</v>
      </c>
      <c r="K459" s="239">
        <v>14001292</v>
      </c>
      <c r="L459" s="239">
        <v>140150096</v>
      </c>
      <c r="M459" s="239">
        <v>1</v>
      </c>
      <c r="N459" s="239">
        <v>14</v>
      </c>
      <c r="O459" s="239">
        <v>2014</v>
      </c>
      <c r="P459" s="239" t="s">
        <v>391</v>
      </c>
      <c r="Q459" s="239">
        <v>9</v>
      </c>
      <c r="S459" s="239">
        <v>5</v>
      </c>
      <c r="T459" s="239">
        <v>0</v>
      </c>
      <c r="U459" s="239">
        <v>1</v>
      </c>
      <c r="V459" s="239">
        <v>4</v>
      </c>
      <c r="W459" s="239">
        <v>45</v>
      </c>
      <c r="X459" s="239">
        <v>2</v>
      </c>
      <c r="Y459" s="239">
        <v>1</v>
      </c>
      <c r="Z459" s="239">
        <v>4</v>
      </c>
      <c r="AB459" s="239">
        <v>5</v>
      </c>
      <c r="AC459" s="239">
        <v>98</v>
      </c>
      <c r="AD459" s="239" t="s">
        <v>519</v>
      </c>
      <c r="AE459" s="239" t="s">
        <v>1157</v>
      </c>
      <c r="AF459" s="239" t="s">
        <v>521</v>
      </c>
      <c r="AG459" s="239">
        <v>3</v>
      </c>
      <c r="AH459" s="239">
        <v>2</v>
      </c>
      <c r="AI459" s="239">
        <v>4</v>
      </c>
      <c r="AJ459" s="239">
        <v>4</v>
      </c>
      <c r="AK459" s="239">
        <v>21</v>
      </c>
      <c r="AL459" s="239">
        <v>35</v>
      </c>
      <c r="AM459" s="239" t="s">
        <v>374</v>
      </c>
      <c r="AN459" s="239">
        <v>5</v>
      </c>
      <c r="AS459" s="239">
        <v>7</v>
      </c>
      <c r="AT459" s="239">
        <v>98</v>
      </c>
      <c r="AU459" s="239">
        <v>55</v>
      </c>
      <c r="AV459" s="239">
        <v>11</v>
      </c>
      <c r="AW459" s="239">
        <v>21</v>
      </c>
      <c r="CT459" s="239">
        <v>437271</v>
      </c>
      <c r="CU459" s="239">
        <v>4972735</v>
      </c>
      <c r="CV459" s="239">
        <v>44.905273100000002</v>
      </c>
      <c r="CW459" s="239">
        <v>-93.794592600000001</v>
      </c>
      <c r="CX459" s="239" t="s">
        <v>379</v>
      </c>
      <c r="CY459" s="239" t="s">
        <v>1166</v>
      </c>
    </row>
    <row r="460" spans="1:103" x14ac:dyDescent="0.25">
      <c r="A460" s="239">
        <v>684125</v>
      </c>
      <c r="B460" s="239">
        <v>3</v>
      </c>
      <c r="C460" s="239">
        <v>7</v>
      </c>
      <c r="D460" s="239">
        <v>170.797</v>
      </c>
      <c r="E460" s="239">
        <v>10</v>
      </c>
      <c r="F460" s="239" t="s">
        <v>1155</v>
      </c>
      <c r="H460" s="239" t="s">
        <v>374</v>
      </c>
      <c r="I460" s="239">
        <v>25</v>
      </c>
      <c r="K460" s="239">
        <v>19501897</v>
      </c>
      <c r="M460" s="239">
        <v>2</v>
      </c>
      <c r="N460" s="239">
        <v>5</v>
      </c>
      <c r="O460" s="239">
        <v>2019</v>
      </c>
      <c r="P460" s="239" t="s">
        <v>391</v>
      </c>
      <c r="Q460" s="239">
        <v>14</v>
      </c>
      <c r="S460" s="239">
        <v>4</v>
      </c>
      <c r="T460" s="239">
        <v>0</v>
      </c>
      <c r="U460" s="239">
        <v>2</v>
      </c>
      <c r="V460" s="239">
        <v>5</v>
      </c>
      <c r="W460" s="239">
        <v>10</v>
      </c>
      <c r="X460" s="239">
        <v>2</v>
      </c>
      <c r="Y460" s="239">
        <v>1</v>
      </c>
      <c r="Z460" s="239">
        <v>2</v>
      </c>
      <c r="AA460" s="239">
        <v>4</v>
      </c>
      <c r="AB460" s="239">
        <v>3</v>
      </c>
      <c r="AC460" s="239">
        <v>98</v>
      </c>
      <c r="AD460" s="239" t="s">
        <v>676</v>
      </c>
      <c r="AF460" s="239" t="s">
        <v>521</v>
      </c>
      <c r="AG460" s="239">
        <v>10</v>
      </c>
      <c r="AH460" s="239">
        <v>2</v>
      </c>
      <c r="AI460" s="239">
        <v>4</v>
      </c>
      <c r="AJ460" s="239">
        <v>4</v>
      </c>
      <c r="AK460" s="239">
        <v>24</v>
      </c>
      <c r="AL460" s="239">
        <v>65</v>
      </c>
      <c r="AM460" s="239" t="s">
        <v>384</v>
      </c>
      <c r="AN460" s="239">
        <v>5</v>
      </c>
      <c r="AO460" s="239">
        <v>1</v>
      </c>
      <c r="AS460" s="239">
        <v>12</v>
      </c>
      <c r="AT460" s="239">
        <v>9</v>
      </c>
      <c r="AU460" s="239">
        <v>60</v>
      </c>
      <c r="AV460" s="239">
        <v>11</v>
      </c>
      <c r="AW460" s="239">
        <v>21</v>
      </c>
      <c r="AX460" s="239">
        <v>2</v>
      </c>
      <c r="AY460" s="239">
        <v>4</v>
      </c>
      <c r="AZ460" s="239">
        <v>4</v>
      </c>
      <c r="BA460" s="239">
        <v>21</v>
      </c>
      <c r="BB460" s="239">
        <v>37</v>
      </c>
      <c r="BC460" s="239" t="s">
        <v>374</v>
      </c>
      <c r="BD460" s="239">
        <v>5</v>
      </c>
      <c r="BE460" s="239">
        <v>1</v>
      </c>
      <c r="BI460" s="239">
        <v>12</v>
      </c>
      <c r="BJ460" s="239">
        <v>9</v>
      </c>
      <c r="BK460" s="239">
        <v>60</v>
      </c>
      <c r="BL460" s="239">
        <v>11</v>
      </c>
      <c r="BM460" s="239">
        <v>21</v>
      </c>
      <c r="CT460" s="239">
        <v>437469.31673863402</v>
      </c>
      <c r="CU460" s="239">
        <v>4972725.3492507003</v>
      </c>
      <c r="CV460" s="239">
        <v>44.905207269999998</v>
      </c>
      <c r="CW460" s="239">
        <v>-93.792077500000005</v>
      </c>
      <c r="CX460" s="239" t="s">
        <v>379</v>
      </c>
      <c r="CY460" s="239" t="s">
        <v>1167</v>
      </c>
    </row>
    <row r="461" spans="1:103" x14ac:dyDescent="0.25">
      <c r="A461" s="239">
        <v>320070</v>
      </c>
      <c r="B461" s="239">
        <v>3</v>
      </c>
      <c r="C461" s="239">
        <v>7</v>
      </c>
      <c r="D461" s="239">
        <v>170.887</v>
      </c>
      <c r="E461" s="239">
        <v>10</v>
      </c>
      <c r="G461" s="239" t="s">
        <v>1043</v>
      </c>
      <c r="H461" s="239" t="s">
        <v>374</v>
      </c>
      <c r="I461" s="239">
        <v>25</v>
      </c>
      <c r="K461" s="239">
        <v>16001320</v>
      </c>
      <c r="M461" s="239">
        <v>1</v>
      </c>
      <c r="N461" s="239">
        <v>14</v>
      </c>
      <c r="O461" s="239">
        <v>2016</v>
      </c>
      <c r="P461" s="239" t="s">
        <v>416</v>
      </c>
      <c r="Q461" s="239">
        <v>6</v>
      </c>
      <c r="S461" s="239">
        <v>5</v>
      </c>
      <c r="T461" s="239">
        <v>0</v>
      </c>
      <c r="U461" s="239">
        <v>1</v>
      </c>
      <c r="W461" s="239">
        <v>16</v>
      </c>
      <c r="X461" s="239">
        <v>2</v>
      </c>
      <c r="Y461" s="239">
        <v>6</v>
      </c>
      <c r="Z461" s="239">
        <v>2</v>
      </c>
      <c r="AB461" s="239">
        <v>1</v>
      </c>
      <c r="AC461" s="239">
        <v>98</v>
      </c>
      <c r="AD461" s="239" t="s">
        <v>676</v>
      </c>
      <c r="AF461" s="239" t="s">
        <v>521</v>
      </c>
      <c r="AG461" s="239">
        <v>4</v>
      </c>
      <c r="AH461" s="239">
        <v>2</v>
      </c>
      <c r="AI461" s="239">
        <v>2</v>
      </c>
      <c r="AJ461" s="239">
        <v>3</v>
      </c>
      <c r="AK461" s="239">
        <v>21</v>
      </c>
      <c r="AL461" s="239">
        <v>54</v>
      </c>
      <c r="AM461" s="239" t="s">
        <v>384</v>
      </c>
      <c r="AN461" s="239">
        <v>5</v>
      </c>
      <c r="AO461" s="239">
        <v>1</v>
      </c>
      <c r="AS461" s="239">
        <v>12</v>
      </c>
      <c r="AT461" s="239">
        <v>9</v>
      </c>
      <c r="AU461" s="239">
        <v>55</v>
      </c>
      <c r="AV461" s="239">
        <v>11</v>
      </c>
      <c r="AW461" s="239">
        <v>21</v>
      </c>
      <c r="CT461" s="239">
        <v>437614.76531418</v>
      </c>
      <c r="CU461" s="239">
        <v>4972730.1319877002</v>
      </c>
      <c r="CV461" s="239">
        <v>44.905263079999997</v>
      </c>
      <c r="CW461" s="239">
        <v>-93.790235859999996</v>
      </c>
      <c r="CX461" s="239" t="s">
        <v>379</v>
      </c>
      <c r="CY461" s="239" t="s">
        <v>1168</v>
      </c>
    </row>
    <row r="462" spans="1:103" x14ac:dyDescent="0.25">
      <c r="A462" s="239">
        <v>320342</v>
      </c>
      <c r="B462" s="239">
        <v>3</v>
      </c>
      <c r="C462" s="239">
        <v>7</v>
      </c>
      <c r="D462" s="239">
        <v>171.01599999999999</v>
      </c>
      <c r="E462" s="239">
        <v>10</v>
      </c>
      <c r="G462" s="239" t="s">
        <v>1043</v>
      </c>
      <c r="H462" s="239" t="s">
        <v>374</v>
      </c>
      <c r="I462" s="239">
        <v>25</v>
      </c>
      <c r="K462" s="239">
        <v>16001411</v>
      </c>
      <c r="M462" s="239">
        <v>1</v>
      </c>
      <c r="N462" s="239">
        <v>14</v>
      </c>
      <c r="O462" s="239">
        <v>2016</v>
      </c>
      <c r="P462" s="239" t="s">
        <v>416</v>
      </c>
      <c r="Q462" s="239">
        <v>18</v>
      </c>
      <c r="S462" s="239">
        <v>5</v>
      </c>
      <c r="T462" s="239">
        <v>0</v>
      </c>
      <c r="U462" s="239">
        <v>1</v>
      </c>
      <c r="W462" s="239">
        <v>17</v>
      </c>
      <c r="X462" s="239">
        <v>2</v>
      </c>
      <c r="Y462" s="239">
        <v>6</v>
      </c>
      <c r="Z462" s="239">
        <v>1</v>
      </c>
      <c r="AB462" s="239">
        <v>1</v>
      </c>
      <c r="AC462" s="239">
        <v>98</v>
      </c>
      <c r="AD462" s="239" t="s">
        <v>676</v>
      </c>
      <c r="AF462" s="239" t="s">
        <v>521</v>
      </c>
      <c r="AG462" s="239">
        <v>4</v>
      </c>
      <c r="AH462" s="239">
        <v>2</v>
      </c>
      <c r="AI462" s="239">
        <v>2</v>
      </c>
      <c r="AJ462" s="239">
        <v>4</v>
      </c>
      <c r="AK462" s="239">
        <v>21</v>
      </c>
      <c r="AL462" s="239">
        <v>46</v>
      </c>
      <c r="AM462" s="239" t="s">
        <v>374</v>
      </c>
      <c r="AN462" s="239">
        <v>5</v>
      </c>
      <c r="AO462" s="239">
        <v>1</v>
      </c>
      <c r="AS462" s="239">
        <v>12</v>
      </c>
      <c r="AT462" s="239">
        <v>9</v>
      </c>
      <c r="AU462" s="239">
        <v>55</v>
      </c>
      <c r="AV462" s="239">
        <v>11</v>
      </c>
      <c r="AW462" s="239">
        <v>21</v>
      </c>
      <c r="CT462" s="239">
        <v>437822.703649086</v>
      </c>
      <c r="CU462" s="239">
        <v>4972735.6554984301</v>
      </c>
      <c r="CV462" s="239">
        <v>44.905330999999997</v>
      </c>
      <c r="CW462" s="239">
        <v>-93.787602829999997</v>
      </c>
      <c r="CX462" s="239" t="s">
        <v>379</v>
      </c>
      <c r="CY462" s="239" t="s">
        <v>1169</v>
      </c>
    </row>
    <row r="463" spans="1:103" x14ac:dyDescent="0.25">
      <c r="A463" s="239">
        <v>10776369</v>
      </c>
      <c r="B463" s="239">
        <v>3</v>
      </c>
      <c r="C463" s="239">
        <v>7</v>
      </c>
      <c r="D463" s="239">
        <v>171.05600000000001</v>
      </c>
      <c r="E463" s="239">
        <v>10</v>
      </c>
      <c r="G463" s="239" t="s">
        <v>1031</v>
      </c>
      <c r="H463" s="239" t="s">
        <v>374</v>
      </c>
      <c r="I463" s="239">
        <v>25</v>
      </c>
      <c r="K463" s="239">
        <v>12006932</v>
      </c>
      <c r="L463" s="239">
        <v>120740020</v>
      </c>
      <c r="M463" s="239">
        <v>3</v>
      </c>
      <c r="N463" s="239">
        <v>14</v>
      </c>
      <c r="O463" s="239">
        <v>2012</v>
      </c>
      <c r="P463" s="239" t="s">
        <v>375</v>
      </c>
      <c r="Q463" s="239">
        <v>6</v>
      </c>
      <c r="S463" s="239">
        <v>5</v>
      </c>
      <c r="T463" s="239">
        <v>0</v>
      </c>
      <c r="U463" s="239">
        <v>1</v>
      </c>
      <c r="V463" s="239">
        <v>5</v>
      </c>
      <c r="W463" s="239">
        <v>16</v>
      </c>
      <c r="X463" s="239">
        <v>2</v>
      </c>
      <c r="Y463" s="239">
        <v>6</v>
      </c>
      <c r="Z463" s="239">
        <v>1</v>
      </c>
      <c r="AA463" s="239">
        <v>1</v>
      </c>
      <c r="AB463" s="239">
        <v>1</v>
      </c>
      <c r="AC463" s="239">
        <v>98</v>
      </c>
      <c r="AD463" s="239" t="s">
        <v>676</v>
      </c>
      <c r="AE463" s="239" t="s">
        <v>1170</v>
      </c>
      <c r="AF463" s="239" t="s">
        <v>521</v>
      </c>
      <c r="AG463" s="239">
        <v>4</v>
      </c>
      <c r="AH463" s="239">
        <v>2</v>
      </c>
      <c r="AI463" s="239">
        <v>4</v>
      </c>
      <c r="AJ463" s="239">
        <v>3</v>
      </c>
      <c r="AK463" s="239">
        <v>21</v>
      </c>
      <c r="AL463" s="239">
        <v>64</v>
      </c>
      <c r="AM463" s="239" t="s">
        <v>374</v>
      </c>
      <c r="AN463" s="239">
        <v>5</v>
      </c>
      <c r="AO463" s="239">
        <v>1</v>
      </c>
      <c r="AP463" s="239">
        <v>1</v>
      </c>
      <c r="AS463" s="239">
        <v>7</v>
      </c>
      <c r="AT463" s="239">
        <v>98</v>
      </c>
      <c r="AU463" s="239">
        <v>55</v>
      </c>
      <c r="AV463" s="239">
        <v>11</v>
      </c>
      <c r="AW463" s="239">
        <v>21</v>
      </c>
      <c r="CT463" s="239">
        <v>437886</v>
      </c>
      <c r="CU463" s="239">
        <v>4972732</v>
      </c>
      <c r="CV463" s="239">
        <v>44.905305599999998</v>
      </c>
      <c r="CW463" s="239">
        <v>-93.7867964</v>
      </c>
      <c r="CX463" s="239" t="s">
        <v>379</v>
      </c>
      <c r="CY463" s="239" t="s">
        <v>1171</v>
      </c>
    </row>
    <row r="464" spans="1:103" x14ac:dyDescent="0.25">
      <c r="A464" s="239">
        <v>10850596</v>
      </c>
      <c r="B464" s="239">
        <v>3</v>
      </c>
      <c r="C464" s="239">
        <v>7</v>
      </c>
      <c r="D464" s="239">
        <v>171.08199999999999</v>
      </c>
      <c r="E464" s="239">
        <v>10</v>
      </c>
      <c r="G464" s="239" t="s">
        <v>1031</v>
      </c>
      <c r="H464" s="239" t="s">
        <v>374</v>
      </c>
      <c r="I464" s="239">
        <v>25</v>
      </c>
      <c r="K464" s="239">
        <v>13007691</v>
      </c>
      <c r="L464" s="239">
        <v>130750308</v>
      </c>
      <c r="M464" s="239">
        <v>3</v>
      </c>
      <c r="N464" s="239">
        <v>15</v>
      </c>
      <c r="O464" s="239">
        <v>2013</v>
      </c>
      <c r="P464" s="239" t="s">
        <v>383</v>
      </c>
      <c r="Q464" s="239">
        <v>23</v>
      </c>
      <c r="S464" s="239">
        <v>4</v>
      </c>
      <c r="T464" s="239">
        <v>0</v>
      </c>
      <c r="U464" s="239">
        <v>2</v>
      </c>
      <c r="V464" s="239">
        <v>1</v>
      </c>
      <c r="W464" s="239">
        <v>10</v>
      </c>
      <c r="X464" s="239">
        <v>2</v>
      </c>
      <c r="Y464" s="239">
        <v>6</v>
      </c>
      <c r="Z464" s="239">
        <v>5</v>
      </c>
      <c r="AB464" s="239">
        <v>5</v>
      </c>
      <c r="AC464" s="239">
        <v>98</v>
      </c>
      <c r="AD464" s="239" t="s">
        <v>519</v>
      </c>
      <c r="AE464" s="239" t="s">
        <v>1172</v>
      </c>
      <c r="AF464" s="239" t="s">
        <v>521</v>
      </c>
      <c r="AG464" s="239">
        <v>7</v>
      </c>
      <c r="AH464" s="239">
        <v>2</v>
      </c>
      <c r="AI464" s="239">
        <v>2</v>
      </c>
      <c r="AJ464" s="239">
        <v>4</v>
      </c>
      <c r="AK464" s="239">
        <v>21</v>
      </c>
      <c r="AL464" s="239">
        <v>41</v>
      </c>
      <c r="AM464" s="239" t="s">
        <v>374</v>
      </c>
      <c r="AN464" s="239">
        <v>1</v>
      </c>
      <c r="AO464" s="239">
        <v>5</v>
      </c>
      <c r="AP464" s="239">
        <v>18</v>
      </c>
      <c r="AS464" s="239">
        <v>7</v>
      </c>
      <c r="AT464" s="239">
        <v>98</v>
      </c>
      <c r="AU464" s="239">
        <v>55</v>
      </c>
      <c r="AV464" s="239">
        <v>11</v>
      </c>
      <c r="AW464" s="239">
        <v>21</v>
      </c>
      <c r="AX464" s="239">
        <v>2</v>
      </c>
      <c r="AY464" s="239">
        <v>2</v>
      </c>
      <c r="AZ464" s="239">
        <v>4</v>
      </c>
      <c r="BA464" s="239">
        <v>21</v>
      </c>
      <c r="BB464" s="239">
        <v>48</v>
      </c>
      <c r="BC464" s="239" t="s">
        <v>384</v>
      </c>
      <c r="BD464" s="239">
        <v>5</v>
      </c>
      <c r="BE464" s="239">
        <v>1</v>
      </c>
      <c r="BI464" s="239">
        <v>7</v>
      </c>
      <c r="BJ464" s="239">
        <v>98</v>
      </c>
      <c r="BK464" s="239">
        <v>55</v>
      </c>
      <c r="BL464" s="239">
        <v>11</v>
      </c>
      <c r="BM464" s="239">
        <v>21</v>
      </c>
      <c r="CT464" s="239">
        <v>437928</v>
      </c>
      <c r="CU464" s="239">
        <v>4972731</v>
      </c>
      <c r="CV464" s="239">
        <v>44.905301199999997</v>
      </c>
      <c r="CW464" s="239">
        <v>-93.7862686</v>
      </c>
      <c r="CX464" s="239" t="s">
        <v>379</v>
      </c>
      <c r="CY464" s="239" t="s">
        <v>1173</v>
      </c>
    </row>
    <row r="465" spans="1:103" x14ac:dyDescent="0.25">
      <c r="A465" s="239">
        <v>767635</v>
      </c>
      <c r="B465" s="239">
        <v>3</v>
      </c>
      <c r="C465" s="239">
        <v>7</v>
      </c>
      <c r="D465" s="239">
        <v>171.09</v>
      </c>
      <c r="E465" s="239">
        <v>10</v>
      </c>
      <c r="G465" s="239" t="s">
        <v>1043</v>
      </c>
      <c r="H465" s="239" t="s">
        <v>374</v>
      </c>
      <c r="I465" s="239">
        <v>25</v>
      </c>
      <c r="K465" s="239">
        <v>19036044</v>
      </c>
      <c r="M465" s="239">
        <v>12</v>
      </c>
      <c r="N465" s="239">
        <v>3</v>
      </c>
      <c r="O465" s="239">
        <v>2019</v>
      </c>
      <c r="P465" s="239" t="s">
        <v>391</v>
      </c>
      <c r="Q465" s="239">
        <v>6</v>
      </c>
      <c r="R465" s="239" t="s">
        <v>376</v>
      </c>
      <c r="S465" s="239">
        <v>5</v>
      </c>
      <c r="T465" s="239">
        <v>0</v>
      </c>
      <c r="U465" s="239">
        <v>1</v>
      </c>
      <c r="W465" s="239">
        <v>16</v>
      </c>
      <c r="X465" s="239">
        <v>2</v>
      </c>
      <c r="Y465" s="239">
        <v>4</v>
      </c>
      <c r="Z465" s="239">
        <v>1</v>
      </c>
      <c r="AB465" s="239">
        <v>1</v>
      </c>
      <c r="AC465" s="239">
        <v>98</v>
      </c>
      <c r="AD465" s="239">
        <v>7</v>
      </c>
      <c r="AF465" s="239" t="s">
        <v>521</v>
      </c>
      <c r="AG465" s="239">
        <v>4</v>
      </c>
      <c r="AH465" s="239">
        <v>2</v>
      </c>
      <c r="AI465" s="239">
        <v>4</v>
      </c>
      <c r="AJ465" s="239">
        <v>4</v>
      </c>
      <c r="AK465" s="239">
        <v>21</v>
      </c>
      <c r="AL465" s="239">
        <v>16</v>
      </c>
      <c r="AM465" s="239" t="s">
        <v>384</v>
      </c>
      <c r="AN465" s="239">
        <v>5</v>
      </c>
      <c r="AO465" s="239">
        <v>1</v>
      </c>
      <c r="AS465" s="239">
        <v>12</v>
      </c>
      <c r="AT465" s="239">
        <v>9</v>
      </c>
      <c r="AU465" s="239">
        <v>60</v>
      </c>
      <c r="AV465" s="239">
        <v>11</v>
      </c>
      <c r="AW465" s="239">
        <v>21</v>
      </c>
      <c r="CT465" s="239">
        <v>437928.43162941298</v>
      </c>
      <c r="CU465" s="239">
        <v>4972737.7582066199</v>
      </c>
      <c r="CV465" s="239">
        <v>44.905359150000002</v>
      </c>
      <c r="CW465" s="239">
        <v>-93.786263950000006</v>
      </c>
      <c r="CX465" s="239" t="s">
        <v>379</v>
      </c>
      <c r="CY465" s="239" t="s">
        <v>1174</v>
      </c>
    </row>
    <row r="466" spans="1:103" x14ac:dyDescent="0.25">
      <c r="A466" s="239">
        <v>767629</v>
      </c>
      <c r="B466" s="239">
        <v>3</v>
      </c>
      <c r="C466" s="239">
        <v>7</v>
      </c>
      <c r="D466" s="239">
        <v>171.09299999999999</v>
      </c>
      <c r="E466" s="239">
        <v>10</v>
      </c>
      <c r="G466" s="239" t="s">
        <v>1043</v>
      </c>
      <c r="H466" s="239" t="s">
        <v>374</v>
      </c>
      <c r="I466" s="239">
        <v>25</v>
      </c>
      <c r="K466" s="239">
        <v>19036043</v>
      </c>
      <c r="M466" s="239">
        <v>12</v>
      </c>
      <c r="N466" s="239">
        <v>3</v>
      </c>
      <c r="O466" s="239">
        <v>2019</v>
      </c>
      <c r="P466" s="239" t="s">
        <v>391</v>
      </c>
      <c r="Q466" s="239">
        <v>6</v>
      </c>
      <c r="R466" s="239" t="s">
        <v>393</v>
      </c>
      <c r="S466" s="239">
        <v>5</v>
      </c>
      <c r="T466" s="239">
        <v>0</v>
      </c>
      <c r="U466" s="239">
        <v>1</v>
      </c>
      <c r="W466" s="239">
        <v>16</v>
      </c>
      <c r="X466" s="239">
        <v>2</v>
      </c>
      <c r="Y466" s="239">
        <v>4</v>
      </c>
      <c r="Z466" s="239">
        <v>1</v>
      </c>
      <c r="AB466" s="239">
        <v>1</v>
      </c>
      <c r="AC466" s="239">
        <v>98</v>
      </c>
      <c r="AD466" s="239">
        <v>7</v>
      </c>
      <c r="AF466" s="239" t="s">
        <v>521</v>
      </c>
      <c r="AG466" s="239">
        <v>4</v>
      </c>
      <c r="AH466" s="239">
        <v>2</v>
      </c>
      <c r="AI466" s="239">
        <v>4</v>
      </c>
      <c r="AJ466" s="239">
        <v>3</v>
      </c>
      <c r="AK466" s="239">
        <v>21</v>
      </c>
      <c r="AL466" s="239">
        <v>28</v>
      </c>
      <c r="AM466" s="239" t="s">
        <v>384</v>
      </c>
      <c r="AN466" s="239">
        <v>5</v>
      </c>
      <c r="AO466" s="239">
        <v>1</v>
      </c>
      <c r="AS466" s="239">
        <v>12</v>
      </c>
      <c r="AT466" s="239">
        <v>9</v>
      </c>
      <c r="AU466" s="239">
        <v>60</v>
      </c>
      <c r="AV466" s="239">
        <v>11</v>
      </c>
      <c r="AW466" s="239">
        <v>21</v>
      </c>
      <c r="CT466" s="239">
        <v>437933.59101473202</v>
      </c>
      <c r="CU466" s="239">
        <v>4972728.5937323403</v>
      </c>
      <c r="CV466" s="239">
        <v>44.90527711</v>
      </c>
      <c r="CW466" s="239">
        <v>-93.786197479999998</v>
      </c>
      <c r="CX466" s="239" t="s">
        <v>379</v>
      </c>
      <c r="CY466" s="239" t="s">
        <v>1175</v>
      </c>
    </row>
    <row r="467" spans="1:103" x14ac:dyDescent="0.25">
      <c r="A467" s="239">
        <v>758569</v>
      </c>
      <c r="B467" s="239">
        <v>3</v>
      </c>
      <c r="C467" s="239">
        <v>7</v>
      </c>
      <c r="D467" s="239">
        <v>171.10900000000001</v>
      </c>
      <c r="E467" s="239">
        <v>10</v>
      </c>
      <c r="G467" s="239" t="s">
        <v>1043</v>
      </c>
      <c r="H467" s="239" t="s">
        <v>374</v>
      </c>
      <c r="I467" s="239">
        <v>25</v>
      </c>
      <c r="K467" s="239">
        <v>19032632</v>
      </c>
      <c r="M467" s="239">
        <v>10</v>
      </c>
      <c r="N467" s="239">
        <v>31</v>
      </c>
      <c r="O467" s="239">
        <v>2019</v>
      </c>
      <c r="P467" s="239" t="s">
        <v>416</v>
      </c>
      <c r="Q467" s="239">
        <v>7</v>
      </c>
      <c r="S467" s="239">
        <v>5</v>
      </c>
      <c r="T467" s="239">
        <v>0</v>
      </c>
      <c r="U467" s="239">
        <v>1</v>
      </c>
      <c r="W467" s="239">
        <v>17</v>
      </c>
      <c r="X467" s="239">
        <v>2</v>
      </c>
      <c r="Y467" s="239">
        <v>6</v>
      </c>
      <c r="Z467" s="239">
        <v>1</v>
      </c>
      <c r="AB467" s="239">
        <v>1</v>
      </c>
      <c r="AC467" s="239">
        <v>98</v>
      </c>
      <c r="AD467" s="239">
        <v>7</v>
      </c>
      <c r="AF467" s="239" t="s">
        <v>521</v>
      </c>
      <c r="AG467" s="239">
        <v>4</v>
      </c>
      <c r="AH467" s="239">
        <v>2</v>
      </c>
      <c r="AI467" s="239">
        <v>4</v>
      </c>
      <c r="AJ467" s="239">
        <v>3</v>
      </c>
      <c r="AK467" s="239">
        <v>21</v>
      </c>
      <c r="AL467" s="239">
        <v>52</v>
      </c>
      <c r="AM467" s="239" t="s">
        <v>384</v>
      </c>
      <c r="AN467" s="239">
        <v>5</v>
      </c>
      <c r="AO467" s="239">
        <v>1</v>
      </c>
      <c r="AS467" s="239">
        <v>12</v>
      </c>
      <c r="AT467" s="239">
        <v>9</v>
      </c>
      <c r="AU467" s="239">
        <v>60</v>
      </c>
      <c r="AV467" s="239">
        <v>11</v>
      </c>
      <c r="AW467" s="239">
        <v>21</v>
      </c>
      <c r="CT467" s="239">
        <v>437958.06502201402</v>
      </c>
      <c r="CU467" s="239">
        <v>4972737.7582066199</v>
      </c>
      <c r="CV467" s="239">
        <v>44.905361730000003</v>
      </c>
      <c r="CW467" s="239">
        <v>-93.785888619999994</v>
      </c>
      <c r="CX467" s="239" t="s">
        <v>379</v>
      </c>
      <c r="CY467" s="239" t="s">
        <v>1176</v>
      </c>
    </row>
    <row r="468" spans="1:103" x14ac:dyDescent="0.25">
      <c r="A468" s="239">
        <v>10702627</v>
      </c>
      <c r="B468" s="239">
        <v>3</v>
      </c>
      <c r="C468" s="239">
        <v>7</v>
      </c>
      <c r="D468" s="239">
        <v>171.17099999999999</v>
      </c>
      <c r="E468" s="239">
        <v>10</v>
      </c>
      <c r="G468" s="239" t="s">
        <v>1031</v>
      </c>
      <c r="H468" s="239" t="s">
        <v>374</v>
      </c>
      <c r="I468" s="239">
        <v>25</v>
      </c>
      <c r="L468" s="239">
        <v>112170099</v>
      </c>
      <c r="M468" s="239">
        <v>6</v>
      </c>
      <c r="N468" s="239">
        <v>25</v>
      </c>
      <c r="O468" s="239">
        <v>2011</v>
      </c>
      <c r="P468" s="239" t="s">
        <v>386</v>
      </c>
      <c r="Q468" s="239">
        <v>22</v>
      </c>
      <c r="S468" s="239">
        <v>5</v>
      </c>
      <c r="T468" s="239">
        <v>0</v>
      </c>
      <c r="U468" s="239">
        <v>1</v>
      </c>
      <c r="W468" s="239">
        <v>16</v>
      </c>
      <c r="AB468" s="239">
        <v>1</v>
      </c>
      <c r="AC468" s="239">
        <v>98</v>
      </c>
      <c r="AF468" s="239" t="s">
        <v>521</v>
      </c>
      <c r="AG468" s="239">
        <v>4</v>
      </c>
      <c r="AH468" s="239">
        <v>2</v>
      </c>
      <c r="AI468" s="239">
        <v>2</v>
      </c>
      <c r="AJ468" s="239">
        <v>3</v>
      </c>
      <c r="AK468" s="239">
        <v>21</v>
      </c>
      <c r="AL468" s="239">
        <v>45</v>
      </c>
      <c r="AM468" s="239" t="s">
        <v>384</v>
      </c>
      <c r="AT468" s="239">
        <v>98</v>
      </c>
      <c r="CT468" s="239">
        <v>438072</v>
      </c>
      <c r="CU468" s="239">
        <v>4972728</v>
      </c>
      <c r="CV468" s="239">
        <v>44.905286199999999</v>
      </c>
      <c r="CW468" s="239">
        <v>-93.784446000000003</v>
      </c>
      <c r="CX468" s="239" t="s">
        <v>379</v>
      </c>
    </row>
    <row r="469" spans="1:103" x14ac:dyDescent="0.25">
      <c r="A469" s="239">
        <v>10714781</v>
      </c>
      <c r="B469" s="239">
        <v>3</v>
      </c>
      <c r="C469" s="239">
        <v>7</v>
      </c>
      <c r="D469" s="239">
        <v>171.17099999999999</v>
      </c>
      <c r="E469" s="239">
        <v>10</v>
      </c>
      <c r="G469" s="239" t="s">
        <v>1031</v>
      </c>
      <c r="H469" s="239" t="s">
        <v>374</v>
      </c>
      <c r="I469" s="239">
        <v>25</v>
      </c>
      <c r="K469" s="239">
        <v>11038246</v>
      </c>
      <c r="L469" s="239">
        <v>113370101</v>
      </c>
      <c r="M469" s="239">
        <v>12</v>
      </c>
      <c r="N469" s="239">
        <v>1</v>
      </c>
      <c r="O469" s="239">
        <v>2011</v>
      </c>
      <c r="P469" s="239" t="s">
        <v>416</v>
      </c>
      <c r="Q469" s="239">
        <v>8</v>
      </c>
      <c r="S469" s="239">
        <v>5</v>
      </c>
      <c r="T469" s="239">
        <v>0</v>
      </c>
      <c r="U469" s="239">
        <v>1</v>
      </c>
      <c r="V469" s="239">
        <v>7</v>
      </c>
      <c r="W469" s="239">
        <v>83</v>
      </c>
      <c r="X469" s="239">
        <v>4</v>
      </c>
      <c r="Y469" s="239">
        <v>2</v>
      </c>
      <c r="Z469" s="239">
        <v>2</v>
      </c>
      <c r="AA469" s="239">
        <v>2</v>
      </c>
      <c r="AB469" s="239">
        <v>5</v>
      </c>
      <c r="AC469" s="239">
        <v>98</v>
      </c>
      <c r="AD469" s="239" t="s">
        <v>676</v>
      </c>
      <c r="AE469" s="239" t="s">
        <v>1170</v>
      </c>
      <c r="AF469" s="239" t="s">
        <v>521</v>
      </c>
      <c r="AG469" s="239">
        <v>3</v>
      </c>
      <c r="AH469" s="239">
        <v>2</v>
      </c>
      <c r="AI469" s="239">
        <v>4</v>
      </c>
      <c r="AJ469" s="239">
        <v>4</v>
      </c>
      <c r="AK469" s="239">
        <v>21</v>
      </c>
      <c r="AL469" s="239">
        <v>49</v>
      </c>
      <c r="AM469" s="239" t="s">
        <v>374</v>
      </c>
      <c r="AN469" s="239">
        <v>5</v>
      </c>
      <c r="AO469" s="239">
        <v>3</v>
      </c>
      <c r="AS469" s="239">
        <v>7</v>
      </c>
      <c r="AT469" s="239">
        <v>2</v>
      </c>
      <c r="AU469" s="239">
        <v>55</v>
      </c>
      <c r="AV469" s="239">
        <v>11</v>
      </c>
      <c r="AW469" s="239">
        <v>21</v>
      </c>
      <c r="CT469" s="239">
        <v>438072</v>
      </c>
      <c r="CU469" s="239">
        <v>4972728</v>
      </c>
      <c r="CV469" s="239">
        <v>44.905286199999999</v>
      </c>
      <c r="CW469" s="239">
        <v>-93.784446000000003</v>
      </c>
      <c r="CX469" s="239" t="s">
        <v>379</v>
      </c>
      <c r="CY469" s="239" t="s">
        <v>1177</v>
      </c>
    </row>
    <row r="470" spans="1:103" x14ac:dyDescent="0.25">
      <c r="A470" s="239">
        <v>10779178</v>
      </c>
      <c r="B470" s="239">
        <v>3</v>
      </c>
      <c r="C470" s="239">
        <v>7</v>
      </c>
      <c r="D470" s="239">
        <v>171.17099999999999</v>
      </c>
      <c r="E470" s="239">
        <v>10</v>
      </c>
      <c r="G470" s="239" t="s">
        <v>1031</v>
      </c>
      <c r="H470" s="239" t="s">
        <v>374</v>
      </c>
      <c r="I470" s="239">
        <v>25</v>
      </c>
      <c r="K470" s="239">
        <v>12022198</v>
      </c>
      <c r="L470" s="239">
        <v>122140135</v>
      </c>
      <c r="M470" s="239">
        <v>7</v>
      </c>
      <c r="N470" s="239">
        <v>27</v>
      </c>
      <c r="O470" s="239">
        <v>2012</v>
      </c>
      <c r="P470" s="239" t="s">
        <v>383</v>
      </c>
      <c r="Q470" s="239">
        <v>18</v>
      </c>
      <c r="S470" s="239">
        <v>4</v>
      </c>
      <c r="T470" s="239">
        <v>0</v>
      </c>
      <c r="U470" s="239">
        <v>2</v>
      </c>
      <c r="V470" s="239">
        <v>11</v>
      </c>
      <c r="W470" s="239">
        <v>10</v>
      </c>
      <c r="X470" s="239">
        <v>4</v>
      </c>
      <c r="Y470" s="239">
        <v>1</v>
      </c>
      <c r="Z470" s="239">
        <v>1</v>
      </c>
      <c r="AA470" s="239">
        <v>1</v>
      </c>
      <c r="AB470" s="239">
        <v>1</v>
      </c>
      <c r="AC470" s="239">
        <v>98</v>
      </c>
      <c r="AD470" s="239" t="s">
        <v>701</v>
      </c>
      <c r="AE470" s="239" t="s">
        <v>1178</v>
      </c>
      <c r="AF470" s="239" t="s">
        <v>521</v>
      </c>
      <c r="AG470" s="239">
        <v>6</v>
      </c>
      <c r="AH470" s="239">
        <v>2</v>
      </c>
      <c r="AI470" s="239">
        <v>2</v>
      </c>
      <c r="AJ470" s="239">
        <v>4</v>
      </c>
      <c r="AK470" s="239">
        <v>21</v>
      </c>
      <c r="AL470" s="239">
        <v>50</v>
      </c>
      <c r="AM470" s="239" t="s">
        <v>374</v>
      </c>
      <c r="AN470" s="239">
        <v>5</v>
      </c>
      <c r="AO470" s="239">
        <v>1</v>
      </c>
      <c r="AP470" s="239">
        <v>1</v>
      </c>
      <c r="AS470" s="239">
        <v>7</v>
      </c>
      <c r="AT470" s="239">
        <v>98</v>
      </c>
      <c r="AU470" s="239">
        <v>55</v>
      </c>
      <c r="AV470" s="239">
        <v>11</v>
      </c>
      <c r="AW470" s="239">
        <v>20</v>
      </c>
      <c r="AX470" s="239">
        <v>0</v>
      </c>
      <c r="AY470" s="239">
        <v>2</v>
      </c>
      <c r="BI470" s="239">
        <v>7</v>
      </c>
      <c r="BJ470" s="239">
        <v>98</v>
      </c>
      <c r="BK470" s="239">
        <v>55</v>
      </c>
      <c r="BL470" s="239">
        <v>11</v>
      </c>
      <c r="BM470" s="239">
        <v>20</v>
      </c>
      <c r="CT470" s="239">
        <v>438072</v>
      </c>
      <c r="CU470" s="239">
        <v>4972728</v>
      </c>
      <c r="CV470" s="239">
        <v>44.905286199999999</v>
      </c>
      <c r="CW470" s="239">
        <v>-93.784446000000003</v>
      </c>
      <c r="CX470" s="239" t="s">
        <v>379</v>
      </c>
      <c r="CY470" s="239" t="s">
        <v>1179</v>
      </c>
    </row>
    <row r="471" spans="1:103" x14ac:dyDescent="0.25">
      <c r="A471" s="239">
        <v>10937129</v>
      </c>
      <c r="B471" s="239">
        <v>3</v>
      </c>
      <c r="C471" s="239">
        <v>7</v>
      </c>
      <c r="D471" s="239">
        <v>171.17099999999999</v>
      </c>
      <c r="E471" s="239">
        <v>10</v>
      </c>
      <c r="G471" s="239" t="s">
        <v>1031</v>
      </c>
      <c r="H471" s="239" t="s">
        <v>374</v>
      </c>
      <c r="I471" s="239">
        <v>25</v>
      </c>
      <c r="K471" s="239">
        <v>14509404</v>
      </c>
      <c r="L471" s="239">
        <v>142460233</v>
      </c>
      <c r="M471" s="239">
        <v>9</v>
      </c>
      <c r="N471" s="239">
        <v>2</v>
      </c>
      <c r="O471" s="239">
        <v>2014</v>
      </c>
      <c r="P471" s="239" t="s">
        <v>391</v>
      </c>
      <c r="Q471" s="239">
        <v>13</v>
      </c>
      <c r="S471" s="239">
        <v>3</v>
      </c>
      <c r="T471" s="239">
        <v>0</v>
      </c>
      <c r="U471" s="239">
        <v>2</v>
      </c>
      <c r="V471" s="239">
        <v>8</v>
      </c>
      <c r="W471" s="239">
        <v>10</v>
      </c>
      <c r="X471" s="239">
        <v>2</v>
      </c>
      <c r="Y471" s="239">
        <v>1</v>
      </c>
      <c r="Z471" s="239">
        <v>1</v>
      </c>
      <c r="AB471" s="239">
        <v>1</v>
      </c>
      <c r="AC471" s="239">
        <v>98</v>
      </c>
      <c r="AD471" s="239" t="s">
        <v>523</v>
      </c>
      <c r="AE471" s="239">
        <v>10486</v>
      </c>
      <c r="AF471" s="239" t="s">
        <v>521</v>
      </c>
      <c r="AG471" s="239">
        <v>8</v>
      </c>
      <c r="AH471" s="239">
        <v>2</v>
      </c>
      <c r="AI471" s="239">
        <v>2</v>
      </c>
      <c r="AJ471" s="239">
        <v>4</v>
      </c>
      <c r="AK471" s="239">
        <v>21</v>
      </c>
      <c r="AL471" s="239">
        <v>76</v>
      </c>
      <c r="AM471" s="239" t="s">
        <v>374</v>
      </c>
      <c r="AN471" s="239">
        <v>5</v>
      </c>
      <c r="AO471" s="239">
        <v>7</v>
      </c>
      <c r="AS471" s="239">
        <v>7</v>
      </c>
      <c r="AT471" s="239">
        <v>98</v>
      </c>
      <c r="AU471" s="239">
        <v>55</v>
      </c>
      <c r="AV471" s="239">
        <v>11</v>
      </c>
      <c r="AW471" s="239">
        <v>21</v>
      </c>
      <c r="AX471" s="239">
        <v>2</v>
      </c>
      <c r="AY471" s="239">
        <v>2</v>
      </c>
      <c r="AZ471" s="239">
        <v>4</v>
      </c>
      <c r="BA471" s="239">
        <v>21</v>
      </c>
      <c r="BB471" s="239">
        <v>50</v>
      </c>
      <c r="BC471" s="239" t="s">
        <v>384</v>
      </c>
      <c r="BD471" s="239">
        <v>5</v>
      </c>
      <c r="BE471" s="239">
        <v>1</v>
      </c>
      <c r="BI471" s="239">
        <v>7</v>
      </c>
      <c r="BJ471" s="239">
        <v>98</v>
      </c>
      <c r="BK471" s="239">
        <v>55</v>
      </c>
      <c r="BL471" s="239">
        <v>11</v>
      </c>
      <c r="BM471" s="239">
        <v>21</v>
      </c>
      <c r="CT471" s="239">
        <v>438072</v>
      </c>
      <c r="CU471" s="239">
        <v>4972728</v>
      </c>
      <c r="CV471" s="239">
        <v>44.905286199999999</v>
      </c>
      <c r="CW471" s="239">
        <v>-93.784446000000003</v>
      </c>
      <c r="CX471" s="239" t="s">
        <v>379</v>
      </c>
      <c r="CY471" s="239" t="s">
        <v>1180</v>
      </c>
    </row>
    <row r="472" spans="1:103" x14ac:dyDescent="0.25">
      <c r="A472" s="239">
        <v>10939649</v>
      </c>
      <c r="B472" s="239">
        <v>3</v>
      </c>
      <c r="C472" s="239">
        <v>7</v>
      </c>
      <c r="D472" s="239">
        <v>171.17099999999999</v>
      </c>
      <c r="E472" s="239">
        <v>10</v>
      </c>
      <c r="G472" s="239" t="s">
        <v>1031</v>
      </c>
      <c r="H472" s="239" t="s">
        <v>374</v>
      </c>
      <c r="I472" s="239">
        <v>25</v>
      </c>
      <c r="L472" s="239">
        <v>143520042</v>
      </c>
      <c r="M472" s="239">
        <v>11</v>
      </c>
      <c r="N472" s="239">
        <v>15</v>
      </c>
      <c r="O472" s="239">
        <v>2014</v>
      </c>
      <c r="P472" s="239" t="s">
        <v>386</v>
      </c>
      <c r="Q472" s="239">
        <v>12</v>
      </c>
      <c r="S472" s="239">
        <v>5</v>
      </c>
      <c r="T472" s="239">
        <v>0</v>
      </c>
      <c r="U472" s="239">
        <v>1</v>
      </c>
      <c r="V472" s="239">
        <v>7</v>
      </c>
      <c r="W472" s="239">
        <v>67</v>
      </c>
      <c r="Y472" s="239">
        <v>1</v>
      </c>
      <c r="Z472" s="239">
        <v>4</v>
      </c>
      <c r="AB472" s="239">
        <v>3</v>
      </c>
      <c r="AC472" s="239">
        <v>98</v>
      </c>
      <c r="AF472" s="239" t="s">
        <v>521</v>
      </c>
      <c r="AG472" s="239">
        <v>3</v>
      </c>
      <c r="AH472" s="239">
        <v>2</v>
      </c>
      <c r="AI472" s="239">
        <v>2</v>
      </c>
      <c r="AJ472" s="239">
        <v>4</v>
      </c>
      <c r="AK472" s="239">
        <v>23</v>
      </c>
      <c r="AL472" s="239">
        <v>17</v>
      </c>
      <c r="AM472" s="239" t="s">
        <v>384</v>
      </c>
      <c r="AT472" s="239">
        <v>98</v>
      </c>
      <c r="AU472" s="239">
        <v>55</v>
      </c>
      <c r="CT472" s="239">
        <v>438072</v>
      </c>
      <c r="CU472" s="239">
        <v>4972728</v>
      </c>
      <c r="CV472" s="239">
        <v>44.905286199999999</v>
      </c>
      <c r="CW472" s="239">
        <v>-93.784446000000003</v>
      </c>
      <c r="CX472" s="239" t="s">
        <v>379</v>
      </c>
    </row>
    <row r="473" spans="1:103" x14ac:dyDescent="0.25">
      <c r="A473" s="239">
        <v>11020053</v>
      </c>
      <c r="B473" s="239">
        <v>3</v>
      </c>
      <c r="C473" s="239">
        <v>7</v>
      </c>
      <c r="D473" s="239">
        <v>171.17099999999999</v>
      </c>
      <c r="E473" s="239">
        <v>10</v>
      </c>
      <c r="G473" s="239" t="s">
        <v>1031</v>
      </c>
      <c r="H473" s="239" t="s">
        <v>374</v>
      </c>
      <c r="I473" s="239">
        <v>25</v>
      </c>
      <c r="K473" s="239">
        <v>15019524</v>
      </c>
      <c r="L473" s="239">
        <v>151710116</v>
      </c>
      <c r="M473" s="239">
        <v>6</v>
      </c>
      <c r="N473" s="239">
        <v>20</v>
      </c>
      <c r="O473" s="239">
        <v>2015</v>
      </c>
      <c r="P473" s="239" t="s">
        <v>386</v>
      </c>
      <c r="Q473" s="239">
        <v>7</v>
      </c>
      <c r="R473" s="239" t="s">
        <v>376</v>
      </c>
      <c r="S473" s="239">
        <v>5</v>
      </c>
      <c r="T473" s="239">
        <v>0</v>
      </c>
      <c r="U473" s="239">
        <v>1</v>
      </c>
      <c r="V473" s="239">
        <v>7</v>
      </c>
      <c r="W473" s="239">
        <v>32</v>
      </c>
      <c r="X473" s="239">
        <v>2</v>
      </c>
      <c r="Y473" s="239">
        <v>4</v>
      </c>
      <c r="Z473" s="239">
        <v>3</v>
      </c>
      <c r="AA473" s="239">
        <v>2</v>
      </c>
      <c r="AB473" s="239">
        <v>2</v>
      </c>
      <c r="AC473" s="239">
        <v>98</v>
      </c>
      <c r="AD473" s="239" t="s">
        <v>519</v>
      </c>
      <c r="AE473" s="239" t="s">
        <v>1157</v>
      </c>
      <c r="AF473" s="239" t="s">
        <v>521</v>
      </c>
      <c r="AG473" s="239">
        <v>3</v>
      </c>
      <c r="AH473" s="239">
        <v>2</v>
      </c>
      <c r="AI473" s="239">
        <v>2</v>
      </c>
      <c r="AJ473" s="239">
        <v>4</v>
      </c>
      <c r="AK473" s="239">
        <v>21</v>
      </c>
      <c r="AL473" s="239">
        <v>28</v>
      </c>
      <c r="AM473" s="239" t="s">
        <v>374</v>
      </c>
      <c r="AN473" s="239">
        <v>5</v>
      </c>
      <c r="AO473" s="239">
        <v>15</v>
      </c>
      <c r="AS473" s="239">
        <v>7</v>
      </c>
      <c r="AT473" s="239">
        <v>98</v>
      </c>
      <c r="AU473" s="239">
        <v>55</v>
      </c>
      <c r="AV473" s="239">
        <v>11</v>
      </c>
      <c r="AW473" s="239">
        <v>21</v>
      </c>
      <c r="CT473" s="239">
        <v>438072</v>
      </c>
      <c r="CU473" s="239">
        <v>4972728</v>
      </c>
      <c r="CV473" s="239">
        <v>44.905286199999999</v>
      </c>
      <c r="CW473" s="239">
        <v>-93.784446000000003</v>
      </c>
      <c r="CX473" s="239" t="s">
        <v>379</v>
      </c>
      <c r="CY473" s="239" t="s">
        <v>1181</v>
      </c>
    </row>
    <row r="474" spans="1:103" x14ac:dyDescent="0.25">
      <c r="A474" s="239">
        <v>11022156</v>
      </c>
      <c r="B474" s="239">
        <v>3</v>
      </c>
      <c r="C474" s="239">
        <v>7</v>
      </c>
      <c r="D474" s="239">
        <v>171.17099999999999</v>
      </c>
      <c r="E474" s="239">
        <v>10</v>
      </c>
      <c r="G474" s="239" t="s">
        <v>1031</v>
      </c>
      <c r="H474" s="239" t="s">
        <v>374</v>
      </c>
      <c r="I474" s="239">
        <v>25</v>
      </c>
      <c r="K474" s="239">
        <v>15031744</v>
      </c>
      <c r="L474" s="239">
        <v>152730016</v>
      </c>
      <c r="M474" s="239">
        <v>9</v>
      </c>
      <c r="N474" s="239">
        <v>29</v>
      </c>
      <c r="O474" s="239">
        <v>2015</v>
      </c>
      <c r="P474" s="239" t="s">
        <v>391</v>
      </c>
      <c r="Q474" s="239">
        <v>5</v>
      </c>
      <c r="S474" s="239">
        <v>4</v>
      </c>
      <c r="T474" s="239">
        <v>0</v>
      </c>
      <c r="U474" s="239">
        <v>2</v>
      </c>
      <c r="V474" s="239">
        <v>1</v>
      </c>
      <c r="W474" s="239">
        <v>10</v>
      </c>
      <c r="X474" s="239">
        <v>2</v>
      </c>
      <c r="Y474" s="239">
        <v>6</v>
      </c>
      <c r="Z474" s="239">
        <v>2</v>
      </c>
      <c r="AB474" s="239">
        <v>1</v>
      </c>
      <c r="AC474" s="239">
        <v>98</v>
      </c>
      <c r="AD474" s="239" t="s">
        <v>668</v>
      </c>
      <c r="AE474" s="239" t="s">
        <v>1172</v>
      </c>
      <c r="AF474" s="239" t="s">
        <v>521</v>
      </c>
      <c r="AG474" s="239">
        <v>7</v>
      </c>
      <c r="AH474" s="239">
        <v>2</v>
      </c>
      <c r="AI474" s="239">
        <v>3</v>
      </c>
      <c r="AJ474" s="239">
        <v>3</v>
      </c>
      <c r="AK474" s="239">
        <v>21</v>
      </c>
      <c r="AL474" s="239">
        <v>36</v>
      </c>
      <c r="AM474" s="239" t="s">
        <v>384</v>
      </c>
      <c r="AN474" s="239">
        <v>5</v>
      </c>
      <c r="AO474" s="239">
        <v>5</v>
      </c>
      <c r="AS474" s="239">
        <v>7</v>
      </c>
      <c r="AT474" s="239">
        <v>98</v>
      </c>
      <c r="AU474" s="239">
        <v>55</v>
      </c>
      <c r="AV474" s="239">
        <v>11</v>
      </c>
      <c r="AW474" s="239">
        <v>21</v>
      </c>
      <c r="AX474" s="239">
        <v>2</v>
      </c>
      <c r="AY474" s="239">
        <v>3</v>
      </c>
      <c r="AZ474" s="239">
        <v>3</v>
      </c>
      <c r="BA474" s="239">
        <v>21</v>
      </c>
      <c r="BB474" s="239">
        <v>60</v>
      </c>
      <c r="BC474" s="239" t="s">
        <v>374</v>
      </c>
      <c r="BD474" s="239">
        <v>5</v>
      </c>
      <c r="BE474" s="239">
        <v>1</v>
      </c>
      <c r="BI474" s="239">
        <v>7</v>
      </c>
      <c r="BJ474" s="239">
        <v>98</v>
      </c>
      <c r="BK474" s="239">
        <v>55</v>
      </c>
      <c r="BL474" s="239">
        <v>11</v>
      </c>
      <c r="BM474" s="239">
        <v>21</v>
      </c>
      <c r="CT474" s="239">
        <v>438072</v>
      </c>
      <c r="CU474" s="239">
        <v>4972728</v>
      </c>
      <c r="CV474" s="239">
        <v>44.905286199999999</v>
      </c>
      <c r="CW474" s="239">
        <v>-93.784446000000003</v>
      </c>
      <c r="CX474" s="239" t="s">
        <v>379</v>
      </c>
      <c r="CY474" s="239" t="s">
        <v>1182</v>
      </c>
    </row>
    <row r="475" spans="1:103" x14ac:dyDescent="0.25">
      <c r="A475" s="239">
        <v>427590</v>
      </c>
      <c r="B475" s="239">
        <v>3</v>
      </c>
      <c r="C475" s="239">
        <v>7</v>
      </c>
      <c r="D475" s="239">
        <v>171.21799999999999</v>
      </c>
      <c r="E475" s="239">
        <v>10</v>
      </c>
      <c r="G475" s="239" t="s">
        <v>1043</v>
      </c>
      <c r="H475" s="239" t="s">
        <v>374</v>
      </c>
      <c r="I475" s="239">
        <v>25</v>
      </c>
      <c r="K475" s="239">
        <v>17502528</v>
      </c>
      <c r="M475" s="239">
        <v>3</v>
      </c>
      <c r="N475" s="239">
        <v>3</v>
      </c>
      <c r="O475" s="239">
        <v>2017</v>
      </c>
      <c r="P475" s="239" t="s">
        <v>383</v>
      </c>
      <c r="Q475" s="239">
        <v>23</v>
      </c>
      <c r="R475" s="239" t="s">
        <v>376</v>
      </c>
      <c r="S475" s="239">
        <v>4</v>
      </c>
      <c r="T475" s="239">
        <v>0</v>
      </c>
      <c r="U475" s="239">
        <v>2</v>
      </c>
      <c r="V475" s="239">
        <v>11</v>
      </c>
      <c r="W475" s="239">
        <v>10</v>
      </c>
      <c r="X475" s="239">
        <v>2</v>
      </c>
      <c r="Y475" s="239">
        <v>5</v>
      </c>
      <c r="Z475" s="239">
        <v>1</v>
      </c>
      <c r="AB475" s="239">
        <v>1</v>
      </c>
      <c r="AC475" s="239">
        <v>98</v>
      </c>
      <c r="AD475" s="239" t="s">
        <v>676</v>
      </c>
      <c r="AF475" s="239" t="s">
        <v>521</v>
      </c>
      <c r="AG475" s="239">
        <v>6</v>
      </c>
      <c r="AH475" s="239">
        <v>2</v>
      </c>
      <c r="AI475" s="239">
        <v>2</v>
      </c>
      <c r="AJ475" s="239">
        <v>4</v>
      </c>
      <c r="AK475" s="239">
        <v>21</v>
      </c>
      <c r="AL475" s="239">
        <v>58</v>
      </c>
      <c r="AM475" s="239" t="s">
        <v>384</v>
      </c>
      <c r="AN475" s="239">
        <v>10</v>
      </c>
      <c r="AO475" s="239">
        <v>70</v>
      </c>
      <c r="AP475" s="239">
        <v>90</v>
      </c>
      <c r="AS475" s="239">
        <v>12</v>
      </c>
      <c r="AT475" s="239">
        <v>9</v>
      </c>
      <c r="AV475" s="239">
        <v>11</v>
      </c>
      <c r="AW475" s="239">
        <v>21</v>
      </c>
      <c r="AX475" s="239">
        <v>2</v>
      </c>
      <c r="AY475" s="239">
        <v>2</v>
      </c>
      <c r="AZ475" s="239">
        <v>4</v>
      </c>
      <c r="BA475" s="239">
        <v>21</v>
      </c>
      <c r="BB475" s="239">
        <v>21</v>
      </c>
      <c r="BC475" s="239" t="s">
        <v>374</v>
      </c>
      <c r="BD475" s="239">
        <v>5</v>
      </c>
      <c r="BE475" s="239">
        <v>1</v>
      </c>
      <c r="BI475" s="239">
        <v>12</v>
      </c>
      <c r="BJ475" s="239">
        <v>9</v>
      </c>
      <c r="BL475" s="239">
        <v>11</v>
      </c>
      <c r="BM475" s="239">
        <v>21</v>
      </c>
      <c r="CT475" s="239">
        <v>438146.65142663702</v>
      </c>
      <c r="CU475" s="239">
        <v>4972725.3492507003</v>
      </c>
      <c r="CV475" s="239">
        <v>44.905266449999999</v>
      </c>
      <c r="CW475" s="239">
        <v>-93.783498489999999</v>
      </c>
      <c r="CX475" s="239" t="s">
        <v>379</v>
      </c>
      <c r="CY475" s="239" t="s">
        <v>1183</v>
      </c>
    </row>
    <row r="476" spans="1:103" x14ac:dyDescent="0.25">
      <c r="A476" s="239">
        <v>776738</v>
      </c>
      <c r="B476" s="239">
        <v>3</v>
      </c>
      <c r="C476" s="239">
        <v>7</v>
      </c>
      <c r="D476" s="239">
        <v>171.26</v>
      </c>
      <c r="E476" s="239">
        <v>10</v>
      </c>
      <c r="G476" s="239" t="s">
        <v>1043</v>
      </c>
      <c r="H476" s="239" t="s">
        <v>374</v>
      </c>
      <c r="I476" s="239">
        <v>25</v>
      </c>
      <c r="K476" s="239">
        <v>20500002</v>
      </c>
      <c r="L476" s="239">
        <v>200010119</v>
      </c>
      <c r="M476" s="239">
        <v>1</v>
      </c>
      <c r="N476" s="239">
        <v>1</v>
      </c>
      <c r="O476" s="239">
        <v>2020</v>
      </c>
      <c r="P476" s="239" t="s">
        <v>375</v>
      </c>
      <c r="Q476" s="239">
        <v>1</v>
      </c>
      <c r="R476" s="239">
        <v>98</v>
      </c>
      <c r="S476" s="239">
        <v>5</v>
      </c>
      <c r="T476" s="239">
        <v>0</v>
      </c>
      <c r="U476" s="239">
        <v>1</v>
      </c>
      <c r="W476" s="239">
        <v>55</v>
      </c>
      <c r="X476" s="239">
        <v>2</v>
      </c>
      <c r="Y476" s="239">
        <v>6</v>
      </c>
      <c r="Z476" s="239">
        <v>1</v>
      </c>
      <c r="AB476" s="239">
        <v>1</v>
      </c>
      <c r="AC476" s="239">
        <v>98</v>
      </c>
      <c r="AD476" s="239" t="s">
        <v>1184</v>
      </c>
      <c r="AF476" s="239" t="s">
        <v>521</v>
      </c>
      <c r="AG476" s="239">
        <v>3</v>
      </c>
      <c r="AH476" s="239">
        <v>2</v>
      </c>
      <c r="AI476" s="239">
        <v>2</v>
      </c>
      <c r="AJ476" s="239">
        <v>3</v>
      </c>
      <c r="AK476" s="239">
        <v>29</v>
      </c>
      <c r="AL476" s="239">
        <v>17</v>
      </c>
      <c r="AM476" s="239" t="s">
        <v>374</v>
      </c>
      <c r="AN476" s="239">
        <v>10</v>
      </c>
      <c r="AO476" s="239">
        <v>70</v>
      </c>
      <c r="AP476" s="239">
        <v>75</v>
      </c>
      <c r="AS476" s="239">
        <v>12</v>
      </c>
      <c r="AT476" s="239">
        <v>9</v>
      </c>
      <c r="AU476" s="239">
        <v>55</v>
      </c>
      <c r="AV476" s="239">
        <v>11</v>
      </c>
      <c r="AW476" s="239">
        <v>21</v>
      </c>
      <c r="CT476" s="239">
        <v>438201.68487003702</v>
      </c>
      <c r="CU476" s="239">
        <v>4972725.3492507003</v>
      </c>
      <c r="CV476" s="239">
        <v>44.905271229999997</v>
      </c>
      <c r="CW476" s="239">
        <v>-93.782801449999994</v>
      </c>
      <c r="CX476" s="239" t="s">
        <v>379</v>
      </c>
      <c r="CY476" s="239" t="s">
        <v>1185</v>
      </c>
    </row>
    <row r="477" spans="1:103" x14ac:dyDescent="0.25">
      <c r="A477" s="239">
        <v>455396</v>
      </c>
      <c r="B477" s="239">
        <v>3</v>
      </c>
      <c r="C477" s="239">
        <v>7</v>
      </c>
      <c r="D477" s="239">
        <v>171.26900000000001</v>
      </c>
      <c r="E477" s="239">
        <v>10</v>
      </c>
      <c r="G477" s="239" t="s">
        <v>1043</v>
      </c>
      <c r="H477" s="239" t="s">
        <v>374</v>
      </c>
      <c r="I477" s="239">
        <v>25</v>
      </c>
      <c r="K477" s="239">
        <v>17016911</v>
      </c>
      <c r="M477" s="239">
        <v>5</v>
      </c>
      <c r="N477" s="239">
        <v>23</v>
      </c>
      <c r="O477" s="239">
        <v>2017</v>
      </c>
      <c r="P477" s="239" t="s">
        <v>391</v>
      </c>
      <c r="Q477" s="239">
        <v>7</v>
      </c>
      <c r="R477" s="239" t="s">
        <v>393</v>
      </c>
      <c r="S477" s="239">
        <v>5</v>
      </c>
      <c r="T477" s="239">
        <v>0</v>
      </c>
      <c r="U477" s="239">
        <v>1</v>
      </c>
      <c r="W477" s="239">
        <v>16</v>
      </c>
      <c r="X477" s="239">
        <v>2</v>
      </c>
      <c r="Y477" s="239">
        <v>1</v>
      </c>
      <c r="Z477" s="239">
        <v>2</v>
      </c>
      <c r="AB477" s="239">
        <v>2</v>
      </c>
      <c r="AC477" s="239">
        <v>98</v>
      </c>
      <c r="AD477" s="239" t="s">
        <v>676</v>
      </c>
      <c r="AF477" s="239" t="s">
        <v>521</v>
      </c>
      <c r="AG477" s="239">
        <v>4</v>
      </c>
      <c r="AH477" s="239">
        <v>2</v>
      </c>
      <c r="AI477" s="239">
        <v>2</v>
      </c>
      <c r="AJ477" s="239">
        <v>3</v>
      </c>
      <c r="AK477" s="239">
        <v>21</v>
      </c>
      <c r="AL477" s="239">
        <v>42</v>
      </c>
      <c r="AM477" s="239" t="s">
        <v>384</v>
      </c>
      <c r="AN477" s="239">
        <v>5</v>
      </c>
      <c r="AO477" s="239">
        <v>1</v>
      </c>
      <c r="AS477" s="239">
        <v>12</v>
      </c>
      <c r="AT477" s="239">
        <v>98</v>
      </c>
      <c r="AU477" s="239">
        <v>55</v>
      </c>
      <c r="AV477" s="239">
        <v>11</v>
      </c>
      <c r="AW477" s="239">
        <v>21</v>
      </c>
      <c r="CT477" s="239">
        <v>438230.19115684601</v>
      </c>
      <c r="CU477" s="239">
        <v>4972729.2583609</v>
      </c>
      <c r="CV477" s="239">
        <v>44.905308890000001</v>
      </c>
      <c r="CW477" s="239">
        <v>-93.782440870000002</v>
      </c>
      <c r="CX477" s="239" t="s">
        <v>379</v>
      </c>
      <c r="CY477" s="239" t="s">
        <v>1186</v>
      </c>
    </row>
    <row r="478" spans="1:103" x14ac:dyDescent="0.25">
      <c r="A478" s="239">
        <v>762726</v>
      </c>
      <c r="B478" s="239">
        <v>3</v>
      </c>
      <c r="C478" s="239">
        <v>7</v>
      </c>
      <c r="D478" s="239">
        <v>171.279</v>
      </c>
      <c r="E478" s="239">
        <v>10</v>
      </c>
      <c r="G478" s="239" t="s">
        <v>1043</v>
      </c>
      <c r="H478" s="239" t="s">
        <v>374</v>
      </c>
      <c r="I478" s="239">
        <v>25</v>
      </c>
      <c r="K478" s="239">
        <v>19034171</v>
      </c>
      <c r="M478" s="239">
        <v>11</v>
      </c>
      <c r="N478" s="239">
        <v>14</v>
      </c>
      <c r="O478" s="239">
        <v>2019</v>
      </c>
      <c r="P478" s="239" t="s">
        <v>416</v>
      </c>
      <c r="Q478" s="239">
        <v>23</v>
      </c>
      <c r="S478" s="239">
        <v>5</v>
      </c>
      <c r="T478" s="239">
        <v>0</v>
      </c>
      <c r="U478" s="239">
        <v>2</v>
      </c>
      <c r="W478" s="239">
        <v>16</v>
      </c>
      <c r="X478" s="239">
        <v>2</v>
      </c>
      <c r="Y478" s="239">
        <v>6</v>
      </c>
      <c r="Z478" s="239">
        <v>1</v>
      </c>
      <c r="AB478" s="239">
        <v>1</v>
      </c>
      <c r="AC478" s="239">
        <v>98</v>
      </c>
      <c r="AD478" s="239">
        <v>7</v>
      </c>
      <c r="AF478" s="239" t="s">
        <v>521</v>
      </c>
      <c r="AG478" s="239">
        <v>90</v>
      </c>
      <c r="AH478" s="239">
        <v>2</v>
      </c>
      <c r="AI478" s="239">
        <v>2</v>
      </c>
      <c r="AJ478" s="239">
        <v>3</v>
      </c>
      <c r="AK478" s="239">
        <v>21</v>
      </c>
      <c r="AL478" s="239">
        <v>51</v>
      </c>
      <c r="AM478" s="239" t="s">
        <v>374</v>
      </c>
      <c r="AN478" s="239">
        <v>5</v>
      </c>
      <c r="AO478" s="239">
        <v>1</v>
      </c>
      <c r="AS478" s="239">
        <v>12</v>
      </c>
      <c r="AT478" s="239">
        <v>9</v>
      </c>
      <c r="AU478" s="239">
        <v>60</v>
      </c>
      <c r="AV478" s="239">
        <v>11</v>
      </c>
      <c r="AW478" s="239">
        <v>21</v>
      </c>
      <c r="AX478" s="239">
        <v>2</v>
      </c>
      <c r="AY478" s="239">
        <v>2</v>
      </c>
      <c r="AZ478" s="239">
        <v>4</v>
      </c>
      <c r="BA478" s="239">
        <v>21</v>
      </c>
      <c r="BB478" s="239">
        <v>56</v>
      </c>
      <c r="BC478" s="239" t="s">
        <v>374</v>
      </c>
      <c r="BD478" s="239">
        <v>5</v>
      </c>
      <c r="BE478" s="239">
        <v>1</v>
      </c>
      <c r="BI478" s="239">
        <v>12</v>
      </c>
      <c r="BJ478" s="239">
        <v>9</v>
      </c>
      <c r="BK478" s="239">
        <v>60</v>
      </c>
      <c r="BL478" s="239">
        <v>11</v>
      </c>
      <c r="BM478" s="239">
        <v>21</v>
      </c>
      <c r="CT478" s="239">
        <v>438232.78366565099</v>
      </c>
      <c r="CU478" s="239">
        <v>4972728.71846807</v>
      </c>
      <c r="CV478" s="239">
        <v>44.905304260000001</v>
      </c>
      <c r="CW478" s="239">
        <v>-93.782407969999994</v>
      </c>
      <c r="CX478" s="239" t="s">
        <v>379</v>
      </c>
      <c r="CY478" s="239" t="s">
        <v>1187</v>
      </c>
    </row>
    <row r="479" spans="1:103" x14ac:dyDescent="0.25">
      <c r="A479" s="239">
        <v>679627</v>
      </c>
      <c r="B479" s="239">
        <v>3</v>
      </c>
      <c r="C479" s="239">
        <v>7</v>
      </c>
      <c r="D479" s="239">
        <v>171.31700000000001</v>
      </c>
      <c r="E479" s="239">
        <v>10</v>
      </c>
      <c r="G479" s="239" t="s">
        <v>1043</v>
      </c>
      <c r="H479" s="239" t="s">
        <v>374</v>
      </c>
      <c r="I479" s="239">
        <v>25</v>
      </c>
      <c r="K479" s="239">
        <v>190002588</v>
      </c>
      <c r="M479" s="239">
        <v>1</v>
      </c>
      <c r="N479" s="239">
        <v>27</v>
      </c>
      <c r="O479" s="239">
        <v>2019</v>
      </c>
      <c r="P479" s="239" t="s">
        <v>389</v>
      </c>
      <c r="Q479" s="239">
        <v>7</v>
      </c>
      <c r="S479" s="239">
        <v>5</v>
      </c>
      <c r="T479" s="239">
        <v>0</v>
      </c>
      <c r="U479" s="239">
        <v>1</v>
      </c>
      <c r="W479" s="239">
        <v>16</v>
      </c>
      <c r="X479" s="239">
        <v>2</v>
      </c>
      <c r="Y479" s="239">
        <v>1</v>
      </c>
      <c r="Z479" s="239">
        <v>1</v>
      </c>
      <c r="AB479" s="239">
        <v>1</v>
      </c>
      <c r="AC479" s="239">
        <v>98</v>
      </c>
      <c r="AD479" s="239" t="s">
        <v>676</v>
      </c>
      <c r="AF479" s="239" t="s">
        <v>521</v>
      </c>
      <c r="AG479" s="239">
        <v>4</v>
      </c>
      <c r="AH479" s="239">
        <v>2</v>
      </c>
      <c r="AI479" s="239">
        <v>4</v>
      </c>
      <c r="AJ479" s="239">
        <v>3</v>
      </c>
      <c r="AK479" s="239">
        <v>21</v>
      </c>
      <c r="AL479" s="239">
        <v>53</v>
      </c>
      <c r="AM479" s="239" t="s">
        <v>374</v>
      </c>
      <c r="AN479" s="239">
        <v>5</v>
      </c>
      <c r="AO479" s="239">
        <v>1</v>
      </c>
      <c r="AS479" s="239">
        <v>12</v>
      </c>
      <c r="AT479" s="239">
        <v>9</v>
      </c>
      <c r="AU479" s="239">
        <v>60</v>
      </c>
      <c r="AV479" s="239">
        <v>11</v>
      </c>
      <c r="AW479" s="239">
        <v>21</v>
      </c>
      <c r="CT479" s="239">
        <v>438306.139731195</v>
      </c>
      <c r="CU479" s="239">
        <v>4972726.9015800301</v>
      </c>
      <c r="CV479" s="239">
        <v>44.905294269999999</v>
      </c>
      <c r="CW479" s="239">
        <v>-93.781478629999995</v>
      </c>
      <c r="CX479" s="239" t="s">
        <v>379</v>
      </c>
      <c r="CY479" s="239" t="s">
        <v>1188</v>
      </c>
    </row>
    <row r="480" spans="1:103" x14ac:dyDescent="0.25">
      <c r="A480" s="239">
        <v>10715072</v>
      </c>
      <c r="B480" s="239">
        <v>3</v>
      </c>
      <c r="C480" s="239">
        <v>7</v>
      </c>
      <c r="D480" s="239">
        <v>171.42</v>
      </c>
      <c r="E480" s="239">
        <v>10</v>
      </c>
      <c r="G480" s="239" t="s">
        <v>1031</v>
      </c>
      <c r="H480" s="239" t="s">
        <v>374</v>
      </c>
      <c r="I480" s="239">
        <v>25</v>
      </c>
      <c r="K480" s="239">
        <v>11038811</v>
      </c>
      <c r="L480" s="239">
        <v>113460361</v>
      </c>
      <c r="M480" s="239">
        <v>12</v>
      </c>
      <c r="N480" s="239">
        <v>7</v>
      </c>
      <c r="O480" s="239">
        <v>2011</v>
      </c>
      <c r="P480" s="239" t="s">
        <v>375</v>
      </c>
      <c r="Q480" s="239">
        <v>4</v>
      </c>
      <c r="S480" s="239">
        <v>4</v>
      </c>
      <c r="T480" s="239">
        <v>0</v>
      </c>
      <c r="U480" s="239">
        <v>1</v>
      </c>
      <c r="V480" s="239">
        <v>5</v>
      </c>
      <c r="W480" s="239">
        <v>16</v>
      </c>
      <c r="X480" s="239">
        <v>2</v>
      </c>
      <c r="Y480" s="239">
        <v>6</v>
      </c>
      <c r="Z480" s="239">
        <v>1</v>
      </c>
      <c r="AB480" s="239">
        <v>1</v>
      </c>
      <c r="AC480" s="239">
        <v>98</v>
      </c>
      <c r="AD480" s="239" t="s">
        <v>519</v>
      </c>
      <c r="AE480" s="239" t="s">
        <v>1189</v>
      </c>
      <c r="AF480" s="239" t="s">
        <v>521</v>
      </c>
      <c r="AG480" s="239">
        <v>4</v>
      </c>
      <c r="AH480" s="239">
        <v>2</v>
      </c>
      <c r="AI480" s="239">
        <v>2</v>
      </c>
      <c r="AJ480" s="239">
        <v>4</v>
      </c>
      <c r="AK480" s="239">
        <v>21</v>
      </c>
      <c r="AL480" s="239">
        <v>53</v>
      </c>
      <c r="AM480" s="239" t="s">
        <v>384</v>
      </c>
      <c r="AN480" s="239">
        <v>5</v>
      </c>
      <c r="AO480" s="239">
        <v>1</v>
      </c>
      <c r="AS480" s="239">
        <v>7</v>
      </c>
      <c r="AT480" s="239">
        <v>98</v>
      </c>
      <c r="AU480" s="239">
        <v>55</v>
      </c>
      <c r="AV480" s="239">
        <v>11</v>
      </c>
      <c r="AW480" s="239">
        <v>21</v>
      </c>
      <c r="CT480" s="239">
        <v>438472</v>
      </c>
      <c r="CU480" s="239">
        <v>4972729</v>
      </c>
      <c r="CV480" s="239">
        <v>44.905324899999997</v>
      </c>
      <c r="CW480" s="239">
        <v>-93.7793755</v>
      </c>
      <c r="CX480" s="239" t="s">
        <v>379</v>
      </c>
      <c r="CY480" s="239" t="s">
        <v>1190</v>
      </c>
    </row>
    <row r="481" spans="1:103" x14ac:dyDescent="0.25">
      <c r="A481" s="239">
        <v>412136</v>
      </c>
      <c r="B481" s="239">
        <v>3</v>
      </c>
      <c r="C481" s="239">
        <v>7</v>
      </c>
      <c r="D481" s="239">
        <v>171.43299999999999</v>
      </c>
      <c r="E481" s="239">
        <v>10</v>
      </c>
      <c r="G481" s="239" t="s">
        <v>1043</v>
      </c>
      <c r="H481" s="239" t="s">
        <v>374</v>
      </c>
      <c r="I481" s="239">
        <v>25</v>
      </c>
      <c r="K481" s="239">
        <v>17000530</v>
      </c>
      <c r="M481" s="239">
        <v>1</v>
      </c>
      <c r="N481" s="239">
        <v>6</v>
      </c>
      <c r="O481" s="239">
        <v>2017</v>
      </c>
      <c r="P481" s="239" t="s">
        <v>383</v>
      </c>
      <c r="Q481" s="239">
        <v>8</v>
      </c>
      <c r="R481" s="239">
        <v>98</v>
      </c>
      <c r="S481" s="239">
        <v>5</v>
      </c>
      <c r="T481" s="239">
        <v>0</v>
      </c>
      <c r="U481" s="239">
        <v>1</v>
      </c>
      <c r="W481" s="239">
        <v>67</v>
      </c>
      <c r="X481" s="239">
        <v>2</v>
      </c>
      <c r="Y481" s="239">
        <v>1</v>
      </c>
      <c r="Z481" s="239">
        <v>1</v>
      </c>
      <c r="AB481" s="239">
        <v>1</v>
      </c>
      <c r="AC481" s="239">
        <v>98</v>
      </c>
      <c r="AD481" s="239" t="s">
        <v>676</v>
      </c>
      <c r="AF481" s="239" t="s">
        <v>521</v>
      </c>
      <c r="AG481" s="239">
        <v>3</v>
      </c>
      <c r="AH481" s="239">
        <v>2</v>
      </c>
      <c r="AI481" s="239">
        <v>6</v>
      </c>
      <c r="AJ481" s="239">
        <v>4</v>
      </c>
      <c r="AK481" s="239">
        <v>21</v>
      </c>
      <c r="AL481" s="239">
        <v>34</v>
      </c>
      <c r="AM481" s="239" t="s">
        <v>374</v>
      </c>
      <c r="AN481" s="239">
        <v>9</v>
      </c>
      <c r="AO481" s="239">
        <v>70</v>
      </c>
      <c r="AS481" s="239">
        <v>12</v>
      </c>
      <c r="AT481" s="239">
        <v>9</v>
      </c>
      <c r="AU481" s="239">
        <v>55</v>
      </c>
      <c r="AV481" s="239">
        <v>11</v>
      </c>
      <c r="AW481" s="239">
        <v>21</v>
      </c>
      <c r="CT481" s="239">
        <v>438492.78110151598</v>
      </c>
      <c r="CU481" s="239">
        <v>4972731.3425735896</v>
      </c>
      <c r="CV481" s="239">
        <v>44.905350390000002</v>
      </c>
      <c r="CW481" s="239">
        <v>-93.779115189999999</v>
      </c>
      <c r="CX481" s="239" t="s">
        <v>379</v>
      </c>
      <c r="CY481" s="239" t="s">
        <v>1191</v>
      </c>
    </row>
    <row r="482" spans="1:103" x14ac:dyDescent="0.25">
      <c r="A482" s="239">
        <v>10849098</v>
      </c>
      <c r="B482" s="239">
        <v>3</v>
      </c>
      <c r="C482" s="239">
        <v>7</v>
      </c>
      <c r="D482" s="239">
        <v>171.489</v>
      </c>
      <c r="E482" s="239">
        <v>10</v>
      </c>
      <c r="G482" s="239" t="s">
        <v>1031</v>
      </c>
      <c r="H482" s="239" t="s">
        <v>374</v>
      </c>
      <c r="I482" s="239">
        <v>25</v>
      </c>
      <c r="K482" s="239">
        <v>13501817</v>
      </c>
      <c r="L482" s="239">
        <v>130430257</v>
      </c>
      <c r="M482" s="239">
        <v>2</v>
      </c>
      <c r="N482" s="239">
        <v>11</v>
      </c>
      <c r="O482" s="239">
        <v>2013</v>
      </c>
      <c r="P482" s="239" t="s">
        <v>381</v>
      </c>
      <c r="Q482" s="239">
        <v>6</v>
      </c>
      <c r="S482" s="239">
        <v>4</v>
      </c>
      <c r="T482" s="239">
        <v>0</v>
      </c>
      <c r="U482" s="239">
        <v>2</v>
      </c>
      <c r="V482" s="239">
        <v>5</v>
      </c>
      <c r="W482" s="239">
        <v>10</v>
      </c>
      <c r="X482" s="239">
        <v>2</v>
      </c>
      <c r="Y482" s="239">
        <v>6</v>
      </c>
      <c r="Z482" s="239">
        <v>2</v>
      </c>
      <c r="AB482" s="239">
        <v>5</v>
      </c>
      <c r="AC482" s="239">
        <v>98</v>
      </c>
      <c r="AD482" s="239" t="s">
        <v>523</v>
      </c>
      <c r="AE482" s="239">
        <v>10</v>
      </c>
      <c r="AF482" s="239" t="s">
        <v>521</v>
      </c>
      <c r="AG482" s="239">
        <v>10</v>
      </c>
      <c r="AH482" s="239">
        <v>2</v>
      </c>
      <c r="AI482" s="239">
        <v>3</v>
      </c>
      <c r="AJ482" s="239">
        <v>4</v>
      </c>
      <c r="AK482" s="239">
        <v>21</v>
      </c>
      <c r="AL482" s="239">
        <v>59</v>
      </c>
      <c r="AM482" s="239" t="s">
        <v>374</v>
      </c>
      <c r="AN482" s="239">
        <v>5</v>
      </c>
      <c r="AO482" s="239">
        <v>3</v>
      </c>
      <c r="AS482" s="239">
        <v>7</v>
      </c>
      <c r="AT482" s="239">
        <v>98</v>
      </c>
      <c r="AU482" s="239">
        <v>55</v>
      </c>
      <c r="AV482" s="239">
        <v>11</v>
      </c>
      <c r="AW482" s="239">
        <v>21</v>
      </c>
      <c r="AX482" s="239">
        <v>2</v>
      </c>
      <c r="AY482" s="239">
        <v>4</v>
      </c>
      <c r="AZ482" s="239">
        <v>3</v>
      </c>
      <c r="BA482" s="239">
        <v>21</v>
      </c>
      <c r="BB482" s="239">
        <v>51</v>
      </c>
      <c r="BC482" s="239" t="s">
        <v>384</v>
      </c>
      <c r="BD482" s="239">
        <v>5</v>
      </c>
      <c r="BE482" s="239">
        <v>1</v>
      </c>
      <c r="BI482" s="239">
        <v>7</v>
      </c>
      <c r="BJ482" s="239">
        <v>98</v>
      </c>
      <c r="BK482" s="239">
        <v>55</v>
      </c>
      <c r="BL482" s="239">
        <v>11</v>
      </c>
      <c r="BM482" s="239">
        <v>21</v>
      </c>
      <c r="CT482" s="239">
        <v>438584</v>
      </c>
      <c r="CU482" s="239">
        <v>4972729</v>
      </c>
      <c r="CV482" s="239">
        <v>44.905335700000002</v>
      </c>
      <c r="CW482" s="239">
        <v>-93.777956900000007</v>
      </c>
      <c r="CX482" s="239" t="s">
        <v>379</v>
      </c>
      <c r="CY482" s="239" t="s">
        <v>1192</v>
      </c>
    </row>
    <row r="483" spans="1:103" x14ac:dyDescent="0.25">
      <c r="A483" s="239">
        <v>10849099</v>
      </c>
      <c r="B483" s="239">
        <v>3</v>
      </c>
      <c r="C483" s="239">
        <v>7</v>
      </c>
      <c r="D483" s="239">
        <v>171.489</v>
      </c>
      <c r="E483" s="239">
        <v>10</v>
      </c>
      <c r="G483" s="239" t="s">
        <v>1031</v>
      </c>
      <c r="H483" s="239" t="s">
        <v>374</v>
      </c>
      <c r="I483" s="239">
        <v>25</v>
      </c>
      <c r="K483" s="239">
        <v>13501821</v>
      </c>
      <c r="L483" s="239">
        <v>130430264</v>
      </c>
      <c r="M483" s="239">
        <v>2</v>
      </c>
      <c r="N483" s="239">
        <v>11</v>
      </c>
      <c r="O483" s="239">
        <v>2013</v>
      </c>
      <c r="P483" s="239" t="s">
        <v>381</v>
      </c>
      <c r="Q483" s="239">
        <v>7</v>
      </c>
      <c r="S483" s="239">
        <v>4</v>
      </c>
      <c r="T483" s="239">
        <v>0</v>
      </c>
      <c r="U483" s="239">
        <v>2</v>
      </c>
      <c r="V483" s="239">
        <v>5</v>
      </c>
      <c r="W483" s="239">
        <v>10</v>
      </c>
      <c r="X483" s="239">
        <v>2</v>
      </c>
      <c r="Y483" s="239">
        <v>6</v>
      </c>
      <c r="Z483" s="239">
        <v>2</v>
      </c>
      <c r="AB483" s="239">
        <v>5</v>
      </c>
      <c r="AC483" s="239">
        <v>1</v>
      </c>
      <c r="AD483" s="239" t="s">
        <v>523</v>
      </c>
      <c r="AE483" s="239">
        <v>10</v>
      </c>
      <c r="AF483" s="239" t="s">
        <v>521</v>
      </c>
      <c r="AG483" s="239">
        <v>10</v>
      </c>
      <c r="AH483" s="239">
        <v>2</v>
      </c>
      <c r="AI483" s="239">
        <v>3</v>
      </c>
      <c r="AJ483" s="239">
        <v>3</v>
      </c>
      <c r="AK483" s="239">
        <v>21</v>
      </c>
      <c r="AL483" s="239">
        <v>29</v>
      </c>
      <c r="AM483" s="239" t="s">
        <v>374</v>
      </c>
      <c r="AN483" s="239">
        <v>5</v>
      </c>
      <c r="AO483" s="239">
        <v>1</v>
      </c>
      <c r="AS483" s="239">
        <v>7</v>
      </c>
      <c r="AT483" s="239">
        <v>98</v>
      </c>
      <c r="AU483" s="239">
        <v>55</v>
      </c>
      <c r="AV483" s="239">
        <v>11</v>
      </c>
      <c r="AW483" s="239">
        <v>21</v>
      </c>
      <c r="AX483" s="239">
        <v>2</v>
      </c>
      <c r="AY483" s="239">
        <v>4</v>
      </c>
      <c r="AZ483" s="239">
        <v>4</v>
      </c>
      <c r="BA483" s="239">
        <v>21</v>
      </c>
      <c r="BB483" s="239">
        <v>17</v>
      </c>
      <c r="BC483" s="239" t="s">
        <v>374</v>
      </c>
      <c r="BD483" s="239">
        <v>5</v>
      </c>
      <c r="BE483" s="239">
        <v>3</v>
      </c>
      <c r="BI483" s="239">
        <v>7</v>
      </c>
      <c r="BJ483" s="239">
        <v>98</v>
      </c>
      <c r="BK483" s="239">
        <v>55</v>
      </c>
      <c r="BL483" s="239">
        <v>11</v>
      </c>
      <c r="BM483" s="239">
        <v>21</v>
      </c>
      <c r="CT483" s="239">
        <v>438584</v>
      </c>
      <c r="CU483" s="239">
        <v>4972729</v>
      </c>
      <c r="CV483" s="239">
        <v>44.905335700000002</v>
      </c>
      <c r="CW483" s="239">
        <v>-93.777956900000007</v>
      </c>
      <c r="CX483" s="239" t="s">
        <v>379</v>
      </c>
      <c r="CY483" s="239" t="s">
        <v>1193</v>
      </c>
    </row>
    <row r="484" spans="1:103" x14ac:dyDescent="0.25">
      <c r="A484" s="239">
        <v>397195</v>
      </c>
      <c r="B484" s="239">
        <v>3</v>
      </c>
      <c r="C484" s="239">
        <v>7</v>
      </c>
      <c r="D484" s="239">
        <v>171.51599999999999</v>
      </c>
      <c r="E484" s="239">
        <v>10</v>
      </c>
      <c r="G484" s="239" t="s">
        <v>1043</v>
      </c>
      <c r="H484" s="239" t="s">
        <v>374</v>
      </c>
      <c r="I484" s="239">
        <v>25</v>
      </c>
      <c r="K484" s="239">
        <v>16039833</v>
      </c>
      <c r="M484" s="239">
        <v>11</v>
      </c>
      <c r="N484" s="239">
        <v>23</v>
      </c>
      <c r="O484" s="239">
        <v>2016</v>
      </c>
      <c r="P484" s="239" t="s">
        <v>375</v>
      </c>
      <c r="Q484" s="239">
        <v>3</v>
      </c>
      <c r="S484" s="239">
        <v>5</v>
      </c>
      <c r="T484" s="239">
        <v>0</v>
      </c>
      <c r="U484" s="239">
        <v>1</v>
      </c>
      <c r="W484" s="239">
        <v>57</v>
      </c>
      <c r="X484" s="239">
        <v>2</v>
      </c>
      <c r="Y484" s="239">
        <v>6</v>
      </c>
      <c r="Z484" s="239">
        <v>4</v>
      </c>
      <c r="AB484" s="239">
        <v>5</v>
      </c>
      <c r="AC484" s="239">
        <v>98</v>
      </c>
      <c r="AD484" s="239" t="s">
        <v>676</v>
      </c>
      <c r="AF484" s="239" t="s">
        <v>521</v>
      </c>
      <c r="AG484" s="239">
        <v>3</v>
      </c>
      <c r="AH484" s="239">
        <v>2</v>
      </c>
      <c r="AI484" s="239">
        <v>2</v>
      </c>
      <c r="AJ484" s="239">
        <v>3</v>
      </c>
      <c r="AK484" s="239">
        <v>21</v>
      </c>
      <c r="AL484" s="239">
        <v>29</v>
      </c>
      <c r="AM484" s="239" t="s">
        <v>374</v>
      </c>
      <c r="AN484" s="239">
        <v>5</v>
      </c>
      <c r="AO484" s="239">
        <v>72</v>
      </c>
      <c r="AS484" s="239">
        <v>12</v>
      </c>
      <c r="AT484" s="239">
        <v>9</v>
      </c>
      <c r="AU484" s="239">
        <v>55</v>
      </c>
      <c r="AV484" s="239">
        <v>11</v>
      </c>
      <c r="AW484" s="239">
        <v>21</v>
      </c>
      <c r="CT484" s="239">
        <v>438627.100283648</v>
      </c>
      <c r="CU484" s="239">
        <v>4972714.4865069501</v>
      </c>
      <c r="CV484" s="239">
        <v>44.905210259999997</v>
      </c>
      <c r="CW484" s="239">
        <v>-93.777411880000002</v>
      </c>
      <c r="CX484" s="239" t="s">
        <v>379</v>
      </c>
      <c r="CY484" s="239" t="s">
        <v>1194</v>
      </c>
    </row>
    <row r="485" spans="1:103" x14ac:dyDescent="0.25">
      <c r="A485" s="239">
        <v>10700642</v>
      </c>
      <c r="B485" s="239">
        <v>3</v>
      </c>
      <c r="C485" s="239">
        <v>7</v>
      </c>
      <c r="D485" s="239">
        <v>171.65899999999999</v>
      </c>
      <c r="E485" s="239">
        <v>10</v>
      </c>
      <c r="G485" s="239" t="s">
        <v>1031</v>
      </c>
      <c r="H485" s="239" t="s">
        <v>374</v>
      </c>
      <c r="I485" s="239">
        <v>25</v>
      </c>
      <c r="K485" s="239">
        <v>11503681</v>
      </c>
      <c r="L485" s="239">
        <v>111010216</v>
      </c>
      <c r="M485" s="239">
        <v>3</v>
      </c>
      <c r="N485" s="239">
        <v>23</v>
      </c>
      <c r="O485" s="239">
        <v>2011</v>
      </c>
      <c r="P485" s="239" t="s">
        <v>375</v>
      </c>
      <c r="Q485" s="239">
        <v>14</v>
      </c>
      <c r="S485" s="239">
        <v>5</v>
      </c>
      <c r="T485" s="239">
        <v>0</v>
      </c>
      <c r="U485" s="239">
        <v>1</v>
      </c>
      <c r="V485" s="239">
        <v>7</v>
      </c>
      <c r="W485" s="239">
        <v>54</v>
      </c>
      <c r="X485" s="239">
        <v>2</v>
      </c>
      <c r="Y485" s="239">
        <v>1</v>
      </c>
      <c r="Z485" s="239">
        <v>2</v>
      </c>
      <c r="AA485" s="239">
        <v>4</v>
      </c>
      <c r="AB485" s="239">
        <v>4</v>
      </c>
      <c r="AC485" s="239">
        <v>98</v>
      </c>
      <c r="AD485" s="239" t="s">
        <v>523</v>
      </c>
      <c r="AE485" s="239" t="s">
        <v>1195</v>
      </c>
      <c r="AF485" s="239" t="s">
        <v>521</v>
      </c>
      <c r="AG485" s="239">
        <v>3</v>
      </c>
      <c r="AH485" s="239">
        <v>2</v>
      </c>
      <c r="AI485" s="239">
        <v>2</v>
      </c>
      <c r="AJ485" s="239">
        <v>4</v>
      </c>
      <c r="AK485" s="239">
        <v>21</v>
      </c>
      <c r="AL485" s="239">
        <v>51</v>
      </c>
      <c r="AM485" s="239" t="s">
        <v>384</v>
      </c>
      <c r="AN485" s="239">
        <v>5</v>
      </c>
      <c r="AO485" s="239">
        <v>1</v>
      </c>
      <c r="AS485" s="239">
        <v>7</v>
      </c>
      <c r="AT485" s="239">
        <v>98</v>
      </c>
      <c r="AU485" s="239">
        <v>55</v>
      </c>
      <c r="AV485" s="239">
        <v>11</v>
      </c>
      <c r="AW485" s="239">
        <v>25</v>
      </c>
      <c r="CT485" s="239">
        <v>438858</v>
      </c>
      <c r="CU485" s="239">
        <v>4972729</v>
      </c>
      <c r="CV485" s="239">
        <v>44.905361999999997</v>
      </c>
      <c r="CW485" s="239">
        <v>-93.774491499999996</v>
      </c>
      <c r="CX485" s="239" t="s">
        <v>379</v>
      </c>
      <c r="CY485" s="239" t="s">
        <v>1196</v>
      </c>
    </row>
    <row r="486" spans="1:103" x14ac:dyDescent="0.25">
      <c r="A486" s="239">
        <v>10700560</v>
      </c>
      <c r="B486" s="239">
        <v>3</v>
      </c>
      <c r="C486" s="239">
        <v>7</v>
      </c>
      <c r="D486" s="239">
        <v>171.66800000000001</v>
      </c>
      <c r="E486" s="239">
        <v>10</v>
      </c>
      <c r="G486" s="239" t="s">
        <v>1031</v>
      </c>
      <c r="H486" s="239" t="s">
        <v>374</v>
      </c>
      <c r="I486" s="239">
        <v>25</v>
      </c>
      <c r="K486" s="239">
        <v>11010121</v>
      </c>
      <c r="L486" s="239">
        <v>110960125</v>
      </c>
      <c r="M486" s="239">
        <v>4</v>
      </c>
      <c r="N486" s="239">
        <v>6</v>
      </c>
      <c r="O486" s="239">
        <v>2011</v>
      </c>
      <c r="P486" s="239" t="s">
        <v>375</v>
      </c>
      <c r="Q486" s="239">
        <v>9</v>
      </c>
      <c r="S486" s="239">
        <v>5</v>
      </c>
      <c r="T486" s="239">
        <v>0</v>
      </c>
      <c r="U486" s="239">
        <v>1</v>
      </c>
      <c r="V486" s="239">
        <v>90</v>
      </c>
      <c r="W486" s="239">
        <v>16</v>
      </c>
      <c r="X486" s="239">
        <v>2</v>
      </c>
      <c r="Y486" s="239">
        <v>1</v>
      </c>
      <c r="Z486" s="239">
        <v>1</v>
      </c>
      <c r="AB486" s="239">
        <v>1</v>
      </c>
      <c r="AC486" s="239">
        <v>98</v>
      </c>
      <c r="AD486" s="239">
        <v>7</v>
      </c>
      <c r="AE486" s="239">
        <v>155</v>
      </c>
      <c r="AF486" s="239" t="s">
        <v>521</v>
      </c>
      <c r="AG486" s="239">
        <v>4</v>
      </c>
      <c r="AH486" s="239">
        <v>2</v>
      </c>
      <c r="AI486" s="239">
        <v>2</v>
      </c>
      <c r="AJ486" s="239">
        <v>3</v>
      </c>
      <c r="AK486" s="239">
        <v>21</v>
      </c>
      <c r="AL486" s="239">
        <v>69</v>
      </c>
      <c r="AM486" s="239" t="s">
        <v>384</v>
      </c>
      <c r="AN486" s="239">
        <v>5</v>
      </c>
      <c r="AO486" s="239">
        <v>1</v>
      </c>
      <c r="AS486" s="239">
        <v>7</v>
      </c>
      <c r="AT486" s="239">
        <v>98</v>
      </c>
      <c r="AU486" s="239">
        <v>55</v>
      </c>
      <c r="AV486" s="239">
        <v>11</v>
      </c>
      <c r="AW486" s="239">
        <v>20</v>
      </c>
      <c r="CT486" s="239">
        <v>438872</v>
      </c>
      <c r="CU486" s="239">
        <v>4972729</v>
      </c>
      <c r="CV486" s="239">
        <v>44.905363399999999</v>
      </c>
      <c r="CW486" s="239">
        <v>-93.774309099999996</v>
      </c>
      <c r="CX486" s="239" t="s">
        <v>379</v>
      </c>
      <c r="CY486" s="239" t="s">
        <v>1197</v>
      </c>
    </row>
    <row r="487" spans="1:103" x14ac:dyDescent="0.25">
      <c r="A487" s="239">
        <v>10703870</v>
      </c>
      <c r="B487" s="239">
        <v>3</v>
      </c>
      <c r="C487" s="239">
        <v>7</v>
      </c>
      <c r="D487" s="239">
        <v>171.66800000000001</v>
      </c>
      <c r="E487" s="239">
        <v>10</v>
      </c>
      <c r="G487" s="239" t="s">
        <v>1031</v>
      </c>
      <c r="H487" s="239" t="s">
        <v>374</v>
      </c>
      <c r="I487" s="239">
        <v>25</v>
      </c>
      <c r="K487" s="239">
        <v>11032650</v>
      </c>
      <c r="L487" s="239">
        <v>112840086</v>
      </c>
      <c r="M487" s="239">
        <v>10</v>
      </c>
      <c r="N487" s="239">
        <v>11</v>
      </c>
      <c r="O487" s="239">
        <v>2011</v>
      </c>
      <c r="P487" s="239" t="s">
        <v>391</v>
      </c>
      <c r="Q487" s="239">
        <v>7</v>
      </c>
      <c r="S487" s="239">
        <v>5</v>
      </c>
      <c r="T487" s="239">
        <v>0</v>
      </c>
      <c r="U487" s="239">
        <v>1</v>
      </c>
      <c r="V487" s="239">
        <v>90</v>
      </c>
      <c r="W487" s="239">
        <v>16</v>
      </c>
      <c r="X487" s="239">
        <v>2</v>
      </c>
      <c r="Y487" s="239">
        <v>2</v>
      </c>
      <c r="Z487" s="239">
        <v>1</v>
      </c>
      <c r="AB487" s="239">
        <v>1</v>
      </c>
      <c r="AC487" s="239">
        <v>98</v>
      </c>
      <c r="AD487" s="239" t="s">
        <v>519</v>
      </c>
      <c r="AE487" s="239" t="s">
        <v>1157</v>
      </c>
      <c r="AF487" s="239" t="s">
        <v>521</v>
      </c>
      <c r="AG487" s="239">
        <v>4</v>
      </c>
      <c r="AH487" s="239">
        <v>2</v>
      </c>
      <c r="AI487" s="239">
        <v>4</v>
      </c>
      <c r="AJ487" s="239">
        <v>3</v>
      </c>
      <c r="AK487" s="239">
        <v>21</v>
      </c>
      <c r="AL487" s="239">
        <v>53</v>
      </c>
      <c r="AM487" s="239" t="s">
        <v>374</v>
      </c>
      <c r="AN487" s="239">
        <v>5</v>
      </c>
      <c r="AO487" s="239">
        <v>1</v>
      </c>
      <c r="AS487" s="239">
        <v>7</v>
      </c>
      <c r="AT487" s="239">
        <v>98</v>
      </c>
      <c r="AU487" s="239">
        <v>55</v>
      </c>
      <c r="AV487" s="239">
        <v>11</v>
      </c>
      <c r="AW487" s="239">
        <v>20</v>
      </c>
      <c r="CT487" s="239">
        <v>438872</v>
      </c>
      <c r="CU487" s="239">
        <v>4972729</v>
      </c>
      <c r="CV487" s="239">
        <v>44.905363399999999</v>
      </c>
      <c r="CW487" s="239">
        <v>-93.774309099999996</v>
      </c>
      <c r="CX487" s="239" t="s">
        <v>379</v>
      </c>
      <c r="CY487" s="239" t="s">
        <v>1198</v>
      </c>
    </row>
    <row r="488" spans="1:103" x14ac:dyDescent="0.25">
      <c r="A488" s="239">
        <v>10934637</v>
      </c>
      <c r="B488" s="239">
        <v>3</v>
      </c>
      <c r="C488" s="239">
        <v>7</v>
      </c>
      <c r="D488" s="239">
        <v>171.66800000000001</v>
      </c>
      <c r="E488" s="239">
        <v>10</v>
      </c>
      <c r="G488" s="239" t="s">
        <v>1031</v>
      </c>
      <c r="H488" s="239" t="s">
        <v>374</v>
      </c>
      <c r="I488" s="239">
        <v>25</v>
      </c>
      <c r="K488" s="239">
        <v>14504157</v>
      </c>
      <c r="L488" s="239">
        <v>140980255</v>
      </c>
      <c r="M488" s="239">
        <v>4</v>
      </c>
      <c r="N488" s="239">
        <v>3</v>
      </c>
      <c r="O488" s="239">
        <v>2014</v>
      </c>
      <c r="P488" s="239" t="s">
        <v>416</v>
      </c>
      <c r="Q488" s="239">
        <v>18</v>
      </c>
      <c r="R488" s="239" t="s">
        <v>376</v>
      </c>
      <c r="S488" s="239">
        <v>5</v>
      </c>
      <c r="T488" s="239">
        <v>0</v>
      </c>
      <c r="U488" s="239">
        <v>2</v>
      </c>
      <c r="V488" s="239">
        <v>90</v>
      </c>
      <c r="W488" s="239">
        <v>10</v>
      </c>
      <c r="X488" s="239">
        <v>2</v>
      </c>
      <c r="Y488" s="239">
        <v>1</v>
      </c>
      <c r="Z488" s="239">
        <v>5</v>
      </c>
      <c r="AB488" s="239">
        <v>3</v>
      </c>
      <c r="AC488" s="239">
        <v>98</v>
      </c>
      <c r="AD488" s="239">
        <v>7</v>
      </c>
      <c r="AE488" s="239">
        <v>155</v>
      </c>
      <c r="AF488" s="239" t="s">
        <v>521</v>
      </c>
      <c r="AG488" s="239">
        <v>90</v>
      </c>
      <c r="AH488" s="239">
        <v>1</v>
      </c>
      <c r="AI488" s="239">
        <v>4</v>
      </c>
      <c r="AJ488" s="239">
        <v>3</v>
      </c>
      <c r="AK488" s="239">
        <v>99</v>
      </c>
      <c r="AN488" s="239">
        <v>99</v>
      </c>
      <c r="AO488" s="239">
        <v>3</v>
      </c>
      <c r="AQ488" s="239">
        <v>99</v>
      </c>
      <c r="AS488" s="239">
        <v>7</v>
      </c>
      <c r="AT488" s="239">
        <v>98</v>
      </c>
      <c r="AU488" s="239">
        <v>55</v>
      </c>
      <c r="AV488" s="239">
        <v>11</v>
      </c>
      <c r="AW488" s="239">
        <v>21</v>
      </c>
      <c r="AX488" s="239">
        <v>2</v>
      </c>
      <c r="AY488" s="239">
        <v>2</v>
      </c>
      <c r="AZ488" s="239">
        <v>4</v>
      </c>
      <c r="BA488" s="239">
        <v>27</v>
      </c>
      <c r="BB488" s="239">
        <v>29</v>
      </c>
      <c r="BC488" s="239" t="s">
        <v>374</v>
      </c>
      <c r="BD488" s="239">
        <v>5</v>
      </c>
      <c r="BE488" s="239">
        <v>1</v>
      </c>
      <c r="BI488" s="239">
        <v>7</v>
      </c>
      <c r="BJ488" s="239">
        <v>98</v>
      </c>
      <c r="BK488" s="239">
        <v>55</v>
      </c>
      <c r="BL488" s="239">
        <v>11</v>
      </c>
      <c r="BM488" s="239">
        <v>21</v>
      </c>
      <c r="CT488" s="239">
        <v>438872</v>
      </c>
      <c r="CU488" s="239">
        <v>4972729</v>
      </c>
      <c r="CV488" s="239">
        <v>44.905363399999999</v>
      </c>
      <c r="CW488" s="239">
        <v>-93.774309099999996</v>
      </c>
      <c r="CX488" s="239" t="s">
        <v>379</v>
      </c>
      <c r="CY488" s="239" t="s">
        <v>1199</v>
      </c>
    </row>
    <row r="489" spans="1:103" x14ac:dyDescent="0.25">
      <c r="A489" s="239">
        <v>648553</v>
      </c>
      <c r="B489" s="239">
        <v>3</v>
      </c>
      <c r="C489" s="239">
        <v>7</v>
      </c>
      <c r="D489" s="239">
        <v>171.68600000000001</v>
      </c>
      <c r="E489" s="239">
        <v>10</v>
      </c>
      <c r="G489" s="239" t="s">
        <v>1043</v>
      </c>
      <c r="H489" s="239" t="s">
        <v>374</v>
      </c>
      <c r="I489" s="239">
        <v>25</v>
      </c>
      <c r="K489" s="239">
        <v>18511589</v>
      </c>
      <c r="M489" s="239">
        <v>9</v>
      </c>
      <c r="N489" s="239">
        <v>30</v>
      </c>
      <c r="O489" s="239">
        <v>2018</v>
      </c>
      <c r="P489" s="239" t="s">
        <v>389</v>
      </c>
      <c r="Q489" s="239">
        <v>15</v>
      </c>
      <c r="R489" s="239" t="s">
        <v>393</v>
      </c>
      <c r="S489" s="239">
        <v>5</v>
      </c>
      <c r="T489" s="239">
        <v>0</v>
      </c>
      <c r="U489" s="239">
        <v>1</v>
      </c>
      <c r="W489" s="239">
        <v>55</v>
      </c>
      <c r="X489" s="239">
        <v>2</v>
      </c>
      <c r="Y489" s="239">
        <v>1</v>
      </c>
      <c r="Z489" s="239">
        <v>2</v>
      </c>
      <c r="AB489" s="239">
        <v>1</v>
      </c>
      <c r="AC489" s="239">
        <v>98</v>
      </c>
      <c r="AD489" s="239" t="s">
        <v>1200</v>
      </c>
      <c r="AF489" s="239" t="s">
        <v>521</v>
      </c>
      <c r="AG489" s="239">
        <v>3</v>
      </c>
      <c r="AH489" s="239">
        <v>2</v>
      </c>
      <c r="AI489" s="239">
        <v>2</v>
      </c>
      <c r="AJ489" s="239">
        <v>3</v>
      </c>
      <c r="AK489" s="239">
        <v>30</v>
      </c>
      <c r="AL489" s="239">
        <v>15</v>
      </c>
      <c r="AM489" s="239" t="s">
        <v>374</v>
      </c>
      <c r="AN489" s="239">
        <v>5</v>
      </c>
      <c r="AO489" s="239">
        <v>70</v>
      </c>
      <c r="AP489" s="239">
        <v>62</v>
      </c>
      <c r="AS489" s="239">
        <v>12</v>
      </c>
      <c r="AT489" s="239">
        <v>9</v>
      </c>
      <c r="AU489" s="239">
        <v>55</v>
      </c>
      <c r="AV489" s="239">
        <v>11</v>
      </c>
      <c r="AW489" s="239">
        <v>21</v>
      </c>
      <c r="CT489" s="239">
        <v>438900.18626703997</v>
      </c>
      <c r="CU489" s="239">
        <v>4972733.8159343004</v>
      </c>
      <c r="CV489" s="239">
        <v>44.905407740000001</v>
      </c>
      <c r="CW489" s="239">
        <v>-93.773955340000001</v>
      </c>
      <c r="CX489" s="239" t="s">
        <v>379</v>
      </c>
      <c r="CY489" s="239" t="s">
        <v>1201</v>
      </c>
    </row>
    <row r="490" spans="1:103" x14ac:dyDescent="0.25">
      <c r="A490" s="239">
        <v>782190</v>
      </c>
      <c r="B490" s="239">
        <v>3</v>
      </c>
      <c r="C490" s="239">
        <v>7</v>
      </c>
      <c r="D490" s="239">
        <v>171.68600000000001</v>
      </c>
      <c r="E490" s="239">
        <v>10</v>
      </c>
      <c r="G490" s="239" t="s">
        <v>1043</v>
      </c>
      <c r="H490" s="239" t="s">
        <v>374</v>
      </c>
      <c r="I490" s="239">
        <v>25</v>
      </c>
      <c r="K490" s="239">
        <v>20500831</v>
      </c>
      <c r="L490" s="239">
        <v>200190335</v>
      </c>
      <c r="M490" s="239">
        <v>1</v>
      </c>
      <c r="N490" s="239">
        <v>19</v>
      </c>
      <c r="O490" s="239">
        <v>2020</v>
      </c>
      <c r="P490" s="239" t="s">
        <v>389</v>
      </c>
      <c r="Q490" s="239">
        <v>11</v>
      </c>
      <c r="R490" s="239" t="s">
        <v>393</v>
      </c>
      <c r="S490" s="239">
        <v>5</v>
      </c>
      <c r="T490" s="239">
        <v>0</v>
      </c>
      <c r="U490" s="239">
        <v>1</v>
      </c>
      <c r="W490" s="239">
        <v>55</v>
      </c>
      <c r="X490" s="239">
        <v>2</v>
      </c>
      <c r="Y490" s="239">
        <v>1</v>
      </c>
      <c r="Z490" s="239">
        <v>2</v>
      </c>
      <c r="AB490" s="239">
        <v>5</v>
      </c>
      <c r="AC490" s="239">
        <v>98</v>
      </c>
      <c r="AD490" s="239">
        <v>7</v>
      </c>
      <c r="AF490" s="239" t="s">
        <v>521</v>
      </c>
      <c r="AG490" s="239">
        <v>3</v>
      </c>
      <c r="AH490" s="239">
        <v>2</v>
      </c>
      <c r="AI490" s="239">
        <v>2</v>
      </c>
      <c r="AJ490" s="239">
        <v>3</v>
      </c>
      <c r="AK490" s="239">
        <v>21</v>
      </c>
      <c r="AL490" s="239">
        <v>22</v>
      </c>
      <c r="AM490" s="239" t="s">
        <v>384</v>
      </c>
      <c r="AN490" s="239">
        <v>5</v>
      </c>
      <c r="AO490" s="239">
        <v>70</v>
      </c>
      <c r="AS490" s="239">
        <v>12</v>
      </c>
      <c r="AT490" s="239">
        <v>9</v>
      </c>
      <c r="AU490" s="239">
        <v>60</v>
      </c>
      <c r="AV490" s="239">
        <v>11</v>
      </c>
      <c r="AW490" s="239">
        <v>21</v>
      </c>
      <c r="CT490" s="239">
        <v>438887.48624164</v>
      </c>
      <c r="CU490" s="239">
        <v>4972725.3492507003</v>
      </c>
      <c r="CV490" s="239">
        <v>44.90533044</v>
      </c>
      <c r="CW490" s="239">
        <v>-93.774115179999995</v>
      </c>
      <c r="CX490" s="239" t="s">
        <v>379</v>
      </c>
      <c r="CY490" s="239" t="s">
        <v>1202</v>
      </c>
    </row>
    <row r="491" spans="1:103" x14ac:dyDescent="0.25">
      <c r="A491" s="239">
        <v>870778</v>
      </c>
      <c r="B491" s="239">
        <v>3</v>
      </c>
      <c r="C491" s="239">
        <v>7</v>
      </c>
      <c r="D491" s="239">
        <v>171.71899999999999</v>
      </c>
      <c r="E491" s="239">
        <v>10</v>
      </c>
      <c r="G491" s="239" t="s">
        <v>1043</v>
      </c>
      <c r="H491" s="239" t="s">
        <v>374</v>
      </c>
      <c r="I491" s="239">
        <v>25</v>
      </c>
      <c r="K491" s="239">
        <v>20038183</v>
      </c>
      <c r="L491" s="239">
        <v>203610106</v>
      </c>
      <c r="M491" s="239">
        <v>12</v>
      </c>
      <c r="N491" s="239">
        <v>26</v>
      </c>
      <c r="O491" s="239">
        <v>2020</v>
      </c>
      <c r="P491" s="239" t="s">
        <v>386</v>
      </c>
      <c r="Q491" s="239">
        <v>10</v>
      </c>
      <c r="S491" s="239">
        <v>5</v>
      </c>
      <c r="T491" s="239">
        <v>0</v>
      </c>
      <c r="U491" s="239">
        <v>1</v>
      </c>
      <c r="W491" s="239">
        <v>48</v>
      </c>
      <c r="X491" s="239">
        <v>2</v>
      </c>
      <c r="Y491" s="239">
        <v>1</v>
      </c>
      <c r="Z491" s="239">
        <v>6</v>
      </c>
      <c r="AB491" s="239">
        <v>5</v>
      </c>
      <c r="AC491" s="239">
        <v>98</v>
      </c>
      <c r="AD491" s="239" t="s">
        <v>676</v>
      </c>
      <c r="AF491" s="239" t="s">
        <v>521</v>
      </c>
      <c r="AG491" s="239">
        <v>3</v>
      </c>
      <c r="AH491" s="239">
        <v>2</v>
      </c>
      <c r="AI491" s="239">
        <v>2</v>
      </c>
      <c r="AJ491" s="239">
        <v>3</v>
      </c>
      <c r="AK491" s="239">
        <v>21</v>
      </c>
      <c r="AL491" s="239">
        <v>19</v>
      </c>
      <c r="AM491" s="239" t="s">
        <v>374</v>
      </c>
      <c r="AN491" s="239">
        <v>5</v>
      </c>
      <c r="AO491" s="239">
        <v>99</v>
      </c>
      <c r="AS491" s="239">
        <v>12</v>
      </c>
      <c r="AT491" s="239">
        <v>9</v>
      </c>
      <c r="AU491" s="239">
        <v>60</v>
      </c>
      <c r="AV491" s="239">
        <v>11</v>
      </c>
      <c r="AW491" s="239">
        <v>21</v>
      </c>
      <c r="CT491" s="239">
        <v>438940.97158290597</v>
      </c>
      <c r="CU491" s="239">
        <v>4972735.8393921498</v>
      </c>
      <c r="CV491" s="239">
        <v>44.905429460000001</v>
      </c>
      <c r="CW491" s="239">
        <v>-93.773438999999996</v>
      </c>
      <c r="CX491" s="239" t="s">
        <v>379</v>
      </c>
      <c r="CY491" s="239" t="s">
        <v>1203</v>
      </c>
    </row>
    <row r="492" spans="1:103" x14ac:dyDescent="0.25">
      <c r="A492" s="239">
        <v>397235</v>
      </c>
      <c r="B492" s="239">
        <v>3</v>
      </c>
      <c r="C492" s="239">
        <v>7</v>
      </c>
      <c r="D492" s="239">
        <v>171.72300000000001</v>
      </c>
      <c r="E492" s="239">
        <v>10</v>
      </c>
      <c r="G492" s="239" t="s">
        <v>1043</v>
      </c>
      <c r="H492" s="239" t="s">
        <v>374</v>
      </c>
      <c r="I492" s="239">
        <v>25</v>
      </c>
      <c r="K492" s="239">
        <v>16039317</v>
      </c>
      <c r="M492" s="239">
        <v>11</v>
      </c>
      <c r="N492" s="239">
        <v>18</v>
      </c>
      <c r="O492" s="239">
        <v>2016</v>
      </c>
      <c r="P492" s="239" t="s">
        <v>383</v>
      </c>
      <c r="Q492" s="239">
        <v>14</v>
      </c>
      <c r="R492" s="239">
        <v>98</v>
      </c>
      <c r="S492" s="239">
        <v>5</v>
      </c>
      <c r="T492" s="239">
        <v>0</v>
      </c>
      <c r="U492" s="239">
        <v>1</v>
      </c>
      <c r="W492" s="239">
        <v>61</v>
      </c>
      <c r="X492" s="239">
        <v>2</v>
      </c>
      <c r="Y492" s="239">
        <v>1</v>
      </c>
      <c r="Z492" s="239">
        <v>4</v>
      </c>
      <c r="AA492" s="239">
        <v>5</v>
      </c>
      <c r="AB492" s="239">
        <v>3</v>
      </c>
      <c r="AC492" s="239">
        <v>98</v>
      </c>
      <c r="AD492" s="239" t="s">
        <v>676</v>
      </c>
      <c r="AF492" s="239" t="s">
        <v>521</v>
      </c>
      <c r="AG492" s="239">
        <v>3</v>
      </c>
      <c r="AH492" s="239">
        <v>2</v>
      </c>
      <c r="AI492" s="239">
        <v>2</v>
      </c>
      <c r="AJ492" s="239">
        <v>4</v>
      </c>
      <c r="AK492" s="239">
        <v>21</v>
      </c>
      <c r="AL492" s="239">
        <v>30</v>
      </c>
      <c r="AM492" s="239" t="s">
        <v>374</v>
      </c>
      <c r="AN492" s="239">
        <v>5</v>
      </c>
      <c r="AO492" s="239">
        <v>90</v>
      </c>
      <c r="AS492" s="239">
        <v>12</v>
      </c>
      <c r="AT492" s="239">
        <v>9</v>
      </c>
      <c r="AU492" s="239">
        <v>55</v>
      </c>
      <c r="AV492" s="239">
        <v>11</v>
      </c>
      <c r="AW492" s="239">
        <v>24</v>
      </c>
      <c r="CT492" s="239">
        <v>438960.72020702303</v>
      </c>
      <c r="CU492" s="239">
        <v>4972730.91337483</v>
      </c>
      <c r="CV492" s="239">
        <v>44.905386810000003</v>
      </c>
      <c r="CW492" s="239">
        <v>-93.773188270000006</v>
      </c>
      <c r="CX492" s="239" t="s">
        <v>379</v>
      </c>
      <c r="CY492" s="239" t="s">
        <v>1204</v>
      </c>
    </row>
    <row r="493" spans="1:103" x14ac:dyDescent="0.25">
      <c r="A493" s="239">
        <v>10933874</v>
      </c>
      <c r="B493" s="239">
        <v>3</v>
      </c>
      <c r="C493" s="239">
        <v>7</v>
      </c>
      <c r="D493" s="239">
        <v>171.72800000000001</v>
      </c>
      <c r="E493" s="239">
        <v>10</v>
      </c>
      <c r="G493" s="239" t="s">
        <v>1031</v>
      </c>
      <c r="H493" s="239" t="s">
        <v>374</v>
      </c>
      <c r="I493" s="239">
        <v>25</v>
      </c>
      <c r="K493" s="239">
        <v>14006394</v>
      </c>
      <c r="L493" s="239">
        <v>140630062</v>
      </c>
      <c r="M493" s="239">
        <v>3</v>
      </c>
      <c r="N493" s="239">
        <v>3</v>
      </c>
      <c r="O493" s="239">
        <v>2014</v>
      </c>
      <c r="P493" s="239" t="s">
        <v>381</v>
      </c>
      <c r="Q493" s="239">
        <v>15</v>
      </c>
      <c r="S493" s="239">
        <v>5</v>
      </c>
      <c r="T493" s="239">
        <v>0</v>
      </c>
      <c r="U493" s="239">
        <v>2</v>
      </c>
      <c r="V493" s="239">
        <v>1</v>
      </c>
      <c r="W493" s="239">
        <v>10</v>
      </c>
      <c r="X493" s="239">
        <v>2</v>
      </c>
      <c r="Y493" s="239">
        <v>1</v>
      </c>
      <c r="Z493" s="239">
        <v>2</v>
      </c>
      <c r="AB493" s="239">
        <v>1</v>
      </c>
      <c r="AC493" s="239">
        <v>98</v>
      </c>
      <c r="AD493" s="239" t="s">
        <v>519</v>
      </c>
      <c r="AE493" s="239" t="s">
        <v>1099</v>
      </c>
      <c r="AF493" s="239" t="s">
        <v>521</v>
      </c>
      <c r="AG493" s="239">
        <v>7</v>
      </c>
      <c r="AH493" s="239">
        <v>2</v>
      </c>
      <c r="AI493" s="239">
        <v>3</v>
      </c>
      <c r="AJ493" s="239">
        <v>4</v>
      </c>
      <c r="AK493" s="239">
        <v>21</v>
      </c>
      <c r="AL493" s="239">
        <v>64</v>
      </c>
      <c r="AM493" s="239" t="s">
        <v>384</v>
      </c>
      <c r="AN493" s="239">
        <v>5</v>
      </c>
      <c r="AO493" s="239">
        <v>3</v>
      </c>
      <c r="AS493" s="239">
        <v>7</v>
      </c>
      <c r="AT493" s="239">
        <v>98</v>
      </c>
      <c r="AU493" s="239">
        <v>55</v>
      </c>
      <c r="AV493" s="239">
        <v>11</v>
      </c>
      <c r="AW493" s="239">
        <v>20</v>
      </c>
      <c r="AX493" s="239">
        <v>2</v>
      </c>
      <c r="AY493" s="239">
        <v>2</v>
      </c>
      <c r="AZ493" s="239">
        <v>4</v>
      </c>
      <c r="BA493" s="239">
        <v>21</v>
      </c>
      <c r="BB493" s="239">
        <v>54</v>
      </c>
      <c r="BC493" s="239" t="s">
        <v>374</v>
      </c>
      <c r="BD493" s="239">
        <v>5</v>
      </c>
      <c r="BE493" s="239">
        <v>1</v>
      </c>
      <c r="BI493" s="239">
        <v>7</v>
      </c>
      <c r="BJ493" s="239">
        <v>98</v>
      </c>
      <c r="BK493" s="239">
        <v>55</v>
      </c>
      <c r="BL493" s="239">
        <v>11</v>
      </c>
      <c r="BM493" s="239">
        <v>20</v>
      </c>
      <c r="CT493" s="239">
        <v>438968</v>
      </c>
      <c r="CU493" s="239">
        <v>4972729</v>
      </c>
      <c r="CV493" s="239">
        <v>44.9053726</v>
      </c>
      <c r="CW493" s="239">
        <v>-93.773093099999997</v>
      </c>
      <c r="CX493" s="239" t="s">
        <v>379</v>
      </c>
      <c r="CY493" s="239" t="s">
        <v>1205</v>
      </c>
    </row>
    <row r="494" spans="1:103" x14ac:dyDescent="0.25">
      <c r="A494" s="239">
        <v>803982</v>
      </c>
      <c r="B494" s="239">
        <v>3</v>
      </c>
      <c r="C494" s="239">
        <v>7</v>
      </c>
      <c r="D494" s="239">
        <v>171.76599999999999</v>
      </c>
      <c r="E494" s="239">
        <v>10</v>
      </c>
      <c r="G494" s="239" t="s">
        <v>1043</v>
      </c>
      <c r="H494" s="239" t="s">
        <v>374</v>
      </c>
      <c r="I494" s="239">
        <v>25</v>
      </c>
      <c r="K494" s="239">
        <v>20007537</v>
      </c>
      <c r="L494" s="239">
        <v>200740061</v>
      </c>
      <c r="M494" s="239">
        <v>3</v>
      </c>
      <c r="N494" s="239">
        <v>14</v>
      </c>
      <c r="O494" s="239">
        <v>2020</v>
      </c>
      <c r="P494" s="239" t="s">
        <v>386</v>
      </c>
      <c r="Q494" s="239">
        <v>19</v>
      </c>
      <c r="R494" s="239" t="s">
        <v>376</v>
      </c>
      <c r="S494" s="239">
        <v>5</v>
      </c>
      <c r="T494" s="239">
        <v>0</v>
      </c>
      <c r="U494" s="239">
        <v>1</v>
      </c>
      <c r="W494" s="239">
        <v>16</v>
      </c>
      <c r="X494" s="239">
        <v>2</v>
      </c>
      <c r="Y494" s="239">
        <v>6</v>
      </c>
      <c r="Z494" s="239">
        <v>1</v>
      </c>
      <c r="AB494" s="239">
        <v>1</v>
      </c>
      <c r="AC494" s="239">
        <v>98</v>
      </c>
      <c r="AD494" s="239">
        <v>7</v>
      </c>
      <c r="AF494" s="239" t="s">
        <v>521</v>
      </c>
      <c r="AG494" s="239">
        <v>4</v>
      </c>
      <c r="AH494" s="239">
        <v>2</v>
      </c>
      <c r="AI494" s="239">
        <v>4</v>
      </c>
      <c r="AJ494" s="239">
        <v>4</v>
      </c>
      <c r="AK494" s="239">
        <v>21</v>
      </c>
      <c r="AL494" s="239">
        <v>61</v>
      </c>
      <c r="AM494" s="239" t="s">
        <v>374</v>
      </c>
      <c r="AN494" s="239">
        <v>5</v>
      </c>
      <c r="AO494" s="239">
        <v>1</v>
      </c>
      <c r="AS494" s="239">
        <v>12</v>
      </c>
      <c r="AT494" s="239">
        <v>9</v>
      </c>
      <c r="AU494" s="239">
        <v>60</v>
      </c>
      <c r="AV494" s="239">
        <v>11</v>
      </c>
      <c r="AW494" s="239">
        <v>24</v>
      </c>
      <c r="CT494" s="239">
        <v>439015.22448269802</v>
      </c>
      <c r="CU494" s="239">
        <v>4972731.13564853</v>
      </c>
      <c r="CV494" s="239">
        <v>44.905393480000001</v>
      </c>
      <c r="CW494" s="239">
        <v>-93.772497950000002</v>
      </c>
      <c r="CX494" s="239" t="s">
        <v>379</v>
      </c>
      <c r="CY494" s="239" t="s">
        <v>1206</v>
      </c>
    </row>
    <row r="495" spans="1:103" x14ac:dyDescent="0.25">
      <c r="A495" s="239">
        <v>702735</v>
      </c>
      <c r="B495" s="239">
        <v>3</v>
      </c>
      <c r="C495" s="239">
        <v>7</v>
      </c>
      <c r="D495" s="239">
        <v>171.80500000000001</v>
      </c>
      <c r="E495" s="239">
        <v>10</v>
      </c>
      <c r="G495" s="239" t="s">
        <v>1043</v>
      </c>
      <c r="H495" s="239" t="s">
        <v>374</v>
      </c>
      <c r="I495" s="239">
        <v>25</v>
      </c>
      <c r="K495" s="239">
        <v>19001545</v>
      </c>
      <c r="M495" s="239">
        <v>4</v>
      </c>
      <c r="N495" s="239">
        <v>10</v>
      </c>
      <c r="O495" s="239">
        <v>2019</v>
      </c>
      <c r="P495" s="239" t="s">
        <v>375</v>
      </c>
      <c r="Q495" s="239">
        <v>13</v>
      </c>
      <c r="S495" s="239">
        <v>5</v>
      </c>
      <c r="T495" s="239">
        <v>0</v>
      </c>
      <c r="U495" s="239">
        <v>1</v>
      </c>
      <c r="W495" s="239">
        <v>55</v>
      </c>
      <c r="X495" s="239">
        <v>2</v>
      </c>
      <c r="Y495" s="239">
        <v>1</v>
      </c>
      <c r="Z495" s="239">
        <v>4</v>
      </c>
      <c r="AB495" s="239">
        <v>3</v>
      </c>
      <c r="AC495" s="239">
        <v>98</v>
      </c>
      <c r="AD495" s="239" t="s">
        <v>676</v>
      </c>
      <c r="AF495" s="239" t="s">
        <v>521</v>
      </c>
      <c r="AG495" s="239">
        <v>3</v>
      </c>
      <c r="AH495" s="239">
        <v>2</v>
      </c>
      <c r="AI495" s="239">
        <v>2</v>
      </c>
      <c r="AJ495" s="239">
        <v>4</v>
      </c>
      <c r="AK495" s="239">
        <v>21</v>
      </c>
      <c r="AL495" s="239">
        <v>49</v>
      </c>
      <c r="AM495" s="239" t="s">
        <v>374</v>
      </c>
      <c r="AN495" s="239">
        <v>5</v>
      </c>
      <c r="AO495" s="239">
        <v>1</v>
      </c>
      <c r="AS495" s="239">
        <v>12</v>
      </c>
      <c r="AT495" s="239">
        <v>9</v>
      </c>
      <c r="AU495" s="239">
        <v>60</v>
      </c>
      <c r="AV495" s="239">
        <v>11</v>
      </c>
      <c r="AW495" s="239">
        <v>25</v>
      </c>
      <c r="CT495" s="239">
        <v>439091.79896621802</v>
      </c>
      <c r="CU495" s="239">
        <v>4972720.7592190998</v>
      </c>
      <c r="CV495" s="239">
        <v>44.905306639999999</v>
      </c>
      <c r="CW495" s="239">
        <v>-93.771526820000005</v>
      </c>
      <c r="CX495" s="239" t="s">
        <v>379</v>
      </c>
      <c r="CY495" s="239" t="s">
        <v>1207</v>
      </c>
    </row>
    <row r="496" spans="1:103" x14ac:dyDescent="0.25">
      <c r="A496" s="239">
        <v>355474</v>
      </c>
      <c r="B496" s="239">
        <v>3</v>
      </c>
      <c r="C496" s="239">
        <v>7</v>
      </c>
      <c r="D496" s="239">
        <v>171.83199999999999</v>
      </c>
      <c r="E496" s="239">
        <v>10</v>
      </c>
      <c r="G496" s="239" t="s">
        <v>1043</v>
      </c>
      <c r="H496" s="239" t="s">
        <v>374</v>
      </c>
      <c r="I496" s="239">
        <v>25</v>
      </c>
      <c r="K496" s="239">
        <v>16018985</v>
      </c>
      <c r="M496" s="239">
        <v>6</v>
      </c>
      <c r="N496" s="239">
        <v>9</v>
      </c>
      <c r="O496" s="239">
        <v>2016</v>
      </c>
      <c r="P496" s="239" t="s">
        <v>416</v>
      </c>
      <c r="Q496" s="239">
        <v>20</v>
      </c>
      <c r="R496" s="239" t="s">
        <v>376</v>
      </c>
      <c r="S496" s="239">
        <v>3</v>
      </c>
      <c r="T496" s="239">
        <v>0</v>
      </c>
      <c r="U496" s="239">
        <v>1</v>
      </c>
      <c r="W496" s="239">
        <v>17</v>
      </c>
      <c r="X496" s="239">
        <v>2</v>
      </c>
      <c r="Y496" s="239">
        <v>1</v>
      </c>
      <c r="Z496" s="239">
        <v>1</v>
      </c>
      <c r="AB496" s="239">
        <v>1</v>
      </c>
      <c r="AC496" s="239">
        <v>98</v>
      </c>
      <c r="AD496" s="239" t="s">
        <v>676</v>
      </c>
      <c r="AF496" s="239" t="s">
        <v>521</v>
      </c>
      <c r="AG496" s="239">
        <v>4</v>
      </c>
      <c r="AH496" s="239">
        <v>2</v>
      </c>
      <c r="AI496" s="239">
        <v>31</v>
      </c>
      <c r="AJ496" s="239">
        <v>4</v>
      </c>
      <c r="AK496" s="239">
        <v>21</v>
      </c>
      <c r="AL496" s="239">
        <v>45</v>
      </c>
      <c r="AM496" s="239" t="s">
        <v>374</v>
      </c>
      <c r="AN496" s="239">
        <v>5</v>
      </c>
      <c r="AO496" s="239">
        <v>1</v>
      </c>
      <c r="AS496" s="239">
        <v>12</v>
      </c>
      <c r="AT496" s="239">
        <v>9</v>
      </c>
      <c r="AU496" s="239">
        <v>55</v>
      </c>
      <c r="AV496" s="239">
        <v>11</v>
      </c>
      <c r="AW496" s="239">
        <v>24</v>
      </c>
      <c r="CT496" s="239">
        <v>439136.24905511801</v>
      </c>
      <c r="CU496" s="239">
        <v>4972730.24212177</v>
      </c>
      <c r="CV496" s="239">
        <v>44.905395800000001</v>
      </c>
      <c r="CW496" s="239">
        <v>-93.770964960000001</v>
      </c>
      <c r="CX496" s="239" t="s">
        <v>379</v>
      </c>
      <c r="CY496" s="239" t="s">
        <v>1208</v>
      </c>
    </row>
    <row r="497" spans="1:103" x14ac:dyDescent="0.25">
      <c r="A497" s="239">
        <v>848308</v>
      </c>
      <c r="B497" s="239">
        <v>3</v>
      </c>
      <c r="C497" s="239">
        <v>7</v>
      </c>
      <c r="D497" s="239">
        <v>171.857</v>
      </c>
      <c r="E497" s="239">
        <v>10</v>
      </c>
      <c r="G497" s="239" t="s">
        <v>1043</v>
      </c>
      <c r="H497" s="239" t="s">
        <v>374</v>
      </c>
      <c r="I497" s="239">
        <v>25</v>
      </c>
      <c r="K497" s="239">
        <v>20508999</v>
      </c>
      <c r="L497" s="239">
        <v>202940819</v>
      </c>
      <c r="M497" s="239">
        <v>10</v>
      </c>
      <c r="N497" s="239">
        <v>20</v>
      </c>
      <c r="O497" s="239">
        <v>2020</v>
      </c>
      <c r="P497" s="239" t="s">
        <v>391</v>
      </c>
      <c r="Q497" s="239">
        <v>18</v>
      </c>
      <c r="R497" s="239" t="s">
        <v>376</v>
      </c>
      <c r="S497" s="239">
        <v>5</v>
      </c>
      <c r="T497" s="239">
        <v>0</v>
      </c>
      <c r="U497" s="239">
        <v>1</v>
      </c>
      <c r="W497" s="239">
        <v>55</v>
      </c>
      <c r="X497" s="239">
        <v>2</v>
      </c>
      <c r="Y497" s="239">
        <v>4</v>
      </c>
      <c r="Z497" s="239">
        <v>4</v>
      </c>
      <c r="AB497" s="239">
        <v>2</v>
      </c>
      <c r="AC497" s="239">
        <v>98</v>
      </c>
      <c r="AD497" s="239">
        <v>7</v>
      </c>
      <c r="AF497" s="239" t="s">
        <v>521</v>
      </c>
      <c r="AG497" s="239">
        <v>3</v>
      </c>
      <c r="AH497" s="239">
        <v>2</v>
      </c>
      <c r="AI497" s="239">
        <v>2</v>
      </c>
      <c r="AJ497" s="239">
        <v>4</v>
      </c>
      <c r="AK497" s="239">
        <v>21</v>
      </c>
      <c r="AL497" s="239">
        <v>39</v>
      </c>
      <c r="AM497" s="239" t="s">
        <v>374</v>
      </c>
      <c r="AN497" s="239">
        <v>5</v>
      </c>
      <c r="AO497" s="239">
        <v>90</v>
      </c>
      <c r="AS497" s="239">
        <v>12</v>
      </c>
      <c r="AT497" s="239">
        <v>9</v>
      </c>
      <c r="AU497" s="239">
        <v>60</v>
      </c>
      <c r="AV497" s="239">
        <v>11</v>
      </c>
      <c r="AW497" s="239">
        <v>24</v>
      </c>
      <c r="CT497" s="239">
        <v>439162.65345864103</v>
      </c>
      <c r="CU497" s="239">
        <v>4972725.3492507003</v>
      </c>
      <c r="CV497" s="239">
        <v>44.905354019999997</v>
      </c>
      <c r="CW497" s="239">
        <v>-93.770629929999998</v>
      </c>
      <c r="CX497" s="239" t="s">
        <v>379</v>
      </c>
      <c r="CY497" s="239" t="s">
        <v>1209</v>
      </c>
    </row>
    <row r="498" spans="1:103" x14ac:dyDescent="0.25">
      <c r="A498" s="239">
        <v>10773624</v>
      </c>
      <c r="B498" s="239">
        <v>3</v>
      </c>
      <c r="C498" s="239">
        <v>7</v>
      </c>
      <c r="D498" s="239">
        <v>171.86799999999999</v>
      </c>
      <c r="E498" s="239">
        <v>10</v>
      </c>
      <c r="G498" s="239" t="s">
        <v>1031</v>
      </c>
      <c r="H498" s="239" t="s">
        <v>374</v>
      </c>
      <c r="I498" s="239">
        <v>25</v>
      </c>
      <c r="K498" s="239">
        <v>12001485</v>
      </c>
      <c r="L498" s="239">
        <v>120180031</v>
      </c>
      <c r="M498" s="239">
        <v>1</v>
      </c>
      <c r="N498" s="239">
        <v>18</v>
      </c>
      <c r="O498" s="239">
        <v>2012</v>
      </c>
      <c r="P498" s="239" t="s">
        <v>375</v>
      </c>
      <c r="Q498" s="239">
        <v>4</v>
      </c>
      <c r="S498" s="239">
        <v>5</v>
      </c>
      <c r="T498" s="239">
        <v>0</v>
      </c>
      <c r="U498" s="239">
        <v>1</v>
      </c>
      <c r="V498" s="239">
        <v>4</v>
      </c>
      <c r="W498" s="239">
        <v>54</v>
      </c>
      <c r="X498" s="239">
        <v>2</v>
      </c>
      <c r="Y498" s="239">
        <v>6</v>
      </c>
      <c r="Z498" s="239">
        <v>1</v>
      </c>
      <c r="AA498" s="239">
        <v>1</v>
      </c>
      <c r="AB498" s="239">
        <v>1</v>
      </c>
      <c r="AC498" s="239">
        <v>98</v>
      </c>
      <c r="AD498" s="239" t="s">
        <v>676</v>
      </c>
      <c r="AE498" s="239" t="s">
        <v>1210</v>
      </c>
      <c r="AF498" s="239" t="s">
        <v>521</v>
      </c>
      <c r="AG498" s="239">
        <v>3</v>
      </c>
      <c r="AH498" s="239">
        <v>2</v>
      </c>
      <c r="AI498" s="239">
        <v>2</v>
      </c>
      <c r="AJ498" s="239">
        <v>4</v>
      </c>
      <c r="AK498" s="239">
        <v>21</v>
      </c>
      <c r="AL498" s="239">
        <v>21</v>
      </c>
      <c r="AM498" s="239" t="s">
        <v>374</v>
      </c>
      <c r="AN498" s="239">
        <v>9</v>
      </c>
      <c r="AO498" s="239">
        <v>21</v>
      </c>
      <c r="AP498" s="239">
        <v>6</v>
      </c>
      <c r="AS498" s="239">
        <v>7</v>
      </c>
      <c r="AT498" s="239">
        <v>98</v>
      </c>
      <c r="AU498" s="239">
        <v>55</v>
      </c>
      <c r="AV498" s="239">
        <v>11</v>
      </c>
      <c r="AW498" s="239">
        <v>20</v>
      </c>
      <c r="CT498" s="239">
        <v>439194</v>
      </c>
      <c r="CU498" s="239">
        <v>4972730</v>
      </c>
      <c r="CV498" s="239">
        <v>44.905394200000003</v>
      </c>
      <c r="CW498" s="239">
        <v>-93.770235700000001</v>
      </c>
      <c r="CX498" s="239" t="s">
        <v>379</v>
      </c>
      <c r="CY498" s="239" t="s">
        <v>1211</v>
      </c>
    </row>
    <row r="499" spans="1:103" x14ac:dyDescent="0.25">
      <c r="A499" s="239">
        <v>10701404</v>
      </c>
      <c r="B499" s="239">
        <v>3</v>
      </c>
      <c r="C499" s="239">
        <v>7</v>
      </c>
      <c r="D499" s="239">
        <v>171.887</v>
      </c>
      <c r="E499" s="239">
        <v>10</v>
      </c>
      <c r="G499" s="239" t="s">
        <v>1031</v>
      </c>
      <c r="H499" s="239" t="s">
        <v>374</v>
      </c>
      <c r="I499" s="239">
        <v>25</v>
      </c>
      <c r="K499" s="239">
        <v>11015650</v>
      </c>
      <c r="L499" s="239">
        <v>111500030</v>
      </c>
      <c r="M499" s="239">
        <v>5</v>
      </c>
      <c r="N499" s="239">
        <v>24</v>
      </c>
      <c r="O499" s="239">
        <v>2011</v>
      </c>
      <c r="P499" s="239" t="s">
        <v>391</v>
      </c>
      <c r="Q499" s="239">
        <v>23</v>
      </c>
      <c r="S499" s="239">
        <v>5</v>
      </c>
      <c r="T499" s="239">
        <v>0</v>
      </c>
      <c r="U499" s="239">
        <v>2</v>
      </c>
      <c r="V499" s="239">
        <v>8</v>
      </c>
      <c r="W499" s="239">
        <v>16</v>
      </c>
      <c r="X499" s="239">
        <v>2</v>
      </c>
      <c r="Y499" s="239">
        <v>6</v>
      </c>
      <c r="Z499" s="239">
        <v>2</v>
      </c>
      <c r="AB499" s="239">
        <v>1</v>
      </c>
      <c r="AC499" s="239">
        <v>98</v>
      </c>
      <c r="AD499" s="239" t="s">
        <v>576</v>
      </c>
      <c r="AE499" s="239" t="s">
        <v>1212</v>
      </c>
      <c r="AF499" s="239" t="s">
        <v>521</v>
      </c>
      <c r="AG499" s="239">
        <v>8</v>
      </c>
      <c r="AH499" s="239">
        <v>2</v>
      </c>
      <c r="AI499" s="239">
        <v>4</v>
      </c>
      <c r="AJ499" s="239">
        <v>4</v>
      </c>
      <c r="AK499" s="239">
        <v>21</v>
      </c>
      <c r="AL499" s="239">
        <v>61</v>
      </c>
      <c r="AM499" s="239" t="s">
        <v>374</v>
      </c>
      <c r="AN499" s="239">
        <v>5</v>
      </c>
      <c r="AO499" s="239">
        <v>1</v>
      </c>
      <c r="AS499" s="239">
        <v>7</v>
      </c>
      <c r="AT499" s="239">
        <v>98</v>
      </c>
      <c r="AU499" s="239">
        <v>55</v>
      </c>
      <c r="AV499" s="239">
        <v>11</v>
      </c>
      <c r="AW499" s="239">
        <v>20</v>
      </c>
      <c r="AX499" s="239">
        <v>2</v>
      </c>
      <c r="AY499" s="239">
        <v>2</v>
      </c>
      <c r="AZ499" s="239">
        <v>3</v>
      </c>
      <c r="BA499" s="239">
        <v>21</v>
      </c>
      <c r="BB499" s="239">
        <v>42</v>
      </c>
      <c r="BC499" s="239" t="s">
        <v>374</v>
      </c>
      <c r="BD499" s="239">
        <v>5</v>
      </c>
      <c r="BE499" s="239">
        <v>1</v>
      </c>
      <c r="BI499" s="239">
        <v>7</v>
      </c>
      <c r="BJ499" s="239">
        <v>98</v>
      </c>
      <c r="BK499" s="239">
        <v>55</v>
      </c>
      <c r="BL499" s="239">
        <v>11</v>
      </c>
      <c r="BM499" s="239">
        <v>20</v>
      </c>
      <c r="CT499" s="239">
        <v>439224</v>
      </c>
      <c r="CU499" s="239">
        <v>4972730</v>
      </c>
      <c r="CV499" s="239">
        <v>44.905397100000002</v>
      </c>
      <c r="CW499" s="239">
        <v>-93.769850599999998</v>
      </c>
      <c r="CX499" s="239" t="s">
        <v>379</v>
      </c>
      <c r="CY499" s="239" t="s">
        <v>1213</v>
      </c>
    </row>
    <row r="500" spans="1:103" x14ac:dyDescent="0.25">
      <c r="A500" s="239">
        <v>10706357</v>
      </c>
      <c r="B500" s="239">
        <v>3</v>
      </c>
      <c r="C500" s="239">
        <v>7</v>
      </c>
      <c r="D500" s="239">
        <v>171.97800000000001</v>
      </c>
      <c r="E500" s="239">
        <v>27</v>
      </c>
      <c r="F500" s="239" t="s">
        <v>1214</v>
      </c>
      <c r="H500" s="239" t="s">
        <v>374</v>
      </c>
      <c r="I500" s="239">
        <v>25</v>
      </c>
      <c r="K500" s="239">
        <v>11000188</v>
      </c>
      <c r="L500" s="239">
        <v>110110170</v>
      </c>
      <c r="M500" s="239">
        <v>1</v>
      </c>
      <c r="N500" s="239">
        <v>10</v>
      </c>
      <c r="O500" s="239">
        <v>2011</v>
      </c>
      <c r="P500" s="239" t="s">
        <v>381</v>
      </c>
      <c r="Q500" s="239">
        <v>13</v>
      </c>
      <c r="S500" s="239">
        <v>4</v>
      </c>
      <c r="T500" s="239">
        <v>0</v>
      </c>
      <c r="U500" s="239">
        <v>1</v>
      </c>
      <c r="V500" s="239">
        <v>90</v>
      </c>
      <c r="W500" s="239">
        <v>83</v>
      </c>
      <c r="X500" s="239">
        <v>2</v>
      </c>
      <c r="Y500" s="239">
        <v>1</v>
      </c>
      <c r="Z500" s="239">
        <v>4</v>
      </c>
      <c r="AA500" s="239">
        <v>2</v>
      </c>
      <c r="AB500" s="239">
        <v>5</v>
      </c>
      <c r="AC500" s="239">
        <v>98</v>
      </c>
      <c r="AD500" s="239" t="s">
        <v>525</v>
      </c>
      <c r="AE500" s="239" t="s">
        <v>945</v>
      </c>
      <c r="AF500" s="239" t="s">
        <v>521</v>
      </c>
      <c r="AG500" s="239">
        <v>3</v>
      </c>
      <c r="AH500" s="239">
        <v>2</v>
      </c>
      <c r="AI500" s="239">
        <v>3</v>
      </c>
      <c r="AJ500" s="239">
        <v>3</v>
      </c>
      <c r="AK500" s="239">
        <v>21</v>
      </c>
      <c r="AL500" s="239">
        <v>54</v>
      </c>
      <c r="AM500" s="239" t="s">
        <v>374</v>
      </c>
      <c r="AN500" s="239">
        <v>5</v>
      </c>
      <c r="AS500" s="239">
        <v>7</v>
      </c>
      <c r="AT500" s="239">
        <v>98</v>
      </c>
      <c r="AU500" s="239">
        <v>55</v>
      </c>
      <c r="AV500" s="239">
        <v>11</v>
      </c>
      <c r="AW500" s="239">
        <v>22</v>
      </c>
      <c r="CT500" s="239">
        <v>439370</v>
      </c>
      <c r="CU500" s="239">
        <v>4972730</v>
      </c>
      <c r="CV500" s="239">
        <v>44.905411100000002</v>
      </c>
      <c r="CW500" s="239">
        <v>-93.768004899999994</v>
      </c>
      <c r="CX500" s="239" t="s">
        <v>379</v>
      </c>
      <c r="CY500" s="239" t="s">
        <v>1215</v>
      </c>
    </row>
    <row r="501" spans="1:103" x14ac:dyDescent="0.25">
      <c r="A501" s="239">
        <v>762335</v>
      </c>
      <c r="B501" s="239">
        <v>3</v>
      </c>
      <c r="C501" s="239">
        <v>7</v>
      </c>
      <c r="D501" s="239">
        <v>172.07</v>
      </c>
      <c r="E501" s="239">
        <v>27</v>
      </c>
      <c r="F501" s="239" t="s">
        <v>1214</v>
      </c>
      <c r="H501" s="239" t="s">
        <v>374</v>
      </c>
      <c r="I501" s="239">
        <v>25</v>
      </c>
      <c r="K501" s="239">
        <v>19513666</v>
      </c>
      <c r="M501" s="239">
        <v>11</v>
      </c>
      <c r="N501" s="239">
        <v>10</v>
      </c>
      <c r="O501" s="239">
        <v>2019</v>
      </c>
      <c r="P501" s="239" t="s">
        <v>389</v>
      </c>
      <c r="Q501" s="239">
        <v>15</v>
      </c>
      <c r="R501" s="239">
        <v>98</v>
      </c>
      <c r="S501" s="239">
        <v>3</v>
      </c>
      <c r="T501" s="239">
        <v>0</v>
      </c>
      <c r="U501" s="239">
        <v>3</v>
      </c>
      <c r="V501" s="239">
        <v>13</v>
      </c>
      <c r="W501" s="239">
        <v>10</v>
      </c>
      <c r="X501" s="239">
        <v>2</v>
      </c>
      <c r="Y501" s="239">
        <v>1</v>
      </c>
      <c r="Z501" s="239">
        <v>4</v>
      </c>
      <c r="AB501" s="239">
        <v>5</v>
      </c>
      <c r="AC501" s="239">
        <v>98</v>
      </c>
      <c r="AD501" s="239">
        <v>7</v>
      </c>
      <c r="AF501" s="239" t="s">
        <v>521</v>
      </c>
      <c r="AG501" s="239">
        <v>7</v>
      </c>
      <c r="AH501" s="239">
        <v>2</v>
      </c>
      <c r="AI501" s="239">
        <v>3</v>
      </c>
      <c r="AJ501" s="239">
        <v>3</v>
      </c>
      <c r="AK501" s="239">
        <v>27</v>
      </c>
      <c r="AL501" s="239">
        <v>40</v>
      </c>
      <c r="AM501" s="239" t="s">
        <v>374</v>
      </c>
      <c r="AN501" s="239">
        <v>5</v>
      </c>
      <c r="AO501" s="239">
        <v>1</v>
      </c>
      <c r="AS501" s="239">
        <v>12</v>
      </c>
      <c r="AT501" s="239">
        <v>98</v>
      </c>
      <c r="AU501" s="239">
        <v>55</v>
      </c>
      <c r="AV501" s="239">
        <v>11</v>
      </c>
      <c r="AW501" s="239">
        <v>21</v>
      </c>
      <c r="AX501" s="239">
        <v>2</v>
      </c>
      <c r="AY501" s="239">
        <v>5</v>
      </c>
      <c r="AZ501" s="239">
        <v>3</v>
      </c>
      <c r="BA501" s="239">
        <v>21</v>
      </c>
      <c r="BB501" s="239">
        <v>38</v>
      </c>
      <c r="BC501" s="239" t="s">
        <v>384</v>
      </c>
      <c r="BD501" s="239">
        <v>5</v>
      </c>
      <c r="BE501" s="239">
        <v>1</v>
      </c>
      <c r="BI501" s="239">
        <v>12</v>
      </c>
      <c r="BJ501" s="239">
        <v>98</v>
      </c>
      <c r="BK501" s="239">
        <v>55</v>
      </c>
      <c r="BL501" s="239">
        <v>11</v>
      </c>
      <c r="BM501" s="239">
        <v>21</v>
      </c>
      <c r="BN501" s="239">
        <v>2</v>
      </c>
      <c r="BO501" s="239">
        <v>4</v>
      </c>
      <c r="BP501" s="239">
        <v>4</v>
      </c>
      <c r="BQ501" s="239">
        <v>27</v>
      </c>
      <c r="BR501" s="239">
        <v>43</v>
      </c>
      <c r="BS501" s="239" t="s">
        <v>384</v>
      </c>
      <c r="BT501" s="239">
        <v>5</v>
      </c>
      <c r="BU501" s="239">
        <v>70</v>
      </c>
      <c r="BY501" s="239">
        <v>12</v>
      </c>
      <c r="BZ501" s="239">
        <v>98</v>
      </c>
      <c r="CA501" s="239">
        <v>55</v>
      </c>
      <c r="CB501" s="239">
        <v>11</v>
      </c>
      <c r="CC501" s="239">
        <v>21</v>
      </c>
      <c r="CT501" s="239">
        <v>439505.55414444202</v>
      </c>
      <c r="CU501" s="239">
        <v>4972721.1159089003</v>
      </c>
      <c r="CV501" s="239">
        <v>44.905345140000001</v>
      </c>
      <c r="CW501" s="239">
        <v>-93.766286280000003</v>
      </c>
      <c r="CX501" s="239" t="s">
        <v>379</v>
      </c>
      <c r="CY501" s="239" t="s">
        <v>1216</v>
      </c>
    </row>
    <row r="502" spans="1:103" x14ac:dyDescent="0.25">
      <c r="A502" s="239">
        <v>10800353</v>
      </c>
      <c r="B502" s="239">
        <v>3</v>
      </c>
      <c r="C502" s="239">
        <v>7</v>
      </c>
      <c r="D502" s="239">
        <v>172.398</v>
      </c>
      <c r="E502" s="239">
        <v>27</v>
      </c>
      <c r="F502" s="239" t="s">
        <v>1214</v>
      </c>
      <c r="H502" s="239" t="s">
        <v>374</v>
      </c>
      <c r="I502" s="239">
        <v>25</v>
      </c>
      <c r="K502" s="239">
        <v>12004097</v>
      </c>
      <c r="L502" s="239">
        <v>122040010</v>
      </c>
      <c r="M502" s="239">
        <v>7</v>
      </c>
      <c r="N502" s="239">
        <v>21</v>
      </c>
      <c r="O502" s="239">
        <v>2012</v>
      </c>
      <c r="P502" s="239" t="s">
        <v>386</v>
      </c>
      <c r="Q502" s="239">
        <v>17</v>
      </c>
      <c r="S502" s="239">
        <v>4</v>
      </c>
      <c r="T502" s="239">
        <v>0</v>
      </c>
      <c r="U502" s="239">
        <v>2</v>
      </c>
      <c r="V502" s="239">
        <v>1</v>
      </c>
      <c r="W502" s="239">
        <v>10</v>
      </c>
      <c r="X502" s="239">
        <v>2</v>
      </c>
      <c r="Y502" s="239">
        <v>1</v>
      </c>
      <c r="Z502" s="239">
        <v>1</v>
      </c>
      <c r="AB502" s="239">
        <v>1</v>
      </c>
      <c r="AC502" s="239">
        <v>98</v>
      </c>
      <c r="AD502" s="239" t="s">
        <v>525</v>
      </c>
      <c r="AE502" s="239" t="s">
        <v>1217</v>
      </c>
      <c r="AF502" s="239" t="s">
        <v>521</v>
      </c>
      <c r="AG502" s="239">
        <v>7</v>
      </c>
      <c r="AH502" s="239">
        <v>2</v>
      </c>
      <c r="AI502" s="239">
        <v>3</v>
      </c>
      <c r="AJ502" s="239">
        <v>3</v>
      </c>
      <c r="AK502" s="239">
        <v>21</v>
      </c>
      <c r="AL502" s="239">
        <v>47</v>
      </c>
      <c r="AM502" s="239" t="s">
        <v>374</v>
      </c>
      <c r="AN502" s="239">
        <v>1</v>
      </c>
      <c r="AO502" s="239">
        <v>18</v>
      </c>
      <c r="AS502" s="239">
        <v>7</v>
      </c>
      <c r="AT502" s="239">
        <v>98</v>
      </c>
      <c r="AU502" s="239">
        <v>45</v>
      </c>
      <c r="AV502" s="239">
        <v>11</v>
      </c>
      <c r="AW502" s="239">
        <v>21</v>
      </c>
      <c r="AX502" s="239">
        <v>2</v>
      </c>
      <c r="AY502" s="239">
        <v>3</v>
      </c>
      <c r="BA502" s="239">
        <v>21</v>
      </c>
      <c r="BB502" s="239">
        <v>53</v>
      </c>
      <c r="BC502" s="239" t="s">
        <v>374</v>
      </c>
      <c r="BD502" s="239">
        <v>5</v>
      </c>
      <c r="BE502" s="239">
        <v>1</v>
      </c>
      <c r="BI502" s="239">
        <v>7</v>
      </c>
      <c r="BJ502" s="239">
        <v>98</v>
      </c>
      <c r="BK502" s="239">
        <v>45</v>
      </c>
      <c r="BL502" s="239">
        <v>11</v>
      </c>
      <c r="BM502" s="239">
        <v>21</v>
      </c>
      <c r="CT502" s="239">
        <v>440044</v>
      </c>
      <c r="CU502" s="239">
        <v>4972688</v>
      </c>
      <c r="CV502" s="239">
        <v>44.905097099999999</v>
      </c>
      <c r="CW502" s="239">
        <v>-93.759463299999993</v>
      </c>
      <c r="CX502" s="239" t="s">
        <v>379</v>
      </c>
      <c r="CY502" s="239" t="s">
        <v>1218</v>
      </c>
    </row>
    <row r="503" spans="1:103" x14ac:dyDescent="0.25">
      <c r="A503" s="239">
        <v>592300</v>
      </c>
      <c r="B503" s="239">
        <v>3</v>
      </c>
      <c r="C503" s="239">
        <v>7</v>
      </c>
      <c r="D503" s="239">
        <v>172.399</v>
      </c>
      <c r="E503" s="239">
        <v>27</v>
      </c>
      <c r="F503" s="239" t="s">
        <v>1214</v>
      </c>
      <c r="H503" s="239" t="s">
        <v>374</v>
      </c>
      <c r="I503" s="239">
        <v>25</v>
      </c>
      <c r="K503" s="239">
        <v>18001812</v>
      </c>
      <c r="M503" s="239">
        <v>4</v>
      </c>
      <c r="N503" s="239">
        <v>19</v>
      </c>
      <c r="O503" s="239">
        <v>2018</v>
      </c>
      <c r="P503" s="239" t="s">
        <v>416</v>
      </c>
      <c r="Q503" s="239">
        <v>16</v>
      </c>
      <c r="R503" s="239" t="s">
        <v>393</v>
      </c>
      <c r="S503" s="239">
        <v>5</v>
      </c>
      <c r="T503" s="239">
        <v>0</v>
      </c>
      <c r="U503" s="239">
        <v>2</v>
      </c>
      <c r="V503" s="239">
        <v>11</v>
      </c>
      <c r="W503" s="239">
        <v>10</v>
      </c>
      <c r="X503" s="239">
        <v>3</v>
      </c>
      <c r="Y503" s="239">
        <v>1</v>
      </c>
      <c r="Z503" s="239">
        <v>1</v>
      </c>
      <c r="AB503" s="239">
        <v>1</v>
      </c>
      <c r="AC503" s="239">
        <v>98</v>
      </c>
      <c r="AD503" s="239" t="s">
        <v>676</v>
      </c>
      <c r="AF503" s="239" t="s">
        <v>521</v>
      </c>
      <c r="AG503" s="239">
        <v>6</v>
      </c>
      <c r="AH503" s="239">
        <v>2</v>
      </c>
      <c r="AI503" s="239">
        <v>3</v>
      </c>
      <c r="AJ503" s="239">
        <v>3</v>
      </c>
      <c r="AK503" s="239">
        <v>21</v>
      </c>
      <c r="AL503" s="239">
        <v>48</v>
      </c>
      <c r="AM503" s="239" t="s">
        <v>374</v>
      </c>
      <c r="AN503" s="239">
        <v>5</v>
      </c>
      <c r="AO503" s="239">
        <v>1</v>
      </c>
      <c r="AS503" s="239">
        <v>12</v>
      </c>
      <c r="AT503" s="239">
        <v>9</v>
      </c>
      <c r="AU503" s="239">
        <v>55</v>
      </c>
      <c r="AV503" s="239">
        <v>13</v>
      </c>
      <c r="AW503" s="239">
        <v>24</v>
      </c>
      <c r="AX503" s="239">
        <v>2</v>
      </c>
      <c r="AY503" s="239">
        <v>2</v>
      </c>
      <c r="AZ503" s="239">
        <v>1</v>
      </c>
      <c r="BA503" s="239">
        <v>31</v>
      </c>
      <c r="BB503" s="239">
        <v>43</v>
      </c>
      <c r="BC503" s="239" t="s">
        <v>374</v>
      </c>
      <c r="BD503" s="239">
        <v>5</v>
      </c>
      <c r="BE503" s="239">
        <v>2</v>
      </c>
      <c r="BI503" s="239">
        <v>12</v>
      </c>
      <c r="BJ503" s="239">
        <v>23</v>
      </c>
      <c r="BK503" s="239">
        <v>30</v>
      </c>
      <c r="BL503" s="239">
        <v>11</v>
      </c>
      <c r="BM503" s="239">
        <v>21</v>
      </c>
      <c r="CT503" s="239">
        <v>440042.62578480103</v>
      </c>
      <c r="CU503" s="239">
        <v>4972675.6345216697</v>
      </c>
      <c r="CV503" s="239">
        <v>44.904981190000001</v>
      </c>
      <c r="CW503" s="239">
        <v>-93.759478369999997</v>
      </c>
      <c r="CX503" s="239" t="s">
        <v>379</v>
      </c>
      <c r="CY503" s="239" t="s">
        <v>1219</v>
      </c>
    </row>
    <row r="504" spans="1:103" x14ac:dyDescent="0.25">
      <c r="A504" s="239">
        <v>813022</v>
      </c>
      <c r="B504" s="239">
        <v>3</v>
      </c>
      <c r="C504" s="239">
        <v>7</v>
      </c>
      <c r="D504" s="239">
        <v>172.40700000000001</v>
      </c>
      <c r="E504" s="239">
        <v>27</v>
      </c>
      <c r="F504" s="239" t="s">
        <v>1214</v>
      </c>
      <c r="H504" s="239" t="s">
        <v>374</v>
      </c>
      <c r="I504" s="239">
        <v>25</v>
      </c>
      <c r="K504" s="239">
        <v>20002399</v>
      </c>
      <c r="L504" s="239">
        <v>201570109</v>
      </c>
      <c r="M504" s="239">
        <v>6</v>
      </c>
      <c r="N504" s="239">
        <v>5</v>
      </c>
      <c r="O504" s="239">
        <v>2020</v>
      </c>
      <c r="P504" s="239" t="s">
        <v>383</v>
      </c>
      <c r="Q504" s="239">
        <v>18</v>
      </c>
      <c r="S504" s="239">
        <v>5</v>
      </c>
      <c r="T504" s="239">
        <v>0</v>
      </c>
      <c r="U504" s="239">
        <v>2</v>
      </c>
      <c r="V504" s="239">
        <v>5</v>
      </c>
      <c r="W504" s="239">
        <v>10</v>
      </c>
      <c r="X504" s="239">
        <v>3</v>
      </c>
      <c r="Y504" s="239">
        <v>1</v>
      </c>
      <c r="Z504" s="239">
        <v>1</v>
      </c>
      <c r="AB504" s="239">
        <v>1</v>
      </c>
      <c r="AC504" s="239">
        <v>98</v>
      </c>
      <c r="AD504" s="239">
        <v>7</v>
      </c>
      <c r="AF504" s="239" t="s">
        <v>521</v>
      </c>
      <c r="AG504" s="239">
        <v>10</v>
      </c>
      <c r="AH504" s="239">
        <v>2</v>
      </c>
      <c r="AI504" s="239">
        <v>2</v>
      </c>
      <c r="AJ504" s="239">
        <v>2</v>
      </c>
      <c r="AK504" s="239">
        <v>21</v>
      </c>
      <c r="AL504" s="239">
        <v>62</v>
      </c>
      <c r="AM504" s="239" t="s">
        <v>384</v>
      </c>
      <c r="AN504" s="239">
        <v>5</v>
      </c>
      <c r="AO504" s="239">
        <v>90</v>
      </c>
      <c r="AS504" s="239">
        <v>12</v>
      </c>
      <c r="AT504" s="239">
        <v>9</v>
      </c>
      <c r="AU504" s="239">
        <v>30</v>
      </c>
      <c r="AV504" s="239">
        <v>11</v>
      </c>
      <c r="AW504" s="239">
        <v>21</v>
      </c>
      <c r="AX504" s="239">
        <v>2</v>
      </c>
      <c r="AY504" s="239">
        <v>3</v>
      </c>
      <c r="AZ504" s="239">
        <v>3</v>
      </c>
      <c r="BA504" s="239">
        <v>21</v>
      </c>
      <c r="BB504" s="239">
        <v>23</v>
      </c>
      <c r="BC504" s="239" t="s">
        <v>384</v>
      </c>
      <c r="BD504" s="239">
        <v>5</v>
      </c>
      <c r="BE504" s="239">
        <v>1</v>
      </c>
      <c r="BI504" s="239">
        <v>12</v>
      </c>
      <c r="BJ504" s="239">
        <v>9</v>
      </c>
      <c r="BK504" s="239">
        <v>50</v>
      </c>
      <c r="BL504" s="239">
        <v>11</v>
      </c>
      <c r="BM504" s="239">
        <v>21</v>
      </c>
      <c r="CT504" s="239">
        <v>440046.33046253701</v>
      </c>
      <c r="CU504" s="239">
        <v>4972688.1052489402</v>
      </c>
      <c r="CV504" s="239">
        <v>44.905093749999999</v>
      </c>
      <c r="CW504" s="239">
        <v>-93.759432930000003</v>
      </c>
      <c r="CX504" s="239" t="s">
        <v>379</v>
      </c>
      <c r="CY504" s="239" t="s">
        <v>1220</v>
      </c>
    </row>
    <row r="505" spans="1:103" x14ac:dyDescent="0.25">
      <c r="A505" s="239">
        <v>10795099</v>
      </c>
      <c r="B505" s="239">
        <v>3</v>
      </c>
      <c r="C505" s="239">
        <v>7</v>
      </c>
      <c r="D505" s="239">
        <v>172.471</v>
      </c>
      <c r="E505" s="239">
        <v>27</v>
      </c>
      <c r="F505" s="239" t="s">
        <v>1214</v>
      </c>
      <c r="H505" s="239" t="s">
        <v>374</v>
      </c>
      <c r="I505" s="239">
        <v>25</v>
      </c>
      <c r="K505" s="239">
        <v>12002135</v>
      </c>
      <c r="L505" s="239">
        <v>121120127</v>
      </c>
      <c r="M505" s="239">
        <v>4</v>
      </c>
      <c r="N505" s="239">
        <v>21</v>
      </c>
      <c r="O505" s="239">
        <v>2012</v>
      </c>
      <c r="P505" s="239" t="s">
        <v>386</v>
      </c>
      <c r="Q505" s="239">
        <v>17</v>
      </c>
      <c r="S505" s="239">
        <v>5</v>
      </c>
      <c r="T505" s="239">
        <v>0</v>
      </c>
      <c r="U505" s="239">
        <v>2</v>
      </c>
      <c r="V505" s="239">
        <v>1</v>
      </c>
      <c r="W505" s="239">
        <v>11</v>
      </c>
      <c r="X505" s="239">
        <v>90</v>
      </c>
      <c r="Y505" s="239">
        <v>1</v>
      </c>
      <c r="Z505" s="239">
        <v>2</v>
      </c>
      <c r="AA505" s="239">
        <v>2</v>
      </c>
      <c r="AB505" s="239">
        <v>2</v>
      </c>
      <c r="AC505" s="239">
        <v>98</v>
      </c>
      <c r="AD505" s="239" t="s">
        <v>1221</v>
      </c>
      <c r="AE505" s="239" t="s">
        <v>525</v>
      </c>
      <c r="AF505" s="239" t="s">
        <v>521</v>
      </c>
      <c r="AG505" s="239">
        <v>7</v>
      </c>
      <c r="AH505" s="239">
        <v>3</v>
      </c>
      <c r="AI505" s="239">
        <v>1</v>
      </c>
      <c r="AJ505" s="239">
        <v>1</v>
      </c>
      <c r="AK505" s="239">
        <v>1</v>
      </c>
      <c r="AO505" s="239">
        <v>1</v>
      </c>
      <c r="AP505" s="239">
        <v>1</v>
      </c>
      <c r="AS505" s="239">
        <v>7</v>
      </c>
      <c r="AT505" s="239">
        <v>98</v>
      </c>
      <c r="AU505" s="239">
        <v>25</v>
      </c>
      <c r="AV505" s="239">
        <v>11</v>
      </c>
      <c r="AW505" s="239">
        <v>21</v>
      </c>
      <c r="AX505" s="239">
        <v>2</v>
      </c>
      <c r="AY505" s="239">
        <v>2</v>
      </c>
      <c r="AZ505" s="239">
        <v>3</v>
      </c>
      <c r="BA505" s="239">
        <v>33</v>
      </c>
      <c r="BB505" s="239">
        <v>75</v>
      </c>
      <c r="BC505" s="239" t="s">
        <v>374</v>
      </c>
      <c r="BD505" s="239">
        <v>5</v>
      </c>
      <c r="BE505" s="239">
        <v>15</v>
      </c>
      <c r="BF505" s="239">
        <v>11</v>
      </c>
      <c r="BI505" s="239">
        <v>7</v>
      </c>
      <c r="BJ505" s="239">
        <v>98</v>
      </c>
      <c r="BK505" s="239">
        <v>25</v>
      </c>
      <c r="BL505" s="239">
        <v>11</v>
      </c>
      <c r="BM505" s="239">
        <v>21</v>
      </c>
      <c r="CT505" s="239">
        <v>440155</v>
      </c>
      <c r="CU505" s="239">
        <v>4972649</v>
      </c>
      <c r="CV505" s="239">
        <v>44.904747</v>
      </c>
      <c r="CW505" s="239">
        <v>-93.758056199999999</v>
      </c>
      <c r="CX505" s="239" t="s">
        <v>379</v>
      </c>
      <c r="CY505" s="239" t="s">
        <v>1222</v>
      </c>
    </row>
    <row r="506" spans="1:103" x14ac:dyDescent="0.25">
      <c r="A506" s="239">
        <v>10745137</v>
      </c>
      <c r="B506" s="239">
        <v>3</v>
      </c>
      <c r="C506" s="239">
        <v>7</v>
      </c>
      <c r="D506" s="239">
        <v>172.57300000000001</v>
      </c>
      <c r="E506" s="239">
        <v>27</v>
      </c>
      <c r="F506" s="239" t="s">
        <v>1223</v>
      </c>
      <c r="H506" s="239" t="s">
        <v>374</v>
      </c>
      <c r="I506" s="239">
        <v>25</v>
      </c>
      <c r="K506" s="239">
        <v>11005838</v>
      </c>
      <c r="L506" s="239">
        <v>112640099</v>
      </c>
      <c r="M506" s="239">
        <v>9</v>
      </c>
      <c r="N506" s="239">
        <v>20</v>
      </c>
      <c r="O506" s="239">
        <v>2011</v>
      </c>
      <c r="P506" s="239" t="s">
        <v>391</v>
      </c>
      <c r="Q506" s="239">
        <v>14</v>
      </c>
      <c r="S506" s="239">
        <v>5</v>
      </c>
      <c r="T506" s="239">
        <v>0</v>
      </c>
      <c r="U506" s="239">
        <v>1</v>
      </c>
      <c r="V506" s="239">
        <v>90</v>
      </c>
      <c r="W506" s="239">
        <v>85</v>
      </c>
      <c r="X506" s="239">
        <v>2</v>
      </c>
      <c r="Y506" s="239">
        <v>1</v>
      </c>
      <c r="Z506" s="239">
        <v>1</v>
      </c>
      <c r="AB506" s="239">
        <v>1</v>
      </c>
      <c r="AC506" s="239">
        <v>98</v>
      </c>
      <c r="AD506" s="239" t="s">
        <v>1224</v>
      </c>
      <c r="AE506" s="239" t="s">
        <v>1225</v>
      </c>
      <c r="AF506" s="239" t="s">
        <v>521</v>
      </c>
      <c r="AG506" s="239">
        <v>4</v>
      </c>
      <c r="AH506" s="239">
        <v>2</v>
      </c>
      <c r="AI506" s="239">
        <v>4</v>
      </c>
      <c r="AJ506" s="239">
        <v>3</v>
      </c>
      <c r="AK506" s="239">
        <v>21</v>
      </c>
      <c r="AL506" s="239">
        <v>42</v>
      </c>
      <c r="AM506" s="239" t="s">
        <v>384</v>
      </c>
      <c r="AN506" s="239">
        <v>5</v>
      </c>
      <c r="AO506" s="239">
        <v>1</v>
      </c>
      <c r="AS506" s="239">
        <v>7</v>
      </c>
      <c r="AT506" s="239">
        <v>98</v>
      </c>
      <c r="AU506" s="239">
        <v>45</v>
      </c>
      <c r="AV506" s="239">
        <v>11</v>
      </c>
      <c r="AW506" s="239">
        <v>20</v>
      </c>
      <c r="CT506" s="239">
        <v>440294</v>
      </c>
      <c r="CU506" s="239">
        <v>4972562</v>
      </c>
      <c r="CV506" s="239">
        <v>44.903982800000001</v>
      </c>
      <c r="CW506" s="239">
        <v>-93.756279399999997</v>
      </c>
      <c r="CX506" s="239" t="s">
        <v>379</v>
      </c>
      <c r="CY506" s="239" t="s">
        <v>1226</v>
      </c>
    </row>
    <row r="507" spans="1:103" x14ac:dyDescent="0.25">
      <c r="A507" s="239">
        <v>10957616</v>
      </c>
      <c r="B507" s="239">
        <v>3</v>
      </c>
      <c r="C507" s="239">
        <v>7</v>
      </c>
      <c r="D507" s="239">
        <v>172.57300000000001</v>
      </c>
      <c r="E507" s="239">
        <v>27</v>
      </c>
      <c r="F507" s="239" t="s">
        <v>1223</v>
      </c>
      <c r="H507" s="239" t="s">
        <v>374</v>
      </c>
      <c r="I507" s="239">
        <v>25</v>
      </c>
      <c r="K507" s="239">
        <v>14002219</v>
      </c>
      <c r="L507" s="239">
        <v>141300104</v>
      </c>
      <c r="M507" s="239">
        <v>5</v>
      </c>
      <c r="N507" s="239">
        <v>10</v>
      </c>
      <c r="O507" s="239">
        <v>2014</v>
      </c>
      <c r="P507" s="239" t="s">
        <v>386</v>
      </c>
      <c r="Q507" s="239">
        <v>17</v>
      </c>
      <c r="S507" s="239">
        <v>5</v>
      </c>
      <c r="T507" s="239">
        <v>0</v>
      </c>
      <c r="U507" s="239">
        <v>1</v>
      </c>
      <c r="V507" s="239">
        <v>7</v>
      </c>
      <c r="W507" s="239">
        <v>32</v>
      </c>
      <c r="X507" s="239">
        <v>4</v>
      </c>
      <c r="Y507" s="239">
        <v>1</v>
      </c>
      <c r="Z507" s="239">
        <v>2</v>
      </c>
      <c r="AB507" s="239">
        <v>1</v>
      </c>
      <c r="AC507" s="239">
        <v>98</v>
      </c>
      <c r="AD507" s="239" t="s">
        <v>525</v>
      </c>
      <c r="AE507" s="239" t="s">
        <v>1227</v>
      </c>
      <c r="AF507" s="239" t="s">
        <v>521</v>
      </c>
      <c r="AG507" s="239">
        <v>3</v>
      </c>
      <c r="AH507" s="239">
        <v>2</v>
      </c>
      <c r="AI507" s="239">
        <v>2</v>
      </c>
      <c r="AJ507" s="239">
        <v>3</v>
      </c>
      <c r="AK507" s="239">
        <v>21</v>
      </c>
      <c r="AL507" s="239">
        <v>61</v>
      </c>
      <c r="AM507" s="239" t="s">
        <v>384</v>
      </c>
      <c r="AN507" s="239">
        <v>5</v>
      </c>
      <c r="AO507" s="239">
        <v>15</v>
      </c>
      <c r="AP507" s="239">
        <v>21</v>
      </c>
      <c r="AS507" s="239">
        <v>7</v>
      </c>
      <c r="AT507" s="239">
        <v>98</v>
      </c>
      <c r="AU507" s="239">
        <v>45</v>
      </c>
      <c r="AV507" s="239">
        <v>10</v>
      </c>
      <c r="AW507" s="239">
        <v>21</v>
      </c>
      <c r="CT507" s="239">
        <v>440294</v>
      </c>
      <c r="CU507" s="239">
        <v>4972562</v>
      </c>
      <c r="CV507" s="239">
        <v>44.903982800000001</v>
      </c>
      <c r="CW507" s="239">
        <v>-93.756279399999997</v>
      </c>
      <c r="CX507" s="239" t="s">
        <v>379</v>
      </c>
      <c r="CY507" s="239" t="e">
        <v>#NAME?</v>
      </c>
    </row>
    <row r="508" spans="1:103" x14ac:dyDescent="0.25">
      <c r="A508" s="239">
        <v>568179</v>
      </c>
      <c r="B508" s="239">
        <v>3</v>
      </c>
      <c r="C508" s="239">
        <v>7</v>
      </c>
      <c r="D508" s="239">
        <v>172.703</v>
      </c>
      <c r="E508" s="239">
        <v>27</v>
      </c>
      <c r="F508" s="239" t="s">
        <v>1223</v>
      </c>
      <c r="H508" s="239" t="s">
        <v>374</v>
      </c>
      <c r="I508" s="239">
        <v>25</v>
      </c>
      <c r="K508" s="239">
        <v>18000805</v>
      </c>
      <c r="M508" s="239">
        <v>2</v>
      </c>
      <c r="N508" s="239">
        <v>22</v>
      </c>
      <c r="O508" s="239">
        <v>2018</v>
      </c>
      <c r="P508" s="239" t="s">
        <v>416</v>
      </c>
      <c r="Q508" s="239">
        <v>8</v>
      </c>
      <c r="S508" s="239">
        <v>5</v>
      </c>
      <c r="T508" s="239">
        <v>0</v>
      </c>
      <c r="U508" s="239">
        <v>2</v>
      </c>
      <c r="V508" s="239">
        <v>90</v>
      </c>
      <c r="W508" s="239">
        <v>10</v>
      </c>
      <c r="X508" s="239">
        <v>4</v>
      </c>
      <c r="Y508" s="239">
        <v>1</v>
      </c>
      <c r="Z508" s="239">
        <v>2</v>
      </c>
      <c r="AB508" s="239">
        <v>1</v>
      </c>
      <c r="AC508" s="239">
        <v>98</v>
      </c>
      <c r="AD508" s="239" t="s">
        <v>676</v>
      </c>
      <c r="AF508" s="239" t="s">
        <v>521</v>
      </c>
      <c r="AG508" s="239">
        <v>90</v>
      </c>
      <c r="AH508" s="239">
        <v>2</v>
      </c>
      <c r="AI508" s="239">
        <v>4</v>
      </c>
      <c r="AJ508" s="239">
        <v>1</v>
      </c>
      <c r="AK508" s="239">
        <v>21</v>
      </c>
      <c r="AL508" s="239">
        <v>52</v>
      </c>
      <c r="AM508" s="239" t="s">
        <v>384</v>
      </c>
      <c r="AN508" s="239">
        <v>5</v>
      </c>
      <c r="AO508" s="239">
        <v>99</v>
      </c>
      <c r="AS508" s="239">
        <v>12</v>
      </c>
      <c r="AT508" s="239">
        <v>23</v>
      </c>
      <c r="AU508" s="239">
        <v>30</v>
      </c>
      <c r="AV508" s="239">
        <v>11</v>
      </c>
      <c r="AW508" s="239">
        <v>21</v>
      </c>
      <c r="AX508" s="239">
        <v>2</v>
      </c>
      <c r="AY508" s="239">
        <v>49</v>
      </c>
      <c r="AZ508" s="239">
        <v>4</v>
      </c>
      <c r="BA508" s="239">
        <v>33</v>
      </c>
      <c r="BB508" s="239">
        <v>49</v>
      </c>
      <c r="BC508" s="239" t="s">
        <v>374</v>
      </c>
      <c r="BD508" s="239">
        <v>5</v>
      </c>
      <c r="BE508" s="239">
        <v>99</v>
      </c>
      <c r="BI508" s="239">
        <v>12</v>
      </c>
      <c r="BJ508" s="239">
        <v>23</v>
      </c>
      <c r="BK508" s="239">
        <v>50</v>
      </c>
      <c r="BL508" s="239">
        <v>11</v>
      </c>
      <c r="BM508" s="239">
        <v>21</v>
      </c>
      <c r="CT508" s="239">
        <v>440469.35665489797</v>
      </c>
      <c r="CU508" s="239">
        <v>4972448.8438097304</v>
      </c>
      <c r="CV508" s="239">
        <v>44.902975589999997</v>
      </c>
      <c r="CW508" s="239">
        <v>-93.754046770000002</v>
      </c>
      <c r="CX508" s="239" t="s">
        <v>379</v>
      </c>
      <c r="CY508" s="239" t="s">
        <v>1228</v>
      </c>
    </row>
    <row r="509" spans="1:103" x14ac:dyDescent="0.25">
      <c r="A509" s="239">
        <v>10841413</v>
      </c>
      <c r="B509" s="239">
        <v>3</v>
      </c>
      <c r="C509" s="239">
        <v>7</v>
      </c>
      <c r="D509" s="239">
        <v>172.83</v>
      </c>
      <c r="E509" s="239">
        <v>27</v>
      </c>
      <c r="F509" s="239" t="s">
        <v>1223</v>
      </c>
      <c r="H509" s="239" t="s">
        <v>374</v>
      </c>
      <c r="I509" s="239">
        <v>25</v>
      </c>
      <c r="L509" s="239">
        <v>123520096</v>
      </c>
      <c r="M509" s="239">
        <v>11</v>
      </c>
      <c r="N509" s="239">
        <v>14</v>
      </c>
      <c r="O509" s="239">
        <v>2012</v>
      </c>
      <c r="P509" s="239" t="s">
        <v>375</v>
      </c>
      <c r="Q509" s="239">
        <v>6</v>
      </c>
      <c r="S509" s="239">
        <v>5</v>
      </c>
      <c r="T509" s="239">
        <v>0</v>
      </c>
      <c r="U509" s="239">
        <v>1</v>
      </c>
      <c r="V509" s="239">
        <v>8</v>
      </c>
      <c r="W509" s="239">
        <v>16</v>
      </c>
      <c r="Y509" s="239">
        <v>6</v>
      </c>
      <c r="Z509" s="239">
        <v>1</v>
      </c>
      <c r="AB509" s="239">
        <v>1</v>
      </c>
      <c r="AC509" s="239">
        <v>98</v>
      </c>
      <c r="AF509" s="239" t="s">
        <v>521</v>
      </c>
      <c r="AG509" s="239">
        <v>4</v>
      </c>
      <c r="AH509" s="239">
        <v>2</v>
      </c>
      <c r="AI509" s="239">
        <v>4</v>
      </c>
      <c r="AJ509" s="239">
        <v>3</v>
      </c>
      <c r="AK509" s="239">
        <v>21</v>
      </c>
      <c r="AL509" s="239">
        <v>23</v>
      </c>
      <c r="AM509" s="239" t="s">
        <v>374</v>
      </c>
      <c r="AT509" s="239">
        <v>98</v>
      </c>
      <c r="AU509" s="239">
        <v>45</v>
      </c>
      <c r="CT509" s="239">
        <v>440654</v>
      </c>
      <c r="CU509" s="239">
        <v>4972363</v>
      </c>
      <c r="CV509" s="239">
        <v>44.902215499999997</v>
      </c>
      <c r="CW509" s="239">
        <v>-93.751703699999993</v>
      </c>
      <c r="CX509" s="239" t="s">
        <v>379</v>
      </c>
    </row>
    <row r="510" spans="1:103" x14ac:dyDescent="0.25">
      <c r="A510" s="239">
        <v>723721</v>
      </c>
      <c r="B510" s="239">
        <v>3</v>
      </c>
      <c r="C510" s="239">
        <v>7</v>
      </c>
      <c r="D510" s="239">
        <v>172.90700000000001</v>
      </c>
      <c r="E510" s="239">
        <v>27</v>
      </c>
      <c r="F510" s="239" t="s">
        <v>1223</v>
      </c>
      <c r="H510" s="239" t="s">
        <v>374</v>
      </c>
      <c r="I510" s="239">
        <v>25</v>
      </c>
      <c r="K510" s="239">
        <v>19002510</v>
      </c>
      <c r="M510" s="239">
        <v>6</v>
      </c>
      <c r="N510" s="239">
        <v>1</v>
      </c>
      <c r="O510" s="239">
        <v>2019</v>
      </c>
      <c r="P510" s="239" t="s">
        <v>386</v>
      </c>
      <c r="Q510" s="239">
        <v>16</v>
      </c>
      <c r="R510" s="239" t="s">
        <v>393</v>
      </c>
      <c r="S510" s="239">
        <v>5</v>
      </c>
      <c r="T510" s="239">
        <v>0</v>
      </c>
      <c r="U510" s="239">
        <v>2</v>
      </c>
      <c r="V510" s="239">
        <v>12</v>
      </c>
      <c r="W510" s="239">
        <v>10</v>
      </c>
      <c r="X510" s="239">
        <v>2</v>
      </c>
      <c r="Y510" s="239">
        <v>1</v>
      </c>
      <c r="Z510" s="239">
        <v>1</v>
      </c>
      <c r="AB510" s="239">
        <v>1</v>
      </c>
      <c r="AC510" s="239">
        <v>98</v>
      </c>
      <c r="AD510" s="239" t="s">
        <v>676</v>
      </c>
      <c r="AF510" s="239" t="s">
        <v>521</v>
      </c>
      <c r="AG510" s="239">
        <v>7</v>
      </c>
      <c r="AH510" s="239">
        <v>2</v>
      </c>
      <c r="AI510" s="239">
        <v>2</v>
      </c>
      <c r="AJ510" s="239">
        <v>3</v>
      </c>
      <c r="AK510" s="239">
        <v>26</v>
      </c>
      <c r="AL510" s="239">
        <v>61</v>
      </c>
      <c r="AM510" s="239" t="s">
        <v>374</v>
      </c>
      <c r="AN510" s="239">
        <v>5</v>
      </c>
      <c r="AO510" s="239">
        <v>1</v>
      </c>
      <c r="AS510" s="239">
        <v>14</v>
      </c>
      <c r="AT510" s="239">
        <v>9</v>
      </c>
      <c r="AU510" s="239">
        <v>50</v>
      </c>
      <c r="AV510" s="239">
        <v>11</v>
      </c>
      <c r="AW510" s="239">
        <v>21</v>
      </c>
      <c r="AX510" s="239">
        <v>2</v>
      </c>
      <c r="AY510" s="239">
        <v>4</v>
      </c>
      <c r="AZ510" s="239">
        <v>3</v>
      </c>
      <c r="BA510" s="239">
        <v>29</v>
      </c>
      <c r="BB510" s="239">
        <v>87</v>
      </c>
      <c r="BC510" s="239" t="s">
        <v>384</v>
      </c>
      <c r="BD510" s="239">
        <v>5</v>
      </c>
      <c r="BE510" s="239">
        <v>68</v>
      </c>
      <c r="BF510" s="239">
        <v>7</v>
      </c>
      <c r="BI510" s="239">
        <v>14</v>
      </c>
      <c r="BJ510" s="239">
        <v>9</v>
      </c>
      <c r="BK510" s="239">
        <v>50</v>
      </c>
      <c r="BL510" s="239">
        <v>11</v>
      </c>
      <c r="BM510" s="239">
        <v>21</v>
      </c>
      <c r="CT510" s="239">
        <v>440773.31054446299</v>
      </c>
      <c r="CU510" s="239">
        <v>4972332.8502702396</v>
      </c>
      <c r="CV510" s="239">
        <v>44.901956849999998</v>
      </c>
      <c r="CW510" s="239">
        <v>-93.750183480000004</v>
      </c>
      <c r="CX510" s="239" t="s">
        <v>379</v>
      </c>
      <c r="CY510" s="239" t="s">
        <v>1229</v>
      </c>
    </row>
    <row r="511" spans="1:103" x14ac:dyDescent="0.25">
      <c r="A511" s="239">
        <v>317041</v>
      </c>
      <c r="B511" s="239">
        <v>3</v>
      </c>
      <c r="C511" s="239">
        <v>7</v>
      </c>
      <c r="D511" s="239">
        <v>172.91</v>
      </c>
      <c r="E511" s="239">
        <v>27</v>
      </c>
      <c r="F511" s="239" t="s">
        <v>1223</v>
      </c>
      <c r="H511" s="239" t="s">
        <v>374</v>
      </c>
      <c r="I511" s="239">
        <v>25</v>
      </c>
      <c r="K511" s="239">
        <v>16000064</v>
      </c>
      <c r="M511" s="239">
        <v>1</v>
      </c>
      <c r="N511" s="239">
        <v>5</v>
      </c>
      <c r="O511" s="239">
        <v>2016</v>
      </c>
      <c r="P511" s="239" t="s">
        <v>391</v>
      </c>
      <c r="Q511" s="239">
        <v>17</v>
      </c>
      <c r="R511" s="239">
        <v>98</v>
      </c>
      <c r="S511" s="239">
        <v>5</v>
      </c>
      <c r="T511" s="239">
        <v>0</v>
      </c>
      <c r="U511" s="239">
        <v>2</v>
      </c>
      <c r="V511" s="239">
        <v>5</v>
      </c>
      <c r="W511" s="239">
        <v>10</v>
      </c>
      <c r="X511" s="239">
        <v>4</v>
      </c>
      <c r="Y511" s="239">
        <v>4</v>
      </c>
      <c r="Z511" s="239">
        <v>1</v>
      </c>
      <c r="AB511" s="239">
        <v>1</v>
      </c>
      <c r="AC511" s="239">
        <v>98</v>
      </c>
      <c r="AD511" s="239" t="s">
        <v>676</v>
      </c>
      <c r="AE511" s="239" t="s">
        <v>1230</v>
      </c>
      <c r="AF511" s="239" t="s">
        <v>521</v>
      </c>
      <c r="AG511" s="239">
        <v>10</v>
      </c>
      <c r="AH511" s="239">
        <v>2</v>
      </c>
      <c r="AI511" s="239">
        <v>2</v>
      </c>
      <c r="AJ511" s="239">
        <v>2</v>
      </c>
      <c r="AK511" s="239">
        <v>24</v>
      </c>
      <c r="AL511" s="239">
        <v>21</v>
      </c>
      <c r="AM511" s="239" t="s">
        <v>384</v>
      </c>
      <c r="AN511" s="239">
        <v>5</v>
      </c>
      <c r="AO511" s="239">
        <v>2</v>
      </c>
      <c r="AS511" s="239">
        <v>12</v>
      </c>
      <c r="AT511" s="239">
        <v>23</v>
      </c>
      <c r="AU511" s="239">
        <v>45</v>
      </c>
      <c r="AV511" s="239">
        <v>11</v>
      </c>
      <c r="AW511" s="239">
        <v>21</v>
      </c>
      <c r="AX511" s="239">
        <v>2</v>
      </c>
      <c r="AY511" s="239">
        <v>4</v>
      </c>
      <c r="AZ511" s="239">
        <v>4</v>
      </c>
      <c r="BA511" s="239">
        <v>21</v>
      </c>
      <c r="BB511" s="239">
        <v>53</v>
      </c>
      <c r="BC511" s="239" t="s">
        <v>384</v>
      </c>
      <c r="BD511" s="239">
        <v>5</v>
      </c>
      <c r="BE511" s="239">
        <v>1</v>
      </c>
      <c r="BI511" s="239">
        <v>12</v>
      </c>
      <c r="BJ511" s="239">
        <v>23</v>
      </c>
      <c r="BK511" s="239">
        <v>45</v>
      </c>
      <c r="BL511" s="239">
        <v>11</v>
      </c>
      <c r="BM511" s="239">
        <v>21</v>
      </c>
      <c r="CT511" s="239">
        <v>440778.250293758</v>
      </c>
      <c r="CU511" s="239">
        <v>4972336.75085661</v>
      </c>
      <c r="CV511" s="239">
        <v>44.901992380000003</v>
      </c>
      <c r="CW511" s="239">
        <v>-93.750121370000002</v>
      </c>
      <c r="CX511" s="239" t="s">
        <v>379</v>
      </c>
      <c r="CY511" s="239" t="s">
        <v>1231</v>
      </c>
    </row>
    <row r="512" spans="1:103" x14ac:dyDescent="0.25">
      <c r="A512" s="239">
        <v>429932</v>
      </c>
      <c r="B512" s="239">
        <v>3</v>
      </c>
      <c r="C512" s="239">
        <v>7</v>
      </c>
      <c r="D512" s="239">
        <v>172.91300000000001</v>
      </c>
      <c r="E512" s="239">
        <v>27</v>
      </c>
      <c r="F512" s="239" t="s">
        <v>1223</v>
      </c>
      <c r="H512" s="239" t="s">
        <v>374</v>
      </c>
      <c r="I512" s="239">
        <v>25</v>
      </c>
      <c r="K512" s="239">
        <v>17001223</v>
      </c>
      <c r="M512" s="239">
        <v>3</v>
      </c>
      <c r="N512" s="239">
        <v>17</v>
      </c>
      <c r="O512" s="239">
        <v>2017</v>
      </c>
      <c r="P512" s="239" t="s">
        <v>383</v>
      </c>
      <c r="Q512" s="239">
        <v>7</v>
      </c>
      <c r="R512" s="239" t="s">
        <v>393</v>
      </c>
      <c r="S512" s="239">
        <v>5</v>
      </c>
      <c r="T512" s="239">
        <v>0</v>
      </c>
      <c r="U512" s="239">
        <v>2</v>
      </c>
      <c r="V512" s="239">
        <v>12</v>
      </c>
      <c r="W512" s="239">
        <v>10</v>
      </c>
      <c r="X512" s="239">
        <v>2</v>
      </c>
      <c r="Y512" s="239">
        <v>2</v>
      </c>
      <c r="Z512" s="239">
        <v>1</v>
      </c>
      <c r="AB512" s="239">
        <v>2</v>
      </c>
      <c r="AC512" s="239">
        <v>98</v>
      </c>
      <c r="AD512" s="239" t="s">
        <v>676</v>
      </c>
      <c r="AF512" s="239" t="s">
        <v>521</v>
      </c>
      <c r="AG512" s="239">
        <v>7</v>
      </c>
      <c r="AH512" s="239">
        <v>2</v>
      </c>
      <c r="AI512" s="239">
        <v>4</v>
      </c>
      <c r="AJ512" s="239">
        <v>3</v>
      </c>
      <c r="AK512" s="239">
        <v>26</v>
      </c>
      <c r="AL512" s="239">
        <v>26</v>
      </c>
      <c r="AM512" s="239" t="s">
        <v>374</v>
      </c>
      <c r="AN512" s="239">
        <v>5</v>
      </c>
      <c r="AO512" s="239">
        <v>1</v>
      </c>
      <c r="AS512" s="239">
        <v>12</v>
      </c>
      <c r="AT512" s="239">
        <v>98</v>
      </c>
      <c r="AU512" s="239">
        <v>45</v>
      </c>
      <c r="AV512" s="239">
        <v>11</v>
      </c>
      <c r="AW512" s="239">
        <v>21</v>
      </c>
      <c r="AX512" s="239">
        <v>2</v>
      </c>
      <c r="AY512" s="239">
        <v>2</v>
      </c>
      <c r="AZ512" s="239">
        <v>3</v>
      </c>
      <c r="BA512" s="239">
        <v>21</v>
      </c>
      <c r="BB512" s="239">
        <v>53</v>
      </c>
      <c r="BC512" s="239" t="s">
        <v>384</v>
      </c>
      <c r="BD512" s="239">
        <v>5</v>
      </c>
      <c r="BE512" s="239">
        <v>74</v>
      </c>
      <c r="BI512" s="239">
        <v>12</v>
      </c>
      <c r="BJ512" s="239">
        <v>98</v>
      </c>
      <c r="BK512" s="239">
        <v>45</v>
      </c>
      <c r="BL512" s="239">
        <v>11</v>
      </c>
      <c r="BM512" s="239">
        <v>23</v>
      </c>
      <c r="CT512" s="239">
        <v>440782.62394809898</v>
      </c>
      <c r="CU512" s="239">
        <v>4972332.0036794003</v>
      </c>
      <c r="CV512" s="239">
        <v>44.90195001</v>
      </c>
      <c r="CW512" s="239">
        <v>-93.750065419999999</v>
      </c>
      <c r="CX512" s="239" t="s">
        <v>379</v>
      </c>
      <c r="CY512" s="239" t="s">
        <v>1232</v>
      </c>
    </row>
    <row r="513" spans="1:103" x14ac:dyDescent="0.25">
      <c r="A513" s="239">
        <v>10951909</v>
      </c>
      <c r="B513" s="239">
        <v>3</v>
      </c>
      <c r="C513" s="239">
        <v>7</v>
      </c>
      <c r="D513" s="239">
        <v>173.03399999999999</v>
      </c>
      <c r="E513" s="239">
        <v>27</v>
      </c>
      <c r="F513" s="239" t="s">
        <v>1223</v>
      </c>
      <c r="H513" s="239" t="s">
        <v>374</v>
      </c>
      <c r="I513" s="239">
        <v>25</v>
      </c>
      <c r="K513" s="239">
        <v>14000887</v>
      </c>
      <c r="L513" s="239">
        <v>140520536</v>
      </c>
      <c r="M513" s="239">
        <v>2</v>
      </c>
      <c r="N513" s="239">
        <v>21</v>
      </c>
      <c r="O513" s="239">
        <v>2014</v>
      </c>
      <c r="P513" s="239" t="s">
        <v>383</v>
      </c>
      <c r="Q513" s="239">
        <v>18</v>
      </c>
      <c r="S513" s="239">
        <v>5</v>
      </c>
      <c r="T513" s="239">
        <v>0</v>
      </c>
      <c r="U513" s="239">
        <v>2</v>
      </c>
      <c r="V513" s="239">
        <v>10</v>
      </c>
      <c r="W513" s="239">
        <v>10</v>
      </c>
      <c r="X513" s="239">
        <v>3</v>
      </c>
      <c r="Y513" s="239">
        <v>1</v>
      </c>
      <c r="Z513" s="239">
        <v>1</v>
      </c>
      <c r="AB513" s="239">
        <v>5</v>
      </c>
      <c r="AC513" s="239">
        <v>98</v>
      </c>
      <c r="AD513" s="239" t="s">
        <v>576</v>
      </c>
      <c r="AE513" s="239" t="s">
        <v>1233</v>
      </c>
      <c r="AF513" s="239" t="s">
        <v>521</v>
      </c>
      <c r="AG513" s="239">
        <v>5</v>
      </c>
      <c r="AH513" s="239">
        <v>2</v>
      </c>
      <c r="AI513" s="239">
        <v>44</v>
      </c>
      <c r="AJ513" s="239">
        <v>3</v>
      </c>
      <c r="AK513" s="239">
        <v>21</v>
      </c>
      <c r="AL513" s="239">
        <v>55</v>
      </c>
      <c r="AM513" s="239" t="s">
        <v>374</v>
      </c>
      <c r="AN513" s="239">
        <v>5</v>
      </c>
      <c r="AS513" s="239">
        <v>7</v>
      </c>
      <c r="AT513" s="239">
        <v>20</v>
      </c>
      <c r="AU513" s="239">
        <v>45</v>
      </c>
      <c r="AV513" s="239">
        <v>11</v>
      </c>
      <c r="AW513" s="239">
        <v>21</v>
      </c>
      <c r="AX513" s="239">
        <v>2</v>
      </c>
      <c r="AY513" s="239">
        <v>2</v>
      </c>
      <c r="AZ513" s="239">
        <v>3</v>
      </c>
      <c r="BA513" s="239">
        <v>21</v>
      </c>
      <c r="BB513" s="239">
        <v>67</v>
      </c>
      <c r="BC513" s="239" t="s">
        <v>374</v>
      </c>
      <c r="BD513" s="239">
        <v>5</v>
      </c>
      <c r="BE513" s="239">
        <v>1</v>
      </c>
      <c r="BI513" s="239">
        <v>7</v>
      </c>
      <c r="BJ513" s="239">
        <v>20</v>
      </c>
      <c r="BK513" s="239">
        <v>45</v>
      </c>
      <c r="BL513" s="239">
        <v>11</v>
      </c>
      <c r="BM513" s="239">
        <v>21</v>
      </c>
      <c r="CT513" s="239">
        <v>440978</v>
      </c>
      <c r="CU513" s="239">
        <v>4972322</v>
      </c>
      <c r="CV513" s="239">
        <v>44.901875799999999</v>
      </c>
      <c r="CW513" s="239">
        <v>-93.747586799999993</v>
      </c>
      <c r="CX513" s="239" t="s">
        <v>379</v>
      </c>
      <c r="CY513" s="239" t="s">
        <v>1234</v>
      </c>
    </row>
    <row r="514" spans="1:103" x14ac:dyDescent="0.25">
      <c r="A514" s="239">
        <v>802957</v>
      </c>
      <c r="B514" s="239">
        <v>3</v>
      </c>
      <c r="C514" s="239">
        <v>7</v>
      </c>
      <c r="D514" s="239">
        <v>173.03800000000001</v>
      </c>
      <c r="E514" s="239">
        <v>27</v>
      </c>
      <c r="F514" s="239" t="s">
        <v>1223</v>
      </c>
      <c r="H514" s="239" t="s">
        <v>374</v>
      </c>
      <c r="I514" s="239">
        <v>25</v>
      </c>
      <c r="K514" s="239">
        <v>20001105</v>
      </c>
      <c r="L514" s="239">
        <v>200680022</v>
      </c>
      <c r="M514" s="239">
        <v>3</v>
      </c>
      <c r="N514" s="239">
        <v>8</v>
      </c>
      <c r="O514" s="239">
        <v>2020</v>
      </c>
      <c r="P514" s="239" t="s">
        <v>389</v>
      </c>
      <c r="Q514" s="239">
        <v>12</v>
      </c>
      <c r="R514" s="239" t="s">
        <v>393</v>
      </c>
      <c r="S514" s="239">
        <v>5</v>
      </c>
      <c r="T514" s="239">
        <v>0</v>
      </c>
      <c r="U514" s="239">
        <v>2</v>
      </c>
      <c r="V514" s="239">
        <v>12</v>
      </c>
      <c r="W514" s="239">
        <v>10</v>
      </c>
      <c r="X514" s="239">
        <v>3</v>
      </c>
      <c r="Y514" s="239">
        <v>1</v>
      </c>
      <c r="Z514" s="239">
        <v>1</v>
      </c>
      <c r="AB514" s="239">
        <v>1</v>
      </c>
      <c r="AC514" s="239">
        <v>98</v>
      </c>
      <c r="AD514" s="239">
        <v>7</v>
      </c>
      <c r="AF514" s="239" t="s">
        <v>521</v>
      </c>
      <c r="AG514" s="239">
        <v>7</v>
      </c>
      <c r="AH514" s="239">
        <v>2</v>
      </c>
      <c r="AI514" s="239">
        <v>2</v>
      </c>
      <c r="AJ514" s="239">
        <v>3</v>
      </c>
      <c r="AK514" s="239">
        <v>21</v>
      </c>
      <c r="AL514" s="239">
        <v>19</v>
      </c>
      <c r="AM514" s="239" t="s">
        <v>374</v>
      </c>
      <c r="AN514" s="239">
        <v>5</v>
      </c>
      <c r="AO514" s="239">
        <v>4</v>
      </c>
      <c r="AS514" s="239">
        <v>12</v>
      </c>
      <c r="AT514" s="239">
        <v>20</v>
      </c>
      <c r="AU514" s="239">
        <v>50</v>
      </c>
      <c r="AV514" s="239">
        <v>11</v>
      </c>
      <c r="AW514" s="239">
        <v>21</v>
      </c>
      <c r="AX514" s="239">
        <v>2</v>
      </c>
      <c r="AY514" s="239">
        <v>2</v>
      </c>
      <c r="AZ514" s="239">
        <v>3</v>
      </c>
      <c r="BA514" s="239">
        <v>26</v>
      </c>
      <c r="BB514" s="239">
        <v>62</v>
      </c>
      <c r="BC514" s="239" t="s">
        <v>384</v>
      </c>
      <c r="BD514" s="239">
        <v>5</v>
      </c>
      <c r="BE514" s="239">
        <v>1</v>
      </c>
      <c r="BI514" s="239">
        <v>12</v>
      </c>
      <c r="BJ514" s="239">
        <v>20</v>
      </c>
      <c r="BK514" s="239">
        <v>50</v>
      </c>
      <c r="BL514" s="239">
        <v>11</v>
      </c>
      <c r="BM514" s="239">
        <v>21</v>
      </c>
      <c r="CT514" s="239">
        <v>440971.00765819999</v>
      </c>
      <c r="CU514" s="239">
        <v>4972319.6422645003</v>
      </c>
      <c r="CV514" s="239">
        <v>44.901854389999997</v>
      </c>
      <c r="CW514" s="239">
        <v>-93.747678059999998</v>
      </c>
      <c r="CX514" s="239" t="s">
        <v>379</v>
      </c>
      <c r="CY514" s="239" t="s">
        <v>1235</v>
      </c>
    </row>
    <row r="515" spans="1:103" x14ac:dyDescent="0.25">
      <c r="A515" s="239">
        <v>764524</v>
      </c>
      <c r="B515" s="239">
        <v>3</v>
      </c>
      <c r="C515" s="239">
        <v>7</v>
      </c>
      <c r="D515" s="239">
        <v>173.04499999999999</v>
      </c>
      <c r="E515" s="239">
        <v>27</v>
      </c>
      <c r="F515" s="239" t="s">
        <v>1223</v>
      </c>
      <c r="H515" s="239" t="s">
        <v>374</v>
      </c>
      <c r="I515" s="239">
        <v>25</v>
      </c>
      <c r="K515" s="239">
        <v>19005417</v>
      </c>
      <c r="M515" s="239">
        <v>11</v>
      </c>
      <c r="N515" s="239">
        <v>21</v>
      </c>
      <c r="O515" s="239">
        <v>2019</v>
      </c>
      <c r="P515" s="239" t="s">
        <v>416</v>
      </c>
      <c r="Q515" s="239">
        <v>13</v>
      </c>
      <c r="S515" s="239">
        <v>4</v>
      </c>
      <c r="T515" s="239">
        <v>0</v>
      </c>
      <c r="U515" s="239">
        <v>1</v>
      </c>
      <c r="W515" s="239">
        <v>83</v>
      </c>
      <c r="X515" s="239">
        <v>3</v>
      </c>
      <c r="Y515" s="239">
        <v>1</v>
      </c>
      <c r="Z515" s="239">
        <v>2</v>
      </c>
      <c r="AB515" s="239">
        <v>1</v>
      </c>
      <c r="AC515" s="239">
        <v>98</v>
      </c>
      <c r="AD515" s="239">
        <v>7</v>
      </c>
      <c r="AF515" s="239" t="s">
        <v>521</v>
      </c>
      <c r="AG515" s="239">
        <v>3</v>
      </c>
      <c r="AH515" s="239">
        <v>2</v>
      </c>
      <c r="AI515" s="239">
        <v>4</v>
      </c>
      <c r="AJ515" s="239">
        <v>4</v>
      </c>
      <c r="AK515" s="239">
        <v>24</v>
      </c>
      <c r="AL515" s="239">
        <v>16</v>
      </c>
      <c r="AM515" s="239" t="s">
        <v>374</v>
      </c>
      <c r="AN515" s="239">
        <v>5</v>
      </c>
      <c r="AO515" s="239">
        <v>72</v>
      </c>
      <c r="AS515" s="239">
        <v>12</v>
      </c>
      <c r="AT515" s="239">
        <v>20</v>
      </c>
      <c r="AU515" s="239">
        <v>50</v>
      </c>
      <c r="AV515" s="239">
        <v>11</v>
      </c>
      <c r="AW515" s="239">
        <v>21</v>
      </c>
      <c r="CT515" s="239">
        <v>440982.00920426397</v>
      </c>
      <c r="CU515" s="239">
        <v>4972320.18690685</v>
      </c>
      <c r="CV515" s="239">
        <v>44.901860200000002</v>
      </c>
      <c r="CW515" s="239">
        <v>-93.747538779999999</v>
      </c>
      <c r="CX515" s="239" t="s">
        <v>379</v>
      </c>
      <c r="CY515" s="239" t="e">
        <v>#NAME?</v>
      </c>
    </row>
    <row r="516" spans="1:103" x14ac:dyDescent="0.25">
      <c r="A516" s="239">
        <v>10706581</v>
      </c>
      <c r="B516" s="239">
        <v>3</v>
      </c>
      <c r="C516" s="239">
        <v>7</v>
      </c>
      <c r="D516" s="239">
        <v>173.05099999999999</v>
      </c>
      <c r="E516" s="239">
        <v>27</v>
      </c>
      <c r="F516" s="239" t="s">
        <v>1223</v>
      </c>
      <c r="H516" s="239" t="s">
        <v>374</v>
      </c>
      <c r="I516" s="239">
        <v>25</v>
      </c>
      <c r="K516" s="239">
        <v>11000229</v>
      </c>
      <c r="L516" s="239">
        <v>110130187</v>
      </c>
      <c r="M516" s="239">
        <v>1</v>
      </c>
      <c r="N516" s="239">
        <v>13</v>
      </c>
      <c r="O516" s="239">
        <v>2011</v>
      </c>
      <c r="P516" s="239" t="s">
        <v>416</v>
      </c>
      <c r="Q516" s="239">
        <v>9</v>
      </c>
      <c r="S516" s="239">
        <v>5</v>
      </c>
      <c r="T516" s="239">
        <v>0</v>
      </c>
      <c r="U516" s="239">
        <v>2</v>
      </c>
      <c r="V516" s="239">
        <v>1</v>
      </c>
      <c r="W516" s="239">
        <v>10</v>
      </c>
      <c r="X516" s="239">
        <v>2</v>
      </c>
      <c r="Y516" s="239">
        <v>1</v>
      </c>
      <c r="Z516" s="239">
        <v>4</v>
      </c>
      <c r="AA516" s="239">
        <v>2</v>
      </c>
      <c r="AB516" s="239">
        <v>5</v>
      </c>
      <c r="AC516" s="239">
        <v>98</v>
      </c>
      <c r="AD516" s="239" t="s">
        <v>525</v>
      </c>
      <c r="AE516" s="239" t="s">
        <v>1233</v>
      </c>
      <c r="AF516" s="239" t="s">
        <v>521</v>
      </c>
      <c r="AG516" s="239">
        <v>7</v>
      </c>
      <c r="AH516" s="239">
        <v>2</v>
      </c>
      <c r="AI516" s="239">
        <v>44</v>
      </c>
      <c r="AJ516" s="239">
        <v>2</v>
      </c>
      <c r="AK516" s="239">
        <v>8</v>
      </c>
      <c r="AL516" s="239">
        <v>42</v>
      </c>
      <c r="AM516" s="239" t="s">
        <v>374</v>
      </c>
      <c r="AN516" s="239">
        <v>5</v>
      </c>
      <c r="AO516" s="239">
        <v>1</v>
      </c>
      <c r="AS516" s="239">
        <v>7</v>
      </c>
      <c r="AT516" s="239">
        <v>20</v>
      </c>
      <c r="AU516" s="239">
        <v>30</v>
      </c>
      <c r="AV516" s="239">
        <v>11</v>
      </c>
      <c r="AW516" s="239">
        <v>20</v>
      </c>
      <c r="AX516" s="239">
        <v>2</v>
      </c>
      <c r="AY516" s="239">
        <v>2</v>
      </c>
      <c r="AZ516" s="239">
        <v>2</v>
      </c>
      <c r="BA516" s="239">
        <v>21</v>
      </c>
      <c r="BB516" s="239">
        <v>37</v>
      </c>
      <c r="BC516" s="239" t="s">
        <v>384</v>
      </c>
      <c r="BD516" s="239">
        <v>5</v>
      </c>
      <c r="BE516" s="239">
        <v>1</v>
      </c>
      <c r="BI516" s="239">
        <v>7</v>
      </c>
      <c r="BJ516" s="239">
        <v>20</v>
      </c>
      <c r="BK516" s="239">
        <v>30</v>
      </c>
      <c r="BL516" s="239">
        <v>11</v>
      </c>
      <c r="BM516" s="239">
        <v>20</v>
      </c>
      <c r="CT516" s="239">
        <v>441005</v>
      </c>
      <c r="CU516" s="239">
        <v>4972321</v>
      </c>
      <c r="CV516" s="239">
        <v>44.901869400000002</v>
      </c>
      <c r="CW516" s="239">
        <v>-93.747251300000002</v>
      </c>
      <c r="CX516" s="239" t="s">
        <v>379</v>
      </c>
      <c r="CY516" s="239" t="s">
        <v>1236</v>
      </c>
    </row>
    <row r="517" spans="1:103" x14ac:dyDescent="0.25">
      <c r="A517" s="239">
        <v>10721488</v>
      </c>
      <c r="B517" s="239">
        <v>3</v>
      </c>
      <c r="C517" s="239">
        <v>7</v>
      </c>
      <c r="D517" s="239">
        <v>173.05099999999999</v>
      </c>
      <c r="E517" s="239">
        <v>27</v>
      </c>
      <c r="F517" s="239" t="s">
        <v>1223</v>
      </c>
      <c r="H517" s="239" t="s">
        <v>374</v>
      </c>
      <c r="I517" s="239">
        <v>25</v>
      </c>
      <c r="K517" s="239">
        <v>11002881</v>
      </c>
      <c r="L517" s="239">
        <v>111420082</v>
      </c>
      <c r="M517" s="239">
        <v>5</v>
      </c>
      <c r="N517" s="239">
        <v>21</v>
      </c>
      <c r="O517" s="239">
        <v>2011</v>
      </c>
      <c r="P517" s="239" t="s">
        <v>386</v>
      </c>
      <c r="Q517" s="239">
        <v>16</v>
      </c>
      <c r="S517" s="239">
        <v>4</v>
      </c>
      <c r="T517" s="239">
        <v>0</v>
      </c>
      <c r="U517" s="239">
        <v>2</v>
      </c>
      <c r="V517" s="239">
        <v>8</v>
      </c>
      <c r="W517" s="239">
        <v>10</v>
      </c>
      <c r="X517" s="239">
        <v>3</v>
      </c>
      <c r="Y517" s="239">
        <v>1</v>
      </c>
      <c r="Z517" s="239">
        <v>2</v>
      </c>
      <c r="AB517" s="239">
        <v>1</v>
      </c>
      <c r="AC517" s="239">
        <v>98</v>
      </c>
      <c r="AD517" s="239" t="s">
        <v>525</v>
      </c>
      <c r="AE517" s="239" t="s">
        <v>1233</v>
      </c>
      <c r="AF517" s="239" t="s">
        <v>521</v>
      </c>
      <c r="AG517" s="239">
        <v>8</v>
      </c>
      <c r="AH517" s="239">
        <v>2</v>
      </c>
      <c r="AI517" s="239">
        <v>2</v>
      </c>
      <c r="AJ517" s="239">
        <v>4</v>
      </c>
      <c r="AK517" s="239">
        <v>21</v>
      </c>
      <c r="AL517" s="239">
        <v>32</v>
      </c>
      <c r="AM517" s="239" t="s">
        <v>384</v>
      </c>
      <c r="AN517" s="239">
        <v>5</v>
      </c>
      <c r="AS517" s="239">
        <v>7</v>
      </c>
      <c r="AT517" s="239">
        <v>20</v>
      </c>
      <c r="AU517" s="239">
        <v>45</v>
      </c>
      <c r="AV517" s="239">
        <v>11</v>
      </c>
      <c r="AW517" s="239">
        <v>21</v>
      </c>
      <c r="AX517" s="239">
        <v>2</v>
      </c>
      <c r="AY517" s="239">
        <v>4</v>
      </c>
      <c r="AZ517" s="239">
        <v>5</v>
      </c>
      <c r="BA517" s="239">
        <v>24</v>
      </c>
      <c r="BB517" s="239">
        <v>31</v>
      </c>
      <c r="BC517" s="239" t="s">
        <v>374</v>
      </c>
      <c r="BD517" s="239">
        <v>5</v>
      </c>
      <c r="BI517" s="239">
        <v>7</v>
      </c>
      <c r="BJ517" s="239">
        <v>20</v>
      </c>
      <c r="BK517" s="239">
        <v>45</v>
      </c>
      <c r="BL517" s="239">
        <v>11</v>
      </c>
      <c r="BM517" s="239">
        <v>21</v>
      </c>
      <c r="CT517" s="239">
        <v>441005</v>
      </c>
      <c r="CU517" s="239">
        <v>4972321</v>
      </c>
      <c r="CV517" s="239">
        <v>44.901869400000002</v>
      </c>
      <c r="CW517" s="239">
        <v>-93.747251300000002</v>
      </c>
      <c r="CX517" s="239" t="s">
        <v>379</v>
      </c>
      <c r="CY517" s="239" t="s">
        <v>1237</v>
      </c>
    </row>
    <row r="518" spans="1:103" x14ac:dyDescent="0.25">
      <c r="A518" s="239">
        <v>10722230</v>
      </c>
      <c r="B518" s="239">
        <v>3</v>
      </c>
      <c r="C518" s="239">
        <v>7</v>
      </c>
      <c r="D518" s="239">
        <v>173.05099999999999</v>
      </c>
      <c r="E518" s="239">
        <v>27</v>
      </c>
      <c r="F518" s="239" t="s">
        <v>1223</v>
      </c>
      <c r="H518" s="239" t="s">
        <v>374</v>
      </c>
      <c r="I518" s="239">
        <v>25</v>
      </c>
      <c r="K518" s="239">
        <v>11003253</v>
      </c>
      <c r="L518" s="239">
        <v>111540219</v>
      </c>
      <c r="M518" s="239">
        <v>6</v>
      </c>
      <c r="N518" s="239">
        <v>3</v>
      </c>
      <c r="O518" s="239">
        <v>2011</v>
      </c>
      <c r="P518" s="239" t="s">
        <v>383</v>
      </c>
      <c r="Q518" s="239">
        <v>17</v>
      </c>
      <c r="S518" s="239">
        <v>4</v>
      </c>
      <c r="T518" s="239">
        <v>0</v>
      </c>
      <c r="U518" s="239">
        <v>2</v>
      </c>
      <c r="V518" s="239">
        <v>1</v>
      </c>
      <c r="W518" s="239">
        <v>10</v>
      </c>
      <c r="X518" s="239">
        <v>3</v>
      </c>
      <c r="Y518" s="239">
        <v>1</v>
      </c>
      <c r="Z518" s="239">
        <v>1</v>
      </c>
      <c r="AB518" s="239">
        <v>1</v>
      </c>
      <c r="AC518" s="239">
        <v>98</v>
      </c>
      <c r="AD518" s="239" t="s">
        <v>1224</v>
      </c>
      <c r="AE518" s="239" t="s">
        <v>1233</v>
      </c>
      <c r="AF518" s="239" t="s">
        <v>521</v>
      </c>
      <c r="AG518" s="239">
        <v>7</v>
      </c>
      <c r="AH518" s="239">
        <v>2</v>
      </c>
      <c r="AI518" s="239">
        <v>2</v>
      </c>
      <c r="AJ518" s="239">
        <v>4</v>
      </c>
      <c r="AK518" s="239">
        <v>21</v>
      </c>
      <c r="AL518" s="239">
        <v>21</v>
      </c>
      <c r="AM518" s="239" t="s">
        <v>374</v>
      </c>
      <c r="AN518" s="239">
        <v>5</v>
      </c>
      <c r="AO518" s="239">
        <v>15</v>
      </c>
      <c r="AS518" s="239">
        <v>7</v>
      </c>
      <c r="AT518" s="239">
        <v>20</v>
      </c>
      <c r="AU518" s="239">
        <v>45</v>
      </c>
      <c r="AV518" s="239">
        <v>11</v>
      </c>
      <c r="AW518" s="239">
        <v>21</v>
      </c>
      <c r="AX518" s="239">
        <v>2</v>
      </c>
      <c r="AY518" s="239">
        <v>2</v>
      </c>
      <c r="AZ518" s="239">
        <v>4</v>
      </c>
      <c r="BA518" s="239">
        <v>21</v>
      </c>
      <c r="BB518" s="239">
        <v>21</v>
      </c>
      <c r="BC518" s="239" t="s">
        <v>384</v>
      </c>
      <c r="BD518" s="239">
        <v>5</v>
      </c>
      <c r="BE518" s="239">
        <v>1</v>
      </c>
      <c r="BI518" s="239">
        <v>7</v>
      </c>
      <c r="BJ518" s="239">
        <v>20</v>
      </c>
      <c r="BK518" s="239">
        <v>45</v>
      </c>
      <c r="BL518" s="239">
        <v>11</v>
      </c>
      <c r="BM518" s="239">
        <v>21</v>
      </c>
      <c r="CT518" s="239">
        <v>441005</v>
      </c>
      <c r="CU518" s="239">
        <v>4972321</v>
      </c>
      <c r="CV518" s="239">
        <v>44.901869400000002</v>
      </c>
      <c r="CW518" s="239">
        <v>-93.747251300000002</v>
      </c>
      <c r="CX518" s="239" t="s">
        <v>379</v>
      </c>
      <c r="CY518" s="239" t="s">
        <v>1238</v>
      </c>
    </row>
    <row r="519" spans="1:103" x14ac:dyDescent="0.25">
      <c r="A519" s="239">
        <v>10747350</v>
      </c>
      <c r="B519" s="239">
        <v>3</v>
      </c>
      <c r="C519" s="239">
        <v>7</v>
      </c>
      <c r="D519" s="239">
        <v>173.05099999999999</v>
      </c>
      <c r="E519" s="239">
        <v>27</v>
      </c>
      <c r="F519" s="239" t="s">
        <v>1223</v>
      </c>
      <c r="H519" s="239" t="s">
        <v>374</v>
      </c>
      <c r="I519" s="239">
        <v>25</v>
      </c>
      <c r="K519" s="239">
        <v>11005870</v>
      </c>
      <c r="L519" s="239">
        <v>112700087</v>
      </c>
      <c r="M519" s="239">
        <v>9</v>
      </c>
      <c r="N519" s="239">
        <v>22</v>
      </c>
      <c r="O519" s="239">
        <v>2011</v>
      </c>
      <c r="P519" s="239" t="s">
        <v>416</v>
      </c>
      <c r="Q519" s="239">
        <v>15</v>
      </c>
      <c r="S519" s="239">
        <v>5</v>
      </c>
      <c r="T519" s="239">
        <v>0</v>
      </c>
      <c r="U519" s="239">
        <v>2</v>
      </c>
      <c r="V519" s="239">
        <v>1</v>
      </c>
      <c r="W519" s="239">
        <v>11</v>
      </c>
      <c r="X519" s="239">
        <v>3</v>
      </c>
      <c r="Y519" s="239">
        <v>1</v>
      </c>
      <c r="Z519" s="239">
        <v>2</v>
      </c>
      <c r="AB519" s="239">
        <v>1</v>
      </c>
      <c r="AC519" s="239">
        <v>98</v>
      </c>
      <c r="AD519" s="239" t="s">
        <v>519</v>
      </c>
      <c r="AE519" s="239" t="s">
        <v>1233</v>
      </c>
      <c r="AF519" s="239" t="s">
        <v>521</v>
      </c>
      <c r="AG519" s="239">
        <v>7</v>
      </c>
      <c r="AH519" s="239">
        <v>2</v>
      </c>
      <c r="AI519" s="239">
        <v>1</v>
      </c>
      <c r="AJ519" s="239">
        <v>4</v>
      </c>
      <c r="AK519" s="239">
        <v>8</v>
      </c>
      <c r="AL519" s="239">
        <v>54</v>
      </c>
      <c r="AM519" s="239" t="s">
        <v>374</v>
      </c>
      <c r="AN519" s="239">
        <v>5</v>
      </c>
      <c r="AO519" s="239">
        <v>1</v>
      </c>
      <c r="AS519" s="239">
        <v>7</v>
      </c>
      <c r="AT519" s="239">
        <v>20</v>
      </c>
      <c r="AU519" s="239">
        <v>45</v>
      </c>
      <c r="AV519" s="239">
        <v>11</v>
      </c>
      <c r="AW519" s="239">
        <v>21</v>
      </c>
      <c r="AX519" s="239">
        <v>2</v>
      </c>
      <c r="AY519" s="239">
        <v>2</v>
      </c>
      <c r="AZ519" s="239">
        <v>4</v>
      </c>
      <c r="BA519" s="239">
        <v>21</v>
      </c>
      <c r="BB519" s="239">
        <v>54</v>
      </c>
      <c r="BC519" s="239" t="s">
        <v>374</v>
      </c>
      <c r="BD519" s="239">
        <v>5</v>
      </c>
      <c r="BE519" s="239">
        <v>15</v>
      </c>
      <c r="BI519" s="239">
        <v>7</v>
      </c>
      <c r="BJ519" s="239">
        <v>20</v>
      </c>
      <c r="BK519" s="239">
        <v>45</v>
      </c>
      <c r="BL519" s="239">
        <v>11</v>
      </c>
      <c r="BM519" s="239">
        <v>21</v>
      </c>
      <c r="CT519" s="239">
        <v>441005</v>
      </c>
      <c r="CU519" s="239">
        <v>4972321</v>
      </c>
      <c r="CV519" s="239">
        <v>44.901869400000002</v>
      </c>
      <c r="CW519" s="239">
        <v>-93.747251300000002</v>
      </c>
      <c r="CX519" s="239" t="s">
        <v>379</v>
      </c>
      <c r="CY519" s="239" t="s">
        <v>1239</v>
      </c>
    </row>
    <row r="520" spans="1:103" x14ac:dyDescent="0.25">
      <c r="A520" s="239">
        <v>10748718</v>
      </c>
      <c r="B520" s="239">
        <v>3</v>
      </c>
      <c r="C520" s="239">
        <v>7</v>
      </c>
      <c r="D520" s="239">
        <v>173.05099999999999</v>
      </c>
      <c r="E520" s="239">
        <v>27</v>
      </c>
      <c r="F520" s="239" t="s">
        <v>1223</v>
      </c>
      <c r="H520" s="239" t="s">
        <v>374</v>
      </c>
      <c r="I520" s="239">
        <v>25</v>
      </c>
      <c r="K520" s="239">
        <v>11006253</v>
      </c>
      <c r="L520" s="239">
        <v>112820037</v>
      </c>
      <c r="M520" s="239">
        <v>10</v>
      </c>
      <c r="N520" s="239">
        <v>9</v>
      </c>
      <c r="O520" s="239">
        <v>2011</v>
      </c>
      <c r="P520" s="239" t="s">
        <v>389</v>
      </c>
      <c r="Q520" s="239">
        <v>0</v>
      </c>
      <c r="S520" s="239">
        <v>5</v>
      </c>
      <c r="T520" s="239">
        <v>0</v>
      </c>
      <c r="U520" s="239">
        <v>2</v>
      </c>
      <c r="V520" s="239">
        <v>11</v>
      </c>
      <c r="W520" s="239">
        <v>10</v>
      </c>
      <c r="X520" s="239">
        <v>10</v>
      </c>
      <c r="Y520" s="239">
        <v>4</v>
      </c>
      <c r="Z520" s="239">
        <v>2</v>
      </c>
      <c r="AA520" s="239">
        <v>2</v>
      </c>
      <c r="AB520" s="239">
        <v>1</v>
      </c>
      <c r="AD520" s="239" t="s">
        <v>525</v>
      </c>
      <c r="AE520" s="239" t="s">
        <v>1233</v>
      </c>
      <c r="AF520" s="239" t="s">
        <v>521</v>
      </c>
      <c r="AG520" s="239">
        <v>6</v>
      </c>
      <c r="AH520" s="239">
        <v>2</v>
      </c>
      <c r="AI520" s="239">
        <v>3</v>
      </c>
      <c r="AJ520" s="239">
        <v>3</v>
      </c>
      <c r="AK520" s="239">
        <v>24</v>
      </c>
      <c r="AL520" s="239">
        <v>31</v>
      </c>
      <c r="AM520" s="239" t="s">
        <v>374</v>
      </c>
      <c r="AN520" s="239">
        <v>1</v>
      </c>
      <c r="AO520" s="239">
        <v>10</v>
      </c>
      <c r="AP520" s="239">
        <v>2</v>
      </c>
      <c r="AS520" s="239">
        <v>7</v>
      </c>
      <c r="AT520" s="239">
        <v>20</v>
      </c>
      <c r="AU520" s="239">
        <v>30</v>
      </c>
      <c r="AV520" s="239">
        <v>11</v>
      </c>
      <c r="AW520" s="239">
        <v>21</v>
      </c>
      <c r="AX520" s="239">
        <v>2</v>
      </c>
      <c r="AY520" s="239">
        <v>2</v>
      </c>
      <c r="AZ520" s="239">
        <v>1</v>
      </c>
      <c r="BA520" s="239">
        <v>21</v>
      </c>
      <c r="BB520" s="239">
        <v>17</v>
      </c>
      <c r="BC520" s="239" t="s">
        <v>384</v>
      </c>
      <c r="BD520" s="239">
        <v>5</v>
      </c>
      <c r="BE520" s="239">
        <v>1</v>
      </c>
      <c r="BF520" s="239">
        <v>1</v>
      </c>
      <c r="BI520" s="239">
        <v>7</v>
      </c>
      <c r="BJ520" s="239">
        <v>20</v>
      </c>
      <c r="BK520" s="239">
        <v>30</v>
      </c>
      <c r="BL520" s="239">
        <v>11</v>
      </c>
      <c r="BM520" s="239">
        <v>21</v>
      </c>
      <c r="CT520" s="239">
        <v>441005</v>
      </c>
      <c r="CU520" s="239">
        <v>4972321</v>
      </c>
      <c r="CV520" s="239">
        <v>44.901869400000002</v>
      </c>
      <c r="CW520" s="239">
        <v>-93.747251300000002</v>
      </c>
      <c r="CX520" s="239" t="s">
        <v>379</v>
      </c>
      <c r="CY520" s="239" t="s">
        <v>1240</v>
      </c>
    </row>
    <row r="521" spans="1:103" x14ac:dyDescent="0.25">
      <c r="A521" s="239">
        <v>10784610</v>
      </c>
      <c r="B521" s="239">
        <v>3</v>
      </c>
      <c r="C521" s="239">
        <v>7</v>
      </c>
      <c r="D521" s="239">
        <v>173.05099999999999</v>
      </c>
      <c r="E521" s="239">
        <v>27</v>
      </c>
      <c r="F521" s="239" t="s">
        <v>1223</v>
      </c>
      <c r="H521" s="239" t="s">
        <v>374</v>
      </c>
      <c r="I521" s="239">
        <v>25</v>
      </c>
      <c r="K521" s="239">
        <v>12000446</v>
      </c>
      <c r="L521" s="239">
        <v>120300049</v>
      </c>
      <c r="M521" s="239">
        <v>1</v>
      </c>
      <c r="N521" s="239">
        <v>30</v>
      </c>
      <c r="O521" s="239">
        <v>2012</v>
      </c>
      <c r="P521" s="239" t="s">
        <v>381</v>
      </c>
      <c r="Q521" s="239">
        <v>7</v>
      </c>
      <c r="S521" s="239">
        <v>5</v>
      </c>
      <c r="T521" s="239">
        <v>0</v>
      </c>
      <c r="U521" s="239">
        <v>2</v>
      </c>
      <c r="V521" s="239">
        <v>1</v>
      </c>
      <c r="W521" s="239">
        <v>10</v>
      </c>
      <c r="X521" s="239">
        <v>10</v>
      </c>
      <c r="Y521" s="239">
        <v>1</v>
      </c>
      <c r="Z521" s="239">
        <v>1</v>
      </c>
      <c r="AB521" s="239">
        <v>2</v>
      </c>
      <c r="AC521" s="239">
        <v>98</v>
      </c>
      <c r="AD521" s="239" t="s">
        <v>525</v>
      </c>
      <c r="AE521" s="239" t="s">
        <v>1233</v>
      </c>
      <c r="AF521" s="239" t="s">
        <v>521</v>
      </c>
      <c r="AG521" s="239">
        <v>7</v>
      </c>
      <c r="AH521" s="239">
        <v>2</v>
      </c>
      <c r="AI521" s="239">
        <v>4</v>
      </c>
      <c r="AJ521" s="239">
        <v>3</v>
      </c>
      <c r="AK521" s="239">
        <v>8</v>
      </c>
      <c r="AL521" s="239">
        <v>45</v>
      </c>
      <c r="AM521" s="239" t="s">
        <v>374</v>
      </c>
      <c r="AN521" s="239">
        <v>5</v>
      </c>
      <c r="AO521" s="239">
        <v>1</v>
      </c>
      <c r="AS521" s="239">
        <v>7</v>
      </c>
      <c r="AT521" s="239">
        <v>20</v>
      </c>
      <c r="AU521" s="239">
        <v>45</v>
      </c>
      <c r="AV521" s="239">
        <v>11</v>
      </c>
      <c r="AW521" s="239">
        <v>21</v>
      </c>
      <c r="AX521" s="239">
        <v>2</v>
      </c>
      <c r="AY521" s="239">
        <v>4</v>
      </c>
      <c r="AZ521" s="239">
        <v>3</v>
      </c>
      <c r="BA521" s="239">
        <v>21</v>
      </c>
      <c r="BB521" s="239">
        <v>64</v>
      </c>
      <c r="BC521" s="239" t="s">
        <v>374</v>
      </c>
      <c r="BD521" s="239">
        <v>5</v>
      </c>
      <c r="BE521" s="239">
        <v>15</v>
      </c>
      <c r="BI521" s="239">
        <v>7</v>
      </c>
      <c r="BJ521" s="239">
        <v>20</v>
      </c>
      <c r="BK521" s="239">
        <v>45</v>
      </c>
      <c r="BL521" s="239">
        <v>11</v>
      </c>
      <c r="BM521" s="239">
        <v>21</v>
      </c>
      <c r="CT521" s="239">
        <v>441005</v>
      </c>
      <c r="CU521" s="239">
        <v>4972321</v>
      </c>
      <c r="CV521" s="239">
        <v>44.901869400000002</v>
      </c>
      <c r="CW521" s="239">
        <v>-93.747251300000002</v>
      </c>
      <c r="CX521" s="239" t="s">
        <v>379</v>
      </c>
      <c r="CY521" s="239" t="s">
        <v>1241</v>
      </c>
    </row>
    <row r="522" spans="1:103" x14ac:dyDescent="0.25">
      <c r="A522" s="239">
        <v>10798335</v>
      </c>
      <c r="B522" s="239">
        <v>3</v>
      </c>
      <c r="C522" s="239">
        <v>7</v>
      </c>
      <c r="D522" s="239">
        <v>173.05099999999999</v>
      </c>
      <c r="E522" s="239">
        <v>27</v>
      </c>
      <c r="F522" s="239" t="s">
        <v>1223</v>
      </c>
      <c r="H522" s="239" t="s">
        <v>374</v>
      </c>
      <c r="I522" s="239">
        <v>25</v>
      </c>
      <c r="K522" s="239">
        <v>12003348</v>
      </c>
      <c r="L522" s="239">
        <v>121690068</v>
      </c>
      <c r="M522" s="239">
        <v>6</v>
      </c>
      <c r="N522" s="239">
        <v>17</v>
      </c>
      <c r="O522" s="239">
        <v>2012</v>
      </c>
      <c r="P522" s="239" t="s">
        <v>389</v>
      </c>
      <c r="Q522" s="239">
        <v>10</v>
      </c>
      <c r="S522" s="239">
        <v>5</v>
      </c>
      <c r="T522" s="239">
        <v>0</v>
      </c>
      <c r="U522" s="239">
        <v>2</v>
      </c>
      <c r="V522" s="239">
        <v>1</v>
      </c>
      <c r="W522" s="239">
        <v>10</v>
      </c>
      <c r="X522" s="239">
        <v>3</v>
      </c>
      <c r="Y522" s="239">
        <v>1</v>
      </c>
      <c r="Z522" s="239">
        <v>1</v>
      </c>
      <c r="AB522" s="239">
        <v>1</v>
      </c>
      <c r="AC522" s="239">
        <v>98</v>
      </c>
      <c r="AD522" s="239" t="s">
        <v>525</v>
      </c>
      <c r="AE522" s="239" t="s">
        <v>1233</v>
      </c>
      <c r="AF522" s="239" t="s">
        <v>521</v>
      </c>
      <c r="AG522" s="239">
        <v>7</v>
      </c>
      <c r="AH522" s="239">
        <v>2</v>
      </c>
      <c r="AI522" s="239">
        <v>2</v>
      </c>
      <c r="AJ522" s="239">
        <v>4</v>
      </c>
      <c r="AK522" s="239">
        <v>21</v>
      </c>
      <c r="AL522" s="239">
        <v>18</v>
      </c>
      <c r="AM522" s="239" t="s">
        <v>384</v>
      </c>
      <c r="AN522" s="239">
        <v>5</v>
      </c>
      <c r="AO522" s="239">
        <v>15</v>
      </c>
      <c r="AS522" s="239">
        <v>7</v>
      </c>
      <c r="AT522" s="239">
        <v>20</v>
      </c>
      <c r="AU522" s="239">
        <v>45</v>
      </c>
      <c r="AV522" s="239">
        <v>11</v>
      </c>
      <c r="AW522" s="239">
        <v>21</v>
      </c>
      <c r="AX522" s="239">
        <v>2</v>
      </c>
      <c r="AY522" s="239">
        <v>2</v>
      </c>
      <c r="AZ522" s="239">
        <v>4</v>
      </c>
      <c r="BA522" s="239">
        <v>21</v>
      </c>
      <c r="BB522" s="239">
        <v>40</v>
      </c>
      <c r="BC522" s="239" t="s">
        <v>374</v>
      </c>
      <c r="BD522" s="239">
        <v>5</v>
      </c>
      <c r="BE522" s="239">
        <v>1</v>
      </c>
      <c r="BI522" s="239">
        <v>7</v>
      </c>
      <c r="BJ522" s="239">
        <v>20</v>
      </c>
      <c r="BK522" s="239">
        <v>45</v>
      </c>
      <c r="BL522" s="239">
        <v>11</v>
      </c>
      <c r="BM522" s="239">
        <v>21</v>
      </c>
      <c r="CT522" s="239">
        <v>441005</v>
      </c>
      <c r="CU522" s="239">
        <v>4972321</v>
      </c>
      <c r="CV522" s="239">
        <v>44.901869400000002</v>
      </c>
      <c r="CW522" s="239">
        <v>-93.747251300000002</v>
      </c>
      <c r="CX522" s="239" t="s">
        <v>379</v>
      </c>
      <c r="CY522" s="239" t="s">
        <v>1242</v>
      </c>
    </row>
    <row r="523" spans="1:103" x14ac:dyDescent="0.25">
      <c r="A523" s="239">
        <v>10810630</v>
      </c>
      <c r="B523" s="239">
        <v>3</v>
      </c>
      <c r="C523" s="239">
        <v>7</v>
      </c>
      <c r="D523" s="239">
        <v>173.05099999999999</v>
      </c>
      <c r="E523" s="239">
        <v>27</v>
      </c>
      <c r="F523" s="239" t="s">
        <v>1223</v>
      </c>
      <c r="H523" s="239" t="s">
        <v>374</v>
      </c>
      <c r="I523" s="239">
        <v>25</v>
      </c>
      <c r="K523" s="239">
        <v>12005289</v>
      </c>
      <c r="L523" s="239">
        <v>122760008</v>
      </c>
      <c r="M523" s="239">
        <v>9</v>
      </c>
      <c r="N523" s="239">
        <v>23</v>
      </c>
      <c r="O523" s="239">
        <v>2012</v>
      </c>
      <c r="P523" s="239" t="s">
        <v>389</v>
      </c>
      <c r="Q523" s="239">
        <v>21</v>
      </c>
      <c r="S523" s="239">
        <v>3</v>
      </c>
      <c r="T523" s="239">
        <v>0</v>
      </c>
      <c r="U523" s="239">
        <v>2</v>
      </c>
      <c r="V523" s="239">
        <v>8</v>
      </c>
      <c r="W523" s="239">
        <v>10</v>
      </c>
      <c r="X523" s="239">
        <v>3</v>
      </c>
      <c r="Y523" s="239">
        <v>4</v>
      </c>
      <c r="Z523" s="239">
        <v>1</v>
      </c>
      <c r="AB523" s="239">
        <v>1</v>
      </c>
      <c r="AC523" s="239">
        <v>98</v>
      </c>
      <c r="AD523" s="239" t="s">
        <v>1233</v>
      </c>
      <c r="AE523" s="239" t="s">
        <v>525</v>
      </c>
      <c r="AF523" s="239" t="s">
        <v>521</v>
      </c>
      <c r="AG523" s="239">
        <v>8</v>
      </c>
      <c r="AH523" s="239">
        <v>2</v>
      </c>
      <c r="AI523" s="239">
        <v>3</v>
      </c>
      <c r="AJ523" s="239">
        <v>2</v>
      </c>
      <c r="AK523" s="239">
        <v>24</v>
      </c>
      <c r="AL523" s="239">
        <v>71</v>
      </c>
      <c r="AM523" s="239" t="s">
        <v>384</v>
      </c>
      <c r="AN523" s="239">
        <v>5</v>
      </c>
      <c r="AO523" s="239">
        <v>2</v>
      </c>
      <c r="AS523" s="239">
        <v>7</v>
      </c>
      <c r="AT523" s="239">
        <v>20</v>
      </c>
      <c r="AU523" s="239">
        <v>30</v>
      </c>
      <c r="AV523" s="239">
        <v>11</v>
      </c>
      <c r="AW523" s="239">
        <v>21</v>
      </c>
      <c r="AX523" s="239">
        <v>2</v>
      </c>
      <c r="AY523" s="239">
        <v>2</v>
      </c>
      <c r="AZ523" s="239">
        <v>1</v>
      </c>
      <c r="BA523" s="239">
        <v>21</v>
      </c>
      <c r="BB523" s="239">
        <v>19</v>
      </c>
      <c r="BC523" s="239" t="s">
        <v>384</v>
      </c>
      <c r="BD523" s="239">
        <v>5</v>
      </c>
      <c r="BE523" s="239">
        <v>1</v>
      </c>
      <c r="BI523" s="239">
        <v>7</v>
      </c>
      <c r="BJ523" s="239">
        <v>20</v>
      </c>
      <c r="BK523" s="239">
        <v>30</v>
      </c>
      <c r="BL523" s="239">
        <v>11</v>
      </c>
      <c r="BM523" s="239">
        <v>21</v>
      </c>
      <c r="CT523" s="239">
        <v>441005</v>
      </c>
      <c r="CU523" s="239">
        <v>4972321</v>
      </c>
      <c r="CV523" s="239">
        <v>44.901869400000002</v>
      </c>
      <c r="CW523" s="239">
        <v>-93.747251300000002</v>
      </c>
      <c r="CX523" s="239" t="s">
        <v>379</v>
      </c>
      <c r="CY523" s="239" t="s">
        <v>1243</v>
      </c>
    </row>
    <row r="524" spans="1:103" x14ac:dyDescent="0.25">
      <c r="A524" s="239">
        <v>10810472</v>
      </c>
      <c r="B524" s="239">
        <v>3</v>
      </c>
      <c r="C524" s="239">
        <v>7</v>
      </c>
      <c r="D524" s="239">
        <v>173.05099999999999</v>
      </c>
      <c r="E524" s="239">
        <v>27</v>
      </c>
      <c r="F524" s="239" t="s">
        <v>1223</v>
      </c>
      <c r="H524" s="239" t="s">
        <v>374</v>
      </c>
      <c r="I524" s="239">
        <v>25</v>
      </c>
      <c r="K524" s="239">
        <v>12005391</v>
      </c>
      <c r="L524" s="239">
        <v>122730090</v>
      </c>
      <c r="M524" s="239">
        <v>9</v>
      </c>
      <c r="N524" s="239">
        <v>29</v>
      </c>
      <c r="O524" s="239">
        <v>2012</v>
      </c>
      <c r="P524" s="239" t="s">
        <v>386</v>
      </c>
      <c r="Q524" s="239">
        <v>11</v>
      </c>
      <c r="S524" s="239">
        <v>5</v>
      </c>
      <c r="T524" s="239">
        <v>0</v>
      </c>
      <c r="U524" s="239">
        <v>2</v>
      </c>
      <c r="V524" s="239">
        <v>1</v>
      </c>
      <c r="W524" s="239">
        <v>10</v>
      </c>
      <c r="X524" s="239">
        <v>3</v>
      </c>
      <c r="Y524" s="239">
        <v>1</v>
      </c>
      <c r="Z524" s="239">
        <v>1</v>
      </c>
      <c r="AB524" s="239">
        <v>1</v>
      </c>
      <c r="AC524" s="239">
        <v>98</v>
      </c>
      <c r="AD524" s="239" t="s">
        <v>525</v>
      </c>
      <c r="AE524" s="239" t="s">
        <v>1233</v>
      </c>
      <c r="AF524" s="239" t="s">
        <v>521</v>
      </c>
      <c r="AG524" s="239">
        <v>7</v>
      </c>
      <c r="AH524" s="239">
        <v>2</v>
      </c>
      <c r="AI524" s="239">
        <v>2</v>
      </c>
      <c r="AJ524" s="239">
        <v>4</v>
      </c>
      <c r="AK524" s="239">
        <v>28</v>
      </c>
      <c r="AL524" s="239">
        <v>21</v>
      </c>
      <c r="AM524" s="239" t="s">
        <v>374</v>
      </c>
      <c r="AN524" s="239">
        <v>5</v>
      </c>
      <c r="AO524" s="239">
        <v>2</v>
      </c>
      <c r="AP524" s="239">
        <v>8</v>
      </c>
      <c r="AS524" s="239">
        <v>7</v>
      </c>
      <c r="AT524" s="239">
        <v>20</v>
      </c>
      <c r="AU524" s="239">
        <v>45</v>
      </c>
      <c r="AV524" s="239">
        <v>11</v>
      </c>
      <c r="AW524" s="239">
        <v>21</v>
      </c>
      <c r="AX524" s="239">
        <v>2</v>
      </c>
      <c r="AY524" s="239">
        <v>4</v>
      </c>
      <c r="AZ524" s="239">
        <v>4</v>
      </c>
      <c r="BA524" s="239">
        <v>21</v>
      </c>
      <c r="BB524" s="239">
        <v>24</v>
      </c>
      <c r="BC524" s="239" t="s">
        <v>374</v>
      </c>
      <c r="BD524" s="239">
        <v>10</v>
      </c>
      <c r="BE524" s="239">
        <v>1</v>
      </c>
      <c r="BI524" s="239">
        <v>7</v>
      </c>
      <c r="BJ524" s="239">
        <v>20</v>
      </c>
      <c r="BK524" s="239">
        <v>45</v>
      </c>
      <c r="BL524" s="239">
        <v>11</v>
      </c>
      <c r="BM524" s="239">
        <v>21</v>
      </c>
      <c r="CT524" s="239">
        <v>441005</v>
      </c>
      <c r="CU524" s="239">
        <v>4972321</v>
      </c>
      <c r="CV524" s="239">
        <v>44.901869400000002</v>
      </c>
      <c r="CW524" s="239">
        <v>-93.747251300000002</v>
      </c>
      <c r="CX524" s="239" t="s">
        <v>379</v>
      </c>
      <c r="CY524" s="239" t="s">
        <v>1244</v>
      </c>
    </row>
    <row r="525" spans="1:103" x14ac:dyDescent="0.25">
      <c r="A525" s="239">
        <v>10911864</v>
      </c>
      <c r="B525" s="239">
        <v>3</v>
      </c>
      <c r="C525" s="239">
        <v>7</v>
      </c>
      <c r="D525" s="239">
        <v>173.05099999999999</v>
      </c>
      <c r="E525" s="239">
        <v>27</v>
      </c>
      <c r="F525" s="239" t="s">
        <v>1223</v>
      </c>
      <c r="H525" s="239" t="s">
        <v>374</v>
      </c>
      <c r="I525" s="239">
        <v>25</v>
      </c>
      <c r="K525" s="239">
        <v>13006735</v>
      </c>
      <c r="L525" s="239">
        <v>133360007</v>
      </c>
      <c r="M525" s="239">
        <v>12</v>
      </c>
      <c r="N525" s="239">
        <v>1</v>
      </c>
      <c r="O525" s="239">
        <v>2013</v>
      </c>
      <c r="P525" s="239" t="s">
        <v>389</v>
      </c>
      <c r="Q525" s="239">
        <v>19</v>
      </c>
      <c r="S525" s="239">
        <v>5</v>
      </c>
      <c r="T525" s="239">
        <v>0</v>
      </c>
      <c r="U525" s="239">
        <v>3</v>
      </c>
      <c r="V525" s="239">
        <v>1</v>
      </c>
      <c r="W525" s="239">
        <v>10</v>
      </c>
      <c r="X525" s="239">
        <v>3</v>
      </c>
      <c r="Y525" s="239">
        <v>4</v>
      </c>
      <c r="Z525" s="239">
        <v>1</v>
      </c>
      <c r="AB525" s="239">
        <v>1</v>
      </c>
      <c r="AC525" s="239">
        <v>98</v>
      </c>
      <c r="AD525" s="239" t="s">
        <v>576</v>
      </c>
      <c r="AE525" s="239" t="s">
        <v>1233</v>
      </c>
      <c r="AF525" s="239" t="s">
        <v>521</v>
      </c>
      <c r="AG525" s="239">
        <v>7</v>
      </c>
      <c r="AH525" s="239">
        <v>2</v>
      </c>
      <c r="AI525" s="239">
        <v>2</v>
      </c>
      <c r="AJ525" s="239">
        <v>3</v>
      </c>
      <c r="AK525" s="239">
        <v>8</v>
      </c>
      <c r="AL525" s="239">
        <v>56</v>
      </c>
      <c r="AM525" s="239" t="s">
        <v>374</v>
      </c>
      <c r="AN525" s="239">
        <v>5</v>
      </c>
      <c r="AO525" s="239">
        <v>1</v>
      </c>
      <c r="AS525" s="239">
        <v>7</v>
      </c>
      <c r="AT525" s="239">
        <v>20</v>
      </c>
      <c r="AU525" s="239">
        <v>45</v>
      </c>
      <c r="AV525" s="239">
        <v>11</v>
      </c>
      <c r="AW525" s="239">
        <v>21</v>
      </c>
      <c r="AX525" s="239">
        <v>2</v>
      </c>
      <c r="AY525" s="239">
        <v>4</v>
      </c>
      <c r="AZ525" s="239">
        <v>3</v>
      </c>
      <c r="BA525" s="239">
        <v>26</v>
      </c>
      <c r="BB525" s="239">
        <v>60</v>
      </c>
      <c r="BC525" s="239" t="s">
        <v>374</v>
      </c>
      <c r="BD525" s="239">
        <v>5</v>
      </c>
      <c r="BE525" s="239">
        <v>1</v>
      </c>
      <c r="BI525" s="239">
        <v>7</v>
      </c>
      <c r="BJ525" s="239">
        <v>20</v>
      </c>
      <c r="BK525" s="239">
        <v>45</v>
      </c>
      <c r="BL525" s="239">
        <v>11</v>
      </c>
      <c r="BM525" s="239">
        <v>21</v>
      </c>
      <c r="BN525" s="239">
        <v>2</v>
      </c>
      <c r="BO525" s="239">
        <v>1</v>
      </c>
      <c r="BP525" s="239">
        <v>3</v>
      </c>
      <c r="BQ525" s="239">
        <v>21</v>
      </c>
      <c r="BR525" s="239">
        <v>17</v>
      </c>
      <c r="BS525" s="239" t="s">
        <v>374</v>
      </c>
      <c r="BT525" s="239">
        <v>5</v>
      </c>
      <c r="BU525" s="239">
        <v>15</v>
      </c>
      <c r="BY525" s="239">
        <v>7</v>
      </c>
      <c r="BZ525" s="239">
        <v>20</v>
      </c>
      <c r="CA525" s="239">
        <v>45</v>
      </c>
      <c r="CB525" s="239">
        <v>11</v>
      </c>
      <c r="CC525" s="239">
        <v>21</v>
      </c>
      <c r="CT525" s="239">
        <v>441005</v>
      </c>
      <c r="CU525" s="239">
        <v>4972321</v>
      </c>
      <c r="CV525" s="239">
        <v>44.901869400000002</v>
      </c>
      <c r="CW525" s="239">
        <v>-93.747251300000002</v>
      </c>
      <c r="CX525" s="239" t="s">
        <v>379</v>
      </c>
      <c r="CY525" s="239" t="s">
        <v>1245</v>
      </c>
    </row>
    <row r="526" spans="1:103" x14ac:dyDescent="0.25">
      <c r="A526" s="239">
        <v>10959189</v>
      </c>
      <c r="B526" s="239">
        <v>3</v>
      </c>
      <c r="C526" s="239">
        <v>7</v>
      </c>
      <c r="D526" s="239">
        <v>173.05099999999999</v>
      </c>
      <c r="E526" s="239">
        <v>27</v>
      </c>
      <c r="F526" s="239" t="s">
        <v>1223</v>
      </c>
      <c r="H526" s="239" t="s">
        <v>374</v>
      </c>
      <c r="I526" s="239">
        <v>25</v>
      </c>
      <c r="K526" s="239">
        <v>14002721</v>
      </c>
      <c r="L526" s="239">
        <v>141580011</v>
      </c>
      <c r="M526" s="239">
        <v>6</v>
      </c>
      <c r="N526" s="239">
        <v>5</v>
      </c>
      <c r="O526" s="239">
        <v>2014</v>
      </c>
      <c r="P526" s="239" t="s">
        <v>416</v>
      </c>
      <c r="Q526" s="239">
        <v>15</v>
      </c>
      <c r="S526" s="239">
        <v>4</v>
      </c>
      <c r="T526" s="239">
        <v>0</v>
      </c>
      <c r="U526" s="239">
        <v>3</v>
      </c>
      <c r="V526" s="239">
        <v>5</v>
      </c>
      <c r="W526" s="239">
        <v>10</v>
      </c>
      <c r="X526" s="239">
        <v>3</v>
      </c>
      <c r="Y526" s="239">
        <v>1</v>
      </c>
      <c r="Z526" s="239">
        <v>3</v>
      </c>
      <c r="AB526" s="239">
        <v>2</v>
      </c>
      <c r="AC526" s="239">
        <v>98</v>
      </c>
      <c r="AD526" s="239" t="s">
        <v>525</v>
      </c>
      <c r="AE526" s="239" t="s">
        <v>1246</v>
      </c>
      <c r="AF526" s="239" t="s">
        <v>521</v>
      </c>
      <c r="AG526" s="239">
        <v>10</v>
      </c>
      <c r="AH526" s="239">
        <v>2</v>
      </c>
      <c r="AI526" s="239">
        <v>4</v>
      </c>
      <c r="AJ526" s="239">
        <v>4</v>
      </c>
      <c r="AK526" s="239">
        <v>21</v>
      </c>
      <c r="AL526" s="239">
        <v>36</v>
      </c>
      <c r="AM526" s="239" t="s">
        <v>374</v>
      </c>
      <c r="AN526" s="239">
        <v>5</v>
      </c>
      <c r="AO526" s="239">
        <v>4</v>
      </c>
      <c r="AS526" s="239">
        <v>7</v>
      </c>
      <c r="AT526" s="239">
        <v>20</v>
      </c>
      <c r="AU526" s="239">
        <v>45</v>
      </c>
      <c r="AV526" s="239">
        <v>11</v>
      </c>
      <c r="AW526" s="239">
        <v>21</v>
      </c>
      <c r="AX526" s="239">
        <v>2</v>
      </c>
      <c r="AY526" s="239">
        <v>2</v>
      </c>
      <c r="AZ526" s="239">
        <v>2</v>
      </c>
      <c r="BA526" s="239">
        <v>21</v>
      </c>
      <c r="BB526" s="239">
        <v>16</v>
      </c>
      <c r="BC526" s="239" t="s">
        <v>384</v>
      </c>
      <c r="BD526" s="239">
        <v>5</v>
      </c>
      <c r="BE526" s="239">
        <v>1</v>
      </c>
      <c r="BI526" s="239">
        <v>7</v>
      </c>
      <c r="BJ526" s="239">
        <v>20</v>
      </c>
      <c r="BK526" s="239">
        <v>45</v>
      </c>
      <c r="BL526" s="239">
        <v>11</v>
      </c>
      <c r="BM526" s="239">
        <v>21</v>
      </c>
      <c r="BN526" s="239">
        <v>0</v>
      </c>
      <c r="BO526" s="239">
        <v>2</v>
      </c>
      <c r="BP526" s="239">
        <v>3</v>
      </c>
      <c r="BR526" s="239">
        <v>27</v>
      </c>
      <c r="BS526" s="239" t="s">
        <v>374</v>
      </c>
      <c r="BT526" s="239">
        <v>5</v>
      </c>
      <c r="BU526" s="239">
        <v>1</v>
      </c>
      <c r="BW526" s="239">
        <v>26</v>
      </c>
      <c r="BY526" s="239">
        <v>7</v>
      </c>
      <c r="BZ526" s="239">
        <v>20</v>
      </c>
      <c r="CA526" s="239">
        <v>45</v>
      </c>
      <c r="CB526" s="239">
        <v>11</v>
      </c>
      <c r="CC526" s="239">
        <v>21</v>
      </c>
      <c r="CT526" s="239">
        <v>441005</v>
      </c>
      <c r="CU526" s="239">
        <v>4972321</v>
      </c>
      <c r="CV526" s="239">
        <v>44.901869400000002</v>
      </c>
      <c r="CW526" s="239">
        <v>-93.747251300000002</v>
      </c>
      <c r="CX526" s="239" t="s">
        <v>379</v>
      </c>
      <c r="CY526" s="239" t="s">
        <v>1247</v>
      </c>
    </row>
    <row r="527" spans="1:103" x14ac:dyDescent="0.25">
      <c r="A527" s="239">
        <v>10994967</v>
      </c>
      <c r="B527" s="239">
        <v>3</v>
      </c>
      <c r="C527" s="239">
        <v>7</v>
      </c>
      <c r="D527" s="239">
        <v>173.05099999999999</v>
      </c>
      <c r="E527" s="239">
        <v>27</v>
      </c>
      <c r="F527" s="239" t="s">
        <v>1223</v>
      </c>
      <c r="H527" s="239" t="s">
        <v>374</v>
      </c>
      <c r="I527" s="239">
        <v>25</v>
      </c>
      <c r="K527" s="239">
        <v>14005739</v>
      </c>
      <c r="L527" s="239">
        <v>143150166</v>
      </c>
      <c r="M527" s="239">
        <v>11</v>
      </c>
      <c r="N527" s="239">
        <v>11</v>
      </c>
      <c r="O527" s="239">
        <v>2014</v>
      </c>
      <c r="P527" s="239" t="s">
        <v>391</v>
      </c>
      <c r="Q527" s="239">
        <v>13</v>
      </c>
      <c r="S527" s="239">
        <v>5</v>
      </c>
      <c r="T527" s="239">
        <v>0</v>
      </c>
      <c r="U527" s="239">
        <v>2</v>
      </c>
      <c r="V527" s="239">
        <v>1</v>
      </c>
      <c r="W527" s="239">
        <v>10</v>
      </c>
      <c r="X527" s="239">
        <v>3</v>
      </c>
      <c r="Y527" s="239">
        <v>1</v>
      </c>
      <c r="Z527" s="239">
        <v>2</v>
      </c>
      <c r="AB527" s="239">
        <v>2</v>
      </c>
      <c r="AC527" s="239">
        <v>98</v>
      </c>
      <c r="AD527" s="239" t="s">
        <v>1233</v>
      </c>
      <c r="AE527" s="239" t="s">
        <v>525</v>
      </c>
      <c r="AF527" s="239" t="s">
        <v>521</v>
      </c>
      <c r="AG527" s="239">
        <v>7</v>
      </c>
      <c r="AH527" s="239">
        <v>2</v>
      </c>
      <c r="AI527" s="239">
        <v>3</v>
      </c>
      <c r="AJ527" s="239">
        <v>1</v>
      </c>
      <c r="AK527" s="239">
        <v>21</v>
      </c>
      <c r="AL527" s="239">
        <v>19</v>
      </c>
      <c r="AM527" s="239" t="s">
        <v>374</v>
      </c>
      <c r="AN527" s="239">
        <v>5</v>
      </c>
      <c r="AO527" s="239">
        <v>15</v>
      </c>
      <c r="AS527" s="239">
        <v>7</v>
      </c>
      <c r="AT527" s="239">
        <v>20</v>
      </c>
      <c r="AU527" s="239">
        <v>50</v>
      </c>
      <c r="AV527" s="239">
        <v>11</v>
      </c>
      <c r="AW527" s="239">
        <v>21</v>
      </c>
      <c r="AX527" s="239">
        <v>2</v>
      </c>
      <c r="AY527" s="239">
        <v>2</v>
      </c>
      <c r="AZ527" s="239">
        <v>1</v>
      </c>
      <c r="BA527" s="239">
        <v>21</v>
      </c>
      <c r="BB527" s="239">
        <v>76</v>
      </c>
      <c r="BC527" s="239" t="s">
        <v>374</v>
      </c>
      <c r="BD527" s="239">
        <v>5</v>
      </c>
      <c r="BE527" s="239">
        <v>1</v>
      </c>
      <c r="BI527" s="239">
        <v>7</v>
      </c>
      <c r="BJ527" s="239">
        <v>20</v>
      </c>
      <c r="BK527" s="239">
        <v>50</v>
      </c>
      <c r="BL527" s="239">
        <v>11</v>
      </c>
      <c r="BM527" s="239">
        <v>21</v>
      </c>
      <c r="CT527" s="239">
        <v>441005</v>
      </c>
      <c r="CU527" s="239">
        <v>4972321</v>
      </c>
      <c r="CV527" s="239">
        <v>44.901869400000002</v>
      </c>
      <c r="CW527" s="239">
        <v>-93.747251300000002</v>
      </c>
      <c r="CX527" s="239" t="s">
        <v>379</v>
      </c>
      <c r="CY527" s="239" t="s">
        <v>1248</v>
      </c>
    </row>
    <row r="528" spans="1:103" x14ac:dyDescent="0.25">
      <c r="A528" s="239">
        <v>11009153</v>
      </c>
      <c r="B528" s="239">
        <v>3</v>
      </c>
      <c r="C528" s="239">
        <v>7</v>
      </c>
      <c r="D528" s="239">
        <v>173.05099999999999</v>
      </c>
      <c r="E528" s="239">
        <v>27</v>
      </c>
      <c r="F528" s="239" t="s">
        <v>1223</v>
      </c>
      <c r="H528" s="239" t="s">
        <v>374</v>
      </c>
      <c r="I528" s="239">
        <v>25</v>
      </c>
      <c r="K528" s="239">
        <v>14006574</v>
      </c>
      <c r="L528" s="239">
        <v>143640242</v>
      </c>
      <c r="M528" s="239">
        <v>12</v>
      </c>
      <c r="N528" s="239">
        <v>30</v>
      </c>
      <c r="O528" s="239">
        <v>2014</v>
      </c>
      <c r="P528" s="239" t="s">
        <v>391</v>
      </c>
      <c r="Q528" s="239">
        <v>19</v>
      </c>
      <c r="R528" s="239" t="s">
        <v>512</v>
      </c>
      <c r="S528" s="239">
        <v>4</v>
      </c>
      <c r="T528" s="239">
        <v>0</v>
      </c>
      <c r="U528" s="239">
        <v>1</v>
      </c>
      <c r="V528" s="239">
        <v>8</v>
      </c>
      <c r="W528" s="239">
        <v>10</v>
      </c>
      <c r="X528" s="239">
        <v>3</v>
      </c>
      <c r="Y528" s="239">
        <v>4</v>
      </c>
      <c r="Z528" s="239">
        <v>1</v>
      </c>
      <c r="AB528" s="239">
        <v>1</v>
      </c>
      <c r="AC528" s="239">
        <v>98</v>
      </c>
      <c r="AD528" s="239" t="s">
        <v>1233</v>
      </c>
      <c r="AE528" s="239" t="s">
        <v>525</v>
      </c>
      <c r="AF528" s="239" t="s">
        <v>521</v>
      </c>
      <c r="AG528" s="239">
        <v>4</v>
      </c>
      <c r="AH528" s="239">
        <v>2</v>
      </c>
      <c r="AI528" s="239">
        <v>2</v>
      </c>
      <c r="AJ528" s="239">
        <v>1</v>
      </c>
      <c r="AK528" s="239">
        <v>21</v>
      </c>
      <c r="AL528" s="239">
        <v>45</v>
      </c>
      <c r="AM528" s="239" t="s">
        <v>374</v>
      </c>
      <c r="AN528" s="239">
        <v>5</v>
      </c>
      <c r="AO528" s="239">
        <v>1</v>
      </c>
      <c r="AS528" s="239">
        <v>7</v>
      </c>
      <c r="AT528" s="239">
        <v>20</v>
      </c>
      <c r="AU528" s="239">
        <v>30</v>
      </c>
      <c r="AV528" s="239">
        <v>11</v>
      </c>
      <c r="AW528" s="239">
        <v>25</v>
      </c>
      <c r="CT528" s="239">
        <v>441005</v>
      </c>
      <c r="CU528" s="239">
        <v>4972321</v>
      </c>
      <c r="CV528" s="239">
        <v>44.901869400000002</v>
      </c>
      <c r="CW528" s="239">
        <v>-93.747251300000002</v>
      </c>
      <c r="CX528" s="239" t="s">
        <v>379</v>
      </c>
      <c r="CY528" s="239" t="s">
        <v>1249</v>
      </c>
    </row>
    <row r="529" spans="1:103" x14ac:dyDescent="0.25">
      <c r="A529" s="239">
        <v>11039772</v>
      </c>
      <c r="B529" s="239">
        <v>3</v>
      </c>
      <c r="C529" s="239">
        <v>7</v>
      </c>
      <c r="D529" s="239">
        <v>173.05099999999999</v>
      </c>
      <c r="E529" s="239">
        <v>27</v>
      </c>
      <c r="F529" s="239" t="s">
        <v>1223</v>
      </c>
      <c r="H529" s="239" t="s">
        <v>374</v>
      </c>
      <c r="I529" s="239">
        <v>25</v>
      </c>
      <c r="K529" s="239">
        <v>15002130</v>
      </c>
      <c r="L529" s="239">
        <v>151200152</v>
      </c>
      <c r="M529" s="239">
        <v>4</v>
      </c>
      <c r="N529" s="239">
        <v>30</v>
      </c>
      <c r="O529" s="239">
        <v>2015</v>
      </c>
      <c r="P529" s="239" t="s">
        <v>416</v>
      </c>
      <c r="Q529" s="239">
        <v>15</v>
      </c>
      <c r="S529" s="239">
        <v>5</v>
      </c>
      <c r="T529" s="239">
        <v>0</v>
      </c>
      <c r="U529" s="239">
        <v>2</v>
      </c>
      <c r="V529" s="239">
        <v>1</v>
      </c>
      <c r="W529" s="239">
        <v>10</v>
      </c>
      <c r="X529" s="239">
        <v>3</v>
      </c>
      <c r="Y529" s="239">
        <v>1</v>
      </c>
      <c r="Z529" s="239">
        <v>1</v>
      </c>
      <c r="AB529" s="239">
        <v>1</v>
      </c>
      <c r="AC529" s="239">
        <v>98</v>
      </c>
      <c r="AD529" s="239" t="s">
        <v>525</v>
      </c>
      <c r="AE529" s="239" t="s">
        <v>1233</v>
      </c>
      <c r="AF529" s="239" t="s">
        <v>521</v>
      </c>
      <c r="AG529" s="239">
        <v>7</v>
      </c>
      <c r="AH529" s="239">
        <v>2</v>
      </c>
      <c r="AI529" s="239">
        <v>2</v>
      </c>
      <c r="AJ529" s="239">
        <v>4</v>
      </c>
      <c r="AK529" s="239">
        <v>8</v>
      </c>
      <c r="AL529" s="239">
        <v>26</v>
      </c>
      <c r="AM529" s="239" t="s">
        <v>384</v>
      </c>
      <c r="AN529" s="239">
        <v>5</v>
      </c>
      <c r="AO529" s="239">
        <v>15</v>
      </c>
      <c r="AS529" s="239">
        <v>8</v>
      </c>
      <c r="AT529" s="239">
        <v>20</v>
      </c>
      <c r="AU529" s="239">
        <v>45</v>
      </c>
      <c r="AV529" s="239">
        <v>11</v>
      </c>
      <c r="AW529" s="239">
        <v>21</v>
      </c>
      <c r="AX529" s="239">
        <v>2</v>
      </c>
      <c r="AY529" s="239">
        <v>2</v>
      </c>
      <c r="AZ529" s="239">
        <v>4</v>
      </c>
      <c r="BA529" s="239">
        <v>8</v>
      </c>
      <c r="BB529" s="239">
        <v>56</v>
      </c>
      <c r="BC529" s="239" t="s">
        <v>384</v>
      </c>
      <c r="BD529" s="239">
        <v>5</v>
      </c>
      <c r="BE529" s="239">
        <v>1</v>
      </c>
      <c r="BI529" s="239">
        <v>8</v>
      </c>
      <c r="BJ529" s="239">
        <v>20</v>
      </c>
      <c r="BK529" s="239">
        <v>45</v>
      </c>
      <c r="BL529" s="239">
        <v>11</v>
      </c>
      <c r="BM529" s="239">
        <v>21</v>
      </c>
      <c r="CT529" s="239">
        <v>441005</v>
      </c>
      <c r="CU529" s="239">
        <v>4972321</v>
      </c>
      <c r="CV529" s="239">
        <v>44.901869400000002</v>
      </c>
      <c r="CW529" s="239">
        <v>-93.747251300000002</v>
      </c>
      <c r="CX529" s="239" t="s">
        <v>379</v>
      </c>
      <c r="CY529" s="239" t="s">
        <v>1250</v>
      </c>
    </row>
    <row r="530" spans="1:103" x14ac:dyDescent="0.25">
      <c r="A530" s="239">
        <v>11054632</v>
      </c>
      <c r="B530" s="239">
        <v>3</v>
      </c>
      <c r="C530" s="239">
        <v>7</v>
      </c>
      <c r="D530" s="239">
        <v>173.05099999999999</v>
      </c>
      <c r="E530" s="239">
        <v>27</v>
      </c>
      <c r="F530" s="239" t="s">
        <v>1223</v>
      </c>
      <c r="H530" s="239" t="s">
        <v>374</v>
      </c>
      <c r="I530" s="239">
        <v>25</v>
      </c>
      <c r="K530" s="239">
        <v>15004269</v>
      </c>
      <c r="L530" s="239">
        <v>152300005</v>
      </c>
      <c r="M530" s="239">
        <v>8</v>
      </c>
      <c r="N530" s="239">
        <v>18</v>
      </c>
      <c r="O530" s="239">
        <v>2015</v>
      </c>
      <c r="P530" s="239" t="s">
        <v>391</v>
      </c>
      <c r="Q530" s="239">
        <v>0</v>
      </c>
      <c r="R530" s="239" t="s">
        <v>376</v>
      </c>
      <c r="S530" s="239">
        <v>5</v>
      </c>
      <c r="T530" s="239">
        <v>0</v>
      </c>
      <c r="U530" s="239">
        <v>2</v>
      </c>
      <c r="V530" s="239">
        <v>6</v>
      </c>
      <c r="W530" s="239">
        <v>10</v>
      </c>
      <c r="X530" s="239">
        <v>3</v>
      </c>
      <c r="Y530" s="239">
        <v>4</v>
      </c>
      <c r="Z530" s="239">
        <v>1</v>
      </c>
      <c r="AB530" s="239">
        <v>1</v>
      </c>
      <c r="AC530" s="239">
        <v>98</v>
      </c>
      <c r="AD530" s="239" t="s">
        <v>525</v>
      </c>
      <c r="AE530" s="239" t="s">
        <v>1233</v>
      </c>
      <c r="AF530" s="239" t="s">
        <v>521</v>
      </c>
      <c r="AG530" s="239">
        <v>90</v>
      </c>
      <c r="AH530" s="239">
        <v>2</v>
      </c>
      <c r="AI530" s="239">
        <v>3</v>
      </c>
      <c r="AJ530" s="239">
        <v>4</v>
      </c>
      <c r="AK530" s="239">
        <v>21</v>
      </c>
      <c r="AL530" s="239">
        <v>49</v>
      </c>
      <c r="AM530" s="239" t="s">
        <v>374</v>
      </c>
      <c r="AN530" s="239">
        <v>5</v>
      </c>
      <c r="AO530" s="239">
        <v>1</v>
      </c>
      <c r="AS530" s="239">
        <v>3</v>
      </c>
      <c r="AT530" s="239">
        <v>20</v>
      </c>
      <c r="AU530" s="239">
        <v>45</v>
      </c>
      <c r="AV530" s="239">
        <v>11</v>
      </c>
      <c r="AW530" s="239">
        <v>21</v>
      </c>
      <c r="AX530" s="239">
        <v>2</v>
      </c>
      <c r="AY530" s="239">
        <v>2</v>
      </c>
      <c r="AZ530" s="239">
        <v>4</v>
      </c>
      <c r="BA530" s="239">
        <v>23</v>
      </c>
      <c r="BB530" s="239">
        <v>17</v>
      </c>
      <c r="BC530" s="239" t="s">
        <v>384</v>
      </c>
      <c r="BD530" s="239">
        <v>5</v>
      </c>
      <c r="BE530" s="239">
        <v>8</v>
      </c>
      <c r="BI530" s="239">
        <v>3</v>
      </c>
      <c r="BJ530" s="239">
        <v>20</v>
      </c>
      <c r="BK530" s="239">
        <v>45</v>
      </c>
      <c r="BL530" s="239">
        <v>11</v>
      </c>
      <c r="BM530" s="239">
        <v>21</v>
      </c>
      <c r="CT530" s="239">
        <v>441005</v>
      </c>
      <c r="CU530" s="239">
        <v>4972321</v>
      </c>
      <c r="CV530" s="239">
        <v>44.901869400000002</v>
      </c>
      <c r="CW530" s="239">
        <v>-93.747251300000002</v>
      </c>
      <c r="CX530" s="239" t="s">
        <v>379</v>
      </c>
      <c r="CY530" s="239" t="s">
        <v>1251</v>
      </c>
    </row>
    <row r="531" spans="1:103" x14ac:dyDescent="0.25">
      <c r="A531" s="239">
        <v>11068016</v>
      </c>
      <c r="B531" s="239">
        <v>3</v>
      </c>
      <c r="C531" s="239">
        <v>7</v>
      </c>
      <c r="D531" s="239">
        <v>173.05099999999999</v>
      </c>
      <c r="E531" s="239">
        <v>27</v>
      </c>
      <c r="F531" s="239" t="s">
        <v>1223</v>
      </c>
      <c r="H531" s="239" t="s">
        <v>374</v>
      </c>
      <c r="I531" s="239">
        <v>25</v>
      </c>
      <c r="K531" s="239">
        <v>15004827</v>
      </c>
      <c r="L531" s="239">
        <v>152630076</v>
      </c>
      <c r="M531" s="239">
        <v>9</v>
      </c>
      <c r="N531" s="239">
        <v>20</v>
      </c>
      <c r="O531" s="239">
        <v>2015</v>
      </c>
      <c r="P531" s="239" t="s">
        <v>389</v>
      </c>
      <c r="Q531" s="239">
        <v>9</v>
      </c>
      <c r="S531" s="239">
        <v>5</v>
      </c>
      <c r="T531" s="239">
        <v>0</v>
      </c>
      <c r="U531" s="239">
        <v>2</v>
      </c>
      <c r="V531" s="239">
        <v>1</v>
      </c>
      <c r="W531" s="239">
        <v>6</v>
      </c>
      <c r="X531" s="239">
        <v>3</v>
      </c>
      <c r="Y531" s="239">
        <v>1</v>
      </c>
      <c r="Z531" s="239">
        <v>1</v>
      </c>
      <c r="AB531" s="239">
        <v>1</v>
      </c>
      <c r="AC531" s="239">
        <v>98</v>
      </c>
      <c r="AD531" s="239" t="s">
        <v>525</v>
      </c>
      <c r="AE531" s="239" t="s">
        <v>1233</v>
      </c>
      <c r="AF531" s="239" t="s">
        <v>521</v>
      </c>
      <c r="AG531" s="239">
        <v>7</v>
      </c>
      <c r="AH531" s="239">
        <v>2</v>
      </c>
      <c r="AI531" s="239">
        <v>2</v>
      </c>
      <c r="AJ531" s="239">
        <v>3</v>
      </c>
      <c r="AK531" s="239">
        <v>21</v>
      </c>
      <c r="AL531" s="239">
        <v>63</v>
      </c>
      <c r="AM531" s="239" t="s">
        <v>374</v>
      </c>
      <c r="AN531" s="239">
        <v>5</v>
      </c>
      <c r="AO531" s="239">
        <v>15</v>
      </c>
      <c r="AS531" s="239">
        <v>7</v>
      </c>
      <c r="AT531" s="239">
        <v>20</v>
      </c>
      <c r="AU531" s="239">
        <v>45</v>
      </c>
      <c r="AV531" s="239">
        <v>11</v>
      </c>
      <c r="AW531" s="239">
        <v>21</v>
      </c>
      <c r="AX531" s="239">
        <v>0</v>
      </c>
      <c r="AY531" s="239">
        <v>4</v>
      </c>
      <c r="AZ531" s="239">
        <v>3</v>
      </c>
      <c r="BB531" s="239">
        <v>26</v>
      </c>
      <c r="BC531" s="239" t="s">
        <v>374</v>
      </c>
      <c r="BD531" s="239">
        <v>5</v>
      </c>
      <c r="BE531" s="239">
        <v>1</v>
      </c>
      <c r="BG531" s="239">
        <v>26</v>
      </c>
      <c r="BI531" s="239">
        <v>7</v>
      </c>
      <c r="BJ531" s="239">
        <v>20</v>
      </c>
      <c r="BK531" s="239">
        <v>45</v>
      </c>
      <c r="BL531" s="239">
        <v>11</v>
      </c>
      <c r="BM531" s="239">
        <v>21</v>
      </c>
      <c r="CT531" s="239">
        <v>441005</v>
      </c>
      <c r="CU531" s="239">
        <v>4972321</v>
      </c>
      <c r="CV531" s="239">
        <v>44.901869400000002</v>
      </c>
      <c r="CW531" s="239">
        <v>-93.747251300000002</v>
      </c>
      <c r="CX531" s="239" t="s">
        <v>379</v>
      </c>
      <c r="CY531" s="239" t="e">
        <v>#NAME?</v>
      </c>
    </row>
    <row r="532" spans="1:103" x14ac:dyDescent="0.25">
      <c r="A532" s="239">
        <v>11079847</v>
      </c>
      <c r="B532" s="239">
        <v>3</v>
      </c>
      <c r="C532" s="239">
        <v>7</v>
      </c>
      <c r="D532" s="239">
        <v>173.05099999999999</v>
      </c>
      <c r="E532" s="239">
        <v>27</v>
      </c>
      <c r="F532" s="239" t="s">
        <v>1223</v>
      </c>
      <c r="H532" s="239" t="s">
        <v>374</v>
      </c>
      <c r="I532" s="239">
        <v>25</v>
      </c>
      <c r="K532" s="239">
        <v>15005795</v>
      </c>
      <c r="L532" s="239">
        <v>153190100</v>
      </c>
      <c r="M532" s="239">
        <v>11</v>
      </c>
      <c r="N532" s="239">
        <v>15</v>
      </c>
      <c r="O532" s="239">
        <v>2015</v>
      </c>
      <c r="P532" s="239" t="s">
        <v>389</v>
      </c>
      <c r="Q532" s="239">
        <v>12</v>
      </c>
      <c r="S532" s="239">
        <v>5</v>
      </c>
      <c r="T532" s="239">
        <v>0</v>
      </c>
      <c r="U532" s="239">
        <v>2</v>
      </c>
      <c r="V532" s="239">
        <v>1</v>
      </c>
      <c r="W532" s="239">
        <v>10</v>
      </c>
      <c r="X532" s="239">
        <v>10</v>
      </c>
      <c r="Y532" s="239">
        <v>1</v>
      </c>
      <c r="Z532" s="239">
        <v>1</v>
      </c>
      <c r="AB532" s="239">
        <v>1</v>
      </c>
      <c r="AC532" s="239">
        <v>98</v>
      </c>
      <c r="AD532" s="239" t="s">
        <v>525</v>
      </c>
      <c r="AE532" s="239" t="s">
        <v>1233</v>
      </c>
      <c r="AF532" s="239" t="s">
        <v>521</v>
      </c>
      <c r="AG532" s="239">
        <v>7</v>
      </c>
      <c r="AH532" s="239">
        <v>2</v>
      </c>
      <c r="AI532" s="239">
        <v>3</v>
      </c>
      <c r="AJ532" s="239">
        <v>4</v>
      </c>
      <c r="AK532" s="239">
        <v>8</v>
      </c>
      <c r="AL532" s="239">
        <v>53</v>
      </c>
      <c r="AM532" s="239" t="s">
        <v>374</v>
      </c>
      <c r="AN532" s="239">
        <v>5</v>
      </c>
      <c r="AO532" s="239">
        <v>1</v>
      </c>
      <c r="AS532" s="239">
        <v>7</v>
      </c>
      <c r="AT532" s="239">
        <v>20</v>
      </c>
      <c r="AU532" s="239">
        <v>45</v>
      </c>
      <c r="AV532" s="239">
        <v>11</v>
      </c>
      <c r="AW532" s="239">
        <v>21</v>
      </c>
      <c r="AX532" s="239">
        <v>2</v>
      </c>
      <c r="AY532" s="239">
        <v>2</v>
      </c>
      <c r="AZ532" s="239">
        <v>4</v>
      </c>
      <c r="BA532" s="239">
        <v>7</v>
      </c>
      <c r="BB532" s="239">
        <v>24</v>
      </c>
      <c r="BC532" s="239" t="s">
        <v>384</v>
      </c>
      <c r="BD532" s="239">
        <v>5</v>
      </c>
      <c r="BE532" s="239">
        <v>15</v>
      </c>
      <c r="BF532" s="239">
        <v>2</v>
      </c>
      <c r="BI532" s="239">
        <v>7</v>
      </c>
      <c r="BJ532" s="239">
        <v>20</v>
      </c>
      <c r="BK532" s="239">
        <v>45</v>
      </c>
      <c r="BL532" s="239">
        <v>11</v>
      </c>
      <c r="BM532" s="239">
        <v>21</v>
      </c>
      <c r="CT532" s="239">
        <v>441005</v>
      </c>
      <c r="CU532" s="239">
        <v>4972321</v>
      </c>
      <c r="CV532" s="239">
        <v>44.901869400000002</v>
      </c>
      <c r="CW532" s="239">
        <v>-93.747251300000002</v>
      </c>
      <c r="CX532" s="239" t="s">
        <v>379</v>
      </c>
      <c r="CY532" s="239" t="s">
        <v>1252</v>
      </c>
    </row>
    <row r="533" spans="1:103" x14ac:dyDescent="0.25">
      <c r="A533" s="239">
        <v>11094001</v>
      </c>
      <c r="B533" s="239">
        <v>3</v>
      </c>
      <c r="C533" s="239">
        <v>7</v>
      </c>
      <c r="D533" s="239">
        <v>173.05099999999999</v>
      </c>
      <c r="E533" s="239">
        <v>27</v>
      </c>
      <c r="F533" s="239" t="s">
        <v>1223</v>
      </c>
      <c r="H533" s="239" t="s">
        <v>374</v>
      </c>
      <c r="I533" s="239">
        <v>25</v>
      </c>
      <c r="K533" s="239">
        <v>15006455</v>
      </c>
      <c r="L533" s="239">
        <v>153650172</v>
      </c>
      <c r="M533" s="239">
        <v>12</v>
      </c>
      <c r="N533" s="239">
        <v>30</v>
      </c>
      <c r="O533" s="239">
        <v>2015</v>
      </c>
      <c r="P533" s="239" t="s">
        <v>375</v>
      </c>
      <c r="Q533" s="239">
        <v>15</v>
      </c>
      <c r="S533" s="239">
        <v>5</v>
      </c>
      <c r="T533" s="239">
        <v>0</v>
      </c>
      <c r="U533" s="239">
        <v>2</v>
      </c>
      <c r="V533" s="239">
        <v>1</v>
      </c>
      <c r="W533" s="239">
        <v>11</v>
      </c>
      <c r="X533" s="239">
        <v>3</v>
      </c>
      <c r="Y533" s="239">
        <v>1</v>
      </c>
      <c r="Z533" s="239">
        <v>2</v>
      </c>
      <c r="AB533" s="239">
        <v>1</v>
      </c>
      <c r="AC533" s="239">
        <v>98</v>
      </c>
      <c r="AD533" s="239" t="s">
        <v>1253</v>
      </c>
      <c r="AE533" s="239" t="s">
        <v>519</v>
      </c>
      <c r="AF533" s="239" t="s">
        <v>521</v>
      </c>
      <c r="AG533" s="239">
        <v>7</v>
      </c>
      <c r="AH533" s="239">
        <v>2</v>
      </c>
      <c r="AI533" s="239">
        <v>4</v>
      </c>
      <c r="AJ533" s="239">
        <v>1</v>
      </c>
      <c r="AK533" s="239">
        <v>21</v>
      </c>
      <c r="AL533" s="239">
        <v>17</v>
      </c>
      <c r="AM533" s="239" t="s">
        <v>384</v>
      </c>
      <c r="AN533" s="239">
        <v>5</v>
      </c>
      <c r="AO533" s="239">
        <v>16</v>
      </c>
      <c r="AS533" s="239">
        <v>7</v>
      </c>
      <c r="AT533" s="239">
        <v>20</v>
      </c>
      <c r="AU533" s="239">
        <v>50</v>
      </c>
      <c r="AV533" s="239">
        <v>11</v>
      </c>
      <c r="AW533" s="239">
        <v>21</v>
      </c>
      <c r="AX533" s="239">
        <v>2</v>
      </c>
      <c r="AY533" s="239">
        <v>4</v>
      </c>
      <c r="AZ533" s="239">
        <v>1</v>
      </c>
      <c r="BA533" s="239">
        <v>7</v>
      </c>
      <c r="BB533" s="239">
        <v>65</v>
      </c>
      <c r="BC533" s="239" t="s">
        <v>374</v>
      </c>
      <c r="BD533" s="239">
        <v>5</v>
      </c>
      <c r="BE533" s="239">
        <v>1</v>
      </c>
      <c r="BI533" s="239">
        <v>7</v>
      </c>
      <c r="BJ533" s="239">
        <v>20</v>
      </c>
      <c r="BK533" s="239">
        <v>50</v>
      </c>
      <c r="BL533" s="239">
        <v>11</v>
      </c>
      <c r="BM533" s="239">
        <v>21</v>
      </c>
      <c r="CT533" s="239">
        <v>441005</v>
      </c>
      <c r="CU533" s="239">
        <v>4972321</v>
      </c>
      <c r="CV533" s="239">
        <v>44.901869400000002</v>
      </c>
      <c r="CW533" s="239">
        <v>-93.747251300000002</v>
      </c>
      <c r="CX533" s="239" t="s">
        <v>379</v>
      </c>
      <c r="CY533" s="239" t="s">
        <v>1254</v>
      </c>
    </row>
    <row r="534" spans="1:103" x14ac:dyDescent="0.25">
      <c r="A534" s="239">
        <v>736310</v>
      </c>
      <c r="B534" s="239">
        <v>3</v>
      </c>
      <c r="C534" s="239">
        <v>7</v>
      </c>
      <c r="D534" s="239">
        <v>173.05099999999999</v>
      </c>
      <c r="E534" s="239">
        <v>27</v>
      </c>
      <c r="F534" s="239" t="s">
        <v>1223</v>
      </c>
      <c r="H534" s="239" t="s">
        <v>374</v>
      </c>
      <c r="I534" s="239">
        <v>25</v>
      </c>
      <c r="K534" s="239">
        <v>19003501</v>
      </c>
      <c r="M534" s="239">
        <v>7</v>
      </c>
      <c r="N534" s="239">
        <v>26</v>
      </c>
      <c r="O534" s="239">
        <v>2019</v>
      </c>
      <c r="P534" s="239" t="s">
        <v>383</v>
      </c>
      <c r="Q534" s="239">
        <v>19</v>
      </c>
      <c r="R534" s="239" t="s">
        <v>393</v>
      </c>
      <c r="S534" s="239">
        <v>3</v>
      </c>
      <c r="T534" s="239">
        <v>0</v>
      </c>
      <c r="U534" s="239">
        <v>2</v>
      </c>
      <c r="V534" s="239">
        <v>5</v>
      </c>
      <c r="W534" s="239">
        <v>10</v>
      </c>
      <c r="X534" s="239">
        <v>3</v>
      </c>
      <c r="Y534" s="239">
        <v>1</v>
      </c>
      <c r="Z534" s="239">
        <v>1</v>
      </c>
      <c r="AB534" s="239">
        <v>1</v>
      </c>
      <c r="AC534" s="239">
        <v>98</v>
      </c>
      <c r="AD534" s="239" t="s">
        <v>676</v>
      </c>
      <c r="AF534" s="239" t="s">
        <v>521</v>
      </c>
      <c r="AG534" s="239">
        <v>10</v>
      </c>
      <c r="AH534" s="239">
        <v>2</v>
      </c>
      <c r="AI534" s="239">
        <v>5</v>
      </c>
      <c r="AJ534" s="239">
        <v>2</v>
      </c>
      <c r="AK534" s="239">
        <v>21</v>
      </c>
      <c r="AL534" s="239">
        <v>52</v>
      </c>
      <c r="AM534" s="239" t="s">
        <v>374</v>
      </c>
      <c r="AN534" s="239">
        <v>5</v>
      </c>
      <c r="AO534" s="239">
        <v>1</v>
      </c>
      <c r="AS534" s="239">
        <v>15</v>
      </c>
      <c r="AT534" s="239">
        <v>20</v>
      </c>
      <c r="AU534" s="239">
        <v>30</v>
      </c>
      <c r="AV534" s="239">
        <v>11</v>
      </c>
      <c r="AW534" s="239">
        <v>21</v>
      </c>
      <c r="AX534" s="239">
        <v>2</v>
      </c>
      <c r="AY534" s="239">
        <v>2</v>
      </c>
      <c r="AZ534" s="239">
        <v>3</v>
      </c>
      <c r="BA534" s="239">
        <v>21</v>
      </c>
      <c r="BB534" s="239">
        <v>73</v>
      </c>
      <c r="BC534" s="239" t="s">
        <v>374</v>
      </c>
      <c r="BD534" s="239">
        <v>7</v>
      </c>
      <c r="BE534" s="239">
        <v>70</v>
      </c>
      <c r="BI534" s="239">
        <v>12</v>
      </c>
      <c r="BJ534" s="239">
        <v>20</v>
      </c>
      <c r="BK534" s="239">
        <v>50</v>
      </c>
      <c r="BL534" s="239">
        <v>11</v>
      </c>
      <c r="BM534" s="239">
        <v>21</v>
      </c>
      <c r="CT534" s="239">
        <v>441006.00740923698</v>
      </c>
      <c r="CU534" s="239">
        <v>4972321.5996094896</v>
      </c>
      <c r="CV534" s="239">
        <v>44.901874909999997</v>
      </c>
      <c r="CW534" s="239">
        <v>-93.747235000000003</v>
      </c>
      <c r="CX534" s="239" t="s">
        <v>379</v>
      </c>
      <c r="CY534" s="239" t="s">
        <v>1255</v>
      </c>
    </row>
    <row r="535" spans="1:103" x14ac:dyDescent="0.25">
      <c r="A535" s="239">
        <v>631174</v>
      </c>
      <c r="B535" s="239">
        <v>3</v>
      </c>
      <c r="C535" s="239">
        <v>7</v>
      </c>
      <c r="D535" s="239">
        <v>173.053</v>
      </c>
      <c r="E535" s="239">
        <v>27</v>
      </c>
      <c r="F535" s="239" t="s">
        <v>1223</v>
      </c>
      <c r="H535" s="239" t="s">
        <v>374</v>
      </c>
      <c r="I535" s="239">
        <v>25</v>
      </c>
      <c r="K535" s="239">
        <v>18004372</v>
      </c>
      <c r="M535" s="239">
        <v>8</v>
      </c>
      <c r="N535" s="239">
        <v>29</v>
      </c>
      <c r="O535" s="239">
        <v>2018</v>
      </c>
      <c r="P535" s="239" t="s">
        <v>375</v>
      </c>
      <c r="Q535" s="239">
        <v>16</v>
      </c>
      <c r="R535" s="239" t="s">
        <v>376</v>
      </c>
      <c r="S535" s="239">
        <v>5</v>
      </c>
      <c r="T535" s="239">
        <v>0</v>
      </c>
      <c r="U535" s="239">
        <v>2</v>
      </c>
      <c r="V535" s="239">
        <v>12</v>
      </c>
      <c r="W535" s="239">
        <v>10</v>
      </c>
      <c r="X535" s="239">
        <v>3</v>
      </c>
      <c r="Y535" s="239">
        <v>1</v>
      </c>
      <c r="Z535" s="239">
        <v>1</v>
      </c>
      <c r="AB535" s="239">
        <v>1</v>
      </c>
      <c r="AC535" s="239">
        <v>98</v>
      </c>
      <c r="AD535" s="239" t="s">
        <v>676</v>
      </c>
      <c r="AF535" s="239" t="s">
        <v>521</v>
      </c>
      <c r="AG535" s="239">
        <v>7</v>
      </c>
      <c r="AH535" s="239">
        <v>2</v>
      </c>
      <c r="AI535" s="239">
        <v>3</v>
      </c>
      <c r="AJ535" s="239">
        <v>4</v>
      </c>
      <c r="AK535" s="239">
        <v>34</v>
      </c>
      <c r="AL535" s="239">
        <v>51</v>
      </c>
      <c r="AM535" s="239" t="s">
        <v>384</v>
      </c>
      <c r="AN535" s="239">
        <v>5</v>
      </c>
      <c r="AO535" s="239">
        <v>1</v>
      </c>
      <c r="AS535" s="239">
        <v>13</v>
      </c>
      <c r="AT535" s="239">
        <v>20</v>
      </c>
      <c r="AU535" s="239">
        <v>50</v>
      </c>
      <c r="AV535" s="239">
        <v>11</v>
      </c>
      <c r="AW535" s="239">
        <v>21</v>
      </c>
      <c r="AX535" s="239">
        <v>2</v>
      </c>
      <c r="AY535" s="239">
        <v>5</v>
      </c>
      <c r="AZ535" s="239">
        <v>4</v>
      </c>
      <c r="BA535" s="239">
        <v>21</v>
      </c>
      <c r="BB535" s="239">
        <v>39</v>
      </c>
      <c r="BC535" s="239" t="s">
        <v>384</v>
      </c>
      <c r="BD535" s="239">
        <v>5</v>
      </c>
      <c r="BE535" s="239">
        <v>10</v>
      </c>
      <c r="BI535" s="239">
        <v>13</v>
      </c>
      <c r="BJ535" s="239">
        <v>20</v>
      </c>
      <c r="BK535" s="239">
        <v>50</v>
      </c>
      <c r="BL535" s="239">
        <v>11</v>
      </c>
      <c r="BM535" s="239">
        <v>21</v>
      </c>
      <c r="CT535" s="239">
        <v>441008.08142132597</v>
      </c>
      <c r="CU535" s="239">
        <v>4972321.0277829599</v>
      </c>
      <c r="CV535" s="239">
        <v>44.901869929999997</v>
      </c>
      <c r="CW535" s="239">
        <v>-93.747208670000006</v>
      </c>
      <c r="CX535" s="239" t="s">
        <v>379</v>
      </c>
      <c r="CY535" s="239" t="s">
        <v>1256</v>
      </c>
    </row>
    <row r="536" spans="1:103" x14ac:dyDescent="0.25">
      <c r="A536" s="239">
        <v>495743</v>
      </c>
      <c r="B536" s="239">
        <v>3</v>
      </c>
      <c r="C536" s="239">
        <v>7</v>
      </c>
      <c r="D536" s="239">
        <v>173.05500000000001</v>
      </c>
      <c r="E536" s="239">
        <v>27</v>
      </c>
      <c r="F536" s="239" t="s">
        <v>1223</v>
      </c>
      <c r="H536" s="239" t="s">
        <v>374</v>
      </c>
      <c r="I536" s="239">
        <v>25</v>
      </c>
      <c r="K536" s="239">
        <v>17004241</v>
      </c>
      <c r="M536" s="239">
        <v>8</v>
      </c>
      <c r="N536" s="239">
        <v>21</v>
      </c>
      <c r="O536" s="239">
        <v>2017</v>
      </c>
      <c r="P536" s="239" t="s">
        <v>381</v>
      </c>
      <c r="Q536" s="239">
        <v>17</v>
      </c>
      <c r="S536" s="239">
        <v>4</v>
      </c>
      <c r="T536" s="239">
        <v>0</v>
      </c>
      <c r="U536" s="239">
        <v>2</v>
      </c>
      <c r="V536" s="239">
        <v>12</v>
      </c>
      <c r="W536" s="239">
        <v>10</v>
      </c>
      <c r="X536" s="239">
        <v>3</v>
      </c>
      <c r="Y536" s="239">
        <v>1</v>
      </c>
      <c r="Z536" s="239">
        <v>2</v>
      </c>
      <c r="AB536" s="239">
        <v>1</v>
      </c>
      <c r="AC536" s="239">
        <v>98</v>
      </c>
      <c r="AD536" s="239" t="s">
        <v>676</v>
      </c>
      <c r="AF536" s="239" t="s">
        <v>521</v>
      </c>
      <c r="AG536" s="239">
        <v>7</v>
      </c>
      <c r="AH536" s="239">
        <v>2</v>
      </c>
      <c r="AI536" s="239">
        <v>2</v>
      </c>
      <c r="AJ536" s="239">
        <v>4</v>
      </c>
      <c r="AK536" s="239">
        <v>21</v>
      </c>
      <c r="AL536" s="239">
        <v>20</v>
      </c>
      <c r="AM536" s="239" t="s">
        <v>374</v>
      </c>
      <c r="AN536" s="239">
        <v>5</v>
      </c>
      <c r="AO536" s="239">
        <v>90</v>
      </c>
      <c r="AS536" s="239">
        <v>12</v>
      </c>
      <c r="AT536" s="239">
        <v>20</v>
      </c>
      <c r="AU536" s="239">
        <v>45</v>
      </c>
      <c r="AV536" s="239">
        <v>11</v>
      </c>
      <c r="AW536" s="239">
        <v>21</v>
      </c>
      <c r="AX536" s="239">
        <v>2</v>
      </c>
      <c r="AY536" s="239">
        <v>2</v>
      </c>
      <c r="AZ536" s="239">
        <v>4</v>
      </c>
      <c r="BA536" s="239">
        <v>34</v>
      </c>
      <c r="BB536" s="239">
        <v>39</v>
      </c>
      <c r="BC536" s="239" t="s">
        <v>384</v>
      </c>
      <c r="BD536" s="239">
        <v>5</v>
      </c>
      <c r="BE536" s="239">
        <v>1</v>
      </c>
      <c r="BI536" s="239">
        <v>12</v>
      </c>
      <c r="BJ536" s="239">
        <v>20</v>
      </c>
      <c r="BK536" s="239">
        <v>45</v>
      </c>
      <c r="BL536" s="239">
        <v>11</v>
      </c>
      <c r="BM536" s="239">
        <v>21</v>
      </c>
      <c r="CT536" s="239">
        <v>441010.76991876197</v>
      </c>
      <c r="CU536" s="239">
        <v>4972321.00712186</v>
      </c>
      <c r="CV536" s="239">
        <v>44.90186997</v>
      </c>
      <c r="CW536" s="239">
        <v>-93.747174619999996</v>
      </c>
      <c r="CX536" s="239" t="s">
        <v>379</v>
      </c>
      <c r="CY536" s="239" t="e">
        <v>#NAME?</v>
      </c>
    </row>
    <row r="537" spans="1:103" x14ac:dyDescent="0.25">
      <c r="A537" s="239">
        <v>10951498</v>
      </c>
      <c r="B537" s="239">
        <v>3</v>
      </c>
      <c r="C537" s="239">
        <v>7</v>
      </c>
      <c r="D537" s="239">
        <v>173.05799999999999</v>
      </c>
      <c r="E537" s="239">
        <v>27</v>
      </c>
      <c r="F537" s="239" t="s">
        <v>1223</v>
      </c>
      <c r="H537" s="239" t="s">
        <v>374</v>
      </c>
      <c r="I537" s="239">
        <v>25</v>
      </c>
      <c r="K537" s="239">
        <v>14000819</v>
      </c>
      <c r="L537" s="239">
        <v>140500123</v>
      </c>
      <c r="M537" s="239">
        <v>2</v>
      </c>
      <c r="N537" s="239">
        <v>19</v>
      </c>
      <c r="O537" s="239">
        <v>2014</v>
      </c>
      <c r="P537" s="239" t="s">
        <v>375</v>
      </c>
      <c r="Q537" s="239">
        <v>7</v>
      </c>
      <c r="S537" s="239">
        <v>5</v>
      </c>
      <c r="T537" s="239">
        <v>0</v>
      </c>
      <c r="U537" s="239">
        <v>2</v>
      </c>
      <c r="V537" s="239">
        <v>11</v>
      </c>
      <c r="W537" s="239">
        <v>10</v>
      </c>
      <c r="X537" s="239">
        <v>15</v>
      </c>
      <c r="Y537" s="239">
        <v>1</v>
      </c>
      <c r="Z537" s="239">
        <v>1</v>
      </c>
      <c r="AB537" s="239">
        <v>1</v>
      </c>
      <c r="AC537" s="239">
        <v>98</v>
      </c>
      <c r="AD537" s="239" t="s">
        <v>1233</v>
      </c>
      <c r="AE537" s="239" t="s">
        <v>576</v>
      </c>
      <c r="AF537" s="239" t="s">
        <v>521</v>
      </c>
      <c r="AG537" s="239">
        <v>6</v>
      </c>
      <c r="AH537" s="239">
        <v>2</v>
      </c>
      <c r="AI537" s="239">
        <v>2</v>
      </c>
      <c r="AJ537" s="239">
        <v>4</v>
      </c>
      <c r="AK537" s="239">
        <v>24</v>
      </c>
      <c r="AL537" s="239">
        <v>20</v>
      </c>
      <c r="AM537" s="239" t="s">
        <v>374</v>
      </c>
      <c r="AN537" s="239">
        <v>5</v>
      </c>
      <c r="AO537" s="239">
        <v>2</v>
      </c>
      <c r="AS537" s="239">
        <v>7</v>
      </c>
      <c r="AT537" s="239">
        <v>98</v>
      </c>
      <c r="AU537" s="239">
        <v>30</v>
      </c>
      <c r="AV537" s="239">
        <v>11</v>
      </c>
      <c r="AW537" s="239">
        <v>20</v>
      </c>
      <c r="AX537" s="239">
        <v>2</v>
      </c>
      <c r="AY537" s="239">
        <v>4</v>
      </c>
      <c r="AZ537" s="239">
        <v>1</v>
      </c>
      <c r="BA537" s="239">
        <v>21</v>
      </c>
      <c r="BB537" s="239">
        <v>43</v>
      </c>
      <c r="BC537" s="239" t="s">
        <v>384</v>
      </c>
      <c r="BD537" s="239">
        <v>5</v>
      </c>
      <c r="BE537" s="239">
        <v>1</v>
      </c>
      <c r="BI537" s="239">
        <v>7</v>
      </c>
      <c r="BJ537" s="239">
        <v>98</v>
      </c>
      <c r="BK537" s="239">
        <v>30</v>
      </c>
      <c r="BL537" s="239">
        <v>11</v>
      </c>
      <c r="BM537" s="239">
        <v>20</v>
      </c>
      <c r="CT537" s="239">
        <v>441016</v>
      </c>
      <c r="CU537" s="239">
        <v>4972321</v>
      </c>
      <c r="CV537" s="239">
        <v>44.901866400000003</v>
      </c>
      <c r="CW537" s="239">
        <v>-93.747107200000002</v>
      </c>
      <c r="CX537" s="239" t="s">
        <v>379</v>
      </c>
      <c r="CY537" s="239" t="s">
        <v>1257</v>
      </c>
    </row>
    <row r="538" spans="1:103" x14ac:dyDescent="0.25">
      <c r="A538" s="239">
        <v>422744</v>
      </c>
      <c r="B538" s="239">
        <v>3</v>
      </c>
      <c r="C538" s="239">
        <v>7</v>
      </c>
      <c r="D538" s="239">
        <v>173.05799999999999</v>
      </c>
      <c r="E538" s="239">
        <v>27</v>
      </c>
      <c r="F538" s="239" t="s">
        <v>1223</v>
      </c>
      <c r="H538" s="239" t="s">
        <v>374</v>
      </c>
      <c r="I538" s="239">
        <v>25</v>
      </c>
      <c r="K538" s="239">
        <v>17501461</v>
      </c>
      <c r="M538" s="239">
        <v>1</v>
      </c>
      <c r="N538" s="239">
        <v>31</v>
      </c>
      <c r="O538" s="239">
        <v>2017</v>
      </c>
      <c r="P538" s="239" t="s">
        <v>391</v>
      </c>
      <c r="Q538" s="239">
        <v>16</v>
      </c>
      <c r="R538" s="239">
        <v>98</v>
      </c>
      <c r="S538" s="239">
        <v>3</v>
      </c>
      <c r="T538" s="239">
        <v>0</v>
      </c>
      <c r="U538" s="239">
        <v>2</v>
      </c>
      <c r="V538" s="239">
        <v>5</v>
      </c>
      <c r="W538" s="239">
        <v>10</v>
      </c>
      <c r="X538" s="239">
        <v>3</v>
      </c>
      <c r="Y538" s="239">
        <v>3</v>
      </c>
      <c r="Z538" s="239">
        <v>2</v>
      </c>
      <c r="AB538" s="239">
        <v>1</v>
      </c>
      <c r="AC538" s="239">
        <v>98</v>
      </c>
      <c r="AD538" s="239" t="s">
        <v>676</v>
      </c>
      <c r="AF538" s="239" t="s">
        <v>521</v>
      </c>
      <c r="AG538" s="239">
        <v>10</v>
      </c>
      <c r="AH538" s="239">
        <v>2</v>
      </c>
      <c r="AI538" s="239">
        <v>2</v>
      </c>
      <c r="AJ538" s="239">
        <v>3</v>
      </c>
      <c r="AK538" s="239">
        <v>21</v>
      </c>
      <c r="AL538" s="239">
        <v>58</v>
      </c>
      <c r="AM538" s="239" t="s">
        <v>374</v>
      </c>
      <c r="AN538" s="239">
        <v>5</v>
      </c>
      <c r="AO538" s="239">
        <v>2</v>
      </c>
      <c r="AS538" s="239">
        <v>12</v>
      </c>
      <c r="AT538" s="239">
        <v>9</v>
      </c>
      <c r="AU538" s="239">
        <v>40</v>
      </c>
      <c r="AV538" s="239">
        <v>11</v>
      </c>
      <c r="AW538" s="239">
        <v>21</v>
      </c>
      <c r="AX538" s="239">
        <v>2</v>
      </c>
      <c r="AY538" s="239">
        <v>4</v>
      </c>
      <c r="AZ538" s="239">
        <v>3</v>
      </c>
      <c r="BA538" s="239">
        <v>24</v>
      </c>
      <c r="BB538" s="239">
        <v>65</v>
      </c>
      <c r="BC538" s="239" t="s">
        <v>384</v>
      </c>
      <c r="BD538" s="239">
        <v>5</v>
      </c>
      <c r="BE538" s="239">
        <v>1</v>
      </c>
      <c r="BI538" s="239">
        <v>12</v>
      </c>
      <c r="BJ538" s="239">
        <v>9</v>
      </c>
      <c r="BK538" s="239">
        <v>40</v>
      </c>
      <c r="BL538" s="239">
        <v>11</v>
      </c>
      <c r="BM538" s="239">
        <v>21</v>
      </c>
      <c r="CT538" s="239">
        <v>441016.85716704797</v>
      </c>
      <c r="CU538" s="239">
        <v>4972321.0651088003</v>
      </c>
      <c r="CV538" s="239">
        <v>44.901870989999999</v>
      </c>
      <c r="CW538" s="239">
        <v>-93.747097530000005</v>
      </c>
      <c r="CX538" s="239" t="s">
        <v>379</v>
      </c>
      <c r="CY538" s="239" t="s">
        <v>1258</v>
      </c>
    </row>
    <row r="539" spans="1:103" x14ac:dyDescent="0.25">
      <c r="A539" s="239">
        <v>11082757</v>
      </c>
      <c r="B539" s="239">
        <v>3</v>
      </c>
      <c r="C539" s="239">
        <v>7</v>
      </c>
      <c r="D539" s="239">
        <v>173.06100000000001</v>
      </c>
      <c r="E539" s="239">
        <v>27</v>
      </c>
      <c r="F539" s="239" t="s">
        <v>1223</v>
      </c>
      <c r="H539" s="239" t="s">
        <v>374</v>
      </c>
      <c r="I539" s="239">
        <v>25</v>
      </c>
      <c r="K539" s="239">
        <v>15512576</v>
      </c>
      <c r="L539" s="239">
        <v>153370246</v>
      </c>
      <c r="M539" s="239">
        <v>12</v>
      </c>
      <c r="N539" s="239">
        <v>2</v>
      </c>
      <c r="O539" s="239">
        <v>2015</v>
      </c>
      <c r="P539" s="239" t="s">
        <v>375</v>
      </c>
      <c r="Q539" s="239">
        <v>9</v>
      </c>
      <c r="S539" s="239">
        <v>4</v>
      </c>
      <c r="T539" s="239">
        <v>0</v>
      </c>
      <c r="U539" s="239">
        <v>3</v>
      </c>
      <c r="V539" s="239">
        <v>1</v>
      </c>
      <c r="W539" s="239">
        <v>10</v>
      </c>
      <c r="X539" s="239">
        <v>4</v>
      </c>
      <c r="Y539" s="239">
        <v>1</v>
      </c>
      <c r="Z539" s="239">
        <v>2</v>
      </c>
      <c r="AB539" s="239">
        <v>1</v>
      </c>
      <c r="AC539" s="239">
        <v>98</v>
      </c>
      <c r="AD539" s="239" t="s">
        <v>523</v>
      </c>
      <c r="AE539" s="239" t="s">
        <v>794</v>
      </c>
      <c r="AF539" s="239" t="s">
        <v>521</v>
      </c>
      <c r="AG539" s="239">
        <v>7</v>
      </c>
      <c r="AH539" s="239">
        <v>2</v>
      </c>
      <c r="AI539" s="239">
        <v>4</v>
      </c>
      <c r="AJ539" s="239">
        <v>3</v>
      </c>
      <c r="AK539" s="239">
        <v>21</v>
      </c>
      <c r="AL539" s="239">
        <v>22</v>
      </c>
      <c r="AM539" s="239" t="s">
        <v>374</v>
      </c>
      <c r="AN539" s="239">
        <v>5</v>
      </c>
      <c r="AO539" s="239">
        <v>15</v>
      </c>
      <c r="AS539" s="239">
        <v>7</v>
      </c>
      <c r="AT539" s="239">
        <v>98</v>
      </c>
      <c r="AU539" s="239">
        <v>45</v>
      </c>
      <c r="AV539" s="239">
        <v>11</v>
      </c>
      <c r="AW539" s="239">
        <v>21</v>
      </c>
      <c r="AX539" s="239">
        <v>2</v>
      </c>
      <c r="AY539" s="239">
        <v>2</v>
      </c>
      <c r="AZ539" s="239">
        <v>3</v>
      </c>
      <c r="BA539" s="239">
        <v>21</v>
      </c>
      <c r="BB539" s="239">
        <v>43</v>
      </c>
      <c r="BC539" s="239" t="s">
        <v>374</v>
      </c>
      <c r="BD539" s="239">
        <v>5</v>
      </c>
      <c r="BE539" s="239">
        <v>1</v>
      </c>
      <c r="BI539" s="239">
        <v>7</v>
      </c>
      <c r="BJ539" s="239">
        <v>98</v>
      </c>
      <c r="BK539" s="239">
        <v>45</v>
      </c>
      <c r="BL539" s="239">
        <v>11</v>
      </c>
      <c r="BM539" s="239">
        <v>21</v>
      </c>
      <c r="BN539" s="239">
        <v>2</v>
      </c>
      <c r="BO539" s="239">
        <v>1</v>
      </c>
      <c r="BP539" s="239">
        <v>4</v>
      </c>
      <c r="BQ539" s="239">
        <v>21</v>
      </c>
      <c r="BR539" s="239">
        <v>57</v>
      </c>
      <c r="BS539" s="239" t="s">
        <v>374</v>
      </c>
      <c r="BT539" s="239">
        <v>5</v>
      </c>
      <c r="BU539" s="239">
        <v>1</v>
      </c>
      <c r="BY539" s="239">
        <v>7</v>
      </c>
      <c r="BZ539" s="239">
        <v>98</v>
      </c>
      <c r="CA539" s="239">
        <v>45</v>
      </c>
      <c r="CB539" s="239">
        <v>11</v>
      </c>
      <c r="CC539" s="239">
        <v>21</v>
      </c>
      <c r="CT539" s="239">
        <v>441021</v>
      </c>
      <c r="CU539" s="239">
        <v>4972320</v>
      </c>
      <c r="CV539" s="239">
        <v>44.901865100000002</v>
      </c>
      <c r="CW539" s="239">
        <v>-93.747046499999996</v>
      </c>
      <c r="CX539" s="239" t="s">
        <v>379</v>
      </c>
      <c r="CY539" s="239" t="s">
        <v>1259</v>
      </c>
    </row>
    <row r="540" spans="1:103" x14ac:dyDescent="0.25">
      <c r="A540" s="239">
        <v>455042</v>
      </c>
      <c r="B540" s="239">
        <v>3</v>
      </c>
      <c r="C540" s="239">
        <v>7</v>
      </c>
      <c r="D540" s="239">
        <v>173.06299999999999</v>
      </c>
      <c r="E540" s="239">
        <v>27</v>
      </c>
      <c r="F540" s="239" t="s">
        <v>1223</v>
      </c>
      <c r="H540" s="239" t="s">
        <v>374</v>
      </c>
      <c r="I540" s="239">
        <v>25</v>
      </c>
      <c r="K540" s="239">
        <v>17002490</v>
      </c>
      <c r="M540" s="239">
        <v>5</v>
      </c>
      <c r="N540" s="239">
        <v>22</v>
      </c>
      <c r="O540" s="239">
        <v>2017</v>
      </c>
      <c r="P540" s="239" t="s">
        <v>381</v>
      </c>
      <c r="Q540" s="239">
        <v>15</v>
      </c>
      <c r="S540" s="239">
        <v>4</v>
      </c>
      <c r="T540" s="239">
        <v>0</v>
      </c>
      <c r="U540" s="239">
        <v>2</v>
      </c>
      <c r="V540" s="239">
        <v>12</v>
      </c>
      <c r="W540" s="239">
        <v>10</v>
      </c>
      <c r="X540" s="239">
        <v>3</v>
      </c>
      <c r="Y540" s="239">
        <v>1</v>
      </c>
      <c r="Z540" s="239">
        <v>1</v>
      </c>
      <c r="AB540" s="239">
        <v>1</v>
      </c>
      <c r="AC540" s="239">
        <v>98</v>
      </c>
      <c r="AD540" s="239" t="s">
        <v>676</v>
      </c>
      <c r="AF540" s="239" t="s">
        <v>521</v>
      </c>
      <c r="AG540" s="239">
        <v>7</v>
      </c>
      <c r="AH540" s="239">
        <v>2</v>
      </c>
      <c r="AI540" s="239">
        <v>4</v>
      </c>
      <c r="AJ540" s="239">
        <v>4</v>
      </c>
      <c r="AK540" s="239">
        <v>26</v>
      </c>
      <c r="AL540" s="239">
        <v>35</v>
      </c>
      <c r="AM540" s="239" t="s">
        <v>374</v>
      </c>
      <c r="AN540" s="239">
        <v>5</v>
      </c>
      <c r="AO540" s="239">
        <v>1</v>
      </c>
      <c r="AS540" s="239">
        <v>12</v>
      </c>
      <c r="AT540" s="239">
        <v>20</v>
      </c>
      <c r="AU540" s="239">
        <v>45</v>
      </c>
      <c r="AV540" s="239">
        <v>11</v>
      </c>
      <c r="AW540" s="239">
        <v>21</v>
      </c>
      <c r="AX540" s="239">
        <v>2</v>
      </c>
      <c r="AY540" s="239">
        <v>4</v>
      </c>
      <c r="AZ540" s="239">
        <v>4</v>
      </c>
      <c r="BA540" s="239">
        <v>21</v>
      </c>
      <c r="BB540" s="239">
        <v>18</v>
      </c>
      <c r="BC540" s="239" t="s">
        <v>374</v>
      </c>
      <c r="BD540" s="239">
        <v>9</v>
      </c>
      <c r="BE540" s="239">
        <v>70</v>
      </c>
      <c r="BI540" s="239">
        <v>12</v>
      </c>
      <c r="BJ540" s="239">
        <v>20</v>
      </c>
      <c r="BK540" s="239">
        <v>45</v>
      </c>
      <c r="BL540" s="239">
        <v>11</v>
      </c>
      <c r="BM540" s="239">
        <v>21</v>
      </c>
      <c r="CT540" s="239">
        <v>441023.99911188701</v>
      </c>
      <c r="CU540" s="239">
        <v>4972321.5996094896</v>
      </c>
      <c r="CV540" s="239">
        <v>44.901876399999999</v>
      </c>
      <c r="CW540" s="239">
        <v>-93.747007139999994</v>
      </c>
      <c r="CX540" s="239" t="s">
        <v>379</v>
      </c>
      <c r="CY540" s="239" t="s">
        <v>1260</v>
      </c>
    </row>
    <row r="541" spans="1:103" x14ac:dyDescent="0.25">
      <c r="A541" s="239">
        <v>665036</v>
      </c>
      <c r="B541" s="239">
        <v>3</v>
      </c>
      <c r="C541" s="239">
        <v>7</v>
      </c>
      <c r="D541" s="239">
        <v>173.065</v>
      </c>
      <c r="E541" s="239">
        <v>27</v>
      </c>
      <c r="F541" s="239" t="s">
        <v>1223</v>
      </c>
      <c r="H541" s="239" t="s">
        <v>374</v>
      </c>
      <c r="I541" s="239">
        <v>25</v>
      </c>
      <c r="K541" s="239">
        <v>18005934</v>
      </c>
      <c r="M541" s="239">
        <v>12</v>
      </c>
      <c r="N541" s="239">
        <v>2</v>
      </c>
      <c r="O541" s="239">
        <v>2018</v>
      </c>
      <c r="P541" s="239" t="s">
        <v>389</v>
      </c>
      <c r="Q541" s="239">
        <v>12</v>
      </c>
      <c r="S541" s="239">
        <v>3</v>
      </c>
      <c r="T541" s="239">
        <v>0</v>
      </c>
      <c r="U541" s="239">
        <v>2</v>
      </c>
      <c r="V541" s="239">
        <v>12</v>
      </c>
      <c r="W541" s="239">
        <v>10</v>
      </c>
      <c r="X541" s="239">
        <v>3</v>
      </c>
      <c r="Y541" s="239">
        <v>1</v>
      </c>
      <c r="Z541" s="239">
        <v>2</v>
      </c>
      <c r="AB541" s="239">
        <v>2</v>
      </c>
      <c r="AC541" s="239">
        <v>98</v>
      </c>
      <c r="AD541" s="239" t="s">
        <v>676</v>
      </c>
      <c r="AF541" s="239" t="s">
        <v>521</v>
      </c>
      <c r="AG541" s="239">
        <v>7</v>
      </c>
      <c r="AH541" s="239">
        <v>2</v>
      </c>
      <c r="AI541" s="239">
        <v>4</v>
      </c>
      <c r="AJ541" s="239">
        <v>4</v>
      </c>
      <c r="AK541" s="239">
        <v>34</v>
      </c>
      <c r="AL541" s="239">
        <v>40</v>
      </c>
      <c r="AM541" s="239" t="s">
        <v>384</v>
      </c>
      <c r="AN541" s="239">
        <v>5</v>
      </c>
      <c r="AO541" s="239">
        <v>1</v>
      </c>
      <c r="AS541" s="239">
        <v>12</v>
      </c>
      <c r="AT541" s="239">
        <v>20</v>
      </c>
      <c r="AU541" s="239">
        <v>50</v>
      </c>
      <c r="AV541" s="239">
        <v>11</v>
      </c>
      <c r="AW541" s="239">
        <v>21</v>
      </c>
      <c r="AX541" s="239">
        <v>2</v>
      </c>
      <c r="AY541" s="239">
        <v>3</v>
      </c>
      <c r="AZ541" s="239">
        <v>4</v>
      </c>
      <c r="BA541" s="239">
        <v>21</v>
      </c>
      <c r="BB541" s="239">
        <v>31</v>
      </c>
      <c r="BC541" s="239" t="s">
        <v>384</v>
      </c>
      <c r="BD541" s="239">
        <v>5</v>
      </c>
      <c r="BE541" s="239">
        <v>74</v>
      </c>
      <c r="BI541" s="239">
        <v>12</v>
      </c>
      <c r="BJ541" s="239">
        <v>20</v>
      </c>
      <c r="BK541" s="239">
        <v>50</v>
      </c>
      <c r="BL541" s="239">
        <v>11</v>
      </c>
      <c r="BM541" s="239">
        <v>21</v>
      </c>
      <c r="CT541" s="239">
        <v>441028.232453687</v>
      </c>
      <c r="CU541" s="239">
        <v>4972317.45088802</v>
      </c>
      <c r="CV541" s="239">
        <v>44.9018394</v>
      </c>
      <c r="CW541" s="239">
        <v>-93.746953039999994</v>
      </c>
      <c r="CX541" s="239" t="s">
        <v>379</v>
      </c>
      <c r="CY541" s="239" t="s">
        <v>1261</v>
      </c>
    </row>
    <row r="542" spans="1:103" x14ac:dyDescent="0.25">
      <c r="A542" s="239">
        <v>840086</v>
      </c>
      <c r="B542" s="239">
        <v>3</v>
      </c>
      <c r="C542" s="239">
        <v>7</v>
      </c>
      <c r="D542" s="239">
        <v>173.065</v>
      </c>
      <c r="E542" s="239">
        <v>27</v>
      </c>
      <c r="F542" s="239" t="s">
        <v>1223</v>
      </c>
      <c r="H542" s="239" t="s">
        <v>374</v>
      </c>
      <c r="I542" s="239">
        <v>25</v>
      </c>
      <c r="K542" s="239">
        <v>20004003</v>
      </c>
      <c r="L542" s="239">
        <v>202540133</v>
      </c>
      <c r="M542" s="239">
        <v>9</v>
      </c>
      <c r="N542" s="239">
        <v>10</v>
      </c>
      <c r="O542" s="239">
        <v>2020</v>
      </c>
      <c r="P542" s="239" t="s">
        <v>416</v>
      </c>
      <c r="Q542" s="239">
        <v>19</v>
      </c>
      <c r="S542" s="239">
        <v>5</v>
      </c>
      <c r="T542" s="239">
        <v>0</v>
      </c>
      <c r="U542" s="239">
        <v>2</v>
      </c>
      <c r="V542" s="239">
        <v>12</v>
      </c>
      <c r="W542" s="239">
        <v>10</v>
      </c>
      <c r="X542" s="239">
        <v>3</v>
      </c>
      <c r="Y542" s="239">
        <v>3</v>
      </c>
      <c r="Z542" s="239">
        <v>1</v>
      </c>
      <c r="AB542" s="239">
        <v>1</v>
      </c>
      <c r="AC542" s="239">
        <v>98</v>
      </c>
      <c r="AD542" s="239">
        <v>7</v>
      </c>
      <c r="AF542" s="239" t="s">
        <v>521</v>
      </c>
      <c r="AG542" s="239">
        <v>7</v>
      </c>
      <c r="AH542" s="239">
        <v>2</v>
      </c>
      <c r="AI542" s="239">
        <v>4</v>
      </c>
      <c r="AJ542" s="239">
        <v>4</v>
      </c>
      <c r="AK542" s="239">
        <v>21</v>
      </c>
      <c r="AL542" s="239">
        <v>73</v>
      </c>
      <c r="AM542" s="239" t="s">
        <v>374</v>
      </c>
      <c r="AN542" s="239">
        <v>5</v>
      </c>
      <c r="AO542" s="239">
        <v>90</v>
      </c>
      <c r="AS542" s="239">
        <v>12</v>
      </c>
      <c r="AT542" s="239">
        <v>20</v>
      </c>
      <c r="AU542" s="239">
        <v>50</v>
      </c>
      <c r="AV542" s="239">
        <v>11</v>
      </c>
      <c r="AW542" s="239">
        <v>21</v>
      </c>
      <c r="AX542" s="239">
        <v>2</v>
      </c>
      <c r="AY542" s="239">
        <v>49</v>
      </c>
      <c r="AZ542" s="239">
        <v>4</v>
      </c>
      <c r="BA542" s="239">
        <v>34</v>
      </c>
      <c r="BB542" s="239">
        <v>18</v>
      </c>
      <c r="BC542" s="239" t="s">
        <v>374</v>
      </c>
      <c r="BD542" s="239">
        <v>5</v>
      </c>
      <c r="BE542" s="239">
        <v>1</v>
      </c>
      <c r="BI542" s="239">
        <v>12</v>
      </c>
      <c r="BJ542" s="239">
        <v>20</v>
      </c>
      <c r="BK542" s="239">
        <v>50</v>
      </c>
      <c r="BL542" s="239">
        <v>11</v>
      </c>
      <c r="BM542" s="239">
        <v>21</v>
      </c>
      <c r="CT542" s="239">
        <v>441014.39941165003</v>
      </c>
      <c r="CU542" s="239">
        <v>4972320.7852202803</v>
      </c>
      <c r="CV542" s="239">
        <v>44.901868270000001</v>
      </c>
      <c r="CW542" s="239">
        <v>-93.747128619999998</v>
      </c>
      <c r="CX542" s="239" t="s">
        <v>379</v>
      </c>
      <c r="CY542" s="239" t="s">
        <v>1262</v>
      </c>
    </row>
    <row r="543" spans="1:103" x14ac:dyDescent="0.25">
      <c r="A543" s="239">
        <v>769890</v>
      </c>
      <c r="B543" s="239">
        <v>3</v>
      </c>
      <c r="C543" s="239">
        <v>7</v>
      </c>
      <c r="D543" s="239">
        <v>173.07499999999999</v>
      </c>
      <c r="E543" s="239">
        <v>27</v>
      </c>
      <c r="F543" s="239" t="s">
        <v>1223</v>
      </c>
      <c r="H543" s="239" t="s">
        <v>374</v>
      </c>
      <c r="I543" s="239">
        <v>25</v>
      </c>
      <c r="K543" s="239">
        <v>19005714</v>
      </c>
      <c r="M543" s="239">
        <v>12</v>
      </c>
      <c r="N543" s="239">
        <v>10</v>
      </c>
      <c r="O543" s="239">
        <v>2019</v>
      </c>
      <c r="P543" s="239" t="s">
        <v>391</v>
      </c>
      <c r="Q543" s="239">
        <v>17</v>
      </c>
      <c r="R543" s="239" t="s">
        <v>376</v>
      </c>
      <c r="S543" s="239">
        <v>5</v>
      </c>
      <c r="T543" s="239">
        <v>0</v>
      </c>
      <c r="U543" s="239">
        <v>3</v>
      </c>
      <c r="V543" s="239">
        <v>12</v>
      </c>
      <c r="W543" s="239">
        <v>10</v>
      </c>
      <c r="X543" s="239">
        <v>3</v>
      </c>
      <c r="Y543" s="239">
        <v>4</v>
      </c>
      <c r="Z543" s="239">
        <v>1</v>
      </c>
      <c r="AB543" s="239">
        <v>5</v>
      </c>
      <c r="AC543" s="239">
        <v>98</v>
      </c>
      <c r="AD543" s="239">
        <v>7</v>
      </c>
      <c r="AF543" s="239" t="s">
        <v>521</v>
      </c>
      <c r="AG543" s="239">
        <v>7</v>
      </c>
      <c r="AH543" s="239">
        <v>2</v>
      </c>
      <c r="AI543" s="239">
        <v>2</v>
      </c>
      <c r="AJ543" s="239">
        <v>4</v>
      </c>
      <c r="AK543" s="239">
        <v>26</v>
      </c>
      <c r="AL543" s="239">
        <v>16</v>
      </c>
      <c r="AM543" s="239" t="s">
        <v>384</v>
      </c>
      <c r="AN543" s="239">
        <v>5</v>
      </c>
      <c r="AO543" s="239">
        <v>1</v>
      </c>
      <c r="AS543" s="239">
        <v>14</v>
      </c>
      <c r="AT543" s="239">
        <v>20</v>
      </c>
      <c r="AU543" s="239">
        <v>50</v>
      </c>
      <c r="AV543" s="239">
        <v>11</v>
      </c>
      <c r="AW543" s="239">
        <v>21</v>
      </c>
      <c r="AX543" s="239">
        <v>2</v>
      </c>
      <c r="AY543" s="239">
        <v>4</v>
      </c>
      <c r="AZ543" s="239">
        <v>4</v>
      </c>
      <c r="BA543" s="239">
        <v>34</v>
      </c>
      <c r="BB543" s="239">
        <v>54</v>
      </c>
      <c r="BC543" s="239" t="s">
        <v>384</v>
      </c>
      <c r="BD543" s="239">
        <v>5</v>
      </c>
      <c r="BE543" s="239">
        <v>1</v>
      </c>
      <c r="BI543" s="239">
        <v>14</v>
      </c>
      <c r="BJ543" s="239">
        <v>20</v>
      </c>
      <c r="BK543" s="239">
        <v>50</v>
      </c>
      <c r="BL543" s="239">
        <v>11</v>
      </c>
      <c r="BM543" s="239">
        <v>21</v>
      </c>
      <c r="BN543" s="239">
        <v>2</v>
      </c>
      <c r="BO543" s="239">
        <v>4</v>
      </c>
      <c r="BP543" s="239">
        <v>4</v>
      </c>
      <c r="BQ543" s="239">
        <v>34</v>
      </c>
      <c r="BR543" s="239">
        <v>52</v>
      </c>
      <c r="BS543" s="239" t="s">
        <v>384</v>
      </c>
      <c r="BT543" s="239">
        <v>5</v>
      </c>
      <c r="BU543" s="239">
        <v>1</v>
      </c>
      <c r="BY543" s="239">
        <v>14</v>
      </c>
      <c r="BZ543" s="239">
        <v>20</v>
      </c>
      <c r="CA543" s="239">
        <v>50</v>
      </c>
      <c r="CB543" s="239">
        <v>11</v>
      </c>
      <c r="CC543" s="239">
        <v>21</v>
      </c>
      <c r="CT543" s="239">
        <v>441030.2834434</v>
      </c>
      <c r="CU543" s="239">
        <v>4972319.7258848296</v>
      </c>
      <c r="CV543" s="239">
        <v>44.901860050000003</v>
      </c>
      <c r="CW543" s="239">
        <v>-93.746927330000005</v>
      </c>
      <c r="CX543" s="239" t="s">
        <v>379</v>
      </c>
      <c r="CY543" s="239" t="s">
        <v>1263</v>
      </c>
    </row>
    <row r="544" spans="1:103" x14ac:dyDescent="0.25">
      <c r="A544" s="239">
        <v>10840428</v>
      </c>
      <c r="B544" s="239">
        <v>3</v>
      </c>
      <c r="C544" s="239">
        <v>7</v>
      </c>
      <c r="D544" s="239">
        <v>173.08799999999999</v>
      </c>
      <c r="E544" s="239">
        <v>27</v>
      </c>
      <c r="F544" s="239" t="s">
        <v>1223</v>
      </c>
      <c r="H544" s="239" t="s">
        <v>374</v>
      </c>
      <c r="I544" s="239">
        <v>25</v>
      </c>
      <c r="K544" s="239">
        <v>12006765</v>
      </c>
      <c r="L544" s="239">
        <v>123470255</v>
      </c>
      <c r="M544" s="239">
        <v>12</v>
      </c>
      <c r="N544" s="239">
        <v>12</v>
      </c>
      <c r="O544" s="239">
        <v>2012</v>
      </c>
      <c r="P544" s="239" t="s">
        <v>375</v>
      </c>
      <c r="Q544" s="239">
        <v>16</v>
      </c>
      <c r="S544" s="239">
        <v>5</v>
      </c>
      <c r="T544" s="239">
        <v>0</v>
      </c>
      <c r="U544" s="239">
        <v>2</v>
      </c>
      <c r="V544" s="239">
        <v>1</v>
      </c>
      <c r="W544" s="239">
        <v>10</v>
      </c>
      <c r="X544" s="239">
        <v>2</v>
      </c>
      <c r="Y544" s="239">
        <v>3</v>
      </c>
      <c r="Z544" s="239">
        <v>2</v>
      </c>
      <c r="AB544" s="239">
        <v>2</v>
      </c>
      <c r="AC544" s="239">
        <v>98</v>
      </c>
      <c r="AD544" s="239" t="s">
        <v>1264</v>
      </c>
      <c r="AE544" s="239" t="s">
        <v>1233</v>
      </c>
      <c r="AF544" s="239" t="s">
        <v>521</v>
      </c>
      <c r="AG544" s="239">
        <v>7</v>
      </c>
      <c r="AH544" s="239">
        <v>2</v>
      </c>
      <c r="AI544" s="239">
        <v>2</v>
      </c>
      <c r="AJ544" s="239">
        <v>4</v>
      </c>
      <c r="AK544" s="239">
        <v>21</v>
      </c>
      <c r="AL544" s="239">
        <v>43</v>
      </c>
      <c r="AM544" s="239" t="s">
        <v>374</v>
      </c>
      <c r="AN544" s="239">
        <v>5</v>
      </c>
      <c r="AO544" s="239">
        <v>15</v>
      </c>
      <c r="AS544" s="239">
        <v>7</v>
      </c>
      <c r="AT544" s="239">
        <v>98</v>
      </c>
      <c r="AU544" s="239">
        <v>45</v>
      </c>
      <c r="AV544" s="239">
        <v>11</v>
      </c>
      <c r="AW544" s="239">
        <v>21</v>
      </c>
      <c r="AX544" s="239">
        <v>2</v>
      </c>
      <c r="AY544" s="239">
        <v>2</v>
      </c>
      <c r="BA544" s="239">
        <v>21</v>
      </c>
      <c r="BB544" s="239">
        <v>53</v>
      </c>
      <c r="BC544" s="239" t="s">
        <v>384</v>
      </c>
      <c r="BD544" s="239">
        <v>5</v>
      </c>
      <c r="BE544" s="239">
        <v>1</v>
      </c>
      <c r="BI544" s="239">
        <v>7</v>
      </c>
      <c r="BJ544" s="239">
        <v>98</v>
      </c>
      <c r="BK544" s="239">
        <v>45</v>
      </c>
      <c r="BL544" s="239">
        <v>11</v>
      </c>
      <c r="BM544" s="239">
        <v>21</v>
      </c>
      <c r="CT544" s="239">
        <v>441064</v>
      </c>
      <c r="CU544" s="239">
        <v>4972319</v>
      </c>
      <c r="CV544" s="239">
        <v>44.901853699999997</v>
      </c>
      <c r="CW544" s="239">
        <v>-93.746499999999997</v>
      </c>
      <c r="CX544" s="239" t="s">
        <v>379</v>
      </c>
      <c r="CY544" s="239" t="s">
        <v>1265</v>
      </c>
    </row>
    <row r="545" spans="1:103" x14ac:dyDescent="0.25">
      <c r="A545" s="239">
        <v>653064</v>
      </c>
      <c r="B545" s="239">
        <v>3</v>
      </c>
      <c r="C545" s="239">
        <v>7</v>
      </c>
      <c r="D545" s="239">
        <v>173.089</v>
      </c>
      <c r="E545" s="239">
        <v>27</v>
      </c>
      <c r="F545" s="239" t="s">
        <v>1223</v>
      </c>
      <c r="H545" s="239" t="s">
        <v>374</v>
      </c>
      <c r="I545" s="239">
        <v>25</v>
      </c>
      <c r="K545" s="239">
        <v>18005263</v>
      </c>
      <c r="M545" s="239">
        <v>10</v>
      </c>
      <c r="N545" s="239">
        <v>19</v>
      </c>
      <c r="O545" s="239">
        <v>2018</v>
      </c>
      <c r="P545" s="239" t="s">
        <v>383</v>
      </c>
      <c r="Q545" s="239">
        <v>15</v>
      </c>
      <c r="S545" s="239">
        <v>4</v>
      </c>
      <c r="T545" s="239">
        <v>0</v>
      </c>
      <c r="U545" s="239">
        <v>4</v>
      </c>
      <c r="V545" s="239">
        <v>12</v>
      </c>
      <c r="W545" s="239">
        <v>10</v>
      </c>
      <c r="X545" s="239">
        <v>2</v>
      </c>
      <c r="Y545" s="239">
        <v>1</v>
      </c>
      <c r="Z545" s="239">
        <v>1</v>
      </c>
      <c r="AB545" s="239">
        <v>1</v>
      </c>
      <c r="AC545" s="239">
        <v>98</v>
      </c>
      <c r="AD545" s="239" t="s">
        <v>676</v>
      </c>
      <c r="AF545" s="239" t="s">
        <v>521</v>
      </c>
      <c r="AG545" s="239">
        <v>7</v>
      </c>
      <c r="AH545" s="239">
        <v>2</v>
      </c>
      <c r="AI545" s="239">
        <v>2</v>
      </c>
      <c r="AJ545" s="239">
        <v>3</v>
      </c>
      <c r="AK545" s="239">
        <v>21</v>
      </c>
      <c r="AL545" s="239">
        <v>45</v>
      </c>
      <c r="AM545" s="239" t="s">
        <v>384</v>
      </c>
      <c r="AN545" s="239">
        <v>5</v>
      </c>
      <c r="AO545" s="239">
        <v>90</v>
      </c>
      <c r="AS545" s="239">
        <v>12</v>
      </c>
      <c r="AT545" s="239">
        <v>98</v>
      </c>
      <c r="AU545" s="239">
        <v>50</v>
      </c>
      <c r="AV545" s="239">
        <v>11</v>
      </c>
      <c r="AW545" s="239">
        <v>21</v>
      </c>
      <c r="AX545" s="239">
        <v>2</v>
      </c>
      <c r="AY545" s="239">
        <v>4</v>
      </c>
      <c r="AZ545" s="239">
        <v>3</v>
      </c>
      <c r="BA545" s="239">
        <v>21</v>
      </c>
      <c r="BB545" s="239">
        <v>36</v>
      </c>
      <c r="BC545" s="239" t="s">
        <v>384</v>
      </c>
      <c r="BD545" s="239">
        <v>5</v>
      </c>
      <c r="BE545" s="239">
        <v>1</v>
      </c>
      <c r="BI545" s="239">
        <v>12</v>
      </c>
      <c r="BJ545" s="239">
        <v>98</v>
      </c>
      <c r="BK545" s="239">
        <v>50</v>
      </c>
      <c r="BL545" s="239">
        <v>11</v>
      </c>
      <c r="BM545" s="239">
        <v>21</v>
      </c>
      <c r="BN545" s="239">
        <v>2</v>
      </c>
      <c r="BO545" s="239">
        <v>2</v>
      </c>
      <c r="BP545" s="239">
        <v>3</v>
      </c>
      <c r="BQ545" s="239">
        <v>26</v>
      </c>
      <c r="BR545" s="239">
        <v>17</v>
      </c>
      <c r="BS545" s="239" t="s">
        <v>384</v>
      </c>
      <c r="BT545" s="239">
        <v>5</v>
      </c>
      <c r="BU545" s="239">
        <v>1</v>
      </c>
      <c r="BY545" s="239">
        <v>12</v>
      </c>
      <c r="BZ545" s="239">
        <v>98</v>
      </c>
      <c r="CA545" s="239">
        <v>50</v>
      </c>
      <c r="CB545" s="239">
        <v>11</v>
      </c>
      <c r="CC545" s="239">
        <v>21</v>
      </c>
      <c r="CD545" s="239">
        <v>2</v>
      </c>
      <c r="CE545" s="239">
        <v>3</v>
      </c>
      <c r="CF545" s="239">
        <v>3</v>
      </c>
      <c r="CG545" s="239">
        <v>34</v>
      </c>
      <c r="CH545" s="239">
        <v>70</v>
      </c>
      <c r="CI545" s="239" t="s">
        <v>374</v>
      </c>
      <c r="CJ545" s="239">
        <v>5</v>
      </c>
      <c r="CK545" s="239">
        <v>1</v>
      </c>
      <c r="CO545" s="239">
        <v>12</v>
      </c>
      <c r="CP545" s="239">
        <v>98</v>
      </c>
      <c r="CQ545" s="239">
        <v>50</v>
      </c>
      <c r="CR545" s="239">
        <v>11</v>
      </c>
      <c r="CS545" s="239">
        <v>21</v>
      </c>
      <c r="CT545" s="239">
        <v>441066.53036672401</v>
      </c>
      <c r="CU545" s="239">
        <v>4972318.7611458497</v>
      </c>
      <c r="CV545" s="239">
        <v>44.901854370000002</v>
      </c>
      <c r="CW545" s="239">
        <v>-93.746468140000005</v>
      </c>
      <c r="CX545" s="239" t="s">
        <v>379</v>
      </c>
      <c r="CY545" s="239" t="e">
        <v>#NAME?</v>
      </c>
    </row>
    <row r="546" spans="1:103" x14ac:dyDescent="0.25">
      <c r="A546" s="239">
        <v>10724137</v>
      </c>
      <c r="B546" s="239">
        <v>3</v>
      </c>
      <c r="C546" s="239">
        <v>7</v>
      </c>
      <c r="D546" s="239">
        <v>173.09100000000001</v>
      </c>
      <c r="E546" s="239">
        <v>27</v>
      </c>
      <c r="F546" s="239" t="s">
        <v>1223</v>
      </c>
      <c r="H546" s="239" t="s">
        <v>374</v>
      </c>
      <c r="I546" s="239">
        <v>25</v>
      </c>
      <c r="K546" s="239">
        <v>11004062</v>
      </c>
      <c r="L546" s="239">
        <v>111880128</v>
      </c>
      <c r="M546" s="239">
        <v>7</v>
      </c>
      <c r="N546" s="239">
        <v>7</v>
      </c>
      <c r="O546" s="239">
        <v>2011</v>
      </c>
      <c r="P546" s="239" t="s">
        <v>416</v>
      </c>
      <c r="Q546" s="239">
        <v>17</v>
      </c>
      <c r="R546" s="239" t="s">
        <v>376</v>
      </c>
      <c r="S546" s="239">
        <v>4</v>
      </c>
      <c r="T546" s="239">
        <v>0</v>
      </c>
      <c r="U546" s="239">
        <v>4</v>
      </c>
      <c r="V546" s="239">
        <v>1</v>
      </c>
      <c r="W546" s="239">
        <v>10</v>
      </c>
      <c r="X546" s="239">
        <v>3</v>
      </c>
      <c r="Y546" s="239">
        <v>1</v>
      </c>
      <c r="Z546" s="239">
        <v>1</v>
      </c>
      <c r="AA546" s="239">
        <v>1</v>
      </c>
      <c r="AB546" s="239">
        <v>1</v>
      </c>
      <c r="AC546" s="239">
        <v>98</v>
      </c>
      <c r="AD546" s="239" t="s">
        <v>525</v>
      </c>
      <c r="AE546" s="239" t="s">
        <v>1233</v>
      </c>
      <c r="AF546" s="239" t="s">
        <v>521</v>
      </c>
      <c r="AG546" s="239">
        <v>7</v>
      </c>
      <c r="AH546" s="239">
        <v>2</v>
      </c>
      <c r="AI546" s="239">
        <v>2</v>
      </c>
      <c r="AJ546" s="239">
        <v>4</v>
      </c>
      <c r="AK546" s="239">
        <v>8</v>
      </c>
      <c r="AL546" s="239">
        <v>65</v>
      </c>
      <c r="AM546" s="239" t="s">
        <v>384</v>
      </c>
      <c r="AN546" s="239">
        <v>5</v>
      </c>
      <c r="AO546" s="239">
        <v>1</v>
      </c>
      <c r="AS546" s="239">
        <v>7</v>
      </c>
      <c r="AT546" s="239">
        <v>20</v>
      </c>
      <c r="AU546" s="239">
        <v>45</v>
      </c>
      <c r="AV546" s="239">
        <v>11</v>
      </c>
      <c r="AW546" s="239">
        <v>21</v>
      </c>
      <c r="AX546" s="239">
        <v>2</v>
      </c>
      <c r="AY546" s="239">
        <v>2</v>
      </c>
      <c r="AZ546" s="239">
        <v>4</v>
      </c>
      <c r="BA546" s="239">
        <v>8</v>
      </c>
      <c r="BB546" s="239">
        <v>32</v>
      </c>
      <c r="BC546" s="239" t="s">
        <v>384</v>
      </c>
      <c r="BD546" s="239">
        <v>5</v>
      </c>
      <c r="BE546" s="239">
        <v>1</v>
      </c>
      <c r="BI546" s="239">
        <v>7</v>
      </c>
      <c r="BJ546" s="239">
        <v>20</v>
      </c>
      <c r="BK546" s="239">
        <v>45</v>
      </c>
      <c r="BL546" s="239">
        <v>11</v>
      </c>
      <c r="BM546" s="239">
        <v>21</v>
      </c>
      <c r="BN546" s="239">
        <v>2</v>
      </c>
      <c r="BO546" s="239">
        <v>2</v>
      </c>
      <c r="BP546" s="239">
        <v>4</v>
      </c>
      <c r="BQ546" s="239">
        <v>8</v>
      </c>
      <c r="BR546" s="239">
        <v>30</v>
      </c>
      <c r="BS546" s="239" t="s">
        <v>374</v>
      </c>
      <c r="BT546" s="239">
        <v>5</v>
      </c>
      <c r="BU546" s="239">
        <v>1</v>
      </c>
      <c r="BY546" s="239">
        <v>7</v>
      </c>
      <c r="BZ546" s="239">
        <v>20</v>
      </c>
      <c r="CA546" s="239">
        <v>45</v>
      </c>
      <c r="CB546" s="239">
        <v>11</v>
      </c>
      <c r="CC546" s="239">
        <v>21</v>
      </c>
      <c r="CD546" s="239">
        <v>2</v>
      </c>
      <c r="CE546" s="239">
        <v>2</v>
      </c>
      <c r="CF546" s="239">
        <v>4</v>
      </c>
      <c r="CG546" s="239">
        <v>21</v>
      </c>
      <c r="CH546" s="239">
        <v>20</v>
      </c>
      <c r="CI546" s="239" t="s">
        <v>384</v>
      </c>
      <c r="CJ546" s="239">
        <v>2</v>
      </c>
      <c r="CK546" s="239">
        <v>15</v>
      </c>
      <c r="CO546" s="239">
        <v>7</v>
      </c>
      <c r="CP546" s="239">
        <v>20</v>
      </c>
      <c r="CQ546" s="239">
        <v>45</v>
      </c>
      <c r="CR546" s="239">
        <v>11</v>
      </c>
      <c r="CS546" s="239">
        <v>21</v>
      </c>
      <c r="CT546" s="239">
        <v>441069</v>
      </c>
      <c r="CU546" s="239">
        <v>4972319</v>
      </c>
      <c r="CV546" s="239">
        <v>44.901852400000003</v>
      </c>
      <c r="CW546" s="239">
        <v>-93.746439300000006</v>
      </c>
      <c r="CX546" s="239" t="s">
        <v>379</v>
      </c>
      <c r="CY546" s="239" t="s">
        <v>1266</v>
      </c>
    </row>
    <row r="547" spans="1:103" x14ac:dyDescent="0.25">
      <c r="A547" s="239">
        <v>10751917</v>
      </c>
      <c r="B547" s="239">
        <v>3</v>
      </c>
      <c r="C547" s="239">
        <v>7</v>
      </c>
      <c r="D547" s="239">
        <v>173.09100000000001</v>
      </c>
      <c r="E547" s="239">
        <v>27</v>
      </c>
      <c r="F547" s="239" t="s">
        <v>1223</v>
      </c>
      <c r="H547" s="239" t="s">
        <v>374</v>
      </c>
      <c r="I547" s="239">
        <v>25</v>
      </c>
      <c r="L547" s="239">
        <v>113120120</v>
      </c>
      <c r="M547" s="239">
        <v>10</v>
      </c>
      <c r="N547" s="239">
        <v>7</v>
      </c>
      <c r="O547" s="239">
        <v>2011</v>
      </c>
      <c r="P547" s="239" t="s">
        <v>383</v>
      </c>
      <c r="Q547" s="239">
        <v>15</v>
      </c>
      <c r="S547" s="239">
        <v>5</v>
      </c>
      <c r="T547" s="239">
        <v>0</v>
      </c>
      <c r="U547" s="239">
        <v>2</v>
      </c>
      <c r="W547" s="239">
        <v>10</v>
      </c>
      <c r="Z547" s="239">
        <v>1</v>
      </c>
      <c r="AB547" s="239">
        <v>1</v>
      </c>
      <c r="AF547" s="239" t="s">
        <v>521</v>
      </c>
      <c r="AG547" s="239">
        <v>90</v>
      </c>
      <c r="AH547" s="239">
        <v>2</v>
      </c>
      <c r="AI547" s="239">
        <v>2</v>
      </c>
      <c r="AJ547" s="239">
        <v>4</v>
      </c>
      <c r="AK547" s="239">
        <v>8</v>
      </c>
      <c r="AL547" s="239">
        <v>56</v>
      </c>
      <c r="AM547" s="239" t="s">
        <v>374</v>
      </c>
      <c r="AT547" s="239">
        <v>20</v>
      </c>
      <c r="AU547" s="239">
        <v>40</v>
      </c>
      <c r="AX547" s="239">
        <v>2</v>
      </c>
      <c r="AY547" s="239">
        <v>2</v>
      </c>
      <c r="AZ547" s="239">
        <v>4</v>
      </c>
      <c r="BA547" s="239">
        <v>26</v>
      </c>
      <c r="BB547" s="239">
        <v>42</v>
      </c>
      <c r="BC547" s="239" t="s">
        <v>374</v>
      </c>
      <c r="BJ547" s="239">
        <v>20</v>
      </c>
      <c r="BK547" s="239">
        <v>40</v>
      </c>
      <c r="CT547" s="239">
        <v>441069</v>
      </c>
      <c r="CU547" s="239">
        <v>4972319</v>
      </c>
      <c r="CV547" s="239">
        <v>44.901852400000003</v>
      </c>
      <c r="CW547" s="239">
        <v>-93.746439300000006</v>
      </c>
      <c r="CX547" s="239" t="s">
        <v>379</v>
      </c>
    </row>
    <row r="548" spans="1:103" x14ac:dyDescent="0.25">
      <c r="A548" s="239">
        <v>10868709</v>
      </c>
      <c r="B548" s="239">
        <v>3</v>
      </c>
      <c r="C548" s="239">
        <v>7</v>
      </c>
      <c r="D548" s="239">
        <v>173.10599999999999</v>
      </c>
      <c r="E548" s="239">
        <v>27</v>
      </c>
      <c r="F548" s="239" t="s">
        <v>1223</v>
      </c>
      <c r="H548" s="239" t="s">
        <v>374</v>
      </c>
      <c r="I548" s="239">
        <v>25</v>
      </c>
      <c r="K548" s="239">
        <v>13001101</v>
      </c>
      <c r="L548" s="239">
        <v>130710111</v>
      </c>
      <c r="M548" s="239">
        <v>3</v>
      </c>
      <c r="N548" s="239">
        <v>12</v>
      </c>
      <c r="O548" s="239">
        <v>2013</v>
      </c>
      <c r="P548" s="239" t="s">
        <v>391</v>
      </c>
      <c r="Q548" s="239">
        <v>16</v>
      </c>
      <c r="S548" s="239">
        <v>5</v>
      </c>
      <c r="T548" s="239">
        <v>0</v>
      </c>
      <c r="U548" s="239">
        <v>2</v>
      </c>
      <c r="V548" s="239">
        <v>1</v>
      </c>
      <c r="W548" s="239">
        <v>10</v>
      </c>
      <c r="X548" s="239">
        <v>2</v>
      </c>
      <c r="Y548" s="239">
        <v>1</v>
      </c>
      <c r="Z548" s="239">
        <v>2</v>
      </c>
      <c r="AA548" s="239">
        <v>4</v>
      </c>
      <c r="AB548" s="239">
        <v>1</v>
      </c>
      <c r="AC548" s="239">
        <v>98</v>
      </c>
      <c r="AD548" s="239" t="s">
        <v>525</v>
      </c>
      <c r="AE548" s="239" t="s">
        <v>1233</v>
      </c>
      <c r="AF548" s="239" t="s">
        <v>521</v>
      </c>
      <c r="AG548" s="239">
        <v>7</v>
      </c>
      <c r="AH548" s="239">
        <v>2</v>
      </c>
      <c r="AI548" s="239">
        <v>2</v>
      </c>
      <c r="AJ548" s="239">
        <v>4</v>
      </c>
      <c r="AK548" s="239">
        <v>21</v>
      </c>
      <c r="AL548" s="239">
        <v>37</v>
      </c>
      <c r="AM548" s="239" t="s">
        <v>374</v>
      </c>
      <c r="AN548" s="239">
        <v>5</v>
      </c>
      <c r="AO548" s="239">
        <v>15</v>
      </c>
      <c r="AS548" s="239">
        <v>7</v>
      </c>
      <c r="AT548" s="239">
        <v>98</v>
      </c>
      <c r="AU548" s="239">
        <v>45</v>
      </c>
      <c r="AV548" s="239">
        <v>11</v>
      </c>
      <c r="AW548" s="239">
        <v>21</v>
      </c>
      <c r="AX548" s="239">
        <v>2</v>
      </c>
      <c r="AY548" s="239">
        <v>3</v>
      </c>
      <c r="AZ548" s="239">
        <v>4</v>
      </c>
      <c r="BA548" s="239">
        <v>21</v>
      </c>
      <c r="BB548" s="239">
        <v>51</v>
      </c>
      <c r="BC548" s="239" t="s">
        <v>374</v>
      </c>
      <c r="BD548" s="239">
        <v>5</v>
      </c>
      <c r="BE548" s="239">
        <v>1</v>
      </c>
      <c r="BI548" s="239">
        <v>7</v>
      </c>
      <c r="BJ548" s="239">
        <v>98</v>
      </c>
      <c r="BK548" s="239">
        <v>45</v>
      </c>
      <c r="BL548" s="239">
        <v>11</v>
      </c>
      <c r="BM548" s="239">
        <v>21</v>
      </c>
      <c r="CT548" s="239">
        <v>441094</v>
      </c>
      <c r="CU548" s="239">
        <v>4972318</v>
      </c>
      <c r="CV548" s="239">
        <v>44.901845600000001</v>
      </c>
      <c r="CW548" s="239">
        <v>-93.746115399999994</v>
      </c>
      <c r="CX548" s="239" t="s">
        <v>379</v>
      </c>
      <c r="CY548" s="239" t="e">
        <v>#NAME?</v>
      </c>
    </row>
    <row r="549" spans="1:103" x14ac:dyDescent="0.25">
      <c r="A549" s="239">
        <v>373410</v>
      </c>
      <c r="B549" s="239">
        <v>3</v>
      </c>
      <c r="C549" s="239">
        <v>7</v>
      </c>
      <c r="D549" s="239">
        <v>173.11099999999999</v>
      </c>
      <c r="E549" s="239">
        <v>27</v>
      </c>
      <c r="F549" s="239" t="s">
        <v>1223</v>
      </c>
      <c r="H549" s="239" t="s">
        <v>374</v>
      </c>
      <c r="I549" s="239">
        <v>25</v>
      </c>
      <c r="K549" s="239">
        <v>16509150</v>
      </c>
      <c r="M549" s="239">
        <v>8</v>
      </c>
      <c r="N549" s="239">
        <v>20</v>
      </c>
      <c r="O549" s="239">
        <v>2016</v>
      </c>
      <c r="P549" s="239" t="s">
        <v>386</v>
      </c>
      <c r="Q549" s="239">
        <v>8</v>
      </c>
      <c r="S549" s="239">
        <v>2</v>
      </c>
      <c r="T549" s="239">
        <v>0</v>
      </c>
      <c r="U549" s="239">
        <v>1</v>
      </c>
      <c r="V549" s="239">
        <v>5</v>
      </c>
      <c r="W549" s="239">
        <v>10</v>
      </c>
      <c r="X549" s="239">
        <v>3</v>
      </c>
      <c r="Y549" s="239">
        <v>1</v>
      </c>
      <c r="Z549" s="239">
        <v>2</v>
      </c>
      <c r="AA549" s="239">
        <v>3</v>
      </c>
      <c r="AB549" s="239">
        <v>2</v>
      </c>
      <c r="AC549" s="239">
        <v>98</v>
      </c>
      <c r="AD549" s="239" t="s">
        <v>676</v>
      </c>
      <c r="AF549" s="239" t="s">
        <v>521</v>
      </c>
      <c r="AG549" s="239">
        <v>2</v>
      </c>
      <c r="AH549" s="239">
        <v>6</v>
      </c>
      <c r="AL549" s="239">
        <v>31</v>
      </c>
      <c r="AM549" s="239" t="s">
        <v>374</v>
      </c>
      <c r="AN549" s="239">
        <v>5</v>
      </c>
      <c r="AO549" s="239">
        <v>2</v>
      </c>
      <c r="AQ549" s="239">
        <v>35</v>
      </c>
      <c r="AR549" s="239">
        <v>1</v>
      </c>
      <c r="AX549" s="239">
        <v>2</v>
      </c>
      <c r="AY549" s="239">
        <v>2</v>
      </c>
      <c r="AZ549" s="239">
        <v>1</v>
      </c>
      <c r="BA549" s="239">
        <v>21</v>
      </c>
      <c r="BB549" s="239">
        <v>36</v>
      </c>
      <c r="BC549" s="239" t="s">
        <v>384</v>
      </c>
      <c r="BD549" s="239">
        <v>5</v>
      </c>
      <c r="BE549" s="239">
        <v>1</v>
      </c>
      <c r="BI549" s="239">
        <v>12</v>
      </c>
      <c r="BJ549" s="239">
        <v>20</v>
      </c>
      <c r="BK549" s="239">
        <v>45</v>
      </c>
      <c r="BL549" s="239">
        <v>11</v>
      </c>
      <c r="BM549" s="239">
        <v>21</v>
      </c>
      <c r="CT549" s="239">
        <v>441101.52400304802</v>
      </c>
      <c r="CU549" s="239">
        <v>4972327.4151215004</v>
      </c>
      <c r="CV549" s="239">
        <v>44.901935160000001</v>
      </c>
      <c r="CW549" s="239">
        <v>-93.746025939999996</v>
      </c>
      <c r="CX549" s="239" t="s">
        <v>379</v>
      </c>
      <c r="CY549" s="239" t="s">
        <v>1267</v>
      </c>
    </row>
    <row r="550" spans="1:103" x14ac:dyDescent="0.25">
      <c r="A550" s="239">
        <v>812939</v>
      </c>
      <c r="B550" s="239">
        <v>3</v>
      </c>
      <c r="C550" s="239">
        <v>7</v>
      </c>
      <c r="D550" s="239">
        <v>173.11199999999999</v>
      </c>
      <c r="E550" s="239">
        <v>27</v>
      </c>
      <c r="F550" s="239" t="s">
        <v>1223</v>
      </c>
      <c r="H550" s="239" t="s">
        <v>374</v>
      </c>
      <c r="I550" s="239">
        <v>25</v>
      </c>
      <c r="K550" s="239">
        <v>20002369</v>
      </c>
      <c r="L550" s="239">
        <v>201560134</v>
      </c>
      <c r="M550" s="239">
        <v>6</v>
      </c>
      <c r="N550" s="239">
        <v>4</v>
      </c>
      <c r="O550" s="239">
        <v>2020</v>
      </c>
      <c r="P550" s="239" t="s">
        <v>416</v>
      </c>
      <c r="Q550" s="239">
        <v>16</v>
      </c>
      <c r="R550" s="239" t="s">
        <v>393</v>
      </c>
      <c r="S550" s="239">
        <v>2</v>
      </c>
      <c r="T550" s="239">
        <v>0</v>
      </c>
      <c r="U550" s="239">
        <v>2</v>
      </c>
      <c r="V550" s="239">
        <v>5</v>
      </c>
      <c r="W550" s="239">
        <v>10</v>
      </c>
      <c r="X550" s="239">
        <v>10</v>
      </c>
      <c r="Y550" s="239">
        <v>1</v>
      </c>
      <c r="Z550" s="239">
        <v>1</v>
      </c>
      <c r="AB550" s="239">
        <v>1</v>
      </c>
      <c r="AC550" s="239">
        <v>98</v>
      </c>
      <c r="AD550" s="239">
        <v>7</v>
      </c>
      <c r="AF550" s="239" t="s">
        <v>521</v>
      </c>
      <c r="AG550" s="239">
        <v>10</v>
      </c>
      <c r="AH550" s="239">
        <v>2</v>
      </c>
      <c r="AI550" s="239">
        <v>4</v>
      </c>
      <c r="AJ550" s="239">
        <v>3</v>
      </c>
      <c r="AK550" s="239">
        <v>21</v>
      </c>
      <c r="AL550" s="239">
        <v>72</v>
      </c>
      <c r="AM550" s="239" t="s">
        <v>384</v>
      </c>
      <c r="AN550" s="239">
        <v>5</v>
      </c>
      <c r="AO550" s="239">
        <v>1</v>
      </c>
      <c r="AS550" s="239">
        <v>12</v>
      </c>
      <c r="AT550" s="239">
        <v>9</v>
      </c>
      <c r="AV550" s="239">
        <v>11</v>
      </c>
      <c r="AW550" s="239">
        <v>21</v>
      </c>
      <c r="AX550" s="239">
        <v>2</v>
      </c>
      <c r="AY550" s="239">
        <v>3</v>
      </c>
      <c r="AZ550" s="239">
        <v>3</v>
      </c>
      <c r="BA550" s="239">
        <v>31</v>
      </c>
      <c r="BB550" s="239">
        <v>38</v>
      </c>
      <c r="BC550" s="239" t="s">
        <v>374</v>
      </c>
      <c r="BD550" s="239">
        <v>5</v>
      </c>
      <c r="BE550" s="239">
        <v>2</v>
      </c>
      <c r="BI550" s="239">
        <v>12</v>
      </c>
      <c r="BJ550" s="239">
        <v>9</v>
      </c>
      <c r="BL550" s="239">
        <v>11</v>
      </c>
      <c r="BM550" s="239">
        <v>21</v>
      </c>
      <c r="CT550" s="239">
        <v>441089.01206087501</v>
      </c>
      <c r="CU550" s="239">
        <v>4972313.5568356598</v>
      </c>
      <c r="CV550" s="239">
        <v>44.901809380000003</v>
      </c>
      <c r="CW550" s="239">
        <v>-93.7461828</v>
      </c>
      <c r="CX550" s="239" t="s">
        <v>379</v>
      </c>
      <c r="CY550" s="239" t="s">
        <v>1268</v>
      </c>
    </row>
    <row r="551" spans="1:103" x14ac:dyDescent="0.25">
      <c r="A551" s="239">
        <v>431294</v>
      </c>
      <c r="B551" s="239">
        <v>3</v>
      </c>
      <c r="C551" s="239">
        <v>7</v>
      </c>
      <c r="D551" s="239">
        <v>173.11699999999999</v>
      </c>
      <c r="E551" s="239">
        <v>27</v>
      </c>
      <c r="F551" s="239" t="s">
        <v>1223</v>
      </c>
      <c r="H551" s="239" t="s">
        <v>374</v>
      </c>
      <c r="I551" s="239">
        <v>25</v>
      </c>
      <c r="K551" s="239">
        <v>17001355</v>
      </c>
      <c r="M551" s="239">
        <v>3</v>
      </c>
      <c r="N551" s="239">
        <v>24</v>
      </c>
      <c r="O551" s="239">
        <v>2017</v>
      </c>
      <c r="P551" s="239" t="s">
        <v>383</v>
      </c>
      <c r="Q551" s="239">
        <v>17</v>
      </c>
      <c r="R551" s="239" t="s">
        <v>393</v>
      </c>
      <c r="S551" s="239">
        <v>3</v>
      </c>
      <c r="T551" s="239">
        <v>0</v>
      </c>
      <c r="U551" s="239">
        <v>2</v>
      </c>
      <c r="V551" s="239">
        <v>5</v>
      </c>
      <c r="W551" s="239">
        <v>10</v>
      </c>
      <c r="X551" s="239">
        <v>4</v>
      </c>
      <c r="Y551" s="239">
        <v>1</v>
      </c>
      <c r="Z551" s="239">
        <v>1</v>
      </c>
      <c r="AB551" s="239">
        <v>1</v>
      </c>
      <c r="AC551" s="239">
        <v>98</v>
      </c>
      <c r="AD551" s="239" t="s">
        <v>676</v>
      </c>
      <c r="AF551" s="239" t="s">
        <v>521</v>
      </c>
      <c r="AG551" s="239">
        <v>10</v>
      </c>
      <c r="AH551" s="239">
        <v>2</v>
      </c>
      <c r="AI551" s="239">
        <v>2</v>
      </c>
      <c r="AJ551" s="239">
        <v>2</v>
      </c>
      <c r="AK551" s="239">
        <v>24</v>
      </c>
      <c r="AL551" s="239">
        <v>59</v>
      </c>
      <c r="AM551" s="239" t="s">
        <v>374</v>
      </c>
      <c r="AN551" s="239">
        <v>5</v>
      </c>
      <c r="AO551" s="239">
        <v>2</v>
      </c>
      <c r="AS551" s="239">
        <v>14</v>
      </c>
      <c r="AT551" s="239">
        <v>23</v>
      </c>
      <c r="AU551" s="239">
        <v>45</v>
      </c>
      <c r="AV551" s="239">
        <v>11</v>
      </c>
      <c r="AW551" s="239">
        <v>21</v>
      </c>
      <c r="AX551" s="239">
        <v>2</v>
      </c>
      <c r="AY551" s="239">
        <v>2</v>
      </c>
      <c r="AZ551" s="239">
        <v>4</v>
      </c>
      <c r="BA551" s="239">
        <v>21</v>
      </c>
      <c r="BB551" s="239">
        <v>21</v>
      </c>
      <c r="BC551" s="239" t="s">
        <v>384</v>
      </c>
      <c r="BD551" s="239">
        <v>5</v>
      </c>
      <c r="BE551" s="239">
        <v>68</v>
      </c>
      <c r="BI551" s="239">
        <v>14</v>
      </c>
      <c r="BJ551" s="239">
        <v>9</v>
      </c>
      <c r="BK551" s="239">
        <v>45</v>
      </c>
      <c r="BL551" s="239">
        <v>11</v>
      </c>
      <c r="BM551" s="239">
        <v>21</v>
      </c>
      <c r="CT551" s="239">
        <v>441110.78261878702</v>
      </c>
      <c r="CU551" s="239">
        <v>4972315.33421712</v>
      </c>
      <c r="CV551" s="239">
        <v>44.901827179999998</v>
      </c>
      <c r="CW551" s="239">
        <v>-93.745907270000004</v>
      </c>
      <c r="CX551" s="239" t="s">
        <v>379</v>
      </c>
      <c r="CY551" s="239" t="s">
        <v>1269</v>
      </c>
    </row>
    <row r="552" spans="1:103" x14ac:dyDescent="0.25">
      <c r="A552" s="239">
        <v>458456</v>
      </c>
      <c r="B552" s="239">
        <v>3</v>
      </c>
      <c r="C552" s="239">
        <v>7</v>
      </c>
      <c r="D552" s="239">
        <v>173.11699999999999</v>
      </c>
      <c r="E552" s="239">
        <v>27</v>
      </c>
      <c r="F552" s="239" t="s">
        <v>1223</v>
      </c>
      <c r="H552" s="239" t="s">
        <v>374</v>
      </c>
      <c r="I552" s="239">
        <v>25</v>
      </c>
      <c r="K552" s="239">
        <v>17506243</v>
      </c>
      <c r="M552" s="239">
        <v>6</v>
      </c>
      <c r="N552" s="239">
        <v>8</v>
      </c>
      <c r="O552" s="239">
        <v>2017</v>
      </c>
      <c r="P552" s="239" t="s">
        <v>416</v>
      </c>
      <c r="Q552" s="239">
        <v>16</v>
      </c>
      <c r="R552" s="239" t="s">
        <v>376</v>
      </c>
      <c r="S552" s="239">
        <v>4</v>
      </c>
      <c r="T552" s="239">
        <v>0</v>
      </c>
      <c r="U552" s="239">
        <v>4</v>
      </c>
      <c r="V552" s="239">
        <v>12</v>
      </c>
      <c r="W552" s="239">
        <v>10</v>
      </c>
      <c r="X552" s="239">
        <v>10</v>
      </c>
      <c r="Y552" s="239">
        <v>1</v>
      </c>
      <c r="Z552" s="239">
        <v>1</v>
      </c>
      <c r="AB552" s="239">
        <v>1</v>
      </c>
      <c r="AC552" s="239">
        <v>98</v>
      </c>
      <c r="AD552" s="239" t="s">
        <v>676</v>
      </c>
      <c r="AF552" s="239" t="s">
        <v>521</v>
      </c>
      <c r="AG552" s="239">
        <v>7</v>
      </c>
      <c r="AH552" s="239">
        <v>2</v>
      </c>
      <c r="AI552" s="239">
        <v>2</v>
      </c>
      <c r="AJ552" s="239">
        <v>10</v>
      </c>
      <c r="AK552" s="239">
        <v>34</v>
      </c>
      <c r="AL552" s="239">
        <v>20</v>
      </c>
      <c r="AM552" s="239" t="s">
        <v>384</v>
      </c>
      <c r="AN552" s="239">
        <v>5</v>
      </c>
      <c r="AO552" s="239">
        <v>74</v>
      </c>
      <c r="AS552" s="239">
        <v>12</v>
      </c>
      <c r="AT552" s="239">
        <v>20</v>
      </c>
      <c r="AU552" s="239">
        <v>45</v>
      </c>
      <c r="AV552" s="239">
        <v>11</v>
      </c>
      <c r="AW552" s="239">
        <v>23</v>
      </c>
      <c r="AX552" s="239">
        <v>2</v>
      </c>
      <c r="AY552" s="239">
        <v>2</v>
      </c>
      <c r="AZ552" s="239">
        <v>10</v>
      </c>
      <c r="BA552" s="239">
        <v>34</v>
      </c>
      <c r="BB552" s="239">
        <v>41</v>
      </c>
      <c r="BC552" s="239" t="s">
        <v>384</v>
      </c>
      <c r="BD552" s="239">
        <v>5</v>
      </c>
      <c r="BE552" s="239">
        <v>71</v>
      </c>
      <c r="BI552" s="239">
        <v>12</v>
      </c>
      <c r="BJ552" s="239">
        <v>20</v>
      </c>
      <c r="BK552" s="239">
        <v>45</v>
      </c>
      <c r="BL552" s="239">
        <v>11</v>
      </c>
      <c r="BM552" s="239">
        <v>23</v>
      </c>
      <c r="BN552" s="239">
        <v>2</v>
      </c>
      <c r="BO552" s="239">
        <v>5</v>
      </c>
      <c r="BP552" s="239">
        <v>10</v>
      </c>
      <c r="BQ552" s="239">
        <v>21</v>
      </c>
      <c r="BR552" s="239">
        <v>26</v>
      </c>
      <c r="BS552" s="239" t="s">
        <v>374</v>
      </c>
      <c r="BT552" s="239">
        <v>99</v>
      </c>
      <c r="BU552" s="239">
        <v>4</v>
      </c>
      <c r="BY552" s="239">
        <v>12</v>
      </c>
      <c r="BZ552" s="239">
        <v>20</v>
      </c>
      <c r="CA552" s="239">
        <v>45</v>
      </c>
      <c r="CB552" s="239">
        <v>11</v>
      </c>
      <c r="CC552" s="239">
        <v>23</v>
      </c>
      <c r="CD552" s="239">
        <v>2</v>
      </c>
      <c r="CE552" s="239">
        <v>2</v>
      </c>
      <c r="CF552" s="239">
        <v>10</v>
      </c>
      <c r="CG552" s="239">
        <v>21</v>
      </c>
      <c r="CH552" s="239">
        <v>36</v>
      </c>
      <c r="CI552" s="239" t="s">
        <v>384</v>
      </c>
      <c r="CJ552" s="239">
        <v>99</v>
      </c>
      <c r="CK552" s="239">
        <v>4</v>
      </c>
      <c r="CO552" s="239">
        <v>12</v>
      </c>
      <c r="CP552" s="239">
        <v>20</v>
      </c>
      <c r="CQ552" s="239">
        <v>45</v>
      </c>
      <c r="CR552" s="239">
        <v>11</v>
      </c>
      <c r="CS552" s="239">
        <v>23</v>
      </c>
      <c r="CT552" s="239">
        <v>441109.99068664899</v>
      </c>
      <c r="CU552" s="239">
        <v>4972302.0150707001</v>
      </c>
      <c r="CV552" s="239">
        <v>44.90170723</v>
      </c>
      <c r="CW552" s="239">
        <v>-93.745915760000003</v>
      </c>
      <c r="CX552" s="239" t="s">
        <v>379</v>
      </c>
      <c r="CY552" s="239" t="s">
        <v>1270</v>
      </c>
    </row>
    <row r="553" spans="1:103" x14ac:dyDescent="0.25">
      <c r="A553" s="239">
        <v>502026</v>
      </c>
      <c r="B553" s="239">
        <v>3</v>
      </c>
      <c r="C553" s="239">
        <v>7</v>
      </c>
      <c r="D553" s="239">
        <v>173.126</v>
      </c>
      <c r="E553" s="239">
        <v>27</v>
      </c>
      <c r="F553" s="239" t="s">
        <v>1223</v>
      </c>
      <c r="H553" s="239" t="s">
        <v>374</v>
      </c>
      <c r="I553" s="239">
        <v>25</v>
      </c>
      <c r="K553" s="239">
        <v>17004706</v>
      </c>
      <c r="M553" s="239">
        <v>9</v>
      </c>
      <c r="N553" s="239">
        <v>18</v>
      </c>
      <c r="O553" s="239">
        <v>2017</v>
      </c>
      <c r="P553" s="239" t="s">
        <v>381</v>
      </c>
      <c r="Q553" s="239">
        <v>6</v>
      </c>
      <c r="S553" s="239">
        <v>5</v>
      </c>
      <c r="T553" s="239">
        <v>0</v>
      </c>
      <c r="U553" s="239">
        <v>2</v>
      </c>
      <c r="V553" s="239">
        <v>5</v>
      </c>
      <c r="W553" s="239">
        <v>10</v>
      </c>
      <c r="X553" s="239">
        <v>4</v>
      </c>
      <c r="Y553" s="239">
        <v>4</v>
      </c>
      <c r="Z553" s="239">
        <v>1</v>
      </c>
      <c r="AB553" s="239">
        <v>1</v>
      </c>
      <c r="AC553" s="239">
        <v>98</v>
      </c>
      <c r="AD553" s="239" t="s">
        <v>676</v>
      </c>
      <c r="AF553" s="239" t="s">
        <v>521</v>
      </c>
      <c r="AG553" s="239">
        <v>10</v>
      </c>
      <c r="AH553" s="239">
        <v>2</v>
      </c>
      <c r="AI553" s="239">
        <v>3</v>
      </c>
      <c r="AJ553" s="239">
        <v>2</v>
      </c>
      <c r="AK553" s="239">
        <v>31</v>
      </c>
      <c r="AL553" s="239">
        <v>41</v>
      </c>
      <c r="AM553" s="239" t="s">
        <v>374</v>
      </c>
      <c r="AN553" s="239">
        <v>5</v>
      </c>
      <c r="AO553" s="239">
        <v>2</v>
      </c>
      <c r="AS553" s="239">
        <v>12</v>
      </c>
      <c r="AT553" s="239">
        <v>23</v>
      </c>
      <c r="AU553" s="239">
        <v>50</v>
      </c>
      <c r="AV553" s="239">
        <v>11</v>
      </c>
      <c r="AW553" s="239">
        <v>21</v>
      </c>
      <c r="AX553" s="239">
        <v>2</v>
      </c>
      <c r="AY553" s="239">
        <v>2</v>
      </c>
      <c r="AZ553" s="239">
        <v>4</v>
      </c>
      <c r="BA553" s="239">
        <v>21</v>
      </c>
      <c r="BB553" s="239">
        <v>44</v>
      </c>
      <c r="BC553" s="239" t="s">
        <v>374</v>
      </c>
      <c r="BD553" s="239">
        <v>5</v>
      </c>
      <c r="BE553" s="239">
        <v>1</v>
      </c>
      <c r="BI553" s="239">
        <v>12</v>
      </c>
      <c r="BJ553" s="239">
        <v>9</v>
      </c>
      <c r="BK553" s="239">
        <v>50</v>
      </c>
      <c r="BL553" s="239">
        <v>11</v>
      </c>
      <c r="BM553" s="239">
        <v>21</v>
      </c>
      <c r="CT553" s="239">
        <v>441125.52463390102</v>
      </c>
      <c r="CU553" s="239">
        <v>4972323.9602266299</v>
      </c>
      <c r="CV553" s="239">
        <v>44.901906050000001</v>
      </c>
      <c r="CW553" s="239">
        <v>-93.745721570000001</v>
      </c>
      <c r="CX553" s="239" t="s">
        <v>379</v>
      </c>
      <c r="CY553" s="239" t="s">
        <v>1271</v>
      </c>
    </row>
    <row r="554" spans="1:103" x14ac:dyDescent="0.25">
      <c r="A554" s="239">
        <v>606147</v>
      </c>
      <c r="B554" s="239">
        <v>3</v>
      </c>
      <c r="C554" s="239">
        <v>7</v>
      </c>
      <c r="D554" s="239">
        <v>173.12799999999999</v>
      </c>
      <c r="E554" s="239">
        <v>27</v>
      </c>
      <c r="F554" s="239" t="s">
        <v>1223</v>
      </c>
      <c r="H554" s="239" t="s">
        <v>374</v>
      </c>
      <c r="I554" s="239">
        <v>25</v>
      </c>
      <c r="K554" s="239">
        <v>18003070</v>
      </c>
      <c r="M554" s="239">
        <v>6</v>
      </c>
      <c r="N554" s="239">
        <v>22</v>
      </c>
      <c r="O554" s="239">
        <v>2018</v>
      </c>
      <c r="P554" s="239" t="s">
        <v>383</v>
      </c>
      <c r="Q554" s="239">
        <v>16</v>
      </c>
      <c r="S554" s="239">
        <v>3</v>
      </c>
      <c r="T554" s="239">
        <v>0</v>
      </c>
      <c r="U554" s="239">
        <v>3</v>
      </c>
      <c r="V554" s="239">
        <v>13</v>
      </c>
      <c r="W554" s="239">
        <v>10</v>
      </c>
      <c r="X554" s="239">
        <v>10</v>
      </c>
      <c r="Y554" s="239">
        <v>1</v>
      </c>
      <c r="Z554" s="239">
        <v>1</v>
      </c>
      <c r="AB554" s="239">
        <v>1</v>
      </c>
      <c r="AC554" s="239">
        <v>98</v>
      </c>
      <c r="AD554" s="239" t="s">
        <v>676</v>
      </c>
      <c r="AF554" s="239" t="s">
        <v>521</v>
      </c>
      <c r="AG554" s="239">
        <v>9</v>
      </c>
      <c r="AH554" s="239">
        <v>2</v>
      </c>
      <c r="AI554" s="239">
        <v>4</v>
      </c>
      <c r="AJ554" s="239">
        <v>4</v>
      </c>
      <c r="AK554" s="239">
        <v>22</v>
      </c>
      <c r="AL554" s="239">
        <v>31</v>
      </c>
      <c r="AM554" s="239" t="s">
        <v>374</v>
      </c>
      <c r="AN554" s="239">
        <v>10</v>
      </c>
      <c r="AO554" s="239">
        <v>70</v>
      </c>
      <c r="AS554" s="239">
        <v>12</v>
      </c>
      <c r="AT554" s="239">
        <v>9</v>
      </c>
      <c r="AU554" s="239">
        <v>50</v>
      </c>
      <c r="AV554" s="239">
        <v>11</v>
      </c>
      <c r="AW554" s="239">
        <v>21</v>
      </c>
      <c r="AX554" s="239">
        <v>2</v>
      </c>
      <c r="AY554" s="239">
        <v>2</v>
      </c>
      <c r="AZ554" s="239">
        <v>2</v>
      </c>
      <c r="BA554" s="239">
        <v>24</v>
      </c>
      <c r="BB554" s="239">
        <v>24</v>
      </c>
      <c r="BC554" s="239" t="s">
        <v>374</v>
      </c>
      <c r="BD554" s="239">
        <v>5</v>
      </c>
      <c r="BE554" s="239">
        <v>2</v>
      </c>
      <c r="BI554" s="239">
        <v>90</v>
      </c>
      <c r="BJ554" s="239">
        <v>9</v>
      </c>
      <c r="BL554" s="239">
        <v>11</v>
      </c>
      <c r="BM554" s="239">
        <v>21</v>
      </c>
      <c r="BN554" s="239">
        <v>2</v>
      </c>
      <c r="BO554" s="239">
        <v>4</v>
      </c>
      <c r="BP554" s="239">
        <v>3</v>
      </c>
      <c r="BQ554" s="239">
        <v>21</v>
      </c>
      <c r="BR554" s="239">
        <v>36</v>
      </c>
      <c r="BS554" s="239" t="s">
        <v>384</v>
      </c>
      <c r="BT554" s="239">
        <v>5</v>
      </c>
      <c r="BU554" s="239">
        <v>1</v>
      </c>
      <c r="BY554" s="239">
        <v>12</v>
      </c>
      <c r="BZ554" s="239">
        <v>9</v>
      </c>
      <c r="CA554" s="239">
        <v>50</v>
      </c>
      <c r="CB554" s="239">
        <v>11</v>
      </c>
      <c r="CC554" s="239">
        <v>21</v>
      </c>
      <c r="CT554" s="239">
        <v>441128.99594058702</v>
      </c>
      <c r="CU554" s="239">
        <v>4972324.0872863103</v>
      </c>
      <c r="CV554" s="239">
        <v>44.901907479999998</v>
      </c>
      <c r="CW554" s="239">
        <v>-93.745677619999995</v>
      </c>
      <c r="CX554" s="239" t="s">
        <v>379</v>
      </c>
      <c r="CY554" s="239" t="s">
        <v>1272</v>
      </c>
    </row>
    <row r="555" spans="1:103" x14ac:dyDescent="0.25">
      <c r="A555" s="239">
        <v>743714</v>
      </c>
      <c r="B555" s="239">
        <v>3</v>
      </c>
      <c r="C555" s="239">
        <v>7</v>
      </c>
      <c r="D555" s="239">
        <v>173.12799999999999</v>
      </c>
      <c r="E555" s="239">
        <v>27</v>
      </c>
      <c r="F555" s="239" t="s">
        <v>1223</v>
      </c>
      <c r="H555" s="239" t="s">
        <v>374</v>
      </c>
      <c r="I555" s="239">
        <v>25</v>
      </c>
      <c r="K555" s="239">
        <v>19004020</v>
      </c>
      <c r="M555" s="239">
        <v>8</v>
      </c>
      <c r="N555" s="239">
        <v>29</v>
      </c>
      <c r="O555" s="239">
        <v>2019</v>
      </c>
      <c r="P555" s="239" t="s">
        <v>416</v>
      </c>
      <c r="Q555" s="239">
        <v>13</v>
      </c>
      <c r="R555" s="239">
        <v>98</v>
      </c>
      <c r="S555" s="239">
        <v>4</v>
      </c>
      <c r="T555" s="239">
        <v>0</v>
      </c>
      <c r="U555" s="239">
        <v>2</v>
      </c>
      <c r="V555" s="239">
        <v>5</v>
      </c>
      <c r="W555" s="239">
        <v>10</v>
      </c>
      <c r="X555" s="239">
        <v>4</v>
      </c>
      <c r="Y555" s="239">
        <v>1</v>
      </c>
      <c r="Z555" s="239">
        <v>1</v>
      </c>
      <c r="AB555" s="239">
        <v>1</v>
      </c>
      <c r="AC555" s="239">
        <v>98</v>
      </c>
      <c r="AD555" s="239" t="s">
        <v>676</v>
      </c>
      <c r="AF555" s="239" t="s">
        <v>521</v>
      </c>
      <c r="AG555" s="239">
        <v>10</v>
      </c>
      <c r="AH555" s="239">
        <v>2</v>
      </c>
      <c r="AI555" s="239">
        <v>2</v>
      </c>
      <c r="AJ555" s="239">
        <v>4</v>
      </c>
      <c r="AK555" s="239">
        <v>21</v>
      </c>
      <c r="AL555" s="239">
        <v>66</v>
      </c>
      <c r="AM555" s="239" t="s">
        <v>374</v>
      </c>
      <c r="AN555" s="239">
        <v>5</v>
      </c>
      <c r="AO555" s="239">
        <v>99</v>
      </c>
      <c r="AS555" s="239">
        <v>12</v>
      </c>
      <c r="AT555" s="239">
        <v>9</v>
      </c>
      <c r="AU555" s="239">
        <v>50</v>
      </c>
      <c r="AV555" s="239">
        <v>11</v>
      </c>
      <c r="AW555" s="239">
        <v>21</v>
      </c>
      <c r="AX555" s="239">
        <v>2</v>
      </c>
      <c r="AY555" s="239">
        <v>2</v>
      </c>
      <c r="AZ555" s="239">
        <v>2</v>
      </c>
      <c r="BA555" s="239">
        <v>21</v>
      </c>
      <c r="BB555" s="239">
        <v>34</v>
      </c>
      <c r="BC555" s="239" t="s">
        <v>384</v>
      </c>
      <c r="BD555" s="239">
        <v>5</v>
      </c>
      <c r="BE555" s="239">
        <v>99</v>
      </c>
      <c r="BI555" s="239">
        <v>12</v>
      </c>
      <c r="BJ555" s="239">
        <v>23</v>
      </c>
      <c r="BK555" s="239">
        <v>30</v>
      </c>
      <c r="BL555" s="239">
        <v>11</v>
      </c>
      <c r="BM555" s="239">
        <v>21</v>
      </c>
      <c r="CT555" s="239">
        <v>441129.76697570097</v>
      </c>
      <c r="CU555" s="239">
        <v>4972320.7842202801</v>
      </c>
      <c r="CV555" s="239">
        <v>44.901877810000002</v>
      </c>
      <c r="CW555" s="239">
        <v>-93.745667470000001</v>
      </c>
      <c r="CX555" s="239" t="s">
        <v>379</v>
      </c>
      <c r="CY555" s="239" t="s">
        <v>1273</v>
      </c>
    </row>
    <row r="556" spans="1:103" x14ac:dyDescent="0.25">
      <c r="A556" s="239">
        <v>11069251</v>
      </c>
      <c r="B556" s="239">
        <v>3</v>
      </c>
      <c r="C556" s="239">
        <v>7</v>
      </c>
      <c r="D556" s="239">
        <v>173.13300000000001</v>
      </c>
      <c r="E556" s="239">
        <v>27</v>
      </c>
      <c r="F556" s="239" t="s">
        <v>1223</v>
      </c>
      <c r="H556" s="239" t="s">
        <v>374</v>
      </c>
      <c r="I556" s="239">
        <v>25</v>
      </c>
      <c r="K556" s="239">
        <v>15004971</v>
      </c>
      <c r="L556" s="239">
        <v>152720173</v>
      </c>
      <c r="M556" s="239">
        <v>9</v>
      </c>
      <c r="N556" s="239">
        <v>29</v>
      </c>
      <c r="O556" s="239">
        <v>2015</v>
      </c>
      <c r="P556" s="239" t="s">
        <v>391</v>
      </c>
      <c r="Q556" s="239">
        <v>16</v>
      </c>
      <c r="S556" s="239">
        <v>4</v>
      </c>
      <c r="T556" s="239">
        <v>0</v>
      </c>
      <c r="U556" s="239">
        <v>3</v>
      </c>
      <c r="V556" s="239">
        <v>1</v>
      </c>
      <c r="W556" s="239">
        <v>11</v>
      </c>
      <c r="X556" s="239">
        <v>3</v>
      </c>
      <c r="Y556" s="239">
        <v>1</v>
      </c>
      <c r="Z556" s="239">
        <v>1</v>
      </c>
      <c r="AB556" s="239">
        <v>1</v>
      </c>
      <c r="AC556" s="239">
        <v>98</v>
      </c>
      <c r="AD556" s="239" t="s">
        <v>519</v>
      </c>
      <c r="AE556" s="239" t="s">
        <v>1274</v>
      </c>
      <c r="AF556" s="239" t="s">
        <v>521</v>
      </c>
      <c r="AG556" s="239">
        <v>7</v>
      </c>
      <c r="AH556" s="239">
        <v>2</v>
      </c>
      <c r="AI556" s="239">
        <v>2</v>
      </c>
      <c r="AJ556" s="239">
        <v>4</v>
      </c>
      <c r="AK556" s="239">
        <v>21</v>
      </c>
      <c r="AL556" s="239">
        <v>32</v>
      </c>
      <c r="AM556" s="239" t="s">
        <v>384</v>
      </c>
      <c r="AN556" s="239">
        <v>5</v>
      </c>
      <c r="AS556" s="239">
        <v>7</v>
      </c>
      <c r="AT556" s="239">
        <v>20</v>
      </c>
      <c r="AU556" s="239">
        <v>45</v>
      </c>
      <c r="AV556" s="239">
        <v>11</v>
      </c>
      <c r="AW556" s="239">
        <v>21</v>
      </c>
      <c r="AX556" s="239">
        <v>2</v>
      </c>
      <c r="AY556" s="239">
        <v>2</v>
      </c>
      <c r="AZ556" s="239">
        <v>4</v>
      </c>
      <c r="BA556" s="239">
        <v>8</v>
      </c>
      <c r="BB556" s="239">
        <v>56</v>
      </c>
      <c r="BC556" s="239" t="s">
        <v>374</v>
      </c>
      <c r="BD556" s="239">
        <v>5</v>
      </c>
      <c r="BE556" s="239">
        <v>1</v>
      </c>
      <c r="BI556" s="239">
        <v>7</v>
      </c>
      <c r="BJ556" s="239">
        <v>20</v>
      </c>
      <c r="BK556" s="239">
        <v>45</v>
      </c>
      <c r="BL556" s="239">
        <v>11</v>
      </c>
      <c r="BM556" s="239">
        <v>21</v>
      </c>
      <c r="BN556" s="239">
        <v>2</v>
      </c>
      <c r="BO556" s="239">
        <v>2</v>
      </c>
      <c r="BP556" s="239">
        <v>4</v>
      </c>
      <c r="BQ556" s="239">
        <v>8</v>
      </c>
      <c r="BR556" s="239">
        <v>27</v>
      </c>
      <c r="BS556" s="239" t="s">
        <v>374</v>
      </c>
      <c r="BT556" s="239">
        <v>5</v>
      </c>
      <c r="BU556" s="239">
        <v>1</v>
      </c>
      <c r="BY556" s="239">
        <v>7</v>
      </c>
      <c r="BZ556" s="239">
        <v>20</v>
      </c>
      <c r="CA556" s="239">
        <v>45</v>
      </c>
      <c r="CB556" s="239">
        <v>11</v>
      </c>
      <c r="CC556" s="239">
        <v>21</v>
      </c>
      <c r="CT556" s="239">
        <v>441138</v>
      </c>
      <c r="CU556" s="239">
        <v>4972316</v>
      </c>
      <c r="CV556" s="239">
        <v>44.901834200000003</v>
      </c>
      <c r="CW556" s="239">
        <v>-93.745568899999995</v>
      </c>
      <c r="CX556" s="239" t="s">
        <v>379</v>
      </c>
      <c r="CY556" s="239" t="s">
        <v>1275</v>
      </c>
    </row>
    <row r="557" spans="1:103" x14ac:dyDescent="0.25">
      <c r="A557" s="239">
        <v>668076</v>
      </c>
      <c r="B557" s="239">
        <v>3</v>
      </c>
      <c r="C557" s="239">
        <v>7</v>
      </c>
      <c r="D557" s="239">
        <v>173.16</v>
      </c>
      <c r="E557" s="239">
        <v>27</v>
      </c>
      <c r="F557" s="239" t="s">
        <v>1223</v>
      </c>
      <c r="H557" s="239" t="s">
        <v>374</v>
      </c>
      <c r="I557" s="239">
        <v>25</v>
      </c>
      <c r="K557" s="239">
        <v>18006112</v>
      </c>
      <c r="M557" s="239">
        <v>12</v>
      </c>
      <c r="N557" s="239">
        <v>13</v>
      </c>
      <c r="O557" s="239">
        <v>2018</v>
      </c>
      <c r="P557" s="239" t="s">
        <v>416</v>
      </c>
      <c r="Q557" s="239">
        <v>15</v>
      </c>
      <c r="S557" s="239">
        <v>5</v>
      </c>
      <c r="T557" s="239">
        <v>0</v>
      </c>
      <c r="U557" s="239">
        <v>2</v>
      </c>
      <c r="V557" s="239">
        <v>12</v>
      </c>
      <c r="W557" s="239">
        <v>10</v>
      </c>
      <c r="X557" s="239">
        <v>2</v>
      </c>
      <c r="Y557" s="239">
        <v>1</v>
      </c>
      <c r="Z557" s="239">
        <v>1</v>
      </c>
      <c r="AB557" s="239">
        <v>1</v>
      </c>
      <c r="AC557" s="239">
        <v>98</v>
      </c>
      <c r="AD557" s="239" t="s">
        <v>676</v>
      </c>
      <c r="AF557" s="239" t="s">
        <v>521</v>
      </c>
      <c r="AG557" s="239">
        <v>7</v>
      </c>
      <c r="AH557" s="239">
        <v>2</v>
      </c>
      <c r="AI557" s="239">
        <v>5</v>
      </c>
      <c r="AJ557" s="239">
        <v>4</v>
      </c>
      <c r="AK557" s="239">
        <v>21</v>
      </c>
      <c r="AL557" s="239">
        <v>25</v>
      </c>
      <c r="AM557" s="239" t="s">
        <v>384</v>
      </c>
      <c r="AN557" s="239">
        <v>5</v>
      </c>
      <c r="AO557" s="239">
        <v>74</v>
      </c>
      <c r="AS557" s="239">
        <v>12</v>
      </c>
      <c r="AT557" s="239">
        <v>20</v>
      </c>
      <c r="AU557" s="239">
        <v>50</v>
      </c>
      <c r="AV557" s="239">
        <v>11</v>
      </c>
      <c r="AW557" s="239">
        <v>21</v>
      </c>
      <c r="AX557" s="239">
        <v>2</v>
      </c>
      <c r="AY557" s="239">
        <v>2</v>
      </c>
      <c r="AZ557" s="239">
        <v>4</v>
      </c>
      <c r="BA557" s="239">
        <v>21</v>
      </c>
      <c r="BB557" s="239">
        <v>44</v>
      </c>
      <c r="BC557" s="239" t="s">
        <v>374</v>
      </c>
      <c r="BD557" s="239">
        <v>5</v>
      </c>
      <c r="BE557" s="239">
        <v>1</v>
      </c>
      <c r="BI557" s="239">
        <v>12</v>
      </c>
      <c r="BJ557" s="239">
        <v>20</v>
      </c>
      <c r="BK557" s="239">
        <v>50</v>
      </c>
      <c r="BL557" s="239">
        <v>11</v>
      </c>
      <c r="BM557" s="239">
        <v>21</v>
      </c>
      <c r="CT557" s="239">
        <v>441181.20243897702</v>
      </c>
      <c r="CU557" s="239">
        <v>4972314.1874052901</v>
      </c>
      <c r="CV557" s="239">
        <v>44.901822680000002</v>
      </c>
      <c r="CW557" s="239">
        <v>-93.745015260000002</v>
      </c>
      <c r="CX557" s="239" t="s">
        <v>379</v>
      </c>
      <c r="CY557" s="239" t="s">
        <v>1276</v>
      </c>
    </row>
    <row r="558" spans="1:103" x14ac:dyDescent="0.25">
      <c r="A558" s="239">
        <v>10978282</v>
      </c>
      <c r="B558" s="239">
        <v>3</v>
      </c>
      <c r="C558" s="239">
        <v>7</v>
      </c>
      <c r="D558" s="239">
        <v>173.22200000000001</v>
      </c>
      <c r="E558" s="239">
        <v>27</v>
      </c>
      <c r="F558" s="239" t="s">
        <v>1223</v>
      </c>
      <c r="H558" s="239" t="s">
        <v>374</v>
      </c>
      <c r="I558" s="239">
        <v>25</v>
      </c>
      <c r="K558" s="239">
        <v>14003852</v>
      </c>
      <c r="L558" s="239">
        <v>142150073</v>
      </c>
      <c r="M558" s="239">
        <v>8</v>
      </c>
      <c r="N558" s="239">
        <v>2</v>
      </c>
      <c r="O558" s="239">
        <v>2014</v>
      </c>
      <c r="P558" s="239" t="s">
        <v>386</v>
      </c>
      <c r="Q558" s="239">
        <v>12</v>
      </c>
      <c r="S558" s="239">
        <v>5</v>
      </c>
      <c r="T558" s="239">
        <v>0</v>
      </c>
      <c r="U558" s="239">
        <v>2</v>
      </c>
      <c r="V558" s="239">
        <v>1</v>
      </c>
      <c r="W558" s="239">
        <v>10</v>
      </c>
      <c r="X558" s="239">
        <v>2</v>
      </c>
      <c r="Y558" s="239">
        <v>1</v>
      </c>
      <c r="Z558" s="239">
        <v>1</v>
      </c>
      <c r="AB558" s="239">
        <v>1</v>
      </c>
      <c r="AC558" s="239">
        <v>98</v>
      </c>
      <c r="AD558" s="239" t="s">
        <v>1224</v>
      </c>
      <c r="AE558" s="239" t="s">
        <v>1277</v>
      </c>
      <c r="AF558" s="239" t="s">
        <v>521</v>
      </c>
      <c r="AG558" s="239">
        <v>7</v>
      </c>
      <c r="AH558" s="239">
        <v>2</v>
      </c>
      <c r="AI558" s="239">
        <v>2</v>
      </c>
      <c r="AJ558" s="239">
        <v>3</v>
      </c>
      <c r="AK558" s="239">
        <v>21</v>
      </c>
      <c r="AL558" s="239">
        <v>22</v>
      </c>
      <c r="AM558" s="239" t="s">
        <v>374</v>
      </c>
      <c r="AN558" s="239">
        <v>5</v>
      </c>
      <c r="AO558" s="239">
        <v>15</v>
      </c>
      <c r="AS558" s="239">
        <v>7</v>
      </c>
      <c r="AT558" s="239">
        <v>98</v>
      </c>
      <c r="AU558" s="239">
        <v>45</v>
      </c>
      <c r="AV558" s="239">
        <v>11</v>
      </c>
      <c r="AW558" s="239">
        <v>21</v>
      </c>
      <c r="AX558" s="239">
        <v>2</v>
      </c>
      <c r="AY558" s="239">
        <v>4</v>
      </c>
      <c r="AZ558" s="239">
        <v>3</v>
      </c>
      <c r="BA558" s="239">
        <v>21</v>
      </c>
      <c r="BB558" s="239">
        <v>20</v>
      </c>
      <c r="BC558" s="239" t="s">
        <v>374</v>
      </c>
      <c r="BD558" s="239">
        <v>5</v>
      </c>
      <c r="BE558" s="239">
        <v>1</v>
      </c>
      <c r="BI558" s="239">
        <v>7</v>
      </c>
      <c r="BJ558" s="239">
        <v>98</v>
      </c>
      <c r="BK558" s="239">
        <v>45</v>
      </c>
      <c r="BL558" s="239">
        <v>11</v>
      </c>
      <c r="BM558" s="239">
        <v>21</v>
      </c>
      <c r="CT558" s="239">
        <v>441280</v>
      </c>
      <c r="CU558" s="239">
        <v>4972310</v>
      </c>
      <c r="CV558" s="239">
        <v>44.901796400000002</v>
      </c>
      <c r="CW558" s="239">
        <v>-93.743767500000004</v>
      </c>
      <c r="CX558" s="239" t="s">
        <v>379</v>
      </c>
      <c r="CY558" s="239" t="s">
        <v>1278</v>
      </c>
    </row>
    <row r="559" spans="1:103" x14ac:dyDescent="0.25">
      <c r="A559" s="239">
        <v>458458</v>
      </c>
      <c r="B559" s="239">
        <v>3</v>
      </c>
      <c r="C559" s="239">
        <v>7</v>
      </c>
      <c r="D559" s="239">
        <v>173.23</v>
      </c>
      <c r="E559" s="239">
        <v>27</v>
      </c>
      <c r="F559" s="239" t="s">
        <v>1223</v>
      </c>
      <c r="H559" s="239" t="s">
        <v>374</v>
      </c>
      <c r="I559" s="239">
        <v>25</v>
      </c>
      <c r="K559" s="239">
        <v>17002874</v>
      </c>
      <c r="M559" s="239">
        <v>6</v>
      </c>
      <c r="N559" s="239">
        <v>8</v>
      </c>
      <c r="O559" s="239">
        <v>2017</v>
      </c>
      <c r="P559" s="239" t="s">
        <v>416</v>
      </c>
      <c r="Q559" s="239">
        <v>16</v>
      </c>
      <c r="R559" s="239">
        <v>98</v>
      </c>
      <c r="S559" s="239">
        <v>5</v>
      </c>
      <c r="T559" s="239">
        <v>0</v>
      </c>
      <c r="U559" s="239">
        <v>2</v>
      </c>
      <c r="V559" s="239">
        <v>12</v>
      </c>
      <c r="W559" s="239">
        <v>10</v>
      </c>
      <c r="X559" s="239">
        <v>2</v>
      </c>
      <c r="Y559" s="239">
        <v>1</v>
      </c>
      <c r="Z559" s="239">
        <v>1</v>
      </c>
      <c r="AB559" s="239">
        <v>1</v>
      </c>
      <c r="AC559" s="239">
        <v>98</v>
      </c>
      <c r="AD559" s="239" t="s">
        <v>676</v>
      </c>
      <c r="AF559" s="239" t="s">
        <v>521</v>
      </c>
      <c r="AG559" s="239">
        <v>7</v>
      </c>
      <c r="AH559" s="239">
        <v>2</v>
      </c>
      <c r="AI559" s="239">
        <v>2</v>
      </c>
      <c r="AJ559" s="239">
        <v>4</v>
      </c>
      <c r="AK559" s="239">
        <v>34</v>
      </c>
      <c r="AL559" s="239">
        <v>53</v>
      </c>
      <c r="AM559" s="239" t="s">
        <v>384</v>
      </c>
      <c r="AN559" s="239">
        <v>5</v>
      </c>
      <c r="AO559" s="239">
        <v>1</v>
      </c>
      <c r="AS559" s="239">
        <v>12</v>
      </c>
      <c r="AT559" s="239">
        <v>9</v>
      </c>
      <c r="AV559" s="239">
        <v>11</v>
      </c>
      <c r="AW559" s="239">
        <v>21</v>
      </c>
      <c r="AX559" s="239">
        <v>2</v>
      </c>
      <c r="AY559" s="239">
        <v>3</v>
      </c>
      <c r="AZ559" s="239">
        <v>4</v>
      </c>
      <c r="BA559" s="239">
        <v>21</v>
      </c>
      <c r="BB559" s="239">
        <v>25</v>
      </c>
      <c r="BC559" s="239" t="s">
        <v>374</v>
      </c>
      <c r="BD559" s="239">
        <v>5</v>
      </c>
      <c r="BE559" s="239">
        <v>4</v>
      </c>
      <c r="BF559" s="239">
        <v>1</v>
      </c>
      <c r="BI559" s="239">
        <v>12</v>
      </c>
      <c r="BJ559" s="239">
        <v>9</v>
      </c>
      <c r="BK559" s="239">
        <v>45</v>
      </c>
      <c r="BL559" s="239">
        <v>11</v>
      </c>
      <c r="BM559" s="239">
        <v>21</v>
      </c>
      <c r="CT559" s="239">
        <v>441293.71781335201</v>
      </c>
      <c r="CU559" s="239">
        <v>4972312.2887331601</v>
      </c>
      <c r="CV559" s="239">
        <v>44.901814880000003</v>
      </c>
      <c r="CW559" s="239">
        <v>-93.743590010000005</v>
      </c>
      <c r="CX559" s="239" t="s">
        <v>379</v>
      </c>
      <c r="CY559" s="239" t="s">
        <v>1279</v>
      </c>
    </row>
    <row r="560" spans="1:103" x14ac:dyDescent="0.25">
      <c r="A560" s="239">
        <v>673975</v>
      </c>
      <c r="B560" s="239">
        <v>3</v>
      </c>
      <c r="C560" s="239">
        <v>7</v>
      </c>
      <c r="D560" s="239">
        <v>173.25200000000001</v>
      </c>
      <c r="E560" s="239">
        <v>27</v>
      </c>
      <c r="F560" s="239" t="s">
        <v>1223</v>
      </c>
      <c r="H560" s="239" t="s">
        <v>374</v>
      </c>
      <c r="I560" s="239">
        <v>25</v>
      </c>
      <c r="K560" s="239">
        <v>19000057</v>
      </c>
      <c r="M560" s="239">
        <v>1</v>
      </c>
      <c r="N560" s="239">
        <v>4</v>
      </c>
      <c r="O560" s="239">
        <v>2019</v>
      </c>
      <c r="P560" s="239" t="s">
        <v>383</v>
      </c>
      <c r="Q560" s="239">
        <v>16</v>
      </c>
      <c r="R560" s="239" t="s">
        <v>376</v>
      </c>
      <c r="S560" s="239">
        <v>5</v>
      </c>
      <c r="T560" s="239">
        <v>0</v>
      </c>
      <c r="U560" s="239">
        <v>2</v>
      </c>
      <c r="V560" s="239">
        <v>99</v>
      </c>
      <c r="W560" s="239">
        <v>10</v>
      </c>
      <c r="X560" s="239">
        <v>2</v>
      </c>
      <c r="Y560" s="239">
        <v>4</v>
      </c>
      <c r="Z560" s="239">
        <v>1</v>
      </c>
      <c r="AB560" s="239">
        <v>1</v>
      </c>
      <c r="AC560" s="239">
        <v>98</v>
      </c>
      <c r="AD560" s="239" t="s">
        <v>676</v>
      </c>
      <c r="AF560" s="239" t="s">
        <v>521</v>
      </c>
      <c r="AG560" s="239">
        <v>90</v>
      </c>
      <c r="AH560" s="239">
        <v>2</v>
      </c>
      <c r="AI560" s="239">
        <v>3</v>
      </c>
      <c r="AJ560" s="239">
        <v>4</v>
      </c>
      <c r="AK560" s="239">
        <v>30</v>
      </c>
      <c r="AL560" s="239">
        <v>35</v>
      </c>
      <c r="AM560" s="239" t="s">
        <v>384</v>
      </c>
      <c r="AN560" s="239">
        <v>5</v>
      </c>
      <c r="AO560" s="239">
        <v>68</v>
      </c>
      <c r="AS560" s="239">
        <v>12</v>
      </c>
      <c r="AT560" s="239">
        <v>9</v>
      </c>
      <c r="AU560" s="239">
        <v>50</v>
      </c>
      <c r="AV560" s="239">
        <v>11</v>
      </c>
      <c r="AW560" s="239">
        <v>21</v>
      </c>
      <c r="AX560" s="239">
        <v>2</v>
      </c>
      <c r="AY560" s="239">
        <v>2</v>
      </c>
      <c r="AZ560" s="239">
        <v>4</v>
      </c>
      <c r="BA560" s="239">
        <v>31</v>
      </c>
      <c r="BB560" s="239">
        <v>25</v>
      </c>
      <c r="BC560" s="239" t="s">
        <v>374</v>
      </c>
      <c r="BD560" s="239">
        <v>5</v>
      </c>
      <c r="BE560" s="239">
        <v>2</v>
      </c>
      <c r="BI560" s="239">
        <v>12</v>
      </c>
      <c r="BJ560" s="239">
        <v>9</v>
      </c>
      <c r="BK560" s="239">
        <v>50</v>
      </c>
      <c r="BL560" s="239">
        <v>11</v>
      </c>
      <c r="BM560" s="239">
        <v>21</v>
      </c>
      <c r="CT560" s="239">
        <v>441329.23282685998</v>
      </c>
      <c r="CU560" s="239">
        <v>4972311.6412510797</v>
      </c>
      <c r="CV560" s="239">
        <v>44.901811979999998</v>
      </c>
      <c r="CW560" s="239">
        <v>-93.74314013</v>
      </c>
      <c r="CX560" s="239" t="s">
        <v>379</v>
      </c>
      <c r="CY560" s="239" t="s">
        <v>1280</v>
      </c>
    </row>
    <row r="561" spans="1:103" x14ac:dyDescent="0.25">
      <c r="A561" s="239">
        <v>10724429</v>
      </c>
      <c r="B561" s="239">
        <v>3</v>
      </c>
      <c r="C561" s="239">
        <v>7</v>
      </c>
      <c r="D561" s="239">
        <v>173.255</v>
      </c>
      <c r="E561" s="239">
        <v>27</v>
      </c>
      <c r="F561" s="239" t="s">
        <v>1223</v>
      </c>
      <c r="H561" s="239" t="s">
        <v>374</v>
      </c>
      <c r="I561" s="239">
        <v>25</v>
      </c>
      <c r="K561" s="239">
        <v>11004167</v>
      </c>
      <c r="L561" s="239">
        <v>111960077</v>
      </c>
      <c r="M561" s="239">
        <v>7</v>
      </c>
      <c r="N561" s="239">
        <v>13</v>
      </c>
      <c r="O561" s="239">
        <v>2011</v>
      </c>
      <c r="P561" s="239" t="s">
        <v>375</v>
      </c>
      <c r="Q561" s="239">
        <v>18</v>
      </c>
      <c r="R561" s="239" t="s">
        <v>376</v>
      </c>
      <c r="S561" s="239">
        <v>5</v>
      </c>
      <c r="T561" s="239">
        <v>0</v>
      </c>
      <c r="U561" s="239">
        <v>2</v>
      </c>
      <c r="V561" s="239">
        <v>1</v>
      </c>
      <c r="W561" s="239">
        <v>10</v>
      </c>
      <c r="X561" s="239">
        <v>2</v>
      </c>
      <c r="Y561" s="239">
        <v>1</v>
      </c>
      <c r="Z561" s="239">
        <v>1</v>
      </c>
      <c r="AB561" s="239">
        <v>1</v>
      </c>
      <c r="AC561" s="239">
        <v>98</v>
      </c>
      <c r="AD561" s="239" t="s">
        <v>525</v>
      </c>
      <c r="AE561" s="239" t="s">
        <v>1277</v>
      </c>
      <c r="AF561" s="239" t="s">
        <v>521</v>
      </c>
      <c r="AG561" s="239">
        <v>7</v>
      </c>
      <c r="AH561" s="239">
        <v>2</v>
      </c>
      <c r="AI561" s="239">
        <v>2</v>
      </c>
      <c r="AJ561" s="239">
        <v>4</v>
      </c>
      <c r="AK561" s="239">
        <v>21</v>
      </c>
      <c r="AL561" s="239">
        <v>36</v>
      </c>
      <c r="AM561" s="239" t="s">
        <v>374</v>
      </c>
      <c r="AN561" s="239">
        <v>5</v>
      </c>
      <c r="AO561" s="239">
        <v>3</v>
      </c>
      <c r="AP561" s="239">
        <v>15</v>
      </c>
      <c r="AS561" s="239">
        <v>7</v>
      </c>
      <c r="AT561" s="239">
        <v>20</v>
      </c>
      <c r="AU561" s="239">
        <v>45</v>
      </c>
      <c r="AV561" s="239">
        <v>11</v>
      </c>
      <c r="AW561" s="239">
        <v>21</v>
      </c>
      <c r="AX561" s="239">
        <v>2</v>
      </c>
      <c r="AY561" s="239">
        <v>2</v>
      </c>
      <c r="AZ561" s="239">
        <v>4</v>
      </c>
      <c r="BA561" s="239">
        <v>21</v>
      </c>
      <c r="BB561" s="239">
        <v>21</v>
      </c>
      <c r="BC561" s="239" t="s">
        <v>374</v>
      </c>
      <c r="BD561" s="239">
        <v>5</v>
      </c>
      <c r="BE561" s="239">
        <v>3</v>
      </c>
      <c r="BF561" s="239">
        <v>15</v>
      </c>
      <c r="BI561" s="239">
        <v>7</v>
      </c>
      <c r="BJ561" s="239">
        <v>20</v>
      </c>
      <c r="BK561" s="239">
        <v>45</v>
      </c>
      <c r="BL561" s="239">
        <v>11</v>
      </c>
      <c r="BM561" s="239">
        <v>21</v>
      </c>
      <c r="CT561" s="239">
        <v>441334</v>
      </c>
      <c r="CU561" s="239">
        <v>4972308</v>
      </c>
      <c r="CV561" s="239">
        <v>44.901781900000003</v>
      </c>
      <c r="CW561" s="239">
        <v>-93.743079300000005</v>
      </c>
      <c r="CX561" s="239" t="s">
        <v>379</v>
      </c>
      <c r="CY561" s="239" t="s">
        <v>1281</v>
      </c>
    </row>
    <row r="562" spans="1:103" x14ac:dyDescent="0.25">
      <c r="A562" s="239">
        <v>736256</v>
      </c>
      <c r="B562" s="239">
        <v>3</v>
      </c>
      <c r="C562" s="239">
        <v>7</v>
      </c>
      <c r="D562" s="239">
        <v>173.25700000000001</v>
      </c>
      <c r="E562" s="239">
        <v>27</v>
      </c>
      <c r="F562" s="239" t="s">
        <v>1223</v>
      </c>
      <c r="H562" s="239" t="s">
        <v>374</v>
      </c>
      <c r="I562" s="239">
        <v>25</v>
      </c>
      <c r="K562" s="239">
        <v>19003495</v>
      </c>
      <c r="M562" s="239">
        <v>7</v>
      </c>
      <c r="N562" s="239">
        <v>26</v>
      </c>
      <c r="O562" s="239">
        <v>2019</v>
      </c>
      <c r="P562" s="239" t="s">
        <v>383</v>
      </c>
      <c r="Q562" s="239">
        <v>15</v>
      </c>
      <c r="S562" s="239">
        <v>5</v>
      </c>
      <c r="T562" s="239">
        <v>0</v>
      </c>
      <c r="U562" s="239">
        <v>2</v>
      </c>
      <c r="V562" s="239">
        <v>12</v>
      </c>
      <c r="W562" s="239">
        <v>10</v>
      </c>
      <c r="X562" s="239">
        <v>4</v>
      </c>
      <c r="Y562" s="239">
        <v>1</v>
      </c>
      <c r="Z562" s="239">
        <v>1</v>
      </c>
      <c r="AB562" s="239">
        <v>1</v>
      </c>
      <c r="AC562" s="239">
        <v>98</v>
      </c>
      <c r="AD562" s="239" t="s">
        <v>676</v>
      </c>
      <c r="AF562" s="239" t="s">
        <v>521</v>
      </c>
      <c r="AG562" s="239">
        <v>7</v>
      </c>
      <c r="AH562" s="239">
        <v>2</v>
      </c>
      <c r="AI562" s="239">
        <v>2</v>
      </c>
      <c r="AJ562" s="239">
        <v>4</v>
      </c>
      <c r="AK562" s="239">
        <v>21</v>
      </c>
      <c r="AL562" s="239">
        <v>17</v>
      </c>
      <c r="AM562" s="239" t="s">
        <v>384</v>
      </c>
      <c r="AN562" s="239">
        <v>5</v>
      </c>
      <c r="AO562" s="239">
        <v>1</v>
      </c>
      <c r="AS562" s="239">
        <v>12</v>
      </c>
      <c r="AT562" s="239">
        <v>9</v>
      </c>
      <c r="AU562" s="239">
        <v>50</v>
      </c>
      <c r="AV562" s="239">
        <v>11</v>
      </c>
      <c r="AW562" s="239">
        <v>21</v>
      </c>
      <c r="AX562" s="239">
        <v>2</v>
      </c>
      <c r="AY562" s="239">
        <v>4</v>
      </c>
      <c r="AZ562" s="239">
        <v>4</v>
      </c>
      <c r="BA562" s="239">
        <v>26</v>
      </c>
      <c r="BB562" s="239">
        <v>59</v>
      </c>
      <c r="BC562" s="239" t="s">
        <v>374</v>
      </c>
      <c r="BD562" s="239">
        <v>5</v>
      </c>
      <c r="BE562" s="239">
        <v>1</v>
      </c>
      <c r="BI562" s="239">
        <v>12</v>
      </c>
      <c r="BJ562" s="239">
        <v>9</v>
      </c>
      <c r="BK562" s="239">
        <v>50</v>
      </c>
      <c r="BL562" s="239">
        <v>11</v>
      </c>
      <c r="BM562" s="239">
        <v>21</v>
      </c>
      <c r="CT562" s="239">
        <v>441337.26640508801</v>
      </c>
      <c r="CU562" s="239">
        <v>4972309.3370449096</v>
      </c>
      <c r="CV562" s="239">
        <v>44.901791899999999</v>
      </c>
      <c r="CW562" s="239">
        <v>-93.743038110000001</v>
      </c>
      <c r="CX562" s="239" t="s">
        <v>379</v>
      </c>
      <c r="CY562" s="239" t="e">
        <v>#NAME?</v>
      </c>
    </row>
    <row r="563" spans="1:103" x14ac:dyDescent="0.25">
      <c r="A563" s="239">
        <v>511476</v>
      </c>
      <c r="B563" s="239">
        <v>3</v>
      </c>
      <c r="C563" s="239">
        <v>7</v>
      </c>
      <c r="D563" s="239">
        <v>173.25899999999999</v>
      </c>
      <c r="E563" s="239">
        <v>27</v>
      </c>
      <c r="F563" s="239" t="s">
        <v>1223</v>
      </c>
      <c r="H563" s="239" t="s">
        <v>374</v>
      </c>
      <c r="I563" s="239">
        <v>25</v>
      </c>
      <c r="K563" s="239">
        <v>17005287</v>
      </c>
      <c r="M563" s="239">
        <v>10</v>
      </c>
      <c r="N563" s="239">
        <v>25</v>
      </c>
      <c r="O563" s="239">
        <v>2017</v>
      </c>
      <c r="P563" s="239" t="s">
        <v>375</v>
      </c>
      <c r="Q563" s="239">
        <v>17</v>
      </c>
      <c r="R563" s="239" t="s">
        <v>376</v>
      </c>
      <c r="S563" s="239">
        <v>4</v>
      </c>
      <c r="T563" s="239">
        <v>0</v>
      </c>
      <c r="U563" s="239">
        <v>2</v>
      </c>
      <c r="V563" s="239">
        <v>5</v>
      </c>
      <c r="W563" s="239">
        <v>10</v>
      </c>
      <c r="X563" s="239">
        <v>4</v>
      </c>
      <c r="Y563" s="239">
        <v>1</v>
      </c>
      <c r="Z563" s="239">
        <v>1</v>
      </c>
      <c r="AB563" s="239">
        <v>1</v>
      </c>
      <c r="AC563" s="239">
        <v>98</v>
      </c>
      <c r="AD563" s="239" t="s">
        <v>676</v>
      </c>
      <c r="AF563" s="239" t="s">
        <v>521</v>
      </c>
      <c r="AG563" s="239">
        <v>9</v>
      </c>
      <c r="AH563" s="239">
        <v>2</v>
      </c>
      <c r="AI563" s="239">
        <v>2</v>
      </c>
      <c r="AJ563" s="239">
        <v>4</v>
      </c>
      <c r="AK563" s="239">
        <v>21</v>
      </c>
      <c r="AL563" s="239">
        <v>70</v>
      </c>
      <c r="AM563" s="239" t="s">
        <v>374</v>
      </c>
      <c r="AN563" s="239">
        <v>5</v>
      </c>
      <c r="AO563" s="239">
        <v>73</v>
      </c>
      <c r="AS563" s="239">
        <v>14</v>
      </c>
      <c r="AT563" s="239">
        <v>9</v>
      </c>
      <c r="AU563" s="239">
        <v>50</v>
      </c>
      <c r="AV563" s="239">
        <v>11</v>
      </c>
      <c r="AW563" s="239">
        <v>21</v>
      </c>
      <c r="AX563" s="239">
        <v>2</v>
      </c>
      <c r="AY563" s="239">
        <v>3</v>
      </c>
      <c r="AZ563" s="239">
        <v>3</v>
      </c>
      <c r="BA563" s="239">
        <v>24</v>
      </c>
      <c r="BB563" s="239">
        <v>41</v>
      </c>
      <c r="BC563" s="239" t="s">
        <v>384</v>
      </c>
      <c r="BD563" s="239">
        <v>5</v>
      </c>
      <c r="BE563" s="239">
        <v>1</v>
      </c>
      <c r="BI563" s="239">
        <v>14</v>
      </c>
      <c r="BJ563" s="239">
        <v>9</v>
      </c>
      <c r="BK563" s="239">
        <v>50</v>
      </c>
      <c r="BL563" s="239">
        <v>11</v>
      </c>
      <c r="BM563" s="239">
        <v>21</v>
      </c>
      <c r="CT563" s="239">
        <v>441339.30839480099</v>
      </c>
      <c r="CU563" s="239">
        <v>4972307.9581917198</v>
      </c>
      <c r="CV563" s="239">
        <v>44.901779660000003</v>
      </c>
      <c r="CW563" s="239">
        <v>-93.743012089999993</v>
      </c>
      <c r="CX563" s="239" t="s">
        <v>379</v>
      </c>
      <c r="CY563" s="239" t="s">
        <v>1282</v>
      </c>
    </row>
    <row r="564" spans="1:103" x14ac:dyDescent="0.25">
      <c r="A564" s="239">
        <v>725250</v>
      </c>
      <c r="B564" s="239">
        <v>3</v>
      </c>
      <c r="C564" s="239">
        <v>7</v>
      </c>
      <c r="D564" s="239">
        <v>173.25899999999999</v>
      </c>
      <c r="E564" s="239">
        <v>27</v>
      </c>
      <c r="F564" s="239" t="s">
        <v>1223</v>
      </c>
      <c r="H564" s="239" t="s">
        <v>374</v>
      </c>
      <c r="I564" s="239">
        <v>25</v>
      </c>
      <c r="K564" s="239">
        <v>19002635</v>
      </c>
      <c r="M564" s="239">
        <v>6</v>
      </c>
      <c r="N564" s="239">
        <v>7</v>
      </c>
      <c r="O564" s="239">
        <v>2019</v>
      </c>
      <c r="P564" s="239" t="s">
        <v>383</v>
      </c>
      <c r="Q564" s="239">
        <v>16</v>
      </c>
      <c r="R564" s="239" t="s">
        <v>393</v>
      </c>
      <c r="S564" s="239">
        <v>4</v>
      </c>
      <c r="T564" s="239">
        <v>0</v>
      </c>
      <c r="U564" s="239">
        <v>3</v>
      </c>
      <c r="V564" s="239">
        <v>11</v>
      </c>
      <c r="W564" s="239">
        <v>10</v>
      </c>
      <c r="X564" s="239">
        <v>4</v>
      </c>
      <c r="Y564" s="239">
        <v>1</v>
      </c>
      <c r="Z564" s="239">
        <v>1</v>
      </c>
      <c r="AB564" s="239">
        <v>1</v>
      </c>
      <c r="AC564" s="239">
        <v>98</v>
      </c>
      <c r="AD564" s="239" t="s">
        <v>676</v>
      </c>
      <c r="AF564" s="239" t="s">
        <v>521</v>
      </c>
      <c r="AG564" s="239">
        <v>6</v>
      </c>
      <c r="AH564" s="239">
        <v>2</v>
      </c>
      <c r="AI564" s="239">
        <v>2</v>
      </c>
      <c r="AJ564" s="239">
        <v>2</v>
      </c>
      <c r="AK564" s="239">
        <v>24</v>
      </c>
      <c r="AL564" s="239">
        <v>24</v>
      </c>
      <c r="AM564" s="239" t="s">
        <v>374</v>
      </c>
      <c r="AN564" s="239">
        <v>5</v>
      </c>
      <c r="AO564" s="239">
        <v>2</v>
      </c>
      <c r="AS564" s="239">
        <v>14</v>
      </c>
      <c r="AT564" s="239">
        <v>23</v>
      </c>
      <c r="AU564" s="239">
        <v>50</v>
      </c>
      <c r="AV564" s="239">
        <v>11</v>
      </c>
      <c r="AW564" s="239">
        <v>21</v>
      </c>
      <c r="AX564" s="239">
        <v>2</v>
      </c>
      <c r="AY564" s="239">
        <v>2</v>
      </c>
      <c r="AZ564" s="239">
        <v>4</v>
      </c>
      <c r="BA564" s="239">
        <v>21</v>
      </c>
      <c r="BB564" s="239">
        <v>59</v>
      </c>
      <c r="BC564" s="239" t="s">
        <v>374</v>
      </c>
      <c r="BD564" s="239">
        <v>5</v>
      </c>
      <c r="BE564" s="239">
        <v>1</v>
      </c>
      <c r="BI564" s="239">
        <v>14</v>
      </c>
      <c r="BJ564" s="239">
        <v>9</v>
      </c>
      <c r="BK564" s="239">
        <v>50</v>
      </c>
      <c r="BL564" s="239">
        <v>11</v>
      </c>
      <c r="BM564" s="239">
        <v>21</v>
      </c>
      <c r="BN564" s="239">
        <v>2</v>
      </c>
      <c r="BO564" s="239">
        <v>2</v>
      </c>
      <c r="BP564" s="239">
        <v>3</v>
      </c>
      <c r="BQ564" s="239">
        <v>21</v>
      </c>
      <c r="BR564" s="239">
        <v>84</v>
      </c>
      <c r="BS564" s="239" t="s">
        <v>384</v>
      </c>
      <c r="BT564" s="239">
        <v>5</v>
      </c>
      <c r="BU564" s="239">
        <v>1</v>
      </c>
      <c r="BY564" s="239">
        <v>14</v>
      </c>
      <c r="BZ564" s="239">
        <v>9</v>
      </c>
      <c r="CA564" s="239">
        <v>50</v>
      </c>
      <c r="CB564" s="239">
        <v>11</v>
      </c>
      <c r="CC564" s="239">
        <v>21</v>
      </c>
      <c r="CT564" s="239">
        <v>441340.44141143799</v>
      </c>
      <c r="CU564" s="239">
        <v>4972307.8412486399</v>
      </c>
      <c r="CV564" s="239">
        <v>44.901778700000001</v>
      </c>
      <c r="CW564" s="239">
        <v>-93.742997729999999</v>
      </c>
      <c r="CX564" s="239" t="s">
        <v>379</v>
      </c>
      <c r="CY564" s="239" t="s">
        <v>1283</v>
      </c>
    </row>
    <row r="565" spans="1:103" x14ac:dyDescent="0.25">
      <c r="A565" s="239">
        <v>702538</v>
      </c>
      <c r="B565" s="239">
        <v>3</v>
      </c>
      <c r="C565" s="239">
        <v>7</v>
      </c>
      <c r="D565" s="239">
        <v>173.28700000000001</v>
      </c>
      <c r="E565" s="239">
        <v>27</v>
      </c>
      <c r="F565" s="239" t="s">
        <v>1223</v>
      </c>
      <c r="H565" s="239" t="s">
        <v>374</v>
      </c>
      <c r="I565" s="239">
        <v>25</v>
      </c>
      <c r="K565" s="239">
        <v>19001524</v>
      </c>
      <c r="M565" s="239">
        <v>4</v>
      </c>
      <c r="N565" s="239">
        <v>9</v>
      </c>
      <c r="O565" s="239">
        <v>2019</v>
      </c>
      <c r="P565" s="239" t="s">
        <v>391</v>
      </c>
      <c r="Q565" s="239">
        <v>15</v>
      </c>
      <c r="S565" s="239">
        <v>5</v>
      </c>
      <c r="T565" s="239">
        <v>0</v>
      </c>
      <c r="U565" s="239">
        <v>2</v>
      </c>
      <c r="V565" s="239">
        <v>12</v>
      </c>
      <c r="W565" s="239">
        <v>10</v>
      </c>
      <c r="X565" s="239">
        <v>2</v>
      </c>
      <c r="Y565" s="239">
        <v>1</v>
      </c>
      <c r="Z565" s="239">
        <v>2</v>
      </c>
      <c r="AB565" s="239">
        <v>1</v>
      </c>
      <c r="AC565" s="239">
        <v>98</v>
      </c>
      <c r="AD565" s="239" t="s">
        <v>676</v>
      </c>
      <c r="AF565" s="239" t="s">
        <v>521</v>
      </c>
      <c r="AG565" s="239">
        <v>7</v>
      </c>
      <c r="AH565" s="239">
        <v>2</v>
      </c>
      <c r="AI565" s="239">
        <v>48</v>
      </c>
      <c r="AJ565" s="239">
        <v>4</v>
      </c>
      <c r="AK565" s="239">
        <v>26</v>
      </c>
      <c r="AL565" s="239">
        <v>27</v>
      </c>
      <c r="AM565" s="239" t="s">
        <v>374</v>
      </c>
      <c r="AN565" s="239">
        <v>5</v>
      </c>
      <c r="AO565" s="239">
        <v>1</v>
      </c>
      <c r="AS565" s="239">
        <v>12</v>
      </c>
      <c r="AT565" s="239">
        <v>98</v>
      </c>
      <c r="AU565" s="239">
        <v>50</v>
      </c>
      <c r="AV565" s="239">
        <v>11</v>
      </c>
      <c r="AW565" s="239">
        <v>21</v>
      </c>
      <c r="AX565" s="239">
        <v>2</v>
      </c>
      <c r="AY565" s="239">
        <v>48</v>
      </c>
      <c r="AZ565" s="239">
        <v>4</v>
      </c>
      <c r="BA565" s="239">
        <v>21</v>
      </c>
      <c r="BB565" s="239">
        <v>51</v>
      </c>
      <c r="BC565" s="239" t="s">
        <v>374</v>
      </c>
      <c r="BD565" s="239">
        <v>5</v>
      </c>
      <c r="BE565" s="239">
        <v>4</v>
      </c>
      <c r="BI565" s="239">
        <v>12</v>
      </c>
      <c r="BJ565" s="239">
        <v>98</v>
      </c>
      <c r="BK565" s="239">
        <v>50</v>
      </c>
      <c r="BL565" s="239">
        <v>11</v>
      </c>
      <c r="BM565" s="239">
        <v>21</v>
      </c>
      <c r="CT565" s="239">
        <v>441385.34598687699</v>
      </c>
      <c r="CU565" s="239">
        <v>4972306.4976917002</v>
      </c>
      <c r="CV565" s="239">
        <v>44.901770300000003</v>
      </c>
      <c r="CW565" s="239">
        <v>-93.742428849999996</v>
      </c>
      <c r="CX565" s="239" t="s">
        <v>379</v>
      </c>
      <c r="CY565" s="239" t="s">
        <v>1284</v>
      </c>
    </row>
    <row r="566" spans="1:103" x14ac:dyDescent="0.25">
      <c r="A566" s="239">
        <v>627129</v>
      </c>
      <c r="B566" s="239">
        <v>3</v>
      </c>
      <c r="C566" s="239">
        <v>7</v>
      </c>
      <c r="D566" s="239">
        <v>173.36600000000001</v>
      </c>
      <c r="E566" s="239">
        <v>27</v>
      </c>
      <c r="F566" s="239" t="s">
        <v>1223</v>
      </c>
      <c r="H566" s="239" t="s">
        <v>374</v>
      </c>
      <c r="I566" s="239">
        <v>25</v>
      </c>
      <c r="K566" s="239">
        <v>18004027</v>
      </c>
      <c r="M566" s="239">
        <v>8</v>
      </c>
      <c r="N566" s="239">
        <v>12</v>
      </c>
      <c r="O566" s="239">
        <v>2018</v>
      </c>
      <c r="P566" s="239" t="s">
        <v>389</v>
      </c>
      <c r="Q566" s="239">
        <v>5</v>
      </c>
      <c r="S566" s="239">
        <v>5</v>
      </c>
      <c r="T566" s="239">
        <v>0</v>
      </c>
      <c r="U566" s="239">
        <v>1</v>
      </c>
      <c r="W566" s="239">
        <v>48</v>
      </c>
      <c r="X566" s="239">
        <v>2</v>
      </c>
      <c r="Y566" s="239">
        <v>6</v>
      </c>
      <c r="Z566" s="239">
        <v>1</v>
      </c>
      <c r="AB566" s="239">
        <v>1</v>
      </c>
      <c r="AC566" s="239">
        <v>98</v>
      </c>
      <c r="AD566" s="239" t="s">
        <v>676</v>
      </c>
      <c r="AF566" s="239" t="s">
        <v>521</v>
      </c>
      <c r="AG566" s="239">
        <v>3</v>
      </c>
      <c r="AH566" s="239">
        <v>2</v>
      </c>
      <c r="AI566" s="239">
        <v>3</v>
      </c>
      <c r="AJ566" s="239">
        <v>4</v>
      </c>
      <c r="AK566" s="239">
        <v>21</v>
      </c>
      <c r="AL566" s="239">
        <v>52</v>
      </c>
      <c r="AM566" s="239" t="s">
        <v>374</v>
      </c>
      <c r="AN566" s="239">
        <v>9</v>
      </c>
      <c r="AO566" s="239">
        <v>62</v>
      </c>
      <c r="AS566" s="239">
        <v>12</v>
      </c>
      <c r="AT566" s="239">
        <v>98</v>
      </c>
      <c r="AU566" s="239">
        <v>50</v>
      </c>
      <c r="AV566" s="239">
        <v>11</v>
      </c>
      <c r="AW566" s="239">
        <v>21</v>
      </c>
      <c r="CT566" s="239">
        <v>441511.15467458998</v>
      </c>
      <c r="CU566" s="239">
        <v>4972299.88964203</v>
      </c>
      <c r="CV566" s="239">
        <v>44.901721170000002</v>
      </c>
      <c r="CW566" s="239">
        <v>-93.74083469</v>
      </c>
      <c r="CX566" s="239" t="s">
        <v>379</v>
      </c>
      <c r="CY566" s="239" t="s">
        <v>1285</v>
      </c>
    </row>
    <row r="567" spans="1:103" x14ac:dyDescent="0.25">
      <c r="A567" s="239">
        <v>10797445</v>
      </c>
      <c r="B567" s="239">
        <v>3</v>
      </c>
      <c r="C567" s="239">
        <v>7</v>
      </c>
      <c r="D567" s="239">
        <v>173.45400000000001</v>
      </c>
      <c r="E567" s="239">
        <v>27</v>
      </c>
      <c r="F567" s="239" t="s">
        <v>1223</v>
      </c>
      <c r="H567" s="239" t="s">
        <v>374</v>
      </c>
      <c r="I567" s="239">
        <v>25</v>
      </c>
      <c r="K567" s="239">
        <v>12504765</v>
      </c>
      <c r="L567" s="239">
        <v>121540175</v>
      </c>
      <c r="M567" s="239">
        <v>5</v>
      </c>
      <c r="N567" s="239">
        <v>19</v>
      </c>
      <c r="O567" s="239">
        <v>2012</v>
      </c>
      <c r="P567" s="239" t="s">
        <v>386</v>
      </c>
      <c r="Q567" s="239">
        <v>0</v>
      </c>
      <c r="R567" s="239" t="s">
        <v>376</v>
      </c>
      <c r="S567" s="239">
        <v>3</v>
      </c>
      <c r="T567" s="239">
        <v>0</v>
      </c>
      <c r="U567" s="239">
        <v>1</v>
      </c>
      <c r="V567" s="239">
        <v>4</v>
      </c>
      <c r="W567" s="239">
        <v>45</v>
      </c>
      <c r="X567" s="239">
        <v>2</v>
      </c>
      <c r="Y567" s="239">
        <v>7</v>
      </c>
      <c r="Z567" s="239">
        <v>1</v>
      </c>
      <c r="AB567" s="239">
        <v>1</v>
      </c>
      <c r="AC567" s="239">
        <v>98</v>
      </c>
      <c r="AD567" s="239" t="s">
        <v>523</v>
      </c>
      <c r="AE567" s="239" t="s">
        <v>1286</v>
      </c>
      <c r="AF567" s="239" t="s">
        <v>521</v>
      </c>
      <c r="AG567" s="239">
        <v>3</v>
      </c>
      <c r="AH567" s="239">
        <v>2</v>
      </c>
      <c r="AI567" s="239">
        <v>2</v>
      </c>
      <c r="AJ567" s="239">
        <v>4</v>
      </c>
      <c r="AK567" s="239">
        <v>21</v>
      </c>
      <c r="AL567" s="239">
        <v>40</v>
      </c>
      <c r="AM567" s="239" t="s">
        <v>374</v>
      </c>
      <c r="AN567" s="239">
        <v>5</v>
      </c>
      <c r="AO567" s="239">
        <v>3</v>
      </c>
      <c r="AS567" s="239">
        <v>3</v>
      </c>
      <c r="AT567" s="239">
        <v>98</v>
      </c>
      <c r="AU567" s="239">
        <v>55</v>
      </c>
      <c r="AV567" s="239">
        <v>10</v>
      </c>
      <c r="AW567" s="239">
        <v>21</v>
      </c>
      <c r="CT567" s="239">
        <v>441654</v>
      </c>
      <c r="CU567" s="239">
        <v>4972296</v>
      </c>
      <c r="CV567" s="239">
        <v>44.901697900000002</v>
      </c>
      <c r="CW567" s="239">
        <v>-93.739028599999997</v>
      </c>
      <c r="CX567" s="239" t="s">
        <v>379</v>
      </c>
      <c r="CY567" s="239" t="s">
        <v>1287</v>
      </c>
    </row>
    <row r="568" spans="1:103" x14ac:dyDescent="0.25">
      <c r="A568" s="239">
        <v>835325</v>
      </c>
      <c r="B568" s="239">
        <v>3</v>
      </c>
      <c r="C568" s="239">
        <v>7</v>
      </c>
      <c r="D568" s="239">
        <v>173.47</v>
      </c>
      <c r="E568" s="239">
        <v>27</v>
      </c>
      <c r="F568" s="239" t="s">
        <v>1223</v>
      </c>
      <c r="H568" s="239" t="s">
        <v>374</v>
      </c>
      <c r="I568" s="239">
        <v>25</v>
      </c>
      <c r="K568" s="239">
        <v>20003578</v>
      </c>
      <c r="L568" s="239">
        <v>202270107</v>
      </c>
      <c r="M568" s="239">
        <v>8</v>
      </c>
      <c r="N568" s="239">
        <v>14</v>
      </c>
      <c r="O568" s="239">
        <v>2020</v>
      </c>
      <c r="P568" s="239" t="s">
        <v>383</v>
      </c>
      <c r="Q568" s="239">
        <v>20</v>
      </c>
      <c r="S568" s="239">
        <v>5</v>
      </c>
      <c r="T568" s="239">
        <v>0</v>
      </c>
      <c r="U568" s="239">
        <v>2</v>
      </c>
      <c r="V568" s="239">
        <v>12</v>
      </c>
      <c r="W568" s="239">
        <v>10</v>
      </c>
      <c r="X568" s="239">
        <v>2</v>
      </c>
      <c r="Y568" s="239">
        <v>7</v>
      </c>
      <c r="Z568" s="239">
        <v>2</v>
      </c>
      <c r="AB568" s="239">
        <v>2</v>
      </c>
      <c r="AC568" s="239">
        <v>98</v>
      </c>
      <c r="AD568" s="239">
        <v>7</v>
      </c>
      <c r="AF568" s="239" t="s">
        <v>521</v>
      </c>
      <c r="AG568" s="239">
        <v>7</v>
      </c>
      <c r="AH568" s="239">
        <v>2</v>
      </c>
      <c r="AI568" s="239">
        <v>2</v>
      </c>
      <c r="AJ568" s="239">
        <v>4</v>
      </c>
      <c r="AK568" s="239">
        <v>26</v>
      </c>
      <c r="AL568" s="239">
        <v>33</v>
      </c>
      <c r="AM568" s="239" t="s">
        <v>374</v>
      </c>
      <c r="AN568" s="239">
        <v>5</v>
      </c>
      <c r="AO568" s="239">
        <v>1</v>
      </c>
      <c r="AS568" s="239">
        <v>12</v>
      </c>
      <c r="AT568" s="239">
        <v>9</v>
      </c>
      <c r="AU568" s="239">
        <v>50</v>
      </c>
      <c r="AV568" s="239">
        <v>11</v>
      </c>
      <c r="AW568" s="239">
        <v>21</v>
      </c>
      <c r="AX568" s="239">
        <v>2</v>
      </c>
      <c r="AY568" s="239">
        <v>2</v>
      </c>
      <c r="AZ568" s="239">
        <v>4</v>
      </c>
      <c r="BA568" s="239">
        <v>21</v>
      </c>
      <c r="BB568" s="239">
        <v>22</v>
      </c>
      <c r="BC568" s="239" t="s">
        <v>384</v>
      </c>
      <c r="BD568" s="239">
        <v>5</v>
      </c>
      <c r="BE568" s="239">
        <v>74</v>
      </c>
      <c r="BI568" s="239">
        <v>12</v>
      </c>
      <c r="BJ568" s="239">
        <v>9</v>
      </c>
      <c r="BK568" s="239">
        <v>50</v>
      </c>
      <c r="BL568" s="239">
        <v>11</v>
      </c>
      <c r="BM568" s="239">
        <v>21</v>
      </c>
      <c r="CT568" s="239">
        <v>441664.82122686499</v>
      </c>
      <c r="CU568" s="239">
        <v>4972295.8914547497</v>
      </c>
      <c r="CV568" s="239">
        <v>44.90169779</v>
      </c>
      <c r="CW568" s="239">
        <v>-93.738888009999997</v>
      </c>
      <c r="CX568" s="239" t="s">
        <v>379</v>
      </c>
      <c r="CY568" s="239" t="s">
        <v>1288</v>
      </c>
    </row>
    <row r="569" spans="1:103" x14ac:dyDescent="0.25">
      <c r="A569" s="239">
        <v>820780</v>
      </c>
      <c r="B569" s="239">
        <v>3</v>
      </c>
      <c r="C569" s="239">
        <v>7</v>
      </c>
      <c r="D569" s="239">
        <v>173.488</v>
      </c>
      <c r="E569" s="239">
        <v>27</v>
      </c>
      <c r="F569" s="239" t="s">
        <v>1223</v>
      </c>
      <c r="H569" s="239" t="s">
        <v>374</v>
      </c>
      <c r="I569" s="239">
        <v>25</v>
      </c>
      <c r="K569" s="239">
        <v>20505831</v>
      </c>
      <c r="L569" s="239">
        <v>202020127</v>
      </c>
      <c r="M569" s="239">
        <v>7</v>
      </c>
      <c r="N569" s="239">
        <v>20</v>
      </c>
      <c r="O569" s="239">
        <v>2020</v>
      </c>
      <c r="P569" s="239" t="s">
        <v>381</v>
      </c>
      <c r="Q569" s="239">
        <v>7</v>
      </c>
      <c r="R569" s="239" t="s">
        <v>393</v>
      </c>
      <c r="S569" s="239">
        <v>5</v>
      </c>
      <c r="T569" s="239">
        <v>0</v>
      </c>
      <c r="U569" s="239">
        <v>2</v>
      </c>
      <c r="V569" s="239">
        <v>10</v>
      </c>
      <c r="W569" s="239">
        <v>10</v>
      </c>
      <c r="X569" s="239">
        <v>2</v>
      </c>
      <c r="Y569" s="239">
        <v>1</v>
      </c>
      <c r="Z569" s="239">
        <v>1</v>
      </c>
      <c r="AB569" s="239">
        <v>1</v>
      </c>
      <c r="AC569" s="239">
        <v>98</v>
      </c>
      <c r="AD569" s="239">
        <v>7</v>
      </c>
      <c r="AF569" s="239" t="s">
        <v>521</v>
      </c>
      <c r="AG569" s="239">
        <v>5</v>
      </c>
      <c r="AH569" s="239">
        <v>2</v>
      </c>
      <c r="AI569" s="239">
        <v>3</v>
      </c>
      <c r="AJ569" s="239">
        <v>3</v>
      </c>
      <c r="AK569" s="239">
        <v>21</v>
      </c>
      <c r="AL569" s="239">
        <v>38</v>
      </c>
      <c r="AM569" s="239" t="s">
        <v>374</v>
      </c>
      <c r="AN569" s="239">
        <v>5</v>
      </c>
      <c r="AO569" s="239">
        <v>2</v>
      </c>
      <c r="AP569" s="239">
        <v>7</v>
      </c>
      <c r="AS569" s="239">
        <v>12</v>
      </c>
      <c r="AT569" s="239">
        <v>9</v>
      </c>
      <c r="AU569" s="239">
        <v>55</v>
      </c>
      <c r="AV569" s="239">
        <v>11</v>
      </c>
      <c r="AW569" s="239">
        <v>21</v>
      </c>
      <c r="AX569" s="239">
        <v>2</v>
      </c>
      <c r="AY569" s="239">
        <v>4</v>
      </c>
      <c r="AZ569" s="239">
        <v>3</v>
      </c>
      <c r="BA569" s="239">
        <v>21</v>
      </c>
      <c r="BB569" s="239">
        <v>27</v>
      </c>
      <c r="BC569" s="239" t="s">
        <v>384</v>
      </c>
      <c r="BD569" s="239">
        <v>5</v>
      </c>
      <c r="BE569" s="239">
        <v>1</v>
      </c>
      <c r="BI569" s="239">
        <v>12</v>
      </c>
      <c r="BJ569" s="239">
        <v>9</v>
      </c>
      <c r="BK569" s="239">
        <v>55</v>
      </c>
      <c r="BL569" s="239">
        <v>11</v>
      </c>
      <c r="BM569" s="239">
        <v>21</v>
      </c>
      <c r="CT569" s="239">
        <v>441694.19185505097</v>
      </c>
      <c r="CU569" s="239">
        <v>4972302.0150707001</v>
      </c>
      <c r="CV569" s="239">
        <v>44.901755319999999</v>
      </c>
      <c r="CW569" s="239">
        <v>-93.738516730000001</v>
      </c>
      <c r="CX569" s="239" t="s">
        <v>379</v>
      </c>
      <c r="CY569" s="239" t="s">
        <v>1289</v>
      </c>
    </row>
    <row r="570" spans="1:103" x14ac:dyDescent="0.25">
      <c r="A570" s="239">
        <v>821638</v>
      </c>
      <c r="B570" s="239">
        <v>3</v>
      </c>
      <c r="C570" s="239">
        <v>7</v>
      </c>
      <c r="D570" s="239">
        <v>173.52199999999999</v>
      </c>
      <c r="E570" s="239">
        <v>27</v>
      </c>
      <c r="F570" s="239" t="s">
        <v>1223</v>
      </c>
      <c r="H570" s="239" t="s">
        <v>374</v>
      </c>
      <c r="I570" s="239">
        <v>25</v>
      </c>
      <c r="K570" s="239">
        <v>20003225</v>
      </c>
      <c r="L570" s="239">
        <v>202070067</v>
      </c>
      <c r="M570" s="239">
        <v>7</v>
      </c>
      <c r="N570" s="239">
        <v>25</v>
      </c>
      <c r="O570" s="239">
        <v>2020</v>
      </c>
      <c r="P570" s="239" t="s">
        <v>386</v>
      </c>
      <c r="Q570" s="239">
        <v>17</v>
      </c>
      <c r="S570" s="239">
        <v>5</v>
      </c>
      <c r="T570" s="239">
        <v>0</v>
      </c>
      <c r="U570" s="239">
        <v>1</v>
      </c>
      <c r="W570" s="239">
        <v>89</v>
      </c>
      <c r="X570" s="239">
        <v>2</v>
      </c>
      <c r="Y570" s="239">
        <v>1</v>
      </c>
      <c r="Z570" s="239">
        <v>3</v>
      </c>
      <c r="AB570" s="239">
        <v>2</v>
      </c>
      <c r="AC570" s="239">
        <v>98</v>
      </c>
      <c r="AD570" s="239">
        <v>7</v>
      </c>
      <c r="AF570" s="239" t="s">
        <v>521</v>
      </c>
      <c r="AG570" s="239">
        <v>4</v>
      </c>
      <c r="AH570" s="239">
        <v>2</v>
      </c>
      <c r="AI570" s="239">
        <v>2</v>
      </c>
      <c r="AJ570" s="239">
        <v>4</v>
      </c>
      <c r="AK570" s="239">
        <v>21</v>
      </c>
      <c r="AL570" s="239">
        <v>23</v>
      </c>
      <c r="AM570" s="239" t="s">
        <v>374</v>
      </c>
      <c r="AN570" s="239">
        <v>5</v>
      </c>
      <c r="AO570" s="239">
        <v>1</v>
      </c>
      <c r="AS570" s="239">
        <v>12</v>
      </c>
      <c r="AT570" s="239">
        <v>9</v>
      </c>
      <c r="AU570" s="239">
        <v>50</v>
      </c>
      <c r="AV570" s="239">
        <v>11</v>
      </c>
      <c r="AW570" s="239">
        <v>21</v>
      </c>
      <c r="CT570" s="239">
        <v>441749.942549403</v>
      </c>
      <c r="CU570" s="239">
        <v>4972293.26849858</v>
      </c>
      <c r="CV570" s="239">
        <v>44.901681150000002</v>
      </c>
      <c r="CW570" s="239">
        <v>-93.737809630000001</v>
      </c>
      <c r="CX570" s="239" t="s">
        <v>379</v>
      </c>
      <c r="CY570" s="239" t="s">
        <v>1290</v>
      </c>
    </row>
    <row r="571" spans="1:103" x14ac:dyDescent="0.25">
      <c r="A571" s="239">
        <v>10783888</v>
      </c>
      <c r="B571" s="239">
        <v>3</v>
      </c>
      <c r="C571" s="239">
        <v>7</v>
      </c>
      <c r="D571" s="239">
        <v>173.7</v>
      </c>
      <c r="E571" s="239">
        <v>27</v>
      </c>
      <c r="F571" s="239" t="s">
        <v>1214</v>
      </c>
      <c r="H571" s="239" t="s">
        <v>374</v>
      </c>
      <c r="I571" s="239">
        <v>25</v>
      </c>
      <c r="K571" s="239" t="s">
        <v>1291</v>
      </c>
      <c r="L571" s="239">
        <v>120200200</v>
      </c>
      <c r="M571" s="239">
        <v>1</v>
      </c>
      <c r="N571" s="239">
        <v>20</v>
      </c>
      <c r="O571" s="239">
        <v>2012</v>
      </c>
      <c r="P571" s="239" t="s">
        <v>383</v>
      </c>
      <c r="Q571" s="239">
        <v>13</v>
      </c>
      <c r="R571" s="239" t="s">
        <v>393</v>
      </c>
      <c r="S571" s="239">
        <v>5</v>
      </c>
      <c r="T571" s="239">
        <v>0</v>
      </c>
      <c r="U571" s="239">
        <v>1</v>
      </c>
      <c r="V571" s="239">
        <v>90</v>
      </c>
      <c r="W571" s="239">
        <v>54</v>
      </c>
      <c r="X571" s="239">
        <v>2</v>
      </c>
      <c r="Y571" s="239">
        <v>1</v>
      </c>
      <c r="Z571" s="239">
        <v>4</v>
      </c>
      <c r="AA571" s="239">
        <v>2</v>
      </c>
      <c r="AB571" s="239">
        <v>5</v>
      </c>
      <c r="AC571" s="239">
        <v>98</v>
      </c>
      <c r="AD571" s="239" t="s">
        <v>576</v>
      </c>
      <c r="AE571" s="239" t="s">
        <v>1292</v>
      </c>
      <c r="AF571" s="239" t="s">
        <v>521</v>
      </c>
      <c r="AG571" s="239">
        <v>3</v>
      </c>
      <c r="AH571" s="239">
        <v>2</v>
      </c>
      <c r="AI571" s="239">
        <v>3</v>
      </c>
      <c r="AJ571" s="239">
        <v>3</v>
      </c>
      <c r="AK571" s="239">
        <v>21</v>
      </c>
      <c r="AL571" s="239">
        <v>23</v>
      </c>
      <c r="AM571" s="239" t="s">
        <v>374</v>
      </c>
      <c r="AN571" s="239">
        <v>5</v>
      </c>
      <c r="AO571" s="239">
        <v>3</v>
      </c>
      <c r="AS571" s="239">
        <v>3</v>
      </c>
      <c r="AT571" s="239">
        <v>98</v>
      </c>
      <c r="AU571" s="239">
        <v>50</v>
      </c>
      <c r="AV571" s="239">
        <v>11</v>
      </c>
      <c r="AW571" s="239">
        <v>21</v>
      </c>
      <c r="CT571" s="239">
        <v>442038</v>
      </c>
      <c r="CU571" s="239">
        <v>4972217</v>
      </c>
      <c r="CV571" s="239">
        <v>44.901018999999998</v>
      </c>
      <c r="CW571" s="239">
        <v>-93.734155999999999</v>
      </c>
      <c r="CX571" s="239" t="s">
        <v>379</v>
      </c>
      <c r="CY571" s="239" t="s">
        <v>1293</v>
      </c>
    </row>
    <row r="572" spans="1:103" x14ac:dyDescent="0.25">
      <c r="A572" s="239">
        <v>10941782</v>
      </c>
      <c r="B572" s="239">
        <v>3</v>
      </c>
      <c r="C572" s="239">
        <v>7</v>
      </c>
      <c r="D572" s="239">
        <v>173.71299999999999</v>
      </c>
      <c r="E572" s="239">
        <v>27</v>
      </c>
      <c r="F572" s="239" t="s">
        <v>1214</v>
      </c>
      <c r="H572" s="239" t="s">
        <v>374</v>
      </c>
      <c r="I572" s="239">
        <v>25</v>
      </c>
      <c r="K572" s="239">
        <v>14000367</v>
      </c>
      <c r="L572" s="239">
        <v>140220308</v>
      </c>
      <c r="M572" s="239">
        <v>1</v>
      </c>
      <c r="N572" s="239">
        <v>22</v>
      </c>
      <c r="O572" s="239">
        <v>2014</v>
      </c>
      <c r="P572" s="239" t="s">
        <v>375</v>
      </c>
      <c r="Q572" s="239">
        <v>10</v>
      </c>
      <c r="S572" s="239">
        <v>3</v>
      </c>
      <c r="T572" s="239">
        <v>0</v>
      </c>
      <c r="U572" s="239">
        <v>1</v>
      </c>
      <c r="V572" s="239">
        <v>7</v>
      </c>
      <c r="W572" s="239">
        <v>54</v>
      </c>
      <c r="X572" s="239">
        <v>2</v>
      </c>
      <c r="Y572" s="239">
        <v>1</v>
      </c>
      <c r="Z572" s="239">
        <v>1</v>
      </c>
      <c r="AA572" s="239">
        <v>7</v>
      </c>
      <c r="AB572" s="239">
        <v>5</v>
      </c>
      <c r="AC572" s="239">
        <v>98</v>
      </c>
      <c r="AD572" s="239" t="s">
        <v>525</v>
      </c>
      <c r="AE572" s="239" t="s">
        <v>1294</v>
      </c>
      <c r="AF572" s="239" t="s">
        <v>521</v>
      </c>
      <c r="AG572" s="239">
        <v>3</v>
      </c>
      <c r="AH572" s="239">
        <v>2</v>
      </c>
      <c r="AI572" s="239">
        <v>2</v>
      </c>
      <c r="AJ572" s="239">
        <v>3</v>
      </c>
      <c r="AK572" s="239">
        <v>21</v>
      </c>
      <c r="AL572" s="239">
        <v>26</v>
      </c>
      <c r="AM572" s="239" t="s">
        <v>384</v>
      </c>
      <c r="AN572" s="239">
        <v>5</v>
      </c>
      <c r="AS572" s="239">
        <v>7</v>
      </c>
      <c r="AT572" s="239">
        <v>98</v>
      </c>
      <c r="AU572" s="239">
        <v>45</v>
      </c>
      <c r="AV572" s="239">
        <v>11</v>
      </c>
      <c r="AW572" s="239">
        <v>21</v>
      </c>
      <c r="CT572" s="239">
        <v>442057</v>
      </c>
      <c r="CU572" s="239">
        <v>4972207</v>
      </c>
      <c r="CV572" s="239">
        <v>44.900928999999998</v>
      </c>
      <c r="CW572" s="239">
        <v>-93.733906700000006</v>
      </c>
      <c r="CX572" s="239" t="s">
        <v>379</v>
      </c>
      <c r="CY572" s="239" t="s">
        <v>1295</v>
      </c>
    </row>
    <row r="573" spans="1:103" x14ac:dyDescent="0.25">
      <c r="A573" s="239">
        <v>497347</v>
      </c>
      <c r="B573" s="239">
        <v>3</v>
      </c>
      <c r="C573" s="239">
        <v>7</v>
      </c>
      <c r="D573" s="239">
        <v>173.78899999999999</v>
      </c>
      <c r="E573" s="239">
        <v>27</v>
      </c>
      <c r="F573" s="239" t="s">
        <v>1214</v>
      </c>
      <c r="H573" s="239" t="s">
        <v>374</v>
      </c>
      <c r="I573" s="239">
        <v>25</v>
      </c>
      <c r="K573" s="239">
        <v>17004365</v>
      </c>
      <c r="M573" s="239">
        <v>8</v>
      </c>
      <c r="N573" s="239">
        <v>28</v>
      </c>
      <c r="O573" s="239">
        <v>2017</v>
      </c>
      <c r="P573" s="239" t="s">
        <v>381</v>
      </c>
      <c r="Q573" s="239">
        <v>19</v>
      </c>
      <c r="R573" s="239" t="s">
        <v>376</v>
      </c>
      <c r="S573" s="239">
        <v>5</v>
      </c>
      <c r="T573" s="239">
        <v>0</v>
      </c>
      <c r="U573" s="239">
        <v>1</v>
      </c>
      <c r="W573" s="239">
        <v>47</v>
      </c>
      <c r="X573" s="239">
        <v>4</v>
      </c>
      <c r="Y573" s="239">
        <v>1</v>
      </c>
      <c r="Z573" s="239">
        <v>1</v>
      </c>
      <c r="AB573" s="239">
        <v>1</v>
      </c>
      <c r="AC573" s="239">
        <v>98</v>
      </c>
      <c r="AD573" s="239" t="s">
        <v>676</v>
      </c>
      <c r="AE573" s="239" t="s">
        <v>1292</v>
      </c>
      <c r="AF573" s="239" t="s">
        <v>521</v>
      </c>
      <c r="AG573" s="239">
        <v>3</v>
      </c>
      <c r="AH573" s="239">
        <v>2</v>
      </c>
      <c r="AI573" s="239">
        <v>2</v>
      </c>
      <c r="AJ573" s="239">
        <v>4</v>
      </c>
      <c r="AK573" s="239">
        <v>23</v>
      </c>
      <c r="AL573" s="239">
        <v>22</v>
      </c>
      <c r="AM573" s="239" t="s">
        <v>384</v>
      </c>
      <c r="AN573" s="239">
        <v>5</v>
      </c>
      <c r="AO573" s="239">
        <v>62</v>
      </c>
      <c r="AS573" s="239">
        <v>12</v>
      </c>
      <c r="AT573" s="239">
        <v>23</v>
      </c>
      <c r="AU573" s="239">
        <v>55</v>
      </c>
      <c r="AV573" s="239">
        <v>13</v>
      </c>
      <c r="AW573" s="239">
        <v>21</v>
      </c>
      <c r="CT573" s="239">
        <v>442169.11806879198</v>
      </c>
      <c r="CU573" s="239">
        <v>4972158.70057052</v>
      </c>
      <c r="CV573" s="239">
        <v>44.90050403</v>
      </c>
      <c r="CW573" s="239">
        <v>-93.732485299999993</v>
      </c>
      <c r="CX573" s="239" t="s">
        <v>379</v>
      </c>
      <c r="CY573" s="239" t="s">
        <v>1296</v>
      </c>
    </row>
    <row r="574" spans="1:103" x14ac:dyDescent="0.25">
      <c r="A574" s="239">
        <v>700494</v>
      </c>
      <c r="B574" s="239">
        <v>3</v>
      </c>
      <c r="C574" s="239">
        <v>7</v>
      </c>
      <c r="D574" s="239">
        <v>173.79300000000001</v>
      </c>
      <c r="E574" s="239">
        <v>27</v>
      </c>
      <c r="F574" s="239" t="s">
        <v>1214</v>
      </c>
      <c r="H574" s="239" t="s">
        <v>374</v>
      </c>
      <c r="I574" s="239">
        <v>25</v>
      </c>
      <c r="K574" s="239">
        <v>19001304</v>
      </c>
      <c r="M574" s="239">
        <v>3</v>
      </c>
      <c r="N574" s="239">
        <v>28</v>
      </c>
      <c r="O574" s="239">
        <v>2019</v>
      </c>
      <c r="P574" s="239" t="s">
        <v>416</v>
      </c>
      <c r="Q574" s="239">
        <v>7</v>
      </c>
      <c r="R574" s="239">
        <v>98</v>
      </c>
      <c r="S574" s="239">
        <v>5</v>
      </c>
      <c r="T574" s="239">
        <v>0</v>
      </c>
      <c r="U574" s="239">
        <v>2</v>
      </c>
      <c r="V574" s="239">
        <v>13</v>
      </c>
      <c r="W574" s="239">
        <v>10</v>
      </c>
      <c r="X574" s="239">
        <v>3</v>
      </c>
      <c r="Y574" s="239">
        <v>2</v>
      </c>
      <c r="Z574" s="239">
        <v>1</v>
      </c>
      <c r="AB574" s="239">
        <v>1</v>
      </c>
      <c r="AC574" s="239">
        <v>98</v>
      </c>
      <c r="AD574" s="239" t="s">
        <v>676</v>
      </c>
      <c r="AF574" s="239" t="s">
        <v>521</v>
      </c>
      <c r="AG574" s="239">
        <v>8</v>
      </c>
      <c r="AH574" s="239">
        <v>2</v>
      </c>
      <c r="AI574" s="239">
        <v>4</v>
      </c>
      <c r="AJ574" s="239">
        <v>4</v>
      </c>
      <c r="AK574" s="239">
        <v>26</v>
      </c>
      <c r="AL574" s="239">
        <v>53</v>
      </c>
      <c r="AM574" s="239" t="s">
        <v>374</v>
      </c>
      <c r="AN574" s="239">
        <v>5</v>
      </c>
      <c r="AO574" s="239">
        <v>1</v>
      </c>
      <c r="AS574" s="239">
        <v>12</v>
      </c>
      <c r="AT574" s="239">
        <v>9</v>
      </c>
      <c r="AU574" s="239">
        <v>50</v>
      </c>
      <c r="AV574" s="239">
        <v>11</v>
      </c>
      <c r="AW574" s="239">
        <v>21</v>
      </c>
      <c r="AX574" s="239">
        <v>2</v>
      </c>
      <c r="AY574" s="239">
        <v>2</v>
      </c>
      <c r="AZ574" s="239">
        <v>3</v>
      </c>
      <c r="BA574" s="239">
        <v>24</v>
      </c>
      <c r="BB574" s="239">
        <v>29</v>
      </c>
      <c r="BC574" s="239" t="s">
        <v>374</v>
      </c>
      <c r="BD574" s="239">
        <v>5</v>
      </c>
      <c r="BE574" s="239">
        <v>2</v>
      </c>
      <c r="BI574" s="239">
        <v>12</v>
      </c>
      <c r="BJ574" s="239">
        <v>23</v>
      </c>
      <c r="BK574" s="239">
        <v>50</v>
      </c>
      <c r="BL574" s="239">
        <v>11</v>
      </c>
      <c r="BM574" s="239">
        <v>21</v>
      </c>
      <c r="CT574" s="239">
        <v>442172.25268291699</v>
      </c>
      <c r="CU574" s="239">
        <v>4972150.1088743703</v>
      </c>
      <c r="CV574" s="239">
        <v>44.900426950000004</v>
      </c>
      <c r="CW574" s="239">
        <v>-93.732444619999995</v>
      </c>
      <c r="CX574" s="239" t="s">
        <v>379</v>
      </c>
      <c r="CY574" s="239" t="s">
        <v>1297</v>
      </c>
    </row>
    <row r="575" spans="1:103" x14ac:dyDescent="0.25">
      <c r="A575" s="239">
        <v>733783</v>
      </c>
      <c r="B575" s="239">
        <v>3</v>
      </c>
      <c r="C575" s="239">
        <v>7</v>
      </c>
      <c r="D575" s="239">
        <v>173.79400000000001</v>
      </c>
      <c r="E575" s="239">
        <v>27</v>
      </c>
      <c r="F575" s="239" t="s">
        <v>1214</v>
      </c>
      <c r="H575" s="239" t="s">
        <v>374</v>
      </c>
      <c r="I575" s="239">
        <v>25</v>
      </c>
      <c r="K575" s="239">
        <v>19003306</v>
      </c>
      <c r="M575" s="239">
        <v>7</v>
      </c>
      <c r="N575" s="239">
        <v>16</v>
      </c>
      <c r="O575" s="239">
        <v>2019</v>
      </c>
      <c r="P575" s="239" t="s">
        <v>391</v>
      </c>
      <c r="Q575" s="239">
        <v>7</v>
      </c>
      <c r="S575" s="239">
        <v>5</v>
      </c>
      <c r="T575" s="239">
        <v>0</v>
      </c>
      <c r="U575" s="239">
        <v>2</v>
      </c>
      <c r="V575" s="239">
        <v>5</v>
      </c>
      <c r="W575" s="239">
        <v>10</v>
      </c>
      <c r="X575" s="239">
        <v>4</v>
      </c>
      <c r="Y575" s="239">
        <v>1</v>
      </c>
      <c r="Z575" s="239">
        <v>1</v>
      </c>
      <c r="AB575" s="239">
        <v>1</v>
      </c>
      <c r="AC575" s="239">
        <v>98</v>
      </c>
      <c r="AD575" s="239" t="s">
        <v>676</v>
      </c>
      <c r="AF575" s="239" t="s">
        <v>521</v>
      </c>
      <c r="AG575" s="239">
        <v>10</v>
      </c>
      <c r="AH575" s="239">
        <v>2</v>
      </c>
      <c r="AI575" s="239">
        <v>2</v>
      </c>
      <c r="AJ575" s="239">
        <v>4</v>
      </c>
      <c r="AK575" s="239">
        <v>21</v>
      </c>
      <c r="AL575" s="239">
        <v>47</v>
      </c>
      <c r="AM575" s="239" t="s">
        <v>374</v>
      </c>
      <c r="AN575" s="239">
        <v>5</v>
      </c>
      <c r="AO575" s="239">
        <v>1</v>
      </c>
      <c r="AS575" s="239">
        <v>12</v>
      </c>
      <c r="AT575" s="239">
        <v>23</v>
      </c>
      <c r="AU575" s="239">
        <v>50</v>
      </c>
      <c r="AV575" s="239">
        <v>11</v>
      </c>
      <c r="AW575" s="239">
        <v>21</v>
      </c>
      <c r="AX575" s="239">
        <v>2</v>
      </c>
      <c r="AY575" s="239">
        <v>4</v>
      </c>
      <c r="AZ575" s="239">
        <v>2</v>
      </c>
      <c r="BA575" s="239">
        <v>24</v>
      </c>
      <c r="BB575" s="239">
        <v>28</v>
      </c>
      <c r="BC575" s="239" t="s">
        <v>374</v>
      </c>
      <c r="BD575" s="239">
        <v>5</v>
      </c>
      <c r="BE575" s="239">
        <v>2</v>
      </c>
      <c r="BI575" s="239">
        <v>12</v>
      </c>
      <c r="BJ575" s="239">
        <v>23</v>
      </c>
      <c r="BK575" s="239">
        <v>50</v>
      </c>
      <c r="BL575" s="239">
        <v>11</v>
      </c>
      <c r="BM575" s="239">
        <v>21</v>
      </c>
      <c r="CT575" s="239">
        <v>442171.23473969201</v>
      </c>
      <c r="CU575" s="239">
        <v>4972145.9159247903</v>
      </c>
      <c r="CV575" s="239">
        <v>44.900389130000001</v>
      </c>
      <c r="CW575" s="239">
        <v>-93.73245704</v>
      </c>
      <c r="CX575" s="239" t="s">
        <v>379</v>
      </c>
      <c r="CY575" s="239" t="s">
        <v>1298</v>
      </c>
    </row>
    <row r="576" spans="1:103" x14ac:dyDescent="0.25">
      <c r="A576" s="239">
        <v>10742765</v>
      </c>
      <c r="B576" s="239">
        <v>3</v>
      </c>
      <c r="C576" s="239">
        <v>7</v>
      </c>
      <c r="D576" s="239">
        <v>173.79599999999999</v>
      </c>
      <c r="E576" s="239">
        <v>27</v>
      </c>
      <c r="F576" s="239" t="s">
        <v>1214</v>
      </c>
      <c r="H576" s="239" t="s">
        <v>374</v>
      </c>
      <c r="I576" s="239">
        <v>25</v>
      </c>
      <c r="K576" s="239">
        <v>11005144</v>
      </c>
      <c r="L576" s="239">
        <v>112420148</v>
      </c>
      <c r="M576" s="239">
        <v>8</v>
      </c>
      <c r="N576" s="239">
        <v>26</v>
      </c>
      <c r="O576" s="239">
        <v>2011</v>
      </c>
      <c r="P576" s="239" t="s">
        <v>383</v>
      </c>
      <c r="Q576" s="239">
        <v>18</v>
      </c>
      <c r="R576" s="239" t="s">
        <v>376</v>
      </c>
      <c r="S576" s="239">
        <v>5</v>
      </c>
      <c r="T576" s="239">
        <v>0</v>
      </c>
      <c r="U576" s="239">
        <v>2</v>
      </c>
      <c r="V576" s="239">
        <v>3</v>
      </c>
      <c r="W576" s="239">
        <v>10</v>
      </c>
      <c r="X576" s="239">
        <v>4</v>
      </c>
      <c r="Y576" s="239">
        <v>1</v>
      </c>
      <c r="Z576" s="239">
        <v>1</v>
      </c>
      <c r="AB576" s="239">
        <v>1</v>
      </c>
      <c r="AC576" s="239">
        <v>98</v>
      </c>
      <c r="AD576" s="239" t="s">
        <v>525</v>
      </c>
      <c r="AE576" s="239" t="s">
        <v>1299</v>
      </c>
      <c r="AF576" s="239" t="s">
        <v>521</v>
      </c>
      <c r="AG576" s="239">
        <v>9</v>
      </c>
      <c r="AH576" s="239">
        <v>2</v>
      </c>
      <c r="AI576" s="239">
        <v>2</v>
      </c>
      <c r="AJ576" s="239">
        <v>4</v>
      </c>
      <c r="AK576" s="239">
        <v>21</v>
      </c>
      <c r="AL576" s="239">
        <v>43</v>
      </c>
      <c r="AM576" s="239" t="s">
        <v>384</v>
      </c>
      <c r="AN576" s="239">
        <v>5</v>
      </c>
      <c r="AO576" s="239">
        <v>7</v>
      </c>
      <c r="AS576" s="239">
        <v>7</v>
      </c>
      <c r="AT576" s="239">
        <v>2</v>
      </c>
      <c r="AU576" s="239">
        <v>45</v>
      </c>
      <c r="AV576" s="239">
        <v>11</v>
      </c>
      <c r="AW576" s="239">
        <v>21</v>
      </c>
      <c r="AX576" s="239">
        <v>2</v>
      </c>
      <c r="AY576" s="239">
        <v>2</v>
      </c>
      <c r="AZ576" s="239">
        <v>6</v>
      </c>
      <c r="BA576" s="239">
        <v>24</v>
      </c>
      <c r="BB576" s="239">
        <v>21</v>
      </c>
      <c r="BC576" s="239" t="s">
        <v>374</v>
      </c>
      <c r="BD576" s="239">
        <v>5</v>
      </c>
      <c r="BI576" s="239">
        <v>7</v>
      </c>
      <c r="BJ576" s="239">
        <v>2</v>
      </c>
      <c r="BK576" s="239">
        <v>45</v>
      </c>
      <c r="BL576" s="239">
        <v>11</v>
      </c>
      <c r="BM576" s="239">
        <v>21</v>
      </c>
      <c r="CT576" s="239">
        <v>442175</v>
      </c>
      <c r="CU576" s="239">
        <v>4972146</v>
      </c>
      <c r="CV576" s="239">
        <v>44.900390199999997</v>
      </c>
      <c r="CW576" s="239">
        <v>-93.732414899999995</v>
      </c>
      <c r="CX576" s="239" t="s">
        <v>379</v>
      </c>
      <c r="CY576" s="239" t="s">
        <v>1300</v>
      </c>
    </row>
    <row r="577" spans="1:103" x14ac:dyDescent="0.25">
      <c r="A577" s="239">
        <v>10794440</v>
      </c>
      <c r="B577" s="239">
        <v>3</v>
      </c>
      <c r="C577" s="239">
        <v>7</v>
      </c>
      <c r="D577" s="239">
        <v>173.79599999999999</v>
      </c>
      <c r="E577" s="239">
        <v>27</v>
      </c>
      <c r="F577" s="239" t="s">
        <v>1214</v>
      </c>
      <c r="H577" s="239" t="s">
        <v>374</v>
      </c>
      <c r="I577" s="239">
        <v>25</v>
      </c>
      <c r="K577" s="239">
        <v>12001810</v>
      </c>
      <c r="L577" s="239">
        <v>121000008</v>
      </c>
      <c r="M577" s="239">
        <v>4</v>
      </c>
      <c r="N577" s="239">
        <v>4</v>
      </c>
      <c r="O577" s="239">
        <v>2012</v>
      </c>
      <c r="P577" s="239" t="s">
        <v>375</v>
      </c>
      <c r="Q577" s="239">
        <v>18</v>
      </c>
      <c r="R577" s="239" t="s">
        <v>376</v>
      </c>
      <c r="S577" s="239">
        <v>4</v>
      </c>
      <c r="T577" s="239">
        <v>0</v>
      </c>
      <c r="U577" s="239">
        <v>2</v>
      </c>
      <c r="V577" s="239">
        <v>3</v>
      </c>
      <c r="W577" s="239">
        <v>10</v>
      </c>
      <c r="X577" s="239">
        <v>4</v>
      </c>
      <c r="Y577" s="239">
        <v>1</v>
      </c>
      <c r="Z577" s="239">
        <v>1</v>
      </c>
      <c r="AB577" s="239">
        <v>1</v>
      </c>
      <c r="AC577" s="239">
        <v>98</v>
      </c>
      <c r="AD577" s="239" t="s">
        <v>525</v>
      </c>
      <c r="AE577" s="239" t="s">
        <v>1301</v>
      </c>
      <c r="AF577" s="239" t="s">
        <v>521</v>
      </c>
      <c r="AG577" s="239">
        <v>9</v>
      </c>
      <c r="AH577" s="239">
        <v>2</v>
      </c>
      <c r="AI577" s="239">
        <v>2</v>
      </c>
      <c r="AJ577" s="239">
        <v>6</v>
      </c>
      <c r="AK577" s="239">
        <v>24</v>
      </c>
      <c r="AL577" s="239">
        <v>45</v>
      </c>
      <c r="AM577" s="239" t="s">
        <v>384</v>
      </c>
      <c r="AN577" s="239">
        <v>5</v>
      </c>
      <c r="AO577" s="239">
        <v>2</v>
      </c>
      <c r="AS577" s="239">
        <v>7</v>
      </c>
      <c r="AT577" s="239">
        <v>2</v>
      </c>
      <c r="AU577" s="239">
        <v>45</v>
      </c>
      <c r="AV577" s="239">
        <v>11</v>
      </c>
      <c r="AW577" s="239">
        <v>21</v>
      </c>
      <c r="AX577" s="239">
        <v>2</v>
      </c>
      <c r="AY577" s="239">
        <v>3</v>
      </c>
      <c r="AZ577" s="239">
        <v>4</v>
      </c>
      <c r="BA577" s="239">
        <v>21</v>
      </c>
      <c r="BB577" s="239">
        <v>68</v>
      </c>
      <c r="BC577" s="239" t="s">
        <v>374</v>
      </c>
      <c r="BD577" s="239">
        <v>1</v>
      </c>
      <c r="BE577" s="239">
        <v>18</v>
      </c>
      <c r="BI577" s="239">
        <v>7</v>
      </c>
      <c r="BJ577" s="239">
        <v>2</v>
      </c>
      <c r="BK577" s="239">
        <v>45</v>
      </c>
      <c r="BL577" s="239">
        <v>11</v>
      </c>
      <c r="BM577" s="239">
        <v>21</v>
      </c>
      <c r="CT577" s="239">
        <v>442175</v>
      </c>
      <c r="CU577" s="239">
        <v>4972146</v>
      </c>
      <c r="CV577" s="239">
        <v>44.900390199999997</v>
      </c>
      <c r="CW577" s="239">
        <v>-93.732414899999995</v>
      </c>
      <c r="CX577" s="239" t="s">
        <v>379</v>
      </c>
      <c r="CY577" s="239" t="s">
        <v>1302</v>
      </c>
    </row>
    <row r="578" spans="1:103" x14ac:dyDescent="0.25">
      <c r="A578" s="239">
        <v>10796167</v>
      </c>
      <c r="B578" s="239">
        <v>3</v>
      </c>
      <c r="C578" s="239">
        <v>7</v>
      </c>
      <c r="D578" s="239">
        <v>173.79599999999999</v>
      </c>
      <c r="E578" s="239">
        <v>27</v>
      </c>
      <c r="F578" s="239" t="s">
        <v>1214</v>
      </c>
      <c r="H578" s="239" t="s">
        <v>374</v>
      </c>
      <c r="I578" s="239">
        <v>25</v>
      </c>
      <c r="K578" s="239">
        <v>12002489</v>
      </c>
      <c r="L578" s="239">
        <v>121320031</v>
      </c>
      <c r="M578" s="239">
        <v>5</v>
      </c>
      <c r="N578" s="239">
        <v>11</v>
      </c>
      <c r="O578" s="239">
        <v>2012</v>
      </c>
      <c r="P578" s="239" t="s">
        <v>383</v>
      </c>
      <c r="Q578" s="239">
        <v>7</v>
      </c>
      <c r="S578" s="239">
        <v>5</v>
      </c>
      <c r="T578" s="239">
        <v>0</v>
      </c>
      <c r="U578" s="239">
        <v>2</v>
      </c>
      <c r="V578" s="239">
        <v>1</v>
      </c>
      <c r="W578" s="239">
        <v>10</v>
      </c>
      <c r="X578" s="239">
        <v>10</v>
      </c>
      <c r="Y578" s="239">
        <v>1</v>
      </c>
      <c r="Z578" s="239">
        <v>2</v>
      </c>
      <c r="AB578" s="239">
        <v>1</v>
      </c>
      <c r="AC578" s="239">
        <v>98</v>
      </c>
      <c r="AD578" s="239" t="s">
        <v>1301</v>
      </c>
      <c r="AE578" s="239" t="s">
        <v>525</v>
      </c>
      <c r="AF578" s="239" t="s">
        <v>521</v>
      </c>
      <c r="AG578" s="239">
        <v>7</v>
      </c>
      <c r="AH578" s="239">
        <v>2</v>
      </c>
      <c r="AI578" s="239">
        <v>4</v>
      </c>
      <c r="AJ578" s="239">
        <v>7</v>
      </c>
      <c r="AK578" s="239">
        <v>24</v>
      </c>
      <c r="AL578" s="239">
        <v>41</v>
      </c>
      <c r="AM578" s="239" t="s">
        <v>384</v>
      </c>
      <c r="AN578" s="239">
        <v>99</v>
      </c>
      <c r="AO578" s="239">
        <v>1</v>
      </c>
      <c r="AS578" s="239">
        <v>7</v>
      </c>
      <c r="AT578" s="239">
        <v>2</v>
      </c>
      <c r="AU578" s="239">
        <v>30</v>
      </c>
      <c r="AV578" s="239">
        <v>10</v>
      </c>
      <c r="AW578" s="239">
        <v>21</v>
      </c>
      <c r="AX578" s="239">
        <v>2</v>
      </c>
      <c r="AY578" s="239">
        <v>4</v>
      </c>
      <c r="AZ578" s="239">
        <v>7</v>
      </c>
      <c r="BA578" s="239">
        <v>8</v>
      </c>
      <c r="BB578" s="239">
        <v>45</v>
      </c>
      <c r="BC578" s="239" t="s">
        <v>374</v>
      </c>
      <c r="BD578" s="239">
        <v>5</v>
      </c>
      <c r="BE578" s="239">
        <v>5</v>
      </c>
      <c r="BF578" s="239">
        <v>15</v>
      </c>
      <c r="BI578" s="239">
        <v>7</v>
      </c>
      <c r="BJ578" s="239">
        <v>2</v>
      </c>
      <c r="BK578" s="239">
        <v>30</v>
      </c>
      <c r="BL578" s="239">
        <v>10</v>
      </c>
      <c r="BM578" s="239">
        <v>21</v>
      </c>
      <c r="CT578" s="239">
        <v>442175</v>
      </c>
      <c r="CU578" s="239">
        <v>4972146</v>
      </c>
      <c r="CV578" s="239">
        <v>44.900390199999997</v>
      </c>
      <c r="CW578" s="239">
        <v>-93.732414899999995</v>
      </c>
      <c r="CX578" s="239" t="s">
        <v>379</v>
      </c>
      <c r="CY578" s="239" t="s">
        <v>1303</v>
      </c>
    </row>
    <row r="579" spans="1:103" x14ac:dyDescent="0.25">
      <c r="A579" s="239">
        <v>10912728</v>
      </c>
      <c r="B579" s="239">
        <v>3</v>
      </c>
      <c r="C579" s="239">
        <v>7</v>
      </c>
      <c r="D579" s="239">
        <v>173.79599999999999</v>
      </c>
      <c r="E579" s="239">
        <v>27</v>
      </c>
      <c r="F579" s="239" t="s">
        <v>1214</v>
      </c>
      <c r="H579" s="239" t="s">
        <v>374</v>
      </c>
      <c r="I579" s="239">
        <v>25</v>
      </c>
      <c r="K579" s="239" t="s">
        <v>1304</v>
      </c>
      <c r="L579" s="239">
        <v>133390275</v>
      </c>
      <c r="M579" s="239">
        <v>12</v>
      </c>
      <c r="N579" s="239">
        <v>5</v>
      </c>
      <c r="O579" s="239">
        <v>2013</v>
      </c>
      <c r="P579" s="239" t="s">
        <v>416</v>
      </c>
      <c r="Q579" s="239">
        <v>10</v>
      </c>
      <c r="R579" s="239" t="s">
        <v>393</v>
      </c>
      <c r="S579" s="239">
        <v>5</v>
      </c>
      <c r="T579" s="239">
        <v>0</v>
      </c>
      <c r="U579" s="239">
        <v>1</v>
      </c>
      <c r="V579" s="239">
        <v>7</v>
      </c>
      <c r="W579" s="239">
        <v>54</v>
      </c>
      <c r="X579" s="239">
        <v>2</v>
      </c>
      <c r="Y579" s="239">
        <v>1</v>
      </c>
      <c r="Z579" s="239">
        <v>1</v>
      </c>
      <c r="AB579" s="239">
        <v>5</v>
      </c>
      <c r="AC579" s="239">
        <v>98</v>
      </c>
      <c r="AD579" s="239" t="s">
        <v>519</v>
      </c>
      <c r="AE579" s="239" t="s">
        <v>1305</v>
      </c>
      <c r="AF579" s="239" t="s">
        <v>521</v>
      </c>
      <c r="AG579" s="239">
        <v>3</v>
      </c>
      <c r="AH579" s="239">
        <v>2</v>
      </c>
      <c r="AI579" s="239">
        <v>2</v>
      </c>
      <c r="AJ579" s="239">
        <v>3</v>
      </c>
      <c r="AK579" s="239">
        <v>21</v>
      </c>
      <c r="AL579" s="239">
        <v>18</v>
      </c>
      <c r="AM579" s="239" t="s">
        <v>374</v>
      </c>
      <c r="AN579" s="239">
        <v>5</v>
      </c>
      <c r="AS579" s="239">
        <v>7</v>
      </c>
      <c r="AT579" s="239">
        <v>98</v>
      </c>
      <c r="AU579" s="239">
        <v>45</v>
      </c>
      <c r="AV579" s="239">
        <v>11</v>
      </c>
      <c r="AW579" s="239">
        <v>21</v>
      </c>
      <c r="CT579" s="239">
        <v>442175</v>
      </c>
      <c r="CU579" s="239">
        <v>4972146</v>
      </c>
      <c r="CV579" s="239">
        <v>44.900390199999997</v>
      </c>
      <c r="CW579" s="239">
        <v>-93.732414899999995</v>
      </c>
      <c r="CX579" s="239" t="s">
        <v>379</v>
      </c>
      <c r="CY579" s="239" t="s">
        <v>1306</v>
      </c>
    </row>
    <row r="580" spans="1:103" x14ac:dyDescent="0.25">
      <c r="A580" s="239">
        <v>10952062</v>
      </c>
      <c r="B580" s="239">
        <v>3</v>
      </c>
      <c r="C580" s="239">
        <v>7</v>
      </c>
      <c r="D580" s="239">
        <v>173.79599999999999</v>
      </c>
      <c r="E580" s="239">
        <v>27</v>
      </c>
      <c r="F580" s="239" t="s">
        <v>1214</v>
      </c>
      <c r="H580" s="239" t="s">
        <v>374</v>
      </c>
      <c r="I580" s="239">
        <v>25</v>
      </c>
      <c r="K580" s="239" t="s">
        <v>1307</v>
      </c>
      <c r="L580" s="239">
        <v>140540195</v>
      </c>
      <c r="M580" s="239">
        <v>2</v>
      </c>
      <c r="N580" s="239">
        <v>23</v>
      </c>
      <c r="O580" s="239">
        <v>2014</v>
      </c>
      <c r="P580" s="239" t="s">
        <v>389</v>
      </c>
      <c r="Q580" s="239">
        <v>12</v>
      </c>
      <c r="R580" s="239" t="s">
        <v>393</v>
      </c>
      <c r="S580" s="239">
        <v>5</v>
      </c>
      <c r="T580" s="239">
        <v>0</v>
      </c>
      <c r="U580" s="239">
        <v>2</v>
      </c>
      <c r="V580" s="239">
        <v>5</v>
      </c>
      <c r="W580" s="239">
        <v>10</v>
      </c>
      <c r="X580" s="239">
        <v>4</v>
      </c>
      <c r="Y580" s="239">
        <v>1</v>
      </c>
      <c r="Z580" s="239">
        <v>1</v>
      </c>
      <c r="AB580" s="239">
        <v>5</v>
      </c>
      <c r="AC580" s="239">
        <v>98</v>
      </c>
      <c r="AD580" s="239" t="s">
        <v>860</v>
      </c>
      <c r="AE580" s="239" t="s">
        <v>1308</v>
      </c>
      <c r="AF580" s="239" t="s">
        <v>521</v>
      </c>
      <c r="AG580" s="239">
        <v>10</v>
      </c>
      <c r="AH580" s="239">
        <v>2</v>
      </c>
      <c r="AI580" s="239">
        <v>3</v>
      </c>
      <c r="AJ580" s="239">
        <v>3</v>
      </c>
      <c r="AK580" s="239">
        <v>21</v>
      </c>
      <c r="AL580" s="239">
        <v>48</v>
      </c>
      <c r="AM580" s="239" t="s">
        <v>374</v>
      </c>
      <c r="AN580" s="239">
        <v>5</v>
      </c>
      <c r="AO580" s="239">
        <v>16</v>
      </c>
      <c r="AS580" s="239">
        <v>4</v>
      </c>
      <c r="AT580" s="239">
        <v>98</v>
      </c>
      <c r="AU580" s="239">
        <v>50</v>
      </c>
      <c r="AV580" s="239">
        <v>11</v>
      </c>
      <c r="AW580" s="239">
        <v>21</v>
      </c>
      <c r="AX580" s="239">
        <v>2</v>
      </c>
      <c r="AY580" s="239">
        <v>2</v>
      </c>
      <c r="AZ580" s="239">
        <v>3</v>
      </c>
      <c r="BA580" s="239">
        <v>21</v>
      </c>
      <c r="BB580" s="239">
        <v>38</v>
      </c>
      <c r="BC580" s="239" t="s">
        <v>374</v>
      </c>
      <c r="BD580" s="239">
        <v>5</v>
      </c>
      <c r="BE580" s="239">
        <v>1</v>
      </c>
      <c r="BI580" s="239">
        <v>4</v>
      </c>
      <c r="BJ580" s="239">
        <v>98</v>
      </c>
      <c r="BK580" s="239">
        <v>50</v>
      </c>
      <c r="BL580" s="239">
        <v>11</v>
      </c>
      <c r="BM580" s="239">
        <v>21</v>
      </c>
      <c r="CT580" s="239">
        <v>442175</v>
      </c>
      <c r="CU580" s="239">
        <v>4972146</v>
      </c>
      <c r="CV580" s="239">
        <v>44.900390199999997</v>
      </c>
      <c r="CW580" s="239">
        <v>-93.732414899999995</v>
      </c>
      <c r="CX580" s="239" t="s">
        <v>379</v>
      </c>
      <c r="CY580" s="239" t="s">
        <v>1309</v>
      </c>
    </row>
    <row r="581" spans="1:103" x14ac:dyDescent="0.25">
      <c r="A581" s="239">
        <v>10967658</v>
      </c>
      <c r="B581" s="239">
        <v>3</v>
      </c>
      <c r="C581" s="239">
        <v>7</v>
      </c>
      <c r="D581" s="239">
        <v>173.79599999999999</v>
      </c>
      <c r="E581" s="239">
        <v>27</v>
      </c>
      <c r="F581" s="239" t="s">
        <v>1214</v>
      </c>
      <c r="H581" s="239" t="s">
        <v>374</v>
      </c>
      <c r="I581" s="239">
        <v>25</v>
      </c>
      <c r="K581" s="239">
        <v>14003089</v>
      </c>
      <c r="L581" s="239">
        <v>141770005</v>
      </c>
      <c r="M581" s="239">
        <v>6</v>
      </c>
      <c r="N581" s="239">
        <v>25</v>
      </c>
      <c r="O581" s="239">
        <v>2014</v>
      </c>
      <c r="P581" s="239" t="s">
        <v>375</v>
      </c>
      <c r="Q581" s="239">
        <v>16</v>
      </c>
      <c r="S581" s="239">
        <v>3</v>
      </c>
      <c r="T581" s="239">
        <v>0</v>
      </c>
      <c r="U581" s="239">
        <v>2</v>
      </c>
      <c r="V581" s="239">
        <v>5</v>
      </c>
      <c r="W581" s="239">
        <v>10</v>
      </c>
      <c r="X581" s="239">
        <v>3</v>
      </c>
      <c r="Y581" s="239">
        <v>1</v>
      </c>
      <c r="Z581" s="239">
        <v>1</v>
      </c>
      <c r="AB581" s="239">
        <v>1</v>
      </c>
      <c r="AC581" s="239">
        <v>98</v>
      </c>
      <c r="AD581" s="239" t="s">
        <v>519</v>
      </c>
      <c r="AE581" s="239" t="s">
        <v>1310</v>
      </c>
      <c r="AF581" s="239" t="s">
        <v>521</v>
      </c>
      <c r="AG581" s="239">
        <v>10</v>
      </c>
      <c r="AH581" s="239">
        <v>2</v>
      </c>
      <c r="AI581" s="239">
        <v>4</v>
      </c>
      <c r="AJ581" s="239">
        <v>2</v>
      </c>
      <c r="AK581" s="239">
        <v>24</v>
      </c>
      <c r="AL581" s="239">
        <v>16</v>
      </c>
      <c r="AM581" s="239" t="s">
        <v>384</v>
      </c>
      <c r="AN581" s="239">
        <v>5</v>
      </c>
      <c r="AO581" s="239">
        <v>2</v>
      </c>
      <c r="AS581" s="239">
        <v>7</v>
      </c>
      <c r="AT581" s="239">
        <v>2</v>
      </c>
      <c r="AU581" s="239">
        <v>45</v>
      </c>
      <c r="AV581" s="239">
        <v>11</v>
      </c>
      <c r="AW581" s="239">
        <v>21</v>
      </c>
      <c r="AX581" s="239">
        <v>2</v>
      </c>
      <c r="AY581" s="239">
        <v>2</v>
      </c>
      <c r="AZ581" s="239">
        <v>4</v>
      </c>
      <c r="BA581" s="239">
        <v>21</v>
      </c>
      <c r="BB581" s="239">
        <v>60</v>
      </c>
      <c r="BC581" s="239" t="s">
        <v>384</v>
      </c>
      <c r="BD581" s="239">
        <v>5</v>
      </c>
      <c r="BE581" s="239">
        <v>1</v>
      </c>
      <c r="BI581" s="239">
        <v>7</v>
      </c>
      <c r="BJ581" s="239">
        <v>2</v>
      </c>
      <c r="BK581" s="239">
        <v>45</v>
      </c>
      <c r="BL581" s="239">
        <v>11</v>
      </c>
      <c r="BM581" s="239">
        <v>21</v>
      </c>
      <c r="CT581" s="239">
        <v>442175</v>
      </c>
      <c r="CU581" s="239">
        <v>4972146</v>
      </c>
      <c r="CV581" s="239">
        <v>44.900390199999997</v>
      </c>
      <c r="CW581" s="239">
        <v>-93.732414899999995</v>
      </c>
      <c r="CX581" s="239" t="s">
        <v>379</v>
      </c>
      <c r="CY581" s="239" t="s">
        <v>1311</v>
      </c>
    </row>
    <row r="582" spans="1:103" x14ac:dyDescent="0.25">
      <c r="A582" s="239">
        <v>11054334</v>
      </c>
      <c r="B582" s="239">
        <v>3</v>
      </c>
      <c r="C582" s="239">
        <v>7</v>
      </c>
      <c r="D582" s="239">
        <v>173.79599999999999</v>
      </c>
      <c r="E582" s="239">
        <v>27</v>
      </c>
      <c r="F582" s="239" t="s">
        <v>1214</v>
      </c>
      <c r="H582" s="239" t="s">
        <v>374</v>
      </c>
      <c r="I582" s="239">
        <v>25</v>
      </c>
      <c r="K582" s="239">
        <v>15004211</v>
      </c>
      <c r="L582" s="239">
        <v>152250176</v>
      </c>
      <c r="M582" s="239">
        <v>8</v>
      </c>
      <c r="N582" s="239">
        <v>13</v>
      </c>
      <c r="O582" s="239">
        <v>2015</v>
      </c>
      <c r="P582" s="239" t="s">
        <v>416</v>
      </c>
      <c r="Q582" s="239">
        <v>16</v>
      </c>
      <c r="S582" s="239">
        <v>5</v>
      </c>
      <c r="T582" s="239">
        <v>0</v>
      </c>
      <c r="U582" s="239">
        <v>2</v>
      </c>
      <c r="V582" s="239">
        <v>1</v>
      </c>
      <c r="W582" s="239">
        <v>10</v>
      </c>
      <c r="X582" s="239">
        <v>2</v>
      </c>
      <c r="Y582" s="239">
        <v>1</v>
      </c>
      <c r="Z582" s="239">
        <v>1</v>
      </c>
      <c r="AB582" s="239">
        <v>1</v>
      </c>
      <c r="AC582" s="239">
        <v>98</v>
      </c>
      <c r="AD582" s="239" t="s">
        <v>519</v>
      </c>
      <c r="AE582" s="239" t="s">
        <v>1294</v>
      </c>
      <c r="AF582" s="239" t="s">
        <v>521</v>
      </c>
      <c r="AG582" s="239">
        <v>7</v>
      </c>
      <c r="AH582" s="239">
        <v>2</v>
      </c>
      <c r="AI582" s="239">
        <v>2</v>
      </c>
      <c r="AJ582" s="239">
        <v>4</v>
      </c>
      <c r="AK582" s="239">
        <v>21</v>
      </c>
      <c r="AL582" s="239">
        <v>17</v>
      </c>
      <c r="AM582" s="239" t="s">
        <v>384</v>
      </c>
      <c r="AN582" s="239">
        <v>5</v>
      </c>
      <c r="AO582" s="239">
        <v>16</v>
      </c>
      <c r="AP582" s="239">
        <v>1</v>
      </c>
      <c r="AS582" s="239">
        <v>7</v>
      </c>
      <c r="AT582" s="239">
        <v>98</v>
      </c>
      <c r="AU582" s="239">
        <v>45</v>
      </c>
      <c r="AV582" s="239">
        <v>11</v>
      </c>
      <c r="AW582" s="239">
        <v>21</v>
      </c>
      <c r="AX582" s="239">
        <v>2</v>
      </c>
      <c r="AY582" s="239">
        <v>2</v>
      </c>
      <c r="AZ582" s="239">
        <v>4</v>
      </c>
      <c r="BA582" s="239">
        <v>21</v>
      </c>
      <c r="BB582" s="239">
        <v>41</v>
      </c>
      <c r="BC582" s="239" t="s">
        <v>384</v>
      </c>
      <c r="BD582" s="239">
        <v>5</v>
      </c>
      <c r="BE582" s="239">
        <v>1</v>
      </c>
      <c r="BI582" s="239">
        <v>7</v>
      </c>
      <c r="BJ582" s="239">
        <v>98</v>
      </c>
      <c r="BK582" s="239">
        <v>45</v>
      </c>
      <c r="BL582" s="239">
        <v>11</v>
      </c>
      <c r="BM582" s="239">
        <v>21</v>
      </c>
      <c r="CT582" s="239">
        <v>442175</v>
      </c>
      <c r="CU582" s="239">
        <v>4972146</v>
      </c>
      <c r="CV582" s="239">
        <v>44.900390199999997</v>
      </c>
      <c r="CW582" s="239">
        <v>-93.732414899999995</v>
      </c>
      <c r="CX582" s="239" t="s">
        <v>379</v>
      </c>
      <c r="CY582" s="239" t="s">
        <v>1312</v>
      </c>
    </row>
    <row r="583" spans="1:103" x14ac:dyDescent="0.25">
      <c r="A583" s="239">
        <v>758585</v>
      </c>
      <c r="B583" s="239">
        <v>3</v>
      </c>
      <c r="C583" s="239">
        <v>7</v>
      </c>
      <c r="D583" s="239">
        <v>173.8</v>
      </c>
      <c r="E583" s="239">
        <v>27</v>
      </c>
      <c r="F583" s="239" t="s">
        <v>1214</v>
      </c>
      <c r="H583" s="239" t="s">
        <v>374</v>
      </c>
      <c r="I583" s="239">
        <v>25</v>
      </c>
      <c r="K583" s="239">
        <v>19005043</v>
      </c>
      <c r="M583" s="239">
        <v>10</v>
      </c>
      <c r="N583" s="239">
        <v>31</v>
      </c>
      <c r="O583" s="239">
        <v>2019</v>
      </c>
      <c r="P583" s="239" t="s">
        <v>416</v>
      </c>
      <c r="Q583" s="239">
        <v>16</v>
      </c>
      <c r="R583" s="239" t="s">
        <v>376</v>
      </c>
      <c r="S583" s="239">
        <v>5</v>
      </c>
      <c r="T583" s="239">
        <v>0</v>
      </c>
      <c r="U583" s="239">
        <v>2</v>
      </c>
      <c r="V583" s="239">
        <v>12</v>
      </c>
      <c r="W583" s="239">
        <v>10</v>
      </c>
      <c r="X583" s="239">
        <v>4</v>
      </c>
      <c r="Y583" s="239">
        <v>3</v>
      </c>
      <c r="Z583" s="239">
        <v>1</v>
      </c>
      <c r="AB583" s="239">
        <v>1</v>
      </c>
      <c r="AC583" s="239">
        <v>98</v>
      </c>
      <c r="AD583" s="239">
        <v>7</v>
      </c>
      <c r="AF583" s="239" t="s">
        <v>521</v>
      </c>
      <c r="AG583" s="239">
        <v>7</v>
      </c>
      <c r="AH583" s="239">
        <v>2</v>
      </c>
      <c r="AI583" s="239">
        <v>3</v>
      </c>
      <c r="AJ583" s="239">
        <v>4</v>
      </c>
      <c r="AK583" s="239">
        <v>34</v>
      </c>
      <c r="AL583" s="239">
        <v>65</v>
      </c>
      <c r="AM583" s="239" t="s">
        <v>374</v>
      </c>
      <c r="AN583" s="239">
        <v>5</v>
      </c>
      <c r="AO583" s="239">
        <v>1</v>
      </c>
      <c r="AS583" s="239">
        <v>14</v>
      </c>
      <c r="AT583" s="239">
        <v>9</v>
      </c>
      <c r="AU583" s="239">
        <v>50</v>
      </c>
      <c r="AV583" s="239">
        <v>11</v>
      </c>
      <c r="AW583" s="239">
        <v>21</v>
      </c>
      <c r="AX583" s="239">
        <v>2</v>
      </c>
      <c r="AY583" s="239">
        <v>4</v>
      </c>
      <c r="AZ583" s="239">
        <v>4</v>
      </c>
      <c r="BA583" s="239">
        <v>21</v>
      </c>
      <c r="BB583" s="239">
        <v>55</v>
      </c>
      <c r="BC583" s="239" t="s">
        <v>384</v>
      </c>
      <c r="BD583" s="239">
        <v>5</v>
      </c>
      <c r="BE583" s="239">
        <v>1</v>
      </c>
      <c r="BI583" s="239">
        <v>14</v>
      </c>
      <c r="BJ583" s="239">
        <v>9</v>
      </c>
      <c r="BK583" s="239">
        <v>50</v>
      </c>
      <c r="BL583" s="239">
        <v>11</v>
      </c>
      <c r="BM583" s="239">
        <v>21</v>
      </c>
      <c r="CT583" s="239">
        <v>442169.11256879201</v>
      </c>
      <c r="CU583" s="239">
        <v>4972150.2238869201</v>
      </c>
      <c r="CV583" s="239">
        <v>44.900427729999997</v>
      </c>
      <c r="CW583" s="239">
        <v>-93.732484409999998</v>
      </c>
      <c r="CX583" s="239" t="s">
        <v>379</v>
      </c>
      <c r="CY583" s="239" t="s">
        <v>1313</v>
      </c>
    </row>
    <row r="584" spans="1:103" x14ac:dyDescent="0.25">
      <c r="A584" s="239">
        <v>764558</v>
      </c>
      <c r="B584" s="239">
        <v>3</v>
      </c>
      <c r="C584" s="239">
        <v>7</v>
      </c>
      <c r="D584" s="239">
        <v>173.803</v>
      </c>
      <c r="E584" s="239">
        <v>27</v>
      </c>
      <c r="F584" s="239" t="s">
        <v>1214</v>
      </c>
      <c r="H584" s="239" t="s">
        <v>374</v>
      </c>
      <c r="I584" s="239">
        <v>25</v>
      </c>
      <c r="K584" s="239">
        <v>19005442</v>
      </c>
      <c r="M584" s="239">
        <v>11</v>
      </c>
      <c r="N584" s="239">
        <v>22</v>
      </c>
      <c r="O584" s="239">
        <v>2019</v>
      </c>
      <c r="P584" s="239" t="s">
        <v>383</v>
      </c>
      <c r="Q584" s="239">
        <v>16</v>
      </c>
      <c r="S584" s="239">
        <v>5</v>
      </c>
      <c r="T584" s="239">
        <v>0</v>
      </c>
      <c r="U584" s="239">
        <v>2</v>
      </c>
      <c r="V584" s="239">
        <v>5</v>
      </c>
      <c r="W584" s="239">
        <v>10</v>
      </c>
      <c r="X584" s="239">
        <v>4</v>
      </c>
      <c r="Y584" s="239">
        <v>6</v>
      </c>
      <c r="Z584" s="239">
        <v>1</v>
      </c>
      <c r="AB584" s="239">
        <v>1</v>
      </c>
      <c r="AC584" s="239">
        <v>98</v>
      </c>
      <c r="AD584" s="239">
        <v>7</v>
      </c>
      <c r="AF584" s="239" t="s">
        <v>521</v>
      </c>
      <c r="AG584" s="239">
        <v>10</v>
      </c>
      <c r="AH584" s="239">
        <v>2</v>
      </c>
      <c r="AI584" s="239">
        <v>2</v>
      </c>
      <c r="AJ584" s="239">
        <v>2</v>
      </c>
      <c r="AK584" s="239">
        <v>21</v>
      </c>
      <c r="AL584" s="239">
        <v>19</v>
      </c>
      <c r="AM584" s="239" t="s">
        <v>384</v>
      </c>
      <c r="AN584" s="239">
        <v>5</v>
      </c>
      <c r="AO584" s="239">
        <v>2</v>
      </c>
      <c r="AS584" s="239">
        <v>12</v>
      </c>
      <c r="AT584" s="239">
        <v>23</v>
      </c>
      <c r="AV584" s="239">
        <v>11</v>
      </c>
      <c r="AW584" s="239">
        <v>21</v>
      </c>
      <c r="AX584" s="239">
        <v>2</v>
      </c>
      <c r="AY584" s="239">
        <v>2</v>
      </c>
      <c r="AZ584" s="239">
        <v>4</v>
      </c>
      <c r="BA584" s="239">
        <v>21</v>
      </c>
      <c r="BB584" s="239">
        <v>23</v>
      </c>
      <c r="BC584" s="239" t="s">
        <v>384</v>
      </c>
      <c r="BD584" s="239">
        <v>5</v>
      </c>
      <c r="BE584" s="239">
        <v>1</v>
      </c>
      <c r="BI584" s="239">
        <v>12</v>
      </c>
      <c r="BJ584" s="239">
        <v>23</v>
      </c>
      <c r="BK584" s="239">
        <v>55</v>
      </c>
      <c r="BL584" s="239">
        <v>11</v>
      </c>
      <c r="BM584" s="239">
        <v>21</v>
      </c>
      <c r="CT584" s="239">
        <v>442173.345910592</v>
      </c>
      <c r="CU584" s="239">
        <v>4972145.9059247896</v>
      </c>
      <c r="CV584" s="239">
        <v>44.90038921</v>
      </c>
      <c r="CW584" s="239">
        <v>-93.732430300000004</v>
      </c>
      <c r="CX584" s="239" t="s">
        <v>379</v>
      </c>
      <c r="CY584" s="239" t="s">
        <v>1314</v>
      </c>
    </row>
    <row r="585" spans="1:103" x14ac:dyDescent="0.25">
      <c r="A585" s="239">
        <v>10748294</v>
      </c>
      <c r="B585" s="239">
        <v>3</v>
      </c>
      <c r="C585" s="239">
        <v>7</v>
      </c>
      <c r="D585" s="239">
        <v>173.93700000000001</v>
      </c>
      <c r="E585" s="239">
        <v>27</v>
      </c>
      <c r="F585" s="239" t="s">
        <v>1214</v>
      </c>
      <c r="H585" s="239" t="s">
        <v>374</v>
      </c>
      <c r="I585" s="239">
        <v>25</v>
      </c>
      <c r="K585" s="239">
        <v>11006165</v>
      </c>
      <c r="L585" s="239">
        <v>112780128</v>
      </c>
      <c r="M585" s="239">
        <v>10</v>
      </c>
      <c r="N585" s="239">
        <v>4</v>
      </c>
      <c r="O585" s="239">
        <v>2011</v>
      </c>
      <c r="P585" s="239" t="s">
        <v>391</v>
      </c>
      <c r="Q585" s="239">
        <v>16</v>
      </c>
      <c r="S585" s="239">
        <v>5</v>
      </c>
      <c r="T585" s="239">
        <v>0</v>
      </c>
      <c r="U585" s="239">
        <v>2</v>
      </c>
      <c r="V585" s="239">
        <v>5</v>
      </c>
      <c r="W585" s="239">
        <v>10</v>
      </c>
      <c r="X585" s="239">
        <v>4</v>
      </c>
      <c r="Y585" s="239">
        <v>1</v>
      </c>
      <c r="Z585" s="239">
        <v>1</v>
      </c>
      <c r="AB585" s="239">
        <v>1</v>
      </c>
      <c r="AC585" s="239">
        <v>98</v>
      </c>
      <c r="AD585" s="239" t="s">
        <v>525</v>
      </c>
      <c r="AE585" s="239" t="s">
        <v>1315</v>
      </c>
      <c r="AF585" s="239" t="s">
        <v>521</v>
      </c>
      <c r="AG585" s="239">
        <v>10</v>
      </c>
      <c r="AH585" s="239">
        <v>2</v>
      </c>
      <c r="AI585" s="239">
        <v>3</v>
      </c>
      <c r="AJ585" s="239">
        <v>2</v>
      </c>
      <c r="AK585" s="239">
        <v>8</v>
      </c>
      <c r="AL585" s="239">
        <v>30</v>
      </c>
      <c r="AM585" s="239" t="s">
        <v>374</v>
      </c>
      <c r="AN585" s="239">
        <v>5</v>
      </c>
      <c r="AO585" s="239">
        <v>1</v>
      </c>
      <c r="AS585" s="239">
        <v>7</v>
      </c>
      <c r="AT585" s="239">
        <v>2</v>
      </c>
      <c r="AU585" s="239">
        <v>55</v>
      </c>
      <c r="AV585" s="239">
        <v>11</v>
      </c>
      <c r="AW585" s="239">
        <v>21</v>
      </c>
      <c r="AX585" s="239">
        <v>2</v>
      </c>
      <c r="AY585" s="239">
        <v>3</v>
      </c>
      <c r="AZ585" s="239">
        <v>4</v>
      </c>
      <c r="BA585" s="239">
        <v>23</v>
      </c>
      <c r="BB585" s="239">
        <v>45</v>
      </c>
      <c r="BC585" s="239" t="s">
        <v>374</v>
      </c>
      <c r="BD585" s="239">
        <v>5</v>
      </c>
      <c r="BE585" s="239">
        <v>3</v>
      </c>
      <c r="BF585" s="239">
        <v>15</v>
      </c>
      <c r="BI585" s="239">
        <v>7</v>
      </c>
      <c r="BJ585" s="239">
        <v>2</v>
      </c>
      <c r="BK585" s="239">
        <v>55</v>
      </c>
      <c r="BL585" s="239">
        <v>11</v>
      </c>
      <c r="BM585" s="239">
        <v>21</v>
      </c>
      <c r="CT585" s="239">
        <v>442379</v>
      </c>
      <c r="CU585" s="239">
        <v>4972044</v>
      </c>
      <c r="CV585" s="239">
        <v>44.899487700000002</v>
      </c>
      <c r="CW585" s="239">
        <v>-93.729819500000005</v>
      </c>
      <c r="CX585" s="239" t="s">
        <v>379</v>
      </c>
      <c r="CY585" s="239" t="s">
        <v>1316</v>
      </c>
    </row>
    <row r="586" spans="1:103" x14ac:dyDescent="0.25">
      <c r="A586" s="239">
        <v>10798060</v>
      </c>
      <c r="B586" s="239">
        <v>3</v>
      </c>
      <c r="C586" s="239">
        <v>7</v>
      </c>
      <c r="D586" s="239">
        <v>173.93700000000001</v>
      </c>
      <c r="E586" s="239">
        <v>27</v>
      </c>
      <c r="F586" s="239" t="s">
        <v>1214</v>
      </c>
      <c r="H586" s="239" t="s">
        <v>374</v>
      </c>
      <c r="I586" s="239">
        <v>25</v>
      </c>
      <c r="K586" s="239">
        <v>12003251</v>
      </c>
      <c r="L586" s="239">
        <v>121650089</v>
      </c>
      <c r="M586" s="239">
        <v>6</v>
      </c>
      <c r="N586" s="239">
        <v>13</v>
      </c>
      <c r="O586" s="239">
        <v>2012</v>
      </c>
      <c r="P586" s="239" t="s">
        <v>375</v>
      </c>
      <c r="Q586" s="239">
        <v>9</v>
      </c>
      <c r="R586" s="239" t="s">
        <v>376</v>
      </c>
      <c r="S586" s="239">
        <v>5</v>
      </c>
      <c r="T586" s="239">
        <v>0</v>
      </c>
      <c r="U586" s="239">
        <v>1</v>
      </c>
      <c r="V586" s="239">
        <v>5</v>
      </c>
      <c r="W586" s="239">
        <v>16</v>
      </c>
      <c r="X586" s="239">
        <v>2</v>
      </c>
      <c r="Y586" s="239">
        <v>1</v>
      </c>
      <c r="Z586" s="239">
        <v>2</v>
      </c>
      <c r="AA586" s="239">
        <v>90</v>
      </c>
      <c r="AB586" s="239">
        <v>1</v>
      </c>
      <c r="AC586" s="239">
        <v>98</v>
      </c>
      <c r="AD586" s="239" t="s">
        <v>860</v>
      </c>
      <c r="AE586" s="239" t="s">
        <v>1317</v>
      </c>
      <c r="AF586" s="239" t="s">
        <v>521</v>
      </c>
      <c r="AG586" s="239">
        <v>4</v>
      </c>
      <c r="AH586" s="239">
        <v>2</v>
      </c>
      <c r="AI586" s="239">
        <v>1</v>
      </c>
      <c r="AJ586" s="239">
        <v>4</v>
      </c>
      <c r="AK586" s="239">
        <v>21</v>
      </c>
      <c r="AL586" s="239">
        <v>45</v>
      </c>
      <c r="AM586" s="239" t="s">
        <v>374</v>
      </c>
      <c r="AN586" s="239">
        <v>5</v>
      </c>
      <c r="AO586" s="239">
        <v>1</v>
      </c>
      <c r="AP586" s="239">
        <v>1</v>
      </c>
      <c r="AS586" s="239">
        <v>7</v>
      </c>
      <c r="AT586" s="239">
        <v>98</v>
      </c>
      <c r="AU586" s="239">
        <v>45</v>
      </c>
      <c r="AV586" s="239">
        <v>11</v>
      </c>
      <c r="AW586" s="239">
        <v>21</v>
      </c>
      <c r="CT586" s="239">
        <v>442379</v>
      </c>
      <c r="CU586" s="239">
        <v>4972044</v>
      </c>
      <c r="CV586" s="239">
        <v>44.899487700000002</v>
      </c>
      <c r="CW586" s="239">
        <v>-93.729819500000005</v>
      </c>
      <c r="CX586" s="239" t="s">
        <v>379</v>
      </c>
      <c r="CY586" s="239" t="s">
        <v>1318</v>
      </c>
    </row>
    <row r="587" spans="1:103" x14ac:dyDescent="0.25">
      <c r="A587" s="239">
        <v>688259</v>
      </c>
      <c r="B587" s="239">
        <v>3</v>
      </c>
      <c r="C587" s="239">
        <v>7</v>
      </c>
      <c r="D587" s="239">
        <v>173.977</v>
      </c>
      <c r="E587" s="239">
        <v>27</v>
      </c>
      <c r="F587" s="239" t="s">
        <v>1214</v>
      </c>
      <c r="H587" s="239" t="s">
        <v>374</v>
      </c>
      <c r="I587" s="239">
        <v>25</v>
      </c>
      <c r="K587" s="239">
        <v>19501350</v>
      </c>
      <c r="M587" s="239">
        <v>1</v>
      </c>
      <c r="N587" s="239">
        <v>28</v>
      </c>
      <c r="O587" s="239">
        <v>2019</v>
      </c>
      <c r="P587" s="239" t="s">
        <v>381</v>
      </c>
      <c r="Q587" s="239">
        <v>16</v>
      </c>
      <c r="S587" s="239">
        <v>5</v>
      </c>
      <c r="T587" s="239">
        <v>0</v>
      </c>
      <c r="U587" s="239">
        <v>1</v>
      </c>
      <c r="W587" s="239">
        <v>35</v>
      </c>
      <c r="X587" s="239">
        <v>10</v>
      </c>
      <c r="Y587" s="239">
        <v>1</v>
      </c>
      <c r="Z587" s="239">
        <v>2</v>
      </c>
      <c r="AA587" s="239">
        <v>4</v>
      </c>
      <c r="AB587" s="239">
        <v>3</v>
      </c>
      <c r="AC587" s="239">
        <v>98</v>
      </c>
      <c r="AD587" s="239" t="s">
        <v>676</v>
      </c>
      <c r="AF587" s="239" t="s">
        <v>521</v>
      </c>
      <c r="AG587" s="239">
        <v>3</v>
      </c>
      <c r="AH587" s="239">
        <v>2</v>
      </c>
      <c r="AI587" s="239">
        <v>3</v>
      </c>
      <c r="AJ587" s="239">
        <v>4</v>
      </c>
      <c r="AK587" s="239">
        <v>21</v>
      </c>
      <c r="AL587" s="239">
        <v>45</v>
      </c>
      <c r="AM587" s="239" t="s">
        <v>374</v>
      </c>
      <c r="AN587" s="239">
        <v>5</v>
      </c>
      <c r="AO587" s="239">
        <v>99</v>
      </c>
      <c r="AS587" s="239">
        <v>12</v>
      </c>
      <c r="AT587" s="239">
        <v>22</v>
      </c>
      <c r="AV587" s="239">
        <v>13</v>
      </c>
      <c r="AW587" s="239">
        <v>21</v>
      </c>
      <c r="CT587" s="239">
        <v>442439.260011854</v>
      </c>
      <c r="CU587" s="239">
        <v>4972022.6145118997</v>
      </c>
      <c r="CV587" s="239">
        <v>44.899300969999999</v>
      </c>
      <c r="CW587" s="239">
        <v>-93.729048489999997</v>
      </c>
      <c r="CX587" s="239" t="s">
        <v>379</v>
      </c>
      <c r="CY587" s="239" t="s">
        <v>1319</v>
      </c>
    </row>
    <row r="588" spans="1:103" x14ac:dyDescent="0.25">
      <c r="A588" s="239">
        <v>525155</v>
      </c>
      <c r="B588" s="239">
        <v>3</v>
      </c>
      <c r="C588" s="239">
        <v>7</v>
      </c>
      <c r="D588" s="239">
        <v>174.03800000000001</v>
      </c>
      <c r="E588" s="239">
        <v>27</v>
      </c>
      <c r="F588" s="239" t="s">
        <v>1214</v>
      </c>
      <c r="H588" s="239" t="s">
        <v>374</v>
      </c>
      <c r="I588" s="239">
        <v>25</v>
      </c>
      <c r="K588" s="239">
        <v>17005971</v>
      </c>
      <c r="M588" s="239">
        <v>12</v>
      </c>
      <c r="N588" s="239">
        <v>11</v>
      </c>
      <c r="O588" s="239">
        <v>2017</v>
      </c>
      <c r="P588" s="239" t="s">
        <v>381</v>
      </c>
      <c r="Q588" s="239">
        <v>9</v>
      </c>
      <c r="S588" s="239">
        <v>5</v>
      </c>
      <c r="T588" s="239">
        <v>0</v>
      </c>
      <c r="U588" s="239">
        <v>3</v>
      </c>
      <c r="W588" s="239">
        <v>25</v>
      </c>
      <c r="X588" s="239">
        <v>2</v>
      </c>
      <c r="Y588" s="239">
        <v>1</v>
      </c>
      <c r="Z588" s="239">
        <v>2</v>
      </c>
      <c r="AB588" s="239">
        <v>1</v>
      </c>
      <c r="AC588" s="239">
        <v>98</v>
      </c>
      <c r="AD588" s="239" t="s">
        <v>676</v>
      </c>
      <c r="AF588" s="239" t="s">
        <v>521</v>
      </c>
      <c r="AG588" s="239">
        <v>90</v>
      </c>
      <c r="AH588" s="239">
        <v>2</v>
      </c>
      <c r="AI588" s="239">
        <v>3</v>
      </c>
      <c r="AJ588" s="239">
        <v>4</v>
      </c>
      <c r="AK588" s="239">
        <v>21</v>
      </c>
      <c r="AL588" s="239">
        <v>30</v>
      </c>
      <c r="AM588" s="239" t="s">
        <v>374</v>
      </c>
      <c r="AN588" s="239">
        <v>5</v>
      </c>
      <c r="AO588" s="239">
        <v>90</v>
      </c>
      <c r="AS588" s="239">
        <v>12</v>
      </c>
      <c r="AT588" s="239">
        <v>9</v>
      </c>
      <c r="AU588" s="239">
        <v>55</v>
      </c>
      <c r="AV588" s="239">
        <v>11</v>
      </c>
      <c r="AW588" s="239">
        <v>21</v>
      </c>
      <c r="AX588" s="239">
        <v>2</v>
      </c>
      <c r="AY588" s="239">
        <v>2</v>
      </c>
      <c r="AZ588" s="239">
        <v>3</v>
      </c>
      <c r="BA588" s="239">
        <v>21</v>
      </c>
      <c r="BB588" s="239">
        <v>18</v>
      </c>
      <c r="BC588" s="239" t="s">
        <v>384</v>
      </c>
      <c r="BD588" s="239">
        <v>5</v>
      </c>
      <c r="BE588" s="239">
        <v>1</v>
      </c>
      <c r="BI588" s="239">
        <v>12</v>
      </c>
      <c r="BJ588" s="239">
        <v>9</v>
      </c>
      <c r="BK588" s="239">
        <v>55</v>
      </c>
      <c r="BL588" s="239">
        <v>11</v>
      </c>
      <c r="BM588" s="239">
        <v>21</v>
      </c>
      <c r="BN588" s="239">
        <v>2</v>
      </c>
      <c r="BO588" s="239">
        <v>4</v>
      </c>
      <c r="BP588" s="239">
        <v>3</v>
      </c>
      <c r="BQ588" s="239">
        <v>21</v>
      </c>
      <c r="BR588" s="239">
        <v>56</v>
      </c>
      <c r="BS588" s="239" t="s">
        <v>384</v>
      </c>
      <c r="BT588" s="239">
        <v>5</v>
      </c>
      <c r="BU588" s="239">
        <v>1</v>
      </c>
      <c r="BY588" s="239">
        <v>12</v>
      </c>
      <c r="BZ588" s="239">
        <v>9</v>
      </c>
      <c r="CB588" s="239">
        <v>11</v>
      </c>
      <c r="CC588" s="239">
        <v>21</v>
      </c>
      <c r="CT588" s="239">
        <v>442531.06879269303</v>
      </c>
      <c r="CU588" s="239">
        <v>4971993.0420633499</v>
      </c>
      <c r="CV588" s="239">
        <v>44.899042190000003</v>
      </c>
      <c r="CW588" s="239">
        <v>-93.727882399999999</v>
      </c>
      <c r="CX588" s="239" t="s">
        <v>379</v>
      </c>
      <c r="CY588" s="239" t="s">
        <v>1320</v>
      </c>
    </row>
    <row r="589" spans="1:103" x14ac:dyDescent="0.25">
      <c r="A589" s="239">
        <v>10723614</v>
      </c>
      <c r="B589" s="239">
        <v>3</v>
      </c>
      <c r="C589" s="239">
        <v>7</v>
      </c>
      <c r="D589" s="239">
        <v>174.08099999999999</v>
      </c>
      <c r="E589" s="239">
        <v>27</v>
      </c>
      <c r="F589" s="239" t="s">
        <v>1214</v>
      </c>
      <c r="H589" s="239" t="s">
        <v>374</v>
      </c>
      <c r="I589" s="239">
        <v>25</v>
      </c>
      <c r="K589" s="239">
        <v>11003800</v>
      </c>
      <c r="L589" s="239">
        <v>111770149</v>
      </c>
      <c r="M589" s="239">
        <v>6</v>
      </c>
      <c r="N589" s="239">
        <v>26</v>
      </c>
      <c r="O589" s="239">
        <v>2011</v>
      </c>
      <c r="P589" s="239" t="s">
        <v>389</v>
      </c>
      <c r="Q589" s="239">
        <v>21</v>
      </c>
      <c r="S589" s="239">
        <v>5</v>
      </c>
      <c r="T589" s="239">
        <v>0</v>
      </c>
      <c r="U589" s="239">
        <v>1</v>
      </c>
      <c r="V589" s="239">
        <v>8</v>
      </c>
      <c r="W589" s="239">
        <v>16</v>
      </c>
      <c r="X589" s="239">
        <v>2</v>
      </c>
      <c r="Y589" s="239">
        <v>6</v>
      </c>
      <c r="Z589" s="239">
        <v>2</v>
      </c>
      <c r="AB589" s="239">
        <v>1</v>
      </c>
      <c r="AC589" s="239">
        <v>98</v>
      </c>
      <c r="AD589" s="239" t="s">
        <v>525</v>
      </c>
      <c r="AE589" s="239" t="s">
        <v>1321</v>
      </c>
      <c r="AF589" s="239" t="s">
        <v>521</v>
      </c>
      <c r="AG589" s="239">
        <v>4</v>
      </c>
      <c r="AH589" s="239">
        <v>2</v>
      </c>
      <c r="AI589" s="239">
        <v>2</v>
      </c>
      <c r="AJ589" s="239">
        <v>3</v>
      </c>
      <c r="AK589" s="239">
        <v>21</v>
      </c>
      <c r="AL589" s="239">
        <v>16</v>
      </c>
      <c r="AM589" s="239" t="s">
        <v>384</v>
      </c>
      <c r="AN589" s="239">
        <v>5</v>
      </c>
      <c r="AO589" s="239">
        <v>1</v>
      </c>
      <c r="AS589" s="239">
        <v>7</v>
      </c>
      <c r="AT589" s="239">
        <v>98</v>
      </c>
      <c r="AU589" s="239">
        <v>55</v>
      </c>
      <c r="AV589" s="239">
        <v>11</v>
      </c>
      <c r="AW589" s="239">
        <v>21</v>
      </c>
      <c r="CT589" s="239">
        <v>442598</v>
      </c>
      <c r="CU589" s="239">
        <v>4971976</v>
      </c>
      <c r="CV589" s="239">
        <v>44.898894200000001</v>
      </c>
      <c r="CW589" s="239">
        <v>-93.727028399999995</v>
      </c>
      <c r="CX589" s="239" t="s">
        <v>379</v>
      </c>
      <c r="CY589" s="239" t="s">
        <v>1322</v>
      </c>
    </row>
    <row r="590" spans="1:103" x14ac:dyDescent="0.25">
      <c r="A590" s="239">
        <v>10741074</v>
      </c>
      <c r="B590" s="239">
        <v>3</v>
      </c>
      <c r="C590" s="239">
        <v>7</v>
      </c>
      <c r="D590" s="239">
        <v>174.08099999999999</v>
      </c>
      <c r="E590" s="239">
        <v>27</v>
      </c>
      <c r="F590" s="239" t="s">
        <v>1214</v>
      </c>
      <c r="H590" s="239" t="s">
        <v>374</v>
      </c>
      <c r="I590" s="239">
        <v>25</v>
      </c>
      <c r="K590" s="239">
        <v>11004903</v>
      </c>
      <c r="L590" s="239">
        <v>112270086</v>
      </c>
      <c r="M590" s="239">
        <v>8</v>
      </c>
      <c r="N590" s="239">
        <v>15</v>
      </c>
      <c r="O590" s="239">
        <v>2011</v>
      </c>
      <c r="P590" s="239" t="s">
        <v>381</v>
      </c>
      <c r="Q590" s="239">
        <v>6</v>
      </c>
      <c r="S590" s="239">
        <v>5</v>
      </c>
      <c r="T590" s="239">
        <v>0</v>
      </c>
      <c r="U590" s="239">
        <v>1</v>
      </c>
      <c r="V590" s="239">
        <v>8</v>
      </c>
      <c r="W590" s="239">
        <v>16</v>
      </c>
      <c r="X590" s="239">
        <v>2</v>
      </c>
      <c r="Y590" s="239">
        <v>2</v>
      </c>
      <c r="Z590" s="239">
        <v>1</v>
      </c>
      <c r="AB590" s="239">
        <v>1</v>
      </c>
      <c r="AC590" s="239">
        <v>98</v>
      </c>
      <c r="AD590" s="239" t="s">
        <v>525</v>
      </c>
      <c r="AE590" s="239" t="s">
        <v>1323</v>
      </c>
      <c r="AF590" s="239" t="s">
        <v>521</v>
      </c>
      <c r="AG590" s="239">
        <v>4</v>
      </c>
      <c r="AH590" s="239">
        <v>2</v>
      </c>
      <c r="AI590" s="239">
        <v>2</v>
      </c>
      <c r="AJ590" s="239">
        <v>4</v>
      </c>
      <c r="AK590" s="239">
        <v>21</v>
      </c>
      <c r="AL590" s="239">
        <v>53</v>
      </c>
      <c r="AM590" s="239" t="s">
        <v>384</v>
      </c>
      <c r="AN590" s="239">
        <v>5</v>
      </c>
      <c r="AO590" s="239">
        <v>1</v>
      </c>
      <c r="AS590" s="239">
        <v>7</v>
      </c>
      <c r="AT590" s="239">
        <v>98</v>
      </c>
      <c r="AU590" s="239">
        <v>55</v>
      </c>
      <c r="AV590" s="239">
        <v>11</v>
      </c>
      <c r="AW590" s="239">
        <v>21</v>
      </c>
      <c r="CT590" s="239">
        <v>442598</v>
      </c>
      <c r="CU590" s="239">
        <v>4971976</v>
      </c>
      <c r="CV590" s="239">
        <v>44.898894200000001</v>
      </c>
      <c r="CW590" s="239">
        <v>-93.727028399999995</v>
      </c>
      <c r="CX590" s="239" t="s">
        <v>379</v>
      </c>
      <c r="CY590" s="239" t="s">
        <v>1324</v>
      </c>
    </row>
    <row r="591" spans="1:103" x14ac:dyDescent="0.25">
      <c r="A591" s="239">
        <v>10761558</v>
      </c>
      <c r="B591" s="239">
        <v>3</v>
      </c>
      <c r="C591" s="239">
        <v>7</v>
      </c>
      <c r="D591" s="239">
        <v>174.08099999999999</v>
      </c>
      <c r="E591" s="239">
        <v>27</v>
      </c>
      <c r="F591" s="239" t="s">
        <v>1214</v>
      </c>
      <c r="H591" s="239" t="s">
        <v>374</v>
      </c>
      <c r="I591" s="239">
        <v>25</v>
      </c>
      <c r="K591" s="239">
        <v>11007374</v>
      </c>
      <c r="L591" s="239">
        <v>113400027</v>
      </c>
      <c r="M591" s="239">
        <v>12</v>
      </c>
      <c r="N591" s="239">
        <v>6</v>
      </c>
      <c r="O591" s="239">
        <v>2011</v>
      </c>
      <c r="P591" s="239" t="s">
        <v>391</v>
      </c>
      <c r="Q591" s="239">
        <v>4</v>
      </c>
      <c r="S591" s="239">
        <v>5</v>
      </c>
      <c r="T591" s="239">
        <v>0</v>
      </c>
      <c r="U591" s="239">
        <v>1</v>
      </c>
      <c r="V591" s="239">
        <v>90</v>
      </c>
      <c r="W591" s="239">
        <v>16</v>
      </c>
      <c r="X591" s="239">
        <v>4</v>
      </c>
      <c r="Y591" s="239">
        <v>6</v>
      </c>
      <c r="Z591" s="239">
        <v>1</v>
      </c>
      <c r="AB591" s="239">
        <v>1</v>
      </c>
      <c r="AC591" s="239">
        <v>98</v>
      </c>
      <c r="AD591" s="239" t="s">
        <v>525</v>
      </c>
      <c r="AE591" s="239" t="s">
        <v>1323</v>
      </c>
      <c r="AF591" s="239" t="s">
        <v>521</v>
      </c>
      <c r="AG591" s="239">
        <v>4</v>
      </c>
      <c r="AH591" s="239">
        <v>2</v>
      </c>
      <c r="AI591" s="239">
        <v>2</v>
      </c>
      <c r="AJ591" s="239">
        <v>3</v>
      </c>
      <c r="AK591" s="239">
        <v>21</v>
      </c>
      <c r="AL591" s="239">
        <v>61</v>
      </c>
      <c r="AM591" s="239" t="s">
        <v>374</v>
      </c>
      <c r="AN591" s="239">
        <v>5</v>
      </c>
      <c r="AO591" s="239">
        <v>1</v>
      </c>
      <c r="AS591" s="239">
        <v>7</v>
      </c>
      <c r="AT591" s="239">
        <v>98</v>
      </c>
      <c r="AU591" s="239">
        <v>55</v>
      </c>
      <c r="AV591" s="239">
        <v>11</v>
      </c>
      <c r="AW591" s="239">
        <v>21</v>
      </c>
      <c r="CT591" s="239">
        <v>442598</v>
      </c>
      <c r="CU591" s="239">
        <v>4971976</v>
      </c>
      <c r="CV591" s="239">
        <v>44.898894200000001</v>
      </c>
      <c r="CW591" s="239">
        <v>-93.727028399999995</v>
      </c>
      <c r="CX591" s="239" t="s">
        <v>379</v>
      </c>
      <c r="CY591" s="239" t="s">
        <v>1325</v>
      </c>
    </row>
    <row r="592" spans="1:103" x14ac:dyDescent="0.25">
      <c r="A592" s="239">
        <v>10988552</v>
      </c>
      <c r="B592" s="239">
        <v>3</v>
      </c>
      <c r="C592" s="239">
        <v>7</v>
      </c>
      <c r="D592" s="239">
        <v>174.08099999999999</v>
      </c>
      <c r="E592" s="239">
        <v>27</v>
      </c>
      <c r="F592" s="239" t="s">
        <v>1214</v>
      </c>
      <c r="H592" s="239" t="s">
        <v>374</v>
      </c>
      <c r="I592" s="239">
        <v>25</v>
      </c>
      <c r="K592" s="239">
        <v>14005352</v>
      </c>
      <c r="L592" s="239">
        <v>142940024</v>
      </c>
      <c r="M592" s="239">
        <v>10</v>
      </c>
      <c r="N592" s="239">
        <v>20</v>
      </c>
      <c r="O592" s="239">
        <v>2014</v>
      </c>
      <c r="P592" s="239" t="s">
        <v>381</v>
      </c>
      <c r="Q592" s="239">
        <v>20</v>
      </c>
      <c r="S592" s="239">
        <v>5</v>
      </c>
      <c r="T592" s="239">
        <v>0</v>
      </c>
      <c r="U592" s="239">
        <v>1</v>
      </c>
      <c r="V592" s="239">
        <v>90</v>
      </c>
      <c r="W592" s="239">
        <v>16</v>
      </c>
      <c r="X592" s="239">
        <v>2</v>
      </c>
      <c r="Y592" s="239">
        <v>6</v>
      </c>
      <c r="Z592" s="239">
        <v>1</v>
      </c>
      <c r="AA592" s="239">
        <v>1</v>
      </c>
      <c r="AB592" s="239">
        <v>1</v>
      </c>
      <c r="AC592" s="239">
        <v>98</v>
      </c>
      <c r="AD592" s="239" t="s">
        <v>525</v>
      </c>
      <c r="AE592" s="239" t="s">
        <v>1321</v>
      </c>
      <c r="AF592" s="239" t="s">
        <v>521</v>
      </c>
      <c r="AG592" s="239">
        <v>4</v>
      </c>
      <c r="AH592" s="239">
        <v>2</v>
      </c>
      <c r="AI592" s="239">
        <v>4</v>
      </c>
      <c r="AJ592" s="239">
        <v>4</v>
      </c>
      <c r="AK592" s="239">
        <v>21</v>
      </c>
      <c r="AL592" s="239">
        <v>70</v>
      </c>
      <c r="AM592" s="239" t="s">
        <v>374</v>
      </c>
      <c r="AN592" s="239">
        <v>5</v>
      </c>
      <c r="AO592" s="239">
        <v>1</v>
      </c>
      <c r="AP592" s="239">
        <v>1</v>
      </c>
      <c r="AS592" s="239">
        <v>7</v>
      </c>
      <c r="AT592" s="239">
        <v>98</v>
      </c>
      <c r="AU592" s="239">
        <v>55</v>
      </c>
      <c r="AV592" s="239">
        <v>11</v>
      </c>
      <c r="AW592" s="239">
        <v>20</v>
      </c>
      <c r="CT592" s="239">
        <v>442598</v>
      </c>
      <c r="CU592" s="239">
        <v>4971976</v>
      </c>
      <c r="CV592" s="239">
        <v>44.898894200000001</v>
      </c>
      <c r="CW592" s="239">
        <v>-93.727028399999995</v>
      </c>
      <c r="CX592" s="239" t="s">
        <v>379</v>
      </c>
      <c r="CY592" s="239" t="s">
        <v>1326</v>
      </c>
    </row>
    <row r="593" spans="1:103" x14ac:dyDescent="0.25">
      <c r="A593" s="239">
        <v>10722130</v>
      </c>
      <c r="B593" s="239">
        <v>3</v>
      </c>
      <c r="C593" s="239">
        <v>7</v>
      </c>
      <c r="D593" s="239">
        <v>174.102</v>
      </c>
      <c r="E593" s="239">
        <v>27</v>
      </c>
      <c r="F593" s="239" t="s">
        <v>1214</v>
      </c>
      <c r="H593" s="239" t="s">
        <v>374</v>
      </c>
      <c r="I593" s="239">
        <v>25</v>
      </c>
      <c r="K593" s="239">
        <v>11003213</v>
      </c>
      <c r="L593" s="239">
        <v>111530096</v>
      </c>
      <c r="M593" s="239">
        <v>6</v>
      </c>
      <c r="N593" s="239">
        <v>2</v>
      </c>
      <c r="O593" s="239">
        <v>2011</v>
      </c>
      <c r="P593" s="239" t="s">
        <v>416</v>
      </c>
      <c r="Q593" s="239">
        <v>6</v>
      </c>
      <c r="S593" s="239">
        <v>5</v>
      </c>
      <c r="T593" s="239">
        <v>0</v>
      </c>
      <c r="U593" s="239">
        <v>1</v>
      </c>
      <c r="V593" s="239">
        <v>8</v>
      </c>
      <c r="W593" s="239">
        <v>16</v>
      </c>
      <c r="X593" s="239">
        <v>2</v>
      </c>
      <c r="Y593" s="239">
        <v>1</v>
      </c>
      <c r="Z593" s="239">
        <v>1</v>
      </c>
      <c r="AA593" s="239">
        <v>1</v>
      </c>
      <c r="AB593" s="239">
        <v>1</v>
      </c>
      <c r="AC593" s="239">
        <v>98</v>
      </c>
      <c r="AD593" s="239" t="s">
        <v>1327</v>
      </c>
      <c r="AE593" s="239" t="s">
        <v>1327</v>
      </c>
      <c r="AF593" s="239" t="s">
        <v>521</v>
      </c>
      <c r="AG593" s="239">
        <v>4</v>
      </c>
      <c r="AH593" s="239">
        <v>2</v>
      </c>
      <c r="AI593" s="239">
        <v>2</v>
      </c>
      <c r="AJ593" s="239">
        <v>3</v>
      </c>
      <c r="AK593" s="239">
        <v>21</v>
      </c>
      <c r="AL593" s="239">
        <v>63</v>
      </c>
      <c r="AM593" s="239" t="s">
        <v>384</v>
      </c>
      <c r="AN593" s="239">
        <v>5</v>
      </c>
      <c r="AO593" s="239">
        <v>1</v>
      </c>
      <c r="AP593" s="239">
        <v>1</v>
      </c>
      <c r="AS593" s="239">
        <v>7</v>
      </c>
      <c r="AT593" s="239">
        <v>98</v>
      </c>
      <c r="AU593" s="239">
        <v>55</v>
      </c>
      <c r="AV593" s="239">
        <v>11</v>
      </c>
      <c r="AW593" s="239">
        <v>21</v>
      </c>
      <c r="CT593" s="239">
        <v>442631</v>
      </c>
      <c r="CU593" s="239">
        <v>4971969</v>
      </c>
      <c r="CV593" s="239">
        <v>44.898831600000001</v>
      </c>
      <c r="CW593" s="239">
        <v>-93.726610199999996</v>
      </c>
      <c r="CX593" s="239" t="s">
        <v>379</v>
      </c>
      <c r="CY593" s="239" t="s">
        <v>1328</v>
      </c>
    </row>
    <row r="594" spans="1:103" x14ac:dyDescent="0.25">
      <c r="A594" s="239">
        <v>10838955</v>
      </c>
      <c r="B594" s="239">
        <v>3</v>
      </c>
      <c r="C594" s="239">
        <v>7</v>
      </c>
      <c r="D594" s="239">
        <v>174.10900000000001</v>
      </c>
      <c r="E594" s="239">
        <v>27</v>
      </c>
      <c r="F594" s="239" t="s">
        <v>1214</v>
      </c>
      <c r="H594" s="239" t="s">
        <v>374</v>
      </c>
      <c r="I594" s="239">
        <v>25</v>
      </c>
      <c r="K594" s="239">
        <v>12006698</v>
      </c>
      <c r="L594" s="239">
        <v>123420309</v>
      </c>
      <c r="M594" s="239">
        <v>12</v>
      </c>
      <c r="N594" s="239">
        <v>7</v>
      </c>
      <c r="O594" s="239">
        <v>2012</v>
      </c>
      <c r="P594" s="239" t="s">
        <v>383</v>
      </c>
      <c r="Q594" s="239">
        <v>16</v>
      </c>
      <c r="S594" s="239">
        <v>5</v>
      </c>
      <c r="T594" s="239">
        <v>0</v>
      </c>
      <c r="U594" s="239">
        <v>3</v>
      </c>
      <c r="V594" s="239">
        <v>11</v>
      </c>
      <c r="W594" s="239">
        <v>10</v>
      </c>
      <c r="X594" s="239">
        <v>2</v>
      </c>
      <c r="Y594" s="239">
        <v>6</v>
      </c>
      <c r="Z594" s="239">
        <v>4</v>
      </c>
      <c r="AB594" s="239">
        <v>5</v>
      </c>
      <c r="AC594" s="239">
        <v>98</v>
      </c>
      <c r="AD594" s="239" t="s">
        <v>525</v>
      </c>
      <c r="AE594" s="239" t="s">
        <v>1323</v>
      </c>
      <c r="AF594" s="239" t="s">
        <v>521</v>
      </c>
      <c r="AG594" s="239">
        <v>6</v>
      </c>
      <c r="AH594" s="239">
        <v>2</v>
      </c>
      <c r="AI594" s="239">
        <v>2</v>
      </c>
      <c r="AJ594" s="239">
        <v>4</v>
      </c>
      <c r="AK594" s="239">
        <v>21</v>
      </c>
      <c r="AL594" s="239">
        <v>47</v>
      </c>
      <c r="AM594" s="239" t="s">
        <v>374</v>
      </c>
      <c r="AN594" s="239">
        <v>5</v>
      </c>
      <c r="AO594" s="239">
        <v>15</v>
      </c>
      <c r="AP594" s="239">
        <v>72</v>
      </c>
      <c r="AS594" s="239">
        <v>7</v>
      </c>
      <c r="AT594" s="239">
        <v>98</v>
      </c>
      <c r="AU594" s="239">
        <v>55</v>
      </c>
      <c r="AV594" s="239">
        <v>11</v>
      </c>
      <c r="AW594" s="239">
        <v>20</v>
      </c>
      <c r="AX594" s="239">
        <v>2</v>
      </c>
      <c r="AY594" s="239">
        <v>4</v>
      </c>
      <c r="AZ594" s="239">
        <v>3</v>
      </c>
      <c r="BA594" s="239">
        <v>21</v>
      </c>
      <c r="BB594" s="239">
        <v>30</v>
      </c>
      <c r="BC594" s="239" t="s">
        <v>384</v>
      </c>
      <c r="BD594" s="239">
        <v>5</v>
      </c>
      <c r="BE594" s="239">
        <v>1</v>
      </c>
      <c r="BI594" s="239">
        <v>7</v>
      </c>
      <c r="BJ594" s="239">
        <v>98</v>
      </c>
      <c r="BK594" s="239">
        <v>55</v>
      </c>
      <c r="BL594" s="239">
        <v>11</v>
      </c>
      <c r="BM594" s="239">
        <v>20</v>
      </c>
      <c r="BN594" s="239">
        <v>2</v>
      </c>
      <c r="BO594" s="239">
        <v>3</v>
      </c>
      <c r="BP594" s="239">
        <v>3</v>
      </c>
      <c r="BQ594" s="239">
        <v>21</v>
      </c>
      <c r="BR594" s="239">
        <v>18</v>
      </c>
      <c r="BS594" s="239" t="s">
        <v>384</v>
      </c>
      <c r="BT594" s="239">
        <v>5</v>
      </c>
      <c r="BU594" s="239">
        <v>1</v>
      </c>
      <c r="BY594" s="239">
        <v>7</v>
      </c>
      <c r="BZ594" s="239">
        <v>98</v>
      </c>
      <c r="CA594" s="239">
        <v>55</v>
      </c>
      <c r="CB594" s="239">
        <v>11</v>
      </c>
      <c r="CC594" s="239">
        <v>20</v>
      </c>
      <c r="CT594" s="239">
        <v>442643</v>
      </c>
      <c r="CU594" s="239">
        <v>4971967</v>
      </c>
      <c r="CV594" s="239">
        <v>44.898814899999998</v>
      </c>
      <c r="CW594" s="239">
        <v>-93.726467999999997</v>
      </c>
      <c r="CX594" s="239" t="s">
        <v>379</v>
      </c>
      <c r="CY594" s="239" t="e">
        <v>#NAME?</v>
      </c>
    </row>
    <row r="595" spans="1:103" x14ac:dyDescent="0.25">
      <c r="A595" s="239">
        <v>10717048</v>
      </c>
      <c r="B595" s="239">
        <v>3</v>
      </c>
      <c r="C595" s="239">
        <v>7</v>
      </c>
      <c r="D595" s="239">
        <v>174.11799999999999</v>
      </c>
      <c r="E595" s="239">
        <v>27</v>
      </c>
      <c r="F595" s="239" t="s">
        <v>1214</v>
      </c>
      <c r="H595" s="239" t="s">
        <v>374</v>
      </c>
      <c r="I595" s="239">
        <v>25</v>
      </c>
      <c r="K595" s="239">
        <v>11001215</v>
      </c>
      <c r="L595" s="239">
        <v>110630196</v>
      </c>
      <c r="M595" s="239">
        <v>3</v>
      </c>
      <c r="N595" s="239">
        <v>4</v>
      </c>
      <c r="O595" s="239">
        <v>2011</v>
      </c>
      <c r="P595" s="239" t="s">
        <v>383</v>
      </c>
      <c r="Q595" s="239">
        <v>18</v>
      </c>
      <c r="S595" s="239">
        <v>5</v>
      </c>
      <c r="T595" s="239">
        <v>0</v>
      </c>
      <c r="U595" s="239">
        <v>1</v>
      </c>
      <c r="V595" s="239">
        <v>8</v>
      </c>
      <c r="W595" s="239">
        <v>16</v>
      </c>
      <c r="X595" s="239">
        <v>2</v>
      </c>
      <c r="Y595" s="239">
        <v>6</v>
      </c>
      <c r="Z595" s="239">
        <v>2</v>
      </c>
      <c r="AB595" s="239">
        <v>1</v>
      </c>
      <c r="AC595" s="239">
        <v>98</v>
      </c>
      <c r="AD595" s="239" t="s">
        <v>1329</v>
      </c>
      <c r="AE595" s="239" t="s">
        <v>1323</v>
      </c>
      <c r="AF595" s="239" t="s">
        <v>521</v>
      </c>
      <c r="AG595" s="239">
        <v>4</v>
      </c>
      <c r="AH595" s="239">
        <v>2</v>
      </c>
      <c r="AI595" s="239">
        <v>2</v>
      </c>
      <c r="AJ595" s="239">
        <v>4</v>
      </c>
      <c r="AK595" s="239">
        <v>21</v>
      </c>
      <c r="AL595" s="239">
        <v>59</v>
      </c>
      <c r="AM595" s="239" t="s">
        <v>384</v>
      </c>
      <c r="AN595" s="239">
        <v>5</v>
      </c>
      <c r="AO595" s="239">
        <v>1</v>
      </c>
      <c r="AS595" s="239">
        <v>7</v>
      </c>
      <c r="AT595" s="239">
        <v>98</v>
      </c>
      <c r="AU595" s="239">
        <v>55</v>
      </c>
      <c r="AV595" s="239">
        <v>11</v>
      </c>
      <c r="AW595" s="239">
        <v>20</v>
      </c>
      <c r="CT595" s="239">
        <v>442657</v>
      </c>
      <c r="CU595" s="239">
        <v>4971965</v>
      </c>
      <c r="CV595" s="239">
        <v>44.898799500000003</v>
      </c>
      <c r="CW595" s="239">
        <v>-93.7262834</v>
      </c>
      <c r="CX595" s="239" t="s">
        <v>379</v>
      </c>
      <c r="CY595" s="239" t="s">
        <v>1330</v>
      </c>
    </row>
    <row r="596" spans="1:103" x14ac:dyDescent="0.25">
      <c r="A596" s="239">
        <v>404839</v>
      </c>
      <c r="B596" s="239">
        <v>3</v>
      </c>
      <c r="C596" s="239">
        <v>7</v>
      </c>
      <c r="D596" s="239">
        <v>174.16900000000001</v>
      </c>
      <c r="E596" s="239">
        <v>27</v>
      </c>
      <c r="F596" s="239" t="s">
        <v>1214</v>
      </c>
      <c r="H596" s="239" t="s">
        <v>374</v>
      </c>
      <c r="I596" s="239">
        <v>25</v>
      </c>
      <c r="K596" s="239">
        <v>16005501</v>
      </c>
      <c r="M596" s="239">
        <v>12</v>
      </c>
      <c r="N596" s="239">
        <v>16</v>
      </c>
      <c r="O596" s="239">
        <v>2016</v>
      </c>
      <c r="P596" s="239" t="s">
        <v>383</v>
      </c>
      <c r="Q596" s="239">
        <v>10</v>
      </c>
      <c r="R596" s="239">
        <v>98</v>
      </c>
      <c r="S596" s="239">
        <v>5</v>
      </c>
      <c r="T596" s="239">
        <v>0</v>
      </c>
      <c r="U596" s="239">
        <v>1</v>
      </c>
      <c r="W596" s="239">
        <v>69</v>
      </c>
      <c r="X596" s="239">
        <v>2</v>
      </c>
      <c r="Y596" s="239">
        <v>1</v>
      </c>
      <c r="Z596" s="239">
        <v>2</v>
      </c>
      <c r="AB596" s="239">
        <v>5</v>
      </c>
      <c r="AC596" s="239">
        <v>98</v>
      </c>
      <c r="AD596" s="239" t="s">
        <v>676</v>
      </c>
      <c r="AF596" s="239" t="s">
        <v>521</v>
      </c>
      <c r="AG596" s="239">
        <v>3</v>
      </c>
      <c r="AH596" s="239">
        <v>2</v>
      </c>
      <c r="AI596" s="239">
        <v>2</v>
      </c>
      <c r="AJ596" s="239">
        <v>3</v>
      </c>
      <c r="AK596" s="239">
        <v>21</v>
      </c>
      <c r="AL596" s="239">
        <v>26</v>
      </c>
      <c r="AM596" s="239" t="s">
        <v>384</v>
      </c>
      <c r="AN596" s="239">
        <v>5</v>
      </c>
      <c r="AO596" s="239">
        <v>1</v>
      </c>
      <c r="AS596" s="239">
        <v>12</v>
      </c>
      <c r="AT596" s="239">
        <v>9</v>
      </c>
      <c r="AU596" s="239">
        <v>55</v>
      </c>
      <c r="AV596" s="239">
        <v>11</v>
      </c>
      <c r="AW596" s="239">
        <v>23</v>
      </c>
      <c r="CT596" s="239">
        <v>442738.50254089403</v>
      </c>
      <c r="CU596" s="239">
        <v>4971957.53221469</v>
      </c>
      <c r="CV596" s="239">
        <v>44.89873927</v>
      </c>
      <c r="CW596" s="239">
        <v>-93.725251299999996</v>
      </c>
      <c r="CX596" s="239" t="s">
        <v>379</v>
      </c>
      <c r="CY596" s="239" t="s">
        <v>1331</v>
      </c>
    </row>
    <row r="597" spans="1:103" x14ac:dyDescent="0.25">
      <c r="A597" s="239">
        <v>10798813</v>
      </c>
      <c r="B597" s="239">
        <v>3</v>
      </c>
      <c r="C597" s="239">
        <v>7</v>
      </c>
      <c r="D597" s="239">
        <v>174.17599999999999</v>
      </c>
      <c r="E597" s="239">
        <v>27</v>
      </c>
      <c r="F597" s="239" t="s">
        <v>1214</v>
      </c>
      <c r="H597" s="239" t="s">
        <v>374</v>
      </c>
      <c r="I597" s="239">
        <v>25</v>
      </c>
      <c r="K597" s="239">
        <v>12003522</v>
      </c>
      <c r="L597" s="239">
        <v>121780003</v>
      </c>
      <c r="M597" s="239">
        <v>6</v>
      </c>
      <c r="N597" s="239">
        <v>25</v>
      </c>
      <c r="O597" s="239">
        <v>2012</v>
      </c>
      <c r="P597" s="239" t="s">
        <v>381</v>
      </c>
      <c r="Q597" s="239">
        <v>22</v>
      </c>
      <c r="S597" s="239">
        <v>4</v>
      </c>
      <c r="T597" s="239">
        <v>0</v>
      </c>
      <c r="U597" s="239">
        <v>1</v>
      </c>
      <c r="V597" s="239">
        <v>10</v>
      </c>
      <c r="W597" s="239">
        <v>32</v>
      </c>
      <c r="X597" s="239">
        <v>2</v>
      </c>
      <c r="Y597" s="239">
        <v>6</v>
      </c>
      <c r="Z597" s="239">
        <v>1</v>
      </c>
      <c r="AA597" s="239">
        <v>1</v>
      </c>
      <c r="AB597" s="239">
        <v>1</v>
      </c>
      <c r="AC597" s="239">
        <v>98</v>
      </c>
      <c r="AD597" s="239" t="s">
        <v>860</v>
      </c>
      <c r="AE597" s="239" t="s">
        <v>1332</v>
      </c>
      <c r="AF597" s="239" t="s">
        <v>521</v>
      </c>
      <c r="AG597" s="239">
        <v>3</v>
      </c>
      <c r="AH597" s="239">
        <v>2</v>
      </c>
      <c r="AI597" s="239">
        <v>2</v>
      </c>
      <c r="AJ597" s="239">
        <v>4</v>
      </c>
      <c r="AK597" s="239">
        <v>21</v>
      </c>
      <c r="AL597" s="239">
        <v>16</v>
      </c>
      <c r="AM597" s="239" t="s">
        <v>374</v>
      </c>
      <c r="AN597" s="239">
        <v>5</v>
      </c>
      <c r="AO597" s="239">
        <v>15</v>
      </c>
      <c r="AP597" s="239">
        <v>15</v>
      </c>
      <c r="AS597" s="239">
        <v>7</v>
      </c>
      <c r="AT597" s="239">
        <v>98</v>
      </c>
      <c r="AU597" s="239">
        <v>55</v>
      </c>
      <c r="AV597" s="239">
        <v>11</v>
      </c>
      <c r="AW597" s="239">
        <v>21</v>
      </c>
      <c r="CT597" s="239">
        <v>442749</v>
      </c>
      <c r="CU597" s="239">
        <v>4971953</v>
      </c>
      <c r="CV597" s="239">
        <v>44.898701799999998</v>
      </c>
      <c r="CW597" s="239">
        <v>-93.725113899999997</v>
      </c>
      <c r="CX597" s="239" t="s">
        <v>379</v>
      </c>
      <c r="CY597" s="239" t="s">
        <v>1333</v>
      </c>
    </row>
    <row r="598" spans="1:103" x14ac:dyDescent="0.25">
      <c r="A598" s="239">
        <v>536339</v>
      </c>
      <c r="B598" s="239">
        <v>3</v>
      </c>
      <c r="C598" s="239">
        <v>7</v>
      </c>
      <c r="D598" s="239">
        <v>174.261</v>
      </c>
      <c r="E598" s="239">
        <v>27</v>
      </c>
      <c r="F598" s="239" t="s">
        <v>1214</v>
      </c>
      <c r="H598" s="239" t="s">
        <v>374</v>
      </c>
      <c r="I598" s="239">
        <v>25</v>
      </c>
      <c r="K598" s="239">
        <v>18000214</v>
      </c>
      <c r="M598" s="239">
        <v>1</v>
      </c>
      <c r="N598" s="239">
        <v>15</v>
      </c>
      <c r="O598" s="239">
        <v>2018</v>
      </c>
      <c r="P598" s="239" t="s">
        <v>381</v>
      </c>
      <c r="Q598" s="239">
        <v>7</v>
      </c>
      <c r="S598" s="239">
        <v>5</v>
      </c>
      <c r="T598" s="239">
        <v>0</v>
      </c>
      <c r="U598" s="239">
        <v>1</v>
      </c>
      <c r="W598" s="239">
        <v>32</v>
      </c>
      <c r="X598" s="239">
        <v>4</v>
      </c>
      <c r="Y598" s="239">
        <v>1</v>
      </c>
      <c r="Z598" s="239">
        <v>2</v>
      </c>
      <c r="AA598" s="239">
        <v>4</v>
      </c>
      <c r="AB598" s="239">
        <v>5</v>
      </c>
      <c r="AC598" s="239">
        <v>98</v>
      </c>
      <c r="AD598" s="239" t="s">
        <v>676</v>
      </c>
      <c r="AF598" s="239" t="s">
        <v>521</v>
      </c>
      <c r="AG598" s="239">
        <v>3</v>
      </c>
      <c r="AH598" s="239">
        <v>2</v>
      </c>
      <c r="AI598" s="239">
        <v>4</v>
      </c>
      <c r="AJ598" s="239">
        <v>3</v>
      </c>
      <c r="AK598" s="239">
        <v>21</v>
      </c>
      <c r="AL598" s="239">
        <v>31</v>
      </c>
      <c r="AM598" s="239" t="s">
        <v>374</v>
      </c>
      <c r="AN598" s="239">
        <v>5</v>
      </c>
      <c r="AO598" s="239">
        <v>71</v>
      </c>
      <c r="AS598" s="239">
        <v>12</v>
      </c>
      <c r="AT598" s="239">
        <v>9</v>
      </c>
      <c r="AU598" s="239">
        <v>55</v>
      </c>
      <c r="AV598" s="239">
        <v>11</v>
      </c>
      <c r="AW598" s="239">
        <v>23</v>
      </c>
      <c r="CT598" s="239">
        <v>442885.16555641801</v>
      </c>
      <c r="CU598" s="239">
        <v>4971935.8363379696</v>
      </c>
      <c r="CV598" s="239">
        <v>44.898555760000001</v>
      </c>
      <c r="CW598" s="239">
        <v>-93.723391430000007</v>
      </c>
      <c r="CX598" s="239" t="s">
        <v>379</v>
      </c>
      <c r="CY598" s="239" t="s">
        <v>1334</v>
      </c>
    </row>
    <row r="599" spans="1:103" x14ac:dyDescent="0.25">
      <c r="A599" s="239">
        <v>780918</v>
      </c>
      <c r="B599" s="239">
        <v>3</v>
      </c>
      <c r="C599" s="239">
        <v>7</v>
      </c>
      <c r="D599" s="239">
        <v>174.30699999999999</v>
      </c>
      <c r="E599" s="239">
        <v>27</v>
      </c>
      <c r="F599" s="239" t="s">
        <v>1214</v>
      </c>
      <c r="H599" s="239" t="s">
        <v>374</v>
      </c>
      <c r="I599" s="239">
        <v>25</v>
      </c>
      <c r="K599" s="239">
        <v>20000275</v>
      </c>
      <c r="L599" s="239">
        <v>200180328</v>
      </c>
      <c r="M599" s="239">
        <v>1</v>
      </c>
      <c r="N599" s="239">
        <v>18</v>
      </c>
      <c r="O599" s="239">
        <v>2020</v>
      </c>
      <c r="P599" s="239" t="s">
        <v>386</v>
      </c>
      <c r="Q599" s="239">
        <v>14</v>
      </c>
      <c r="S599" s="239">
        <v>5</v>
      </c>
      <c r="T599" s="239">
        <v>0</v>
      </c>
      <c r="U599" s="239">
        <v>2</v>
      </c>
      <c r="V599" s="239">
        <v>11</v>
      </c>
      <c r="W599" s="239">
        <v>10</v>
      </c>
      <c r="X599" s="239">
        <v>2</v>
      </c>
      <c r="Y599" s="239">
        <v>1</v>
      </c>
      <c r="Z599" s="239">
        <v>7</v>
      </c>
      <c r="AB599" s="239">
        <v>5</v>
      </c>
      <c r="AC599" s="239">
        <v>98</v>
      </c>
      <c r="AD599" s="239">
        <v>7</v>
      </c>
      <c r="AF599" s="239" t="s">
        <v>521</v>
      </c>
      <c r="AG599" s="239">
        <v>6</v>
      </c>
      <c r="AH599" s="239">
        <v>2</v>
      </c>
      <c r="AI599" s="239">
        <v>3</v>
      </c>
      <c r="AJ599" s="239">
        <v>3</v>
      </c>
      <c r="AK599" s="239">
        <v>21</v>
      </c>
      <c r="AL599" s="239">
        <v>39</v>
      </c>
      <c r="AM599" s="239" t="s">
        <v>374</v>
      </c>
      <c r="AN599" s="239">
        <v>5</v>
      </c>
      <c r="AO599" s="239">
        <v>1</v>
      </c>
      <c r="AS599" s="239">
        <v>12</v>
      </c>
      <c r="AT599" s="239">
        <v>98</v>
      </c>
      <c r="AU599" s="239">
        <v>55</v>
      </c>
      <c r="AV599" s="239">
        <v>13</v>
      </c>
      <c r="AW599" s="239">
        <v>22</v>
      </c>
      <c r="AX599" s="239">
        <v>2</v>
      </c>
      <c r="AY599" s="239">
        <v>2</v>
      </c>
      <c r="AZ599" s="239">
        <v>4</v>
      </c>
      <c r="BA599" s="239">
        <v>21</v>
      </c>
      <c r="BB599" s="239">
        <v>22</v>
      </c>
      <c r="BC599" s="239" t="s">
        <v>374</v>
      </c>
      <c r="BD599" s="239">
        <v>5</v>
      </c>
      <c r="BE599" s="239">
        <v>1</v>
      </c>
      <c r="BI599" s="239">
        <v>12</v>
      </c>
      <c r="BJ599" s="239">
        <v>98</v>
      </c>
      <c r="BK599" s="239">
        <v>55</v>
      </c>
      <c r="BL599" s="239">
        <v>12</v>
      </c>
      <c r="BM599" s="239">
        <v>22</v>
      </c>
      <c r="CT599" s="239">
        <v>442944.233055352</v>
      </c>
      <c r="CU599" s="239">
        <v>4971923.1525422996</v>
      </c>
      <c r="CV599" s="239">
        <v>44.898446319999998</v>
      </c>
      <c r="CW599" s="239">
        <v>-93.722641929999995</v>
      </c>
      <c r="CX599" s="239" t="s">
        <v>379</v>
      </c>
      <c r="CY599" s="239" t="s">
        <v>1335</v>
      </c>
    </row>
    <row r="600" spans="1:103" x14ac:dyDescent="0.25">
      <c r="A600" s="239">
        <v>10785119</v>
      </c>
      <c r="B600" s="239">
        <v>3</v>
      </c>
      <c r="C600" s="239">
        <v>7</v>
      </c>
      <c r="D600" s="239">
        <v>174.30699999999999</v>
      </c>
      <c r="E600" s="239">
        <v>27</v>
      </c>
      <c r="F600" s="239" t="s">
        <v>1214</v>
      </c>
      <c r="H600" s="239" t="s">
        <v>374</v>
      </c>
      <c r="I600" s="239">
        <v>25</v>
      </c>
      <c r="K600" s="239" t="s">
        <v>1336</v>
      </c>
      <c r="L600" s="239">
        <v>120410030</v>
      </c>
      <c r="M600" s="239">
        <v>2</v>
      </c>
      <c r="N600" s="239">
        <v>9</v>
      </c>
      <c r="O600" s="239">
        <v>2012</v>
      </c>
      <c r="P600" s="239" t="s">
        <v>416</v>
      </c>
      <c r="Q600" s="239">
        <v>16</v>
      </c>
      <c r="S600" s="239">
        <v>5</v>
      </c>
      <c r="T600" s="239">
        <v>0</v>
      </c>
      <c r="U600" s="239">
        <v>2</v>
      </c>
      <c r="V600" s="239">
        <v>10</v>
      </c>
      <c r="W600" s="239">
        <v>10</v>
      </c>
      <c r="X600" s="239">
        <v>90</v>
      </c>
      <c r="Y600" s="239">
        <v>1</v>
      </c>
      <c r="Z600" s="239">
        <v>1</v>
      </c>
      <c r="AB600" s="239">
        <v>1</v>
      </c>
      <c r="AC600" s="239">
        <v>98</v>
      </c>
      <c r="AD600" s="239" t="s">
        <v>525</v>
      </c>
      <c r="AE600" s="239" t="s">
        <v>1301</v>
      </c>
      <c r="AF600" s="239" t="s">
        <v>521</v>
      </c>
      <c r="AG600" s="239">
        <v>5</v>
      </c>
      <c r="AH600" s="239">
        <v>2</v>
      </c>
      <c r="AI600" s="239">
        <v>2</v>
      </c>
      <c r="AJ600" s="239">
        <v>4</v>
      </c>
      <c r="AK600" s="239">
        <v>7</v>
      </c>
      <c r="AL600" s="239">
        <v>59</v>
      </c>
      <c r="AM600" s="239" t="s">
        <v>384</v>
      </c>
      <c r="AN600" s="239">
        <v>5</v>
      </c>
      <c r="AO600" s="239">
        <v>2</v>
      </c>
      <c r="AS600" s="239">
        <v>3</v>
      </c>
      <c r="AT600" s="239">
        <v>22</v>
      </c>
      <c r="AU600" s="239">
        <v>50</v>
      </c>
      <c r="AV600" s="239">
        <v>11</v>
      </c>
      <c r="AW600" s="239">
        <v>21</v>
      </c>
      <c r="AX600" s="239">
        <v>2</v>
      </c>
      <c r="AY600" s="239">
        <v>2</v>
      </c>
      <c r="AZ600" s="239">
        <v>4</v>
      </c>
      <c r="BA600" s="239">
        <v>21</v>
      </c>
      <c r="BB600" s="239">
        <v>55</v>
      </c>
      <c r="BC600" s="239" t="s">
        <v>374</v>
      </c>
      <c r="BD600" s="239">
        <v>5</v>
      </c>
      <c r="BE600" s="239">
        <v>1</v>
      </c>
      <c r="BI600" s="239">
        <v>3</v>
      </c>
      <c r="BJ600" s="239">
        <v>22</v>
      </c>
      <c r="BK600" s="239">
        <v>50</v>
      </c>
      <c r="BL600" s="239">
        <v>11</v>
      </c>
      <c r="BM600" s="239">
        <v>21</v>
      </c>
      <c r="CT600" s="239">
        <v>442959</v>
      </c>
      <c r="CU600" s="239">
        <v>4971920</v>
      </c>
      <c r="CV600" s="239">
        <v>44.8984229</v>
      </c>
      <c r="CW600" s="239">
        <v>-93.722458500000002</v>
      </c>
      <c r="CX600" s="239" t="s">
        <v>379</v>
      </c>
      <c r="CY600" s="239" t="s">
        <v>1337</v>
      </c>
    </row>
    <row r="601" spans="1:103" x14ac:dyDescent="0.25">
      <c r="A601" s="239">
        <v>10708875</v>
      </c>
      <c r="B601" s="239">
        <v>3</v>
      </c>
      <c r="C601" s="239">
        <v>7</v>
      </c>
      <c r="D601" s="239">
        <v>174.36699999999999</v>
      </c>
      <c r="E601" s="239">
        <v>27</v>
      </c>
      <c r="F601" s="239" t="s">
        <v>1214</v>
      </c>
      <c r="H601" s="239" t="s">
        <v>374</v>
      </c>
      <c r="I601" s="239">
        <v>25</v>
      </c>
      <c r="K601" s="239">
        <v>11000732</v>
      </c>
      <c r="L601" s="239">
        <v>110390125</v>
      </c>
      <c r="M601" s="239">
        <v>2</v>
      </c>
      <c r="N601" s="239">
        <v>7</v>
      </c>
      <c r="O601" s="239">
        <v>2011</v>
      </c>
      <c r="P601" s="239" t="s">
        <v>381</v>
      </c>
      <c r="Q601" s="239">
        <v>5</v>
      </c>
      <c r="R601" s="239" t="s">
        <v>393</v>
      </c>
      <c r="S601" s="239">
        <v>3</v>
      </c>
      <c r="T601" s="239">
        <v>0</v>
      </c>
      <c r="U601" s="239">
        <v>3</v>
      </c>
      <c r="V601" s="239">
        <v>7</v>
      </c>
      <c r="W601" s="239">
        <v>10</v>
      </c>
      <c r="X601" s="239">
        <v>4</v>
      </c>
      <c r="Y601" s="239">
        <v>6</v>
      </c>
      <c r="Z601" s="239">
        <v>4</v>
      </c>
      <c r="AA601" s="239">
        <v>2</v>
      </c>
      <c r="AB601" s="239">
        <v>3</v>
      </c>
      <c r="AC601" s="239">
        <v>98</v>
      </c>
      <c r="AD601" s="239" t="s">
        <v>525</v>
      </c>
      <c r="AE601" s="239" t="s">
        <v>1338</v>
      </c>
      <c r="AF601" s="239" t="s">
        <v>521</v>
      </c>
      <c r="AG601" s="239">
        <v>90</v>
      </c>
      <c r="AH601" s="239">
        <v>2</v>
      </c>
      <c r="AI601" s="239">
        <v>3</v>
      </c>
      <c r="AJ601" s="239">
        <v>3</v>
      </c>
      <c r="AK601" s="239">
        <v>21</v>
      </c>
      <c r="AL601" s="239">
        <v>32</v>
      </c>
      <c r="AM601" s="239" t="s">
        <v>384</v>
      </c>
      <c r="AN601" s="239">
        <v>5</v>
      </c>
      <c r="AO601" s="239">
        <v>1</v>
      </c>
      <c r="AS601" s="239">
        <v>7</v>
      </c>
      <c r="AT601" s="239">
        <v>98</v>
      </c>
      <c r="AU601" s="239">
        <v>55</v>
      </c>
      <c r="AV601" s="239">
        <v>11</v>
      </c>
      <c r="AW601" s="239">
        <v>21</v>
      </c>
      <c r="AX601" s="239">
        <v>2</v>
      </c>
      <c r="AY601" s="239">
        <v>2</v>
      </c>
      <c r="AZ601" s="239">
        <v>3</v>
      </c>
      <c r="BA601" s="239">
        <v>21</v>
      </c>
      <c r="BB601" s="239">
        <v>38</v>
      </c>
      <c r="BC601" s="239" t="s">
        <v>384</v>
      </c>
      <c r="BD601" s="239">
        <v>5</v>
      </c>
      <c r="BE601" s="239">
        <v>1</v>
      </c>
      <c r="BI601" s="239">
        <v>7</v>
      </c>
      <c r="BJ601" s="239">
        <v>98</v>
      </c>
      <c r="BK601" s="239">
        <v>55</v>
      </c>
      <c r="BL601" s="239">
        <v>11</v>
      </c>
      <c r="BM601" s="239">
        <v>21</v>
      </c>
      <c r="BN601" s="239">
        <v>0</v>
      </c>
      <c r="BO601" s="239">
        <v>2</v>
      </c>
      <c r="BP601" s="239">
        <v>4</v>
      </c>
      <c r="BR601" s="239">
        <v>61</v>
      </c>
      <c r="BS601" s="239" t="s">
        <v>374</v>
      </c>
      <c r="BT601" s="239">
        <v>5</v>
      </c>
      <c r="BY601" s="239">
        <v>7</v>
      </c>
      <c r="BZ601" s="239">
        <v>98</v>
      </c>
      <c r="CA601" s="239">
        <v>55</v>
      </c>
      <c r="CB601" s="239">
        <v>11</v>
      </c>
      <c r="CC601" s="239">
        <v>21</v>
      </c>
      <c r="CT601" s="239">
        <v>443052</v>
      </c>
      <c r="CU601" s="239">
        <v>4971898</v>
      </c>
      <c r="CV601" s="239">
        <v>44.898224200000001</v>
      </c>
      <c r="CW601" s="239">
        <v>-93.721276099999997</v>
      </c>
      <c r="CX601" s="239" t="s">
        <v>379</v>
      </c>
      <c r="CY601" s="239" t="s">
        <v>1339</v>
      </c>
    </row>
    <row r="602" spans="1:103" x14ac:dyDescent="0.25">
      <c r="A602" s="239">
        <v>10914797</v>
      </c>
      <c r="B602" s="239">
        <v>3</v>
      </c>
      <c r="C602" s="239">
        <v>7</v>
      </c>
      <c r="D602" s="239">
        <v>174.36799999999999</v>
      </c>
      <c r="E602" s="239">
        <v>27</v>
      </c>
      <c r="F602" s="239" t="s">
        <v>1214</v>
      </c>
      <c r="H602" s="239" t="s">
        <v>374</v>
      </c>
      <c r="I602" s="239">
        <v>25</v>
      </c>
      <c r="K602" s="239">
        <v>13006936</v>
      </c>
      <c r="L602" s="239">
        <v>133470026</v>
      </c>
      <c r="M602" s="239">
        <v>12</v>
      </c>
      <c r="N602" s="239">
        <v>13</v>
      </c>
      <c r="O602" s="239">
        <v>2013</v>
      </c>
      <c r="P602" s="239" t="s">
        <v>383</v>
      </c>
      <c r="Q602" s="239">
        <v>4</v>
      </c>
      <c r="S602" s="239">
        <v>5</v>
      </c>
      <c r="T602" s="239">
        <v>0</v>
      </c>
      <c r="U602" s="239">
        <v>1</v>
      </c>
      <c r="V602" s="239">
        <v>5</v>
      </c>
      <c r="W602" s="239">
        <v>16</v>
      </c>
      <c r="X602" s="239">
        <v>2</v>
      </c>
      <c r="Y602" s="239">
        <v>6</v>
      </c>
      <c r="Z602" s="239">
        <v>1</v>
      </c>
      <c r="AA602" s="239">
        <v>1</v>
      </c>
      <c r="AB602" s="239">
        <v>2</v>
      </c>
      <c r="AC602" s="239">
        <v>98</v>
      </c>
      <c r="AD602" s="239" t="s">
        <v>860</v>
      </c>
      <c r="AE602" s="239" t="s">
        <v>1340</v>
      </c>
      <c r="AF602" s="239" t="s">
        <v>521</v>
      </c>
      <c r="AG602" s="239">
        <v>4</v>
      </c>
      <c r="AH602" s="239">
        <v>2</v>
      </c>
      <c r="AI602" s="239">
        <v>3</v>
      </c>
      <c r="AJ602" s="239">
        <v>4</v>
      </c>
      <c r="AK602" s="239">
        <v>21</v>
      </c>
      <c r="AL602" s="239">
        <v>58</v>
      </c>
      <c r="AM602" s="239" t="s">
        <v>374</v>
      </c>
      <c r="AN602" s="239">
        <v>5</v>
      </c>
      <c r="AO602" s="239">
        <v>1</v>
      </c>
      <c r="AP602" s="239">
        <v>1</v>
      </c>
      <c r="AS602" s="239">
        <v>7</v>
      </c>
      <c r="AT602" s="239">
        <v>98</v>
      </c>
      <c r="AU602" s="239">
        <v>55</v>
      </c>
      <c r="AV602" s="239">
        <v>11</v>
      </c>
      <c r="AW602" s="239">
        <v>21</v>
      </c>
      <c r="CT602" s="239">
        <v>443053</v>
      </c>
      <c r="CU602" s="239">
        <v>4971897</v>
      </c>
      <c r="CV602" s="239">
        <v>44.898219599999997</v>
      </c>
      <c r="CW602" s="239">
        <v>-93.721256600000004</v>
      </c>
      <c r="CX602" s="239" t="s">
        <v>379</v>
      </c>
      <c r="CY602" s="239" t="s">
        <v>1341</v>
      </c>
    </row>
    <row r="603" spans="1:103" x14ac:dyDescent="0.25">
      <c r="A603" s="239">
        <v>391515</v>
      </c>
      <c r="B603" s="239">
        <v>3</v>
      </c>
      <c r="C603" s="239">
        <v>7</v>
      </c>
      <c r="D603" s="239">
        <v>174.37200000000001</v>
      </c>
      <c r="E603" s="239">
        <v>27</v>
      </c>
      <c r="F603" s="239" t="s">
        <v>1214</v>
      </c>
      <c r="H603" s="239" t="s">
        <v>374</v>
      </c>
      <c r="I603" s="239">
        <v>25</v>
      </c>
      <c r="K603" s="239">
        <v>16004839</v>
      </c>
      <c r="M603" s="239">
        <v>11</v>
      </c>
      <c r="N603" s="239">
        <v>3</v>
      </c>
      <c r="O603" s="239">
        <v>2016</v>
      </c>
      <c r="P603" s="239" t="s">
        <v>416</v>
      </c>
      <c r="Q603" s="239">
        <v>6</v>
      </c>
      <c r="S603" s="239">
        <v>5</v>
      </c>
      <c r="T603" s="239">
        <v>0</v>
      </c>
      <c r="U603" s="239">
        <v>1</v>
      </c>
      <c r="W603" s="239">
        <v>16</v>
      </c>
      <c r="X603" s="239">
        <v>2</v>
      </c>
      <c r="Y603" s="239">
        <v>6</v>
      </c>
      <c r="Z603" s="239">
        <v>1</v>
      </c>
      <c r="AB603" s="239">
        <v>1</v>
      </c>
      <c r="AC603" s="239">
        <v>98</v>
      </c>
      <c r="AD603" s="239" t="s">
        <v>676</v>
      </c>
      <c r="AF603" s="239" t="s">
        <v>521</v>
      </c>
      <c r="AG603" s="239">
        <v>4</v>
      </c>
      <c r="AH603" s="239">
        <v>2</v>
      </c>
      <c r="AI603" s="239">
        <v>4</v>
      </c>
      <c r="AJ603" s="239">
        <v>3</v>
      </c>
      <c r="AK603" s="239">
        <v>21</v>
      </c>
      <c r="AL603" s="239">
        <v>45</v>
      </c>
      <c r="AM603" s="239" t="s">
        <v>374</v>
      </c>
      <c r="AN603" s="239">
        <v>5</v>
      </c>
      <c r="AO603" s="239">
        <v>1</v>
      </c>
      <c r="AS603" s="239">
        <v>12</v>
      </c>
      <c r="AT603" s="239">
        <v>98</v>
      </c>
      <c r="AU603" s="239">
        <v>55</v>
      </c>
      <c r="AV603" s="239">
        <v>11</v>
      </c>
      <c r="AW603" s="239">
        <v>23</v>
      </c>
      <c r="CT603" s="239">
        <v>443059.178182245</v>
      </c>
      <c r="CU603" s="239">
        <v>4971894.1167080197</v>
      </c>
      <c r="CV603" s="239">
        <v>44.898194160000003</v>
      </c>
      <c r="CW603" s="239">
        <v>-93.721182940000006</v>
      </c>
      <c r="CX603" s="239" t="s">
        <v>379</v>
      </c>
      <c r="CY603" s="239" t="s">
        <v>1342</v>
      </c>
    </row>
    <row r="604" spans="1:103" x14ac:dyDescent="0.25">
      <c r="A604" s="239">
        <v>735825</v>
      </c>
      <c r="B604" s="239">
        <v>3</v>
      </c>
      <c r="C604" s="239">
        <v>7</v>
      </c>
      <c r="D604" s="239">
        <v>174.53100000000001</v>
      </c>
      <c r="E604" s="239">
        <v>27</v>
      </c>
      <c r="F604" s="239" t="s">
        <v>1214</v>
      </c>
      <c r="H604" s="239" t="s">
        <v>374</v>
      </c>
      <c r="I604" s="239">
        <v>25</v>
      </c>
      <c r="K604" s="239">
        <v>19003457</v>
      </c>
      <c r="M604" s="239">
        <v>7</v>
      </c>
      <c r="N604" s="239">
        <v>24</v>
      </c>
      <c r="O604" s="239">
        <v>2019</v>
      </c>
      <c r="P604" s="239" t="s">
        <v>375</v>
      </c>
      <c r="Q604" s="239">
        <v>17</v>
      </c>
      <c r="S604" s="239">
        <v>3</v>
      </c>
      <c r="T604" s="239">
        <v>0</v>
      </c>
      <c r="U604" s="239">
        <v>6</v>
      </c>
      <c r="V604" s="239">
        <v>12</v>
      </c>
      <c r="W604" s="239">
        <v>10</v>
      </c>
      <c r="X604" s="239">
        <v>2</v>
      </c>
      <c r="Y604" s="239">
        <v>1</v>
      </c>
      <c r="Z604" s="239">
        <v>1</v>
      </c>
      <c r="AB604" s="239">
        <v>1</v>
      </c>
      <c r="AC604" s="239">
        <v>98</v>
      </c>
      <c r="AD604" s="239" t="s">
        <v>676</v>
      </c>
      <c r="AF604" s="239" t="s">
        <v>521</v>
      </c>
      <c r="AG604" s="239">
        <v>7</v>
      </c>
      <c r="AH604" s="239">
        <v>2</v>
      </c>
      <c r="AI604" s="239">
        <v>2</v>
      </c>
      <c r="AJ604" s="239">
        <v>4</v>
      </c>
      <c r="AK604" s="239">
        <v>21</v>
      </c>
      <c r="AL604" s="239">
        <v>19</v>
      </c>
      <c r="AM604" s="239" t="s">
        <v>384</v>
      </c>
      <c r="AN604" s="239">
        <v>5</v>
      </c>
      <c r="AO604" s="239">
        <v>99</v>
      </c>
      <c r="AS604" s="239">
        <v>12</v>
      </c>
      <c r="AT604" s="239">
        <v>98</v>
      </c>
      <c r="AU604" s="239">
        <v>55</v>
      </c>
      <c r="AV604" s="239">
        <v>11</v>
      </c>
      <c r="AW604" s="239">
        <v>21</v>
      </c>
      <c r="AX604" s="239">
        <v>2</v>
      </c>
      <c r="AY604" s="239">
        <v>2</v>
      </c>
      <c r="AZ604" s="239">
        <v>4</v>
      </c>
      <c r="BA604" s="239">
        <v>34</v>
      </c>
      <c r="BB604" s="239">
        <v>22</v>
      </c>
      <c r="BC604" s="239" t="s">
        <v>374</v>
      </c>
      <c r="BD604" s="239">
        <v>5</v>
      </c>
      <c r="BE604" s="239">
        <v>1</v>
      </c>
      <c r="BI604" s="239">
        <v>12</v>
      </c>
      <c r="BJ604" s="239">
        <v>98</v>
      </c>
      <c r="BK604" s="239">
        <v>55</v>
      </c>
      <c r="BL604" s="239">
        <v>11</v>
      </c>
      <c r="BM604" s="239">
        <v>21</v>
      </c>
      <c r="BN604" s="239">
        <v>2</v>
      </c>
      <c r="BO604" s="239">
        <v>2</v>
      </c>
      <c r="BP604" s="239">
        <v>4</v>
      </c>
      <c r="BQ604" s="239">
        <v>34</v>
      </c>
      <c r="BR604" s="239">
        <v>58</v>
      </c>
      <c r="BS604" s="239" t="s">
        <v>384</v>
      </c>
      <c r="BT604" s="239">
        <v>5</v>
      </c>
      <c r="BU604" s="239">
        <v>1</v>
      </c>
      <c r="BY604" s="239">
        <v>12</v>
      </c>
      <c r="BZ604" s="239">
        <v>98</v>
      </c>
      <c r="CA604" s="239">
        <v>55</v>
      </c>
      <c r="CB604" s="239">
        <v>11</v>
      </c>
      <c r="CC604" s="239">
        <v>21</v>
      </c>
      <c r="CD604" s="239">
        <v>2</v>
      </c>
      <c r="CE604" s="239">
        <v>2</v>
      </c>
      <c r="CF604" s="239">
        <v>4</v>
      </c>
      <c r="CG604" s="239">
        <v>34</v>
      </c>
      <c r="CH604" s="239">
        <v>46</v>
      </c>
      <c r="CI604" s="239" t="s">
        <v>374</v>
      </c>
      <c r="CJ604" s="239">
        <v>5</v>
      </c>
      <c r="CK604" s="239">
        <v>1</v>
      </c>
      <c r="CO604" s="239">
        <v>12</v>
      </c>
      <c r="CP604" s="239">
        <v>98</v>
      </c>
      <c r="CQ604" s="239">
        <v>55</v>
      </c>
      <c r="CR604" s="239">
        <v>11</v>
      </c>
      <c r="CS604" s="239">
        <v>21</v>
      </c>
      <c r="CT604" s="239">
        <v>443290.95364579599</v>
      </c>
      <c r="CU604" s="239">
        <v>4971788.1985426899</v>
      </c>
      <c r="CV604" s="239">
        <v>44.897259249999998</v>
      </c>
      <c r="CW604" s="239">
        <v>-93.718235750000005</v>
      </c>
      <c r="CX604" s="239" t="s">
        <v>379</v>
      </c>
      <c r="CY604" s="239" t="s">
        <v>1343</v>
      </c>
    </row>
    <row r="605" spans="1:103" x14ac:dyDescent="0.25">
      <c r="A605" s="239">
        <v>11091888</v>
      </c>
      <c r="B605" s="239">
        <v>3</v>
      </c>
      <c r="C605" s="239">
        <v>7</v>
      </c>
      <c r="D605" s="239">
        <v>174.559</v>
      </c>
      <c r="E605" s="239">
        <v>27</v>
      </c>
      <c r="F605" s="239" t="s">
        <v>1214</v>
      </c>
      <c r="H605" s="239" t="s">
        <v>374</v>
      </c>
      <c r="I605" s="239">
        <v>25</v>
      </c>
      <c r="K605" s="239">
        <v>15006322</v>
      </c>
      <c r="L605" s="239">
        <v>153540066</v>
      </c>
      <c r="M605" s="239">
        <v>12</v>
      </c>
      <c r="N605" s="239">
        <v>20</v>
      </c>
      <c r="O605" s="239">
        <v>2015</v>
      </c>
      <c r="P605" s="239" t="s">
        <v>389</v>
      </c>
      <c r="Q605" s="239">
        <v>9</v>
      </c>
      <c r="S605" s="239">
        <v>3</v>
      </c>
      <c r="T605" s="239">
        <v>0</v>
      </c>
      <c r="U605" s="239">
        <v>1</v>
      </c>
      <c r="V605" s="239">
        <v>90</v>
      </c>
      <c r="W605" s="239">
        <v>93</v>
      </c>
      <c r="X605" s="239">
        <v>2</v>
      </c>
      <c r="Y605" s="239">
        <v>1</v>
      </c>
      <c r="Z605" s="239">
        <v>1</v>
      </c>
      <c r="AA605" s="239">
        <v>1</v>
      </c>
      <c r="AB605" s="239">
        <v>5</v>
      </c>
      <c r="AC605" s="239">
        <v>98</v>
      </c>
      <c r="AD605" s="239" t="s">
        <v>1344</v>
      </c>
      <c r="AE605" s="239" t="s">
        <v>860</v>
      </c>
      <c r="AF605" s="239" t="s">
        <v>521</v>
      </c>
      <c r="AG605" s="239">
        <v>4</v>
      </c>
      <c r="AH605" s="239">
        <v>2</v>
      </c>
      <c r="AI605" s="239">
        <v>4</v>
      </c>
      <c r="AJ605" s="239">
        <v>3</v>
      </c>
      <c r="AK605" s="239">
        <v>21</v>
      </c>
      <c r="AL605" s="239">
        <v>29</v>
      </c>
      <c r="AM605" s="239" t="s">
        <v>384</v>
      </c>
      <c r="AN605" s="239">
        <v>5</v>
      </c>
      <c r="AO605" s="239">
        <v>1</v>
      </c>
      <c r="AS605" s="239">
        <v>7</v>
      </c>
      <c r="AT605" s="239">
        <v>98</v>
      </c>
      <c r="AU605" s="239">
        <v>55</v>
      </c>
      <c r="AV605" s="239">
        <v>11</v>
      </c>
      <c r="AW605" s="239">
        <v>21</v>
      </c>
      <c r="CT605" s="239">
        <v>443329</v>
      </c>
      <c r="CU605" s="239">
        <v>4971763</v>
      </c>
      <c r="CV605" s="239">
        <v>44.897033899999997</v>
      </c>
      <c r="CW605" s="239">
        <v>-93.717755499999996</v>
      </c>
      <c r="CX605" s="239" t="s">
        <v>379</v>
      </c>
      <c r="CY605" s="239" t="s">
        <v>1345</v>
      </c>
    </row>
    <row r="606" spans="1:103" x14ac:dyDescent="0.25">
      <c r="A606" s="239">
        <v>11079488</v>
      </c>
      <c r="B606" s="239">
        <v>3</v>
      </c>
      <c r="C606" s="239">
        <v>7</v>
      </c>
      <c r="D606" s="239">
        <v>174.81100000000001</v>
      </c>
      <c r="E606" s="239">
        <v>27</v>
      </c>
      <c r="F606" s="239" t="s">
        <v>1214</v>
      </c>
      <c r="H606" s="239" t="s">
        <v>374</v>
      </c>
      <c r="I606" s="239">
        <v>25</v>
      </c>
      <c r="K606" s="239">
        <v>15005730</v>
      </c>
      <c r="L606" s="239">
        <v>153160175</v>
      </c>
      <c r="M606" s="239">
        <v>11</v>
      </c>
      <c r="N606" s="239">
        <v>12</v>
      </c>
      <c r="O606" s="239">
        <v>2015</v>
      </c>
      <c r="P606" s="239" t="s">
        <v>416</v>
      </c>
      <c r="Q606" s="239">
        <v>17</v>
      </c>
      <c r="R606" s="239" t="s">
        <v>376</v>
      </c>
      <c r="S606" s="239">
        <v>5</v>
      </c>
      <c r="T606" s="239">
        <v>0</v>
      </c>
      <c r="U606" s="239">
        <v>1</v>
      </c>
      <c r="V606" s="239">
        <v>8</v>
      </c>
      <c r="W606" s="239">
        <v>16</v>
      </c>
      <c r="X606" s="239">
        <v>2</v>
      </c>
      <c r="Y606" s="239">
        <v>6</v>
      </c>
      <c r="Z606" s="239">
        <v>1</v>
      </c>
      <c r="AB606" s="239">
        <v>1</v>
      </c>
      <c r="AC606" s="239">
        <v>98</v>
      </c>
      <c r="AD606" s="239" t="s">
        <v>525</v>
      </c>
      <c r="AE606" s="239" t="s">
        <v>1346</v>
      </c>
      <c r="AF606" s="239" t="s">
        <v>521</v>
      </c>
      <c r="AG606" s="239">
        <v>4</v>
      </c>
      <c r="AH606" s="239">
        <v>2</v>
      </c>
      <c r="AI606" s="239">
        <v>3</v>
      </c>
      <c r="AJ606" s="239">
        <v>4</v>
      </c>
      <c r="AK606" s="239">
        <v>21</v>
      </c>
      <c r="AL606" s="239">
        <v>54</v>
      </c>
      <c r="AM606" s="239" t="s">
        <v>374</v>
      </c>
      <c r="AN606" s="239">
        <v>5</v>
      </c>
      <c r="AO606" s="239">
        <v>1</v>
      </c>
      <c r="AS606" s="239">
        <v>7</v>
      </c>
      <c r="AT606" s="239">
        <v>98</v>
      </c>
      <c r="AU606" s="239">
        <v>55</v>
      </c>
      <c r="AV606" s="239">
        <v>11</v>
      </c>
      <c r="AW606" s="239">
        <v>21</v>
      </c>
      <c r="CT606" s="239">
        <v>443664</v>
      </c>
      <c r="CU606" s="239">
        <v>4971537</v>
      </c>
      <c r="CV606" s="239">
        <v>44.895029600000001</v>
      </c>
      <c r="CW606" s="239">
        <v>-93.713477900000001</v>
      </c>
      <c r="CX606" s="239" t="s">
        <v>379</v>
      </c>
      <c r="CY606" s="239" t="s">
        <v>1347</v>
      </c>
    </row>
    <row r="607" spans="1:103" x14ac:dyDescent="0.25">
      <c r="A607" s="239">
        <v>10812790</v>
      </c>
      <c r="B607" s="239">
        <v>3</v>
      </c>
      <c r="C607" s="239">
        <v>7</v>
      </c>
      <c r="D607" s="239">
        <v>174.88399999999999</v>
      </c>
      <c r="E607" s="239">
        <v>27</v>
      </c>
      <c r="F607" s="239" t="s">
        <v>1214</v>
      </c>
      <c r="H607" s="239" t="s">
        <v>374</v>
      </c>
      <c r="I607" s="239">
        <v>25</v>
      </c>
      <c r="K607" s="239">
        <v>12006110</v>
      </c>
      <c r="L607" s="239">
        <v>123120024</v>
      </c>
      <c r="M607" s="239">
        <v>11</v>
      </c>
      <c r="N607" s="239">
        <v>6</v>
      </c>
      <c r="O607" s="239">
        <v>2012</v>
      </c>
      <c r="P607" s="239" t="s">
        <v>391</v>
      </c>
      <c r="Q607" s="239">
        <v>0</v>
      </c>
      <c r="S607" s="239">
        <v>5</v>
      </c>
      <c r="T607" s="239">
        <v>0</v>
      </c>
      <c r="U607" s="239">
        <v>1</v>
      </c>
      <c r="V607" s="239">
        <v>90</v>
      </c>
      <c r="W607" s="239">
        <v>10</v>
      </c>
      <c r="X607" s="239">
        <v>4</v>
      </c>
      <c r="Y607" s="239">
        <v>4</v>
      </c>
      <c r="Z607" s="239">
        <v>3</v>
      </c>
      <c r="AA607" s="239">
        <v>2</v>
      </c>
      <c r="AB607" s="239">
        <v>2</v>
      </c>
      <c r="AC607" s="239">
        <v>98</v>
      </c>
      <c r="AD607" s="239" t="s">
        <v>525</v>
      </c>
      <c r="AE607" s="239" t="s">
        <v>1346</v>
      </c>
      <c r="AF607" s="239" t="s">
        <v>521</v>
      </c>
      <c r="AG607" s="239">
        <v>4</v>
      </c>
      <c r="AH607" s="239">
        <v>2</v>
      </c>
      <c r="AI607" s="239">
        <v>4</v>
      </c>
      <c r="AJ607" s="239">
        <v>4</v>
      </c>
      <c r="AK607" s="239">
        <v>21</v>
      </c>
      <c r="AL607" s="239">
        <v>21</v>
      </c>
      <c r="AM607" s="239" t="s">
        <v>374</v>
      </c>
      <c r="AN607" s="239">
        <v>5</v>
      </c>
      <c r="AO607" s="239">
        <v>1</v>
      </c>
      <c r="AP607" s="239">
        <v>1</v>
      </c>
      <c r="AS607" s="239">
        <v>7</v>
      </c>
      <c r="AT607" s="239">
        <v>98</v>
      </c>
      <c r="AU607" s="239">
        <v>55</v>
      </c>
      <c r="AV607" s="239">
        <v>11</v>
      </c>
      <c r="AW607" s="239">
        <v>20</v>
      </c>
      <c r="CT607" s="239">
        <v>443751</v>
      </c>
      <c r="CU607" s="239">
        <v>4971458</v>
      </c>
      <c r="CV607" s="239">
        <v>44.894319199999998</v>
      </c>
      <c r="CW607" s="239">
        <v>-93.712375300000005</v>
      </c>
      <c r="CX607" s="239" t="s">
        <v>379</v>
      </c>
      <c r="CY607" s="239" t="s">
        <v>1348</v>
      </c>
    </row>
    <row r="608" spans="1:103" x14ac:dyDescent="0.25">
      <c r="A608" s="239">
        <v>726182</v>
      </c>
      <c r="B608" s="239">
        <v>3</v>
      </c>
      <c r="C608" s="239">
        <v>7</v>
      </c>
      <c r="D608" s="239">
        <v>174.905</v>
      </c>
      <c r="E608" s="239">
        <v>27</v>
      </c>
      <c r="F608" s="239" t="s">
        <v>1214</v>
      </c>
      <c r="H608" s="239" t="s">
        <v>374</v>
      </c>
      <c r="I608" s="239">
        <v>25</v>
      </c>
      <c r="K608" s="239">
        <v>19002700</v>
      </c>
      <c r="M608" s="239">
        <v>6</v>
      </c>
      <c r="N608" s="239">
        <v>11</v>
      </c>
      <c r="O608" s="239">
        <v>2019</v>
      </c>
      <c r="P608" s="239" t="s">
        <v>391</v>
      </c>
      <c r="Q608" s="239">
        <v>17</v>
      </c>
      <c r="R608" s="239">
        <v>98</v>
      </c>
      <c r="S608" s="239">
        <v>5</v>
      </c>
      <c r="T608" s="239">
        <v>0</v>
      </c>
      <c r="U608" s="239">
        <v>2</v>
      </c>
      <c r="V608" s="239">
        <v>12</v>
      </c>
      <c r="W608" s="239">
        <v>10</v>
      </c>
      <c r="X608" s="239">
        <v>2</v>
      </c>
      <c r="Y608" s="239">
        <v>1</v>
      </c>
      <c r="Z608" s="239">
        <v>1</v>
      </c>
      <c r="AB608" s="239">
        <v>1</v>
      </c>
      <c r="AC608" s="239">
        <v>98</v>
      </c>
      <c r="AD608" s="239" t="s">
        <v>676</v>
      </c>
      <c r="AF608" s="239" t="s">
        <v>521</v>
      </c>
      <c r="AG608" s="239">
        <v>7</v>
      </c>
      <c r="AH608" s="239">
        <v>2</v>
      </c>
      <c r="AI608" s="239">
        <v>2</v>
      </c>
      <c r="AJ608" s="239">
        <v>4</v>
      </c>
      <c r="AK608" s="239">
        <v>21</v>
      </c>
      <c r="AL608" s="239">
        <v>62</v>
      </c>
      <c r="AM608" s="239" t="s">
        <v>384</v>
      </c>
      <c r="AN608" s="239">
        <v>5</v>
      </c>
      <c r="AO608" s="239">
        <v>90</v>
      </c>
      <c r="AS608" s="239">
        <v>12</v>
      </c>
      <c r="AT608" s="239">
        <v>9</v>
      </c>
      <c r="AU608" s="239">
        <v>55</v>
      </c>
      <c r="AV608" s="239">
        <v>11</v>
      </c>
      <c r="AW608" s="239">
        <v>23</v>
      </c>
      <c r="AX608" s="239">
        <v>2</v>
      </c>
      <c r="AY608" s="239">
        <v>4</v>
      </c>
      <c r="AZ608" s="239">
        <v>4</v>
      </c>
      <c r="BA608" s="239">
        <v>21</v>
      </c>
      <c r="BB608" s="239">
        <v>29</v>
      </c>
      <c r="BC608" s="239" t="s">
        <v>384</v>
      </c>
      <c r="BD608" s="239">
        <v>5</v>
      </c>
      <c r="BE608" s="239">
        <v>1</v>
      </c>
      <c r="BI608" s="239">
        <v>12</v>
      </c>
      <c r="BJ608" s="239">
        <v>9</v>
      </c>
      <c r="BK608" s="239">
        <v>55</v>
      </c>
      <c r="BL608" s="239">
        <v>11</v>
      </c>
      <c r="BM608" s="239">
        <v>23</v>
      </c>
      <c r="CT608" s="239">
        <v>443777.12249628501</v>
      </c>
      <c r="CU608" s="239">
        <v>4971435.7887001103</v>
      </c>
      <c r="CV608" s="239">
        <v>44.894125629999998</v>
      </c>
      <c r="CW608" s="239">
        <v>-93.712039619999999</v>
      </c>
      <c r="CX608" s="239" t="s">
        <v>379</v>
      </c>
      <c r="CY608" s="239" t="s">
        <v>1349</v>
      </c>
    </row>
    <row r="609" spans="1:103" x14ac:dyDescent="0.25">
      <c r="A609" s="239">
        <v>11038361</v>
      </c>
      <c r="B609" s="239">
        <v>3</v>
      </c>
      <c r="C609" s="239">
        <v>7</v>
      </c>
      <c r="D609" s="239">
        <v>174.90700000000001</v>
      </c>
      <c r="E609" s="239">
        <v>27</v>
      </c>
      <c r="F609" s="239" t="s">
        <v>1214</v>
      </c>
      <c r="H609" s="239" t="s">
        <v>374</v>
      </c>
      <c r="I609" s="239">
        <v>25</v>
      </c>
      <c r="K609" s="239">
        <v>15001688</v>
      </c>
      <c r="L609" s="239">
        <v>150970110</v>
      </c>
      <c r="M609" s="239">
        <v>4</v>
      </c>
      <c r="N609" s="239">
        <v>7</v>
      </c>
      <c r="O609" s="239">
        <v>2015</v>
      </c>
      <c r="P609" s="239" t="s">
        <v>391</v>
      </c>
      <c r="Q609" s="239">
        <v>16</v>
      </c>
      <c r="S609" s="239">
        <v>4</v>
      </c>
      <c r="T609" s="239">
        <v>0</v>
      </c>
      <c r="U609" s="239">
        <v>2</v>
      </c>
      <c r="V609" s="239">
        <v>1</v>
      </c>
      <c r="W609" s="239">
        <v>10</v>
      </c>
      <c r="X609" s="239">
        <v>2</v>
      </c>
      <c r="Y609" s="239">
        <v>1</v>
      </c>
      <c r="Z609" s="239">
        <v>2</v>
      </c>
      <c r="AB609" s="239">
        <v>1</v>
      </c>
      <c r="AC609" s="239">
        <v>98</v>
      </c>
      <c r="AD609" s="239" t="s">
        <v>525</v>
      </c>
      <c r="AE609" s="239" t="s">
        <v>1264</v>
      </c>
      <c r="AF609" s="239" t="s">
        <v>521</v>
      </c>
      <c r="AG609" s="239">
        <v>7</v>
      </c>
      <c r="AH609" s="239">
        <v>2</v>
      </c>
      <c r="AI609" s="239">
        <v>4</v>
      </c>
      <c r="AJ609" s="239">
        <v>4</v>
      </c>
      <c r="AK609" s="239">
        <v>8</v>
      </c>
      <c r="AL609" s="239">
        <v>45</v>
      </c>
      <c r="AM609" s="239" t="s">
        <v>384</v>
      </c>
      <c r="AN609" s="239">
        <v>5</v>
      </c>
      <c r="AO609" s="239">
        <v>1</v>
      </c>
      <c r="AS609" s="239">
        <v>7</v>
      </c>
      <c r="AT609" s="239">
        <v>98</v>
      </c>
      <c r="AU609" s="239">
        <v>45</v>
      </c>
      <c r="AV609" s="239">
        <v>11</v>
      </c>
      <c r="AW609" s="239">
        <v>21</v>
      </c>
      <c r="AX609" s="239">
        <v>2</v>
      </c>
      <c r="AY609" s="239">
        <v>2</v>
      </c>
      <c r="AZ609" s="239">
        <v>4</v>
      </c>
      <c r="BA609" s="239">
        <v>21</v>
      </c>
      <c r="BB609" s="239">
        <v>26</v>
      </c>
      <c r="BC609" s="239" t="s">
        <v>384</v>
      </c>
      <c r="BD609" s="239">
        <v>5</v>
      </c>
      <c r="BE609" s="239">
        <v>2</v>
      </c>
      <c r="BF609" s="239">
        <v>15</v>
      </c>
      <c r="BI609" s="239">
        <v>7</v>
      </c>
      <c r="BJ609" s="239">
        <v>98</v>
      </c>
      <c r="BK609" s="239">
        <v>45</v>
      </c>
      <c r="BL609" s="239">
        <v>11</v>
      </c>
      <c r="BM609" s="239">
        <v>21</v>
      </c>
      <c r="CT609" s="239">
        <v>443778</v>
      </c>
      <c r="CU609" s="239">
        <v>4971431</v>
      </c>
      <c r="CV609" s="239">
        <v>44.894084700000001</v>
      </c>
      <c r="CW609" s="239">
        <v>-93.712031499999995</v>
      </c>
      <c r="CX609" s="239" t="s">
        <v>379</v>
      </c>
      <c r="CY609" s="239" t="s">
        <v>1350</v>
      </c>
    </row>
    <row r="610" spans="1:103" x14ac:dyDescent="0.25">
      <c r="A610" s="239">
        <v>10838072</v>
      </c>
      <c r="B610" s="239">
        <v>3</v>
      </c>
      <c r="C610" s="239">
        <v>7</v>
      </c>
      <c r="D610" s="239">
        <v>174.91</v>
      </c>
      <c r="E610" s="239">
        <v>27</v>
      </c>
      <c r="F610" s="239" t="s">
        <v>1214</v>
      </c>
      <c r="H610" s="239" t="s">
        <v>374</v>
      </c>
      <c r="I610" s="239">
        <v>25</v>
      </c>
      <c r="K610" s="239">
        <v>12006620</v>
      </c>
      <c r="L610" s="239">
        <v>123370132</v>
      </c>
      <c r="M610" s="239">
        <v>12</v>
      </c>
      <c r="N610" s="239">
        <v>2</v>
      </c>
      <c r="O610" s="239">
        <v>2012</v>
      </c>
      <c r="P610" s="239" t="s">
        <v>389</v>
      </c>
      <c r="Q610" s="239">
        <v>19</v>
      </c>
      <c r="S610" s="239">
        <v>5</v>
      </c>
      <c r="T610" s="239">
        <v>0</v>
      </c>
      <c r="U610" s="239">
        <v>2</v>
      </c>
      <c r="V610" s="239">
        <v>8</v>
      </c>
      <c r="W610" s="239">
        <v>16</v>
      </c>
      <c r="X610" s="239">
        <v>4</v>
      </c>
      <c r="Y610" s="239">
        <v>6</v>
      </c>
      <c r="Z610" s="239">
        <v>1</v>
      </c>
      <c r="AB610" s="239">
        <v>1</v>
      </c>
      <c r="AC610" s="239">
        <v>98</v>
      </c>
      <c r="AD610" s="239" t="s">
        <v>525</v>
      </c>
      <c r="AE610" s="239" t="s">
        <v>1351</v>
      </c>
      <c r="AF610" s="239" t="s">
        <v>521</v>
      </c>
      <c r="AG610" s="239">
        <v>8</v>
      </c>
      <c r="AH610" s="239">
        <v>2</v>
      </c>
      <c r="AI610" s="239">
        <v>4</v>
      </c>
      <c r="AJ610" s="239">
        <v>3</v>
      </c>
      <c r="AK610" s="239">
        <v>21</v>
      </c>
      <c r="AL610" s="239">
        <v>28</v>
      </c>
      <c r="AM610" s="239" t="s">
        <v>374</v>
      </c>
      <c r="AN610" s="239">
        <v>5</v>
      </c>
      <c r="AO610" s="239">
        <v>1</v>
      </c>
      <c r="AS610" s="239">
        <v>7</v>
      </c>
      <c r="AT610" s="239">
        <v>98</v>
      </c>
      <c r="AU610" s="239">
        <v>55</v>
      </c>
      <c r="AV610" s="239">
        <v>11</v>
      </c>
      <c r="AW610" s="239">
        <v>21</v>
      </c>
      <c r="AX610" s="239">
        <v>2</v>
      </c>
      <c r="AY610" s="239">
        <v>1</v>
      </c>
      <c r="AZ610" s="239">
        <v>4</v>
      </c>
      <c r="BA610" s="239">
        <v>21</v>
      </c>
      <c r="BB610" s="239">
        <v>56</v>
      </c>
      <c r="BC610" s="239" t="s">
        <v>374</v>
      </c>
      <c r="BD610" s="239">
        <v>5</v>
      </c>
      <c r="BE610" s="239">
        <v>1</v>
      </c>
      <c r="BI610" s="239">
        <v>7</v>
      </c>
      <c r="BJ610" s="239">
        <v>98</v>
      </c>
      <c r="BK610" s="239">
        <v>55</v>
      </c>
      <c r="BL610" s="239">
        <v>11</v>
      </c>
      <c r="BM610" s="239">
        <v>21</v>
      </c>
      <c r="CT610" s="239">
        <v>443781</v>
      </c>
      <c r="CU610" s="239">
        <v>4971428</v>
      </c>
      <c r="CV610" s="239">
        <v>44.894055799999997</v>
      </c>
      <c r="CW610" s="239">
        <v>-93.711989299999999</v>
      </c>
      <c r="CX610" s="239" t="s">
        <v>379</v>
      </c>
      <c r="CY610" s="239" t="s">
        <v>1352</v>
      </c>
    </row>
    <row r="611" spans="1:103" x14ac:dyDescent="0.25">
      <c r="A611" s="239">
        <v>10859073</v>
      </c>
      <c r="B611" s="239">
        <v>3</v>
      </c>
      <c r="C611" s="239">
        <v>7</v>
      </c>
      <c r="D611" s="239">
        <v>174.91</v>
      </c>
      <c r="E611" s="239">
        <v>27</v>
      </c>
      <c r="F611" s="239" t="s">
        <v>1214</v>
      </c>
      <c r="H611" s="239" t="s">
        <v>374</v>
      </c>
      <c r="I611" s="239">
        <v>25</v>
      </c>
      <c r="K611" s="239">
        <v>13000544</v>
      </c>
      <c r="L611" s="239">
        <v>130340138</v>
      </c>
      <c r="M611" s="239">
        <v>2</v>
      </c>
      <c r="N611" s="239">
        <v>2</v>
      </c>
      <c r="O611" s="239">
        <v>2013</v>
      </c>
      <c r="P611" s="239" t="s">
        <v>386</v>
      </c>
      <c r="Q611" s="239">
        <v>8</v>
      </c>
      <c r="S611" s="239">
        <v>5</v>
      </c>
      <c r="T611" s="239">
        <v>0</v>
      </c>
      <c r="U611" s="239">
        <v>1</v>
      </c>
      <c r="V611" s="239">
        <v>90</v>
      </c>
      <c r="W611" s="239">
        <v>2</v>
      </c>
      <c r="X611" s="239">
        <v>2</v>
      </c>
      <c r="Y611" s="239">
        <v>2</v>
      </c>
      <c r="Z611" s="239">
        <v>2</v>
      </c>
      <c r="AA611" s="239">
        <v>2</v>
      </c>
      <c r="AB611" s="239">
        <v>5</v>
      </c>
      <c r="AC611" s="239">
        <v>98</v>
      </c>
      <c r="AD611" s="239" t="s">
        <v>1353</v>
      </c>
      <c r="AE611" s="239" t="s">
        <v>1353</v>
      </c>
      <c r="AF611" s="239" t="s">
        <v>521</v>
      </c>
      <c r="AG611" s="239">
        <v>4</v>
      </c>
      <c r="AH611" s="239">
        <v>2</v>
      </c>
      <c r="AI611" s="239">
        <v>2</v>
      </c>
      <c r="AJ611" s="239">
        <v>4</v>
      </c>
      <c r="AK611" s="239">
        <v>21</v>
      </c>
      <c r="AL611" s="239">
        <v>46</v>
      </c>
      <c r="AM611" s="239" t="s">
        <v>374</v>
      </c>
      <c r="AN611" s="239">
        <v>5</v>
      </c>
      <c r="AS611" s="239">
        <v>7</v>
      </c>
      <c r="AT611" s="239">
        <v>98</v>
      </c>
      <c r="AU611" s="239">
        <v>55</v>
      </c>
      <c r="AV611" s="239">
        <v>11</v>
      </c>
      <c r="AW611" s="239">
        <v>21</v>
      </c>
      <c r="CT611" s="239">
        <v>443781</v>
      </c>
      <c r="CU611" s="239">
        <v>4971428</v>
      </c>
      <c r="CV611" s="239">
        <v>44.894055799999997</v>
      </c>
      <c r="CW611" s="239">
        <v>-93.711989299999999</v>
      </c>
      <c r="CX611" s="239" t="s">
        <v>379</v>
      </c>
      <c r="CY611" s="239" t="s">
        <v>1354</v>
      </c>
    </row>
    <row r="612" spans="1:103" x14ac:dyDescent="0.25">
      <c r="A612" s="239">
        <v>10867572</v>
      </c>
      <c r="B612" s="239">
        <v>3</v>
      </c>
      <c r="C612" s="239">
        <v>7</v>
      </c>
      <c r="D612" s="239">
        <v>174.91</v>
      </c>
      <c r="E612" s="239">
        <v>27</v>
      </c>
      <c r="F612" s="239" t="s">
        <v>1214</v>
      </c>
      <c r="H612" s="239" t="s">
        <v>374</v>
      </c>
      <c r="I612" s="239">
        <v>25</v>
      </c>
      <c r="K612" s="239">
        <v>13502144</v>
      </c>
      <c r="L612" s="239">
        <v>130560203</v>
      </c>
      <c r="M612" s="239">
        <v>2</v>
      </c>
      <c r="N612" s="239">
        <v>19</v>
      </c>
      <c r="O612" s="239">
        <v>2013</v>
      </c>
      <c r="P612" s="239" t="s">
        <v>391</v>
      </c>
      <c r="Q612" s="239">
        <v>16</v>
      </c>
      <c r="R612" s="239" t="s">
        <v>393</v>
      </c>
      <c r="S612" s="239">
        <v>5</v>
      </c>
      <c r="T612" s="239">
        <v>0</v>
      </c>
      <c r="U612" s="239">
        <v>2</v>
      </c>
      <c r="V612" s="239">
        <v>5</v>
      </c>
      <c r="W612" s="239">
        <v>10</v>
      </c>
      <c r="X612" s="239">
        <v>10</v>
      </c>
      <c r="Y612" s="239">
        <v>1</v>
      </c>
      <c r="Z612" s="239">
        <v>1</v>
      </c>
      <c r="AB612" s="239">
        <v>1</v>
      </c>
      <c r="AC612" s="239">
        <v>98</v>
      </c>
      <c r="AD612" s="239" t="s">
        <v>523</v>
      </c>
      <c r="AE612" s="239" t="s">
        <v>1355</v>
      </c>
      <c r="AF612" s="239" t="s">
        <v>521</v>
      </c>
      <c r="AG612" s="239">
        <v>10</v>
      </c>
      <c r="AH612" s="239">
        <v>2</v>
      </c>
      <c r="AI612" s="239">
        <v>3</v>
      </c>
      <c r="AJ612" s="239">
        <v>2</v>
      </c>
      <c r="AK612" s="239">
        <v>5</v>
      </c>
      <c r="AL612" s="239">
        <v>24</v>
      </c>
      <c r="AM612" s="239" t="s">
        <v>374</v>
      </c>
      <c r="AN612" s="239">
        <v>5</v>
      </c>
      <c r="AO612" s="239">
        <v>2</v>
      </c>
      <c r="AS612" s="239">
        <v>3</v>
      </c>
      <c r="AT612" s="239">
        <v>20</v>
      </c>
      <c r="AU612" s="239">
        <v>50</v>
      </c>
      <c r="AV612" s="239">
        <v>11</v>
      </c>
      <c r="AW612" s="239">
        <v>21</v>
      </c>
      <c r="AX612" s="239">
        <v>2</v>
      </c>
      <c r="AY612" s="239">
        <v>4</v>
      </c>
      <c r="AZ612" s="239">
        <v>3</v>
      </c>
      <c r="BA612" s="239">
        <v>21</v>
      </c>
      <c r="BB612" s="239">
        <v>52</v>
      </c>
      <c r="BC612" s="239" t="s">
        <v>384</v>
      </c>
      <c r="BD612" s="239">
        <v>5</v>
      </c>
      <c r="BE612" s="239">
        <v>1</v>
      </c>
      <c r="BI612" s="239">
        <v>3</v>
      </c>
      <c r="BJ612" s="239">
        <v>20</v>
      </c>
      <c r="BK612" s="239">
        <v>50</v>
      </c>
      <c r="BL612" s="239">
        <v>11</v>
      </c>
      <c r="BM612" s="239">
        <v>21</v>
      </c>
      <c r="CT612" s="239">
        <v>443781</v>
      </c>
      <c r="CU612" s="239">
        <v>4971428</v>
      </c>
      <c r="CV612" s="239">
        <v>44.894055799999997</v>
      </c>
      <c r="CW612" s="239">
        <v>-93.711989299999999</v>
      </c>
      <c r="CX612" s="239" t="s">
        <v>379</v>
      </c>
      <c r="CY612" s="239" t="s">
        <v>1356</v>
      </c>
    </row>
    <row r="613" spans="1:103" x14ac:dyDescent="0.25">
      <c r="A613" s="239">
        <v>10874500</v>
      </c>
      <c r="B613" s="239">
        <v>3</v>
      </c>
      <c r="C613" s="239">
        <v>7</v>
      </c>
      <c r="D613" s="239">
        <v>174.91</v>
      </c>
      <c r="E613" s="239">
        <v>27</v>
      </c>
      <c r="F613" s="239" t="s">
        <v>1214</v>
      </c>
      <c r="H613" s="239" t="s">
        <v>374</v>
      </c>
      <c r="I613" s="239">
        <v>25</v>
      </c>
      <c r="K613" s="239">
        <v>13003087</v>
      </c>
      <c r="L613" s="239">
        <v>131590161</v>
      </c>
      <c r="M613" s="239">
        <v>6</v>
      </c>
      <c r="N613" s="239">
        <v>8</v>
      </c>
      <c r="O613" s="239">
        <v>2013</v>
      </c>
      <c r="P613" s="239" t="s">
        <v>386</v>
      </c>
      <c r="Q613" s="239">
        <v>22</v>
      </c>
      <c r="S613" s="239">
        <v>5</v>
      </c>
      <c r="T613" s="239">
        <v>0</v>
      </c>
      <c r="U613" s="239">
        <v>1</v>
      </c>
      <c r="V613" s="239">
        <v>8</v>
      </c>
      <c r="W613" s="239">
        <v>16</v>
      </c>
      <c r="X613" s="239">
        <v>2</v>
      </c>
      <c r="Y613" s="239">
        <v>6</v>
      </c>
      <c r="Z613" s="239">
        <v>1</v>
      </c>
      <c r="AB613" s="239">
        <v>1</v>
      </c>
      <c r="AC613" s="239">
        <v>98</v>
      </c>
      <c r="AD613" s="239" t="s">
        <v>519</v>
      </c>
      <c r="AE613" s="239" t="s">
        <v>1351</v>
      </c>
      <c r="AF613" s="239" t="s">
        <v>521</v>
      </c>
      <c r="AG613" s="239">
        <v>4</v>
      </c>
      <c r="AH613" s="239">
        <v>2</v>
      </c>
      <c r="AI613" s="239">
        <v>2</v>
      </c>
      <c r="AJ613" s="239">
        <v>4</v>
      </c>
      <c r="AK613" s="239">
        <v>21</v>
      </c>
      <c r="AL613" s="239">
        <v>63</v>
      </c>
      <c r="AM613" s="239" t="s">
        <v>374</v>
      </c>
      <c r="AN613" s="239">
        <v>5</v>
      </c>
      <c r="AO613" s="239">
        <v>1</v>
      </c>
      <c r="AS613" s="239">
        <v>7</v>
      </c>
      <c r="AT613" s="239">
        <v>98</v>
      </c>
      <c r="AU613" s="239">
        <v>55</v>
      </c>
      <c r="AV613" s="239">
        <v>11</v>
      </c>
      <c r="AW613" s="239">
        <v>21</v>
      </c>
      <c r="CT613" s="239">
        <v>443781</v>
      </c>
      <c r="CU613" s="239">
        <v>4971428</v>
      </c>
      <c r="CV613" s="239">
        <v>44.894055799999997</v>
      </c>
      <c r="CW613" s="239">
        <v>-93.711989299999999</v>
      </c>
      <c r="CX613" s="239" t="s">
        <v>379</v>
      </c>
      <c r="CY613" s="239" t="s">
        <v>1357</v>
      </c>
    </row>
    <row r="614" spans="1:103" x14ac:dyDescent="0.25">
      <c r="A614" s="239">
        <v>860825</v>
      </c>
      <c r="B614" s="239">
        <v>3</v>
      </c>
      <c r="C614" s="239">
        <v>7</v>
      </c>
      <c r="D614" s="239">
        <v>174.91399999999999</v>
      </c>
      <c r="E614" s="239">
        <v>27</v>
      </c>
      <c r="F614" s="239" t="s">
        <v>1214</v>
      </c>
      <c r="H614" s="239" t="s">
        <v>374</v>
      </c>
      <c r="I614" s="239">
        <v>25</v>
      </c>
      <c r="K614" s="239">
        <v>20004853</v>
      </c>
      <c r="L614" s="239">
        <v>203070079</v>
      </c>
      <c r="M614" s="239">
        <v>11</v>
      </c>
      <c r="N614" s="239">
        <v>2</v>
      </c>
      <c r="O614" s="239">
        <v>2020</v>
      </c>
      <c r="P614" s="239" t="s">
        <v>381</v>
      </c>
      <c r="Q614" s="239">
        <v>12</v>
      </c>
      <c r="S614" s="239">
        <v>2</v>
      </c>
      <c r="T614" s="239">
        <v>0</v>
      </c>
      <c r="U614" s="239">
        <v>2</v>
      </c>
      <c r="V614" s="239">
        <v>12</v>
      </c>
      <c r="W614" s="239">
        <v>10</v>
      </c>
      <c r="X614" s="239">
        <v>10</v>
      </c>
      <c r="Y614" s="239">
        <v>1</v>
      </c>
      <c r="Z614" s="239">
        <v>1</v>
      </c>
      <c r="AB614" s="239">
        <v>1</v>
      </c>
      <c r="AC614" s="239">
        <v>98</v>
      </c>
      <c r="AD614" s="239">
        <v>7</v>
      </c>
      <c r="AF614" s="239" t="s">
        <v>521</v>
      </c>
      <c r="AG614" s="239">
        <v>7</v>
      </c>
      <c r="AH614" s="239">
        <v>2</v>
      </c>
      <c r="AI614" s="239">
        <v>2</v>
      </c>
      <c r="AJ614" s="239">
        <v>3</v>
      </c>
      <c r="AK614" s="239">
        <v>24</v>
      </c>
      <c r="AL614" s="239">
        <v>51</v>
      </c>
      <c r="AM614" s="239" t="s">
        <v>374</v>
      </c>
      <c r="AN614" s="239">
        <v>5</v>
      </c>
      <c r="AO614" s="239">
        <v>1</v>
      </c>
      <c r="AS614" s="239">
        <v>12</v>
      </c>
      <c r="AT614" s="239">
        <v>9</v>
      </c>
      <c r="AU614" s="239">
        <v>55</v>
      </c>
      <c r="AV614" s="239">
        <v>13</v>
      </c>
      <c r="AW614" s="239">
        <v>24</v>
      </c>
      <c r="AX614" s="239">
        <v>2</v>
      </c>
      <c r="AY614" s="239">
        <v>2</v>
      </c>
      <c r="AZ614" s="239">
        <v>3</v>
      </c>
      <c r="BA614" s="239">
        <v>21</v>
      </c>
      <c r="BB614" s="239">
        <v>34</v>
      </c>
      <c r="BC614" s="239" t="s">
        <v>374</v>
      </c>
      <c r="BD614" s="239">
        <v>5</v>
      </c>
      <c r="BE614" s="239">
        <v>75</v>
      </c>
      <c r="BI614" s="239">
        <v>12</v>
      </c>
      <c r="BJ614" s="239">
        <v>9</v>
      </c>
      <c r="BK614" s="239">
        <v>55</v>
      </c>
      <c r="BL614" s="239">
        <v>13</v>
      </c>
      <c r="BM614" s="239">
        <v>24</v>
      </c>
      <c r="CT614" s="239">
        <v>443774.61294644797</v>
      </c>
      <c r="CU614" s="239">
        <v>4971432.2593501797</v>
      </c>
      <c r="CV614" s="239">
        <v>44.894093660000003</v>
      </c>
      <c r="CW614" s="239">
        <v>-93.712071010000003</v>
      </c>
      <c r="CX614" s="239" t="s">
        <v>379</v>
      </c>
      <c r="CY614" s="239" t="s">
        <v>1358</v>
      </c>
    </row>
    <row r="615" spans="1:103" x14ac:dyDescent="0.25">
      <c r="A615" s="239">
        <v>10809890</v>
      </c>
      <c r="B615" s="239">
        <v>3</v>
      </c>
      <c r="C615" s="239">
        <v>7</v>
      </c>
      <c r="D615" s="239">
        <v>175.011</v>
      </c>
      <c r="E615" s="239">
        <v>27</v>
      </c>
      <c r="F615" s="239" t="s">
        <v>1214</v>
      </c>
      <c r="H615" s="239" t="s">
        <v>374</v>
      </c>
      <c r="I615" s="239">
        <v>25</v>
      </c>
      <c r="K615" s="239">
        <v>12005180</v>
      </c>
      <c r="L615" s="239">
        <v>122620179</v>
      </c>
      <c r="M615" s="239">
        <v>9</v>
      </c>
      <c r="N615" s="239">
        <v>18</v>
      </c>
      <c r="O615" s="239">
        <v>2012</v>
      </c>
      <c r="P615" s="239" t="s">
        <v>391</v>
      </c>
      <c r="Q615" s="239">
        <v>15</v>
      </c>
      <c r="S615" s="239">
        <v>5</v>
      </c>
      <c r="T615" s="239">
        <v>0</v>
      </c>
      <c r="U615" s="239">
        <v>1</v>
      </c>
      <c r="V615" s="239">
        <v>7</v>
      </c>
      <c r="W615" s="239">
        <v>45</v>
      </c>
      <c r="X615" s="239">
        <v>2</v>
      </c>
      <c r="Y615" s="239">
        <v>1</v>
      </c>
      <c r="Z615" s="239">
        <v>1</v>
      </c>
      <c r="AB615" s="239">
        <v>1</v>
      </c>
      <c r="AC615" s="239">
        <v>98</v>
      </c>
      <c r="AD615" s="239" t="s">
        <v>525</v>
      </c>
      <c r="AE615" s="239" t="s">
        <v>1359</v>
      </c>
      <c r="AF615" s="239" t="s">
        <v>521</v>
      </c>
      <c r="AG615" s="239">
        <v>3</v>
      </c>
      <c r="AH615" s="239">
        <v>2</v>
      </c>
      <c r="AI615" s="239">
        <v>2</v>
      </c>
      <c r="AJ615" s="239">
        <v>4</v>
      </c>
      <c r="AK615" s="239">
        <v>21</v>
      </c>
      <c r="AL615" s="239">
        <v>24</v>
      </c>
      <c r="AM615" s="239" t="s">
        <v>384</v>
      </c>
      <c r="AN615" s="239">
        <v>5</v>
      </c>
      <c r="AO615" s="239">
        <v>15</v>
      </c>
      <c r="AS615" s="239">
        <v>7</v>
      </c>
      <c r="AT615" s="239">
        <v>98</v>
      </c>
      <c r="AU615" s="239">
        <v>55</v>
      </c>
      <c r="AV615" s="239">
        <v>11</v>
      </c>
      <c r="AW615" s="239">
        <v>21</v>
      </c>
      <c r="CT615" s="239">
        <v>443897</v>
      </c>
      <c r="CU615" s="239">
        <v>4971315</v>
      </c>
      <c r="CV615" s="239">
        <v>44.893043900000002</v>
      </c>
      <c r="CW615" s="239">
        <v>-93.710502700000006</v>
      </c>
      <c r="CX615" s="239" t="s">
        <v>379</v>
      </c>
      <c r="CY615" s="239" t="s">
        <v>1360</v>
      </c>
    </row>
    <row r="616" spans="1:103" x14ac:dyDescent="0.25">
      <c r="A616" s="239">
        <v>818434</v>
      </c>
      <c r="B616" s="239">
        <v>3</v>
      </c>
      <c r="C616" s="239">
        <v>7</v>
      </c>
      <c r="D616" s="239">
        <v>175.08799999999999</v>
      </c>
      <c r="E616" s="239">
        <v>27</v>
      </c>
      <c r="F616" s="239" t="s">
        <v>1214</v>
      </c>
      <c r="H616" s="239" t="s">
        <v>374</v>
      </c>
      <c r="I616" s="239">
        <v>25</v>
      </c>
      <c r="K616" s="239">
        <v>20002926</v>
      </c>
      <c r="L616" s="239">
        <v>201890142</v>
      </c>
      <c r="M616" s="239">
        <v>7</v>
      </c>
      <c r="N616" s="239">
        <v>7</v>
      </c>
      <c r="O616" s="239">
        <v>2020</v>
      </c>
      <c r="P616" s="239" t="s">
        <v>391</v>
      </c>
      <c r="Q616" s="239">
        <v>5</v>
      </c>
      <c r="S616" s="239">
        <v>5</v>
      </c>
      <c r="T616" s="239">
        <v>0</v>
      </c>
      <c r="U616" s="239">
        <v>1</v>
      </c>
      <c r="W616" s="239">
        <v>16</v>
      </c>
      <c r="X616" s="239">
        <v>2</v>
      </c>
      <c r="Y616" s="239">
        <v>1</v>
      </c>
      <c r="Z616" s="239">
        <v>1</v>
      </c>
      <c r="AB616" s="239">
        <v>1</v>
      </c>
      <c r="AC616" s="239">
        <v>98</v>
      </c>
      <c r="AD616" s="239">
        <v>7</v>
      </c>
      <c r="AF616" s="239" t="s">
        <v>521</v>
      </c>
      <c r="AG616" s="239">
        <v>4</v>
      </c>
      <c r="AH616" s="239">
        <v>2</v>
      </c>
      <c r="AI616" s="239">
        <v>4</v>
      </c>
      <c r="AJ616" s="239">
        <v>3</v>
      </c>
      <c r="AK616" s="239">
        <v>21</v>
      </c>
      <c r="AL616" s="239">
        <v>24</v>
      </c>
      <c r="AM616" s="239" t="s">
        <v>374</v>
      </c>
      <c r="AN616" s="239">
        <v>5</v>
      </c>
      <c r="AO616" s="239">
        <v>1</v>
      </c>
      <c r="AS616" s="239">
        <v>12</v>
      </c>
      <c r="AT616" s="239">
        <v>9</v>
      </c>
      <c r="AU616" s="239">
        <v>55</v>
      </c>
      <c r="AV616" s="239">
        <v>11</v>
      </c>
      <c r="AW616" s="239">
        <v>21</v>
      </c>
      <c r="CT616" s="239">
        <v>443972.52167559898</v>
      </c>
      <c r="CU616" s="239">
        <v>4971233.63076689</v>
      </c>
      <c r="CV616" s="239">
        <v>44.892321320000001</v>
      </c>
      <c r="CW616" s="239">
        <v>-93.709542780000007</v>
      </c>
      <c r="CX616" s="239" t="s">
        <v>379</v>
      </c>
      <c r="CY616" s="239" t="s">
        <v>1361</v>
      </c>
    </row>
    <row r="617" spans="1:103" x14ac:dyDescent="0.25">
      <c r="A617" s="239">
        <v>765864</v>
      </c>
      <c r="B617" s="239">
        <v>3</v>
      </c>
      <c r="C617" s="239">
        <v>7</v>
      </c>
      <c r="D617" s="239">
        <v>175.095</v>
      </c>
      <c r="E617" s="239">
        <v>27</v>
      </c>
      <c r="F617" s="239" t="s">
        <v>1214</v>
      </c>
      <c r="H617" s="239" t="s">
        <v>374</v>
      </c>
      <c r="I617" s="239">
        <v>25</v>
      </c>
      <c r="K617" s="239">
        <v>19005516</v>
      </c>
      <c r="M617" s="239">
        <v>11</v>
      </c>
      <c r="N617" s="239">
        <v>27</v>
      </c>
      <c r="O617" s="239">
        <v>2019</v>
      </c>
      <c r="P617" s="239" t="s">
        <v>375</v>
      </c>
      <c r="Q617" s="239">
        <v>5</v>
      </c>
      <c r="S617" s="239">
        <v>5</v>
      </c>
      <c r="T617" s="239">
        <v>0</v>
      </c>
      <c r="U617" s="239">
        <v>2</v>
      </c>
      <c r="V617" s="239">
        <v>13</v>
      </c>
      <c r="W617" s="239">
        <v>10</v>
      </c>
      <c r="X617" s="239">
        <v>2</v>
      </c>
      <c r="Y617" s="239">
        <v>6</v>
      </c>
      <c r="Z617" s="239">
        <v>7</v>
      </c>
      <c r="AA617" s="239">
        <v>4</v>
      </c>
      <c r="AB617" s="239">
        <v>3</v>
      </c>
      <c r="AC617" s="239">
        <v>98</v>
      </c>
      <c r="AD617" s="239">
        <v>7</v>
      </c>
      <c r="AF617" s="239" t="s">
        <v>521</v>
      </c>
      <c r="AG617" s="239">
        <v>8</v>
      </c>
      <c r="AH617" s="239">
        <v>2</v>
      </c>
      <c r="AI617" s="239">
        <v>2</v>
      </c>
      <c r="AJ617" s="239">
        <v>3</v>
      </c>
      <c r="AK617" s="239">
        <v>21</v>
      </c>
      <c r="AL617" s="239">
        <v>23</v>
      </c>
      <c r="AM617" s="239" t="s">
        <v>374</v>
      </c>
      <c r="AN617" s="239">
        <v>5</v>
      </c>
      <c r="AO617" s="239">
        <v>1</v>
      </c>
      <c r="AS617" s="239">
        <v>12</v>
      </c>
      <c r="AT617" s="239">
        <v>98</v>
      </c>
      <c r="AU617" s="239">
        <v>55</v>
      </c>
      <c r="AV617" s="239">
        <v>11</v>
      </c>
      <c r="AW617" s="239">
        <v>21</v>
      </c>
      <c r="AX617" s="239">
        <v>2</v>
      </c>
      <c r="AY617" s="239">
        <v>3</v>
      </c>
      <c r="AZ617" s="239">
        <v>4</v>
      </c>
      <c r="BA617" s="239">
        <v>21</v>
      </c>
      <c r="BB617" s="239">
        <v>56</v>
      </c>
      <c r="BC617" s="239" t="s">
        <v>374</v>
      </c>
      <c r="BD617" s="239">
        <v>5</v>
      </c>
      <c r="BE617" s="239">
        <v>1</v>
      </c>
      <c r="BI617" s="239">
        <v>12</v>
      </c>
      <c r="BJ617" s="239">
        <v>9</v>
      </c>
      <c r="BK617" s="239">
        <v>55</v>
      </c>
      <c r="BL617" s="239">
        <v>11</v>
      </c>
      <c r="BM617" s="239">
        <v>21</v>
      </c>
      <c r="CT617" s="239">
        <v>443976.749517399</v>
      </c>
      <c r="CU617" s="239">
        <v>4971220.9207414901</v>
      </c>
      <c r="CV617" s="239">
        <v>44.892207249999998</v>
      </c>
      <c r="CW617" s="239">
        <v>-93.709487839999994</v>
      </c>
      <c r="CX617" s="239" t="s">
        <v>379</v>
      </c>
      <c r="CY617" s="239" t="s">
        <v>1362</v>
      </c>
    </row>
    <row r="618" spans="1:103" x14ac:dyDescent="0.25">
      <c r="A618" s="239">
        <v>503675</v>
      </c>
      <c r="B618" s="239">
        <v>3</v>
      </c>
      <c r="C618" s="239">
        <v>7</v>
      </c>
      <c r="D618" s="239">
        <v>175.16200000000001</v>
      </c>
      <c r="E618" s="239">
        <v>27</v>
      </c>
      <c r="F618" s="239" t="s">
        <v>1214</v>
      </c>
      <c r="H618" s="239" t="s">
        <v>374</v>
      </c>
      <c r="I618" s="239">
        <v>25</v>
      </c>
      <c r="K618" s="239">
        <v>17510646</v>
      </c>
      <c r="M618" s="239">
        <v>9</v>
      </c>
      <c r="N618" s="239">
        <v>24</v>
      </c>
      <c r="O618" s="239">
        <v>2017</v>
      </c>
      <c r="P618" s="239" t="s">
        <v>389</v>
      </c>
      <c r="Q618" s="239">
        <v>18</v>
      </c>
      <c r="R618" s="239">
        <v>98</v>
      </c>
      <c r="S618" s="239">
        <v>2</v>
      </c>
      <c r="T618" s="239">
        <v>0</v>
      </c>
      <c r="U618" s="239">
        <v>2</v>
      </c>
      <c r="V618" s="239">
        <v>13</v>
      </c>
      <c r="W618" s="239">
        <v>10</v>
      </c>
      <c r="X618" s="239">
        <v>2</v>
      </c>
      <c r="Y618" s="239">
        <v>6</v>
      </c>
      <c r="Z618" s="239">
        <v>2</v>
      </c>
      <c r="AA618" s="239">
        <v>8</v>
      </c>
      <c r="AB618" s="239">
        <v>1</v>
      </c>
      <c r="AC618" s="239">
        <v>98</v>
      </c>
      <c r="AD618" s="239" t="s">
        <v>676</v>
      </c>
      <c r="AF618" s="239" t="s">
        <v>521</v>
      </c>
      <c r="AG618" s="239">
        <v>8</v>
      </c>
      <c r="AH618" s="239">
        <v>2</v>
      </c>
      <c r="AI618" s="239">
        <v>6</v>
      </c>
      <c r="AJ618" s="239">
        <v>3</v>
      </c>
      <c r="AK618" s="239">
        <v>21</v>
      </c>
      <c r="AL618" s="239">
        <v>68</v>
      </c>
      <c r="AM618" s="239" t="s">
        <v>374</v>
      </c>
      <c r="AN618" s="239">
        <v>5</v>
      </c>
      <c r="AO618" s="239">
        <v>1</v>
      </c>
      <c r="AS618" s="239">
        <v>12</v>
      </c>
      <c r="AT618" s="239">
        <v>9</v>
      </c>
      <c r="AU618" s="239">
        <v>55</v>
      </c>
      <c r="AV618" s="239">
        <v>12</v>
      </c>
      <c r="AW618" s="239">
        <v>23</v>
      </c>
      <c r="AX618" s="239">
        <v>2</v>
      </c>
      <c r="AY618" s="239">
        <v>2</v>
      </c>
      <c r="AZ618" s="239">
        <v>4</v>
      </c>
      <c r="BA618" s="239">
        <v>22</v>
      </c>
      <c r="BB618" s="239">
        <v>45</v>
      </c>
      <c r="BC618" s="239" t="s">
        <v>374</v>
      </c>
      <c r="BD618" s="239">
        <v>5</v>
      </c>
      <c r="BE618" s="239">
        <v>70</v>
      </c>
      <c r="BF618" s="239">
        <v>67</v>
      </c>
      <c r="BI618" s="239">
        <v>12</v>
      </c>
      <c r="BJ618" s="239">
        <v>9</v>
      </c>
      <c r="BK618" s="239">
        <v>55</v>
      </c>
      <c r="BL618" s="239">
        <v>13</v>
      </c>
      <c r="BM618" s="239">
        <v>24</v>
      </c>
      <c r="CT618" s="239">
        <v>444081.796630261</v>
      </c>
      <c r="CU618" s="239">
        <v>4971159.0127846897</v>
      </c>
      <c r="CV618" s="239">
        <v>44.891658249999999</v>
      </c>
      <c r="CW618" s="239">
        <v>-93.708150770000003</v>
      </c>
      <c r="CX618" s="239" t="s">
        <v>379</v>
      </c>
      <c r="CY618" s="239" t="s">
        <v>1363</v>
      </c>
    </row>
    <row r="619" spans="1:103" x14ac:dyDescent="0.25">
      <c r="A619" s="239">
        <v>492918</v>
      </c>
      <c r="B619" s="239">
        <v>3</v>
      </c>
      <c r="C619" s="239">
        <v>7</v>
      </c>
      <c r="D619" s="239">
        <v>175.16900000000001</v>
      </c>
      <c r="E619" s="239">
        <v>27</v>
      </c>
      <c r="F619" s="239" t="s">
        <v>1214</v>
      </c>
      <c r="H619" s="239" t="s">
        <v>374</v>
      </c>
      <c r="I619" s="239">
        <v>25</v>
      </c>
      <c r="K619" s="239">
        <v>17508749</v>
      </c>
      <c r="M619" s="239">
        <v>8</v>
      </c>
      <c r="N619" s="239">
        <v>7</v>
      </c>
      <c r="O619" s="239">
        <v>2017</v>
      </c>
      <c r="P619" s="239" t="s">
        <v>381</v>
      </c>
      <c r="Q619" s="239">
        <v>23</v>
      </c>
      <c r="R619" s="239" t="s">
        <v>376</v>
      </c>
      <c r="S619" s="239">
        <v>5</v>
      </c>
      <c r="T619" s="239">
        <v>0</v>
      </c>
      <c r="U619" s="239">
        <v>1</v>
      </c>
      <c r="W619" s="239">
        <v>89</v>
      </c>
      <c r="X619" s="239">
        <v>7</v>
      </c>
      <c r="Y619" s="239">
        <v>6</v>
      </c>
      <c r="Z619" s="239">
        <v>1</v>
      </c>
      <c r="AB619" s="239">
        <v>1</v>
      </c>
      <c r="AC619" s="239">
        <v>98</v>
      </c>
      <c r="AD619" s="239" t="s">
        <v>676</v>
      </c>
      <c r="AF619" s="239" t="s">
        <v>521</v>
      </c>
      <c r="AG619" s="239">
        <v>4</v>
      </c>
      <c r="AH619" s="239">
        <v>2</v>
      </c>
      <c r="AI619" s="239">
        <v>4</v>
      </c>
      <c r="AJ619" s="239">
        <v>4</v>
      </c>
      <c r="AK619" s="239">
        <v>21</v>
      </c>
      <c r="AL619" s="239">
        <v>69</v>
      </c>
      <c r="AM619" s="239" t="s">
        <v>374</v>
      </c>
      <c r="AN619" s="239">
        <v>5</v>
      </c>
      <c r="AO619" s="239">
        <v>68</v>
      </c>
      <c r="AS619" s="239">
        <v>12</v>
      </c>
      <c r="AT619" s="239">
        <v>90</v>
      </c>
      <c r="AU619" s="239">
        <v>55</v>
      </c>
      <c r="AV619" s="239">
        <v>11</v>
      </c>
      <c r="AW619" s="239">
        <v>21</v>
      </c>
      <c r="CT619" s="239">
        <v>444090.26331386098</v>
      </c>
      <c r="CU619" s="239">
        <v>4971150.5461010896</v>
      </c>
      <c r="CV619" s="239">
        <v>44.891582700000001</v>
      </c>
      <c r="CW619" s="239">
        <v>-93.708042620000001</v>
      </c>
      <c r="CX619" s="239" t="s">
        <v>379</v>
      </c>
      <c r="CY619" s="239" t="s">
        <v>1364</v>
      </c>
    </row>
    <row r="620" spans="1:103" x14ac:dyDescent="0.25">
      <c r="A620" s="239">
        <v>10797196</v>
      </c>
      <c r="B620" s="239">
        <v>3</v>
      </c>
      <c r="C620" s="239">
        <v>7</v>
      </c>
      <c r="D620" s="239">
        <v>175.18100000000001</v>
      </c>
      <c r="E620" s="239">
        <v>27</v>
      </c>
      <c r="F620" s="239" t="s">
        <v>1214</v>
      </c>
      <c r="H620" s="239" t="s">
        <v>374</v>
      </c>
      <c r="I620" s="239">
        <v>25</v>
      </c>
      <c r="K620" s="239">
        <v>12505073</v>
      </c>
      <c r="L620" s="239">
        <v>121500237</v>
      </c>
      <c r="M620" s="239">
        <v>5</v>
      </c>
      <c r="N620" s="239">
        <v>29</v>
      </c>
      <c r="O620" s="239">
        <v>2012</v>
      </c>
      <c r="P620" s="239" t="s">
        <v>391</v>
      </c>
      <c r="Q620" s="239">
        <v>6</v>
      </c>
      <c r="R620" s="239" t="s">
        <v>376</v>
      </c>
      <c r="S620" s="239">
        <v>5</v>
      </c>
      <c r="T620" s="239">
        <v>0</v>
      </c>
      <c r="U620" s="239">
        <v>2</v>
      </c>
      <c r="V620" s="239">
        <v>5</v>
      </c>
      <c r="W620" s="239">
        <v>10</v>
      </c>
      <c r="X620" s="239">
        <v>2</v>
      </c>
      <c r="Y620" s="239">
        <v>1</v>
      </c>
      <c r="Z620" s="239">
        <v>2</v>
      </c>
      <c r="AB620" s="239">
        <v>1</v>
      </c>
      <c r="AC620" s="239">
        <v>98</v>
      </c>
      <c r="AD620" s="239" t="s">
        <v>523</v>
      </c>
      <c r="AE620" s="239" t="s">
        <v>1365</v>
      </c>
      <c r="AF620" s="239" t="s">
        <v>521</v>
      </c>
      <c r="AG620" s="239">
        <v>10</v>
      </c>
      <c r="AH620" s="239">
        <v>2</v>
      </c>
      <c r="AI620" s="239">
        <v>2</v>
      </c>
      <c r="AJ620" s="239">
        <v>4</v>
      </c>
      <c r="AK620" s="239">
        <v>25</v>
      </c>
      <c r="AL620" s="239">
        <v>30</v>
      </c>
      <c r="AM620" s="239" t="s">
        <v>374</v>
      </c>
      <c r="AN620" s="239">
        <v>5</v>
      </c>
      <c r="AO620" s="239">
        <v>10</v>
      </c>
      <c r="AS620" s="239">
        <v>7</v>
      </c>
      <c r="AT620" s="239">
        <v>98</v>
      </c>
      <c r="AU620" s="239">
        <v>55</v>
      </c>
      <c r="AV620" s="239">
        <v>11</v>
      </c>
      <c r="AW620" s="239">
        <v>21</v>
      </c>
      <c r="AX620" s="239">
        <v>2</v>
      </c>
      <c r="AY620" s="239">
        <v>3</v>
      </c>
      <c r="AZ620" s="239">
        <v>4</v>
      </c>
      <c r="BA620" s="239">
        <v>21</v>
      </c>
      <c r="BB620" s="239">
        <v>49</v>
      </c>
      <c r="BC620" s="239" t="s">
        <v>374</v>
      </c>
      <c r="BD620" s="239">
        <v>5</v>
      </c>
      <c r="BE620" s="239">
        <v>1</v>
      </c>
      <c r="BI620" s="239">
        <v>7</v>
      </c>
      <c r="BJ620" s="239">
        <v>98</v>
      </c>
      <c r="BK620" s="239">
        <v>55</v>
      </c>
      <c r="BL620" s="239">
        <v>11</v>
      </c>
      <c r="BM620" s="239">
        <v>21</v>
      </c>
      <c r="CT620" s="239">
        <v>444110</v>
      </c>
      <c r="CU620" s="239">
        <v>4971143</v>
      </c>
      <c r="CV620" s="239">
        <v>44.891517800000003</v>
      </c>
      <c r="CW620" s="239">
        <v>-93.707794899999996</v>
      </c>
      <c r="CX620" s="239" t="s">
        <v>379</v>
      </c>
      <c r="CY620" s="239" t="s">
        <v>1366</v>
      </c>
    </row>
    <row r="621" spans="1:103" x14ac:dyDescent="0.25">
      <c r="A621" s="239">
        <v>506729</v>
      </c>
      <c r="B621" s="239">
        <v>3</v>
      </c>
      <c r="C621" s="239">
        <v>7</v>
      </c>
      <c r="D621" s="239">
        <v>175.24</v>
      </c>
      <c r="E621" s="239">
        <v>27</v>
      </c>
      <c r="F621" s="239" t="s">
        <v>1214</v>
      </c>
      <c r="H621" s="239" t="s">
        <v>374</v>
      </c>
      <c r="I621" s="239">
        <v>25</v>
      </c>
      <c r="K621" s="239">
        <v>170050000</v>
      </c>
      <c r="M621" s="239">
        <v>10</v>
      </c>
      <c r="N621" s="239">
        <v>6</v>
      </c>
      <c r="O621" s="239">
        <v>2017</v>
      </c>
      <c r="P621" s="239" t="s">
        <v>383</v>
      </c>
      <c r="Q621" s="239">
        <v>17</v>
      </c>
      <c r="R621" s="239" t="s">
        <v>376</v>
      </c>
      <c r="S621" s="239">
        <v>5</v>
      </c>
      <c r="T621" s="239">
        <v>0</v>
      </c>
      <c r="U621" s="239">
        <v>2</v>
      </c>
      <c r="V621" s="239">
        <v>12</v>
      </c>
      <c r="W621" s="239">
        <v>10</v>
      </c>
      <c r="X621" s="239">
        <v>7</v>
      </c>
      <c r="Y621" s="239">
        <v>1</v>
      </c>
      <c r="Z621" s="239">
        <v>3</v>
      </c>
      <c r="AB621" s="239">
        <v>2</v>
      </c>
      <c r="AC621" s="239">
        <v>98</v>
      </c>
      <c r="AD621" s="239" t="s">
        <v>676</v>
      </c>
      <c r="AF621" s="239" t="s">
        <v>521</v>
      </c>
      <c r="AG621" s="239">
        <v>7</v>
      </c>
      <c r="AH621" s="239">
        <v>2</v>
      </c>
      <c r="AI621" s="239">
        <v>2</v>
      </c>
      <c r="AJ621" s="239">
        <v>4</v>
      </c>
      <c r="AK621" s="239">
        <v>21</v>
      </c>
      <c r="AL621" s="239">
        <v>31</v>
      </c>
      <c r="AM621" s="239" t="s">
        <v>374</v>
      </c>
      <c r="AN621" s="239">
        <v>5</v>
      </c>
      <c r="AO621" s="239">
        <v>1</v>
      </c>
      <c r="AS621" s="239">
        <v>15</v>
      </c>
      <c r="AT621" s="239">
        <v>22</v>
      </c>
      <c r="AU621" s="239">
        <v>55</v>
      </c>
      <c r="AV621" s="239">
        <v>13</v>
      </c>
      <c r="AW621" s="239">
        <v>21</v>
      </c>
      <c r="AX621" s="239">
        <v>2</v>
      </c>
      <c r="AY621" s="239">
        <v>4</v>
      </c>
      <c r="AZ621" s="239">
        <v>4</v>
      </c>
      <c r="BA621" s="239">
        <v>34</v>
      </c>
      <c r="BB621" s="239">
        <v>70</v>
      </c>
      <c r="BC621" s="239" t="s">
        <v>374</v>
      </c>
      <c r="BD621" s="239">
        <v>5</v>
      </c>
      <c r="BE621" s="239">
        <v>1</v>
      </c>
      <c r="BI621" s="239">
        <v>15</v>
      </c>
      <c r="BJ621" s="239">
        <v>22</v>
      </c>
      <c r="BK621" s="239">
        <v>55</v>
      </c>
      <c r="BL621" s="239">
        <v>13</v>
      </c>
      <c r="BM621" s="239">
        <v>21</v>
      </c>
      <c r="CT621" s="239">
        <v>444196.888791</v>
      </c>
      <c r="CU621" s="239">
        <v>4971110.8638546905</v>
      </c>
      <c r="CV621" s="239">
        <v>44.891233870000001</v>
      </c>
      <c r="CW621" s="239">
        <v>-93.706688040000003</v>
      </c>
      <c r="CX621" s="239" t="s">
        <v>379</v>
      </c>
      <c r="CY621" s="239" t="s">
        <v>1367</v>
      </c>
    </row>
    <row r="622" spans="1:103" x14ac:dyDescent="0.25">
      <c r="A622" s="239">
        <v>416315</v>
      </c>
      <c r="B622" s="239">
        <v>3</v>
      </c>
      <c r="C622" s="239">
        <v>7</v>
      </c>
      <c r="D622" s="239">
        <v>175.24799999999999</v>
      </c>
      <c r="E622" s="239">
        <v>27</v>
      </c>
      <c r="F622" s="239" t="s">
        <v>1214</v>
      </c>
      <c r="H622" s="239" t="s">
        <v>374</v>
      </c>
      <c r="I622" s="239">
        <v>25</v>
      </c>
      <c r="K622" s="239">
        <v>17000262</v>
      </c>
      <c r="M622" s="239">
        <v>1</v>
      </c>
      <c r="N622" s="239">
        <v>18</v>
      </c>
      <c r="O622" s="239">
        <v>2017</v>
      </c>
      <c r="P622" s="239" t="s">
        <v>375</v>
      </c>
      <c r="Q622" s="239">
        <v>7</v>
      </c>
      <c r="R622" s="239">
        <v>98</v>
      </c>
      <c r="S622" s="239">
        <v>5</v>
      </c>
      <c r="T622" s="239">
        <v>0</v>
      </c>
      <c r="U622" s="239">
        <v>2</v>
      </c>
      <c r="V622" s="239">
        <v>12</v>
      </c>
      <c r="W622" s="239">
        <v>10</v>
      </c>
      <c r="X622" s="239">
        <v>7</v>
      </c>
      <c r="Y622" s="239">
        <v>2</v>
      </c>
      <c r="Z622" s="239">
        <v>1</v>
      </c>
      <c r="AB622" s="239">
        <v>5</v>
      </c>
      <c r="AC622" s="239">
        <v>98</v>
      </c>
      <c r="AD622" s="239" t="s">
        <v>676</v>
      </c>
      <c r="AF622" s="239" t="s">
        <v>521</v>
      </c>
      <c r="AG622" s="239">
        <v>7</v>
      </c>
      <c r="AH622" s="239">
        <v>2</v>
      </c>
      <c r="AI622" s="239">
        <v>4</v>
      </c>
      <c r="AJ622" s="239">
        <v>3</v>
      </c>
      <c r="AK622" s="239">
        <v>34</v>
      </c>
      <c r="AL622" s="239">
        <v>41</v>
      </c>
      <c r="AM622" s="239" t="s">
        <v>374</v>
      </c>
      <c r="AN622" s="239">
        <v>5</v>
      </c>
      <c r="AO622" s="239">
        <v>1</v>
      </c>
      <c r="AS622" s="239">
        <v>15</v>
      </c>
      <c r="AT622" s="239">
        <v>22</v>
      </c>
      <c r="AU622" s="239">
        <v>55</v>
      </c>
      <c r="AV622" s="239">
        <v>13</v>
      </c>
      <c r="AW622" s="239">
        <v>21</v>
      </c>
      <c r="AX622" s="239">
        <v>2</v>
      </c>
      <c r="AY622" s="239">
        <v>4</v>
      </c>
      <c r="AZ622" s="239">
        <v>3</v>
      </c>
      <c r="BA622" s="239">
        <v>26</v>
      </c>
      <c r="BB622" s="239">
        <v>32</v>
      </c>
      <c r="BC622" s="239" t="s">
        <v>384</v>
      </c>
      <c r="BD622" s="239">
        <v>5</v>
      </c>
      <c r="BE622" s="239">
        <v>1</v>
      </c>
      <c r="BI622" s="239">
        <v>15</v>
      </c>
      <c r="BJ622" s="239">
        <v>22</v>
      </c>
      <c r="BK622" s="239">
        <v>55</v>
      </c>
      <c r="BL622" s="239">
        <v>13</v>
      </c>
      <c r="BM622" s="239">
        <v>21</v>
      </c>
      <c r="CT622" s="239">
        <v>444208.53048095002</v>
      </c>
      <c r="CU622" s="239">
        <v>4971104.5138419904</v>
      </c>
      <c r="CV622" s="239">
        <v>44.891177620000001</v>
      </c>
      <c r="CW622" s="239">
        <v>-93.706539919999997</v>
      </c>
      <c r="CX622" s="239" t="s">
        <v>379</v>
      </c>
      <c r="CY622" s="239" t="s">
        <v>1368</v>
      </c>
    </row>
    <row r="623" spans="1:103" x14ac:dyDescent="0.25">
      <c r="A623" s="239">
        <v>397937</v>
      </c>
      <c r="B623" s="239">
        <v>3</v>
      </c>
      <c r="C623" s="239">
        <v>7</v>
      </c>
      <c r="D623" s="239">
        <v>175.25299999999999</v>
      </c>
      <c r="E623" s="239">
        <v>27</v>
      </c>
      <c r="F623" s="239" t="s">
        <v>1214</v>
      </c>
      <c r="H623" s="239" t="s">
        <v>374</v>
      </c>
      <c r="I623" s="239">
        <v>25</v>
      </c>
      <c r="K623" s="239">
        <v>16005181</v>
      </c>
      <c r="M623" s="239">
        <v>11</v>
      </c>
      <c r="N623" s="239">
        <v>25</v>
      </c>
      <c r="O623" s="239">
        <v>2016</v>
      </c>
      <c r="P623" s="239" t="s">
        <v>383</v>
      </c>
      <c r="Q623" s="239">
        <v>18</v>
      </c>
      <c r="S623" s="239">
        <v>5</v>
      </c>
      <c r="T623" s="239">
        <v>0</v>
      </c>
      <c r="U623" s="239">
        <v>2</v>
      </c>
      <c r="V623" s="239">
        <v>5</v>
      </c>
      <c r="W623" s="239">
        <v>10</v>
      </c>
      <c r="X623" s="239">
        <v>7</v>
      </c>
      <c r="Y623" s="239">
        <v>4</v>
      </c>
      <c r="Z623" s="239">
        <v>2</v>
      </c>
      <c r="AB623" s="239">
        <v>1</v>
      </c>
      <c r="AC623" s="239">
        <v>98</v>
      </c>
      <c r="AD623" s="239" t="s">
        <v>676</v>
      </c>
      <c r="AF623" s="239" t="s">
        <v>521</v>
      </c>
      <c r="AG623" s="239">
        <v>10</v>
      </c>
      <c r="AH623" s="239">
        <v>2</v>
      </c>
      <c r="AI623" s="239">
        <v>2</v>
      </c>
      <c r="AJ623" s="239">
        <v>4</v>
      </c>
      <c r="AK623" s="239">
        <v>25</v>
      </c>
      <c r="AL623" s="239">
        <v>33</v>
      </c>
      <c r="AM623" s="239" t="s">
        <v>374</v>
      </c>
      <c r="AN623" s="239">
        <v>5</v>
      </c>
      <c r="AO623" s="239">
        <v>2</v>
      </c>
      <c r="AS623" s="239">
        <v>15</v>
      </c>
      <c r="AT623" s="239">
        <v>9</v>
      </c>
      <c r="AU623" s="239">
        <v>55</v>
      </c>
      <c r="AV623" s="239">
        <v>11</v>
      </c>
      <c r="AW623" s="239">
        <v>21</v>
      </c>
      <c r="AX623" s="239">
        <v>2</v>
      </c>
      <c r="AY623" s="239">
        <v>2</v>
      </c>
      <c r="AZ623" s="239">
        <v>4</v>
      </c>
      <c r="BA623" s="239">
        <v>21</v>
      </c>
      <c r="BB623" s="239">
        <v>21</v>
      </c>
      <c r="BC623" s="239" t="s">
        <v>374</v>
      </c>
      <c r="BD623" s="239">
        <v>5</v>
      </c>
      <c r="BE623" s="239">
        <v>1</v>
      </c>
      <c r="BI623" s="239">
        <v>15</v>
      </c>
      <c r="BJ623" s="239">
        <v>9</v>
      </c>
      <c r="BL623" s="239">
        <v>11</v>
      </c>
      <c r="BM623" s="239">
        <v>21</v>
      </c>
      <c r="CT623" s="239">
        <v>444218.05550000002</v>
      </c>
      <c r="CU623" s="239">
        <v>4971106.71513322</v>
      </c>
      <c r="CV623" s="239">
        <v>44.891198180000004</v>
      </c>
      <c r="CW623" s="239">
        <v>-93.706419539999999</v>
      </c>
      <c r="CX623" s="239" t="s">
        <v>379</v>
      </c>
      <c r="CY623" s="239" t="e">
        <v>#NAME?</v>
      </c>
    </row>
    <row r="624" spans="1:103" x14ac:dyDescent="0.25">
      <c r="A624" s="239">
        <v>475465</v>
      </c>
      <c r="B624" s="239">
        <v>3</v>
      </c>
      <c r="C624" s="239">
        <v>7</v>
      </c>
      <c r="D624" s="239">
        <v>175.255</v>
      </c>
      <c r="E624" s="239">
        <v>27</v>
      </c>
      <c r="F624" s="239" t="s">
        <v>1214</v>
      </c>
      <c r="H624" s="239" t="s">
        <v>374</v>
      </c>
      <c r="I624" s="239">
        <v>25</v>
      </c>
      <c r="K624" s="239">
        <v>17003423</v>
      </c>
      <c r="M624" s="239">
        <v>7</v>
      </c>
      <c r="N624" s="239">
        <v>8</v>
      </c>
      <c r="O624" s="239">
        <v>2017</v>
      </c>
      <c r="P624" s="239" t="s">
        <v>386</v>
      </c>
      <c r="Q624" s="239">
        <v>11</v>
      </c>
      <c r="S624" s="239">
        <v>5</v>
      </c>
      <c r="T624" s="239">
        <v>0</v>
      </c>
      <c r="U624" s="239">
        <v>2</v>
      </c>
      <c r="V624" s="239">
        <v>10</v>
      </c>
      <c r="W624" s="239">
        <v>10</v>
      </c>
      <c r="X624" s="239">
        <v>7</v>
      </c>
      <c r="Y624" s="239">
        <v>1</v>
      </c>
      <c r="Z624" s="239">
        <v>1</v>
      </c>
      <c r="AB624" s="239">
        <v>1</v>
      </c>
      <c r="AC624" s="239">
        <v>98</v>
      </c>
      <c r="AD624" s="239" t="s">
        <v>676</v>
      </c>
      <c r="AF624" s="239" t="s">
        <v>521</v>
      </c>
      <c r="AG624" s="239">
        <v>5</v>
      </c>
      <c r="AH624" s="239">
        <v>2</v>
      </c>
      <c r="AI624" s="239">
        <v>4</v>
      </c>
      <c r="AJ624" s="239">
        <v>4</v>
      </c>
      <c r="AK624" s="239">
        <v>32</v>
      </c>
      <c r="AL624" s="239">
        <v>29</v>
      </c>
      <c r="AM624" s="239" t="s">
        <v>384</v>
      </c>
      <c r="AN624" s="239">
        <v>5</v>
      </c>
      <c r="AO624" s="239">
        <v>1</v>
      </c>
      <c r="AS624" s="239">
        <v>12</v>
      </c>
      <c r="AT624" s="239">
        <v>98</v>
      </c>
      <c r="AU624" s="239">
        <v>55</v>
      </c>
      <c r="AV624" s="239">
        <v>12</v>
      </c>
      <c r="AW624" s="239">
        <v>21</v>
      </c>
      <c r="AX624" s="239">
        <v>2</v>
      </c>
      <c r="AY624" s="239">
        <v>4</v>
      </c>
      <c r="AZ624" s="239">
        <v>4</v>
      </c>
      <c r="BA624" s="239">
        <v>32</v>
      </c>
      <c r="BB624" s="239">
        <v>44</v>
      </c>
      <c r="BC624" s="239" t="s">
        <v>384</v>
      </c>
      <c r="BD624" s="239">
        <v>5</v>
      </c>
      <c r="BE624" s="239">
        <v>1</v>
      </c>
      <c r="BI624" s="239">
        <v>12</v>
      </c>
      <c r="BJ624" s="239">
        <v>98</v>
      </c>
      <c r="BK624" s="239">
        <v>55</v>
      </c>
      <c r="BL624" s="239">
        <v>12</v>
      </c>
      <c r="BM624" s="239">
        <v>21</v>
      </c>
      <c r="CT624" s="239">
        <v>444222.81800952501</v>
      </c>
      <c r="CU624" s="239">
        <v>4971113.6462132297</v>
      </c>
      <c r="CV624" s="239">
        <v>44.891260940000002</v>
      </c>
      <c r="CW624" s="239">
        <v>-93.706360000000004</v>
      </c>
      <c r="CX624" s="239" t="s">
        <v>379</v>
      </c>
      <c r="CY624" s="239" t="s">
        <v>1369</v>
      </c>
    </row>
    <row r="625" spans="1:103" x14ac:dyDescent="0.25">
      <c r="A625" s="239">
        <v>456153</v>
      </c>
      <c r="B625" s="239">
        <v>3</v>
      </c>
      <c r="C625" s="239">
        <v>7</v>
      </c>
      <c r="D625" s="239">
        <v>175.256</v>
      </c>
      <c r="E625" s="239">
        <v>27</v>
      </c>
      <c r="F625" s="239" t="s">
        <v>1214</v>
      </c>
      <c r="H625" s="239" t="s">
        <v>374</v>
      </c>
      <c r="I625" s="239">
        <v>25</v>
      </c>
      <c r="K625" s="239">
        <v>17002722</v>
      </c>
      <c r="M625" s="239">
        <v>5</v>
      </c>
      <c r="N625" s="239">
        <v>31</v>
      </c>
      <c r="O625" s="239">
        <v>2017</v>
      </c>
      <c r="P625" s="239" t="s">
        <v>375</v>
      </c>
      <c r="Q625" s="239">
        <v>22</v>
      </c>
      <c r="S625" s="239">
        <v>5</v>
      </c>
      <c r="T625" s="239">
        <v>0</v>
      </c>
      <c r="U625" s="239">
        <v>2</v>
      </c>
      <c r="W625" s="239">
        <v>39</v>
      </c>
      <c r="X625" s="239">
        <v>7</v>
      </c>
      <c r="Y625" s="239">
        <v>4</v>
      </c>
      <c r="Z625" s="239">
        <v>1</v>
      </c>
      <c r="AB625" s="239">
        <v>1</v>
      </c>
      <c r="AC625" s="239">
        <v>98</v>
      </c>
      <c r="AD625" s="239" t="s">
        <v>676</v>
      </c>
      <c r="AF625" s="239" t="s">
        <v>521</v>
      </c>
      <c r="AG625" s="239">
        <v>90</v>
      </c>
      <c r="AH625" s="239">
        <v>2</v>
      </c>
      <c r="AI625" s="239">
        <v>2</v>
      </c>
      <c r="AJ625" s="239">
        <v>4</v>
      </c>
      <c r="AK625" s="239">
        <v>21</v>
      </c>
      <c r="AL625" s="239">
        <v>61</v>
      </c>
      <c r="AM625" s="239" t="s">
        <v>374</v>
      </c>
      <c r="AN625" s="239">
        <v>5</v>
      </c>
      <c r="AO625" s="239">
        <v>1</v>
      </c>
      <c r="AS625" s="239">
        <v>12</v>
      </c>
      <c r="AT625" s="239">
        <v>90</v>
      </c>
      <c r="AU625" s="239">
        <v>55</v>
      </c>
      <c r="AV625" s="239">
        <v>12</v>
      </c>
      <c r="AW625" s="239">
        <v>21</v>
      </c>
      <c r="AX625" s="239">
        <v>2</v>
      </c>
      <c r="AY625" s="239">
        <v>90</v>
      </c>
      <c r="AZ625" s="239">
        <v>4</v>
      </c>
      <c r="BA625" s="239">
        <v>21</v>
      </c>
      <c r="BB625" s="239">
        <v>57</v>
      </c>
      <c r="BC625" s="239" t="s">
        <v>374</v>
      </c>
      <c r="BD625" s="239">
        <v>5</v>
      </c>
      <c r="BE625" s="239">
        <v>90</v>
      </c>
      <c r="BI625" s="239">
        <v>12</v>
      </c>
      <c r="BJ625" s="239">
        <v>90</v>
      </c>
      <c r="BK625" s="239">
        <v>55</v>
      </c>
      <c r="BL625" s="239">
        <v>12</v>
      </c>
      <c r="BM625" s="239">
        <v>21</v>
      </c>
      <c r="CT625" s="239">
        <v>444221.23050635</v>
      </c>
      <c r="CU625" s="239">
        <v>4971102.3971710904</v>
      </c>
      <c r="CV625" s="239">
        <v>44.891159559999998</v>
      </c>
      <c r="CW625" s="239">
        <v>-93.706378860000001</v>
      </c>
      <c r="CX625" s="239" t="s">
        <v>379</v>
      </c>
      <c r="CY625" s="239" t="s">
        <v>1370</v>
      </c>
    </row>
    <row r="626" spans="1:103" x14ac:dyDescent="0.25">
      <c r="A626" s="239">
        <v>352786</v>
      </c>
      <c r="B626" s="239">
        <v>3</v>
      </c>
      <c r="C626" s="239">
        <v>7</v>
      </c>
      <c r="D626" s="239">
        <v>175.25899999999999</v>
      </c>
      <c r="E626" s="239">
        <v>27</v>
      </c>
      <c r="F626" s="239" t="s">
        <v>1214</v>
      </c>
      <c r="H626" s="239" t="s">
        <v>374</v>
      </c>
      <c r="I626" s="239">
        <v>25</v>
      </c>
      <c r="K626" s="239">
        <v>16002170</v>
      </c>
      <c r="M626" s="239">
        <v>5</v>
      </c>
      <c r="N626" s="239">
        <v>30</v>
      </c>
      <c r="O626" s="239">
        <v>2016</v>
      </c>
      <c r="P626" s="239" t="s">
        <v>381</v>
      </c>
      <c r="Q626" s="239">
        <v>16</v>
      </c>
      <c r="R626" s="239" t="s">
        <v>393</v>
      </c>
      <c r="S626" s="239">
        <v>5</v>
      </c>
      <c r="T626" s="239">
        <v>0</v>
      </c>
      <c r="U626" s="239">
        <v>2</v>
      </c>
      <c r="V626" s="239">
        <v>12</v>
      </c>
      <c r="W626" s="239">
        <v>10</v>
      </c>
      <c r="X626" s="239">
        <v>7</v>
      </c>
      <c r="Y626" s="239">
        <v>1</v>
      </c>
      <c r="Z626" s="239">
        <v>1</v>
      </c>
      <c r="AB626" s="239">
        <v>1</v>
      </c>
      <c r="AC626" s="239">
        <v>98</v>
      </c>
      <c r="AD626" s="239" t="s">
        <v>676</v>
      </c>
      <c r="AF626" s="239" t="s">
        <v>521</v>
      </c>
      <c r="AG626" s="239">
        <v>7</v>
      </c>
      <c r="AH626" s="239">
        <v>2</v>
      </c>
      <c r="AI626" s="239">
        <v>2</v>
      </c>
      <c r="AJ626" s="239">
        <v>3</v>
      </c>
      <c r="AK626" s="239">
        <v>28</v>
      </c>
      <c r="AL626" s="239">
        <v>73</v>
      </c>
      <c r="AM626" s="239" t="s">
        <v>384</v>
      </c>
      <c r="AN626" s="239">
        <v>5</v>
      </c>
      <c r="AO626" s="239">
        <v>2</v>
      </c>
      <c r="AP626" s="239">
        <v>68</v>
      </c>
      <c r="AS626" s="239">
        <v>90</v>
      </c>
      <c r="AT626" s="239">
        <v>22</v>
      </c>
      <c r="AU626" s="239">
        <v>55</v>
      </c>
      <c r="AV626" s="239">
        <v>12</v>
      </c>
      <c r="AW626" s="239">
        <v>21</v>
      </c>
      <c r="AX626" s="239">
        <v>2</v>
      </c>
      <c r="AY626" s="239">
        <v>2</v>
      </c>
      <c r="AZ626" s="239">
        <v>3</v>
      </c>
      <c r="BA626" s="239">
        <v>21</v>
      </c>
      <c r="BB626" s="239">
        <v>71</v>
      </c>
      <c r="BC626" s="239" t="s">
        <v>374</v>
      </c>
      <c r="BD626" s="239">
        <v>5</v>
      </c>
      <c r="BE626" s="239">
        <v>1</v>
      </c>
      <c r="BI626" s="239">
        <v>90</v>
      </c>
      <c r="BJ626" s="239">
        <v>22</v>
      </c>
      <c r="BK626" s="239">
        <v>55</v>
      </c>
      <c r="BL626" s="239">
        <v>12</v>
      </c>
      <c r="BM626" s="239">
        <v>21</v>
      </c>
      <c r="CT626" s="239">
        <v>444227.64033460099</v>
      </c>
      <c r="CU626" s="239">
        <v>4971106.5265051099</v>
      </c>
      <c r="CV626" s="239">
        <v>44.891197230000003</v>
      </c>
      <c r="CW626" s="239">
        <v>-93.706298149999995</v>
      </c>
      <c r="CX626" s="239" t="s">
        <v>379</v>
      </c>
      <c r="CY626" s="239" t="s">
        <v>1371</v>
      </c>
    </row>
    <row r="627" spans="1:103" x14ac:dyDescent="0.25">
      <c r="A627" s="239">
        <v>10809705</v>
      </c>
      <c r="B627" s="239">
        <v>3</v>
      </c>
      <c r="C627" s="239">
        <v>7</v>
      </c>
      <c r="D627" s="239">
        <v>175.26300000000001</v>
      </c>
      <c r="E627" s="239">
        <v>27</v>
      </c>
      <c r="F627" s="239" t="s">
        <v>1214</v>
      </c>
      <c r="H627" s="239" t="s">
        <v>374</v>
      </c>
      <c r="I627" s="239">
        <v>25</v>
      </c>
      <c r="K627" s="239">
        <v>12005095</v>
      </c>
      <c r="L627" s="239">
        <v>122590105</v>
      </c>
      <c r="M627" s="239">
        <v>9</v>
      </c>
      <c r="N627" s="239">
        <v>14</v>
      </c>
      <c r="O627" s="239">
        <v>2012</v>
      </c>
      <c r="P627" s="239" t="s">
        <v>383</v>
      </c>
      <c r="Q627" s="239">
        <v>18</v>
      </c>
      <c r="S627" s="239">
        <v>5</v>
      </c>
      <c r="T627" s="239">
        <v>0</v>
      </c>
      <c r="U627" s="239">
        <v>1</v>
      </c>
      <c r="V627" s="239">
        <v>8</v>
      </c>
      <c r="W627" s="239">
        <v>16</v>
      </c>
      <c r="X627" s="239">
        <v>4</v>
      </c>
      <c r="Y627" s="239">
        <v>1</v>
      </c>
      <c r="Z627" s="239">
        <v>1</v>
      </c>
      <c r="AB627" s="239">
        <v>1</v>
      </c>
      <c r="AC627" s="239">
        <v>98</v>
      </c>
      <c r="AD627" s="239" t="s">
        <v>525</v>
      </c>
      <c r="AE627" s="239" t="s">
        <v>1372</v>
      </c>
      <c r="AF627" s="239" t="s">
        <v>521</v>
      </c>
      <c r="AG627" s="239">
        <v>4</v>
      </c>
      <c r="AH627" s="239">
        <v>2</v>
      </c>
      <c r="AI627" s="239">
        <v>4</v>
      </c>
      <c r="AJ627" s="239">
        <v>4</v>
      </c>
      <c r="AK627" s="239">
        <v>21</v>
      </c>
      <c r="AL627" s="239">
        <v>39</v>
      </c>
      <c r="AM627" s="239" t="s">
        <v>384</v>
      </c>
      <c r="AN627" s="239">
        <v>5</v>
      </c>
      <c r="AO627" s="239">
        <v>1</v>
      </c>
      <c r="AP627" s="239">
        <v>1</v>
      </c>
      <c r="AS627" s="239">
        <v>7</v>
      </c>
      <c r="AT627" s="239">
        <v>98</v>
      </c>
      <c r="AU627" s="239">
        <v>55</v>
      </c>
      <c r="AV627" s="239">
        <v>11</v>
      </c>
      <c r="AW627" s="239">
        <v>21</v>
      </c>
      <c r="CT627" s="239">
        <v>444230</v>
      </c>
      <c r="CU627" s="239">
        <v>4971093</v>
      </c>
      <c r="CV627" s="239">
        <v>44.891074099999997</v>
      </c>
      <c r="CW627" s="239">
        <v>-93.706270500000002</v>
      </c>
      <c r="CX627" s="239" t="s">
        <v>379</v>
      </c>
      <c r="CY627" s="239" t="s">
        <v>1373</v>
      </c>
    </row>
    <row r="628" spans="1:103" x14ac:dyDescent="0.25">
      <c r="A628" s="239">
        <v>10950162</v>
      </c>
      <c r="B628" s="239">
        <v>3</v>
      </c>
      <c r="C628" s="239">
        <v>7</v>
      </c>
      <c r="D628" s="239">
        <v>175.26300000000001</v>
      </c>
      <c r="E628" s="239">
        <v>27</v>
      </c>
      <c r="F628" s="239" t="s">
        <v>1214</v>
      </c>
      <c r="H628" s="239" t="s">
        <v>374</v>
      </c>
      <c r="I628" s="239">
        <v>25</v>
      </c>
      <c r="K628" s="239">
        <v>14003461</v>
      </c>
      <c r="L628" s="239">
        <v>140350259</v>
      </c>
      <c r="M628" s="239">
        <v>2</v>
      </c>
      <c r="N628" s="239">
        <v>4</v>
      </c>
      <c r="O628" s="239">
        <v>2014</v>
      </c>
      <c r="P628" s="239" t="s">
        <v>391</v>
      </c>
      <c r="Q628" s="239">
        <v>11</v>
      </c>
      <c r="S628" s="239">
        <v>5</v>
      </c>
      <c r="T628" s="239">
        <v>0</v>
      </c>
      <c r="U628" s="239">
        <v>2</v>
      </c>
      <c r="V628" s="239">
        <v>1</v>
      </c>
      <c r="W628" s="239">
        <v>10</v>
      </c>
      <c r="X628" s="239">
        <v>1</v>
      </c>
      <c r="Y628" s="239">
        <v>1</v>
      </c>
      <c r="Z628" s="239">
        <v>1</v>
      </c>
      <c r="AA628" s="239">
        <v>90</v>
      </c>
      <c r="AB628" s="239">
        <v>1</v>
      </c>
      <c r="AC628" s="239">
        <v>98</v>
      </c>
      <c r="AD628" s="239" t="s">
        <v>701</v>
      </c>
      <c r="AE628" s="239" t="s">
        <v>1374</v>
      </c>
      <c r="AF628" s="239" t="s">
        <v>521</v>
      </c>
      <c r="AG628" s="239">
        <v>7</v>
      </c>
      <c r="AH628" s="239">
        <v>2</v>
      </c>
      <c r="AI628" s="239">
        <v>3</v>
      </c>
      <c r="AJ628" s="239">
        <v>3</v>
      </c>
      <c r="AK628" s="239">
        <v>21</v>
      </c>
      <c r="AL628" s="239">
        <v>82</v>
      </c>
      <c r="AM628" s="239" t="s">
        <v>384</v>
      </c>
      <c r="AN628" s="239">
        <v>5</v>
      </c>
      <c r="AO628" s="239">
        <v>5</v>
      </c>
      <c r="AT628" s="239">
        <v>22</v>
      </c>
      <c r="AU628" s="239">
        <v>25</v>
      </c>
      <c r="AV628" s="239">
        <v>10</v>
      </c>
      <c r="AW628" s="239">
        <v>21</v>
      </c>
      <c r="AX628" s="239">
        <v>2</v>
      </c>
      <c r="AY628" s="239">
        <v>2</v>
      </c>
      <c r="AZ628" s="239">
        <v>3</v>
      </c>
      <c r="BA628" s="239">
        <v>8</v>
      </c>
      <c r="BB628" s="239">
        <v>24</v>
      </c>
      <c r="BC628" s="239" t="s">
        <v>384</v>
      </c>
      <c r="BD628" s="239">
        <v>5</v>
      </c>
      <c r="BE628" s="239">
        <v>1</v>
      </c>
      <c r="BF628" s="239">
        <v>1</v>
      </c>
      <c r="BJ628" s="239">
        <v>22</v>
      </c>
      <c r="BK628" s="239">
        <v>25</v>
      </c>
      <c r="BL628" s="239">
        <v>10</v>
      </c>
      <c r="BM628" s="239">
        <v>21</v>
      </c>
      <c r="CT628" s="239">
        <v>444230</v>
      </c>
      <c r="CU628" s="239">
        <v>4971093</v>
      </c>
      <c r="CV628" s="239">
        <v>44.891074099999997</v>
      </c>
      <c r="CW628" s="239">
        <v>-93.706270500000002</v>
      </c>
      <c r="CX628" s="239" t="s">
        <v>379</v>
      </c>
      <c r="CY628" s="239" t="s">
        <v>1375</v>
      </c>
    </row>
    <row r="629" spans="1:103" x14ac:dyDescent="0.25">
      <c r="A629" s="239">
        <v>10958612</v>
      </c>
      <c r="B629" s="239">
        <v>3</v>
      </c>
      <c r="C629" s="239">
        <v>7</v>
      </c>
      <c r="D629" s="239">
        <v>175.26300000000001</v>
      </c>
      <c r="E629" s="239">
        <v>27</v>
      </c>
      <c r="F629" s="239" t="s">
        <v>1214</v>
      </c>
      <c r="H629" s="239" t="s">
        <v>374</v>
      </c>
      <c r="I629" s="239">
        <v>25</v>
      </c>
      <c r="K629" s="239">
        <v>14002551</v>
      </c>
      <c r="L629" s="239">
        <v>141490028</v>
      </c>
      <c r="M629" s="239">
        <v>5</v>
      </c>
      <c r="N629" s="239">
        <v>27</v>
      </c>
      <c r="O629" s="239">
        <v>2014</v>
      </c>
      <c r="P629" s="239" t="s">
        <v>391</v>
      </c>
      <c r="Q629" s="239">
        <v>14</v>
      </c>
      <c r="S629" s="239">
        <v>5</v>
      </c>
      <c r="T629" s="239">
        <v>0</v>
      </c>
      <c r="U629" s="239">
        <v>2</v>
      </c>
      <c r="V629" s="239">
        <v>10</v>
      </c>
      <c r="W629" s="239">
        <v>10</v>
      </c>
      <c r="X629" s="239">
        <v>2</v>
      </c>
      <c r="Y629" s="239">
        <v>1</v>
      </c>
      <c r="Z629" s="239">
        <v>1</v>
      </c>
      <c r="AA629" s="239">
        <v>1</v>
      </c>
      <c r="AB629" s="239">
        <v>1</v>
      </c>
      <c r="AC629" s="239">
        <v>98</v>
      </c>
      <c r="AD629" s="239" t="s">
        <v>860</v>
      </c>
      <c r="AE629" s="239" t="s">
        <v>1376</v>
      </c>
      <c r="AF629" s="239" t="s">
        <v>521</v>
      </c>
      <c r="AG629" s="239">
        <v>5</v>
      </c>
      <c r="AH629" s="239">
        <v>2</v>
      </c>
      <c r="AI629" s="239">
        <v>20</v>
      </c>
      <c r="AJ629" s="239">
        <v>4</v>
      </c>
      <c r="AK629" s="239">
        <v>21</v>
      </c>
      <c r="AL629" s="239">
        <v>72</v>
      </c>
      <c r="AM629" s="239" t="s">
        <v>374</v>
      </c>
      <c r="AN629" s="239">
        <v>5</v>
      </c>
      <c r="AO629" s="239">
        <v>21</v>
      </c>
      <c r="AP629" s="239">
        <v>21</v>
      </c>
      <c r="AT629" s="239">
        <v>98</v>
      </c>
      <c r="AU629" s="239">
        <v>55</v>
      </c>
      <c r="AV629" s="239">
        <v>10</v>
      </c>
      <c r="AW629" s="239">
        <v>21</v>
      </c>
      <c r="AX629" s="239">
        <v>2</v>
      </c>
      <c r="AY629" s="239">
        <v>2</v>
      </c>
      <c r="AZ629" s="239">
        <v>4</v>
      </c>
      <c r="BA629" s="239">
        <v>21</v>
      </c>
      <c r="BB629" s="239">
        <v>23</v>
      </c>
      <c r="BC629" s="239" t="s">
        <v>384</v>
      </c>
      <c r="BD629" s="239">
        <v>5</v>
      </c>
      <c r="BE629" s="239">
        <v>1</v>
      </c>
      <c r="BF629" s="239">
        <v>1</v>
      </c>
      <c r="BJ629" s="239">
        <v>98</v>
      </c>
      <c r="BK629" s="239">
        <v>55</v>
      </c>
      <c r="BL629" s="239">
        <v>10</v>
      </c>
      <c r="BM629" s="239">
        <v>21</v>
      </c>
      <c r="CT629" s="239">
        <v>444230</v>
      </c>
      <c r="CU629" s="239">
        <v>4971093</v>
      </c>
      <c r="CV629" s="239">
        <v>44.891074099999997</v>
      </c>
      <c r="CW629" s="239">
        <v>-93.706270500000002</v>
      </c>
      <c r="CX629" s="239" t="s">
        <v>379</v>
      </c>
      <c r="CY629" s="239" t="s">
        <v>1377</v>
      </c>
    </row>
    <row r="630" spans="1:103" x14ac:dyDescent="0.25">
      <c r="A630" s="239">
        <v>10968292</v>
      </c>
      <c r="B630" s="239">
        <v>3</v>
      </c>
      <c r="C630" s="239">
        <v>7</v>
      </c>
      <c r="D630" s="239">
        <v>175.26300000000001</v>
      </c>
      <c r="E630" s="239">
        <v>27</v>
      </c>
      <c r="F630" s="239" t="s">
        <v>1214</v>
      </c>
      <c r="H630" s="239" t="s">
        <v>374</v>
      </c>
      <c r="I630" s="239">
        <v>25</v>
      </c>
      <c r="K630" s="239">
        <v>14003267</v>
      </c>
      <c r="L630" s="239">
        <v>141860051</v>
      </c>
      <c r="M630" s="239">
        <v>7</v>
      </c>
      <c r="N630" s="239">
        <v>5</v>
      </c>
      <c r="O630" s="239">
        <v>2014</v>
      </c>
      <c r="P630" s="239" t="s">
        <v>386</v>
      </c>
      <c r="Q630" s="239">
        <v>13</v>
      </c>
      <c r="S630" s="239">
        <v>4</v>
      </c>
      <c r="T630" s="239">
        <v>0</v>
      </c>
      <c r="U630" s="239">
        <v>2</v>
      </c>
      <c r="V630" s="239">
        <v>10</v>
      </c>
      <c r="W630" s="239">
        <v>10</v>
      </c>
      <c r="X630" s="239">
        <v>90</v>
      </c>
      <c r="Y630" s="239">
        <v>1</v>
      </c>
      <c r="Z630" s="239">
        <v>1</v>
      </c>
      <c r="AB630" s="239">
        <v>1</v>
      </c>
      <c r="AC630" s="239">
        <v>98</v>
      </c>
      <c r="AD630" s="239" t="s">
        <v>525</v>
      </c>
      <c r="AE630" s="239" t="s">
        <v>1372</v>
      </c>
      <c r="AF630" s="239" t="s">
        <v>521</v>
      </c>
      <c r="AG630" s="239">
        <v>5</v>
      </c>
      <c r="AH630" s="239">
        <v>0</v>
      </c>
      <c r="AI630" s="239">
        <v>4</v>
      </c>
      <c r="AJ630" s="239">
        <v>3</v>
      </c>
      <c r="AL630" s="239">
        <v>68</v>
      </c>
      <c r="AM630" s="239" t="s">
        <v>374</v>
      </c>
      <c r="AN630" s="239">
        <v>5</v>
      </c>
      <c r="AO630" s="239">
        <v>2</v>
      </c>
      <c r="AQ630" s="239">
        <v>7</v>
      </c>
      <c r="AT630" s="239">
        <v>22</v>
      </c>
      <c r="AU630" s="239">
        <v>55</v>
      </c>
      <c r="AV630" s="239">
        <v>10</v>
      </c>
      <c r="AW630" s="239">
        <v>21</v>
      </c>
      <c r="AX630" s="239">
        <v>2</v>
      </c>
      <c r="AY630" s="239">
        <v>31</v>
      </c>
      <c r="AZ630" s="239">
        <v>2</v>
      </c>
      <c r="BA630" s="239">
        <v>21</v>
      </c>
      <c r="BB630" s="239">
        <v>33</v>
      </c>
      <c r="BC630" s="239" t="s">
        <v>374</v>
      </c>
      <c r="BD630" s="239">
        <v>5</v>
      </c>
      <c r="BE630" s="239">
        <v>1</v>
      </c>
      <c r="BJ630" s="239">
        <v>22</v>
      </c>
      <c r="BK630" s="239">
        <v>55</v>
      </c>
      <c r="BL630" s="239">
        <v>10</v>
      </c>
      <c r="BM630" s="239">
        <v>21</v>
      </c>
      <c r="CT630" s="239">
        <v>444230</v>
      </c>
      <c r="CU630" s="239">
        <v>4971093</v>
      </c>
      <c r="CV630" s="239">
        <v>44.891074099999997</v>
      </c>
      <c r="CW630" s="239">
        <v>-93.706270500000002</v>
      </c>
      <c r="CX630" s="239" t="s">
        <v>379</v>
      </c>
      <c r="CY630" s="239" t="s">
        <v>1378</v>
      </c>
    </row>
    <row r="631" spans="1:103" x14ac:dyDescent="0.25">
      <c r="A631" s="239">
        <v>10969228</v>
      </c>
      <c r="B631" s="239">
        <v>3</v>
      </c>
      <c r="C631" s="239">
        <v>7</v>
      </c>
      <c r="D631" s="239">
        <v>175.26300000000001</v>
      </c>
      <c r="E631" s="239">
        <v>27</v>
      </c>
      <c r="F631" s="239" t="s">
        <v>1214</v>
      </c>
      <c r="H631" s="239" t="s">
        <v>374</v>
      </c>
      <c r="I631" s="239">
        <v>25</v>
      </c>
      <c r="K631" s="239">
        <v>14003514</v>
      </c>
      <c r="L631" s="239">
        <v>141990148</v>
      </c>
      <c r="M631" s="239">
        <v>7</v>
      </c>
      <c r="N631" s="239">
        <v>17</v>
      </c>
      <c r="O631" s="239">
        <v>2014</v>
      </c>
      <c r="P631" s="239" t="s">
        <v>416</v>
      </c>
      <c r="Q631" s="239">
        <v>18</v>
      </c>
      <c r="S631" s="239">
        <v>4</v>
      </c>
      <c r="T631" s="239">
        <v>0</v>
      </c>
      <c r="U631" s="239">
        <v>2</v>
      </c>
      <c r="V631" s="239">
        <v>1</v>
      </c>
      <c r="W631" s="239">
        <v>6</v>
      </c>
      <c r="X631" s="239">
        <v>1</v>
      </c>
      <c r="Y631" s="239">
        <v>1</v>
      </c>
      <c r="Z631" s="239">
        <v>1</v>
      </c>
      <c r="AB631" s="239">
        <v>1</v>
      </c>
      <c r="AC631" s="239">
        <v>98</v>
      </c>
      <c r="AD631" s="239" t="s">
        <v>519</v>
      </c>
      <c r="AE631" s="239" t="s">
        <v>1379</v>
      </c>
      <c r="AF631" s="239" t="s">
        <v>521</v>
      </c>
      <c r="AG631" s="239">
        <v>7</v>
      </c>
      <c r="AH631" s="239">
        <v>2</v>
      </c>
      <c r="AI631" s="239">
        <v>4</v>
      </c>
      <c r="AJ631" s="239">
        <v>3</v>
      </c>
      <c r="AK631" s="239">
        <v>10</v>
      </c>
      <c r="AL631" s="239">
        <v>17</v>
      </c>
      <c r="AM631" s="239" t="s">
        <v>384</v>
      </c>
      <c r="AN631" s="239">
        <v>5</v>
      </c>
      <c r="AO631" s="239">
        <v>2</v>
      </c>
      <c r="AT631" s="239">
        <v>22</v>
      </c>
      <c r="AU631" s="239">
        <v>55</v>
      </c>
      <c r="AV631" s="239">
        <v>10</v>
      </c>
      <c r="AW631" s="239">
        <v>21</v>
      </c>
      <c r="AX631" s="239">
        <v>0</v>
      </c>
      <c r="AY631" s="239">
        <v>31</v>
      </c>
      <c r="AZ631" s="239">
        <v>3</v>
      </c>
      <c r="BB631" s="239">
        <v>55</v>
      </c>
      <c r="BC631" s="239" t="s">
        <v>374</v>
      </c>
      <c r="BD631" s="239">
        <v>5</v>
      </c>
      <c r="BE631" s="239">
        <v>1</v>
      </c>
      <c r="BJ631" s="239">
        <v>22</v>
      </c>
      <c r="BK631" s="239">
        <v>55</v>
      </c>
      <c r="BL631" s="239">
        <v>10</v>
      </c>
      <c r="BM631" s="239">
        <v>21</v>
      </c>
      <c r="CT631" s="239">
        <v>444230</v>
      </c>
      <c r="CU631" s="239">
        <v>4971093</v>
      </c>
      <c r="CV631" s="239">
        <v>44.891074099999997</v>
      </c>
      <c r="CW631" s="239">
        <v>-93.706270500000002</v>
      </c>
      <c r="CX631" s="239" t="s">
        <v>379</v>
      </c>
      <c r="CY631" s="239" t="s">
        <v>1380</v>
      </c>
    </row>
    <row r="632" spans="1:103" x14ac:dyDescent="0.25">
      <c r="A632" s="239">
        <v>10984893</v>
      </c>
      <c r="B632" s="239">
        <v>3</v>
      </c>
      <c r="C632" s="239">
        <v>7</v>
      </c>
      <c r="D632" s="239">
        <v>175.26300000000001</v>
      </c>
      <c r="E632" s="239">
        <v>27</v>
      </c>
      <c r="F632" s="239" t="s">
        <v>1214</v>
      </c>
      <c r="H632" s="239" t="s">
        <v>374</v>
      </c>
      <c r="I632" s="239">
        <v>25</v>
      </c>
      <c r="K632" s="239">
        <v>14004714</v>
      </c>
      <c r="L632" s="239">
        <v>142640090</v>
      </c>
      <c r="M632" s="239">
        <v>9</v>
      </c>
      <c r="N632" s="239">
        <v>20</v>
      </c>
      <c r="O632" s="239">
        <v>2014</v>
      </c>
      <c r="P632" s="239" t="s">
        <v>386</v>
      </c>
      <c r="Q632" s="239">
        <v>23</v>
      </c>
      <c r="S632" s="239">
        <v>5</v>
      </c>
      <c r="T632" s="239">
        <v>0</v>
      </c>
      <c r="U632" s="239">
        <v>1</v>
      </c>
      <c r="V632" s="239">
        <v>98</v>
      </c>
      <c r="W632" s="239">
        <v>16</v>
      </c>
      <c r="X632" s="239">
        <v>2</v>
      </c>
      <c r="Y632" s="239">
        <v>6</v>
      </c>
      <c r="Z632" s="239">
        <v>1</v>
      </c>
      <c r="AB632" s="239">
        <v>1</v>
      </c>
      <c r="AC632" s="239">
        <v>98</v>
      </c>
      <c r="AD632" s="239" t="s">
        <v>519</v>
      </c>
      <c r="AE632" s="239" t="s">
        <v>1381</v>
      </c>
      <c r="AF632" s="239" t="s">
        <v>521</v>
      </c>
      <c r="AG632" s="239">
        <v>4</v>
      </c>
      <c r="AH632" s="239">
        <v>2</v>
      </c>
      <c r="AI632" s="239">
        <v>2</v>
      </c>
      <c r="AJ632" s="239">
        <v>4</v>
      </c>
      <c r="AK632" s="239">
        <v>21</v>
      </c>
      <c r="AL632" s="239">
        <v>56</v>
      </c>
      <c r="AM632" s="239" t="s">
        <v>384</v>
      </c>
      <c r="AN632" s="239">
        <v>5</v>
      </c>
      <c r="AO632" s="239">
        <v>1</v>
      </c>
      <c r="AS632" s="239">
        <v>7</v>
      </c>
      <c r="AT632" s="239">
        <v>98</v>
      </c>
      <c r="AU632" s="239">
        <v>55</v>
      </c>
      <c r="AV632" s="239">
        <v>11</v>
      </c>
      <c r="AW632" s="239">
        <v>21</v>
      </c>
      <c r="CT632" s="239">
        <v>444230</v>
      </c>
      <c r="CU632" s="239">
        <v>4971093</v>
      </c>
      <c r="CV632" s="239">
        <v>44.891074099999997</v>
      </c>
      <c r="CW632" s="239">
        <v>-93.706270500000002</v>
      </c>
      <c r="CX632" s="239" t="s">
        <v>379</v>
      </c>
      <c r="CY632" s="239" t="s">
        <v>1382</v>
      </c>
    </row>
    <row r="633" spans="1:103" x14ac:dyDescent="0.25">
      <c r="A633" s="239">
        <v>10985340</v>
      </c>
      <c r="B633" s="239">
        <v>3</v>
      </c>
      <c r="C633" s="239">
        <v>7</v>
      </c>
      <c r="D633" s="239">
        <v>175.26300000000001</v>
      </c>
      <c r="E633" s="239">
        <v>27</v>
      </c>
      <c r="F633" s="239" t="s">
        <v>1214</v>
      </c>
      <c r="H633" s="239" t="s">
        <v>374</v>
      </c>
      <c r="I633" s="239">
        <v>25</v>
      </c>
      <c r="K633" s="239">
        <v>14004769</v>
      </c>
      <c r="L633" s="239">
        <v>142670155</v>
      </c>
      <c r="M633" s="239">
        <v>9</v>
      </c>
      <c r="N633" s="239">
        <v>24</v>
      </c>
      <c r="O633" s="239">
        <v>2014</v>
      </c>
      <c r="P633" s="239" t="s">
        <v>375</v>
      </c>
      <c r="Q633" s="239">
        <v>5</v>
      </c>
      <c r="S633" s="239">
        <v>5</v>
      </c>
      <c r="T633" s="239">
        <v>0</v>
      </c>
      <c r="U633" s="239">
        <v>2</v>
      </c>
      <c r="V633" s="239">
        <v>10</v>
      </c>
      <c r="W633" s="239">
        <v>10</v>
      </c>
      <c r="X633" s="239">
        <v>2</v>
      </c>
      <c r="Y633" s="239">
        <v>4</v>
      </c>
      <c r="Z633" s="239">
        <v>2</v>
      </c>
      <c r="AA633" s="239">
        <v>2</v>
      </c>
      <c r="AB633" s="239">
        <v>2</v>
      </c>
      <c r="AC633" s="239">
        <v>98</v>
      </c>
      <c r="AD633" s="239" t="s">
        <v>860</v>
      </c>
      <c r="AE633" s="239" t="s">
        <v>1383</v>
      </c>
      <c r="AF633" s="239" t="s">
        <v>521</v>
      </c>
      <c r="AG633" s="239">
        <v>5</v>
      </c>
      <c r="AH633" s="239">
        <v>2</v>
      </c>
      <c r="AI633" s="239">
        <v>2</v>
      </c>
      <c r="AJ633" s="239">
        <v>3</v>
      </c>
      <c r="AK633" s="239">
        <v>21</v>
      </c>
      <c r="AL633" s="239">
        <v>48</v>
      </c>
      <c r="AM633" s="239" t="s">
        <v>374</v>
      </c>
      <c r="AN633" s="239">
        <v>5</v>
      </c>
      <c r="AO633" s="239">
        <v>1</v>
      </c>
      <c r="AP633" s="239">
        <v>1</v>
      </c>
      <c r="AT633" s="239">
        <v>98</v>
      </c>
      <c r="AU633" s="239">
        <v>55</v>
      </c>
      <c r="AX633" s="239">
        <v>2</v>
      </c>
      <c r="AY633" s="239">
        <v>3</v>
      </c>
      <c r="AZ633" s="239">
        <v>3</v>
      </c>
      <c r="BA633" s="239">
        <v>21</v>
      </c>
      <c r="BB633" s="239">
        <v>43</v>
      </c>
      <c r="BC633" s="239" t="s">
        <v>374</v>
      </c>
      <c r="BD633" s="239">
        <v>5</v>
      </c>
      <c r="BE633" s="239">
        <v>1</v>
      </c>
      <c r="BF633" s="239">
        <v>1</v>
      </c>
      <c r="BJ633" s="239">
        <v>98</v>
      </c>
      <c r="BK633" s="239">
        <v>55</v>
      </c>
      <c r="CT633" s="239">
        <v>444230</v>
      </c>
      <c r="CU633" s="239">
        <v>4971093</v>
      </c>
      <c r="CV633" s="239">
        <v>44.891074099999997</v>
      </c>
      <c r="CW633" s="239">
        <v>-93.706270500000002</v>
      </c>
      <c r="CX633" s="239" t="s">
        <v>379</v>
      </c>
      <c r="CY633" s="239" t="s">
        <v>1384</v>
      </c>
    </row>
    <row r="634" spans="1:103" x14ac:dyDescent="0.25">
      <c r="A634" s="239">
        <v>10996345</v>
      </c>
      <c r="B634" s="239">
        <v>3</v>
      </c>
      <c r="C634" s="239">
        <v>7</v>
      </c>
      <c r="D634" s="239">
        <v>175.26300000000001</v>
      </c>
      <c r="E634" s="239">
        <v>27</v>
      </c>
      <c r="F634" s="239" t="s">
        <v>1214</v>
      </c>
      <c r="H634" s="239" t="s">
        <v>374</v>
      </c>
      <c r="I634" s="239">
        <v>25</v>
      </c>
      <c r="K634" s="239">
        <v>14005839</v>
      </c>
      <c r="L634" s="239">
        <v>143220203</v>
      </c>
      <c r="M634" s="239">
        <v>11</v>
      </c>
      <c r="N634" s="239">
        <v>18</v>
      </c>
      <c r="O634" s="239">
        <v>2014</v>
      </c>
      <c r="P634" s="239" t="s">
        <v>391</v>
      </c>
      <c r="Q634" s="239">
        <v>17</v>
      </c>
      <c r="R634" s="239" t="s">
        <v>376</v>
      </c>
      <c r="S634" s="239">
        <v>5</v>
      </c>
      <c r="T634" s="239">
        <v>0</v>
      </c>
      <c r="U634" s="239">
        <v>2</v>
      </c>
      <c r="V634" s="239">
        <v>1</v>
      </c>
      <c r="W634" s="239">
        <v>11</v>
      </c>
      <c r="X634" s="239">
        <v>3</v>
      </c>
      <c r="Y634" s="239">
        <v>4</v>
      </c>
      <c r="Z634" s="239">
        <v>1</v>
      </c>
      <c r="AB634" s="239">
        <v>1</v>
      </c>
      <c r="AC634" s="239">
        <v>98</v>
      </c>
      <c r="AD634" s="239" t="s">
        <v>519</v>
      </c>
      <c r="AE634" s="239" t="s">
        <v>1379</v>
      </c>
      <c r="AF634" s="239" t="s">
        <v>521</v>
      </c>
      <c r="AG634" s="239">
        <v>7</v>
      </c>
      <c r="AH634" s="239">
        <v>2</v>
      </c>
      <c r="AI634" s="239">
        <v>2</v>
      </c>
      <c r="AJ634" s="239">
        <v>4</v>
      </c>
      <c r="AK634" s="239">
        <v>21</v>
      </c>
      <c r="AL634" s="239">
        <v>45</v>
      </c>
      <c r="AM634" s="239" t="s">
        <v>384</v>
      </c>
      <c r="AN634" s="239">
        <v>5</v>
      </c>
      <c r="AO634" s="239">
        <v>15</v>
      </c>
      <c r="AS634" s="239">
        <v>3</v>
      </c>
      <c r="AT634" s="239">
        <v>22</v>
      </c>
      <c r="AU634" s="239">
        <v>55</v>
      </c>
      <c r="AV634" s="239">
        <v>11</v>
      </c>
      <c r="AW634" s="239">
        <v>21</v>
      </c>
      <c r="AX634" s="239">
        <v>2</v>
      </c>
      <c r="AY634" s="239">
        <v>2</v>
      </c>
      <c r="AZ634" s="239">
        <v>4</v>
      </c>
      <c r="BA634" s="239">
        <v>21</v>
      </c>
      <c r="BB634" s="239">
        <v>45</v>
      </c>
      <c r="BC634" s="239" t="s">
        <v>384</v>
      </c>
      <c r="BD634" s="239">
        <v>5</v>
      </c>
      <c r="BE634" s="239">
        <v>1</v>
      </c>
      <c r="BI634" s="239">
        <v>3</v>
      </c>
      <c r="BJ634" s="239">
        <v>22</v>
      </c>
      <c r="BK634" s="239">
        <v>55</v>
      </c>
      <c r="BL634" s="239">
        <v>11</v>
      </c>
      <c r="BM634" s="239">
        <v>21</v>
      </c>
      <c r="CT634" s="239">
        <v>444230</v>
      </c>
      <c r="CU634" s="239">
        <v>4971093</v>
      </c>
      <c r="CV634" s="239">
        <v>44.891074099999997</v>
      </c>
      <c r="CW634" s="239">
        <v>-93.706270500000002</v>
      </c>
      <c r="CX634" s="239" t="s">
        <v>379</v>
      </c>
      <c r="CY634" s="239" t="s">
        <v>1385</v>
      </c>
    </row>
    <row r="635" spans="1:103" x14ac:dyDescent="0.25">
      <c r="A635" s="239">
        <v>11009643</v>
      </c>
      <c r="B635" s="239">
        <v>3</v>
      </c>
      <c r="C635" s="239">
        <v>7</v>
      </c>
      <c r="D635" s="239">
        <v>175.26300000000001</v>
      </c>
      <c r="E635" s="239">
        <v>27</v>
      </c>
      <c r="F635" s="239" t="s">
        <v>1214</v>
      </c>
      <c r="H635" s="239" t="s">
        <v>374</v>
      </c>
      <c r="I635" s="239">
        <v>25</v>
      </c>
      <c r="L635" s="239">
        <v>150080061</v>
      </c>
      <c r="M635" s="239">
        <v>12</v>
      </c>
      <c r="N635" s="239">
        <v>6</v>
      </c>
      <c r="O635" s="239">
        <v>2014</v>
      </c>
      <c r="P635" s="239" t="s">
        <v>386</v>
      </c>
      <c r="Q635" s="239">
        <v>12</v>
      </c>
      <c r="S635" s="239">
        <v>5</v>
      </c>
      <c r="T635" s="239">
        <v>0</v>
      </c>
      <c r="U635" s="239">
        <v>2</v>
      </c>
      <c r="V635" s="239">
        <v>90</v>
      </c>
      <c r="W635" s="239">
        <v>10</v>
      </c>
      <c r="Y635" s="239">
        <v>1</v>
      </c>
      <c r="Z635" s="239">
        <v>2</v>
      </c>
      <c r="AB635" s="239">
        <v>1</v>
      </c>
      <c r="AC635" s="239">
        <v>98</v>
      </c>
      <c r="AF635" s="239" t="s">
        <v>521</v>
      </c>
      <c r="AG635" s="239">
        <v>90</v>
      </c>
      <c r="AH635" s="239">
        <v>2</v>
      </c>
      <c r="AI635" s="239">
        <v>4</v>
      </c>
      <c r="AJ635" s="239">
        <v>1</v>
      </c>
      <c r="AK635" s="239">
        <v>10</v>
      </c>
      <c r="AL635" s="239">
        <v>63</v>
      </c>
      <c r="AM635" s="239" t="s">
        <v>384</v>
      </c>
      <c r="AT635" s="239">
        <v>22</v>
      </c>
      <c r="AU635" s="239">
        <v>15</v>
      </c>
      <c r="AX635" s="239">
        <v>2</v>
      </c>
      <c r="AY635" s="239">
        <v>2</v>
      </c>
      <c r="AZ635" s="239">
        <v>3</v>
      </c>
      <c r="BA635" s="239">
        <v>10</v>
      </c>
      <c r="BB635" s="239">
        <v>48</v>
      </c>
      <c r="BC635" s="239" t="s">
        <v>374</v>
      </c>
      <c r="BJ635" s="239">
        <v>22</v>
      </c>
      <c r="BK635" s="239">
        <v>15</v>
      </c>
      <c r="CT635" s="239">
        <v>444230</v>
      </c>
      <c r="CU635" s="239">
        <v>4971093</v>
      </c>
      <c r="CV635" s="239">
        <v>44.891074099999997</v>
      </c>
      <c r="CW635" s="239">
        <v>-93.706270500000002</v>
      </c>
      <c r="CX635" s="239" t="s">
        <v>379</v>
      </c>
    </row>
    <row r="636" spans="1:103" x14ac:dyDescent="0.25">
      <c r="A636" s="239">
        <v>10939433</v>
      </c>
      <c r="B636" s="239">
        <v>3</v>
      </c>
      <c r="C636" s="239">
        <v>7</v>
      </c>
      <c r="D636" s="239">
        <v>175.26300000000001</v>
      </c>
      <c r="E636" s="239">
        <v>10</v>
      </c>
      <c r="G636" s="239" t="s">
        <v>1386</v>
      </c>
      <c r="H636" s="239" t="s">
        <v>374</v>
      </c>
      <c r="I636" s="239">
        <v>25</v>
      </c>
      <c r="K636" s="239">
        <v>14006223</v>
      </c>
      <c r="L636" s="239">
        <v>143440018</v>
      </c>
      <c r="M636" s="239">
        <v>12</v>
      </c>
      <c r="N636" s="239">
        <v>9</v>
      </c>
      <c r="O636" s="239">
        <v>2014</v>
      </c>
      <c r="P636" s="239" t="s">
        <v>391</v>
      </c>
      <c r="Q636" s="239">
        <v>20</v>
      </c>
      <c r="S636" s="239">
        <v>5</v>
      </c>
      <c r="T636" s="239">
        <v>0</v>
      </c>
      <c r="U636" s="239">
        <v>1</v>
      </c>
      <c r="V636" s="239">
        <v>90</v>
      </c>
      <c r="W636" s="239">
        <v>16</v>
      </c>
      <c r="X636" s="239">
        <v>2</v>
      </c>
      <c r="Y636" s="239">
        <v>4</v>
      </c>
      <c r="Z636" s="239">
        <v>1</v>
      </c>
      <c r="AA636" s="239">
        <v>1</v>
      </c>
      <c r="AB636" s="239">
        <v>1</v>
      </c>
      <c r="AC636" s="239">
        <v>98</v>
      </c>
      <c r="AD636" s="239" t="s">
        <v>525</v>
      </c>
      <c r="AE636" s="239" t="s">
        <v>1387</v>
      </c>
      <c r="AF636" s="239" t="s">
        <v>521</v>
      </c>
      <c r="AG636" s="239">
        <v>4</v>
      </c>
      <c r="AH636" s="239">
        <v>2</v>
      </c>
      <c r="AI636" s="239">
        <v>2</v>
      </c>
      <c r="AJ636" s="239">
        <v>4</v>
      </c>
      <c r="AK636" s="239">
        <v>21</v>
      </c>
      <c r="AL636" s="239">
        <v>21</v>
      </c>
      <c r="AM636" s="239" t="s">
        <v>374</v>
      </c>
      <c r="AN636" s="239">
        <v>5</v>
      </c>
      <c r="AO636" s="239">
        <v>1</v>
      </c>
      <c r="AP636" s="239">
        <v>1</v>
      </c>
      <c r="AS636" s="239">
        <v>7</v>
      </c>
      <c r="AT636" s="239">
        <v>98</v>
      </c>
      <c r="AU636" s="239">
        <v>55</v>
      </c>
      <c r="AV636" s="239">
        <v>11</v>
      </c>
      <c r="AW636" s="239">
        <v>21</v>
      </c>
      <c r="CT636" s="239">
        <v>444230</v>
      </c>
      <c r="CU636" s="239">
        <v>4971093</v>
      </c>
      <c r="CV636" s="239">
        <v>44.891074099999997</v>
      </c>
      <c r="CW636" s="239">
        <v>-93.706270500000002</v>
      </c>
      <c r="CX636" s="239" t="s">
        <v>379</v>
      </c>
      <c r="CY636" s="239" t="s">
        <v>1388</v>
      </c>
    </row>
    <row r="637" spans="1:103" x14ac:dyDescent="0.25">
      <c r="A637" s="239">
        <v>11025161</v>
      </c>
      <c r="B637" s="239">
        <v>3</v>
      </c>
      <c r="C637" s="239">
        <v>7</v>
      </c>
      <c r="D637" s="239">
        <v>175.26300000000001</v>
      </c>
      <c r="E637" s="239">
        <v>27</v>
      </c>
      <c r="F637" s="239" t="s">
        <v>1214</v>
      </c>
      <c r="H637" s="239" t="s">
        <v>374</v>
      </c>
      <c r="I637" s="239">
        <v>25</v>
      </c>
      <c r="K637" s="239">
        <v>15000332</v>
      </c>
      <c r="L637" s="239">
        <v>150190116</v>
      </c>
      <c r="M637" s="239">
        <v>1</v>
      </c>
      <c r="N637" s="239">
        <v>19</v>
      </c>
      <c r="O637" s="239">
        <v>2015</v>
      </c>
      <c r="P637" s="239" t="s">
        <v>381</v>
      </c>
      <c r="Q637" s="239">
        <v>17</v>
      </c>
      <c r="R637" s="239" t="s">
        <v>376</v>
      </c>
      <c r="S637" s="239">
        <v>5</v>
      </c>
      <c r="T637" s="239">
        <v>0</v>
      </c>
      <c r="U637" s="239">
        <v>2</v>
      </c>
      <c r="V637" s="239">
        <v>1</v>
      </c>
      <c r="W637" s="239">
        <v>10</v>
      </c>
      <c r="X637" s="239">
        <v>1</v>
      </c>
      <c r="Y637" s="239">
        <v>3</v>
      </c>
      <c r="Z637" s="239">
        <v>1</v>
      </c>
      <c r="AB637" s="239">
        <v>1</v>
      </c>
      <c r="AC637" s="239">
        <v>98</v>
      </c>
      <c r="AD637" s="239" t="s">
        <v>525</v>
      </c>
      <c r="AE637" s="239" t="s">
        <v>1372</v>
      </c>
      <c r="AF637" s="239" t="s">
        <v>521</v>
      </c>
      <c r="AG637" s="239">
        <v>7</v>
      </c>
      <c r="AH637" s="239">
        <v>2</v>
      </c>
      <c r="AI637" s="239">
        <v>2</v>
      </c>
      <c r="AJ637" s="239">
        <v>4</v>
      </c>
      <c r="AK637" s="239">
        <v>21</v>
      </c>
      <c r="AL637" s="239">
        <v>37</v>
      </c>
      <c r="AM637" s="239" t="s">
        <v>374</v>
      </c>
      <c r="AN637" s="239">
        <v>5</v>
      </c>
      <c r="AO637" s="239">
        <v>5</v>
      </c>
      <c r="AT637" s="239">
        <v>90</v>
      </c>
      <c r="AU637" s="239">
        <v>55</v>
      </c>
      <c r="AV637" s="239">
        <v>10</v>
      </c>
      <c r="AW637" s="239">
        <v>21</v>
      </c>
      <c r="AX637" s="239">
        <v>2</v>
      </c>
      <c r="AY637" s="239">
        <v>2</v>
      </c>
      <c r="AZ637" s="239">
        <v>4</v>
      </c>
      <c r="BA637" s="239">
        <v>21</v>
      </c>
      <c r="BB637" s="239">
        <v>39</v>
      </c>
      <c r="BC637" s="239" t="s">
        <v>384</v>
      </c>
      <c r="BD637" s="239">
        <v>5</v>
      </c>
      <c r="BE637" s="239">
        <v>1</v>
      </c>
      <c r="BJ637" s="239">
        <v>90</v>
      </c>
      <c r="BK637" s="239">
        <v>55</v>
      </c>
      <c r="BL637" s="239">
        <v>10</v>
      </c>
      <c r="BM637" s="239">
        <v>21</v>
      </c>
      <c r="CT637" s="239">
        <v>444230</v>
      </c>
      <c r="CU637" s="239">
        <v>4971093</v>
      </c>
      <c r="CV637" s="239">
        <v>44.891074099999997</v>
      </c>
      <c r="CW637" s="239">
        <v>-93.706270500000002</v>
      </c>
      <c r="CX637" s="239" t="s">
        <v>379</v>
      </c>
      <c r="CY637" s="239" t="s">
        <v>1389</v>
      </c>
    </row>
    <row r="638" spans="1:103" x14ac:dyDescent="0.25">
      <c r="A638" s="239">
        <v>11037337</v>
      </c>
      <c r="B638" s="239">
        <v>3</v>
      </c>
      <c r="C638" s="239">
        <v>7</v>
      </c>
      <c r="D638" s="239">
        <v>175.26300000000001</v>
      </c>
      <c r="E638" s="239">
        <v>27</v>
      </c>
      <c r="F638" s="239" t="s">
        <v>1214</v>
      </c>
      <c r="H638" s="239" t="s">
        <v>374</v>
      </c>
      <c r="I638" s="239">
        <v>25</v>
      </c>
      <c r="K638" s="239">
        <v>15502850</v>
      </c>
      <c r="L638" s="239">
        <v>150770159</v>
      </c>
      <c r="M638" s="239">
        <v>3</v>
      </c>
      <c r="N638" s="239">
        <v>10</v>
      </c>
      <c r="O638" s="239">
        <v>2015</v>
      </c>
      <c r="P638" s="239" t="s">
        <v>391</v>
      </c>
      <c r="Q638" s="239">
        <v>16</v>
      </c>
      <c r="R638" s="239" t="s">
        <v>376</v>
      </c>
      <c r="S638" s="239">
        <v>4</v>
      </c>
      <c r="T638" s="239">
        <v>0</v>
      </c>
      <c r="U638" s="239">
        <v>2</v>
      </c>
      <c r="V638" s="239">
        <v>10</v>
      </c>
      <c r="W638" s="239">
        <v>10</v>
      </c>
      <c r="X638" s="239">
        <v>2</v>
      </c>
      <c r="Y638" s="239">
        <v>1</v>
      </c>
      <c r="Z638" s="239">
        <v>1</v>
      </c>
      <c r="AB638" s="239">
        <v>1</v>
      </c>
      <c r="AC638" s="239">
        <v>98</v>
      </c>
      <c r="AD638" s="239" t="s">
        <v>523</v>
      </c>
      <c r="AE638" s="239" t="s">
        <v>1390</v>
      </c>
      <c r="AF638" s="239" t="s">
        <v>521</v>
      </c>
      <c r="AG638" s="239">
        <v>5</v>
      </c>
      <c r="AH638" s="239">
        <v>2</v>
      </c>
      <c r="AI638" s="239">
        <v>2</v>
      </c>
      <c r="AJ638" s="239">
        <v>4</v>
      </c>
      <c r="AK638" s="239">
        <v>21</v>
      </c>
      <c r="AL638" s="239">
        <v>46</v>
      </c>
      <c r="AM638" s="239" t="s">
        <v>374</v>
      </c>
      <c r="AN638" s="239">
        <v>5</v>
      </c>
      <c r="AS638" s="239">
        <v>1</v>
      </c>
      <c r="AT638" s="239">
        <v>98</v>
      </c>
      <c r="AU638" s="239">
        <v>55</v>
      </c>
      <c r="AV638" s="239">
        <v>11</v>
      </c>
      <c r="AW638" s="239">
        <v>20</v>
      </c>
      <c r="AX638" s="239">
        <v>2</v>
      </c>
      <c r="AY638" s="239">
        <v>2</v>
      </c>
      <c r="AZ638" s="239">
        <v>4</v>
      </c>
      <c r="BA638" s="239">
        <v>90</v>
      </c>
      <c r="BB638" s="239">
        <v>35</v>
      </c>
      <c r="BC638" s="239" t="s">
        <v>374</v>
      </c>
      <c r="BD638" s="239">
        <v>5</v>
      </c>
      <c r="BG638" s="239">
        <v>90</v>
      </c>
      <c r="BI638" s="239">
        <v>1</v>
      </c>
      <c r="BJ638" s="239">
        <v>98</v>
      </c>
      <c r="BK638" s="239">
        <v>55</v>
      </c>
      <c r="BL638" s="239">
        <v>11</v>
      </c>
      <c r="BM638" s="239">
        <v>20</v>
      </c>
      <c r="CT638" s="239">
        <v>444230</v>
      </c>
      <c r="CU638" s="239">
        <v>4971093</v>
      </c>
      <c r="CV638" s="239">
        <v>44.891074099999997</v>
      </c>
      <c r="CW638" s="239">
        <v>-93.706270500000002</v>
      </c>
      <c r="CX638" s="239" t="s">
        <v>379</v>
      </c>
      <c r="CY638" s="239" t="s">
        <v>1391</v>
      </c>
    </row>
    <row r="639" spans="1:103" x14ac:dyDescent="0.25">
      <c r="A639" s="239">
        <v>11039779</v>
      </c>
      <c r="B639" s="239">
        <v>3</v>
      </c>
      <c r="C639" s="239">
        <v>7</v>
      </c>
      <c r="D639" s="239">
        <v>175.26300000000001</v>
      </c>
      <c r="E639" s="239">
        <v>27</v>
      </c>
      <c r="F639" s="239" t="s">
        <v>1214</v>
      </c>
      <c r="H639" s="239" t="s">
        <v>374</v>
      </c>
      <c r="I639" s="239">
        <v>25</v>
      </c>
      <c r="K639" s="239">
        <v>15002111</v>
      </c>
      <c r="L639" s="239">
        <v>151200181</v>
      </c>
      <c r="M639" s="239">
        <v>4</v>
      </c>
      <c r="N639" s="239">
        <v>29</v>
      </c>
      <c r="O639" s="239">
        <v>2015</v>
      </c>
      <c r="P639" s="239" t="s">
        <v>375</v>
      </c>
      <c r="Q639" s="239">
        <v>17</v>
      </c>
      <c r="S639" s="239">
        <v>5</v>
      </c>
      <c r="T639" s="239">
        <v>0</v>
      </c>
      <c r="U639" s="239">
        <v>2</v>
      </c>
      <c r="V639" s="239">
        <v>10</v>
      </c>
      <c r="W639" s="239">
        <v>10</v>
      </c>
      <c r="X639" s="239">
        <v>3</v>
      </c>
      <c r="Y639" s="239">
        <v>1</v>
      </c>
      <c r="Z639" s="239">
        <v>1</v>
      </c>
      <c r="AB639" s="239">
        <v>1</v>
      </c>
      <c r="AC639" s="239">
        <v>98</v>
      </c>
      <c r="AD639" s="239" t="s">
        <v>519</v>
      </c>
      <c r="AE639" s="239" t="s">
        <v>1381</v>
      </c>
      <c r="AF639" s="239" t="s">
        <v>521</v>
      </c>
      <c r="AG639" s="239">
        <v>5</v>
      </c>
      <c r="AH639" s="239">
        <v>2</v>
      </c>
      <c r="AI639" s="239">
        <v>2</v>
      </c>
      <c r="AJ639" s="239">
        <v>4</v>
      </c>
      <c r="AK639" s="239">
        <v>21</v>
      </c>
      <c r="AL639" s="239">
        <v>44</v>
      </c>
      <c r="AM639" s="239" t="s">
        <v>374</v>
      </c>
      <c r="AN639" s="239">
        <v>5</v>
      </c>
      <c r="AO639" s="239">
        <v>2</v>
      </c>
      <c r="AS639" s="239">
        <v>7</v>
      </c>
      <c r="AT639" s="239">
        <v>90</v>
      </c>
      <c r="AU639" s="239">
        <v>55</v>
      </c>
      <c r="AV639" s="239">
        <v>11</v>
      </c>
      <c r="AW639" s="239">
        <v>21</v>
      </c>
      <c r="AX639" s="239">
        <v>2</v>
      </c>
      <c r="AY639" s="239">
        <v>2</v>
      </c>
      <c r="AZ639" s="239">
        <v>4</v>
      </c>
      <c r="BA639" s="239">
        <v>21</v>
      </c>
      <c r="BB639" s="239">
        <v>60</v>
      </c>
      <c r="BC639" s="239" t="s">
        <v>374</v>
      </c>
      <c r="BD639" s="239">
        <v>5</v>
      </c>
      <c r="BE639" s="239">
        <v>1</v>
      </c>
      <c r="BI639" s="239">
        <v>7</v>
      </c>
      <c r="BJ639" s="239">
        <v>90</v>
      </c>
      <c r="BK639" s="239">
        <v>55</v>
      </c>
      <c r="BL639" s="239">
        <v>11</v>
      </c>
      <c r="BM639" s="239">
        <v>21</v>
      </c>
      <c r="CT639" s="239">
        <v>444230</v>
      </c>
      <c r="CU639" s="239">
        <v>4971093</v>
      </c>
      <c r="CV639" s="239">
        <v>44.891074099999997</v>
      </c>
      <c r="CW639" s="239">
        <v>-93.706270500000002</v>
      </c>
      <c r="CX639" s="239" t="s">
        <v>379</v>
      </c>
      <c r="CY639" s="239" t="s">
        <v>1392</v>
      </c>
    </row>
    <row r="640" spans="1:103" x14ac:dyDescent="0.25">
      <c r="A640" s="239">
        <v>11040362</v>
      </c>
      <c r="B640" s="239">
        <v>3</v>
      </c>
      <c r="C640" s="239">
        <v>7</v>
      </c>
      <c r="D640" s="239">
        <v>175.26300000000001</v>
      </c>
      <c r="E640" s="239">
        <v>27</v>
      </c>
      <c r="F640" s="239" t="s">
        <v>1214</v>
      </c>
      <c r="H640" s="239" t="s">
        <v>374</v>
      </c>
      <c r="I640" s="239">
        <v>25</v>
      </c>
      <c r="K640" s="239">
        <v>15002315</v>
      </c>
      <c r="L640" s="239">
        <v>151280150</v>
      </c>
      <c r="M640" s="239">
        <v>5</v>
      </c>
      <c r="N640" s="239">
        <v>8</v>
      </c>
      <c r="O640" s="239">
        <v>2015</v>
      </c>
      <c r="P640" s="239" t="s">
        <v>383</v>
      </c>
      <c r="Q640" s="239">
        <v>18</v>
      </c>
      <c r="S640" s="239">
        <v>5</v>
      </c>
      <c r="T640" s="239">
        <v>0</v>
      </c>
      <c r="U640" s="239">
        <v>2</v>
      </c>
      <c r="V640" s="239">
        <v>5</v>
      </c>
      <c r="W640" s="239">
        <v>10</v>
      </c>
      <c r="X640" s="239">
        <v>3</v>
      </c>
      <c r="Y640" s="239">
        <v>1</v>
      </c>
      <c r="Z640" s="239">
        <v>1</v>
      </c>
      <c r="AB640" s="239">
        <v>1</v>
      </c>
      <c r="AC640" s="239">
        <v>98</v>
      </c>
      <c r="AD640" s="239" t="s">
        <v>519</v>
      </c>
      <c r="AE640" s="239" t="s">
        <v>1381</v>
      </c>
      <c r="AF640" s="239" t="s">
        <v>521</v>
      </c>
      <c r="AG640" s="239">
        <v>10</v>
      </c>
      <c r="AH640" s="239">
        <v>2</v>
      </c>
      <c r="AI640" s="239">
        <v>2</v>
      </c>
      <c r="AJ640" s="239">
        <v>4</v>
      </c>
      <c r="AK640" s="239">
        <v>21</v>
      </c>
      <c r="AL640" s="239">
        <v>33</v>
      </c>
      <c r="AM640" s="239" t="s">
        <v>374</v>
      </c>
      <c r="AN640" s="239">
        <v>5</v>
      </c>
      <c r="AO640" s="239">
        <v>2</v>
      </c>
      <c r="AS640" s="239">
        <v>7</v>
      </c>
      <c r="AT640" s="239">
        <v>22</v>
      </c>
      <c r="AU640" s="239">
        <v>15</v>
      </c>
      <c r="AV640" s="239">
        <v>10</v>
      </c>
      <c r="AW640" s="239">
        <v>21</v>
      </c>
      <c r="AX640" s="239">
        <v>2</v>
      </c>
      <c r="AY640" s="239">
        <v>2</v>
      </c>
      <c r="AZ640" s="239">
        <v>1</v>
      </c>
      <c r="BA640" s="239">
        <v>21</v>
      </c>
      <c r="BB640" s="239">
        <v>28</v>
      </c>
      <c r="BC640" s="239" t="s">
        <v>384</v>
      </c>
      <c r="BD640" s="239">
        <v>5</v>
      </c>
      <c r="BE640" s="239">
        <v>1</v>
      </c>
      <c r="BI640" s="239">
        <v>7</v>
      </c>
      <c r="BJ640" s="239">
        <v>22</v>
      </c>
      <c r="BK640" s="239">
        <v>15</v>
      </c>
      <c r="BL640" s="239">
        <v>10</v>
      </c>
      <c r="BM640" s="239">
        <v>21</v>
      </c>
      <c r="CT640" s="239">
        <v>444230</v>
      </c>
      <c r="CU640" s="239">
        <v>4971093</v>
      </c>
      <c r="CV640" s="239">
        <v>44.891074099999997</v>
      </c>
      <c r="CW640" s="239">
        <v>-93.706270500000002</v>
      </c>
      <c r="CX640" s="239" t="s">
        <v>379</v>
      </c>
      <c r="CY640" s="239" t="s">
        <v>1393</v>
      </c>
    </row>
    <row r="641" spans="1:103" x14ac:dyDescent="0.25">
      <c r="A641" s="239">
        <v>11020209</v>
      </c>
      <c r="B641" s="239">
        <v>3</v>
      </c>
      <c r="C641" s="239">
        <v>7</v>
      </c>
      <c r="D641" s="239">
        <v>175.26300000000001</v>
      </c>
      <c r="E641" s="239">
        <v>10</v>
      </c>
      <c r="G641" s="239" t="s">
        <v>1386</v>
      </c>
      <c r="H641" s="239" t="s">
        <v>374</v>
      </c>
      <c r="I641" s="239">
        <v>25</v>
      </c>
      <c r="K641" s="239">
        <v>15506389</v>
      </c>
      <c r="L641" s="239">
        <v>151770270</v>
      </c>
      <c r="M641" s="239">
        <v>6</v>
      </c>
      <c r="N641" s="239">
        <v>21</v>
      </c>
      <c r="O641" s="239">
        <v>2015</v>
      </c>
      <c r="P641" s="239" t="s">
        <v>389</v>
      </c>
      <c r="Q641" s="239">
        <v>16</v>
      </c>
      <c r="S641" s="239">
        <v>5</v>
      </c>
      <c r="T641" s="239">
        <v>0</v>
      </c>
      <c r="U641" s="239">
        <v>2</v>
      </c>
      <c r="V641" s="239">
        <v>10</v>
      </c>
      <c r="W641" s="239">
        <v>10</v>
      </c>
      <c r="X641" s="239">
        <v>1</v>
      </c>
      <c r="Y641" s="239">
        <v>1</v>
      </c>
      <c r="Z641" s="239">
        <v>1</v>
      </c>
      <c r="AB641" s="239">
        <v>1</v>
      </c>
      <c r="AC641" s="239">
        <v>98</v>
      </c>
      <c r="AD641" s="239" t="s">
        <v>523</v>
      </c>
      <c r="AE641" s="239" t="s">
        <v>1394</v>
      </c>
      <c r="AF641" s="239" t="s">
        <v>521</v>
      </c>
      <c r="AG641" s="239">
        <v>5</v>
      </c>
      <c r="AH641" s="239">
        <v>2</v>
      </c>
      <c r="AI641" s="239">
        <v>2</v>
      </c>
      <c r="AJ641" s="239">
        <v>3</v>
      </c>
      <c r="AK641" s="239">
        <v>21</v>
      </c>
      <c r="AL641" s="239">
        <v>40</v>
      </c>
      <c r="AM641" s="239" t="s">
        <v>374</v>
      </c>
      <c r="AN641" s="239">
        <v>5</v>
      </c>
      <c r="AO641" s="239">
        <v>3</v>
      </c>
      <c r="AS641" s="239">
        <v>7</v>
      </c>
      <c r="AT641" s="239">
        <v>22</v>
      </c>
      <c r="AU641" s="239">
        <v>55</v>
      </c>
      <c r="AV641" s="239">
        <v>10</v>
      </c>
      <c r="AW641" s="239">
        <v>21</v>
      </c>
      <c r="AX641" s="239">
        <v>2</v>
      </c>
      <c r="AY641" s="239">
        <v>3</v>
      </c>
      <c r="AZ641" s="239">
        <v>3</v>
      </c>
      <c r="BA641" s="239">
        <v>21</v>
      </c>
      <c r="BB641" s="239">
        <v>64</v>
      </c>
      <c r="BC641" s="239" t="s">
        <v>374</v>
      </c>
      <c r="BD641" s="239">
        <v>5</v>
      </c>
      <c r="BE641" s="239">
        <v>1</v>
      </c>
      <c r="BI641" s="239">
        <v>7</v>
      </c>
      <c r="BJ641" s="239">
        <v>22</v>
      </c>
      <c r="BK641" s="239">
        <v>55</v>
      </c>
      <c r="BL641" s="239">
        <v>10</v>
      </c>
      <c r="BM641" s="239">
        <v>21</v>
      </c>
      <c r="CT641" s="239">
        <v>444230</v>
      </c>
      <c r="CU641" s="239">
        <v>4971093</v>
      </c>
      <c r="CV641" s="239">
        <v>44.891074099999997</v>
      </c>
      <c r="CW641" s="239">
        <v>-93.706270500000002</v>
      </c>
      <c r="CX641" s="239" t="s">
        <v>379</v>
      </c>
      <c r="CY641" s="239" t="s">
        <v>1395</v>
      </c>
    </row>
    <row r="642" spans="1:103" x14ac:dyDescent="0.25">
      <c r="A642" s="239">
        <v>11051365</v>
      </c>
      <c r="B642" s="239">
        <v>3</v>
      </c>
      <c r="C642" s="239">
        <v>7</v>
      </c>
      <c r="D642" s="239">
        <v>175.26300000000001</v>
      </c>
      <c r="E642" s="239">
        <v>27</v>
      </c>
      <c r="F642" s="239" t="s">
        <v>1214</v>
      </c>
      <c r="H642" s="239" t="s">
        <v>374</v>
      </c>
      <c r="I642" s="239">
        <v>25</v>
      </c>
      <c r="K642" s="239">
        <v>15003382</v>
      </c>
      <c r="L642" s="239">
        <v>151840108</v>
      </c>
      <c r="M642" s="239">
        <v>7</v>
      </c>
      <c r="N642" s="239">
        <v>3</v>
      </c>
      <c r="O642" s="239">
        <v>2015</v>
      </c>
      <c r="P642" s="239" t="s">
        <v>383</v>
      </c>
      <c r="Q642" s="239">
        <v>2</v>
      </c>
      <c r="R642" s="239" t="s">
        <v>376</v>
      </c>
      <c r="S642" s="239">
        <v>5</v>
      </c>
      <c r="T642" s="239">
        <v>0</v>
      </c>
      <c r="U642" s="239">
        <v>1</v>
      </c>
      <c r="V642" s="239">
        <v>8</v>
      </c>
      <c r="W642" s="239">
        <v>53</v>
      </c>
      <c r="X642" s="239">
        <v>1</v>
      </c>
      <c r="Y642" s="239">
        <v>4</v>
      </c>
      <c r="Z642" s="239">
        <v>1</v>
      </c>
      <c r="AB642" s="239">
        <v>1</v>
      </c>
      <c r="AC642" s="239">
        <v>98</v>
      </c>
      <c r="AD642" s="239" t="s">
        <v>1396</v>
      </c>
      <c r="AE642" s="239" t="s">
        <v>1397</v>
      </c>
      <c r="AF642" s="239" t="s">
        <v>521</v>
      </c>
      <c r="AG642" s="239">
        <v>3</v>
      </c>
      <c r="AH642" s="239">
        <v>2</v>
      </c>
      <c r="AI642" s="239">
        <v>2</v>
      </c>
      <c r="AJ642" s="239">
        <v>4</v>
      </c>
      <c r="AK642" s="239">
        <v>21</v>
      </c>
      <c r="AL642" s="239">
        <v>31</v>
      </c>
      <c r="AM642" s="239" t="s">
        <v>374</v>
      </c>
      <c r="AN642" s="239">
        <v>99</v>
      </c>
      <c r="AS642" s="239">
        <v>7</v>
      </c>
      <c r="AT642" s="239">
        <v>98</v>
      </c>
      <c r="AU642" s="239">
        <v>55</v>
      </c>
      <c r="AV642" s="239">
        <v>11</v>
      </c>
      <c r="AW642" s="239">
        <v>21</v>
      </c>
      <c r="CT642" s="239">
        <v>444230</v>
      </c>
      <c r="CU642" s="239">
        <v>4971093</v>
      </c>
      <c r="CV642" s="239">
        <v>44.891074099999997</v>
      </c>
      <c r="CW642" s="239">
        <v>-93.706270500000002</v>
      </c>
      <c r="CX642" s="239" t="s">
        <v>379</v>
      </c>
      <c r="CY642" s="239" t="s">
        <v>1398</v>
      </c>
    </row>
    <row r="643" spans="1:103" x14ac:dyDescent="0.25">
      <c r="A643" s="239">
        <v>11054046</v>
      </c>
      <c r="B643" s="239">
        <v>3</v>
      </c>
      <c r="C643" s="239">
        <v>7</v>
      </c>
      <c r="D643" s="239">
        <v>175.26300000000001</v>
      </c>
      <c r="E643" s="239">
        <v>27</v>
      </c>
      <c r="F643" s="239" t="s">
        <v>1214</v>
      </c>
      <c r="H643" s="239" t="s">
        <v>374</v>
      </c>
      <c r="I643" s="239">
        <v>25</v>
      </c>
      <c r="K643" s="239">
        <v>15508247</v>
      </c>
      <c r="L643" s="239">
        <v>152210113</v>
      </c>
      <c r="M643" s="239">
        <v>8</v>
      </c>
      <c r="N643" s="239">
        <v>9</v>
      </c>
      <c r="O643" s="239">
        <v>2015</v>
      </c>
      <c r="P643" s="239" t="s">
        <v>389</v>
      </c>
      <c r="Q643" s="239">
        <v>12</v>
      </c>
      <c r="S643" s="239">
        <v>3</v>
      </c>
      <c r="T643" s="239">
        <v>0</v>
      </c>
      <c r="U643" s="239">
        <v>1</v>
      </c>
      <c r="V643" s="239">
        <v>90</v>
      </c>
      <c r="W643" s="239">
        <v>83</v>
      </c>
      <c r="X643" s="239">
        <v>1</v>
      </c>
      <c r="Y643" s="239">
        <v>1</v>
      </c>
      <c r="Z643" s="239">
        <v>2</v>
      </c>
      <c r="AB643" s="239">
        <v>1</v>
      </c>
      <c r="AC643" s="239">
        <v>98</v>
      </c>
      <c r="AD643" s="239" t="s">
        <v>523</v>
      </c>
      <c r="AE643" s="239" t="s">
        <v>1390</v>
      </c>
      <c r="AF643" s="239" t="s">
        <v>521</v>
      </c>
      <c r="AG643" s="239">
        <v>3</v>
      </c>
      <c r="AH643" s="239">
        <v>2</v>
      </c>
      <c r="AI643" s="239">
        <v>31</v>
      </c>
      <c r="AJ643" s="239">
        <v>4</v>
      </c>
      <c r="AK643" s="239">
        <v>21</v>
      </c>
      <c r="AL643" s="239">
        <v>26</v>
      </c>
      <c r="AM643" s="239" t="s">
        <v>374</v>
      </c>
      <c r="AN643" s="239">
        <v>5</v>
      </c>
      <c r="AO643" s="239">
        <v>3</v>
      </c>
      <c r="AS643" s="239">
        <v>7</v>
      </c>
      <c r="AT643" s="239">
        <v>22</v>
      </c>
      <c r="AU643" s="239">
        <v>55</v>
      </c>
      <c r="AV643" s="239">
        <v>10</v>
      </c>
      <c r="AW643" s="239">
        <v>21</v>
      </c>
      <c r="CT643" s="239">
        <v>444230</v>
      </c>
      <c r="CU643" s="239">
        <v>4971093</v>
      </c>
      <c r="CV643" s="239">
        <v>44.891074099999997</v>
      </c>
      <c r="CW643" s="239">
        <v>-93.706270500000002</v>
      </c>
      <c r="CX643" s="239" t="s">
        <v>379</v>
      </c>
      <c r="CY643" s="239" t="s">
        <v>1399</v>
      </c>
    </row>
    <row r="644" spans="1:103" x14ac:dyDescent="0.25">
      <c r="A644" s="239">
        <v>11054370</v>
      </c>
      <c r="B644" s="239">
        <v>3</v>
      </c>
      <c r="C644" s="239">
        <v>7</v>
      </c>
      <c r="D644" s="239">
        <v>175.26300000000001</v>
      </c>
      <c r="E644" s="239">
        <v>27</v>
      </c>
      <c r="F644" s="239" t="s">
        <v>1214</v>
      </c>
      <c r="H644" s="239" t="s">
        <v>374</v>
      </c>
      <c r="I644" s="239">
        <v>25</v>
      </c>
      <c r="K644" s="239">
        <v>15004222</v>
      </c>
      <c r="L644" s="239">
        <v>152260061</v>
      </c>
      <c r="M644" s="239">
        <v>8</v>
      </c>
      <c r="N644" s="239">
        <v>14</v>
      </c>
      <c r="O644" s="239">
        <v>2015</v>
      </c>
      <c r="P644" s="239" t="s">
        <v>383</v>
      </c>
      <c r="Q644" s="239">
        <v>7</v>
      </c>
      <c r="S644" s="239">
        <v>5</v>
      </c>
      <c r="T644" s="239">
        <v>0</v>
      </c>
      <c r="U644" s="239">
        <v>2</v>
      </c>
      <c r="V644" s="239">
        <v>10</v>
      </c>
      <c r="W644" s="239">
        <v>10</v>
      </c>
      <c r="X644" s="239">
        <v>2</v>
      </c>
      <c r="Y644" s="239">
        <v>1</v>
      </c>
      <c r="Z644" s="239">
        <v>1</v>
      </c>
      <c r="AB644" s="239">
        <v>1</v>
      </c>
      <c r="AC644" s="239">
        <v>98</v>
      </c>
      <c r="AD644" s="239" t="s">
        <v>519</v>
      </c>
      <c r="AE644" s="239" t="s">
        <v>1381</v>
      </c>
      <c r="AF644" s="239" t="s">
        <v>521</v>
      </c>
      <c r="AG644" s="239">
        <v>5</v>
      </c>
      <c r="AH644" s="239">
        <v>2</v>
      </c>
      <c r="AI644" s="239">
        <v>2</v>
      </c>
      <c r="AJ644" s="239">
        <v>4</v>
      </c>
      <c r="AK644" s="239">
        <v>28</v>
      </c>
      <c r="AL644" s="239">
        <v>22</v>
      </c>
      <c r="AM644" s="239" t="s">
        <v>384</v>
      </c>
      <c r="AN644" s="239">
        <v>5</v>
      </c>
      <c r="AO644" s="239">
        <v>7</v>
      </c>
      <c r="AS644" s="239">
        <v>7</v>
      </c>
      <c r="AT644" s="239">
        <v>90</v>
      </c>
      <c r="AU644" s="239">
        <v>55</v>
      </c>
      <c r="AV644" s="239">
        <v>11</v>
      </c>
      <c r="AW644" s="239">
        <v>21</v>
      </c>
      <c r="AX644" s="239">
        <v>2</v>
      </c>
      <c r="AY644" s="239">
        <v>3</v>
      </c>
      <c r="AZ644" s="239">
        <v>4</v>
      </c>
      <c r="BA644" s="239">
        <v>21</v>
      </c>
      <c r="BB644" s="239">
        <v>37</v>
      </c>
      <c r="BC644" s="239" t="s">
        <v>374</v>
      </c>
      <c r="BD644" s="239">
        <v>5</v>
      </c>
      <c r="BE644" s="239">
        <v>1</v>
      </c>
      <c r="BI644" s="239">
        <v>7</v>
      </c>
      <c r="BJ644" s="239">
        <v>90</v>
      </c>
      <c r="BK644" s="239">
        <v>55</v>
      </c>
      <c r="BL644" s="239">
        <v>11</v>
      </c>
      <c r="BM644" s="239">
        <v>21</v>
      </c>
      <c r="CT644" s="239">
        <v>444230</v>
      </c>
      <c r="CU644" s="239">
        <v>4971093</v>
      </c>
      <c r="CV644" s="239">
        <v>44.891074099999997</v>
      </c>
      <c r="CW644" s="239">
        <v>-93.706270500000002</v>
      </c>
      <c r="CX644" s="239" t="s">
        <v>379</v>
      </c>
      <c r="CY644" s="239" t="s">
        <v>1400</v>
      </c>
    </row>
    <row r="645" spans="1:103" x14ac:dyDescent="0.25">
      <c r="A645" s="239">
        <v>11065425</v>
      </c>
      <c r="B645" s="239">
        <v>3</v>
      </c>
      <c r="C645" s="239">
        <v>7</v>
      </c>
      <c r="D645" s="239">
        <v>175.26300000000001</v>
      </c>
      <c r="E645" s="239">
        <v>27</v>
      </c>
      <c r="F645" s="239" t="s">
        <v>1214</v>
      </c>
      <c r="H645" s="239" t="s">
        <v>374</v>
      </c>
      <c r="I645" s="239">
        <v>25</v>
      </c>
      <c r="K645" s="239">
        <v>15508999</v>
      </c>
      <c r="L645" s="239">
        <v>152430245</v>
      </c>
      <c r="M645" s="239">
        <v>8</v>
      </c>
      <c r="N645" s="239">
        <v>29</v>
      </c>
      <c r="O645" s="239">
        <v>2015</v>
      </c>
      <c r="P645" s="239" t="s">
        <v>386</v>
      </c>
      <c r="Q645" s="239">
        <v>8</v>
      </c>
      <c r="R645" s="239" t="s">
        <v>376</v>
      </c>
      <c r="S645" s="239">
        <v>5</v>
      </c>
      <c r="T645" s="239">
        <v>0</v>
      </c>
      <c r="U645" s="239">
        <v>2</v>
      </c>
      <c r="V645" s="239">
        <v>10</v>
      </c>
      <c r="W645" s="239">
        <v>10</v>
      </c>
      <c r="X645" s="239">
        <v>1</v>
      </c>
      <c r="Y645" s="239">
        <v>1</v>
      </c>
      <c r="Z645" s="239">
        <v>2</v>
      </c>
      <c r="AB645" s="239">
        <v>1</v>
      </c>
      <c r="AC645" s="239">
        <v>98</v>
      </c>
      <c r="AD645" s="239">
        <v>7</v>
      </c>
      <c r="AE645" s="239" t="s">
        <v>1390</v>
      </c>
      <c r="AF645" s="239" t="s">
        <v>521</v>
      </c>
      <c r="AG645" s="239">
        <v>5</v>
      </c>
      <c r="AH645" s="239">
        <v>2</v>
      </c>
      <c r="AI645" s="239">
        <v>2</v>
      </c>
      <c r="AJ645" s="239">
        <v>4</v>
      </c>
      <c r="AK645" s="239">
        <v>21</v>
      </c>
      <c r="AL645" s="239">
        <v>21</v>
      </c>
      <c r="AM645" s="239" t="s">
        <v>384</v>
      </c>
      <c r="AN645" s="239">
        <v>5</v>
      </c>
      <c r="AO645" s="239">
        <v>1</v>
      </c>
      <c r="AS645" s="239">
        <v>3</v>
      </c>
      <c r="AT645" s="239">
        <v>22</v>
      </c>
      <c r="AU645" s="239">
        <v>55</v>
      </c>
      <c r="AV645" s="239">
        <v>11</v>
      </c>
      <c r="AW645" s="239">
        <v>21</v>
      </c>
      <c r="AX645" s="239">
        <v>2</v>
      </c>
      <c r="AY645" s="239">
        <v>44</v>
      </c>
      <c r="AZ645" s="239">
        <v>4</v>
      </c>
      <c r="BA645" s="239">
        <v>21</v>
      </c>
      <c r="BB645" s="239">
        <v>68</v>
      </c>
      <c r="BC645" s="239" t="s">
        <v>374</v>
      </c>
      <c r="BD645" s="239">
        <v>5</v>
      </c>
      <c r="BE645" s="239">
        <v>8</v>
      </c>
      <c r="BI645" s="239">
        <v>3</v>
      </c>
      <c r="BJ645" s="239">
        <v>22</v>
      </c>
      <c r="BK645" s="239">
        <v>55</v>
      </c>
      <c r="BL645" s="239">
        <v>11</v>
      </c>
      <c r="BM645" s="239">
        <v>21</v>
      </c>
      <c r="CT645" s="239">
        <v>444230</v>
      </c>
      <c r="CU645" s="239">
        <v>4971093</v>
      </c>
      <c r="CV645" s="239">
        <v>44.891074099999997</v>
      </c>
      <c r="CW645" s="239">
        <v>-93.706270500000002</v>
      </c>
      <c r="CX645" s="239" t="s">
        <v>379</v>
      </c>
      <c r="CY645" s="239" t="s">
        <v>1401</v>
      </c>
    </row>
    <row r="646" spans="1:103" x14ac:dyDescent="0.25">
      <c r="A646" s="239">
        <v>11069422</v>
      </c>
      <c r="B646" s="239">
        <v>3</v>
      </c>
      <c r="C646" s="239">
        <v>7</v>
      </c>
      <c r="D646" s="239">
        <v>175.26300000000001</v>
      </c>
      <c r="E646" s="239">
        <v>27</v>
      </c>
      <c r="F646" s="239" t="s">
        <v>1214</v>
      </c>
      <c r="H646" s="239" t="s">
        <v>374</v>
      </c>
      <c r="I646" s="239">
        <v>25</v>
      </c>
      <c r="K646" s="239">
        <v>15004994</v>
      </c>
      <c r="L646" s="239">
        <v>152730184</v>
      </c>
      <c r="M646" s="239">
        <v>9</v>
      </c>
      <c r="N646" s="239">
        <v>30</v>
      </c>
      <c r="O646" s="239">
        <v>2015</v>
      </c>
      <c r="P646" s="239" t="s">
        <v>375</v>
      </c>
      <c r="Q646" s="239">
        <v>19</v>
      </c>
      <c r="R646" s="239" t="s">
        <v>376</v>
      </c>
      <c r="S646" s="239">
        <v>5</v>
      </c>
      <c r="T646" s="239">
        <v>0</v>
      </c>
      <c r="U646" s="239">
        <v>1</v>
      </c>
      <c r="V646" s="239">
        <v>8</v>
      </c>
      <c r="W646" s="239">
        <v>16</v>
      </c>
      <c r="X646" s="239">
        <v>2</v>
      </c>
      <c r="Y646" s="239">
        <v>6</v>
      </c>
      <c r="Z646" s="239">
        <v>1</v>
      </c>
      <c r="AB646" s="239">
        <v>1</v>
      </c>
      <c r="AC646" s="239">
        <v>98</v>
      </c>
      <c r="AD646" s="239" t="s">
        <v>525</v>
      </c>
      <c r="AE646" s="239" t="s">
        <v>1381</v>
      </c>
      <c r="AF646" s="239" t="s">
        <v>521</v>
      </c>
      <c r="AG646" s="239">
        <v>4</v>
      </c>
      <c r="AH646" s="239">
        <v>2</v>
      </c>
      <c r="AI646" s="239">
        <v>2</v>
      </c>
      <c r="AJ646" s="239">
        <v>4</v>
      </c>
      <c r="AK646" s="239">
        <v>21</v>
      </c>
      <c r="AL646" s="239">
        <v>50</v>
      </c>
      <c r="AM646" s="239" t="s">
        <v>384</v>
      </c>
      <c r="AN646" s="239">
        <v>5</v>
      </c>
      <c r="AO646" s="239">
        <v>1</v>
      </c>
      <c r="AS646" s="239">
        <v>7</v>
      </c>
      <c r="AT646" s="239">
        <v>98</v>
      </c>
      <c r="AU646" s="239">
        <v>55</v>
      </c>
      <c r="AV646" s="239">
        <v>11</v>
      </c>
      <c r="AW646" s="239">
        <v>21</v>
      </c>
      <c r="CT646" s="239">
        <v>444230</v>
      </c>
      <c r="CU646" s="239">
        <v>4971093</v>
      </c>
      <c r="CV646" s="239">
        <v>44.891074099999997</v>
      </c>
      <c r="CW646" s="239">
        <v>-93.706270500000002</v>
      </c>
      <c r="CX646" s="239" t="s">
        <v>379</v>
      </c>
      <c r="CY646" s="239" t="s">
        <v>1402</v>
      </c>
    </row>
    <row r="647" spans="1:103" x14ac:dyDescent="0.25">
      <c r="A647" s="239">
        <v>11022203</v>
      </c>
      <c r="B647" s="239">
        <v>3</v>
      </c>
      <c r="C647" s="239">
        <v>7</v>
      </c>
      <c r="D647" s="239">
        <v>175.26300000000001</v>
      </c>
      <c r="E647" s="239">
        <v>10</v>
      </c>
      <c r="G647" s="239" t="s">
        <v>1386</v>
      </c>
      <c r="H647" s="239" t="s">
        <v>374</v>
      </c>
      <c r="I647" s="239">
        <v>25</v>
      </c>
      <c r="K647" s="239">
        <v>15002010</v>
      </c>
      <c r="L647" s="239">
        <v>152750086</v>
      </c>
      <c r="M647" s="239">
        <v>10</v>
      </c>
      <c r="N647" s="239">
        <v>2</v>
      </c>
      <c r="O647" s="239">
        <v>2015</v>
      </c>
      <c r="P647" s="239" t="s">
        <v>383</v>
      </c>
      <c r="Q647" s="239">
        <v>9</v>
      </c>
      <c r="S647" s="239">
        <v>5</v>
      </c>
      <c r="T647" s="239">
        <v>0</v>
      </c>
      <c r="U647" s="239">
        <v>1</v>
      </c>
      <c r="V647" s="239">
        <v>4</v>
      </c>
      <c r="W647" s="239">
        <v>53</v>
      </c>
      <c r="X647" s="239">
        <v>3</v>
      </c>
      <c r="Y647" s="239">
        <v>1</v>
      </c>
      <c r="Z647" s="239">
        <v>1</v>
      </c>
      <c r="AB647" s="239">
        <v>1</v>
      </c>
      <c r="AC647" s="239">
        <v>98</v>
      </c>
      <c r="AD647" s="239" t="s">
        <v>519</v>
      </c>
      <c r="AE647" s="239" t="s">
        <v>1379</v>
      </c>
      <c r="AF647" s="239" t="s">
        <v>521</v>
      </c>
      <c r="AG647" s="239">
        <v>3</v>
      </c>
      <c r="AH647" s="239">
        <v>2</v>
      </c>
      <c r="AI647" s="239">
        <v>2</v>
      </c>
      <c r="AJ647" s="239">
        <v>3</v>
      </c>
      <c r="AK647" s="239">
        <v>21</v>
      </c>
      <c r="AL647" s="239">
        <v>53</v>
      </c>
      <c r="AM647" s="239" t="s">
        <v>374</v>
      </c>
      <c r="AN647" s="239">
        <v>5</v>
      </c>
      <c r="AO647" s="239">
        <v>3</v>
      </c>
      <c r="AS647" s="239">
        <v>7</v>
      </c>
      <c r="AT647" s="239">
        <v>98</v>
      </c>
      <c r="AU647" s="239">
        <v>55</v>
      </c>
      <c r="AV647" s="239">
        <v>10</v>
      </c>
      <c r="AW647" s="239">
        <v>21</v>
      </c>
      <c r="CT647" s="239">
        <v>444230</v>
      </c>
      <c r="CU647" s="239">
        <v>4971093</v>
      </c>
      <c r="CV647" s="239">
        <v>44.891074099999997</v>
      </c>
      <c r="CW647" s="239">
        <v>-93.706270500000002</v>
      </c>
      <c r="CX647" s="239" t="s">
        <v>379</v>
      </c>
      <c r="CY647" s="239" t="s">
        <v>1403</v>
      </c>
    </row>
    <row r="648" spans="1:103" x14ac:dyDescent="0.25">
      <c r="A648" s="239">
        <v>11080828</v>
      </c>
      <c r="B648" s="239">
        <v>3</v>
      </c>
      <c r="C648" s="239">
        <v>7</v>
      </c>
      <c r="D648" s="239">
        <v>175.26300000000001</v>
      </c>
      <c r="E648" s="239">
        <v>27</v>
      </c>
      <c r="F648" s="239" t="s">
        <v>1214</v>
      </c>
      <c r="H648" s="239" t="s">
        <v>374</v>
      </c>
      <c r="I648" s="239">
        <v>25</v>
      </c>
      <c r="K648" s="239">
        <v>15005902</v>
      </c>
      <c r="L648" s="239">
        <v>153250124</v>
      </c>
      <c r="M648" s="239">
        <v>11</v>
      </c>
      <c r="N648" s="239">
        <v>21</v>
      </c>
      <c r="O648" s="239">
        <v>2015</v>
      </c>
      <c r="P648" s="239" t="s">
        <v>386</v>
      </c>
      <c r="Q648" s="239">
        <v>14</v>
      </c>
      <c r="S648" s="239">
        <v>5</v>
      </c>
      <c r="T648" s="239">
        <v>0</v>
      </c>
      <c r="U648" s="239">
        <v>2</v>
      </c>
      <c r="V648" s="239">
        <v>3</v>
      </c>
      <c r="W648" s="239">
        <v>10</v>
      </c>
      <c r="X648" s="239">
        <v>1</v>
      </c>
      <c r="Y648" s="239">
        <v>1</v>
      </c>
      <c r="Z648" s="239">
        <v>1</v>
      </c>
      <c r="AB648" s="239">
        <v>1</v>
      </c>
      <c r="AC648" s="239">
        <v>98</v>
      </c>
      <c r="AD648" s="239" t="s">
        <v>525</v>
      </c>
      <c r="AE648" s="239" t="s">
        <v>1397</v>
      </c>
      <c r="AF648" s="239" t="s">
        <v>521</v>
      </c>
      <c r="AG648" s="239">
        <v>9</v>
      </c>
      <c r="AH648" s="239">
        <v>2</v>
      </c>
      <c r="AI648" s="239">
        <v>4</v>
      </c>
      <c r="AJ648" s="239">
        <v>4</v>
      </c>
      <c r="AK648" s="239">
        <v>21</v>
      </c>
      <c r="AL648" s="239">
        <v>58</v>
      </c>
      <c r="AM648" s="239" t="s">
        <v>384</v>
      </c>
      <c r="AN648" s="239">
        <v>5</v>
      </c>
      <c r="AO648" s="239">
        <v>1</v>
      </c>
      <c r="AT648" s="239">
        <v>22</v>
      </c>
      <c r="AU648" s="239">
        <v>55</v>
      </c>
      <c r="AX648" s="239">
        <v>0</v>
      </c>
      <c r="AY648" s="239">
        <v>2</v>
      </c>
      <c r="AZ648" s="239">
        <v>4</v>
      </c>
      <c r="BB648" s="239">
        <v>69</v>
      </c>
      <c r="BC648" s="239" t="s">
        <v>374</v>
      </c>
      <c r="BD648" s="239">
        <v>5</v>
      </c>
      <c r="BE648" s="239">
        <v>4</v>
      </c>
      <c r="BG648" s="239">
        <v>7</v>
      </c>
      <c r="BJ648" s="239">
        <v>22</v>
      </c>
      <c r="BK648" s="239">
        <v>55</v>
      </c>
      <c r="CT648" s="239">
        <v>444230</v>
      </c>
      <c r="CU648" s="239">
        <v>4971093</v>
      </c>
      <c r="CV648" s="239">
        <v>44.891074099999997</v>
      </c>
      <c r="CW648" s="239">
        <v>-93.706270500000002</v>
      </c>
      <c r="CX648" s="239" t="s">
        <v>379</v>
      </c>
      <c r="CY648" s="239" t="s">
        <v>1404</v>
      </c>
    </row>
    <row r="649" spans="1:103" x14ac:dyDescent="0.25">
      <c r="A649" s="239">
        <v>11082081</v>
      </c>
      <c r="B649" s="239">
        <v>3</v>
      </c>
      <c r="C649" s="239">
        <v>7</v>
      </c>
      <c r="D649" s="239">
        <v>175.26300000000001</v>
      </c>
      <c r="E649" s="239">
        <v>27</v>
      </c>
      <c r="F649" s="239" t="s">
        <v>1214</v>
      </c>
      <c r="H649" s="239" t="s">
        <v>374</v>
      </c>
      <c r="I649" s="239">
        <v>25</v>
      </c>
      <c r="K649" s="239">
        <v>15006068</v>
      </c>
      <c r="L649" s="239">
        <v>153340312</v>
      </c>
      <c r="M649" s="239">
        <v>11</v>
      </c>
      <c r="N649" s="239">
        <v>30</v>
      </c>
      <c r="O649" s="239">
        <v>2015</v>
      </c>
      <c r="P649" s="239" t="s">
        <v>381</v>
      </c>
      <c r="Q649" s="239">
        <v>17</v>
      </c>
      <c r="R649" s="239" t="s">
        <v>376</v>
      </c>
      <c r="S649" s="239">
        <v>5</v>
      </c>
      <c r="T649" s="239">
        <v>0</v>
      </c>
      <c r="U649" s="239">
        <v>1</v>
      </c>
      <c r="V649" s="239">
        <v>4</v>
      </c>
      <c r="W649" s="239">
        <v>30</v>
      </c>
      <c r="X649" s="239">
        <v>1</v>
      </c>
      <c r="Y649" s="239">
        <v>6</v>
      </c>
      <c r="Z649" s="239">
        <v>4</v>
      </c>
      <c r="AB649" s="239">
        <v>3</v>
      </c>
      <c r="AC649" s="239">
        <v>98</v>
      </c>
      <c r="AD649" s="239" t="s">
        <v>525</v>
      </c>
      <c r="AE649" s="239" t="s">
        <v>1381</v>
      </c>
      <c r="AF649" s="239" t="s">
        <v>521</v>
      </c>
      <c r="AG649" s="239">
        <v>3</v>
      </c>
      <c r="AH649" s="239">
        <v>2</v>
      </c>
      <c r="AI649" s="239">
        <v>3</v>
      </c>
      <c r="AJ649" s="239">
        <v>4</v>
      </c>
      <c r="AK649" s="239">
        <v>21</v>
      </c>
      <c r="AL649" s="239">
        <v>39</v>
      </c>
      <c r="AM649" s="239" t="s">
        <v>374</v>
      </c>
      <c r="AN649" s="239">
        <v>5</v>
      </c>
      <c r="AS649" s="239">
        <v>7</v>
      </c>
      <c r="AT649" s="239">
        <v>98</v>
      </c>
      <c r="AU649" s="239">
        <v>55</v>
      </c>
      <c r="AV649" s="239">
        <v>11</v>
      </c>
      <c r="AW649" s="239">
        <v>21</v>
      </c>
      <c r="CT649" s="239">
        <v>444230</v>
      </c>
      <c r="CU649" s="239">
        <v>4971093</v>
      </c>
      <c r="CV649" s="239">
        <v>44.891074099999997</v>
      </c>
      <c r="CW649" s="239">
        <v>-93.706270500000002</v>
      </c>
      <c r="CX649" s="239" t="s">
        <v>379</v>
      </c>
      <c r="CY649" s="239" t="s">
        <v>1405</v>
      </c>
    </row>
    <row r="650" spans="1:103" x14ac:dyDescent="0.25">
      <c r="A650" s="239">
        <v>11023870</v>
      </c>
      <c r="B650" s="239">
        <v>3</v>
      </c>
      <c r="C650" s="239">
        <v>7</v>
      </c>
      <c r="D650" s="239">
        <v>175.26300000000001</v>
      </c>
      <c r="E650" s="239">
        <v>10</v>
      </c>
      <c r="G650" s="239" t="s">
        <v>1386</v>
      </c>
      <c r="H650" s="239" t="s">
        <v>374</v>
      </c>
      <c r="I650" s="239">
        <v>25</v>
      </c>
      <c r="K650" s="239">
        <v>15006160</v>
      </c>
      <c r="L650" s="239">
        <v>153410139</v>
      </c>
      <c r="M650" s="239">
        <v>12</v>
      </c>
      <c r="N650" s="239">
        <v>7</v>
      </c>
      <c r="O650" s="239">
        <v>2015</v>
      </c>
      <c r="P650" s="239" t="s">
        <v>381</v>
      </c>
      <c r="Q650" s="239">
        <v>17</v>
      </c>
      <c r="S650" s="239">
        <v>5</v>
      </c>
      <c r="T650" s="239">
        <v>0</v>
      </c>
      <c r="U650" s="239">
        <v>1</v>
      </c>
      <c r="V650" s="239">
        <v>98</v>
      </c>
      <c r="W650" s="239">
        <v>16</v>
      </c>
      <c r="X650" s="239">
        <v>2</v>
      </c>
      <c r="Y650" s="239">
        <v>4</v>
      </c>
      <c r="Z650" s="239">
        <v>1</v>
      </c>
      <c r="AB650" s="239">
        <v>1</v>
      </c>
      <c r="AC650" s="239">
        <v>98</v>
      </c>
      <c r="AD650" s="239" t="s">
        <v>525</v>
      </c>
      <c r="AE650" s="239" t="s">
        <v>1372</v>
      </c>
      <c r="AF650" s="239" t="s">
        <v>521</v>
      </c>
      <c r="AG650" s="239">
        <v>4</v>
      </c>
      <c r="AH650" s="239">
        <v>2</v>
      </c>
      <c r="AI650" s="239">
        <v>3</v>
      </c>
      <c r="AJ650" s="239">
        <v>4</v>
      </c>
      <c r="AK650" s="239">
        <v>21</v>
      </c>
      <c r="AL650" s="239">
        <v>40</v>
      </c>
      <c r="AM650" s="239" t="s">
        <v>384</v>
      </c>
      <c r="AN650" s="239">
        <v>5</v>
      </c>
      <c r="AO650" s="239">
        <v>1</v>
      </c>
      <c r="AS650" s="239">
        <v>7</v>
      </c>
      <c r="AT650" s="239">
        <v>98</v>
      </c>
      <c r="AU650" s="239">
        <v>55</v>
      </c>
      <c r="AV650" s="239">
        <v>11</v>
      </c>
      <c r="AW650" s="239">
        <v>21</v>
      </c>
      <c r="CT650" s="239">
        <v>444230</v>
      </c>
      <c r="CU650" s="239">
        <v>4971093</v>
      </c>
      <c r="CV650" s="239">
        <v>44.891074099999997</v>
      </c>
      <c r="CW650" s="239">
        <v>-93.706270500000002</v>
      </c>
      <c r="CX650" s="239" t="s">
        <v>379</v>
      </c>
      <c r="CY650" s="239" t="s">
        <v>1406</v>
      </c>
    </row>
    <row r="651" spans="1:103" x14ac:dyDescent="0.25">
      <c r="A651" s="239">
        <v>11083551</v>
      </c>
      <c r="B651" s="239">
        <v>3</v>
      </c>
      <c r="C651" s="239">
        <v>7</v>
      </c>
      <c r="D651" s="239">
        <v>175.26300000000001</v>
      </c>
      <c r="E651" s="239">
        <v>27</v>
      </c>
      <c r="F651" s="239" t="s">
        <v>1214</v>
      </c>
      <c r="H651" s="239" t="s">
        <v>374</v>
      </c>
      <c r="I651" s="239">
        <v>25</v>
      </c>
      <c r="K651" s="239">
        <v>15039637</v>
      </c>
      <c r="L651" s="239">
        <v>153430159</v>
      </c>
      <c r="M651" s="239">
        <v>12</v>
      </c>
      <c r="N651" s="239">
        <v>9</v>
      </c>
      <c r="O651" s="239">
        <v>2015</v>
      </c>
      <c r="P651" s="239" t="s">
        <v>375</v>
      </c>
      <c r="Q651" s="239">
        <v>9</v>
      </c>
      <c r="S651" s="239">
        <v>5</v>
      </c>
      <c r="T651" s="239">
        <v>0</v>
      </c>
      <c r="U651" s="239">
        <v>2</v>
      </c>
      <c r="V651" s="239">
        <v>1</v>
      </c>
      <c r="W651" s="239">
        <v>10</v>
      </c>
      <c r="X651" s="239">
        <v>90</v>
      </c>
      <c r="Y651" s="239">
        <v>1</v>
      </c>
      <c r="Z651" s="239">
        <v>1</v>
      </c>
      <c r="AA651" s="239">
        <v>1</v>
      </c>
      <c r="AB651" s="239">
        <v>5</v>
      </c>
      <c r="AC651" s="239">
        <v>98</v>
      </c>
      <c r="AD651" s="239" t="s">
        <v>576</v>
      </c>
      <c r="AE651" s="239" t="s">
        <v>1372</v>
      </c>
      <c r="AF651" s="239" t="s">
        <v>521</v>
      </c>
      <c r="AG651" s="239">
        <v>7</v>
      </c>
      <c r="AH651" s="239">
        <v>2</v>
      </c>
      <c r="AI651" s="239">
        <v>2</v>
      </c>
      <c r="AJ651" s="239">
        <v>4</v>
      </c>
      <c r="AK651" s="239">
        <v>10</v>
      </c>
      <c r="AL651" s="239">
        <v>37</v>
      </c>
      <c r="AM651" s="239" t="s">
        <v>374</v>
      </c>
      <c r="AN651" s="239">
        <v>5</v>
      </c>
      <c r="AS651" s="239">
        <v>7</v>
      </c>
      <c r="AT651" s="239">
        <v>90</v>
      </c>
      <c r="AU651" s="239">
        <v>55</v>
      </c>
      <c r="AV651" s="239">
        <v>11</v>
      </c>
      <c r="AW651" s="239">
        <v>21</v>
      </c>
      <c r="AX651" s="239">
        <v>2</v>
      </c>
      <c r="AY651" s="239">
        <v>4</v>
      </c>
      <c r="AZ651" s="239">
        <v>4</v>
      </c>
      <c r="BA651" s="239">
        <v>10</v>
      </c>
      <c r="BB651" s="239">
        <v>29</v>
      </c>
      <c r="BC651" s="239" t="s">
        <v>374</v>
      </c>
      <c r="BD651" s="239">
        <v>5</v>
      </c>
      <c r="BE651" s="239">
        <v>1</v>
      </c>
      <c r="BF651" s="239">
        <v>1</v>
      </c>
      <c r="BI651" s="239">
        <v>7</v>
      </c>
      <c r="BJ651" s="239">
        <v>90</v>
      </c>
      <c r="BK651" s="239">
        <v>55</v>
      </c>
      <c r="BL651" s="239">
        <v>11</v>
      </c>
      <c r="BM651" s="239">
        <v>21</v>
      </c>
      <c r="CT651" s="239">
        <v>444230</v>
      </c>
      <c r="CU651" s="239">
        <v>4971093</v>
      </c>
      <c r="CV651" s="239">
        <v>44.891074099999997</v>
      </c>
      <c r="CW651" s="239">
        <v>-93.706270500000002</v>
      </c>
      <c r="CX651" s="239" t="s">
        <v>379</v>
      </c>
      <c r="CY651" s="239" t="s">
        <v>1407</v>
      </c>
    </row>
    <row r="652" spans="1:103" x14ac:dyDescent="0.25">
      <c r="A652" s="239">
        <v>390007</v>
      </c>
      <c r="B652" s="239">
        <v>3</v>
      </c>
      <c r="C652" s="239">
        <v>7</v>
      </c>
      <c r="D652" s="239">
        <v>175.27199999999999</v>
      </c>
      <c r="E652" s="239">
        <v>27</v>
      </c>
      <c r="F652" s="239" t="s">
        <v>1214</v>
      </c>
      <c r="H652" s="239" t="s">
        <v>374</v>
      </c>
      <c r="I652" s="239">
        <v>25</v>
      </c>
      <c r="K652" s="239">
        <v>16036594</v>
      </c>
      <c r="M652" s="239">
        <v>10</v>
      </c>
      <c r="N652" s="239">
        <v>27</v>
      </c>
      <c r="O652" s="239">
        <v>2016</v>
      </c>
      <c r="P652" s="239" t="s">
        <v>416</v>
      </c>
      <c r="Q652" s="239">
        <v>12</v>
      </c>
      <c r="R652" s="239" t="s">
        <v>376</v>
      </c>
      <c r="S652" s="239">
        <v>5</v>
      </c>
      <c r="T652" s="239">
        <v>0</v>
      </c>
      <c r="U652" s="239">
        <v>3</v>
      </c>
      <c r="V652" s="239">
        <v>12</v>
      </c>
      <c r="W652" s="239">
        <v>10</v>
      </c>
      <c r="X652" s="239">
        <v>7</v>
      </c>
      <c r="Y652" s="239">
        <v>1</v>
      </c>
      <c r="Z652" s="239">
        <v>2</v>
      </c>
      <c r="AB652" s="239">
        <v>1</v>
      </c>
      <c r="AC652" s="239">
        <v>98</v>
      </c>
      <c r="AD652" s="239" t="s">
        <v>676</v>
      </c>
      <c r="AF652" s="239" t="s">
        <v>521</v>
      </c>
      <c r="AG652" s="239">
        <v>7</v>
      </c>
      <c r="AH652" s="239">
        <v>2</v>
      </c>
      <c r="AI652" s="239">
        <v>4</v>
      </c>
      <c r="AJ652" s="239">
        <v>4</v>
      </c>
      <c r="AK652" s="239">
        <v>34</v>
      </c>
      <c r="AL652" s="239">
        <v>32</v>
      </c>
      <c r="AM652" s="239" t="s">
        <v>384</v>
      </c>
      <c r="AN652" s="239">
        <v>5</v>
      </c>
      <c r="AO652" s="239">
        <v>1</v>
      </c>
      <c r="AS652" s="239">
        <v>15</v>
      </c>
      <c r="AT652" s="239">
        <v>22</v>
      </c>
      <c r="AU652" s="239">
        <v>55</v>
      </c>
      <c r="AV652" s="239">
        <v>11</v>
      </c>
      <c r="AW652" s="239">
        <v>21</v>
      </c>
      <c r="AX652" s="239">
        <v>2</v>
      </c>
      <c r="AY652" s="239">
        <v>2</v>
      </c>
      <c r="AZ652" s="239">
        <v>4</v>
      </c>
      <c r="BA652" s="239">
        <v>34</v>
      </c>
      <c r="BB652" s="239">
        <v>69</v>
      </c>
      <c r="BC652" s="239" t="s">
        <v>374</v>
      </c>
      <c r="BD652" s="239">
        <v>5</v>
      </c>
      <c r="BE652" s="239">
        <v>1</v>
      </c>
      <c r="BI652" s="239">
        <v>15</v>
      </c>
      <c r="BJ652" s="239">
        <v>22</v>
      </c>
      <c r="BK652" s="239">
        <v>55</v>
      </c>
      <c r="BL652" s="239">
        <v>11</v>
      </c>
      <c r="BM652" s="239">
        <v>21</v>
      </c>
      <c r="BN652" s="239">
        <v>2</v>
      </c>
      <c r="BO652" s="239">
        <v>4</v>
      </c>
      <c r="BP652" s="239">
        <v>4</v>
      </c>
      <c r="BQ652" s="239">
        <v>26</v>
      </c>
      <c r="BR652" s="239">
        <v>69</v>
      </c>
      <c r="BS652" s="239" t="s">
        <v>374</v>
      </c>
      <c r="BT652" s="239">
        <v>5</v>
      </c>
      <c r="BU652" s="239">
        <v>2</v>
      </c>
      <c r="BY652" s="239">
        <v>15</v>
      </c>
      <c r="BZ652" s="239">
        <v>22</v>
      </c>
      <c r="CA652" s="239">
        <v>55</v>
      </c>
      <c r="CB652" s="239">
        <v>11</v>
      </c>
      <c r="CC652" s="239">
        <v>21</v>
      </c>
      <c r="CT652" s="239">
        <v>444246.40491744998</v>
      </c>
      <c r="CU652" s="239">
        <v>4971095.29935636</v>
      </c>
      <c r="CV652" s="239">
        <v>44.891097639999998</v>
      </c>
      <c r="CW652" s="239">
        <v>-93.706059300000007</v>
      </c>
      <c r="CX652" s="239" t="s">
        <v>379</v>
      </c>
      <c r="CY652" s="239" t="s">
        <v>1408</v>
      </c>
    </row>
    <row r="653" spans="1:103" x14ac:dyDescent="0.25">
      <c r="A653" s="239">
        <v>10845488</v>
      </c>
      <c r="B653" s="239">
        <v>3</v>
      </c>
      <c r="C653" s="239">
        <v>7</v>
      </c>
      <c r="D653" s="239">
        <v>175.30500000000001</v>
      </c>
      <c r="E653" s="239">
        <v>27</v>
      </c>
      <c r="F653" s="239" t="s">
        <v>1214</v>
      </c>
      <c r="H653" s="239" t="s">
        <v>374</v>
      </c>
      <c r="I653" s="239">
        <v>25</v>
      </c>
      <c r="K653" s="239">
        <v>12512989</v>
      </c>
      <c r="L653" s="239">
        <v>123640167</v>
      </c>
      <c r="M653" s="239">
        <v>12</v>
      </c>
      <c r="N653" s="239">
        <v>28</v>
      </c>
      <c r="O653" s="239">
        <v>2012</v>
      </c>
      <c r="P653" s="239" t="s">
        <v>383</v>
      </c>
      <c r="Q653" s="239">
        <v>12</v>
      </c>
      <c r="S653" s="239">
        <v>4</v>
      </c>
      <c r="T653" s="239">
        <v>0</v>
      </c>
      <c r="U653" s="239">
        <v>2</v>
      </c>
      <c r="V653" s="239">
        <v>1</v>
      </c>
      <c r="W653" s="239">
        <v>10</v>
      </c>
      <c r="X653" s="239">
        <v>2</v>
      </c>
      <c r="Y653" s="239">
        <v>1</v>
      </c>
      <c r="Z653" s="239">
        <v>2</v>
      </c>
      <c r="AB653" s="239">
        <v>5</v>
      </c>
      <c r="AC653" s="239">
        <v>98</v>
      </c>
      <c r="AD653" s="239" t="s">
        <v>523</v>
      </c>
      <c r="AE653" s="239" t="s">
        <v>1409</v>
      </c>
      <c r="AF653" s="239" t="s">
        <v>521</v>
      </c>
      <c r="AG653" s="239">
        <v>7</v>
      </c>
      <c r="AH653" s="239">
        <v>2</v>
      </c>
      <c r="AI653" s="239">
        <v>2</v>
      </c>
      <c r="AJ653" s="239">
        <v>4</v>
      </c>
      <c r="AK653" s="239">
        <v>21</v>
      </c>
      <c r="AL653" s="239">
        <v>19</v>
      </c>
      <c r="AM653" s="239" t="s">
        <v>384</v>
      </c>
      <c r="AN653" s="239">
        <v>5</v>
      </c>
      <c r="AO653" s="239">
        <v>3</v>
      </c>
      <c r="AS653" s="239">
        <v>7</v>
      </c>
      <c r="AT653" s="239">
        <v>98</v>
      </c>
      <c r="AU653" s="239">
        <v>55</v>
      </c>
      <c r="AV653" s="239">
        <v>11</v>
      </c>
      <c r="AW653" s="239">
        <v>25</v>
      </c>
      <c r="AX653" s="239">
        <v>2</v>
      </c>
      <c r="AY653" s="239">
        <v>2</v>
      </c>
      <c r="AZ653" s="239">
        <v>4</v>
      </c>
      <c r="BA653" s="239">
        <v>21</v>
      </c>
      <c r="BB653" s="239">
        <v>74</v>
      </c>
      <c r="BC653" s="239" t="s">
        <v>384</v>
      </c>
      <c r="BD653" s="239">
        <v>5</v>
      </c>
      <c r="BE653" s="239">
        <v>1</v>
      </c>
      <c r="BI653" s="239">
        <v>7</v>
      </c>
      <c r="BJ653" s="239">
        <v>98</v>
      </c>
      <c r="BK653" s="239">
        <v>55</v>
      </c>
      <c r="BL653" s="239">
        <v>11</v>
      </c>
      <c r="BM653" s="239">
        <v>25</v>
      </c>
      <c r="CT653" s="239">
        <v>444296</v>
      </c>
      <c r="CU653" s="239">
        <v>4971078</v>
      </c>
      <c r="CV653" s="239">
        <v>44.890942199999998</v>
      </c>
      <c r="CW653" s="239">
        <v>-93.705433999999997</v>
      </c>
      <c r="CX653" s="239" t="s">
        <v>379</v>
      </c>
      <c r="CY653" s="239" t="s">
        <v>1410</v>
      </c>
    </row>
    <row r="654" spans="1:103" x14ac:dyDescent="0.25">
      <c r="A654" s="239">
        <v>10998593</v>
      </c>
      <c r="B654" s="239">
        <v>3</v>
      </c>
      <c r="C654" s="239">
        <v>7</v>
      </c>
      <c r="D654" s="239">
        <v>175.31899999999999</v>
      </c>
      <c r="E654" s="239">
        <v>27</v>
      </c>
      <c r="F654" s="239" t="s">
        <v>1214</v>
      </c>
      <c r="H654" s="239" t="s">
        <v>374</v>
      </c>
      <c r="I654" s="239">
        <v>25</v>
      </c>
      <c r="K654" s="239">
        <v>14006119</v>
      </c>
      <c r="L654" s="239">
        <v>143370261</v>
      </c>
      <c r="M654" s="239">
        <v>12</v>
      </c>
      <c r="N654" s="239">
        <v>3</v>
      </c>
      <c r="O654" s="239">
        <v>2014</v>
      </c>
      <c r="P654" s="239" t="s">
        <v>375</v>
      </c>
      <c r="Q654" s="239">
        <v>22</v>
      </c>
      <c r="S654" s="239">
        <v>5</v>
      </c>
      <c r="T654" s="239">
        <v>0</v>
      </c>
      <c r="U654" s="239">
        <v>1</v>
      </c>
      <c r="V654" s="239">
        <v>8</v>
      </c>
      <c r="W654" s="239">
        <v>16</v>
      </c>
      <c r="X654" s="239">
        <v>2</v>
      </c>
      <c r="Y654" s="239">
        <v>6</v>
      </c>
      <c r="Z654" s="239">
        <v>1</v>
      </c>
      <c r="AB654" s="239">
        <v>1</v>
      </c>
      <c r="AC654" s="239">
        <v>98</v>
      </c>
      <c r="AD654" s="239" t="s">
        <v>519</v>
      </c>
      <c r="AE654" s="239" t="s">
        <v>1411</v>
      </c>
      <c r="AF654" s="239" t="s">
        <v>521</v>
      </c>
      <c r="AG654" s="239">
        <v>4</v>
      </c>
      <c r="AH654" s="239">
        <v>2</v>
      </c>
      <c r="AI654" s="239">
        <v>2</v>
      </c>
      <c r="AJ654" s="239">
        <v>4</v>
      </c>
      <c r="AK654" s="239">
        <v>21</v>
      </c>
      <c r="AL654" s="239">
        <v>56</v>
      </c>
      <c r="AM654" s="239" t="s">
        <v>384</v>
      </c>
      <c r="AN654" s="239">
        <v>5</v>
      </c>
      <c r="AO654" s="239">
        <v>1</v>
      </c>
      <c r="AS654" s="239">
        <v>7</v>
      </c>
      <c r="AT654" s="239">
        <v>98</v>
      </c>
      <c r="AU654" s="239">
        <v>55</v>
      </c>
      <c r="AV654" s="239">
        <v>11</v>
      </c>
      <c r="AW654" s="239">
        <v>21</v>
      </c>
      <c r="CT654" s="239">
        <v>444319</v>
      </c>
      <c r="CU654" s="239">
        <v>4971073</v>
      </c>
      <c r="CV654" s="239">
        <v>44.890904499999998</v>
      </c>
      <c r="CW654" s="239">
        <v>-93.705140599999993</v>
      </c>
      <c r="CX654" s="239" t="s">
        <v>379</v>
      </c>
      <c r="CY654" s="239" t="s">
        <v>1412</v>
      </c>
    </row>
    <row r="655" spans="1:103" x14ac:dyDescent="0.25">
      <c r="A655" s="239">
        <v>696141</v>
      </c>
      <c r="B655" s="239">
        <v>3</v>
      </c>
      <c r="C655" s="239">
        <v>7</v>
      </c>
      <c r="D655" s="239">
        <v>175.32</v>
      </c>
      <c r="E655" s="239">
        <v>27</v>
      </c>
      <c r="F655" s="239" t="s">
        <v>1214</v>
      </c>
      <c r="H655" s="239" t="s">
        <v>374</v>
      </c>
      <c r="I655" s="239">
        <v>25</v>
      </c>
      <c r="K655" s="239">
        <v>19000971</v>
      </c>
      <c r="M655" s="239">
        <v>3</v>
      </c>
      <c r="N655" s="239">
        <v>7</v>
      </c>
      <c r="O655" s="239">
        <v>2019</v>
      </c>
      <c r="P655" s="239" t="s">
        <v>416</v>
      </c>
      <c r="Q655" s="239">
        <v>19</v>
      </c>
      <c r="R655" s="239" t="s">
        <v>376</v>
      </c>
      <c r="S655" s="239">
        <v>5</v>
      </c>
      <c r="T655" s="239">
        <v>0</v>
      </c>
      <c r="U655" s="239">
        <v>2</v>
      </c>
      <c r="V655" s="239">
        <v>10</v>
      </c>
      <c r="W655" s="239">
        <v>10</v>
      </c>
      <c r="X655" s="239">
        <v>7</v>
      </c>
      <c r="Y655" s="239">
        <v>4</v>
      </c>
      <c r="Z655" s="239">
        <v>1</v>
      </c>
      <c r="AB655" s="239">
        <v>99</v>
      </c>
      <c r="AC655" s="239">
        <v>98</v>
      </c>
      <c r="AD655" s="239" t="s">
        <v>676</v>
      </c>
      <c r="AF655" s="239" t="s">
        <v>542</v>
      </c>
      <c r="AG655" s="239">
        <v>5</v>
      </c>
      <c r="AH655" s="239">
        <v>2</v>
      </c>
      <c r="AI655" s="239">
        <v>2</v>
      </c>
      <c r="AJ655" s="239">
        <v>4</v>
      </c>
      <c r="AK655" s="239">
        <v>21</v>
      </c>
      <c r="AL655" s="239">
        <v>38</v>
      </c>
      <c r="AM655" s="239" t="s">
        <v>374</v>
      </c>
      <c r="AN655" s="239">
        <v>5</v>
      </c>
      <c r="AO655" s="239">
        <v>90</v>
      </c>
      <c r="AS655" s="239">
        <v>12</v>
      </c>
      <c r="AT655" s="239">
        <v>9</v>
      </c>
      <c r="AU655" s="239">
        <v>55</v>
      </c>
      <c r="AV655" s="239">
        <v>11</v>
      </c>
      <c r="AW655" s="239">
        <v>21</v>
      </c>
      <c r="AX655" s="239">
        <v>2</v>
      </c>
      <c r="AY655" s="239">
        <v>3</v>
      </c>
      <c r="AZ655" s="239">
        <v>4</v>
      </c>
      <c r="BA655" s="239">
        <v>21</v>
      </c>
      <c r="BB655" s="239">
        <v>34</v>
      </c>
      <c r="BC655" s="239" t="s">
        <v>374</v>
      </c>
      <c r="BD655" s="239">
        <v>5</v>
      </c>
      <c r="BE655" s="239">
        <v>90</v>
      </c>
      <c r="BI655" s="239">
        <v>12</v>
      </c>
      <c r="BJ655" s="239">
        <v>9</v>
      </c>
      <c r="BK655" s="239">
        <v>55</v>
      </c>
      <c r="BL655" s="239">
        <v>11</v>
      </c>
      <c r="BM655" s="239">
        <v>21</v>
      </c>
      <c r="CT655" s="239">
        <v>444220.17217089998</v>
      </c>
      <c r="CU655" s="239">
        <v>4971110.8638546905</v>
      </c>
      <c r="CV655" s="239">
        <v>44.891235690000002</v>
      </c>
      <c r="CW655" s="239">
        <v>-93.706393199999994</v>
      </c>
      <c r="CX655" s="239" t="s">
        <v>379</v>
      </c>
      <c r="CY655" s="239" t="s">
        <v>1413</v>
      </c>
    </row>
    <row r="656" spans="1:103" x14ac:dyDescent="0.25">
      <c r="A656" s="239">
        <v>10905374</v>
      </c>
      <c r="B656" s="239">
        <v>3</v>
      </c>
      <c r="C656" s="239">
        <v>7</v>
      </c>
      <c r="D656" s="239">
        <v>175.32300000000001</v>
      </c>
      <c r="E656" s="239">
        <v>27</v>
      </c>
      <c r="F656" s="239" t="s">
        <v>1214</v>
      </c>
      <c r="H656" s="239" t="s">
        <v>374</v>
      </c>
      <c r="I656" s="239">
        <v>25</v>
      </c>
      <c r="K656" s="239">
        <v>13511169</v>
      </c>
      <c r="L656" s="239">
        <v>133080255</v>
      </c>
      <c r="M656" s="239">
        <v>11</v>
      </c>
      <c r="N656" s="239">
        <v>3</v>
      </c>
      <c r="O656" s="239">
        <v>2013</v>
      </c>
      <c r="P656" s="239" t="s">
        <v>389</v>
      </c>
      <c r="Q656" s="239">
        <v>16</v>
      </c>
      <c r="S656" s="239">
        <v>3</v>
      </c>
      <c r="T656" s="239">
        <v>0</v>
      </c>
      <c r="U656" s="239">
        <v>1</v>
      </c>
      <c r="V656" s="239">
        <v>90</v>
      </c>
      <c r="W656" s="239">
        <v>93</v>
      </c>
      <c r="X656" s="239">
        <v>90</v>
      </c>
      <c r="Y656" s="239">
        <v>4</v>
      </c>
      <c r="Z656" s="239">
        <v>1</v>
      </c>
      <c r="AB656" s="239">
        <v>1</v>
      </c>
      <c r="AC656" s="239">
        <v>98</v>
      </c>
      <c r="AD656" s="239" t="s">
        <v>523</v>
      </c>
      <c r="AE656" s="239" t="s">
        <v>1414</v>
      </c>
      <c r="AF656" s="239" t="s">
        <v>521</v>
      </c>
      <c r="AG656" s="239">
        <v>4</v>
      </c>
      <c r="AH656" s="239">
        <v>2</v>
      </c>
      <c r="AI656" s="239">
        <v>31</v>
      </c>
      <c r="AJ656" s="239">
        <v>3</v>
      </c>
      <c r="AK656" s="239">
        <v>21</v>
      </c>
      <c r="AL656" s="239">
        <v>67</v>
      </c>
      <c r="AM656" s="239" t="s">
        <v>374</v>
      </c>
      <c r="AN656" s="239">
        <v>1</v>
      </c>
      <c r="AO656" s="239">
        <v>18</v>
      </c>
      <c r="AS656" s="239">
        <v>3</v>
      </c>
      <c r="AT656" s="239">
        <v>98</v>
      </c>
      <c r="AU656" s="239">
        <v>55</v>
      </c>
      <c r="AV656" s="239">
        <v>11</v>
      </c>
      <c r="AW656" s="239">
        <v>21</v>
      </c>
      <c r="CT656" s="239">
        <v>444323</v>
      </c>
      <c r="CU656" s="239">
        <v>4971070</v>
      </c>
      <c r="CV656" s="239">
        <v>44.890879599999998</v>
      </c>
      <c r="CW656" s="239">
        <v>-93.705083400000007</v>
      </c>
      <c r="CX656" s="239" t="s">
        <v>379</v>
      </c>
      <c r="CY656" s="239" t="s">
        <v>1415</v>
      </c>
    </row>
    <row r="657" spans="1:103" x14ac:dyDescent="0.25">
      <c r="A657" s="239">
        <v>351803</v>
      </c>
      <c r="B657" s="239">
        <v>3</v>
      </c>
      <c r="C657" s="239">
        <v>7</v>
      </c>
      <c r="D657" s="239">
        <v>175.35599999999999</v>
      </c>
      <c r="E657" s="239">
        <v>27</v>
      </c>
      <c r="F657" s="239" t="s">
        <v>1214</v>
      </c>
      <c r="H657" s="239" t="s">
        <v>374</v>
      </c>
      <c r="I657" s="239">
        <v>25</v>
      </c>
      <c r="K657" s="239">
        <v>16002106</v>
      </c>
      <c r="M657" s="239">
        <v>5</v>
      </c>
      <c r="N657" s="239">
        <v>26</v>
      </c>
      <c r="O657" s="239">
        <v>2016</v>
      </c>
      <c r="P657" s="239" t="s">
        <v>416</v>
      </c>
      <c r="Q657" s="239">
        <v>5</v>
      </c>
      <c r="R657" s="239" t="s">
        <v>393</v>
      </c>
      <c r="S657" s="239">
        <v>5</v>
      </c>
      <c r="T657" s="239">
        <v>0</v>
      </c>
      <c r="U657" s="239">
        <v>2</v>
      </c>
      <c r="V657" s="239">
        <v>12</v>
      </c>
      <c r="W657" s="239">
        <v>10</v>
      </c>
      <c r="X657" s="239">
        <v>7</v>
      </c>
      <c r="Y657" s="239">
        <v>1</v>
      </c>
      <c r="Z657" s="239">
        <v>1</v>
      </c>
      <c r="AB657" s="239">
        <v>1</v>
      </c>
      <c r="AC657" s="239">
        <v>98</v>
      </c>
      <c r="AD657" s="239" t="s">
        <v>676</v>
      </c>
      <c r="AF657" s="239" t="s">
        <v>521</v>
      </c>
      <c r="AG657" s="239">
        <v>7</v>
      </c>
      <c r="AH657" s="239">
        <v>2</v>
      </c>
      <c r="AI657" s="239">
        <v>2</v>
      </c>
      <c r="AJ657" s="239">
        <v>3</v>
      </c>
      <c r="AK657" s="239">
        <v>26</v>
      </c>
      <c r="AL657" s="239">
        <v>42</v>
      </c>
      <c r="AM657" s="239" t="s">
        <v>374</v>
      </c>
      <c r="AN657" s="239">
        <v>5</v>
      </c>
      <c r="AO657" s="239">
        <v>1</v>
      </c>
      <c r="AS657" s="239">
        <v>11</v>
      </c>
      <c r="AT657" s="239">
        <v>9</v>
      </c>
      <c r="AU657" s="239">
        <v>55</v>
      </c>
      <c r="AV657" s="239">
        <v>12</v>
      </c>
      <c r="AW657" s="239">
        <v>21</v>
      </c>
      <c r="AX657" s="239">
        <v>2</v>
      </c>
      <c r="AY657" s="239">
        <v>4</v>
      </c>
      <c r="AZ657" s="239">
        <v>3</v>
      </c>
      <c r="BA657" s="239">
        <v>26</v>
      </c>
      <c r="BB657" s="239">
        <v>19</v>
      </c>
      <c r="BC657" s="239" t="s">
        <v>374</v>
      </c>
      <c r="BD657" s="239">
        <v>5</v>
      </c>
      <c r="BE657" s="239">
        <v>4</v>
      </c>
      <c r="BI657" s="239">
        <v>11</v>
      </c>
      <c r="BJ657" s="239">
        <v>9</v>
      </c>
      <c r="BK657" s="239">
        <v>55</v>
      </c>
      <c r="BL657" s="239">
        <v>12</v>
      </c>
      <c r="BM657" s="239">
        <v>21</v>
      </c>
      <c r="CT657" s="239">
        <v>444379.84853191901</v>
      </c>
      <c r="CU657" s="239">
        <v>4971074.3565704301</v>
      </c>
      <c r="CV657" s="239">
        <v>44.89091956</v>
      </c>
      <c r="CW657" s="239">
        <v>-93.704367210000001</v>
      </c>
      <c r="CX657" s="239" t="s">
        <v>379</v>
      </c>
      <c r="CY657" s="239" t="s">
        <v>1416</v>
      </c>
    </row>
    <row r="658" spans="1:103" x14ac:dyDescent="0.25">
      <c r="A658" s="239">
        <v>10914849</v>
      </c>
      <c r="B658" s="239">
        <v>3</v>
      </c>
      <c r="C658" s="239">
        <v>7</v>
      </c>
      <c r="D658" s="239">
        <v>175.37</v>
      </c>
      <c r="E658" s="239">
        <v>27</v>
      </c>
      <c r="F658" s="239" t="s">
        <v>1214</v>
      </c>
      <c r="H658" s="239" t="s">
        <v>374</v>
      </c>
      <c r="I658" s="239">
        <v>25</v>
      </c>
      <c r="K658" s="239">
        <v>13006941</v>
      </c>
      <c r="L658" s="239">
        <v>133470140</v>
      </c>
      <c r="M658" s="239">
        <v>12</v>
      </c>
      <c r="N658" s="239">
        <v>13</v>
      </c>
      <c r="O658" s="239">
        <v>2013</v>
      </c>
      <c r="P658" s="239" t="s">
        <v>383</v>
      </c>
      <c r="Q658" s="239">
        <v>11</v>
      </c>
      <c r="R658" s="239" t="s">
        <v>376</v>
      </c>
      <c r="S658" s="239">
        <v>5</v>
      </c>
      <c r="T658" s="239">
        <v>0</v>
      </c>
      <c r="U658" s="239">
        <v>2</v>
      </c>
      <c r="V658" s="239">
        <v>10</v>
      </c>
      <c r="W658" s="239">
        <v>10</v>
      </c>
      <c r="X658" s="239">
        <v>1</v>
      </c>
      <c r="Y658" s="239">
        <v>1</v>
      </c>
      <c r="Z658" s="239">
        <v>2</v>
      </c>
      <c r="AB658" s="239">
        <v>1</v>
      </c>
      <c r="AC658" s="239">
        <v>98</v>
      </c>
      <c r="AD658" s="239" t="s">
        <v>676</v>
      </c>
      <c r="AE658" s="239" t="s">
        <v>1417</v>
      </c>
      <c r="AF658" s="239" t="s">
        <v>521</v>
      </c>
      <c r="AG658" s="239">
        <v>5</v>
      </c>
      <c r="AH658" s="239">
        <v>2</v>
      </c>
      <c r="AI658" s="239">
        <v>2</v>
      </c>
      <c r="AJ658" s="239">
        <v>4</v>
      </c>
      <c r="AK658" s="239">
        <v>21</v>
      </c>
      <c r="AL658" s="239">
        <v>22</v>
      </c>
      <c r="AM658" s="239" t="s">
        <v>384</v>
      </c>
      <c r="AN658" s="239">
        <v>5</v>
      </c>
      <c r="AO658" s="239">
        <v>1</v>
      </c>
      <c r="AS658" s="239">
        <v>4</v>
      </c>
      <c r="AT658" s="239">
        <v>98</v>
      </c>
      <c r="AU658" s="239">
        <v>55</v>
      </c>
      <c r="AV658" s="239">
        <v>10</v>
      </c>
      <c r="AW658" s="239">
        <v>21</v>
      </c>
      <c r="AX658" s="239">
        <v>1</v>
      </c>
      <c r="AY658" s="239">
        <v>44</v>
      </c>
      <c r="AZ658" s="239">
        <v>4</v>
      </c>
      <c r="BA658" s="239">
        <v>21</v>
      </c>
      <c r="BB658" s="239">
        <v>45</v>
      </c>
      <c r="BC658" s="239" t="s">
        <v>374</v>
      </c>
      <c r="BD658" s="239">
        <v>5</v>
      </c>
      <c r="BE658" s="239">
        <v>8</v>
      </c>
      <c r="BI658" s="239">
        <v>4</v>
      </c>
      <c r="BJ658" s="239">
        <v>98</v>
      </c>
      <c r="BK658" s="239">
        <v>55</v>
      </c>
      <c r="BL658" s="239">
        <v>10</v>
      </c>
      <c r="BM658" s="239">
        <v>21</v>
      </c>
      <c r="CT658" s="239">
        <v>444393</v>
      </c>
      <c r="CU658" s="239">
        <v>4971060</v>
      </c>
      <c r="CV658" s="239">
        <v>44.8907873</v>
      </c>
      <c r="CW658" s="239">
        <v>-93.704201999999995</v>
      </c>
      <c r="CX658" s="239" t="s">
        <v>379</v>
      </c>
      <c r="CY658" s="239" t="s">
        <v>1418</v>
      </c>
    </row>
    <row r="659" spans="1:103" x14ac:dyDescent="0.25">
      <c r="A659" s="239">
        <v>664503</v>
      </c>
      <c r="B659" s="239">
        <v>3</v>
      </c>
      <c r="C659" s="239">
        <v>7</v>
      </c>
      <c r="D659" s="239">
        <v>175.38</v>
      </c>
      <c r="E659" s="239">
        <v>27</v>
      </c>
      <c r="F659" s="239" t="s">
        <v>1214</v>
      </c>
      <c r="H659" s="239" t="s">
        <v>374</v>
      </c>
      <c r="I659" s="239">
        <v>25</v>
      </c>
      <c r="K659" s="239">
        <v>18005908</v>
      </c>
      <c r="M659" s="239">
        <v>12</v>
      </c>
      <c r="N659" s="239">
        <v>1</v>
      </c>
      <c r="O659" s="239">
        <v>2018</v>
      </c>
      <c r="P659" s="239" t="s">
        <v>386</v>
      </c>
      <c r="Q659" s="239">
        <v>8</v>
      </c>
      <c r="S659" s="239">
        <v>5</v>
      </c>
      <c r="T659" s="239">
        <v>0</v>
      </c>
      <c r="U659" s="239">
        <v>2</v>
      </c>
      <c r="V659" s="239">
        <v>5</v>
      </c>
      <c r="W659" s="239">
        <v>10</v>
      </c>
      <c r="X659" s="239">
        <v>7</v>
      </c>
      <c r="Y659" s="239">
        <v>1</v>
      </c>
      <c r="Z659" s="239">
        <v>2</v>
      </c>
      <c r="AB659" s="239">
        <v>1</v>
      </c>
      <c r="AC659" s="239">
        <v>98</v>
      </c>
      <c r="AD659" s="239" t="s">
        <v>676</v>
      </c>
      <c r="AF659" s="239" t="s">
        <v>542</v>
      </c>
      <c r="AG659" s="239">
        <v>10</v>
      </c>
      <c r="AH659" s="239">
        <v>2</v>
      </c>
      <c r="AI659" s="239">
        <v>4</v>
      </c>
      <c r="AJ659" s="239">
        <v>2</v>
      </c>
      <c r="AK659" s="239">
        <v>21</v>
      </c>
      <c r="AL659" s="239">
        <v>27</v>
      </c>
      <c r="AM659" s="239" t="s">
        <v>384</v>
      </c>
      <c r="AN659" s="239">
        <v>5</v>
      </c>
      <c r="AO659" s="239">
        <v>2</v>
      </c>
      <c r="AS659" s="239">
        <v>90</v>
      </c>
      <c r="AT659" s="239">
        <v>90</v>
      </c>
      <c r="AU659" s="239">
        <v>30</v>
      </c>
      <c r="AV659" s="239">
        <v>12</v>
      </c>
      <c r="AW659" s="239">
        <v>21</v>
      </c>
      <c r="AX659" s="239">
        <v>2</v>
      </c>
      <c r="AY659" s="239">
        <v>4</v>
      </c>
      <c r="AZ659" s="239">
        <v>2</v>
      </c>
      <c r="BA659" s="239">
        <v>21</v>
      </c>
      <c r="BB659" s="239">
        <v>49</v>
      </c>
      <c r="BC659" s="239" t="s">
        <v>374</v>
      </c>
      <c r="BD659" s="239">
        <v>5</v>
      </c>
      <c r="BE659" s="239">
        <v>1</v>
      </c>
      <c r="BI659" s="239">
        <v>90</v>
      </c>
      <c r="BJ659" s="239">
        <v>90</v>
      </c>
      <c r="BK659" s="239">
        <v>30</v>
      </c>
      <c r="BL659" s="239">
        <v>12</v>
      </c>
      <c r="BM659" s="239">
        <v>21</v>
      </c>
      <c r="CT659" s="239">
        <v>444313.43798243097</v>
      </c>
      <c r="CU659" s="239">
        <v>4971086.1356230797</v>
      </c>
      <c r="CV659" s="239">
        <v>44.891020400000002</v>
      </c>
      <c r="CW659" s="239">
        <v>-93.705209449999998</v>
      </c>
      <c r="CX659" s="239" t="s">
        <v>379</v>
      </c>
      <c r="CY659" s="239" t="s">
        <v>1419</v>
      </c>
    </row>
    <row r="660" spans="1:103" x14ac:dyDescent="0.25">
      <c r="A660" s="239">
        <v>699418</v>
      </c>
      <c r="B660" s="239">
        <v>3</v>
      </c>
      <c r="C660" s="239">
        <v>7</v>
      </c>
      <c r="D660" s="239">
        <v>175.42599999999999</v>
      </c>
      <c r="E660" s="239">
        <v>27</v>
      </c>
      <c r="F660" s="239" t="s">
        <v>1214</v>
      </c>
      <c r="H660" s="239" t="s">
        <v>374</v>
      </c>
      <c r="I660" s="239">
        <v>25</v>
      </c>
      <c r="K660" s="239">
        <v>19001204</v>
      </c>
      <c r="M660" s="239">
        <v>3</v>
      </c>
      <c r="N660" s="239">
        <v>22</v>
      </c>
      <c r="O660" s="239">
        <v>2019</v>
      </c>
      <c r="P660" s="239" t="s">
        <v>383</v>
      </c>
      <c r="Q660" s="239">
        <v>7</v>
      </c>
      <c r="S660" s="239">
        <v>5</v>
      </c>
      <c r="T660" s="239">
        <v>0</v>
      </c>
      <c r="U660" s="239">
        <v>1</v>
      </c>
      <c r="W660" s="239">
        <v>32</v>
      </c>
      <c r="X660" s="239">
        <v>7</v>
      </c>
      <c r="Y660" s="239">
        <v>2</v>
      </c>
      <c r="Z660" s="239">
        <v>1</v>
      </c>
      <c r="AB660" s="239">
        <v>5</v>
      </c>
      <c r="AC660" s="239">
        <v>98</v>
      </c>
      <c r="AD660" s="239" t="s">
        <v>676</v>
      </c>
      <c r="AF660" s="239" t="s">
        <v>542</v>
      </c>
      <c r="AG660" s="239">
        <v>3</v>
      </c>
      <c r="AH660" s="239">
        <v>2</v>
      </c>
      <c r="AI660" s="239">
        <v>2</v>
      </c>
      <c r="AJ660" s="239">
        <v>4</v>
      </c>
      <c r="AK660" s="239">
        <v>26</v>
      </c>
      <c r="AL660" s="239">
        <v>27</v>
      </c>
      <c r="AM660" s="239" t="s">
        <v>384</v>
      </c>
      <c r="AN660" s="239">
        <v>5</v>
      </c>
      <c r="AO660" s="239">
        <v>1</v>
      </c>
      <c r="AS660" s="239">
        <v>90</v>
      </c>
      <c r="AT660" s="239">
        <v>22</v>
      </c>
      <c r="AU660" s="239">
        <v>55</v>
      </c>
      <c r="AV660" s="239">
        <v>13</v>
      </c>
      <c r="AW660" s="239">
        <v>21</v>
      </c>
      <c r="CT660" s="239">
        <v>444379.98082385003</v>
      </c>
      <c r="CU660" s="239">
        <v>4971075.9387848396</v>
      </c>
      <c r="CV660" s="239">
        <v>44.89093381</v>
      </c>
      <c r="CW660" s="239">
        <v>-93.704365699999997</v>
      </c>
      <c r="CX660" s="239" t="s">
        <v>379</v>
      </c>
      <c r="CY660" s="239" t="s">
        <v>1420</v>
      </c>
    </row>
    <row r="661" spans="1:103" x14ac:dyDescent="0.25">
      <c r="A661" s="239">
        <v>728321</v>
      </c>
      <c r="B661" s="239">
        <v>3</v>
      </c>
      <c r="C661" s="239">
        <v>7</v>
      </c>
      <c r="D661" s="239">
        <v>175.42699999999999</v>
      </c>
      <c r="E661" s="239">
        <v>27</v>
      </c>
      <c r="F661" s="239" t="s">
        <v>1214</v>
      </c>
      <c r="H661" s="239" t="s">
        <v>374</v>
      </c>
      <c r="I661" s="239">
        <v>25</v>
      </c>
      <c r="K661" s="239">
        <v>19002854</v>
      </c>
      <c r="M661" s="239">
        <v>6</v>
      </c>
      <c r="N661" s="239">
        <v>20</v>
      </c>
      <c r="O661" s="239">
        <v>2019</v>
      </c>
      <c r="P661" s="239" t="s">
        <v>416</v>
      </c>
      <c r="Q661" s="239">
        <v>20</v>
      </c>
      <c r="S661" s="239">
        <v>5</v>
      </c>
      <c r="T661" s="239">
        <v>0</v>
      </c>
      <c r="U661" s="239">
        <v>1</v>
      </c>
      <c r="W661" s="239">
        <v>32</v>
      </c>
      <c r="X661" s="239">
        <v>7</v>
      </c>
      <c r="Y661" s="239">
        <v>1</v>
      </c>
      <c r="Z661" s="239">
        <v>2</v>
      </c>
      <c r="AB661" s="239">
        <v>2</v>
      </c>
      <c r="AC661" s="239">
        <v>98</v>
      </c>
      <c r="AD661" s="239" t="s">
        <v>676</v>
      </c>
      <c r="AF661" s="239" t="s">
        <v>542</v>
      </c>
      <c r="AG661" s="239">
        <v>3</v>
      </c>
      <c r="AH661" s="239">
        <v>2</v>
      </c>
      <c r="AI661" s="239">
        <v>4</v>
      </c>
      <c r="AJ661" s="239">
        <v>4</v>
      </c>
      <c r="AK661" s="239">
        <v>21</v>
      </c>
      <c r="AL661" s="239">
        <v>85</v>
      </c>
      <c r="AM661" s="239" t="s">
        <v>374</v>
      </c>
      <c r="AN661" s="239">
        <v>7</v>
      </c>
      <c r="AO661" s="239">
        <v>90</v>
      </c>
      <c r="AP661" s="239">
        <v>68</v>
      </c>
      <c r="AS661" s="239">
        <v>15</v>
      </c>
      <c r="AT661" s="239">
        <v>22</v>
      </c>
      <c r="AU661" s="239">
        <v>55</v>
      </c>
      <c r="AV661" s="239">
        <v>11</v>
      </c>
      <c r="AW661" s="239">
        <v>21</v>
      </c>
      <c r="CT661" s="239">
        <v>444382.61178609601</v>
      </c>
      <c r="CU661" s="239">
        <v>4971079.9090190204</v>
      </c>
      <c r="CV661" s="239">
        <v>44.890969759999997</v>
      </c>
      <c r="CW661" s="239">
        <v>-93.704332829999998</v>
      </c>
      <c r="CX661" s="239" t="s">
        <v>379</v>
      </c>
      <c r="CY661" s="239" t="s">
        <v>1421</v>
      </c>
    </row>
    <row r="662" spans="1:103" x14ac:dyDescent="0.25">
      <c r="A662" s="239">
        <v>630031</v>
      </c>
      <c r="B662" s="239">
        <v>3</v>
      </c>
      <c r="C662" s="239">
        <v>7</v>
      </c>
      <c r="D662" s="239">
        <v>175.43</v>
      </c>
      <c r="E662" s="239">
        <v>27</v>
      </c>
      <c r="F662" s="239" t="s">
        <v>1214</v>
      </c>
      <c r="H662" s="239" t="s">
        <v>374</v>
      </c>
      <c r="I662" s="239">
        <v>25</v>
      </c>
      <c r="K662" s="239">
        <v>18004259</v>
      </c>
      <c r="M662" s="239">
        <v>8</v>
      </c>
      <c r="N662" s="239">
        <v>24</v>
      </c>
      <c r="O662" s="239">
        <v>2018</v>
      </c>
      <c r="P662" s="239" t="s">
        <v>383</v>
      </c>
      <c r="Q662" s="239">
        <v>17</v>
      </c>
      <c r="S662" s="239">
        <v>5</v>
      </c>
      <c r="T662" s="239">
        <v>0</v>
      </c>
      <c r="U662" s="239">
        <v>2</v>
      </c>
      <c r="V662" s="239">
        <v>12</v>
      </c>
      <c r="W662" s="239">
        <v>10</v>
      </c>
      <c r="X662" s="239">
        <v>7</v>
      </c>
      <c r="Y662" s="239">
        <v>1</v>
      </c>
      <c r="Z662" s="239">
        <v>3</v>
      </c>
      <c r="AB662" s="239">
        <v>2</v>
      </c>
      <c r="AC662" s="239">
        <v>98</v>
      </c>
      <c r="AD662" s="239" t="s">
        <v>676</v>
      </c>
      <c r="AF662" s="239" t="s">
        <v>542</v>
      </c>
      <c r="AG662" s="239">
        <v>7</v>
      </c>
      <c r="AH662" s="239">
        <v>2</v>
      </c>
      <c r="AI662" s="239">
        <v>2</v>
      </c>
      <c r="AJ662" s="239">
        <v>4</v>
      </c>
      <c r="AK662" s="239">
        <v>26</v>
      </c>
      <c r="AL662" s="239">
        <v>62</v>
      </c>
      <c r="AM662" s="239" t="s">
        <v>374</v>
      </c>
      <c r="AN662" s="239">
        <v>5</v>
      </c>
      <c r="AO662" s="239">
        <v>4</v>
      </c>
      <c r="AS662" s="239">
        <v>12</v>
      </c>
      <c r="AT662" s="239">
        <v>22</v>
      </c>
      <c r="AU662" s="239">
        <v>55</v>
      </c>
      <c r="AV662" s="239">
        <v>11</v>
      </c>
      <c r="AW662" s="239">
        <v>21</v>
      </c>
      <c r="AX662" s="239">
        <v>2</v>
      </c>
      <c r="AY662" s="239">
        <v>3</v>
      </c>
      <c r="AZ662" s="239">
        <v>4</v>
      </c>
      <c r="BA662" s="239">
        <v>26</v>
      </c>
      <c r="BB662" s="239">
        <v>48</v>
      </c>
      <c r="BC662" s="239" t="s">
        <v>374</v>
      </c>
      <c r="BD662" s="239">
        <v>5</v>
      </c>
      <c r="BE662" s="239">
        <v>1</v>
      </c>
      <c r="BI662" s="239">
        <v>12</v>
      </c>
      <c r="BJ662" s="239">
        <v>22</v>
      </c>
      <c r="BK662" s="239">
        <v>55</v>
      </c>
      <c r="BL662" s="239">
        <v>11</v>
      </c>
      <c r="BM662" s="239">
        <v>21</v>
      </c>
      <c r="CT662" s="239">
        <v>444387.389172</v>
      </c>
      <c r="CU662" s="239">
        <v>4971076.9971202901</v>
      </c>
      <c r="CV662" s="239">
        <v>44.890943919999998</v>
      </c>
      <c r="CW662" s="239">
        <v>-93.704272009999997</v>
      </c>
      <c r="CX662" s="239" t="s">
        <v>379</v>
      </c>
      <c r="CY662" s="239" t="s">
        <v>1422</v>
      </c>
    </row>
    <row r="663" spans="1:103" x14ac:dyDescent="0.25">
      <c r="A663" s="239">
        <v>739533</v>
      </c>
      <c r="B663" s="239">
        <v>3</v>
      </c>
      <c r="C663" s="239">
        <v>7</v>
      </c>
      <c r="D663" s="239">
        <v>175.43299999999999</v>
      </c>
      <c r="E663" s="239">
        <v>27</v>
      </c>
      <c r="F663" s="239" t="s">
        <v>1214</v>
      </c>
      <c r="H663" s="239" t="s">
        <v>374</v>
      </c>
      <c r="I663" s="239">
        <v>25</v>
      </c>
      <c r="K663" s="239">
        <v>19003723</v>
      </c>
      <c r="M663" s="239">
        <v>8</v>
      </c>
      <c r="N663" s="239">
        <v>10</v>
      </c>
      <c r="O663" s="239">
        <v>2019</v>
      </c>
      <c r="P663" s="239" t="s">
        <v>386</v>
      </c>
      <c r="Q663" s="239">
        <v>21</v>
      </c>
      <c r="R663" s="239" t="s">
        <v>376</v>
      </c>
      <c r="S663" s="239">
        <v>5</v>
      </c>
      <c r="T663" s="239">
        <v>0</v>
      </c>
      <c r="U663" s="239">
        <v>1</v>
      </c>
      <c r="W663" s="239">
        <v>49</v>
      </c>
      <c r="X663" s="239">
        <v>7</v>
      </c>
      <c r="Y663" s="239">
        <v>4</v>
      </c>
      <c r="Z663" s="239">
        <v>3</v>
      </c>
      <c r="AB663" s="239">
        <v>2</v>
      </c>
      <c r="AC663" s="239">
        <v>98</v>
      </c>
      <c r="AD663" s="239" t="s">
        <v>676</v>
      </c>
      <c r="AF663" s="239" t="s">
        <v>542</v>
      </c>
      <c r="AG663" s="239">
        <v>3</v>
      </c>
      <c r="AH663" s="239">
        <v>2</v>
      </c>
      <c r="AI663" s="239">
        <v>2</v>
      </c>
      <c r="AJ663" s="239">
        <v>4</v>
      </c>
      <c r="AK663" s="239">
        <v>21</v>
      </c>
      <c r="AL663" s="239">
        <v>47</v>
      </c>
      <c r="AM663" s="239" t="s">
        <v>384</v>
      </c>
      <c r="AN663" s="239">
        <v>5</v>
      </c>
      <c r="AO663" s="239">
        <v>99</v>
      </c>
      <c r="AS663" s="239">
        <v>15</v>
      </c>
      <c r="AT663" s="239">
        <v>9</v>
      </c>
      <c r="AU663" s="239">
        <v>55</v>
      </c>
      <c r="AV663" s="239">
        <v>13</v>
      </c>
      <c r="AW663" s="239">
        <v>21</v>
      </c>
      <c r="CT663" s="239">
        <v>444391.09334607498</v>
      </c>
      <c r="CU663" s="239">
        <v>4971074.88044939</v>
      </c>
      <c r="CV663" s="239">
        <v>44.890925160000002</v>
      </c>
      <c r="CW663" s="239">
        <v>-93.704224870000004</v>
      </c>
      <c r="CX663" s="239" t="s">
        <v>379</v>
      </c>
      <c r="CY663" s="239" t="s">
        <v>1423</v>
      </c>
    </row>
    <row r="664" spans="1:103" x14ac:dyDescent="0.25">
      <c r="A664" s="239">
        <v>735552</v>
      </c>
      <c r="B664" s="239">
        <v>3</v>
      </c>
      <c r="C664" s="239">
        <v>7</v>
      </c>
      <c r="D664" s="239">
        <v>175.43899999999999</v>
      </c>
      <c r="E664" s="239">
        <v>27</v>
      </c>
      <c r="F664" s="239" t="s">
        <v>1214</v>
      </c>
      <c r="H664" s="239" t="s">
        <v>374</v>
      </c>
      <c r="I664" s="239">
        <v>25</v>
      </c>
      <c r="K664" s="239">
        <v>19003438</v>
      </c>
      <c r="M664" s="239">
        <v>7</v>
      </c>
      <c r="N664" s="239">
        <v>23</v>
      </c>
      <c r="O664" s="239">
        <v>2019</v>
      </c>
      <c r="P664" s="239" t="s">
        <v>391</v>
      </c>
      <c r="Q664" s="239">
        <v>19</v>
      </c>
      <c r="S664" s="239">
        <v>4</v>
      </c>
      <c r="T664" s="239">
        <v>0</v>
      </c>
      <c r="U664" s="239">
        <v>3</v>
      </c>
      <c r="V664" s="239">
        <v>12</v>
      </c>
      <c r="W664" s="239">
        <v>10</v>
      </c>
      <c r="X664" s="239">
        <v>7</v>
      </c>
      <c r="Y664" s="239">
        <v>1</v>
      </c>
      <c r="Z664" s="239">
        <v>1</v>
      </c>
      <c r="AB664" s="239">
        <v>1</v>
      </c>
      <c r="AC664" s="239">
        <v>1</v>
      </c>
      <c r="AD664" s="239" t="s">
        <v>676</v>
      </c>
      <c r="AF664" s="239" t="s">
        <v>542</v>
      </c>
      <c r="AG664" s="239">
        <v>7</v>
      </c>
      <c r="AH664" s="239">
        <v>2</v>
      </c>
      <c r="AI664" s="239">
        <v>2</v>
      </c>
      <c r="AJ664" s="239">
        <v>4</v>
      </c>
      <c r="AK664" s="239">
        <v>26</v>
      </c>
      <c r="AL664" s="239">
        <v>33</v>
      </c>
      <c r="AM664" s="239" t="s">
        <v>384</v>
      </c>
      <c r="AN664" s="239">
        <v>5</v>
      </c>
      <c r="AO664" s="239">
        <v>1</v>
      </c>
      <c r="AS664" s="239">
        <v>90</v>
      </c>
      <c r="AT664" s="239">
        <v>22</v>
      </c>
      <c r="AU664" s="239">
        <v>55</v>
      </c>
      <c r="AV664" s="239">
        <v>11</v>
      </c>
      <c r="AW664" s="239">
        <v>21</v>
      </c>
      <c r="AX664" s="239">
        <v>2</v>
      </c>
      <c r="AY664" s="239">
        <v>2</v>
      </c>
      <c r="AZ664" s="239">
        <v>4</v>
      </c>
      <c r="BA664" s="239">
        <v>26</v>
      </c>
      <c r="BB664" s="239">
        <v>21</v>
      </c>
      <c r="BC664" s="239" t="s">
        <v>374</v>
      </c>
      <c r="BD664" s="239">
        <v>5</v>
      </c>
      <c r="BE664" s="239">
        <v>1</v>
      </c>
      <c r="BI664" s="239">
        <v>90</v>
      </c>
      <c r="BJ664" s="239">
        <v>22</v>
      </c>
      <c r="BK664" s="239">
        <v>55</v>
      </c>
      <c r="BL664" s="239">
        <v>11</v>
      </c>
      <c r="BM664" s="239">
        <v>21</v>
      </c>
      <c r="BN664" s="239">
        <v>2</v>
      </c>
      <c r="BO664" s="239">
        <v>2</v>
      </c>
      <c r="BP664" s="239">
        <v>4</v>
      </c>
      <c r="BQ664" s="239">
        <v>21</v>
      </c>
      <c r="BR664" s="239">
        <v>22</v>
      </c>
      <c r="BS664" s="239" t="s">
        <v>374</v>
      </c>
      <c r="BT664" s="239">
        <v>5</v>
      </c>
      <c r="BU664" s="239">
        <v>4</v>
      </c>
      <c r="BY664" s="239">
        <v>90</v>
      </c>
      <c r="BZ664" s="239">
        <v>22</v>
      </c>
      <c r="CA664" s="239">
        <v>55</v>
      </c>
      <c r="CB664" s="239">
        <v>11</v>
      </c>
      <c r="CC664" s="239">
        <v>21</v>
      </c>
      <c r="CT664" s="239">
        <v>444401.14753285103</v>
      </c>
      <c r="CU664" s="239">
        <v>4971079.1137911901</v>
      </c>
      <c r="CV664" s="239">
        <v>44.890964050000001</v>
      </c>
      <c r="CW664" s="239">
        <v>-93.704098020000004</v>
      </c>
      <c r="CX664" s="239" t="s">
        <v>379</v>
      </c>
      <c r="CY664" s="239" t="s">
        <v>1424</v>
      </c>
    </row>
    <row r="665" spans="1:103" x14ac:dyDescent="0.25">
      <c r="A665" s="239">
        <v>486894</v>
      </c>
      <c r="B665" s="239">
        <v>3</v>
      </c>
      <c r="C665" s="239">
        <v>7</v>
      </c>
      <c r="D665" s="239">
        <v>175.453</v>
      </c>
      <c r="E665" s="239">
        <v>27</v>
      </c>
      <c r="F665" s="239" t="s">
        <v>1214</v>
      </c>
      <c r="H665" s="239" t="s">
        <v>374</v>
      </c>
      <c r="I665" s="239">
        <v>25</v>
      </c>
      <c r="K665" s="239">
        <v>17003571</v>
      </c>
      <c r="M665" s="239">
        <v>7</v>
      </c>
      <c r="N665" s="239">
        <v>14</v>
      </c>
      <c r="O665" s="239">
        <v>2017</v>
      </c>
      <c r="P665" s="239" t="s">
        <v>383</v>
      </c>
      <c r="Q665" s="239">
        <v>16</v>
      </c>
      <c r="R665" s="239">
        <v>98</v>
      </c>
      <c r="S665" s="239">
        <v>5</v>
      </c>
      <c r="T665" s="239">
        <v>0</v>
      </c>
      <c r="U665" s="239">
        <v>2</v>
      </c>
      <c r="V665" s="239">
        <v>12</v>
      </c>
      <c r="W665" s="239">
        <v>10</v>
      </c>
      <c r="X665" s="239">
        <v>4</v>
      </c>
      <c r="Y665" s="239">
        <v>1</v>
      </c>
      <c r="Z665" s="239">
        <v>1</v>
      </c>
      <c r="AB665" s="239">
        <v>1</v>
      </c>
      <c r="AC665" s="239">
        <v>98</v>
      </c>
      <c r="AD665" s="239" t="s">
        <v>676</v>
      </c>
      <c r="AF665" s="239" t="s">
        <v>521</v>
      </c>
      <c r="AG665" s="239">
        <v>7</v>
      </c>
      <c r="AH665" s="239">
        <v>2</v>
      </c>
      <c r="AI665" s="239">
        <v>4</v>
      </c>
      <c r="AJ665" s="239">
        <v>3</v>
      </c>
      <c r="AK665" s="239">
        <v>21</v>
      </c>
      <c r="AL665" s="239">
        <v>19</v>
      </c>
      <c r="AM665" s="239" t="s">
        <v>384</v>
      </c>
      <c r="AN665" s="239">
        <v>5</v>
      </c>
      <c r="AO665" s="239">
        <v>1</v>
      </c>
      <c r="AS665" s="239">
        <v>12</v>
      </c>
      <c r="AT665" s="239">
        <v>20</v>
      </c>
      <c r="AU665" s="239">
        <v>55</v>
      </c>
      <c r="AV665" s="239">
        <v>11</v>
      </c>
      <c r="AW665" s="239">
        <v>21</v>
      </c>
      <c r="AX665" s="239">
        <v>2</v>
      </c>
      <c r="AY665" s="239">
        <v>4</v>
      </c>
      <c r="AZ665" s="239">
        <v>3</v>
      </c>
      <c r="BA665" s="239">
        <v>34</v>
      </c>
      <c r="BB665" s="239">
        <v>45</v>
      </c>
      <c r="BC665" s="239" t="s">
        <v>374</v>
      </c>
      <c r="BD665" s="239">
        <v>5</v>
      </c>
      <c r="BE665" s="239">
        <v>1</v>
      </c>
      <c r="BI665" s="239">
        <v>12</v>
      </c>
      <c r="BJ665" s="239">
        <v>20</v>
      </c>
      <c r="BK665" s="239">
        <v>55</v>
      </c>
      <c r="BL665" s="239">
        <v>11</v>
      </c>
      <c r="BM665" s="239">
        <v>21</v>
      </c>
      <c r="CT665" s="239">
        <v>444535.55613500101</v>
      </c>
      <c r="CU665" s="239">
        <v>4971081.2304620901</v>
      </c>
      <c r="CV665" s="239">
        <v>44.89099358</v>
      </c>
      <c r="CW665" s="239">
        <v>-93.702396239999999</v>
      </c>
      <c r="CX665" s="239" t="s">
        <v>379</v>
      </c>
      <c r="CY665" s="239" t="s">
        <v>1425</v>
      </c>
    </row>
    <row r="666" spans="1:103" x14ac:dyDescent="0.25">
      <c r="A666" s="239">
        <v>537783</v>
      </c>
      <c r="B666" s="239">
        <v>3</v>
      </c>
      <c r="C666" s="239">
        <v>7</v>
      </c>
      <c r="D666" s="239">
        <v>175.48599999999999</v>
      </c>
      <c r="E666" s="239">
        <v>27</v>
      </c>
      <c r="F666" s="239" t="s">
        <v>1214</v>
      </c>
      <c r="H666" s="239" t="s">
        <v>374</v>
      </c>
      <c r="I666" s="239">
        <v>25</v>
      </c>
      <c r="K666" s="239">
        <v>18000243</v>
      </c>
      <c r="M666" s="239">
        <v>1</v>
      </c>
      <c r="N666" s="239">
        <v>17</v>
      </c>
      <c r="O666" s="239">
        <v>2018</v>
      </c>
      <c r="P666" s="239" t="s">
        <v>375</v>
      </c>
      <c r="Q666" s="239">
        <v>10</v>
      </c>
      <c r="S666" s="239">
        <v>5</v>
      </c>
      <c r="T666" s="239">
        <v>0</v>
      </c>
      <c r="U666" s="239">
        <v>2</v>
      </c>
      <c r="V666" s="239">
        <v>90</v>
      </c>
      <c r="W666" s="239">
        <v>10</v>
      </c>
      <c r="X666" s="239">
        <v>7</v>
      </c>
      <c r="Y666" s="239">
        <v>1</v>
      </c>
      <c r="Z666" s="239">
        <v>1</v>
      </c>
      <c r="AB666" s="239">
        <v>3</v>
      </c>
      <c r="AC666" s="239">
        <v>98</v>
      </c>
      <c r="AD666" s="239" t="s">
        <v>676</v>
      </c>
      <c r="AF666" s="239" t="s">
        <v>521</v>
      </c>
      <c r="AG666" s="239">
        <v>90</v>
      </c>
      <c r="AH666" s="239">
        <v>2</v>
      </c>
      <c r="AI666" s="239">
        <v>49</v>
      </c>
      <c r="AJ666" s="239">
        <v>3</v>
      </c>
      <c r="AK666" s="239">
        <v>21</v>
      </c>
      <c r="AL666" s="239">
        <v>60</v>
      </c>
      <c r="AM666" s="239" t="s">
        <v>374</v>
      </c>
      <c r="AN666" s="239">
        <v>5</v>
      </c>
      <c r="AO666" s="239">
        <v>2</v>
      </c>
      <c r="AS666" s="239">
        <v>90</v>
      </c>
      <c r="AT666" s="239">
        <v>9</v>
      </c>
      <c r="AU666" s="239">
        <v>55</v>
      </c>
      <c r="AV666" s="239">
        <v>13</v>
      </c>
      <c r="AW666" s="239">
        <v>21</v>
      </c>
      <c r="AX666" s="239">
        <v>2</v>
      </c>
      <c r="AY666" s="239">
        <v>2</v>
      </c>
      <c r="AZ666" s="239">
        <v>2</v>
      </c>
      <c r="BA666" s="239">
        <v>24</v>
      </c>
      <c r="BB666" s="239">
        <v>26</v>
      </c>
      <c r="BC666" s="239" t="s">
        <v>374</v>
      </c>
      <c r="BD666" s="239">
        <v>5</v>
      </c>
      <c r="BE666" s="239">
        <v>1</v>
      </c>
      <c r="BI666" s="239">
        <v>90</v>
      </c>
      <c r="BJ666" s="239">
        <v>22</v>
      </c>
      <c r="BK666" s="239">
        <v>55</v>
      </c>
      <c r="BL666" s="239">
        <v>12</v>
      </c>
      <c r="BM666" s="239">
        <v>21</v>
      </c>
      <c r="CT666" s="239">
        <v>444588.47290750098</v>
      </c>
      <c r="CU666" s="239">
        <v>4971082.2887975397</v>
      </c>
      <c r="CV666" s="239">
        <v>44.89100723</v>
      </c>
      <c r="CW666" s="239">
        <v>-93.701726280000003</v>
      </c>
      <c r="CX666" s="239" t="s">
        <v>379</v>
      </c>
      <c r="CY666" s="239" t="s">
        <v>1426</v>
      </c>
    </row>
    <row r="667" spans="1:103" x14ac:dyDescent="0.25">
      <c r="A667" s="239">
        <v>503753</v>
      </c>
      <c r="B667" s="239">
        <v>3</v>
      </c>
      <c r="C667" s="239">
        <v>7</v>
      </c>
      <c r="D667" s="239">
        <v>175.489</v>
      </c>
      <c r="E667" s="239">
        <v>27</v>
      </c>
      <c r="F667" s="239" t="s">
        <v>1214</v>
      </c>
      <c r="H667" s="239" t="s">
        <v>374</v>
      </c>
      <c r="I667" s="239">
        <v>25</v>
      </c>
      <c r="K667" s="239">
        <v>17004814</v>
      </c>
      <c r="M667" s="239">
        <v>9</v>
      </c>
      <c r="N667" s="239">
        <v>25</v>
      </c>
      <c r="O667" s="239">
        <v>2017</v>
      </c>
      <c r="P667" s="239" t="s">
        <v>381</v>
      </c>
      <c r="Q667" s="239">
        <v>6</v>
      </c>
      <c r="R667" s="239" t="s">
        <v>393</v>
      </c>
      <c r="S667" s="239">
        <v>5</v>
      </c>
      <c r="T667" s="239">
        <v>0</v>
      </c>
      <c r="U667" s="239">
        <v>2</v>
      </c>
      <c r="V667" s="239">
        <v>10</v>
      </c>
      <c r="W667" s="239">
        <v>10</v>
      </c>
      <c r="X667" s="239">
        <v>7</v>
      </c>
      <c r="Y667" s="239">
        <v>2</v>
      </c>
      <c r="Z667" s="239">
        <v>2</v>
      </c>
      <c r="AA667" s="239">
        <v>3</v>
      </c>
      <c r="AB667" s="239">
        <v>2</v>
      </c>
      <c r="AC667" s="239">
        <v>98</v>
      </c>
      <c r="AD667" s="239" t="s">
        <v>676</v>
      </c>
      <c r="AF667" s="239" t="s">
        <v>521</v>
      </c>
      <c r="AG667" s="239">
        <v>5</v>
      </c>
      <c r="AH667" s="239">
        <v>2</v>
      </c>
      <c r="AI667" s="239">
        <v>2</v>
      </c>
      <c r="AJ667" s="239">
        <v>3</v>
      </c>
      <c r="AK667" s="239">
        <v>31</v>
      </c>
      <c r="AL667" s="239">
        <v>74</v>
      </c>
      <c r="AM667" s="239" t="s">
        <v>384</v>
      </c>
      <c r="AN667" s="239">
        <v>5</v>
      </c>
      <c r="AO667" s="239">
        <v>2</v>
      </c>
      <c r="AS667" s="239">
        <v>15</v>
      </c>
      <c r="AT667" s="239">
        <v>22</v>
      </c>
      <c r="AU667" s="239">
        <v>55</v>
      </c>
      <c r="AV667" s="239">
        <v>13</v>
      </c>
      <c r="AW667" s="239">
        <v>21</v>
      </c>
      <c r="AX667" s="239">
        <v>2</v>
      </c>
      <c r="AY667" s="239">
        <v>2</v>
      </c>
      <c r="AZ667" s="239">
        <v>2</v>
      </c>
      <c r="BA667" s="239">
        <v>21</v>
      </c>
      <c r="BB667" s="239">
        <v>41</v>
      </c>
      <c r="BC667" s="239" t="s">
        <v>374</v>
      </c>
      <c r="BD667" s="239">
        <v>5</v>
      </c>
      <c r="BE667" s="239">
        <v>1</v>
      </c>
      <c r="BI667" s="239">
        <v>11</v>
      </c>
      <c r="BJ667" s="239">
        <v>22</v>
      </c>
      <c r="BK667" s="239">
        <v>30</v>
      </c>
      <c r="BL667" s="239">
        <v>12</v>
      </c>
      <c r="BM667" s="239">
        <v>21</v>
      </c>
      <c r="CT667" s="239">
        <v>444592.70624930097</v>
      </c>
      <c r="CU667" s="239">
        <v>4971081.3150824197</v>
      </c>
      <c r="CV667" s="239">
        <v>44.890998789999998</v>
      </c>
      <c r="CW667" s="239">
        <v>-93.701672560000006</v>
      </c>
      <c r="CX667" s="239" t="s">
        <v>379</v>
      </c>
      <c r="CY667" s="239" t="s">
        <v>1427</v>
      </c>
    </row>
    <row r="668" spans="1:103" x14ac:dyDescent="0.25">
      <c r="A668" s="239">
        <v>332072</v>
      </c>
      <c r="B668" s="239">
        <v>3</v>
      </c>
      <c r="C668" s="239">
        <v>7</v>
      </c>
      <c r="D668" s="239">
        <v>175.49</v>
      </c>
      <c r="E668" s="239">
        <v>27</v>
      </c>
      <c r="F668" s="239" t="s">
        <v>1214</v>
      </c>
      <c r="H668" s="239" t="s">
        <v>374</v>
      </c>
      <c r="I668" s="239">
        <v>25</v>
      </c>
      <c r="K668" s="239">
        <v>16000792</v>
      </c>
      <c r="M668" s="239">
        <v>2</v>
      </c>
      <c r="N668" s="239">
        <v>26</v>
      </c>
      <c r="O668" s="239">
        <v>2016</v>
      </c>
      <c r="P668" s="239" t="s">
        <v>383</v>
      </c>
      <c r="Q668" s="239">
        <v>15</v>
      </c>
      <c r="S668" s="239">
        <v>5</v>
      </c>
      <c r="T668" s="239">
        <v>0</v>
      </c>
      <c r="U668" s="239">
        <v>2</v>
      </c>
      <c r="V668" s="239">
        <v>10</v>
      </c>
      <c r="W668" s="239">
        <v>10</v>
      </c>
      <c r="X668" s="239">
        <v>3</v>
      </c>
      <c r="Y668" s="239">
        <v>1</v>
      </c>
      <c r="Z668" s="239">
        <v>1</v>
      </c>
      <c r="AB668" s="239">
        <v>1</v>
      </c>
      <c r="AC668" s="239">
        <v>98</v>
      </c>
      <c r="AD668" s="239" t="s">
        <v>676</v>
      </c>
      <c r="AE668" s="239" t="s">
        <v>1390</v>
      </c>
      <c r="AF668" s="239" t="s">
        <v>521</v>
      </c>
      <c r="AG668" s="239">
        <v>5</v>
      </c>
      <c r="AH668" s="239">
        <v>2</v>
      </c>
      <c r="AI668" s="239">
        <v>49</v>
      </c>
      <c r="AJ668" s="239">
        <v>4</v>
      </c>
      <c r="AK668" s="239">
        <v>32</v>
      </c>
      <c r="AL668" s="239">
        <v>22</v>
      </c>
      <c r="AM668" s="239" t="s">
        <v>374</v>
      </c>
      <c r="AN668" s="239">
        <v>5</v>
      </c>
      <c r="AO668" s="239">
        <v>1</v>
      </c>
      <c r="AS668" s="239">
        <v>15</v>
      </c>
      <c r="AT668" s="239">
        <v>9</v>
      </c>
      <c r="AU668" s="239">
        <v>55</v>
      </c>
      <c r="AV668" s="239">
        <v>12</v>
      </c>
      <c r="AW668" s="239">
        <v>21</v>
      </c>
      <c r="AX668" s="239">
        <v>2</v>
      </c>
      <c r="AY668" s="239">
        <v>2</v>
      </c>
      <c r="AZ668" s="239">
        <v>4</v>
      </c>
      <c r="BA668" s="239">
        <v>32</v>
      </c>
      <c r="BB668" s="239">
        <v>61</v>
      </c>
      <c r="BC668" s="239" t="s">
        <v>374</v>
      </c>
      <c r="BD668" s="239">
        <v>5</v>
      </c>
      <c r="BE668" s="239">
        <v>1</v>
      </c>
      <c r="BI668" s="239">
        <v>15</v>
      </c>
      <c r="BJ668" s="239">
        <v>9</v>
      </c>
      <c r="BK668" s="239">
        <v>55</v>
      </c>
      <c r="BL668" s="239">
        <v>12</v>
      </c>
      <c r="BM668" s="239">
        <v>21</v>
      </c>
      <c r="CT668" s="239">
        <v>444594.977488467</v>
      </c>
      <c r="CU668" s="239">
        <v>4971080.0611507902</v>
      </c>
      <c r="CV668" s="239">
        <v>44.890987680000002</v>
      </c>
      <c r="CW668" s="239">
        <v>-93.701643669999996</v>
      </c>
      <c r="CX668" s="239" t="s">
        <v>379</v>
      </c>
      <c r="CY668" s="239" t="s">
        <v>1428</v>
      </c>
    </row>
    <row r="669" spans="1:103" x14ac:dyDescent="0.25">
      <c r="A669" s="239">
        <v>326238</v>
      </c>
      <c r="B669" s="239">
        <v>3</v>
      </c>
      <c r="C669" s="239">
        <v>7</v>
      </c>
      <c r="D669" s="239">
        <v>175.49199999999999</v>
      </c>
      <c r="E669" s="239">
        <v>27</v>
      </c>
      <c r="F669" s="239" t="s">
        <v>1214</v>
      </c>
      <c r="H669" s="239" t="s">
        <v>374</v>
      </c>
      <c r="I669" s="239">
        <v>25</v>
      </c>
      <c r="K669" s="239">
        <v>16000445</v>
      </c>
      <c r="M669" s="239">
        <v>2</v>
      </c>
      <c r="N669" s="239">
        <v>3</v>
      </c>
      <c r="O669" s="239">
        <v>2016</v>
      </c>
      <c r="P669" s="239" t="s">
        <v>375</v>
      </c>
      <c r="Q669" s="239">
        <v>13</v>
      </c>
      <c r="R669" s="239">
        <v>98</v>
      </c>
      <c r="S669" s="239">
        <v>5</v>
      </c>
      <c r="T669" s="239">
        <v>0</v>
      </c>
      <c r="U669" s="239">
        <v>1</v>
      </c>
      <c r="W669" s="239">
        <v>32</v>
      </c>
      <c r="X669" s="239">
        <v>7</v>
      </c>
      <c r="Y669" s="239">
        <v>1</v>
      </c>
      <c r="Z669" s="239">
        <v>1</v>
      </c>
      <c r="AB669" s="239">
        <v>5</v>
      </c>
      <c r="AC669" s="239">
        <v>98</v>
      </c>
      <c r="AD669" s="239" t="s">
        <v>676</v>
      </c>
      <c r="AF669" s="239" t="s">
        <v>521</v>
      </c>
      <c r="AG669" s="239">
        <v>3</v>
      </c>
      <c r="AH669" s="239">
        <v>2</v>
      </c>
      <c r="AI669" s="239">
        <v>2</v>
      </c>
      <c r="AJ669" s="239">
        <v>4</v>
      </c>
      <c r="AK669" s="239">
        <v>26</v>
      </c>
      <c r="AL669" s="239">
        <v>29</v>
      </c>
      <c r="AM669" s="239" t="s">
        <v>374</v>
      </c>
      <c r="AN669" s="239">
        <v>5</v>
      </c>
      <c r="AO669" s="239">
        <v>1</v>
      </c>
      <c r="AS669" s="239">
        <v>12</v>
      </c>
      <c r="AT669" s="239">
        <v>9</v>
      </c>
      <c r="AU669" s="239">
        <v>55</v>
      </c>
      <c r="AV669" s="239">
        <v>11</v>
      </c>
      <c r="AW669" s="239">
        <v>21</v>
      </c>
      <c r="CT669" s="239">
        <v>444597.79878435098</v>
      </c>
      <c r="CU669" s="239">
        <v>4971080.6751007196</v>
      </c>
      <c r="CV669" s="239">
        <v>44.890993430000002</v>
      </c>
      <c r="CW669" s="239">
        <v>-93.701608010000001</v>
      </c>
      <c r="CX669" s="239" t="s">
        <v>379</v>
      </c>
      <c r="CY669" s="239" t="s">
        <v>1429</v>
      </c>
    </row>
    <row r="670" spans="1:103" x14ac:dyDescent="0.25">
      <c r="A670" s="239">
        <v>427525</v>
      </c>
      <c r="B670" s="239">
        <v>3</v>
      </c>
      <c r="C670" s="239">
        <v>7</v>
      </c>
      <c r="D670" s="239">
        <v>175.49100000000001</v>
      </c>
      <c r="E670" s="239">
        <v>27</v>
      </c>
      <c r="F670" s="239" t="s">
        <v>1214</v>
      </c>
      <c r="H670" s="239" t="s">
        <v>374</v>
      </c>
      <c r="I670" s="239">
        <v>25</v>
      </c>
      <c r="K670" s="239">
        <v>17001067</v>
      </c>
      <c r="M670" s="239">
        <v>3</v>
      </c>
      <c r="N670" s="239">
        <v>7</v>
      </c>
      <c r="O670" s="239">
        <v>2017</v>
      </c>
      <c r="P670" s="239" t="s">
        <v>391</v>
      </c>
      <c r="Q670" s="239">
        <v>16</v>
      </c>
      <c r="R670" s="239" t="s">
        <v>376</v>
      </c>
      <c r="S670" s="239">
        <v>3</v>
      </c>
      <c r="T670" s="239">
        <v>0</v>
      </c>
      <c r="U670" s="239">
        <v>2</v>
      </c>
      <c r="V670" s="239">
        <v>10</v>
      </c>
      <c r="W670" s="239">
        <v>10</v>
      </c>
      <c r="X670" s="239">
        <v>7</v>
      </c>
      <c r="Y670" s="239">
        <v>1</v>
      </c>
      <c r="Z670" s="239">
        <v>8</v>
      </c>
      <c r="AB670" s="239">
        <v>1</v>
      </c>
      <c r="AC670" s="239">
        <v>98</v>
      </c>
      <c r="AD670" s="239" t="s">
        <v>676</v>
      </c>
      <c r="AF670" s="239" t="s">
        <v>521</v>
      </c>
      <c r="AG670" s="239">
        <v>5</v>
      </c>
      <c r="AH670" s="239">
        <v>2</v>
      </c>
      <c r="AI670" s="239">
        <v>2</v>
      </c>
      <c r="AJ670" s="239">
        <v>4</v>
      </c>
      <c r="AK670" s="239">
        <v>21</v>
      </c>
      <c r="AL670" s="239">
        <v>61</v>
      </c>
      <c r="AM670" s="239" t="s">
        <v>384</v>
      </c>
      <c r="AN670" s="239">
        <v>5</v>
      </c>
      <c r="AO670" s="239">
        <v>1</v>
      </c>
      <c r="AS670" s="239">
        <v>15</v>
      </c>
      <c r="AT670" s="239">
        <v>9</v>
      </c>
      <c r="AU670" s="239">
        <v>55</v>
      </c>
      <c r="AV670" s="239">
        <v>12</v>
      </c>
      <c r="AW670" s="239">
        <v>21</v>
      </c>
      <c r="AX670" s="239">
        <v>2</v>
      </c>
      <c r="AY670" s="239">
        <v>49</v>
      </c>
      <c r="AZ670" s="239">
        <v>4</v>
      </c>
      <c r="BA670" s="239">
        <v>21</v>
      </c>
      <c r="BB670" s="239">
        <v>60</v>
      </c>
      <c r="BC670" s="239" t="s">
        <v>374</v>
      </c>
      <c r="BD670" s="239">
        <v>5</v>
      </c>
      <c r="BE670" s="239">
        <v>1</v>
      </c>
      <c r="BI670" s="239">
        <v>90</v>
      </c>
      <c r="BJ670" s="239">
        <v>9</v>
      </c>
      <c r="BK670" s="239">
        <v>55</v>
      </c>
      <c r="BL670" s="239">
        <v>12</v>
      </c>
      <c r="BM670" s="239">
        <v>21</v>
      </c>
      <c r="CT670" s="239">
        <v>444596.41042337602</v>
      </c>
      <c r="CU670" s="239">
        <v>4971081.6429861803</v>
      </c>
      <c r="CV670" s="239">
        <v>44.891002030000003</v>
      </c>
      <c r="CW670" s="239">
        <v>-93.70162569</v>
      </c>
      <c r="CX670" s="239" t="s">
        <v>379</v>
      </c>
      <c r="CY670" s="239" t="s">
        <v>1430</v>
      </c>
    </row>
    <row r="671" spans="1:103" x14ac:dyDescent="0.25">
      <c r="A671" s="239">
        <v>10744651</v>
      </c>
      <c r="B671" s="239">
        <v>3</v>
      </c>
      <c r="C671" s="239">
        <v>7</v>
      </c>
      <c r="D671" s="239">
        <v>175.49600000000001</v>
      </c>
      <c r="E671" s="239">
        <v>27</v>
      </c>
      <c r="F671" s="239" t="s">
        <v>1214</v>
      </c>
      <c r="H671" s="239" t="s">
        <v>374</v>
      </c>
      <c r="I671" s="239">
        <v>25</v>
      </c>
      <c r="K671" s="239">
        <v>11005736</v>
      </c>
      <c r="L671" s="239">
        <v>112590080</v>
      </c>
      <c r="M671" s="239">
        <v>9</v>
      </c>
      <c r="N671" s="239">
        <v>16</v>
      </c>
      <c r="O671" s="239">
        <v>2011</v>
      </c>
      <c r="P671" s="239" t="s">
        <v>383</v>
      </c>
      <c r="Q671" s="239">
        <v>7</v>
      </c>
      <c r="S671" s="239">
        <v>5</v>
      </c>
      <c r="T671" s="239">
        <v>0</v>
      </c>
      <c r="U671" s="239">
        <v>1</v>
      </c>
      <c r="V671" s="239">
        <v>8</v>
      </c>
      <c r="W671" s="239">
        <v>16</v>
      </c>
      <c r="X671" s="239">
        <v>2</v>
      </c>
      <c r="Y671" s="239">
        <v>2</v>
      </c>
      <c r="Z671" s="239">
        <v>2</v>
      </c>
      <c r="AB671" s="239">
        <v>1</v>
      </c>
      <c r="AC671" s="239">
        <v>98</v>
      </c>
      <c r="AD671" s="239" t="s">
        <v>519</v>
      </c>
      <c r="AE671" s="239" t="s">
        <v>1381</v>
      </c>
      <c r="AF671" s="239" t="s">
        <v>521</v>
      </c>
      <c r="AG671" s="239">
        <v>4</v>
      </c>
      <c r="AH671" s="239">
        <v>2</v>
      </c>
      <c r="AI671" s="239">
        <v>2</v>
      </c>
      <c r="AJ671" s="239">
        <v>3</v>
      </c>
      <c r="AK671" s="239">
        <v>21</v>
      </c>
      <c r="AL671" s="239">
        <v>56</v>
      </c>
      <c r="AM671" s="239" t="s">
        <v>384</v>
      </c>
      <c r="AN671" s="239">
        <v>5</v>
      </c>
      <c r="AO671" s="239">
        <v>1</v>
      </c>
      <c r="AS671" s="239">
        <v>7</v>
      </c>
      <c r="AT671" s="239">
        <v>98</v>
      </c>
      <c r="AU671" s="239">
        <v>55</v>
      </c>
      <c r="AV671" s="239">
        <v>11</v>
      </c>
      <c r="AW671" s="239">
        <v>21</v>
      </c>
      <c r="CT671" s="239">
        <v>444595</v>
      </c>
      <c r="CU671" s="239">
        <v>4971072</v>
      </c>
      <c r="CV671" s="239">
        <v>44.890919500000003</v>
      </c>
      <c r="CW671" s="239">
        <v>-93.701637899999994</v>
      </c>
      <c r="CX671" s="239" t="s">
        <v>379</v>
      </c>
      <c r="CY671" s="239" t="s">
        <v>1431</v>
      </c>
    </row>
    <row r="672" spans="1:103" x14ac:dyDescent="0.25">
      <c r="A672" s="239">
        <v>10786657</v>
      </c>
      <c r="B672" s="239">
        <v>3</v>
      </c>
      <c r="C672" s="239">
        <v>7</v>
      </c>
      <c r="D672" s="239">
        <v>175.49600000000001</v>
      </c>
      <c r="E672" s="239">
        <v>27</v>
      </c>
      <c r="F672" s="239" t="s">
        <v>1214</v>
      </c>
      <c r="H672" s="239" t="s">
        <v>374</v>
      </c>
      <c r="I672" s="239">
        <v>25</v>
      </c>
      <c r="K672" s="239">
        <v>12501845</v>
      </c>
      <c r="L672" s="239">
        <v>120680129</v>
      </c>
      <c r="M672" s="239">
        <v>2</v>
      </c>
      <c r="N672" s="239">
        <v>20</v>
      </c>
      <c r="O672" s="239">
        <v>2012</v>
      </c>
      <c r="P672" s="239" t="s">
        <v>381</v>
      </c>
      <c r="Q672" s="239">
        <v>20</v>
      </c>
      <c r="S672" s="239">
        <v>4</v>
      </c>
      <c r="T672" s="239">
        <v>0</v>
      </c>
      <c r="U672" s="239">
        <v>2</v>
      </c>
      <c r="V672" s="239">
        <v>8</v>
      </c>
      <c r="W672" s="239">
        <v>10</v>
      </c>
      <c r="X672" s="239">
        <v>2</v>
      </c>
      <c r="Y672" s="239">
        <v>4</v>
      </c>
      <c r="Z672" s="239">
        <v>4</v>
      </c>
      <c r="AB672" s="239">
        <v>3</v>
      </c>
      <c r="AC672" s="239">
        <v>98</v>
      </c>
      <c r="AD672" s="239" t="s">
        <v>523</v>
      </c>
      <c r="AE672" s="239" t="s">
        <v>1390</v>
      </c>
      <c r="AF672" s="239" t="s">
        <v>521</v>
      </c>
      <c r="AG672" s="239">
        <v>8</v>
      </c>
      <c r="AH672" s="239">
        <v>2</v>
      </c>
      <c r="AI672" s="239">
        <v>4</v>
      </c>
      <c r="AJ672" s="239">
        <v>4</v>
      </c>
      <c r="AK672" s="239">
        <v>21</v>
      </c>
      <c r="AL672" s="239">
        <v>44</v>
      </c>
      <c r="AM672" s="239" t="s">
        <v>374</v>
      </c>
      <c r="AN672" s="239">
        <v>5</v>
      </c>
      <c r="AO672" s="239">
        <v>3</v>
      </c>
      <c r="AS672" s="239">
        <v>3</v>
      </c>
      <c r="AT672" s="239">
        <v>98</v>
      </c>
      <c r="AU672" s="239">
        <v>55</v>
      </c>
      <c r="AV672" s="239">
        <v>11</v>
      </c>
      <c r="AW672" s="239">
        <v>21</v>
      </c>
      <c r="AX672" s="239">
        <v>2</v>
      </c>
      <c r="AY672" s="239">
        <v>40</v>
      </c>
      <c r="AZ672" s="239">
        <v>3</v>
      </c>
      <c r="BA672" s="239">
        <v>21</v>
      </c>
      <c r="BB672" s="239">
        <v>61</v>
      </c>
      <c r="BC672" s="239" t="s">
        <v>374</v>
      </c>
      <c r="BD672" s="239">
        <v>5</v>
      </c>
      <c r="BE672" s="239">
        <v>1</v>
      </c>
      <c r="BI672" s="239">
        <v>3</v>
      </c>
      <c r="BJ672" s="239">
        <v>98</v>
      </c>
      <c r="BK672" s="239">
        <v>55</v>
      </c>
      <c r="BL672" s="239">
        <v>11</v>
      </c>
      <c r="BM672" s="239">
        <v>21</v>
      </c>
      <c r="CT672" s="239">
        <v>444595</v>
      </c>
      <c r="CU672" s="239">
        <v>4971072</v>
      </c>
      <c r="CV672" s="239">
        <v>44.890919500000003</v>
      </c>
      <c r="CW672" s="239">
        <v>-93.701637899999994</v>
      </c>
      <c r="CX672" s="239" t="s">
        <v>379</v>
      </c>
      <c r="CY672" s="239" t="s">
        <v>1432</v>
      </c>
    </row>
    <row r="673" spans="1:103" x14ac:dyDescent="0.25">
      <c r="A673" s="239">
        <v>10839217</v>
      </c>
      <c r="B673" s="239">
        <v>3</v>
      </c>
      <c r="C673" s="239">
        <v>7</v>
      </c>
      <c r="D673" s="239">
        <v>175.49600000000001</v>
      </c>
      <c r="E673" s="239">
        <v>27</v>
      </c>
      <c r="F673" s="239" t="s">
        <v>1214</v>
      </c>
      <c r="H673" s="239" t="s">
        <v>374</v>
      </c>
      <c r="I673" s="239">
        <v>25</v>
      </c>
      <c r="K673" s="239">
        <v>12006695</v>
      </c>
      <c r="L673" s="239">
        <v>123430273</v>
      </c>
      <c r="M673" s="239">
        <v>12</v>
      </c>
      <c r="N673" s="239">
        <v>7</v>
      </c>
      <c r="O673" s="239">
        <v>2012</v>
      </c>
      <c r="P673" s="239" t="s">
        <v>383</v>
      </c>
      <c r="Q673" s="239">
        <v>15</v>
      </c>
      <c r="R673" s="239" t="s">
        <v>376</v>
      </c>
      <c r="S673" s="239">
        <v>4</v>
      </c>
      <c r="T673" s="239">
        <v>0</v>
      </c>
      <c r="U673" s="239">
        <v>2</v>
      </c>
      <c r="V673" s="239">
        <v>8</v>
      </c>
      <c r="W673" s="239">
        <v>10</v>
      </c>
      <c r="X673" s="239">
        <v>4</v>
      </c>
      <c r="Y673" s="239">
        <v>1</v>
      </c>
      <c r="Z673" s="239">
        <v>4</v>
      </c>
      <c r="AA673" s="239">
        <v>5</v>
      </c>
      <c r="AB673" s="239">
        <v>5</v>
      </c>
      <c r="AC673" s="239">
        <v>98</v>
      </c>
      <c r="AD673" s="239" t="s">
        <v>525</v>
      </c>
      <c r="AE673" s="239" t="s">
        <v>1397</v>
      </c>
      <c r="AF673" s="239" t="s">
        <v>521</v>
      </c>
      <c r="AG673" s="239">
        <v>8</v>
      </c>
      <c r="AH673" s="239">
        <v>2</v>
      </c>
      <c r="AI673" s="239">
        <v>1</v>
      </c>
      <c r="AJ673" s="239">
        <v>4</v>
      </c>
      <c r="AK673" s="239">
        <v>21</v>
      </c>
      <c r="AL673" s="239">
        <v>43</v>
      </c>
      <c r="AM673" s="239" t="s">
        <v>384</v>
      </c>
      <c r="AN673" s="239">
        <v>5</v>
      </c>
      <c r="AS673" s="239">
        <v>7</v>
      </c>
      <c r="AT673" s="239">
        <v>98</v>
      </c>
      <c r="AU673" s="239">
        <v>55</v>
      </c>
      <c r="AV673" s="239">
        <v>11</v>
      </c>
      <c r="AW673" s="239">
        <v>21</v>
      </c>
      <c r="AX673" s="239">
        <v>2</v>
      </c>
      <c r="AY673" s="239">
        <v>2</v>
      </c>
      <c r="AZ673" s="239">
        <v>4</v>
      </c>
      <c r="BA673" s="239">
        <v>21</v>
      </c>
      <c r="BB673" s="239">
        <v>53</v>
      </c>
      <c r="BC673" s="239" t="s">
        <v>384</v>
      </c>
      <c r="BD673" s="239">
        <v>5</v>
      </c>
      <c r="BI673" s="239">
        <v>7</v>
      </c>
      <c r="BJ673" s="239">
        <v>98</v>
      </c>
      <c r="BK673" s="239">
        <v>55</v>
      </c>
      <c r="BL673" s="239">
        <v>11</v>
      </c>
      <c r="BM673" s="239">
        <v>21</v>
      </c>
      <c r="CT673" s="239">
        <v>444595</v>
      </c>
      <c r="CU673" s="239">
        <v>4971072</v>
      </c>
      <c r="CV673" s="239">
        <v>44.890919500000003</v>
      </c>
      <c r="CW673" s="239">
        <v>-93.701637899999994</v>
      </c>
      <c r="CX673" s="239" t="s">
        <v>379</v>
      </c>
      <c r="CY673" s="239" t="s">
        <v>1433</v>
      </c>
    </row>
    <row r="674" spans="1:103" x14ac:dyDescent="0.25">
      <c r="A674" s="239">
        <v>10868918</v>
      </c>
      <c r="B674" s="239">
        <v>3</v>
      </c>
      <c r="C674" s="239">
        <v>7</v>
      </c>
      <c r="D674" s="239">
        <v>175.49600000000001</v>
      </c>
      <c r="E674" s="239">
        <v>27</v>
      </c>
      <c r="F674" s="239" t="s">
        <v>1214</v>
      </c>
      <c r="H674" s="239" t="s">
        <v>374</v>
      </c>
      <c r="I674" s="239">
        <v>25</v>
      </c>
      <c r="K674" s="239">
        <v>13001129</v>
      </c>
      <c r="L674" s="239">
        <v>130730166</v>
      </c>
      <c r="M674" s="239">
        <v>3</v>
      </c>
      <c r="N674" s="239">
        <v>14</v>
      </c>
      <c r="O674" s="239">
        <v>2013</v>
      </c>
      <c r="P674" s="239" t="s">
        <v>416</v>
      </c>
      <c r="Q674" s="239">
        <v>10</v>
      </c>
      <c r="S674" s="239">
        <v>5</v>
      </c>
      <c r="T674" s="239">
        <v>0</v>
      </c>
      <c r="U674" s="239">
        <v>2</v>
      </c>
      <c r="V674" s="239">
        <v>5</v>
      </c>
      <c r="W674" s="239">
        <v>10</v>
      </c>
      <c r="X674" s="239">
        <v>4</v>
      </c>
      <c r="Y674" s="239">
        <v>1</v>
      </c>
      <c r="Z674" s="239">
        <v>2</v>
      </c>
      <c r="AB674" s="239">
        <v>5</v>
      </c>
      <c r="AC674" s="239">
        <v>98</v>
      </c>
      <c r="AD674" s="239" t="s">
        <v>525</v>
      </c>
      <c r="AE674" s="239" t="s">
        <v>1397</v>
      </c>
      <c r="AF674" s="239" t="s">
        <v>521</v>
      </c>
      <c r="AG674" s="239">
        <v>10</v>
      </c>
      <c r="AH674" s="239">
        <v>2</v>
      </c>
      <c r="AI674" s="239">
        <v>2</v>
      </c>
      <c r="AJ674" s="239">
        <v>2</v>
      </c>
      <c r="AK674" s="239">
        <v>21</v>
      </c>
      <c r="AL674" s="239">
        <v>26</v>
      </c>
      <c r="AM674" s="239" t="s">
        <v>384</v>
      </c>
      <c r="AN674" s="239">
        <v>5</v>
      </c>
      <c r="AO674" s="239">
        <v>15</v>
      </c>
      <c r="AS674" s="239">
        <v>7</v>
      </c>
      <c r="AT674" s="239">
        <v>2</v>
      </c>
      <c r="AU674" s="239">
        <v>40</v>
      </c>
      <c r="AV674" s="239">
        <v>11</v>
      </c>
      <c r="AW674" s="239">
        <v>21</v>
      </c>
      <c r="AX674" s="239">
        <v>2</v>
      </c>
      <c r="AY674" s="239">
        <v>47</v>
      </c>
      <c r="AZ674" s="239">
        <v>4</v>
      </c>
      <c r="BA674" s="239">
        <v>21</v>
      </c>
      <c r="BB674" s="239">
        <v>58</v>
      </c>
      <c r="BC674" s="239" t="s">
        <v>374</v>
      </c>
      <c r="BD674" s="239">
        <v>5</v>
      </c>
      <c r="BE674" s="239">
        <v>1</v>
      </c>
      <c r="BI674" s="239">
        <v>7</v>
      </c>
      <c r="BJ674" s="239">
        <v>2</v>
      </c>
      <c r="BK674" s="239">
        <v>40</v>
      </c>
      <c r="BL674" s="239">
        <v>11</v>
      </c>
      <c r="BM674" s="239">
        <v>21</v>
      </c>
      <c r="CT674" s="239">
        <v>444595</v>
      </c>
      <c r="CU674" s="239">
        <v>4971072</v>
      </c>
      <c r="CV674" s="239">
        <v>44.890919500000003</v>
      </c>
      <c r="CW674" s="239">
        <v>-93.701637899999994</v>
      </c>
      <c r="CX674" s="239" t="s">
        <v>379</v>
      </c>
      <c r="CY674" s="239" t="s">
        <v>1434</v>
      </c>
    </row>
    <row r="675" spans="1:103" x14ac:dyDescent="0.25">
      <c r="A675" s="239">
        <v>10906569</v>
      </c>
      <c r="B675" s="239">
        <v>3</v>
      </c>
      <c r="C675" s="239">
        <v>7</v>
      </c>
      <c r="D675" s="239">
        <v>175.49600000000001</v>
      </c>
      <c r="E675" s="239">
        <v>27</v>
      </c>
      <c r="F675" s="239" t="s">
        <v>1214</v>
      </c>
      <c r="H675" s="239" t="s">
        <v>374</v>
      </c>
      <c r="I675" s="239">
        <v>25</v>
      </c>
      <c r="K675" s="239">
        <v>13006436</v>
      </c>
      <c r="L675" s="239">
        <v>133170194</v>
      </c>
      <c r="M675" s="239">
        <v>11</v>
      </c>
      <c r="N675" s="239">
        <v>13</v>
      </c>
      <c r="O675" s="239">
        <v>2013</v>
      </c>
      <c r="P675" s="239" t="s">
        <v>375</v>
      </c>
      <c r="Q675" s="239">
        <v>13</v>
      </c>
      <c r="R675" s="239" t="s">
        <v>376</v>
      </c>
      <c r="S675" s="239">
        <v>5</v>
      </c>
      <c r="T675" s="239">
        <v>0</v>
      </c>
      <c r="U675" s="239">
        <v>2</v>
      </c>
      <c r="V675" s="239">
        <v>90</v>
      </c>
      <c r="W675" s="239">
        <v>10</v>
      </c>
      <c r="X675" s="239">
        <v>3</v>
      </c>
      <c r="Y675" s="239">
        <v>1</v>
      </c>
      <c r="Z675" s="239">
        <v>1</v>
      </c>
      <c r="AA675" s="239">
        <v>1</v>
      </c>
      <c r="AB675" s="239">
        <v>1</v>
      </c>
      <c r="AC675" s="239">
        <v>98</v>
      </c>
      <c r="AD675" s="239" t="s">
        <v>525</v>
      </c>
      <c r="AE675" s="239" t="s">
        <v>1397</v>
      </c>
      <c r="AF675" s="239" t="s">
        <v>521</v>
      </c>
      <c r="AG675" s="239">
        <v>90</v>
      </c>
      <c r="AH675" s="239">
        <v>2</v>
      </c>
      <c r="AI675" s="239">
        <v>44</v>
      </c>
      <c r="AJ675" s="239">
        <v>1</v>
      </c>
      <c r="AK675" s="239">
        <v>21</v>
      </c>
      <c r="AL675" s="239">
        <v>55</v>
      </c>
      <c r="AM675" s="239" t="s">
        <v>374</v>
      </c>
      <c r="AN675" s="239">
        <v>5</v>
      </c>
      <c r="AO675" s="239">
        <v>1</v>
      </c>
      <c r="AS675" s="239">
        <v>3</v>
      </c>
      <c r="AT675" s="239">
        <v>22</v>
      </c>
      <c r="AU675" s="239">
        <v>55</v>
      </c>
      <c r="AV675" s="239">
        <v>11</v>
      </c>
      <c r="AW675" s="239">
        <v>21</v>
      </c>
      <c r="AX675" s="239">
        <v>2</v>
      </c>
      <c r="AY675" s="239">
        <v>1</v>
      </c>
      <c r="AZ675" s="239">
        <v>4</v>
      </c>
      <c r="BA675" s="239">
        <v>21</v>
      </c>
      <c r="BB675" s="239">
        <v>66</v>
      </c>
      <c r="BC675" s="239" t="s">
        <v>374</v>
      </c>
      <c r="BD675" s="239">
        <v>5</v>
      </c>
      <c r="BE675" s="239">
        <v>2</v>
      </c>
      <c r="BI675" s="239">
        <v>3</v>
      </c>
      <c r="BJ675" s="239">
        <v>22</v>
      </c>
      <c r="BK675" s="239">
        <v>55</v>
      </c>
      <c r="BL675" s="239">
        <v>11</v>
      </c>
      <c r="BM675" s="239">
        <v>21</v>
      </c>
      <c r="CT675" s="239">
        <v>444595</v>
      </c>
      <c r="CU675" s="239">
        <v>4971072</v>
      </c>
      <c r="CV675" s="239">
        <v>44.890919500000003</v>
      </c>
      <c r="CW675" s="239">
        <v>-93.701637899999994</v>
      </c>
      <c r="CX675" s="239" t="s">
        <v>379</v>
      </c>
      <c r="CY675" s="239" t="s">
        <v>1435</v>
      </c>
    </row>
    <row r="676" spans="1:103" x14ac:dyDescent="0.25">
      <c r="A676" s="239">
        <v>10989086</v>
      </c>
      <c r="B676" s="239">
        <v>3</v>
      </c>
      <c r="C676" s="239">
        <v>7</v>
      </c>
      <c r="D676" s="239">
        <v>175.49600000000001</v>
      </c>
      <c r="E676" s="239">
        <v>27</v>
      </c>
      <c r="F676" s="239" t="s">
        <v>1214</v>
      </c>
      <c r="H676" s="239" t="s">
        <v>374</v>
      </c>
      <c r="I676" s="239">
        <v>25</v>
      </c>
      <c r="K676" s="239">
        <v>14005442</v>
      </c>
      <c r="L676" s="239">
        <v>142970257</v>
      </c>
      <c r="M676" s="239">
        <v>10</v>
      </c>
      <c r="N676" s="239">
        <v>24</v>
      </c>
      <c r="O676" s="239">
        <v>2014</v>
      </c>
      <c r="P676" s="239" t="s">
        <v>383</v>
      </c>
      <c r="Q676" s="239">
        <v>23</v>
      </c>
      <c r="R676" s="239" t="s">
        <v>376</v>
      </c>
      <c r="S676" s="239">
        <v>5</v>
      </c>
      <c r="T676" s="239">
        <v>0</v>
      </c>
      <c r="U676" s="239">
        <v>1</v>
      </c>
      <c r="V676" s="239">
        <v>90</v>
      </c>
      <c r="W676" s="239">
        <v>16</v>
      </c>
      <c r="X676" s="239">
        <v>2</v>
      </c>
      <c r="Y676" s="239">
        <v>6</v>
      </c>
      <c r="Z676" s="239">
        <v>1</v>
      </c>
      <c r="AB676" s="239">
        <v>1</v>
      </c>
      <c r="AC676" s="239">
        <v>98</v>
      </c>
      <c r="AD676" s="239" t="s">
        <v>525</v>
      </c>
      <c r="AE676" s="239" t="s">
        <v>1397</v>
      </c>
      <c r="AF676" s="239" t="s">
        <v>521</v>
      </c>
      <c r="AG676" s="239">
        <v>4</v>
      </c>
      <c r="AH676" s="239">
        <v>2</v>
      </c>
      <c r="AI676" s="239">
        <v>2</v>
      </c>
      <c r="AJ676" s="239">
        <v>4</v>
      </c>
      <c r="AK676" s="239">
        <v>21</v>
      </c>
      <c r="AL676" s="239">
        <v>57</v>
      </c>
      <c r="AM676" s="239" t="s">
        <v>384</v>
      </c>
      <c r="AN676" s="239">
        <v>99</v>
      </c>
      <c r="AO676" s="239">
        <v>1</v>
      </c>
      <c r="AS676" s="239">
        <v>7</v>
      </c>
      <c r="AT676" s="239">
        <v>98</v>
      </c>
      <c r="AU676" s="239">
        <v>55</v>
      </c>
      <c r="AV676" s="239">
        <v>11</v>
      </c>
      <c r="AW676" s="239">
        <v>21</v>
      </c>
      <c r="CT676" s="239">
        <v>444595</v>
      </c>
      <c r="CU676" s="239">
        <v>4971072</v>
      </c>
      <c r="CV676" s="239">
        <v>44.890919500000003</v>
      </c>
      <c r="CW676" s="239">
        <v>-93.701637899999994</v>
      </c>
      <c r="CX676" s="239" t="s">
        <v>379</v>
      </c>
      <c r="CY676" s="239" t="s">
        <v>1436</v>
      </c>
    </row>
    <row r="677" spans="1:103" x14ac:dyDescent="0.25">
      <c r="A677" s="239">
        <v>679511</v>
      </c>
      <c r="B677" s="239">
        <v>3</v>
      </c>
      <c r="C677" s="239">
        <v>7</v>
      </c>
      <c r="D677" s="239">
        <v>175.51900000000001</v>
      </c>
      <c r="E677" s="239">
        <v>27</v>
      </c>
      <c r="F677" s="239" t="s">
        <v>1214</v>
      </c>
      <c r="H677" s="239" t="s">
        <v>374</v>
      </c>
      <c r="I677" s="239">
        <v>25</v>
      </c>
      <c r="K677" s="239">
        <v>19000404</v>
      </c>
      <c r="M677" s="239">
        <v>1</v>
      </c>
      <c r="N677" s="239">
        <v>26</v>
      </c>
      <c r="O677" s="239">
        <v>2019</v>
      </c>
      <c r="P677" s="239" t="s">
        <v>386</v>
      </c>
      <c r="Q677" s="239">
        <v>17</v>
      </c>
      <c r="R677" s="239" t="s">
        <v>393</v>
      </c>
      <c r="S677" s="239">
        <v>3</v>
      </c>
      <c r="T677" s="239">
        <v>0</v>
      </c>
      <c r="U677" s="239">
        <v>2</v>
      </c>
      <c r="V677" s="239">
        <v>5</v>
      </c>
      <c r="W677" s="239">
        <v>10</v>
      </c>
      <c r="X677" s="239">
        <v>2</v>
      </c>
      <c r="Y677" s="239">
        <v>3</v>
      </c>
      <c r="Z677" s="239">
        <v>1</v>
      </c>
      <c r="AB677" s="239">
        <v>3</v>
      </c>
      <c r="AC677" s="239">
        <v>98</v>
      </c>
      <c r="AD677" s="239" t="s">
        <v>676</v>
      </c>
      <c r="AF677" s="239" t="s">
        <v>542</v>
      </c>
      <c r="AG677" s="239">
        <v>10</v>
      </c>
      <c r="AH677" s="239">
        <v>2</v>
      </c>
      <c r="AI677" s="239">
        <v>3</v>
      </c>
      <c r="AJ677" s="239">
        <v>3</v>
      </c>
      <c r="AK677" s="239">
        <v>21</v>
      </c>
      <c r="AL677" s="239">
        <v>35</v>
      </c>
      <c r="AM677" s="239" t="s">
        <v>384</v>
      </c>
      <c r="AN677" s="239">
        <v>5</v>
      </c>
      <c r="AO677" s="239">
        <v>1</v>
      </c>
      <c r="AS677" s="239">
        <v>12</v>
      </c>
      <c r="AT677" s="239">
        <v>9</v>
      </c>
      <c r="AU677" s="239">
        <v>55</v>
      </c>
      <c r="AV677" s="239">
        <v>11</v>
      </c>
      <c r="AW677" s="239">
        <v>21</v>
      </c>
      <c r="AX677" s="239">
        <v>2</v>
      </c>
      <c r="AY677" s="239">
        <v>2</v>
      </c>
      <c r="AZ677" s="239">
        <v>4</v>
      </c>
      <c r="BA677" s="239">
        <v>26</v>
      </c>
      <c r="BB677" s="239">
        <v>29</v>
      </c>
      <c r="BC677" s="239" t="s">
        <v>384</v>
      </c>
      <c r="BD677" s="239">
        <v>5</v>
      </c>
      <c r="BE677" s="239">
        <v>1</v>
      </c>
      <c r="BI677" s="239">
        <v>12</v>
      </c>
      <c r="BJ677" s="239">
        <v>9</v>
      </c>
      <c r="BK677" s="239">
        <v>55</v>
      </c>
      <c r="BL677" s="239">
        <v>11</v>
      </c>
      <c r="BM677" s="239">
        <v>21</v>
      </c>
      <c r="CT677" s="239">
        <v>444531.89247368998</v>
      </c>
      <c r="CU677" s="239">
        <v>4971081.7340137204</v>
      </c>
      <c r="CV677" s="239">
        <v>44.890997830000003</v>
      </c>
      <c r="CW677" s="239">
        <v>-93.702442689999998</v>
      </c>
      <c r="CX677" s="239" t="s">
        <v>379</v>
      </c>
      <c r="CY677" s="239" t="s">
        <v>1437</v>
      </c>
    </row>
    <row r="678" spans="1:103" x14ac:dyDescent="0.25">
      <c r="A678" s="239">
        <v>10810406</v>
      </c>
      <c r="B678" s="239">
        <v>3</v>
      </c>
      <c r="C678" s="239">
        <v>7</v>
      </c>
      <c r="D678" s="239">
        <v>175.536</v>
      </c>
      <c r="E678" s="239">
        <v>27</v>
      </c>
      <c r="F678" s="239" t="s">
        <v>1214</v>
      </c>
      <c r="H678" s="239" t="s">
        <v>374</v>
      </c>
      <c r="I678" s="239">
        <v>25</v>
      </c>
      <c r="K678" s="239">
        <v>12005357</v>
      </c>
      <c r="L678" s="239">
        <v>122720038</v>
      </c>
      <c r="M678" s="239">
        <v>9</v>
      </c>
      <c r="N678" s="239">
        <v>28</v>
      </c>
      <c r="O678" s="239">
        <v>2012</v>
      </c>
      <c r="P678" s="239" t="s">
        <v>383</v>
      </c>
      <c r="Q678" s="239">
        <v>7</v>
      </c>
      <c r="S678" s="239">
        <v>5</v>
      </c>
      <c r="T678" s="239">
        <v>0</v>
      </c>
      <c r="U678" s="239">
        <v>1</v>
      </c>
      <c r="V678" s="239">
        <v>90</v>
      </c>
      <c r="W678" s="239">
        <v>16</v>
      </c>
      <c r="X678" s="239">
        <v>2</v>
      </c>
      <c r="Y678" s="239">
        <v>1</v>
      </c>
      <c r="Z678" s="239">
        <v>1</v>
      </c>
      <c r="AB678" s="239">
        <v>1</v>
      </c>
      <c r="AC678" s="239">
        <v>98</v>
      </c>
      <c r="AD678" s="239" t="s">
        <v>525</v>
      </c>
      <c r="AE678" s="239" t="s">
        <v>1397</v>
      </c>
      <c r="AF678" s="239" t="s">
        <v>521</v>
      </c>
      <c r="AG678" s="239">
        <v>4</v>
      </c>
      <c r="AH678" s="239">
        <v>2</v>
      </c>
      <c r="AI678" s="239">
        <v>4</v>
      </c>
      <c r="AJ678" s="239">
        <v>3</v>
      </c>
      <c r="AK678" s="239">
        <v>21</v>
      </c>
      <c r="AL678" s="239">
        <v>41</v>
      </c>
      <c r="AM678" s="239" t="s">
        <v>384</v>
      </c>
      <c r="AN678" s="239">
        <v>5</v>
      </c>
      <c r="AO678" s="239">
        <v>1</v>
      </c>
      <c r="AS678" s="239">
        <v>7</v>
      </c>
      <c r="AT678" s="239">
        <v>98</v>
      </c>
      <c r="AU678" s="239">
        <v>55</v>
      </c>
      <c r="AV678" s="239">
        <v>11</v>
      </c>
      <c r="AW678" s="239">
        <v>21</v>
      </c>
      <c r="CT678" s="239">
        <v>444659</v>
      </c>
      <c r="CU678" s="239">
        <v>4971078</v>
      </c>
      <c r="CV678" s="239">
        <v>44.890975099999999</v>
      </c>
      <c r="CW678" s="239">
        <v>-93.7008364</v>
      </c>
      <c r="CX678" s="239" t="s">
        <v>379</v>
      </c>
      <c r="CY678" s="239" t="s">
        <v>1438</v>
      </c>
    </row>
    <row r="679" spans="1:103" x14ac:dyDescent="0.25">
      <c r="A679" s="239">
        <v>11050600</v>
      </c>
      <c r="B679" s="239">
        <v>3</v>
      </c>
      <c r="C679" s="239">
        <v>7</v>
      </c>
      <c r="D679" s="239">
        <v>175.595</v>
      </c>
      <c r="E679" s="239">
        <v>27</v>
      </c>
      <c r="F679" s="239" t="s">
        <v>1214</v>
      </c>
      <c r="H679" s="239" t="s">
        <v>374</v>
      </c>
      <c r="I679" s="239">
        <v>25</v>
      </c>
      <c r="K679" s="239">
        <v>15003171</v>
      </c>
      <c r="L679" s="239">
        <v>151730265</v>
      </c>
      <c r="M679" s="239">
        <v>6</v>
      </c>
      <c r="N679" s="239">
        <v>21</v>
      </c>
      <c r="O679" s="239">
        <v>2015</v>
      </c>
      <c r="P679" s="239" t="s">
        <v>389</v>
      </c>
      <c r="Q679" s="239">
        <v>22</v>
      </c>
      <c r="R679" s="239" t="s">
        <v>376</v>
      </c>
      <c r="S679" s="239">
        <v>5</v>
      </c>
      <c r="T679" s="239">
        <v>0</v>
      </c>
      <c r="U679" s="239">
        <v>1</v>
      </c>
      <c r="V679" s="239">
        <v>8</v>
      </c>
      <c r="W679" s="239">
        <v>16</v>
      </c>
      <c r="X679" s="239">
        <v>2</v>
      </c>
      <c r="Y679" s="239">
        <v>6</v>
      </c>
      <c r="Z679" s="239">
        <v>1</v>
      </c>
      <c r="AB679" s="239">
        <v>1</v>
      </c>
      <c r="AC679" s="239">
        <v>98</v>
      </c>
      <c r="AD679" s="239" t="s">
        <v>525</v>
      </c>
      <c r="AE679" s="239" t="s">
        <v>1381</v>
      </c>
      <c r="AF679" s="239" t="s">
        <v>521</v>
      </c>
      <c r="AG679" s="239">
        <v>4</v>
      </c>
      <c r="AH679" s="239">
        <v>2</v>
      </c>
      <c r="AI679" s="239">
        <v>4</v>
      </c>
      <c r="AJ679" s="239">
        <v>4</v>
      </c>
      <c r="AK679" s="239">
        <v>21</v>
      </c>
      <c r="AL679" s="239">
        <v>34</v>
      </c>
      <c r="AM679" s="239" t="s">
        <v>384</v>
      </c>
      <c r="AN679" s="239">
        <v>5</v>
      </c>
      <c r="AO679" s="239">
        <v>1</v>
      </c>
      <c r="AS679" s="239">
        <v>7</v>
      </c>
      <c r="AT679" s="239">
        <v>98</v>
      </c>
      <c r="AU679" s="239">
        <v>55</v>
      </c>
      <c r="AV679" s="239">
        <v>11</v>
      </c>
      <c r="AW679" s="239">
        <v>21</v>
      </c>
      <c r="CT679" s="239">
        <v>444754</v>
      </c>
      <c r="CU679" s="239">
        <v>4971085</v>
      </c>
      <c r="CV679" s="239">
        <v>44.891040199999999</v>
      </c>
      <c r="CW679" s="239">
        <v>-93.699627100000001</v>
      </c>
      <c r="CX679" s="239" t="s">
        <v>379</v>
      </c>
      <c r="CY679" s="239" t="s">
        <v>1439</v>
      </c>
    </row>
    <row r="680" spans="1:103" x14ac:dyDescent="0.25">
      <c r="A680" s="239">
        <v>429563</v>
      </c>
      <c r="B680" s="239">
        <v>3</v>
      </c>
      <c r="C680" s="239">
        <v>7</v>
      </c>
      <c r="D680" s="239">
        <v>175.63800000000001</v>
      </c>
      <c r="E680" s="239">
        <v>27</v>
      </c>
      <c r="F680" s="239" t="s">
        <v>1214</v>
      </c>
      <c r="H680" s="239" t="s">
        <v>374</v>
      </c>
      <c r="I680" s="239">
        <v>25</v>
      </c>
      <c r="K680" s="239">
        <v>17001203</v>
      </c>
      <c r="M680" s="239">
        <v>3</v>
      </c>
      <c r="N680" s="239">
        <v>15</v>
      </c>
      <c r="O680" s="239">
        <v>2017</v>
      </c>
      <c r="P680" s="239" t="s">
        <v>375</v>
      </c>
      <c r="Q680" s="239">
        <v>15</v>
      </c>
      <c r="R680" s="239" t="s">
        <v>376</v>
      </c>
      <c r="S680" s="239">
        <v>5</v>
      </c>
      <c r="T680" s="239">
        <v>0</v>
      </c>
      <c r="U680" s="239">
        <v>2</v>
      </c>
      <c r="V680" s="239">
        <v>12</v>
      </c>
      <c r="W680" s="239">
        <v>10</v>
      </c>
      <c r="X680" s="239">
        <v>2</v>
      </c>
      <c r="Y680" s="239">
        <v>1</v>
      </c>
      <c r="Z680" s="239">
        <v>1</v>
      </c>
      <c r="AB680" s="239">
        <v>1</v>
      </c>
      <c r="AC680" s="239">
        <v>98</v>
      </c>
      <c r="AD680" s="239" t="s">
        <v>676</v>
      </c>
      <c r="AF680" s="239" t="s">
        <v>521</v>
      </c>
      <c r="AG680" s="239">
        <v>7</v>
      </c>
      <c r="AH680" s="239">
        <v>2</v>
      </c>
      <c r="AI680" s="239">
        <v>2</v>
      </c>
      <c r="AJ680" s="239">
        <v>4</v>
      </c>
      <c r="AK680" s="239">
        <v>21</v>
      </c>
      <c r="AL680" s="239">
        <v>41</v>
      </c>
      <c r="AM680" s="239" t="s">
        <v>384</v>
      </c>
      <c r="AN680" s="239">
        <v>9</v>
      </c>
      <c r="AO680" s="239">
        <v>90</v>
      </c>
      <c r="AS680" s="239">
        <v>14</v>
      </c>
      <c r="AT680" s="239">
        <v>9</v>
      </c>
      <c r="AU680" s="239">
        <v>55</v>
      </c>
      <c r="AV680" s="239">
        <v>11</v>
      </c>
      <c r="AW680" s="239">
        <v>21</v>
      </c>
      <c r="AX680" s="239">
        <v>2</v>
      </c>
      <c r="AY680" s="239">
        <v>2</v>
      </c>
      <c r="AZ680" s="239">
        <v>4</v>
      </c>
      <c r="BA680" s="239">
        <v>21</v>
      </c>
      <c r="BB680" s="239">
        <v>72</v>
      </c>
      <c r="BC680" s="239" t="s">
        <v>374</v>
      </c>
      <c r="BD680" s="239">
        <v>5</v>
      </c>
      <c r="BE680" s="239">
        <v>1</v>
      </c>
      <c r="BI680" s="239">
        <v>14</v>
      </c>
      <c r="BJ680" s="239">
        <v>9</v>
      </c>
      <c r="BK680" s="239">
        <v>55</v>
      </c>
      <c r="BL680" s="239">
        <v>11</v>
      </c>
      <c r="BM680" s="239">
        <v>21</v>
      </c>
      <c r="CT680" s="239">
        <v>444831.89006100199</v>
      </c>
      <c r="CU680" s="239">
        <v>4971092.2476411099</v>
      </c>
      <c r="CV680" s="239">
        <v>44.891115769999999</v>
      </c>
      <c r="CW680" s="239">
        <v>-93.698644979999997</v>
      </c>
      <c r="CX680" s="239" t="s">
        <v>379</v>
      </c>
      <c r="CY680" s="239" t="s">
        <v>1440</v>
      </c>
    </row>
    <row r="681" spans="1:103" x14ac:dyDescent="0.25">
      <c r="A681" s="239">
        <v>10800494</v>
      </c>
      <c r="B681" s="239">
        <v>3</v>
      </c>
      <c r="C681" s="239">
        <v>7</v>
      </c>
      <c r="D681" s="239">
        <v>175.67500000000001</v>
      </c>
      <c r="E681" s="239">
        <v>27</v>
      </c>
      <c r="F681" s="239" t="s">
        <v>1214</v>
      </c>
      <c r="H681" s="239" t="s">
        <v>374</v>
      </c>
      <c r="I681" s="239">
        <v>25</v>
      </c>
      <c r="K681" s="239">
        <v>12004146</v>
      </c>
      <c r="L681" s="239">
        <v>122060035</v>
      </c>
      <c r="M681" s="239">
        <v>7</v>
      </c>
      <c r="N681" s="239">
        <v>24</v>
      </c>
      <c r="O681" s="239">
        <v>2012</v>
      </c>
      <c r="P681" s="239" t="s">
        <v>391</v>
      </c>
      <c r="Q681" s="239">
        <v>7</v>
      </c>
      <c r="S681" s="239">
        <v>5</v>
      </c>
      <c r="T681" s="239">
        <v>0</v>
      </c>
      <c r="U681" s="239">
        <v>2</v>
      </c>
      <c r="V681" s="239">
        <v>1</v>
      </c>
      <c r="W681" s="239">
        <v>10</v>
      </c>
      <c r="X681" s="239">
        <v>2</v>
      </c>
      <c r="Y681" s="239">
        <v>2</v>
      </c>
      <c r="Z681" s="239">
        <v>2</v>
      </c>
      <c r="AA681" s="239">
        <v>3</v>
      </c>
      <c r="AB681" s="239">
        <v>2</v>
      </c>
      <c r="AC681" s="239">
        <v>98</v>
      </c>
      <c r="AD681" s="239" t="s">
        <v>519</v>
      </c>
      <c r="AE681" s="239" t="s">
        <v>1397</v>
      </c>
      <c r="AF681" s="239" t="s">
        <v>521</v>
      </c>
      <c r="AG681" s="239">
        <v>7</v>
      </c>
      <c r="AH681" s="239">
        <v>2</v>
      </c>
      <c r="AI681" s="239">
        <v>2</v>
      </c>
      <c r="AJ681" s="239">
        <v>3</v>
      </c>
      <c r="AK681" s="239">
        <v>26</v>
      </c>
      <c r="AL681" s="239">
        <v>38</v>
      </c>
      <c r="AM681" s="239" t="s">
        <v>374</v>
      </c>
      <c r="AN681" s="239">
        <v>5</v>
      </c>
      <c r="AO681" s="239">
        <v>1</v>
      </c>
      <c r="AS681" s="239">
        <v>7</v>
      </c>
      <c r="AT681" s="239">
        <v>98</v>
      </c>
      <c r="AU681" s="239">
        <v>55</v>
      </c>
      <c r="AV681" s="239">
        <v>11</v>
      </c>
      <c r="AW681" s="239">
        <v>22</v>
      </c>
      <c r="AX681" s="239">
        <v>2</v>
      </c>
      <c r="AY681" s="239">
        <v>2</v>
      </c>
      <c r="AZ681" s="239">
        <v>3</v>
      </c>
      <c r="BA681" s="239">
        <v>26</v>
      </c>
      <c r="BB681" s="239">
        <v>19</v>
      </c>
      <c r="BC681" s="239" t="s">
        <v>384</v>
      </c>
      <c r="BD681" s="239">
        <v>5</v>
      </c>
      <c r="BI681" s="239">
        <v>7</v>
      </c>
      <c r="BJ681" s="239">
        <v>98</v>
      </c>
      <c r="BK681" s="239">
        <v>55</v>
      </c>
      <c r="BL681" s="239">
        <v>11</v>
      </c>
      <c r="BM681" s="239">
        <v>22</v>
      </c>
      <c r="CT681" s="239">
        <v>444882</v>
      </c>
      <c r="CU681" s="239">
        <v>4971095</v>
      </c>
      <c r="CV681" s="239">
        <v>44.891145899999998</v>
      </c>
      <c r="CW681" s="239">
        <v>-93.698015600000005</v>
      </c>
      <c r="CX681" s="239" t="s">
        <v>379</v>
      </c>
      <c r="CY681" s="239" t="s">
        <v>1441</v>
      </c>
    </row>
    <row r="682" spans="1:103" x14ac:dyDescent="0.25">
      <c r="A682" s="239">
        <v>10841831</v>
      </c>
      <c r="B682" s="239">
        <v>3</v>
      </c>
      <c r="C682" s="239">
        <v>7</v>
      </c>
      <c r="D682" s="239">
        <v>175.744</v>
      </c>
      <c r="E682" s="239">
        <v>27</v>
      </c>
      <c r="F682" s="239" t="s">
        <v>1214</v>
      </c>
      <c r="H682" s="239" t="s">
        <v>374</v>
      </c>
      <c r="I682" s="239">
        <v>25</v>
      </c>
      <c r="K682" s="239">
        <v>12006875</v>
      </c>
      <c r="L682" s="239">
        <v>123540169</v>
      </c>
      <c r="M682" s="239">
        <v>12</v>
      </c>
      <c r="N682" s="239">
        <v>19</v>
      </c>
      <c r="O682" s="239">
        <v>2012</v>
      </c>
      <c r="P682" s="239" t="s">
        <v>375</v>
      </c>
      <c r="Q682" s="239">
        <v>18</v>
      </c>
      <c r="S682" s="239">
        <v>5</v>
      </c>
      <c r="T682" s="239">
        <v>0</v>
      </c>
      <c r="U682" s="239">
        <v>1</v>
      </c>
      <c r="V682" s="239">
        <v>8</v>
      </c>
      <c r="W682" s="239">
        <v>16</v>
      </c>
      <c r="X682" s="239">
        <v>2</v>
      </c>
      <c r="Y682" s="239">
        <v>6</v>
      </c>
      <c r="Z682" s="239">
        <v>1</v>
      </c>
      <c r="AB682" s="239">
        <v>1</v>
      </c>
      <c r="AC682" s="239">
        <v>98</v>
      </c>
      <c r="AD682" s="239" t="s">
        <v>1442</v>
      </c>
      <c r="AE682" s="239" t="s">
        <v>1397</v>
      </c>
      <c r="AF682" s="239" t="s">
        <v>521</v>
      </c>
      <c r="AG682" s="239">
        <v>4</v>
      </c>
      <c r="AH682" s="239">
        <v>2</v>
      </c>
      <c r="AI682" s="239">
        <v>4</v>
      </c>
      <c r="AJ682" s="239">
        <v>4</v>
      </c>
      <c r="AK682" s="239">
        <v>21</v>
      </c>
      <c r="AL682" s="239">
        <v>61</v>
      </c>
      <c r="AM682" s="239" t="s">
        <v>384</v>
      </c>
      <c r="AN682" s="239">
        <v>5</v>
      </c>
      <c r="AO682" s="239">
        <v>1</v>
      </c>
      <c r="AS682" s="239">
        <v>7</v>
      </c>
      <c r="AT682" s="239">
        <v>98</v>
      </c>
      <c r="AU682" s="239">
        <v>55</v>
      </c>
      <c r="AV682" s="239">
        <v>11</v>
      </c>
      <c r="AW682" s="239">
        <v>20</v>
      </c>
      <c r="CT682" s="239">
        <v>444993</v>
      </c>
      <c r="CU682" s="239">
        <v>4971103</v>
      </c>
      <c r="CV682" s="239">
        <v>44.891224200000003</v>
      </c>
      <c r="CW682" s="239">
        <v>-93.696603600000003</v>
      </c>
      <c r="CX682" s="239" t="s">
        <v>379</v>
      </c>
      <c r="CY682" s="239" t="s">
        <v>1443</v>
      </c>
    </row>
    <row r="683" spans="1:103" x14ac:dyDescent="0.25">
      <c r="A683" s="239">
        <v>521941</v>
      </c>
      <c r="B683" s="239">
        <v>3</v>
      </c>
      <c r="C683" s="239">
        <v>7</v>
      </c>
      <c r="D683" s="239">
        <v>175.755</v>
      </c>
      <c r="E683" s="239">
        <v>27</v>
      </c>
      <c r="F683" s="239" t="s">
        <v>1214</v>
      </c>
      <c r="H683" s="239" t="s">
        <v>374</v>
      </c>
      <c r="I683" s="239">
        <v>25</v>
      </c>
      <c r="K683" s="239">
        <v>17005879</v>
      </c>
      <c r="M683" s="239">
        <v>12</v>
      </c>
      <c r="N683" s="239">
        <v>5</v>
      </c>
      <c r="O683" s="239">
        <v>2017</v>
      </c>
      <c r="P683" s="239" t="s">
        <v>391</v>
      </c>
      <c r="Q683" s="239">
        <v>8</v>
      </c>
      <c r="R683" s="239" t="s">
        <v>376</v>
      </c>
      <c r="S683" s="239">
        <v>5</v>
      </c>
      <c r="T683" s="239">
        <v>0</v>
      </c>
      <c r="U683" s="239">
        <v>1</v>
      </c>
      <c r="W683" s="239">
        <v>83</v>
      </c>
      <c r="X683" s="239">
        <v>2</v>
      </c>
      <c r="Y683" s="239">
        <v>1</v>
      </c>
      <c r="Z683" s="239">
        <v>1</v>
      </c>
      <c r="AB683" s="239">
        <v>5</v>
      </c>
      <c r="AC683" s="239">
        <v>98</v>
      </c>
      <c r="AD683" s="239" t="s">
        <v>676</v>
      </c>
      <c r="AF683" s="239" t="s">
        <v>521</v>
      </c>
      <c r="AG683" s="239">
        <v>3</v>
      </c>
      <c r="AH683" s="239">
        <v>2</v>
      </c>
      <c r="AI683" s="239">
        <v>6</v>
      </c>
      <c r="AJ683" s="239">
        <v>4</v>
      </c>
      <c r="AK683" s="239">
        <v>21</v>
      </c>
      <c r="AL683" s="239">
        <v>27</v>
      </c>
      <c r="AM683" s="239" t="s">
        <v>374</v>
      </c>
      <c r="AN683" s="239">
        <v>5</v>
      </c>
      <c r="AO683" s="239">
        <v>62</v>
      </c>
      <c r="AS683" s="239">
        <v>12</v>
      </c>
      <c r="AT683" s="239">
        <v>98</v>
      </c>
      <c r="AU683" s="239">
        <v>55</v>
      </c>
      <c r="AV683" s="239">
        <v>11</v>
      </c>
      <c r="AW683" s="239">
        <v>23</v>
      </c>
      <c r="CT683" s="239">
        <v>445019.78511614201</v>
      </c>
      <c r="CU683" s="239">
        <v>4971115.8653319804</v>
      </c>
      <c r="CV683" s="239">
        <v>44.891342889999997</v>
      </c>
      <c r="CW683" s="239">
        <v>-93.696268230000001</v>
      </c>
      <c r="CX683" s="239" t="s">
        <v>379</v>
      </c>
      <c r="CY683" s="239" t="s">
        <v>1444</v>
      </c>
    </row>
    <row r="684" spans="1:103" x14ac:dyDescent="0.25">
      <c r="A684" s="239">
        <v>607430</v>
      </c>
      <c r="B684" s="239">
        <v>3</v>
      </c>
      <c r="C684" s="239">
        <v>7</v>
      </c>
      <c r="D684" s="239">
        <v>175.797</v>
      </c>
      <c r="E684" s="239">
        <v>27</v>
      </c>
      <c r="F684" s="239" t="s">
        <v>1214</v>
      </c>
      <c r="H684" s="239" t="s">
        <v>374</v>
      </c>
      <c r="I684" s="239">
        <v>25</v>
      </c>
      <c r="K684" s="239">
        <v>18003186</v>
      </c>
      <c r="M684" s="239">
        <v>6</v>
      </c>
      <c r="N684" s="239">
        <v>28</v>
      </c>
      <c r="O684" s="239">
        <v>2018</v>
      </c>
      <c r="P684" s="239" t="s">
        <v>416</v>
      </c>
      <c r="Q684" s="239">
        <v>15</v>
      </c>
      <c r="S684" s="239">
        <v>4</v>
      </c>
      <c r="T684" s="239">
        <v>0</v>
      </c>
      <c r="U684" s="239">
        <v>2</v>
      </c>
      <c r="V684" s="239">
        <v>12</v>
      </c>
      <c r="W684" s="239">
        <v>10</v>
      </c>
      <c r="X684" s="239">
        <v>2</v>
      </c>
      <c r="Y684" s="239">
        <v>1</v>
      </c>
      <c r="Z684" s="239">
        <v>1</v>
      </c>
      <c r="AB684" s="239">
        <v>1</v>
      </c>
      <c r="AC684" s="239">
        <v>98</v>
      </c>
      <c r="AD684" s="239" t="s">
        <v>676</v>
      </c>
      <c r="AF684" s="239" t="s">
        <v>521</v>
      </c>
      <c r="AG684" s="239">
        <v>7</v>
      </c>
      <c r="AH684" s="239">
        <v>2</v>
      </c>
      <c r="AI684" s="239">
        <v>4</v>
      </c>
      <c r="AJ684" s="239">
        <v>4</v>
      </c>
      <c r="AK684" s="239">
        <v>21</v>
      </c>
      <c r="AL684" s="239">
        <v>18</v>
      </c>
      <c r="AM684" s="239" t="s">
        <v>374</v>
      </c>
      <c r="AN684" s="239">
        <v>5</v>
      </c>
      <c r="AO684" s="239">
        <v>4</v>
      </c>
      <c r="AS684" s="239">
        <v>12</v>
      </c>
      <c r="AT684" s="239">
        <v>9</v>
      </c>
      <c r="AV684" s="239">
        <v>11</v>
      </c>
      <c r="AW684" s="239">
        <v>21</v>
      </c>
      <c r="AX684" s="239">
        <v>2</v>
      </c>
      <c r="AY684" s="239">
        <v>6</v>
      </c>
      <c r="AZ684" s="239">
        <v>4</v>
      </c>
      <c r="BA684" s="239">
        <v>21</v>
      </c>
      <c r="BB684" s="239">
        <v>33</v>
      </c>
      <c r="BC684" s="239" t="s">
        <v>374</v>
      </c>
      <c r="BD684" s="239">
        <v>5</v>
      </c>
      <c r="BE684" s="239">
        <v>1</v>
      </c>
      <c r="BI684" s="239">
        <v>12</v>
      </c>
      <c r="BJ684" s="239">
        <v>9</v>
      </c>
      <c r="BK684" s="239">
        <v>55</v>
      </c>
      <c r="BL684" s="239">
        <v>11</v>
      </c>
      <c r="BM684" s="239">
        <v>21</v>
      </c>
      <c r="CT684" s="239">
        <v>445077.33535690198</v>
      </c>
      <c r="CU684" s="239">
        <v>4971108.6137427203</v>
      </c>
      <c r="CV684" s="239">
        <v>44.891282060000002</v>
      </c>
      <c r="CW684" s="239">
        <v>-93.695538679999999</v>
      </c>
      <c r="CX684" s="239" t="s">
        <v>379</v>
      </c>
      <c r="CY684" s="239" t="s">
        <v>1445</v>
      </c>
    </row>
    <row r="685" spans="1:103" x14ac:dyDescent="0.25">
      <c r="A685" s="239">
        <v>10755214</v>
      </c>
      <c r="B685" s="239">
        <v>3</v>
      </c>
      <c r="C685" s="239">
        <v>7</v>
      </c>
      <c r="D685" s="239">
        <v>175.84299999999999</v>
      </c>
      <c r="E685" s="239">
        <v>27</v>
      </c>
      <c r="F685" s="239" t="s">
        <v>1214</v>
      </c>
      <c r="H685" s="239" t="s">
        <v>374</v>
      </c>
      <c r="I685" s="239">
        <v>25</v>
      </c>
      <c r="K685" s="239">
        <v>11511914</v>
      </c>
      <c r="L685" s="239">
        <v>113360289</v>
      </c>
      <c r="M685" s="239">
        <v>12</v>
      </c>
      <c r="N685" s="239">
        <v>1</v>
      </c>
      <c r="O685" s="239">
        <v>2011</v>
      </c>
      <c r="P685" s="239" t="s">
        <v>416</v>
      </c>
      <c r="Q685" s="239">
        <v>17</v>
      </c>
      <c r="R685" s="239" t="s">
        <v>376</v>
      </c>
      <c r="S685" s="239">
        <v>5</v>
      </c>
      <c r="T685" s="239">
        <v>0</v>
      </c>
      <c r="U685" s="239">
        <v>2</v>
      </c>
      <c r="V685" s="239">
        <v>11</v>
      </c>
      <c r="W685" s="239">
        <v>10</v>
      </c>
      <c r="X685" s="239">
        <v>2</v>
      </c>
      <c r="Y685" s="239">
        <v>6</v>
      </c>
      <c r="Z685" s="239">
        <v>1</v>
      </c>
      <c r="AB685" s="239">
        <v>1</v>
      </c>
      <c r="AC685" s="239">
        <v>98</v>
      </c>
      <c r="AD685" s="239" t="s">
        <v>576</v>
      </c>
      <c r="AE685" s="239">
        <v>44</v>
      </c>
      <c r="AF685" s="239" t="s">
        <v>521</v>
      </c>
      <c r="AG685" s="239">
        <v>6</v>
      </c>
      <c r="AH685" s="239">
        <v>2</v>
      </c>
      <c r="AI685" s="239">
        <v>4</v>
      </c>
      <c r="AJ685" s="239">
        <v>4</v>
      </c>
      <c r="AK685" s="239">
        <v>21</v>
      </c>
      <c r="AL685" s="239">
        <v>72</v>
      </c>
      <c r="AM685" s="239" t="s">
        <v>384</v>
      </c>
      <c r="AN685" s="239">
        <v>5</v>
      </c>
      <c r="AO685" s="239">
        <v>15</v>
      </c>
      <c r="AS685" s="239">
        <v>7</v>
      </c>
      <c r="AT685" s="239">
        <v>98</v>
      </c>
      <c r="AU685" s="239">
        <v>55</v>
      </c>
      <c r="AV685" s="239">
        <v>11</v>
      </c>
      <c r="AW685" s="239">
        <v>21</v>
      </c>
      <c r="AX685" s="239">
        <v>2</v>
      </c>
      <c r="AY685" s="239">
        <v>2</v>
      </c>
      <c r="AZ685" s="239">
        <v>3</v>
      </c>
      <c r="BA685" s="239">
        <v>21</v>
      </c>
      <c r="BB685" s="239">
        <v>29</v>
      </c>
      <c r="BC685" s="239" t="s">
        <v>384</v>
      </c>
      <c r="BD685" s="239">
        <v>5</v>
      </c>
      <c r="BE685" s="239">
        <v>1</v>
      </c>
      <c r="BI685" s="239">
        <v>7</v>
      </c>
      <c r="BJ685" s="239">
        <v>98</v>
      </c>
      <c r="BK685" s="239">
        <v>55</v>
      </c>
      <c r="BL685" s="239">
        <v>11</v>
      </c>
      <c r="BM685" s="239">
        <v>21</v>
      </c>
      <c r="CT685" s="239">
        <v>445151</v>
      </c>
      <c r="CU685" s="239">
        <v>4971111</v>
      </c>
      <c r="CV685" s="239">
        <v>44.891305799999998</v>
      </c>
      <c r="CW685" s="239">
        <v>-93.694602799999998</v>
      </c>
      <c r="CX685" s="239" t="s">
        <v>379</v>
      </c>
      <c r="CY685" s="239" t="s">
        <v>1446</v>
      </c>
    </row>
    <row r="686" spans="1:103" x14ac:dyDescent="0.25">
      <c r="A686" s="239">
        <v>10750386</v>
      </c>
      <c r="B686" s="239">
        <v>3</v>
      </c>
      <c r="C686" s="239">
        <v>7</v>
      </c>
      <c r="D686" s="239">
        <v>175.852</v>
      </c>
      <c r="E686" s="239">
        <v>27</v>
      </c>
      <c r="F686" s="239" t="s">
        <v>1214</v>
      </c>
      <c r="H686" s="239" t="s">
        <v>374</v>
      </c>
      <c r="I686" s="239">
        <v>25</v>
      </c>
      <c r="L686" s="239">
        <v>112970129</v>
      </c>
      <c r="M686" s="239">
        <v>9</v>
      </c>
      <c r="N686" s="239">
        <v>17</v>
      </c>
      <c r="O686" s="239">
        <v>2011</v>
      </c>
      <c r="P686" s="239" t="s">
        <v>386</v>
      </c>
      <c r="Q686" s="239">
        <v>20</v>
      </c>
      <c r="S686" s="239">
        <v>5</v>
      </c>
      <c r="T686" s="239">
        <v>0</v>
      </c>
      <c r="U686" s="239">
        <v>1</v>
      </c>
      <c r="V686" s="239">
        <v>90</v>
      </c>
      <c r="W686" s="239">
        <v>16</v>
      </c>
      <c r="Y686" s="239">
        <v>3</v>
      </c>
      <c r="Z686" s="239">
        <v>1</v>
      </c>
      <c r="AB686" s="239">
        <v>1</v>
      </c>
      <c r="AC686" s="239">
        <v>98</v>
      </c>
      <c r="AF686" s="239" t="s">
        <v>521</v>
      </c>
      <c r="AG686" s="239">
        <v>4</v>
      </c>
      <c r="AH686" s="239">
        <v>2</v>
      </c>
      <c r="AI686" s="239">
        <v>4</v>
      </c>
      <c r="AJ686" s="239">
        <v>3</v>
      </c>
      <c r="AK686" s="239">
        <v>21</v>
      </c>
      <c r="AL686" s="239">
        <v>67</v>
      </c>
      <c r="AM686" s="239" t="s">
        <v>384</v>
      </c>
      <c r="AT686" s="239">
        <v>98</v>
      </c>
      <c r="AU686" s="239">
        <v>55</v>
      </c>
      <c r="CT686" s="239">
        <v>445167</v>
      </c>
      <c r="CU686" s="239">
        <v>4971111</v>
      </c>
      <c r="CV686" s="239">
        <v>44.891314000000001</v>
      </c>
      <c r="CW686" s="239">
        <v>-93.694400799999997</v>
      </c>
      <c r="CX686" s="239" t="s">
        <v>379</v>
      </c>
    </row>
    <row r="687" spans="1:103" x14ac:dyDescent="0.25">
      <c r="A687" s="239">
        <v>637026</v>
      </c>
      <c r="B687" s="239">
        <v>3</v>
      </c>
      <c r="C687" s="239">
        <v>7</v>
      </c>
      <c r="D687" s="239">
        <v>175.87299999999999</v>
      </c>
      <c r="E687" s="239">
        <v>27</v>
      </c>
      <c r="F687" s="239" t="s">
        <v>1214</v>
      </c>
      <c r="H687" s="239" t="s">
        <v>374</v>
      </c>
      <c r="I687" s="239">
        <v>25</v>
      </c>
      <c r="K687" s="239">
        <v>18030205</v>
      </c>
      <c r="M687" s="239">
        <v>9</v>
      </c>
      <c r="N687" s="239">
        <v>24</v>
      </c>
      <c r="O687" s="239">
        <v>2018</v>
      </c>
      <c r="P687" s="239" t="s">
        <v>381</v>
      </c>
      <c r="Q687" s="239">
        <v>6</v>
      </c>
      <c r="S687" s="239">
        <v>5</v>
      </c>
      <c r="T687" s="239">
        <v>0</v>
      </c>
      <c r="U687" s="239">
        <v>1</v>
      </c>
      <c r="W687" s="239">
        <v>16</v>
      </c>
      <c r="X687" s="239">
        <v>2</v>
      </c>
      <c r="Y687" s="239">
        <v>2</v>
      </c>
      <c r="Z687" s="239">
        <v>2</v>
      </c>
      <c r="AB687" s="239">
        <v>1</v>
      </c>
      <c r="AC687" s="239">
        <v>98</v>
      </c>
      <c r="AD687" s="239" t="s">
        <v>676</v>
      </c>
      <c r="AF687" s="239" t="s">
        <v>521</v>
      </c>
      <c r="AG687" s="239">
        <v>4</v>
      </c>
      <c r="AH687" s="239">
        <v>2</v>
      </c>
      <c r="AI687" s="239">
        <v>2</v>
      </c>
      <c r="AJ687" s="239">
        <v>3</v>
      </c>
      <c r="AK687" s="239">
        <v>21</v>
      </c>
      <c r="AL687" s="239">
        <v>56</v>
      </c>
      <c r="AM687" s="239" t="s">
        <v>384</v>
      </c>
      <c r="AN687" s="239">
        <v>5</v>
      </c>
      <c r="AO687" s="239">
        <v>1</v>
      </c>
      <c r="AS687" s="239">
        <v>12</v>
      </c>
      <c r="AT687" s="239">
        <v>9</v>
      </c>
      <c r="AU687" s="239">
        <v>60</v>
      </c>
      <c r="AV687" s="239">
        <v>11</v>
      </c>
      <c r="AW687" s="239">
        <v>21</v>
      </c>
      <c r="CT687" s="239">
        <v>445200.92955757299</v>
      </c>
      <c r="CU687" s="239">
        <v>4971107.4038783703</v>
      </c>
      <c r="CV687" s="239">
        <v>44.891280690000002</v>
      </c>
      <c r="CW687" s="239">
        <v>-93.693973479999997</v>
      </c>
      <c r="CX687" s="239" t="s">
        <v>379</v>
      </c>
      <c r="CY687" s="239" t="s">
        <v>1447</v>
      </c>
    </row>
    <row r="688" spans="1:103" x14ac:dyDescent="0.25">
      <c r="A688" s="239">
        <v>10988399</v>
      </c>
      <c r="B688" s="239">
        <v>3</v>
      </c>
      <c r="C688" s="239">
        <v>7</v>
      </c>
      <c r="D688" s="239">
        <v>175.99199999999999</v>
      </c>
      <c r="E688" s="239">
        <v>27</v>
      </c>
      <c r="F688" s="239" t="s">
        <v>1214</v>
      </c>
      <c r="H688" s="239" t="s">
        <v>374</v>
      </c>
      <c r="I688" s="239">
        <v>25</v>
      </c>
      <c r="K688" s="239">
        <v>14005318</v>
      </c>
      <c r="L688" s="239">
        <v>142930032</v>
      </c>
      <c r="M688" s="239">
        <v>10</v>
      </c>
      <c r="N688" s="239">
        <v>20</v>
      </c>
      <c r="O688" s="239">
        <v>2014</v>
      </c>
      <c r="P688" s="239" t="s">
        <v>381</v>
      </c>
      <c r="Q688" s="239">
        <v>6</v>
      </c>
      <c r="S688" s="239">
        <v>5</v>
      </c>
      <c r="T688" s="239">
        <v>0</v>
      </c>
      <c r="U688" s="239">
        <v>1</v>
      </c>
      <c r="V688" s="239">
        <v>8</v>
      </c>
      <c r="W688" s="239">
        <v>16</v>
      </c>
      <c r="X688" s="239">
        <v>2</v>
      </c>
      <c r="Y688" s="239">
        <v>6</v>
      </c>
      <c r="Z688" s="239">
        <v>2</v>
      </c>
      <c r="AB688" s="239">
        <v>1</v>
      </c>
      <c r="AC688" s="239">
        <v>98</v>
      </c>
      <c r="AD688" s="239" t="s">
        <v>1224</v>
      </c>
      <c r="AE688" s="239" t="s">
        <v>1397</v>
      </c>
      <c r="AF688" s="239" t="s">
        <v>521</v>
      </c>
      <c r="AG688" s="239">
        <v>4</v>
      </c>
      <c r="AH688" s="239">
        <v>2</v>
      </c>
      <c r="AI688" s="239">
        <v>2</v>
      </c>
      <c r="AJ688" s="239">
        <v>3</v>
      </c>
      <c r="AK688" s="239">
        <v>21</v>
      </c>
      <c r="AL688" s="239">
        <v>53</v>
      </c>
      <c r="AM688" s="239" t="s">
        <v>384</v>
      </c>
      <c r="AN688" s="239">
        <v>5</v>
      </c>
      <c r="AO688" s="239">
        <v>1</v>
      </c>
      <c r="AS688" s="239">
        <v>7</v>
      </c>
      <c r="AT688" s="239">
        <v>98</v>
      </c>
      <c r="AU688" s="239">
        <v>55</v>
      </c>
      <c r="AV688" s="239">
        <v>11</v>
      </c>
      <c r="AW688" s="239">
        <v>22</v>
      </c>
      <c r="CT688" s="239">
        <v>445392</v>
      </c>
      <c r="CU688" s="239">
        <v>4971110</v>
      </c>
      <c r="CV688" s="239">
        <v>44.891322199999998</v>
      </c>
      <c r="CW688" s="239">
        <v>-93.691553900000002</v>
      </c>
      <c r="CX688" s="239" t="s">
        <v>379</v>
      </c>
      <c r="CY688" s="239" t="s">
        <v>1448</v>
      </c>
    </row>
    <row r="689" spans="1:103" x14ac:dyDescent="0.25">
      <c r="A689" s="239">
        <v>782173</v>
      </c>
      <c r="B689" s="239">
        <v>3</v>
      </c>
      <c r="C689" s="239">
        <v>7</v>
      </c>
      <c r="D689" s="239">
        <v>176.04400000000001</v>
      </c>
      <c r="E689" s="239">
        <v>27</v>
      </c>
      <c r="F689" s="239" t="s">
        <v>1214</v>
      </c>
      <c r="H689" s="239" t="s">
        <v>374</v>
      </c>
      <c r="I689" s="239">
        <v>25</v>
      </c>
      <c r="K689" s="239">
        <v>20000305</v>
      </c>
      <c r="L689" s="239">
        <v>200210316</v>
      </c>
      <c r="M689" s="239">
        <v>1</v>
      </c>
      <c r="N689" s="239">
        <v>21</v>
      </c>
      <c r="O689" s="239">
        <v>2020</v>
      </c>
      <c r="P689" s="239" t="s">
        <v>391</v>
      </c>
      <c r="Q689" s="239">
        <v>12</v>
      </c>
      <c r="S689" s="239">
        <v>3</v>
      </c>
      <c r="T689" s="239">
        <v>0</v>
      </c>
      <c r="U689" s="239">
        <v>1</v>
      </c>
      <c r="W689" s="239">
        <v>50</v>
      </c>
      <c r="X689" s="239">
        <v>2</v>
      </c>
      <c r="Y689" s="239">
        <v>1</v>
      </c>
      <c r="Z689" s="239">
        <v>2</v>
      </c>
      <c r="AB689" s="239">
        <v>5</v>
      </c>
      <c r="AC689" s="239">
        <v>98</v>
      </c>
      <c r="AD689" s="239">
        <v>7</v>
      </c>
      <c r="AF689" s="239" t="s">
        <v>521</v>
      </c>
      <c r="AG689" s="239">
        <v>3</v>
      </c>
      <c r="AH689" s="239">
        <v>2</v>
      </c>
      <c r="AI689" s="239">
        <v>48</v>
      </c>
      <c r="AJ689" s="239">
        <v>4</v>
      </c>
      <c r="AK689" s="239">
        <v>21</v>
      </c>
      <c r="AL689" s="239">
        <v>36</v>
      </c>
      <c r="AM689" s="239" t="s">
        <v>374</v>
      </c>
      <c r="AN689" s="239">
        <v>5</v>
      </c>
      <c r="AO689" s="239">
        <v>1</v>
      </c>
      <c r="AS689" s="239">
        <v>12</v>
      </c>
      <c r="AT689" s="239">
        <v>9</v>
      </c>
      <c r="AU689" s="239">
        <v>55</v>
      </c>
      <c r="AV689" s="239">
        <v>11</v>
      </c>
      <c r="AW689" s="239">
        <v>21</v>
      </c>
      <c r="CT689" s="239">
        <v>445462.65798920498</v>
      </c>
      <c r="CU689" s="239">
        <v>4971110.8638546905</v>
      </c>
      <c r="CV689" s="239">
        <v>44.89133193</v>
      </c>
      <c r="CW689" s="239">
        <v>-93.690659569999994</v>
      </c>
      <c r="CX689" s="239" t="s">
        <v>379</v>
      </c>
      <c r="CY689" s="239" t="s">
        <v>1449</v>
      </c>
    </row>
    <row r="690" spans="1:103" x14ac:dyDescent="0.25">
      <c r="A690" s="239">
        <v>10799821</v>
      </c>
      <c r="B690" s="239">
        <v>3</v>
      </c>
      <c r="C690" s="239">
        <v>7</v>
      </c>
      <c r="D690" s="239">
        <v>176.34800000000001</v>
      </c>
      <c r="E690" s="239">
        <v>27</v>
      </c>
      <c r="F690" s="239" t="s">
        <v>1214</v>
      </c>
      <c r="H690" s="239" t="s">
        <v>374</v>
      </c>
      <c r="I690" s="239">
        <v>25</v>
      </c>
      <c r="K690" s="239">
        <v>12506599</v>
      </c>
      <c r="L690" s="239">
        <v>121940197</v>
      </c>
      <c r="M690" s="239">
        <v>7</v>
      </c>
      <c r="N690" s="239">
        <v>11</v>
      </c>
      <c r="O690" s="239">
        <v>2012</v>
      </c>
      <c r="P690" s="239" t="s">
        <v>375</v>
      </c>
      <c r="Q690" s="239">
        <v>7</v>
      </c>
      <c r="R690" s="239" t="s">
        <v>393</v>
      </c>
      <c r="S690" s="239">
        <v>3</v>
      </c>
      <c r="T690" s="239">
        <v>0</v>
      </c>
      <c r="U690" s="239">
        <v>2</v>
      </c>
      <c r="V690" s="239">
        <v>1</v>
      </c>
      <c r="W690" s="239">
        <v>10</v>
      </c>
      <c r="X690" s="239">
        <v>2</v>
      </c>
      <c r="Y690" s="239">
        <v>1</v>
      </c>
      <c r="Z690" s="239">
        <v>1</v>
      </c>
      <c r="AB690" s="239">
        <v>1</v>
      </c>
      <c r="AC690" s="239">
        <v>98</v>
      </c>
      <c r="AD690" s="239" t="s">
        <v>523</v>
      </c>
      <c r="AE690" s="239">
        <v>44</v>
      </c>
      <c r="AF690" s="239" t="s">
        <v>521</v>
      </c>
      <c r="AG690" s="239">
        <v>7</v>
      </c>
      <c r="AH690" s="239">
        <v>2</v>
      </c>
      <c r="AI690" s="239">
        <v>2</v>
      </c>
      <c r="AJ690" s="239">
        <v>3</v>
      </c>
      <c r="AK690" s="239">
        <v>21</v>
      </c>
      <c r="AL690" s="239">
        <v>23</v>
      </c>
      <c r="AM690" s="239" t="s">
        <v>384</v>
      </c>
      <c r="AN690" s="239">
        <v>5</v>
      </c>
      <c r="AO690" s="239">
        <v>15</v>
      </c>
      <c r="AS690" s="239">
        <v>7</v>
      </c>
      <c r="AT690" s="239">
        <v>98</v>
      </c>
      <c r="AU690" s="239">
        <v>55</v>
      </c>
      <c r="AV690" s="239">
        <v>11</v>
      </c>
      <c r="AW690" s="239">
        <v>21</v>
      </c>
      <c r="AX690" s="239">
        <v>2</v>
      </c>
      <c r="AY690" s="239">
        <v>31</v>
      </c>
      <c r="AZ690" s="239">
        <v>3</v>
      </c>
      <c r="BA690" s="239">
        <v>21</v>
      </c>
      <c r="BB690" s="239">
        <v>63</v>
      </c>
      <c r="BC690" s="239" t="s">
        <v>374</v>
      </c>
      <c r="BD690" s="239">
        <v>5</v>
      </c>
      <c r="BE690" s="239">
        <v>1</v>
      </c>
      <c r="BI690" s="239">
        <v>7</v>
      </c>
      <c r="BJ690" s="239">
        <v>98</v>
      </c>
      <c r="BK690" s="239">
        <v>55</v>
      </c>
      <c r="BL690" s="239">
        <v>11</v>
      </c>
      <c r="BM690" s="239">
        <v>21</v>
      </c>
      <c r="CT690" s="239">
        <v>445959</v>
      </c>
      <c r="CU690" s="239">
        <v>4971176</v>
      </c>
      <c r="CV690" s="239">
        <v>44.891956999999998</v>
      </c>
      <c r="CW690" s="239">
        <v>-93.684376599999993</v>
      </c>
      <c r="CX690" s="239" t="s">
        <v>379</v>
      </c>
      <c r="CY690" s="239" t="s">
        <v>1450</v>
      </c>
    </row>
    <row r="691" spans="1:103" x14ac:dyDescent="0.25">
      <c r="A691" s="239">
        <v>10957640</v>
      </c>
      <c r="B691" s="239">
        <v>3</v>
      </c>
      <c r="C691" s="239">
        <v>7</v>
      </c>
      <c r="D691" s="239">
        <v>176.34800000000001</v>
      </c>
      <c r="E691" s="239">
        <v>27</v>
      </c>
      <c r="F691" s="239" t="s">
        <v>1214</v>
      </c>
      <c r="H691" s="239" t="s">
        <v>374</v>
      </c>
      <c r="I691" s="239">
        <v>25</v>
      </c>
      <c r="K691" s="239">
        <v>14002226</v>
      </c>
      <c r="L691" s="239">
        <v>141300131</v>
      </c>
      <c r="M691" s="239">
        <v>5</v>
      </c>
      <c r="N691" s="239">
        <v>10</v>
      </c>
      <c r="O691" s="239">
        <v>2014</v>
      </c>
      <c r="P691" s="239" t="s">
        <v>386</v>
      </c>
      <c r="Q691" s="239">
        <v>21</v>
      </c>
      <c r="S691" s="239">
        <v>5</v>
      </c>
      <c r="T691" s="239">
        <v>0</v>
      </c>
      <c r="U691" s="239">
        <v>1</v>
      </c>
      <c r="V691" s="239">
        <v>8</v>
      </c>
      <c r="W691" s="239">
        <v>16</v>
      </c>
      <c r="X691" s="239">
        <v>2</v>
      </c>
      <c r="Y691" s="239">
        <v>6</v>
      </c>
      <c r="Z691" s="239">
        <v>3</v>
      </c>
      <c r="AB691" s="239">
        <v>2</v>
      </c>
      <c r="AC691" s="239">
        <v>98</v>
      </c>
      <c r="AD691" s="239" t="s">
        <v>1224</v>
      </c>
      <c r="AE691" s="239" t="s">
        <v>1451</v>
      </c>
      <c r="AF691" s="239" t="s">
        <v>521</v>
      </c>
      <c r="AG691" s="239">
        <v>4</v>
      </c>
      <c r="AH691" s="239">
        <v>2</v>
      </c>
      <c r="AI691" s="239">
        <v>2</v>
      </c>
      <c r="AJ691" s="239">
        <v>3</v>
      </c>
      <c r="AK691" s="239">
        <v>21</v>
      </c>
      <c r="AL691" s="239">
        <v>57</v>
      </c>
      <c r="AM691" s="239" t="s">
        <v>384</v>
      </c>
      <c r="AN691" s="239">
        <v>5</v>
      </c>
      <c r="AO691" s="239">
        <v>1</v>
      </c>
      <c r="AS691" s="239">
        <v>7</v>
      </c>
      <c r="AT691" s="239">
        <v>98</v>
      </c>
      <c r="AU691" s="239">
        <v>55</v>
      </c>
      <c r="AV691" s="239">
        <v>10</v>
      </c>
      <c r="AW691" s="239">
        <v>20</v>
      </c>
      <c r="CT691" s="239">
        <v>445959</v>
      </c>
      <c r="CU691" s="239">
        <v>4971176</v>
      </c>
      <c r="CV691" s="239">
        <v>44.891956999999998</v>
      </c>
      <c r="CW691" s="239">
        <v>-93.684376599999993</v>
      </c>
      <c r="CX691" s="239" t="s">
        <v>379</v>
      </c>
      <c r="CY691" s="239" t="s">
        <v>1452</v>
      </c>
    </row>
    <row r="692" spans="1:103" x14ac:dyDescent="0.25">
      <c r="A692" s="239">
        <v>385948</v>
      </c>
      <c r="B692" s="239">
        <v>3</v>
      </c>
      <c r="C692" s="239">
        <v>7</v>
      </c>
      <c r="D692" s="239">
        <v>176.358</v>
      </c>
      <c r="E692" s="239">
        <v>27</v>
      </c>
      <c r="F692" s="239" t="s">
        <v>1214</v>
      </c>
      <c r="H692" s="239" t="s">
        <v>374</v>
      </c>
      <c r="I692" s="239">
        <v>25</v>
      </c>
      <c r="K692" s="239">
        <v>16004473</v>
      </c>
      <c r="M692" s="239">
        <v>10</v>
      </c>
      <c r="N692" s="239">
        <v>12</v>
      </c>
      <c r="O692" s="239">
        <v>2016</v>
      </c>
      <c r="P692" s="239" t="s">
        <v>375</v>
      </c>
      <c r="Q692" s="239">
        <v>7</v>
      </c>
      <c r="S692" s="239">
        <v>4</v>
      </c>
      <c r="T692" s="239">
        <v>0</v>
      </c>
      <c r="U692" s="239">
        <v>2</v>
      </c>
      <c r="V692" s="239">
        <v>12</v>
      </c>
      <c r="W692" s="239">
        <v>10</v>
      </c>
      <c r="X692" s="239">
        <v>2</v>
      </c>
      <c r="Y692" s="239">
        <v>2</v>
      </c>
      <c r="Z692" s="239">
        <v>2</v>
      </c>
      <c r="AB692" s="239">
        <v>1</v>
      </c>
      <c r="AC692" s="239">
        <v>98</v>
      </c>
      <c r="AD692" s="239" t="s">
        <v>676</v>
      </c>
      <c r="AF692" s="239" t="s">
        <v>521</v>
      </c>
      <c r="AG692" s="239">
        <v>7</v>
      </c>
      <c r="AH692" s="239">
        <v>2</v>
      </c>
      <c r="AI692" s="239">
        <v>2</v>
      </c>
      <c r="AJ692" s="239">
        <v>3</v>
      </c>
      <c r="AK692" s="239">
        <v>26</v>
      </c>
      <c r="AL692" s="239">
        <v>40</v>
      </c>
      <c r="AM692" s="239" t="s">
        <v>374</v>
      </c>
      <c r="AN692" s="239">
        <v>5</v>
      </c>
      <c r="AO692" s="239">
        <v>1</v>
      </c>
      <c r="AS692" s="239">
        <v>12</v>
      </c>
      <c r="AT692" s="239">
        <v>9</v>
      </c>
      <c r="AU692" s="239">
        <v>55</v>
      </c>
      <c r="AV692" s="239">
        <v>13</v>
      </c>
      <c r="AW692" s="239">
        <v>21</v>
      </c>
      <c r="AX692" s="239">
        <v>2</v>
      </c>
      <c r="AY692" s="239">
        <v>4</v>
      </c>
      <c r="AZ692" s="239">
        <v>3</v>
      </c>
      <c r="BA692" s="239">
        <v>26</v>
      </c>
      <c r="BB692" s="239">
        <v>60</v>
      </c>
      <c r="BC692" s="239" t="s">
        <v>384</v>
      </c>
      <c r="BD692" s="239">
        <v>5</v>
      </c>
      <c r="BE692" s="239">
        <v>1</v>
      </c>
      <c r="BI692" s="239">
        <v>12</v>
      </c>
      <c r="BJ692" s="239">
        <v>9</v>
      </c>
      <c r="BK692" s="239">
        <v>55</v>
      </c>
      <c r="BL692" s="239">
        <v>13</v>
      </c>
      <c r="BM692" s="239">
        <v>21</v>
      </c>
      <c r="CT692" s="239">
        <v>445985.47570150701</v>
      </c>
      <c r="CU692" s="239">
        <v>4971174.0255003804</v>
      </c>
      <c r="CV692" s="239">
        <v>44.891940320000003</v>
      </c>
      <c r="CW692" s="239">
        <v>-93.684045830000002</v>
      </c>
      <c r="CX692" s="239" t="s">
        <v>379</v>
      </c>
      <c r="CY692" s="239" t="s">
        <v>1453</v>
      </c>
    </row>
    <row r="693" spans="1:103" x14ac:dyDescent="0.25">
      <c r="A693" s="239">
        <v>738941</v>
      </c>
      <c r="B693" s="239">
        <v>3</v>
      </c>
      <c r="C693" s="239">
        <v>7</v>
      </c>
      <c r="D693" s="239">
        <v>176.36500000000001</v>
      </c>
      <c r="E693" s="239">
        <v>27</v>
      </c>
      <c r="F693" s="239" t="s">
        <v>1214</v>
      </c>
      <c r="H693" s="239" t="s">
        <v>374</v>
      </c>
      <c r="I693" s="239">
        <v>25</v>
      </c>
      <c r="K693" s="239">
        <v>19003678</v>
      </c>
      <c r="M693" s="239">
        <v>8</v>
      </c>
      <c r="N693" s="239">
        <v>7</v>
      </c>
      <c r="O693" s="239">
        <v>2019</v>
      </c>
      <c r="P693" s="239" t="s">
        <v>375</v>
      </c>
      <c r="Q693" s="239">
        <v>14</v>
      </c>
      <c r="S693" s="239">
        <v>4</v>
      </c>
      <c r="T693" s="239">
        <v>0</v>
      </c>
      <c r="U693" s="239">
        <v>2</v>
      </c>
      <c r="V693" s="239">
        <v>11</v>
      </c>
      <c r="W693" s="239">
        <v>10</v>
      </c>
      <c r="X693" s="239">
        <v>2</v>
      </c>
      <c r="Y693" s="239">
        <v>1</v>
      </c>
      <c r="Z693" s="239">
        <v>1</v>
      </c>
      <c r="AB693" s="239">
        <v>1</v>
      </c>
      <c r="AC693" s="239">
        <v>98</v>
      </c>
      <c r="AD693" s="239" t="s">
        <v>676</v>
      </c>
      <c r="AF693" s="239" t="s">
        <v>521</v>
      </c>
      <c r="AG693" s="239">
        <v>6</v>
      </c>
      <c r="AH693" s="239">
        <v>2</v>
      </c>
      <c r="AI693" s="239">
        <v>2</v>
      </c>
      <c r="AJ693" s="239">
        <v>4</v>
      </c>
      <c r="AK693" s="239">
        <v>21</v>
      </c>
      <c r="AL693" s="239">
        <v>37</v>
      </c>
      <c r="AM693" s="239" t="s">
        <v>374</v>
      </c>
      <c r="AN693" s="239">
        <v>5</v>
      </c>
      <c r="AO693" s="239">
        <v>74</v>
      </c>
      <c r="AS693" s="239">
        <v>12</v>
      </c>
      <c r="AT693" s="239">
        <v>9</v>
      </c>
      <c r="AU693" s="239">
        <v>55</v>
      </c>
      <c r="AV693" s="239">
        <v>11</v>
      </c>
      <c r="AW693" s="239">
        <v>21</v>
      </c>
      <c r="AX693" s="239">
        <v>2</v>
      </c>
      <c r="AY693" s="239">
        <v>49</v>
      </c>
      <c r="AZ693" s="239">
        <v>3</v>
      </c>
      <c r="BA693" s="239">
        <v>21</v>
      </c>
      <c r="BB693" s="239">
        <v>59</v>
      </c>
      <c r="BC693" s="239" t="s">
        <v>374</v>
      </c>
      <c r="BD693" s="239">
        <v>5</v>
      </c>
      <c r="BE693" s="239">
        <v>1</v>
      </c>
      <c r="BI693" s="239">
        <v>12</v>
      </c>
      <c r="BJ693" s="239">
        <v>9</v>
      </c>
      <c r="BK693" s="239">
        <v>55</v>
      </c>
      <c r="BL693" s="239">
        <v>11</v>
      </c>
      <c r="BM693" s="239">
        <v>21</v>
      </c>
      <c r="CT693" s="239">
        <v>445985.41344784299</v>
      </c>
      <c r="CU693" s="239">
        <v>4971186.4080621796</v>
      </c>
      <c r="CV693" s="239">
        <v>44.892051780000003</v>
      </c>
      <c r="CW693" s="239">
        <v>-93.684047939999999</v>
      </c>
      <c r="CX693" s="239" t="s">
        <v>379</v>
      </c>
      <c r="CY693" s="239" t="s">
        <v>1454</v>
      </c>
    </row>
    <row r="694" spans="1:103" x14ac:dyDescent="0.25">
      <c r="A694" s="239">
        <v>360756</v>
      </c>
      <c r="B694" s="239">
        <v>3</v>
      </c>
      <c r="C694" s="239">
        <v>7</v>
      </c>
      <c r="D694" s="239">
        <v>176.46799999999999</v>
      </c>
      <c r="E694" s="239">
        <v>27</v>
      </c>
      <c r="F694" s="239" t="s">
        <v>1214</v>
      </c>
      <c r="H694" s="239" t="s">
        <v>374</v>
      </c>
      <c r="I694" s="239">
        <v>25</v>
      </c>
      <c r="K694" s="239">
        <v>16002773</v>
      </c>
      <c r="M694" s="239">
        <v>6</v>
      </c>
      <c r="N694" s="239">
        <v>30</v>
      </c>
      <c r="O694" s="239">
        <v>2016</v>
      </c>
      <c r="P694" s="239" t="s">
        <v>416</v>
      </c>
      <c r="Q694" s="239">
        <v>21</v>
      </c>
      <c r="S694" s="239">
        <v>5</v>
      </c>
      <c r="T694" s="239">
        <v>0</v>
      </c>
      <c r="U694" s="239">
        <v>3</v>
      </c>
      <c r="V694" s="239">
        <v>11</v>
      </c>
      <c r="W694" s="239">
        <v>10</v>
      </c>
      <c r="X694" s="239">
        <v>2</v>
      </c>
      <c r="Y694" s="239">
        <v>2</v>
      </c>
      <c r="Z694" s="239">
        <v>1</v>
      </c>
      <c r="AB694" s="239">
        <v>1</v>
      </c>
      <c r="AD694" s="239" t="s">
        <v>676</v>
      </c>
      <c r="AF694" s="239" t="s">
        <v>521</v>
      </c>
      <c r="AG694" s="239">
        <v>6</v>
      </c>
      <c r="AH694" s="239">
        <v>2</v>
      </c>
      <c r="AI694" s="239">
        <v>3</v>
      </c>
      <c r="AJ694" s="239">
        <v>3</v>
      </c>
      <c r="AK694" s="239">
        <v>21</v>
      </c>
      <c r="AL694" s="239">
        <v>29</v>
      </c>
      <c r="AM694" s="239" t="s">
        <v>374</v>
      </c>
      <c r="AN694" s="239">
        <v>5</v>
      </c>
      <c r="AO694" s="239">
        <v>1</v>
      </c>
      <c r="AS694" s="239">
        <v>12</v>
      </c>
      <c r="AT694" s="239">
        <v>9</v>
      </c>
      <c r="AU694" s="239">
        <v>55</v>
      </c>
      <c r="AV694" s="239">
        <v>11</v>
      </c>
      <c r="AW694" s="239">
        <v>24</v>
      </c>
      <c r="AX694" s="239">
        <v>2</v>
      </c>
      <c r="AY694" s="239">
        <v>2</v>
      </c>
      <c r="AZ694" s="239">
        <v>4</v>
      </c>
      <c r="BA694" s="239">
        <v>21</v>
      </c>
      <c r="BB694" s="239">
        <v>23</v>
      </c>
      <c r="BC694" s="239" t="s">
        <v>374</v>
      </c>
      <c r="BD694" s="239">
        <v>5</v>
      </c>
      <c r="BE694" s="239">
        <v>1</v>
      </c>
      <c r="BI694" s="239">
        <v>12</v>
      </c>
      <c r="BJ694" s="239">
        <v>9</v>
      </c>
      <c r="BK694" s="239">
        <v>55</v>
      </c>
      <c r="BL694" s="239">
        <v>11</v>
      </c>
      <c r="BM694" s="239">
        <v>23</v>
      </c>
      <c r="BN694" s="239">
        <v>2</v>
      </c>
      <c r="BO694" s="239">
        <v>2</v>
      </c>
      <c r="BP694" s="239">
        <v>4</v>
      </c>
      <c r="BQ694" s="239">
        <v>21</v>
      </c>
      <c r="BR694" s="239">
        <v>54</v>
      </c>
      <c r="BS694" s="239" t="s">
        <v>384</v>
      </c>
      <c r="BT694" s="239">
        <v>5</v>
      </c>
      <c r="BU694" s="239">
        <v>1</v>
      </c>
      <c r="BY694" s="239">
        <v>12</v>
      </c>
      <c r="BZ694" s="239">
        <v>9</v>
      </c>
      <c r="CA694" s="239">
        <v>55</v>
      </c>
      <c r="CB694" s="239">
        <v>11</v>
      </c>
      <c r="CC694" s="239">
        <v>23</v>
      </c>
      <c r="CT694" s="239">
        <v>446159.04271530802</v>
      </c>
      <c r="CU694" s="239">
        <v>4971212.4640578898</v>
      </c>
      <c r="CV694" s="239">
        <v>44.892299469999998</v>
      </c>
      <c r="CW694" s="239">
        <v>-93.68185201</v>
      </c>
      <c r="CX694" s="239" t="s">
        <v>379</v>
      </c>
      <c r="CY694" s="239" t="s">
        <v>1455</v>
      </c>
    </row>
    <row r="695" spans="1:103" x14ac:dyDescent="0.25">
      <c r="A695" s="239">
        <v>512652</v>
      </c>
      <c r="B695" s="239">
        <v>3</v>
      </c>
      <c r="C695" s="239">
        <v>7</v>
      </c>
      <c r="D695" s="239">
        <v>176.59800000000001</v>
      </c>
      <c r="E695" s="239">
        <v>27</v>
      </c>
      <c r="F695" s="239" t="s">
        <v>1214</v>
      </c>
      <c r="H695" s="239" t="s">
        <v>374</v>
      </c>
      <c r="I695" s="239">
        <v>25</v>
      </c>
      <c r="K695" s="239">
        <v>17512136</v>
      </c>
      <c r="M695" s="239">
        <v>10</v>
      </c>
      <c r="N695" s="239">
        <v>29</v>
      </c>
      <c r="O695" s="239">
        <v>2017</v>
      </c>
      <c r="P695" s="239" t="s">
        <v>389</v>
      </c>
      <c r="Q695" s="239">
        <v>14</v>
      </c>
      <c r="R695" s="239">
        <v>98</v>
      </c>
      <c r="S695" s="239">
        <v>1</v>
      </c>
      <c r="T695" s="239">
        <v>1</v>
      </c>
      <c r="U695" s="239">
        <v>2</v>
      </c>
      <c r="V695" s="239">
        <v>13</v>
      </c>
      <c r="W695" s="239">
        <v>10</v>
      </c>
      <c r="X695" s="239">
        <v>2</v>
      </c>
      <c r="Y695" s="239">
        <v>1</v>
      </c>
      <c r="Z695" s="239">
        <v>3</v>
      </c>
      <c r="AB695" s="239">
        <v>1</v>
      </c>
      <c r="AC695" s="239">
        <v>98</v>
      </c>
      <c r="AD695" s="239" t="s">
        <v>676</v>
      </c>
      <c r="AF695" s="239" t="s">
        <v>521</v>
      </c>
      <c r="AG695" s="239">
        <v>8</v>
      </c>
      <c r="AH695" s="239">
        <v>2</v>
      </c>
      <c r="AI695" s="239">
        <v>5</v>
      </c>
      <c r="AJ695" s="239">
        <v>4</v>
      </c>
      <c r="AK695" s="239">
        <v>22</v>
      </c>
      <c r="AL695" s="239">
        <v>16</v>
      </c>
      <c r="AM695" s="239" t="s">
        <v>374</v>
      </c>
      <c r="AN695" s="239">
        <v>99</v>
      </c>
      <c r="AO695" s="239">
        <v>70</v>
      </c>
      <c r="AS695" s="239">
        <v>12</v>
      </c>
      <c r="AT695" s="239">
        <v>98</v>
      </c>
      <c r="AU695" s="239">
        <v>55</v>
      </c>
      <c r="AV695" s="239">
        <v>11</v>
      </c>
      <c r="AW695" s="239">
        <v>21</v>
      </c>
      <c r="AX695" s="239">
        <v>2</v>
      </c>
      <c r="AY695" s="239">
        <v>2</v>
      </c>
      <c r="AZ695" s="239">
        <v>3</v>
      </c>
      <c r="BA695" s="239">
        <v>21</v>
      </c>
      <c r="BB695" s="239">
        <v>44</v>
      </c>
      <c r="BC695" s="239" t="s">
        <v>374</v>
      </c>
      <c r="BD695" s="239">
        <v>99</v>
      </c>
      <c r="BE695" s="239">
        <v>1</v>
      </c>
      <c r="BI695" s="239">
        <v>12</v>
      </c>
      <c r="BJ695" s="239">
        <v>98</v>
      </c>
      <c r="BK695" s="239">
        <v>55</v>
      </c>
      <c r="BL695" s="239">
        <v>11</v>
      </c>
      <c r="BM695" s="239">
        <v>21</v>
      </c>
      <c r="CT695" s="239">
        <v>446365.68453136901</v>
      </c>
      <c r="CU695" s="239">
        <v>4971245.7962915897</v>
      </c>
      <c r="CV695" s="239">
        <v>44.8926151</v>
      </c>
      <c r="CW695" s="239">
        <v>-93.679238769999998</v>
      </c>
      <c r="CX695" s="239" t="s">
        <v>379</v>
      </c>
      <c r="CY695" s="239" t="s">
        <v>1456</v>
      </c>
    </row>
    <row r="696" spans="1:103" x14ac:dyDescent="0.25">
      <c r="A696" s="239">
        <v>532029</v>
      </c>
      <c r="B696" s="239">
        <v>3</v>
      </c>
      <c r="C696" s="239">
        <v>7</v>
      </c>
      <c r="D696" s="239">
        <v>176.63300000000001</v>
      </c>
      <c r="E696" s="239">
        <v>27</v>
      </c>
      <c r="F696" s="239" t="s">
        <v>1214</v>
      </c>
      <c r="H696" s="239" t="s">
        <v>374</v>
      </c>
      <c r="I696" s="239">
        <v>25</v>
      </c>
      <c r="K696" s="239">
        <v>17514899</v>
      </c>
      <c r="M696" s="239">
        <v>12</v>
      </c>
      <c r="N696" s="239">
        <v>28</v>
      </c>
      <c r="O696" s="239">
        <v>2017</v>
      </c>
      <c r="P696" s="239" t="s">
        <v>416</v>
      </c>
      <c r="Q696" s="239">
        <v>10</v>
      </c>
      <c r="R696" s="239" t="s">
        <v>376</v>
      </c>
      <c r="S696" s="239">
        <v>4</v>
      </c>
      <c r="T696" s="239">
        <v>0</v>
      </c>
      <c r="U696" s="239">
        <v>3</v>
      </c>
      <c r="V696" s="239">
        <v>13</v>
      </c>
      <c r="W696" s="239">
        <v>10</v>
      </c>
      <c r="X696" s="239">
        <v>2</v>
      </c>
      <c r="Y696" s="239">
        <v>1</v>
      </c>
      <c r="Z696" s="239">
        <v>4</v>
      </c>
      <c r="AB696" s="239">
        <v>3</v>
      </c>
      <c r="AC696" s="239">
        <v>98</v>
      </c>
      <c r="AD696" s="239" t="s">
        <v>676</v>
      </c>
      <c r="AF696" s="239" t="s">
        <v>521</v>
      </c>
      <c r="AG696" s="239">
        <v>7</v>
      </c>
      <c r="AH696" s="239">
        <v>2</v>
      </c>
      <c r="AI696" s="239">
        <v>2</v>
      </c>
      <c r="AJ696" s="239">
        <v>4</v>
      </c>
      <c r="AK696" s="239">
        <v>21</v>
      </c>
      <c r="AL696" s="239">
        <v>39</v>
      </c>
      <c r="AM696" s="239" t="s">
        <v>374</v>
      </c>
      <c r="AN696" s="239">
        <v>5</v>
      </c>
      <c r="AO696" s="239">
        <v>1</v>
      </c>
      <c r="AS696" s="239">
        <v>12</v>
      </c>
      <c r="AT696" s="239">
        <v>9</v>
      </c>
      <c r="AU696" s="239">
        <v>55</v>
      </c>
      <c r="AV696" s="239">
        <v>11</v>
      </c>
      <c r="AW696" s="239">
        <v>21</v>
      </c>
      <c r="AX696" s="239">
        <v>2</v>
      </c>
      <c r="AY696" s="239">
        <v>3</v>
      </c>
      <c r="AZ696" s="239">
        <v>4</v>
      </c>
      <c r="BA696" s="239">
        <v>27</v>
      </c>
      <c r="BB696" s="239">
        <v>40</v>
      </c>
      <c r="BC696" s="239" t="s">
        <v>374</v>
      </c>
      <c r="BD696" s="239">
        <v>5</v>
      </c>
      <c r="BE696" s="239">
        <v>1</v>
      </c>
      <c r="BI696" s="239">
        <v>12</v>
      </c>
      <c r="BJ696" s="239">
        <v>9</v>
      </c>
      <c r="BK696" s="239">
        <v>55</v>
      </c>
      <c r="BL696" s="239">
        <v>11</v>
      </c>
      <c r="BM696" s="239">
        <v>21</v>
      </c>
      <c r="BN696" s="239">
        <v>2</v>
      </c>
      <c r="BO696" s="239">
        <v>2</v>
      </c>
      <c r="BP696" s="239">
        <v>4</v>
      </c>
      <c r="BQ696" s="239">
        <v>21</v>
      </c>
      <c r="BR696" s="239">
        <v>33</v>
      </c>
      <c r="BS696" s="239" t="s">
        <v>384</v>
      </c>
      <c r="BT696" s="239">
        <v>5</v>
      </c>
      <c r="BU696" s="239">
        <v>68</v>
      </c>
      <c r="BY696" s="239">
        <v>12</v>
      </c>
      <c r="BZ696" s="239">
        <v>9</v>
      </c>
      <c r="CA696" s="239">
        <v>55</v>
      </c>
      <c r="CB696" s="239">
        <v>11</v>
      </c>
      <c r="CC696" s="239">
        <v>21</v>
      </c>
      <c r="CT696" s="239">
        <v>446422.83464567002</v>
      </c>
      <c r="CU696" s="239">
        <v>4971239.4462788897</v>
      </c>
      <c r="CV696" s="239">
        <v>44.892562249999997</v>
      </c>
      <c r="CW696" s="239">
        <v>-93.678514390000004</v>
      </c>
      <c r="CX696" s="239" t="s">
        <v>379</v>
      </c>
      <c r="CY696" s="239" t="s">
        <v>1457</v>
      </c>
    </row>
    <row r="697" spans="1:103" x14ac:dyDescent="0.25">
      <c r="A697" s="239">
        <v>11038382</v>
      </c>
      <c r="B697" s="239">
        <v>3</v>
      </c>
      <c r="C697" s="239">
        <v>7</v>
      </c>
      <c r="D697" s="239">
        <v>176.64500000000001</v>
      </c>
      <c r="E697" s="239">
        <v>27</v>
      </c>
      <c r="F697" s="239" t="s">
        <v>1214</v>
      </c>
      <c r="H697" s="239" t="s">
        <v>374</v>
      </c>
      <c r="I697" s="239">
        <v>25</v>
      </c>
      <c r="K697" s="239">
        <v>15001700</v>
      </c>
      <c r="L697" s="239">
        <v>150980027</v>
      </c>
      <c r="M697" s="239">
        <v>4</v>
      </c>
      <c r="N697" s="239">
        <v>8</v>
      </c>
      <c r="O697" s="239">
        <v>2015</v>
      </c>
      <c r="P697" s="239" t="s">
        <v>375</v>
      </c>
      <c r="Q697" s="239">
        <v>7</v>
      </c>
      <c r="R697" s="239" t="s">
        <v>393</v>
      </c>
      <c r="S697" s="239">
        <v>4</v>
      </c>
      <c r="T697" s="239">
        <v>0</v>
      </c>
      <c r="U697" s="239">
        <v>1</v>
      </c>
      <c r="V697" s="239">
        <v>8</v>
      </c>
      <c r="W697" s="239">
        <v>16</v>
      </c>
      <c r="X697" s="239">
        <v>2</v>
      </c>
      <c r="Y697" s="239">
        <v>2</v>
      </c>
      <c r="Z697" s="239">
        <v>1</v>
      </c>
      <c r="AB697" s="239">
        <v>1</v>
      </c>
      <c r="AC697" s="239">
        <v>98</v>
      </c>
      <c r="AD697" s="239" t="s">
        <v>525</v>
      </c>
      <c r="AE697" s="239" t="s">
        <v>1451</v>
      </c>
      <c r="AF697" s="239" t="s">
        <v>521</v>
      </c>
      <c r="AG697" s="239">
        <v>4</v>
      </c>
      <c r="AH697" s="239">
        <v>2</v>
      </c>
      <c r="AI697" s="239">
        <v>4</v>
      </c>
      <c r="AJ697" s="239">
        <v>3</v>
      </c>
      <c r="AK697" s="239">
        <v>21</v>
      </c>
      <c r="AL697" s="239">
        <v>33</v>
      </c>
      <c r="AM697" s="239" t="s">
        <v>374</v>
      </c>
      <c r="AN697" s="239">
        <v>5</v>
      </c>
      <c r="AS697" s="239">
        <v>7</v>
      </c>
      <c r="AT697" s="239">
        <v>98</v>
      </c>
      <c r="AU697" s="239">
        <v>55</v>
      </c>
      <c r="AV697" s="239">
        <v>11</v>
      </c>
      <c r="AW697" s="239">
        <v>21</v>
      </c>
      <c r="CT697" s="239">
        <v>446433</v>
      </c>
      <c r="CU697" s="239">
        <v>4971236</v>
      </c>
      <c r="CV697" s="239">
        <v>44.892534499999996</v>
      </c>
      <c r="CW697" s="239">
        <v>-93.678389600000003</v>
      </c>
      <c r="CX697" s="239" t="s">
        <v>379</v>
      </c>
      <c r="CY697" s="239" t="s">
        <v>1458</v>
      </c>
    </row>
    <row r="698" spans="1:103" x14ac:dyDescent="0.25">
      <c r="A698" s="239">
        <v>726920</v>
      </c>
      <c r="B698" s="239">
        <v>3</v>
      </c>
      <c r="C698" s="239">
        <v>7</v>
      </c>
      <c r="D698" s="239">
        <v>176.697</v>
      </c>
      <c r="E698" s="239">
        <v>27</v>
      </c>
      <c r="F698" s="239" t="s">
        <v>1214</v>
      </c>
      <c r="H698" s="239" t="s">
        <v>374</v>
      </c>
      <c r="I698" s="239">
        <v>25</v>
      </c>
      <c r="K698" s="239">
        <v>19507420</v>
      </c>
      <c r="M698" s="239">
        <v>6</v>
      </c>
      <c r="N698" s="239">
        <v>13</v>
      </c>
      <c r="O698" s="239">
        <v>2019</v>
      </c>
      <c r="P698" s="239" t="s">
        <v>416</v>
      </c>
      <c r="Q698" s="239">
        <v>14</v>
      </c>
      <c r="R698" s="239" t="s">
        <v>393</v>
      </c>
      <c r="S698" s="239">
        <v>4</v>
      </c>
      <c r="T698" s="239">
        <v>0</v>
      </c>
      <c r="U698" s="239">
        <v>3</v>
      </c>
      <c r="V698" s="239">
        <v>11</v>
      </c>
      <c r="W698" s="239">
        <v>10</v>
      </c>
      <c r="X698" s="239">
        <v>2</v>
      </c>
      <c r="Y698" s="239">
        <v>1</v>
      </c>
      <c r="Z698" s="239">
        <v>1</v>
      </c>
      <c r="AB698" s="239">
        <v>1</v>
      </c>
      <c r="AC698" s="239">
        <v>98</v>
      </c>
      <c r="AD698" s="239" t="s">
        <v>1459</v>
      </c>
      <c r="AF698" s="239" t="s">
        <v>521</v>
      </c>
      <c r="AG698" s="239">
        <v>6</v>
      </c>
      <c r="AH698" s="239">
        <v>2</v>
      </c>
      <c r="AI698" s="239">
        <v>2</v>
      </c>
      <c r="AJ698" s="239">
        <v>4</v>
      </c>
      <c r="AK698" s="239">
        <v>21</v>
      </c>
      <c r="AL698" s="239">
        <v>60</v>
      </c>
      <c r="AM698" s="239" t="s">
        <v>384</v>
      </c>
      <c r="AN698" s="239">
        <v>5</v>
      </c>
      <c r="AO698" s="239">
        <v>68</v>
      </c>
      <c r="AS698" s="239">
        <v>12</v>
      </c>
      <c r="AT698" s="239">
        <v>9</v>
      </c>
      <c r="AU698" s="239">
        <v>55</v>
      </c>
      <c r="AV698" s="239">
        <v>11</v>
      </c>
      <c r="AW698" s="239">
        <v>21</v>
      </c>
      <c r="AX698" s="239">
        <v>2</v>
      </c>
      <c r="AY698" s="239">
        <v>2</v>
      </c>
      <c r="AZ698" s="239">
        <v>4</v>
      </c>
      <c r="BA698" s="239">
        <v>21</v>
      </c>
      <c r="BB698" s="239">
        <v>65</v>
      </c>
      <c r="BC698" s="239" t="s">
        <v>384</v>
      </c>
      <c r="BD698" s="239">
        <v>5</v>
      </c>
      <c r="BE698" s="239">
        <v>1</v>
      </c>
      <c r="BI698" s="239">
        <v>12</v>
      </c>
      <c r="BJ698" s="239">
        <v>9</v>
      </c>
      <c r="BK698" s="239">
        <v>55</v>
      </c>
      <c r="BL698" s="239">
        <v>11</v>
      </c>
      <c r="BM698" s="239">
        <v>21</v>
      </c>
      <c r="BN698" s="239">
        <v>2</v>
      </c>
      <c r="BO698" s="239">
        <v>2</v>
      </c>
      <c r="BP698" s="239">
        <v>4</v>
      </c>
      <c r="BQ698" s="239">
        <v>21</v>
      </c>
      <c r="BR698" s="239">
        <v>66</v>
      </c>
      <c r="BS698" s="239" t="s">
        <v>384</v>
      </c>
      <c r="BT698" s="239">
        <v>5</v>
      </c>
      <c r="BU698" s="239">
        <v>1</v>
      </c>
      <c r="BY698" s="239">
        <v>12</v>
      </c>
      <c r="BZ698" s="239">
        <v>9</v>
      </c>
      <c r="CA698" s="239">
        <v>55</v>
      </c>
      <c r="CB698" s="239">
        <v>11</v>
      </c>
      <c r="CC698" s="239">
        <v>21</v>
      </c>
      <c r="CT698" s="239">
        <v>446515.96816526999</v>
      </c>
      <c r="CU698" s="239">
        <v>4971235.2129370896</v>
      </c>
      <c r="CV698" s="239">
        <v>44.892531140000003</v>
      </c>
      <c r="CW698" s="239">
        <v>-93.677334560000006</v>
      </c>
      <c r="CX698" s="239" t="s">
        <v>379</v>
      </c>
      <c r="CY698" s="239" t="s">
        <v>1460</v>
      </c>
    </row>
    <row r="699" spans="1:103" x14ac:dyDescent="0.25">
      <c r="A699" s="239">
        <v>762859</v>
      </c>
      <c r="B699" s="239">
        <v>3</v>
      </c>
      <c r="C699" s="239">
        <v>7</v>
      </c>
      <c r="D699" s="239">
        <v>176.82300000000001</v>
      </c>
      <c r="E699" s="239">
        <v>27</v>
      </c>
      <c r="F699" s="239" t="s">
        <v>1214</v>
      </c>
      <c r="H699" s="239" t="s">
        <v>374</v>
      </c>
      <c r="I699" s="239">
        <v>25</v>
      </c>
      <c r="K699" s="239">
        <v>19005323</v>
      </c>
      <c r="M699" s="239">
        <v>11</v>
      </c>
      <c r="N699" s="239">
        <v>15</v>
      </c>
      <c r="O699" s="239">
        <v>2019</v>
      </c>
      <c r="P699" s="239" t="s">
        <v>383</v>
      </c>
      <c r="Q699" s="239">
        <v>6</v>
      </c>
      <c r="S699" s="239">
        <v>5</v>
      </c>
      <c r="T699" s="239">
        <v>0</v>
      </c>
      <c r="U699" s="239">
        <v>1</v>
      </c>
      <c r="W699" s="239">
        <v>16</v>
      </c>
      <c r="X699" s="239">
        <v>2</v>
      </c>
      <c r="Y699" s="239">
        <v>6</v>
      </c>
      <c r="Z699" s="239">
        <v>1</v>
      </c>
      <c r="AB699" s="239">
        <v>1</v>
      </c>
      <c r="AC699" s="239">
        <v>98</v>
      </c>
      <c r="AD699" s="239">
        <v>7</v>
      </c>
      <c r="AF699" s="239" t="s">
        <v>521</v>
      </c>
      <c r="AG699" s="239">
        <v>4</v>
      </c>
      <c r="AH699" s="239">
        <v>2</v>
      </c>
      <c r="AI699" s="239">
        <v>2</v>
      </c>
      <c r="AJ699" s="239">
        <v>3</v>
      </c>
      <c r="AK699" s="239">
        <v>21</v>
      </c>
      <c r="AL699" s="239">
        <v>17</v>
      </c>
      <c r="AM699" s="239" t="s">
        <v>384</v>
      </c>
      <c r="AN699" s="239">
        <v>5</v>
      </c>
      <c r="AO699" s="239">
        <v>70</v>
      </c>
      <c r="AS699" s="239">
        <v>12</v>
      </c>
      <c r="AT699" s="239">
        <v>9</v>
      </c>
      <c r="AU699" s="239">
        <v>55</v>
      </c>
      <c r="AV699" s="239">
        <v>11</v>
      </c>
      <c r="AW699" s="239">
        <v>21</v>
      </c>
      <c r="CT699" s="239">
        <v>446700.90496571001</v>
      </c>
      <c r="CU699" s="239">
        <v>4971195.5206906898</v>
      </c>
      <c r="CV699" s="239">
        <v>44.892187720000003</v>
      </c>
      <c r="CW699" s="239">
        <v>-93.674988459999994</v>
      </c>
      <c r="CX699" s="239" t="s">
        <v>379</v>
      </c>
      <c r="CY699" s="239" t="s">
        <v>1461</v>
      </c>
    </row>
    <row r="700" spans="1:103" x14ac:dyDescent="0.25">
      <c r="A700" s="239">
        <v>799355</v>
      </c>
      <c r="B700" s="239">
        <v>3</v>
      </c>
      <c r="C700" s="239">
        <v>7</v>
      </c>
      <c r="D700" s="239">
        <v>176.82900000000001</v>
      </c>
      <c r="E700" s="239">
        <v>27</v>
      </c>
      <c r="F700" s="239" t="s">
        <v>1214</v>
      </c>
      <c r="H700" s="239" t="s">
        <v>374</v>
      </c>
      <c r="I700" s="239">
        <v>25</v>
      </c>
      <c r="K700" s="239">
        <v>20000826</v>
      </c>
      <c r="L700" s="239">
        <v>200500123</v>
      </c>
      <c r="M700" s="239">
        <v>2</v>
      </c>
      <c r="N700" s="239">
        <v>19</v>
      </c>
      <c r="O700" s="239">
        <v>2020</v>
      </c>
      <c r="P700" s="239" t="s">
        <v>375</v>
      </c>
      <c r="Q700" s="239">
        <v>15</v>
      </c>
      <c r="S700" s="239">
        <v>5</v>
      </c>
      <c r="T700" s="239">
        <v>0</v>
      </c>
      <c r="U700" s="239">
        <v>2</v>
      </c>
      <c r="V700" s="239">
        <v>10</v>
      </c>
      <c r="W700" s="239">
        <v>10</v>
      </c>
      <c r="X700" s="239">
        <v>4</v>
      </c>
      <c r="Y700" s="239">
        <v>1</v>
      </c>
      <c r="Z700" s="239">
        <v>1</v>
      </c>
      <c r="AB700" s="239">
        <v>5</v>
      </c>
      <c r="AC700" s="239">
        <v>98</v>
      </c>
      <c r="AD700" s="239">
        <v>7</v>
      </c>
      <c r="AF700" s="239" t="s">
        <v>521</v>
      </c>
      <c r="AG700" s="239">
        <v>5</v>
      </c>
      <c r="AH700" s="239">
        <v>2</v>
      </c>
      <c r="AI700" s="239">
        <v>4</v>
      </c>
      <c r="AJ700" s="239">
        <v>4</v>
      </c>
      <c r="AK700" s="239">
        <v>23</v>
      </c>
      <c r="AL700" s="239">
        <v>17</v>
      </c>
      <c r="AM700" s="239" t="s">
        <v>374</v>
      </c>
      <c r="AN700" s="239">
        <v>5</v>
      </c>
      <c r="AO700" s="239">
        <v>1</v>
      </c>
      <c r="AS700" s="239">
        <v>12</v>
      </c>
      <c r="AT700" s="239">
        <v>22</v>
      </c>
      <c r="AU700" s="239">
        <v>55</v>
      </c>
      <c r="AV700" s="239">
        <v>11</v>
      </c>
      <c r="AW700" s="239">
        <v>21</v>
      </c>
      <c r="AX700" s="239">
        <v>2</v>
      </c>
      <c r="AY700" s="239">
        <v>2</v>
      </c>
      <c r="AZ700" s="239">
        <v>4</v>
      </c>
      <c r="BA700" s="239">
        <v>23</v>
      </c>
      <c r="BB700" s="239">
        <v>25</v>
      </c>
      <c r="BC700" s="239" t="s">
        <v>384</v>
      </c>
      <c r="BD700" s="239">
        <v>5</v>
      </c>
      <c r="BE700" s="239">
        <v>1</v>
      </c>
      <c r="BI700" s="239">
        <v>12</v>
      </c>
      <c r="BJ700" s="239">
        <v>22</v>
      </c>
      <c r="BK700" s="239">
        <v>55</v>
      </c>
      <c r="BL700" s="239">
        <v>11</v>
      </c>
      <c r="BM700" s="239">
        <v>21</v>
      </c>
      <c r="CT700" s="239">
        <v>446710.85971224698</v>
      </c>
      <c r="CU700" s="239">
        <v>4971192.6516857399</v>
      </c>
      <c r="CV700" s="239">
        <v>44.892162640000002</v>
      </c>
      <c r="CW700" s="239">
        <v>-93.674862090000005</v>
      </c>
      <c r="CX700" s="239" t="s">
        <v>379</v>
      </c>
      <c r="CY700" s="239" t="s">
        <v>1462</v>
      </c>
    </row>
    <row r="701" spans="1:103" x14ac:dyDescent="0.25">
      <c r="A701" s="239">
        <v>10719248</v>
      </c>
      <c r="B701" s="239">
        <v>3</v>
      </c>
      <c r="C701" s="239">
        <v>7</v>
      </c>
      <c r="D701" s="239">
        <v>176.83799999999999</v>
      </c>
      <c r="E701" s="239">
        <v>27</v>
      </c>
      <c r="F701" s="239" t="s">
        <v>1214</v>
      </c>
      <c r="H701" s="239" t="s">
        <v>374</v>
      </c>
      <c r="I701" s="239">
        <v>25</v>
      </c>
      <c r="K701" s="239">
        <v>11001940</v>
      </c>
      <c r="L701" s="239">
        <v>110970022</v>
      </c>
      <c r="M701" s="239">
        <v>4</v>
      </c>
      <c r="N701" s="239">
        <v>7</v>
      </c>
      <c r="O701" s="239">
        <v>2011</v>
      </c>
      <c r="P701" s="239" t="s">
        <v>416</v>
      </c>
      <c r="Q701" s="239">
        <v>6</v>
      </c>
      <c r="S701" s="239">
        <v>5</v>
      </c>
      <c r="T701" s="239">
        <v>0</v>
      </c>
      <c r="U701" s="239">
        <v>3</v>
      </c>
      <c r="V701" s="239">
        <v>1</v>
      </c>
      <c r="W701" s="239">
        <v>10</v>
      </c>
      <c r="X701" s="239">
        <v>4</v>
      </c>
      <c r="Y701" s="239">
        <v>2</v>
      </c>
      <c r="Z701" s="239">
        <v>1</v>
      </c>
      <c r="AA701" s="239">
        <v>1</v>
      </c>
      <c r="AB701" s="239">
        <v>1</v>
      </c>
      <c r="AC701" s="239">
        <v>98</v>
      </c>
      <c r="AD701" s="239" t="s">
        <v>525</v>
      </c>
      <c r="AE701" s="239" t="s">
        <v>1463</v>
      </c>
      <c r="AF701" s="239" t="s">
        <v>521</v>
      </c>
      <c r="AG701" s="239">
        <v>7</v>
      </c>
      <c r="AH701" s="239">
        <v>2</v>
      </c>
      <c r="AI701" s="239">
        <v>3</v>
      </c>
      <c r="AJ701" s="239">
        <v>3</v>
      </c>
      <c r="AK701" s="239">
        <v>26</v>
      </c>
      <c r="AL701" s="239">
        <v>47</v>
      </c>
      <c r="AM701" s="239" t="s">
        <v>374</v>
      </c>
      <c r="AN701" s="239">
        <v>5</v>
      </c>
      <c r="AO701" s="239">
        <v>15</v>
      </c>
      <c r="AP701" s="239">
        <v>1</v>
      </c>
      <c r="AS701" s="239">
        <v>7</v>
      </c>
      <c r="AT701" s="239">
        <v>20</v>
      </c>
      <c r="AU701" s="239">
        <v>55</v>
      </c>
      <c r="AV701" s="239">
        <v>11</v>
      </c>
      <c r="AW701" s="239">
        <v>21</v>
      </c>
      <c r="AX701" s="239">
        <v>2</v>
      </c>
      <c r="AY701" s="239">
        <v>2</v>
      </c>
      <c r="AZ701" s="239">
        <v>3</v>
      </c>
      <c r="BA701" s="239">
        <v>26</v>
      </c>
      <c r="BB701" s="239">
        <v>48</v>
      </c>
      <c r="BC701" s="239" t="s">
        <v>374</v>
      </c>
      <c r="BD701" s="239">
        <v>5</v>
      </c>
      <c r="BE701" s="239">
        <v>1</v>
      </c>
      <c r="BF701" s="239">
        <v>1</v>
      </c>
      <c r="BI701" s="239">
        <v>7</v>
      </c>
      <c r="BJ701" s="239">
        <v>20</v>
      </c>
      <c r="BK701" s="239">
        <v>55</v>
      </c>
      <c r="BL701" s="239">
        <v>11</v>
      </c>
      <c r="BM701" s="239">
        <v>21</v>
      </c>
      <c r="BN701" s="239">
        <v>2</v>
      </c>
      <c r="BO701" s="239">
        <v>2</v>
      </c>
      <c r="BP701" s="239">
        <v>3</v>
      </c>
      <c r="BQ701" s="239">
        <v>26</v>
      </c>
      <c r="BR701" s="239">
        <v>36</v>
      </c>
      <c r="BS701" s="239" t="s">
        <v>384</v>
      </c>
      <c r="BT701" s="239">
        <v>5</v>
      </c>
      <c r="BU701" s="239">
        <v>1</v>
      </c>
      <c r="BV701" s="239">
        <v>1</v>
      </c>
      <c r="BY701" s="239">
        <v>7</v>
      </c>
      <c r="BZ701" s="239">
        <v>20</v>
      </c>
      <c r="CA701" s="239">
        <v>55</v>
      </c>
      <c r="CB701" s="239">
        <v>11</v>
      </c>
      <c r="CC701" s="239">
        <v>21</v>
      </c>
      <c r="CT701" s="239">
        <v>446738</v>
      </c>
      <c r="CU701" s="239">
        <v>4971187</v>
      </c>
      <c r="CV701" s="239">
        <v>44.892109900000001</v>
      </c>
      <c r="CW701" s="239">
        <v>-93.674516400000002</v>
      </c>
      <c r="CX701" s="239" t="s">
        <v>379</v>
      </c>
      <c r="CY701" s="239" t="s">
        <v>1464</v>
      </c>
    </row>
    <row r="702" spans="1:103" x14ac:dyDescent="0.25">
      <c r="A702" s="239">
        <v>664916</v>
      </c>
      <c r="B702" s="239">
        <v>3</v>
      </c>
      <c r="C702" s="239">
        <v>7</v>
      </c>
      <c r="D702" s="239">
        <v>176.84200000000001</v>
      </c>
      <c r="E702" s="239">
        <v>27</v>
      </c>
      <c r="F702" s="239" t="s">
        <v>1214</v>
      </c>
      <c r="H702" s="239" t="s">
        <v>374</v>
      </c>
      <c r="I702" s="239">
        <v>25</v>
      </c>
      <c r="K702" s="239">
        <v>18005918</v>
      </c>
      <c r="M702" s="239">
        <v>12</v>
      </c>
      <c r="N702" s="239">
        <v>1</v>
      </c>
      <c r="O702" s="239">
        <v>2018</v>
      </c>
      <c r="P702" s="239" t="s">
        <v>386</v>
      </c>
      <c r="Q702" s="239">
        <v>15</v>
      </c>
      <c r="S702" s="239">
        <v>5</v>
      </c>
      <c r="T702" s="239">
        <v>0</v>
      </c>
      <c r="U702" s="239">
        <v>2</v>
      </c>
      <c r="V702" s="239">
        <v>5</v>
      </c>
      <c r="W702" s="239">
        <v>10</v>
      </c>
      <c r="X702" s="239">
        <v>4</v>
      </c>
      <c r="Y702" s="239">
        <v>1</v>
      </c>
      <c r="Z702" s="239">
        <v>4</v>
      </c>
      <c r="AB702" s="239">
        <v>3</v>
      </c>
      <c r="AC702" s="239">
        <v>98</v>
      </c>
      <c r="AD702" s="239" t="s">
        <v>676</v>
      </c>
      <c r="AF702" s="239" t="s">
        <v>521</v>
      </c>
      <c r="AG702" s="239">
        <v>10</v>
      </c>
      <c r="AH702" s="239">
        <v>2</v>
      </c>
      <c r="AI702" s="239">
        <v>4</v>
      </c>
      <c r="AJ702" s="239">
        <v>1</v>
      </c>
      <c r="AK702" s="239">
        <v>24</v>
      </c>
      <c r="AL702" s="239">
        <v>42</v>
      </c>
      <c r="AM702" s="239" t="s">
        <v>384</v>
      </c>
      <c r="AN702" s="239">
        <v>5</v>
      </c>
      <c r="AO702" s="239">
        <v>99</v>
      </c>
      <c r="AS702" s="239">
        <v>12</v>
      </c>
      <c r="AT702" s="239">
        <v>20</v>
      </c>
      <c r="AU702" s="239">
        <v>55</v>
      </c>
      <c r="AV702" s="239">
        <v>11</v>
      </c>
      <c r="AW702" s="239">
        <v>21</v>
      </c>
      <c r="AX702" s="239">
        <v>2</v>
      </c>
      <c r="AY702" s="239">
        <v>2</v>
      </c>
      <c r="AZ702" s="239">
        <v>4</v>
      </c>
      <c r="BA702" s="239">
        <v>21</v>
      </c>
      <c r="BB702" s="239">
        <v>42</v>
      </c>
      <c r="BC702" s="239" t="s">
        <v>384</v>
      </c>
      <c r="BD702" s="239">
        <v>5</v>
      </c>
      <c r="BE702" s="239">
        <v>99</v>
      </c>
      <c r="BI702" s="239">
        <v>12</v>
      </c>
      <c r="BJ702" s="239">
        <v>20</v>
      </c>
      <c r="BK702" s="239">
        <v>55</v>
      </c>
      <c r="BL702" s="239">
        <v>11</v>
      </c>
      <c r="BM702" s="239">
        <v>21</v>
      </c>
      <c r="CT702" s="239">
        <v>446744.83138688502</v>
      </c>
      <c r="CU702" s="239">
        <v>4971184.7673726501</v>
      </c>
      <c r="CV702" s="239">
        <v>44.892094210000003</v>
      </c>
      <c r="CW702" s="239">
        <v>-93.674431069999997</v>
      </c>
      <c r="CX702" s="239" t="s">
        <v>379</v>
      </c>
      <c r="CY702" s="239" t="s">
        <v>1465</v>
      </c>
    </row>
    <row r="703" spans="1:103" x14ac:dyDescent="0.25">
      <c r="A703" s="239">
        <v>10754771</v>
      </c>
      <c r="B703" s="239">
        <v>3</v>
      </c>
      <c r="C703" s="239">
        <v>7</v>
      </c>
      <c r="D703" s="239">
        <v>176.84399999999999</v>
      </c>
      <c r="E703" s="239">
        <v>27</v>
      </c>
      <c r="F703" s="239" t="s">
        <v>1214</v>
      </c>
      <c r="H703" s="239" t="s">
        <v>374</v>
      </c>
      <c r="I703" s="239">
        <v>25</v>
      </c>
      <c r="K703" s="239">
        <v>11007259</v>
      </c>
      <c r="L703" s="239">
        <v>113340022</v>
      </c>
      <c r="M703" s="239">
        <v>11</v>
      </c>
      <c r="N703" s="239">
        <v>29</v>
      </c>
      <c r="O703" s="239">
        <v>2011</v>
      </c>
      <c r="P703" s="239" t="s">
        <v>391</v>
      </c>
      <c r="Q703" s="239">
        <v>14</v>
      </c>
      <c r="S703" s="239">
        <v>5</v>
      </c>
      <c r="T703" s="239">
        <v>0</v>
      </c>
      <c r="U703" s="239">
        <v>3</v>
      </c>
      <c r="V703" s="239">
        <v>1</v>
      </c>
      <c r="W703" s="239">
        <v>6</v>
      </c>
      <c r="X703" s="239">
        <v>4</v>
      </c>
      <c r="Y703" s="239">
        <v>1</v>
      </c>
      <c r="Z703" s="239">
        <v>1</v>
      </c>
      <c r="AB703" s="239">
        <v>1</v>
      </c>
      <c r="AC703" s="239">
        <v>98</v>
      </c>
      <c r="AD703" s="239" t="s">
        <v>525</v>
      </c>
      <c r="AE703" s="239" t="s">
        <v>1463</v>
      </c>
      <c r="AF703" s="239" t="s">
        <v>521</v>
      </c>
      <c r="AG703" s="239">
        <v>7</v>
      </c>
      <c r="AH703" s="239">
        <v>2</v>
      </c>
      <c r="AI703" s="239">
        <v>2</v>
      </c>
      <c r="AJ703" s="239">
        <v>4</v>
      </c>
      <c r="AK703" s="239">
        <v>21</v>
      </c>
      <c r="AL703" s="239">
        <v>20</v>
      </c>
      <c r="AM703" s="239" t="s">
        <v>374</v>
      </c>
      <c r="AN703" s="239">
        <v>5</v>
      </c>
      <c r="AO703" s="239">
        <v>15</v>
      </c>
      <c r="AS703" s="239">
        <v>7</v>
      </c>
      <c r="AT703" s="239">
        <v>20</v>
      </c>
      <c r="AU703" s="239">
        <v>55</v>
      </c>
      <c r="AV703" s="239">
        <v>11</v>
      </c>
      <c r="AW703" s="239">
        <v>21</v>
      </c>
      <c r="AX703" s="239">
        <v>2</v>
      </c>
      <c r="AY703" s="239">
        <v>2</v>
      </c>
      <c r="AZ703" s="239">
        <v>4</v>
      </c>
      <c r="BA703" s="239">
        <v>8</v>
      </c>
      <c r="BB703" s="239">
        <v>55</v>
      </c>
      <c r="BC703" s="239" t="s">
        <v>374</v>
      </c>
      <c r="BD703" s="239">
        <v>5</v>
      </c>
      <c r="BE703" s="239">
        <v>1</v>
      </c>
      <c r="BI703" s="239">
        <v>7</v>
      </c>
      <c r="BJ703" s="239">
        <v>20</v>
      </c>
      <c r="BK703" s="239">
        <v>55</v>
      </c>
      <c r="BL703" s="239">
        <v>11</v>
      </c>
      <c r="BM703" s="239">
        <v>21</v>
      </c>
      <c r="BN703" s="239">
        <v>2</v>
      </c>
      <c r="BO703" s="239">
        <v>3</v>
      </c>
      <c r="BP703" s="239">
        <v>4</v>
      </c>
      <c r="BQ703" s="239">
        <v>8</v>
      </c>
      <c r="BR703" s="239">
        <v>49</v>
      </c>
      <c r="BS703" s="239" t="s">
        <v>374</v>
      </c>
      <c r="BT703" s="239">
        <v>5</v>
      </c>
      <c r="BU703" s="239">
        <v>1</v>
      </c>
      <c r="BY703" s="239">
        <v>7</v>
      </c>
      <c r="BZ703" s="239">
        <v>20</v>
      </c>
      <c r="CA703" s="239">
        <v>55</v>
      </c>
      <c r="CB703" s="239">
        <v>11</v>
      </c>
      <c r="CC703" s="239">
        <v>21</v>
      </c>
      <c r="CT703" s="239">
        <v>446748</v>
      </c>
      <c r="CU703" s="239">
        <v>4971184</v>
      </c>
      <c r="CV703" s="239">
        <v>44.892091999999998</v>
      </c>
      <c r="CW703" s="239">
        <v>-93.6743965</v>
      </c>
      <c r="CX703" s="239" t="s">
        <v>379</v>
      </c>
      <c r="CY703" s="239" t="s">
        <v>1466</v>
      </c>
    </row>
    <row r="704" spans="1:103" x14ac:dyDescent="0.25">
      <c r="A704" s="239">
        <v>10799763</v>
      </c>
      <c r="B704" s="239">
        <v>3</v>
      </c>
      <c r="C704" s="239">
        <v>7</v>
      </c>
      <c r="D704" s="239">
        <v>176.84399999999999</v>
      </c>
      <c r="E704" s="239">
        <v>27</v>
      </c>
      <c r="F704" s="239" t="s">
        <v>1214</v>
      </c>
      <c r="H704" s="239" t="s">
        <v>374</v>
      </c>
      <c r="I704" s="239">
        <v>25</v>
      </c>
      <c r="K704" s="239">
        <v>12003866</v>
      </c>
      <c r="L704" s="239">
        <v>121940030</v>
      </c>
      <c r="M704" s="239">
        <v>7</v>
      </c>
      <c r="N704" s="239">
        <v>11</v>
      </c>
      <c r="O704" s="239">
        <v>2012</v>
      </c>
      <c r="P704" s="239" t="s">
        <v>375</v>
      </c>
      <c r="Q704" s="239">
        <v>10</v>
      </c>
      <c r="S704" s="239">
        <v>4</v>
      </c>
      <c r="T704" s="239">
        <v>0</v>
      </c>
      <c r="U704" s="239">
        <v>2</v>
      </c>
      <c r="V704" s="239">
        <v>1</v>
      </c>
      <c r="W704" s="239">
        <v>10</v>
      </c>
      <c r="X704" s="239">
        <v>4</v>
      </c>
      <c r="Y704" s="239">
        <v>1</v>
      </c>
      <c r="Z704" s="239">
        <v>1</v>
      </c>
      <c r="AB704" s="239">
        <v>1</v>
      </c>
      <c r="AC704" s="239">
        <v>98</v>
      </c>
      <c r="AD704" s="239" t="s">
        <v>525</v>
      </c>
      <c r="AE704" s="239" t="s">
        <v>1451</v>
      </c>
      <c r="AF704" s="239" t="s">
        <v>521</v>
      </c>
      <c r="AG704" s="239">
        <v>7</v>
      </c>
      <c r="AH704" s="239">
        <v>2</v>
      </c>
      <c r="AI704" s="239">
        <v>1</v>
      </c>
      <c r="AJ704" s="239">
        <v>3</v>
      </c>
      <c r="AK704" s="239">
        <v>21</v>
      </c>
      <c r="AL704" s="239">
        <v>25</v>
      </c>
      <c r="AM704" s="239" t="s">
        <v>374</v>
      </c>
      <c r="AN704" s="239">
        <v>5</v>
      </c>
      <c r="AO704" s="239">
        <v>5</v>
      </c>
      <c r="AP704" s="239">
        <v>15</v>
      </c>
      <c r="AS704" s="239">
        <v>7</v>
      </c>
      <c r="AT704" s="239">
        <v>20</v>
      </c>
      <c r="AU704" s="239">
        <v>55</v>
      </c>
      <c r="AV704" s="239">
        <v>11</v>
      </c>
      <c r="AW704" s="239">
        <v>21</v>
      </c>
      <c r="AX704" s="239">
        <v>2</v>
      </c>
      <c r="AY704" s="239">
        <v>2</v>
      </c>
      <c r="AZ704" s="239">
        <v>3</v>
      </c>
      <c r="BA704" s="239">
        <v>21</v>
      </c>
      <c r="BB704" s="239">
        <v>34</v>
      </c>
      <c r="BC704" s="239" t="s">
        <v>384</v>
      </c>
      <c r="BD704" s="239">
        <v>5</v>
      </c>
      <c r="BE704" s="239">
        <v>1</v>
      </c>
      <c r="BI704" s="239">
        <v>7</v>
      </c>
      <c r="BJ704" s="239">
        <v>20</v>
      </c>
      <c r="BK704" s="239">
        <v>55</v>
      </c>
      <c r="BL704" s="239">
        <v>11</v>
      </c>
      <c r="BM704" s="239">
        <v>21</v>
      </c>
      <c r="CT704" s="239">
        <v>446748</v>
      </c>
      <c r="CU704" s="239">
        <v>4971184</v>
      </c>
      <c r="CV704" s="239">
        <v>44.892091999999998</v>
      </c>
      <c r="CW704" s="239">
        <v>-93.6743965</v>
      </c>
      <c r="CX704" s="239" t="s">
        <v>379</v>
      </c>
      <c r="CY704" s="239" t="s">
        <v>1467</v>
      </c>
    </row>
    <row r="705" spans="1:103" x14ac:dyDescent="0.25">
      <c r="A705" s="239">
        <v>10857301</v>
      </c>
      <c r="B705" s="239">
        <v>3</v>
      </c>
      <c r="C705" s="239">
        <v>7</v>
      </c>
      <c r="D705" s="239">
        <v>176.84399999999999</v>
      </c>
      <c r="E705" s="239">
        <v>27</v>
      </c>
      <c r="F705" s="239" t="s">
        <v>1214</v>
      </c>
      <c r="H705" s="239" t="s">
        <v>374</v>
      </c>
      <c r="I705" s="239">
        <v>25</v>
      </c>
      <c r="K705" s="239">
        <v>13000133</v>
      </c>
      <c r="L705" s="239">
        <v>130070003</v>
      </c>
      <c r="M705" s="239">
        <v>1</v>
      </c>
      <c r="N705" s="239">
        <v>6</v>
      </c>
      <c r="O705" s="239">
        <v>2013</v>
      </c>
      <c r="P705" s="239" t="s">
        <v>389</v>
      </c>
      <c r="Q705" s="239">
        <v>23</v>
      </c>
      <c r="S705" s="239">
        <v>4</v>
      </c>
      <c r="T705" s="239">
        <v>0</v>
      </c>
      <c r="U705" s="239">
        <v>2</v>
      </c>
      <c r="V705" s="239">
        <v>8</v>
      </c>
      <c r="W705" s="239">
        <v>10</v>
      </c>
      <c r="X705" s="239">
        <v>4</v>
      </c>
      <c r="Y705" s="239">
        <v>4</v>
      </c>
      <c r="Z705" s="239">
        <v>1</v>
      </c>
      <c r="AB705" s="239">
        <v>1</v>
      </c>
      <c r="AC705" s="239">
        <v>98</v>
      </c>
      <c r="AD705" s="239" t="s">
        <v>519</v>
      </c>
      <c r="AE705" s="239" t="s">
        <v>1451</v>
      </c>
      <c r="AF705" s="239" t="s">
        <v>521</v>
      </c>
      <c r="AG705" s="239">
        <v>8</v>
      </c>
      <c r="AH705" s="239">
        <v>2</v>
      </c>
      <c r="AI705" s="239">
        <v>3</v>
      </c>
      <c r="AJ705" s="239">
        <v>4</v>
      </c>
      <c r="AK705" s="239">
        <v>21</v>
      </c>
      <c r="AL705" s="239">
        <v>50</v>
      </c>
      <c r="AM705" s="239" t="s">
        <v>384</v>
      </c>
      <c r="AN705" s="239">
        <v>5</v>
      </c>
      <c r="AO705" s="239">
        <v>1</v>
      </c>
      <c r="AS705" s="239">
        <v>7</v>
      </c>
      <c r="AT705" s="239">
        <v>20</v>
      </c>
      <c r="AU705" s="239">
        <v>55</v>
      </c>
      <c r="AV705" s="239">
        <v>11</v>
      </c>
      <c r="AW705" s="239">
        <v>21</v>
      </c>
      <c r="AX705" s="239">
        <v>2</v>
      </c>
      <c r="AY705" s="239">
        <v>2</v>
      </c>
      <c r="AZ705" s="239">
        <v>3</v>
      </c>
      <c r="BA705" s="239">
        <v>24</v>
      </c>
      <c r="BB705" s="239">
        <v>46</v>
      </c>
      <c r="BC705" s="239" t="s">
        <v>374</v>
      </c>
      <c r="BD705" s="239">
        <v>1</v>
      </c>
      <c r="BE705" s="239">
        <v>18</v>
      </c>
      <c r="BI705" s="239">
        <v>7</v>
      </c>
      <c r="BJ705" s="239">
        <v>20</v>
      </c>
      <c r="BK705" s="239">
        <v>55</v>
      </c>
      <c r="BL705" s="239">
        <v>11</v>
      </c>
      <c r="BM705" s="239">
        <v>21</v>
      </c>
      <c r="CT705" s="239">
        <v>446748</v>
      </c>
      <c r="CU705" s="239">
        <v>4971184</v>
      </c>
      <c r="CV705" s="239">
        <v>44.892091999999998</v>
      </c>
      <c r="CW705" s="239">
        <v>-93.6743965</v>
      </c>
      <c r="CX705" s="239" t="s">
        <v>379</v>
      </c>
      <c r="CY705" s="239" t="s">
        <v>1468</v>
      </c>
    </row>
    <row r="706" spans="1:103" x14ac:dyDescent="0.25">
      <c r="A706" s="239">
        <v>11037861</v>
      </c>
      <c r="B706" s="239">
        <v>3</v>
      </c>
      <c r="C706" s="239">
        <v>7</v>
      </c>
      <c r="D706" s="239">
        <v>176.84399999999999</v>
      </c>
      <c r="E706" s="239">
        <v>27</v>
      </c>
      <c r="F706" s="239" t="s">
        <v>1214</v>
      </c>
      <c r="H706" s="239" t="s">
        <v>374</v>
      </c>
      <c r="I706" s="239">
        <v>25</v>
      </c>
      <c r="K706" s="239">
        <v>15001470</v>
      </c>
      <c r="L706" s="239">
        <v>150860156</v>
      </c>
      <c r="M706" s="239">
        <v>3</v>
      </c>
      <c r="N706" s="239">
        <v>27</v>
      </c>
      <c r="O706" s="239">
        <v>2015</v>
      </c>
      <c r="P706" s="239" t="s">
        <v>383</v>
      </c>
      <c r="Q706" s="239">
        <v>16</v>
      </c>
      <c r="S706" s="239">
        <v>4</v>
      </c>
      <c r="T706" s="239">
        <v>0</v>
      </c>
      <c r="U706" s="239">
        <v>1</v>
      </c>
      <c r="V706" s="239">
        <v>7</v>
      </c>
      <c r="W706" s="239">
        <v>69</v>
      </c>
      <c r="X706" s="239">
        <v>4</v>
      </c>
      <c r="Y706" s="239">
        <v>1</v>
      </c>
      <c r="Z706" s="239">
        <v>1</v>
      </c>
      <c r="AB706" s="239">
        <v>1</v>
      </c>
      <c r="AC706" s="239">
        <v>98</v>
      </c>
      <c r="AD706" s="239" t="s">
        <v>519</v>
      </c>
      <c r="AE706" s="239" t="s">
        <v>1469</v>
      </c>
      <c r="AF706" s="239" t="s">
        <v>521</v>
      </c>
      <c r="AG706" s="239">
        <v>3</v>
      </c>
      <c r="AH706" s="239">
        <v>2</v>
      </c>
      <c r="AI706" s="239">
        <v>2</v>
      </c>
      <c r="AJ706" s="239">
        <v>3</v>
      </c>
      <c r="AK706" s="239">
        <v>21</v>
      </c>
      <c r="AL706" s="239">
        <v>62</v>
      </c>
      <c r="AM706" s="239" t="s">
        <v>374</v>
      </c>
      <c r="AN706" s="239">
        <v>5</v>
      </c>
      <c r="AO706" s="239">
        <v>1</v>
      </c>
      <c r="AS706" s="239">
        <v>7</v>
      </c>
      <c r="AT706" s="239">
        <v>20</v>
      </c>
      <c r="AU706" s="239">
        <v>55</v>
      </c>
      <c r="AV706" s="239">
        <v>11</v>
      </c>
      <c r="AW706" s="239">
        <v>21</v>
      </c>
      <c r="CT706" s="239">
        <v>446748</v>
      </c>
      <c r="CU706" s="239">
        <v>4971184</v>
      </c>
      <c r="CV706" s="239">
        <v>44.892091999999998</v>
      </c>
      <c r="CW706" s="239">
        <v>-93.6743965</v>
      </c>
      <c r="CX706" s="239" t="s">
        <v>379</v>
      </c>
      <c r="CY706" s="239" t="s">
        <v>1470</v>
      </c>
    </row>
    <row r="707" spans="1:103" x14ac:dyDescent="0.25">
      <c r="A707" s="239">
        <v>11042494</v>
      </c>
      <c r="B707" s="239">
        <v>3</v>
      </c>
      <c r="C707" s="239">
        <v>7</v>
      </c>
      <c r="D707" s="239">
        <v>176.84399999999999</v>
      </c>
      <c r="E707" s="239">
        <v>27</v>
      </c>
      <c r="F707" s="239" t="s">
        <v>1214</v>
      </c>
      <c r="H707" s="239" t="s">
        <v>374</v>
      </c>
      <c r="I707" s="239">
        <v>25</v>
      </c>
      <c r="K707" s="239">
        <v>15002902</v>
      </c>
      <c r="L707" s="239">
        <v>151590199</v>
      </c>
      <c r="M707" s="239">
        <v>6</v>
      </c>
      <c r="N707" s="239">
        <v>8</v>
      </c>
      <c r="O707" s="239">
        <v>2015</v>
      </c>
      <c r="P707" s="239" t="s">
        <v>381</v>
      </c>
      <c r="Q707" s="239">
        <v>18</v>
      </c>
      <c r="S707" s="239">
        <v>4</v>
      </c>
      <c r="T707" s="239">
        <v>0</v>
      </c>
      <c r="U707" s="239">
        <v>2</v>
      </c>
      <c r="V707" s="239">
        <v>5</v>
      </c>
      <c r="W707" s="239">
        <v>10</v>
      </c>
      <c r="X707" s="239">
        <v>4</v>
      </c>
      <c r="Y707" s="239">
        <v>1</v>
      </c>
      <c r="Z707" s="239">
        <v>1</v>
      </c>
      <c r="AB707" s="239">
        <v>1</v>
      </c>
      <c r="AC707" s="239">
        <v>98</v>
      </c>
      <c r="AD707" s="239" t="s">
        <v>525</v>
      </c>
      <c r="AE707" s="239" t="s">
        <v>1451</v>
      </c>
      <c r="AF707" s="239" t="s">
        <v>521</v>
      </c>
      <c r="AG707" s="239">
        <v>10</v>
      </c>
      <c r="AH707" s="239">
        <v>2</v>
      </c>
      <c r="AI707" s="239">
        <v>41</v>
      </c>
      <c r="AJ707" s="239">
        <v>4</v>
      </c>
      <c r="AK707" s="239">
        <v>21</v>
      </c>
      <c r="AL707" s="239">
        <v>64</v>
      </c>
      <c r="AM707" s="239" t="s">
        <v>374</v>
      </c>
      <c r="AN707" s="239">
        <v>5</v>
      </c>
      <c r="AO707" s="239">
        <v>4</v>
      </c>
      <c r="AS707" s="239">
        <v>7</v>
      </c>
      <c r="AT707" s="239">
        <v>20</v>
      </c>
      <c r="AU707" s="239">
        <v>55</v>
      </c>
      <c r="AV707" s="239">
        <v>11</v>
      </c>
      <c r="AW707" s="239">
        <v>21</v>
      </c>
      <c r="AX707" s="239">
        <v>2</v>
      </c>
      <c r="AY707" s="239">
        <v>1</v>
      </c>
      <c r="AZ707" s="239">
        <v>2</v>
      </c>
      <c r="BA707" s="239">
        <v>24</v>
      </c>
      <c r="BB707" s="239">
        <v>51</v>
      </c>
      <c r="BC707" s="239" t="s">
        <v>374</v>
      </c>
      <c r="BD707" s="239">
        <v>5</v>
      </c>
      <c r="BE707" s="239">
        <v>1</v>
      </c>
      <c r="BI707" s="239">
        <v>7</v>
      </c>
      <c r="BJ707" s="239">
        <v>20</v>
      </c>
      <c r="BK707" s="239">
        <v>55</v>
      </c>
      <c r="BL707" s="239">
        <v>11</v>
      </c>
      <c r="BM707" s="239">
        <v>21</v>
      </c>
      <c r="CT707" s="239">
        <v>446748</v>
      </c>
      <c r="CU707" s="239">
        <v>4971184</v>
      </c>
      <c r="CV707" s="239">
        <v>44.892091999999998</v>
      </c>
      <c r="CW707" s="239">
        <v>-93.6743965</v>
      </c>
      <c r="CX707" s="239" t="s">
        <v>379</v>
      </c>
      <c r="CY707" s="239" t="s">
        <v>1471</v>
      </c>
    </row>
    <row r="708" spans="1:103" x14ac:dyDescent="0.25">
      <c r="A708" s="239">
        <v>11066241</v>
      </c>
      <c r="B708" s="239">
        <v>3</v>
      </c>
      <c r="C708" s="239">
        <v>7</v>
      </c>
      <c r="D708" s="239">
        <v>176.84399999999999</v>
      </c>
      <c r="E708" s="239">
        <v>27</v>
      </c>
      <c r="F708" s="239" t="s">
        <v>1214</v>
      </c>
      <c r="H708" s="239" t="s">
        <v>374</v>
      </c>
      <c r="I708" s="239">
        <v>25</v>
      </c>
      <c r="K708" s="239">
        <v>15004613</v>
      </c>
      <c r="L708" s="239">
        <v>152500007</v>
      </c>
      <c r="M708" s="239">
        <v>9</v>
      </c>
      <c r="N708" s="239">
        <v>6</v>
      </c>
      <c r="O708" s="239">
        <v>2015</v>
      </c>
      <c r="P708" s="239" t="s">
        <v>389</v>
      </c>
      <c r="Q708" s="239">
        <v>19</v>
      </c>
      <c r="S708" s="239">
        <v>5</v>
      </c>
      <c r="T708" s="239">
        <v>0</v>
      </c>
      <c r="U708" s="239">
        <v>2</v>
      </c>
      <c r="V708" s="239">
        <v>1</v>
      </c>
      <c r="W708" s="239">
        <v>10</v>
      </c>
      <c r="X708" s="239">
        <v>4</v>
      </c>
      <c r="Y708" s="239">
        <v>4</v>
      </c>
      <c r="Z708" s="239">
        <v>2</v>
      </c>
      <c r="AA708" s="239">
        <v>3</v>
      </c>
      <c r="AB708" s="239">
        <v>1</v>
      </c>
      <c r="AC708" s="239">
        <v>98</v>
      </c>
      <c r="AD708" s="239" t="s">
        <v>860</v>
      </c>
      <c r="AE708" s="239" t="s">
        <v>1472</v>
      </c>
      <c r="AF708" s="239" t="s">
        <v>521</v>
      </c>
      <c r="AG708" s="239">
        <v>7</v>
      </c>
      <c r="AH708" s="239">
        <v>2</v>
      </c>
      <c r="AI708" s="239">
        <v>4</v>
      </c>
      <c r="AJ708" s="239">
        <v>3</v>
      </c>
      <c r="AK708" s="239">
        <v>21</v>
      </c>
      <c r="AL708" s="239">
        <v>49</v>
      </c>
      <c r="AM708" s="239" t="s">
        <v>384</v>
      </c>
      <c r="AN708" s="239">
        <v>1</v>
      </c>
      <c r="AO708" s="239">
        <v>15</v>
      </c>
      <c r="AP708" s="239">
        <v>18</v>
      </c>
      <c r="AS708" s="239">
        <v>7</v>
      </c>
      <c r="AT708" s="239">
        <v>20</v>
      </c>
      <c r="AU708" s="239">
        <v>55</v>
      </c>
      <c r="AV708" s="239">
        <v>11</v>
      </c>
      <c r="AW708" s="239">
        <v>21</v>
      </c>
      <c r="AX708" s="239">
        <v>2</v>
      </c>
      <c r="AY708" s="239">
        <v>3</v>
      </c>
      <c r="AZ708" s="239">
        <v>3</v>
      </c>
      <c r="BA708" s="239">
        <v>8</v>
      </c>
      <c r="BB708" s="239">
        <v>57</v>
      </c>
      <c r="BC708" s="239" t="s">
        <v>374</v>
      </c>
      <c r="BD708" s="239">
        <v>5</v>
      </c>
      <c r="BE708" s="239">
        <v>1</v>
      </c>
      <c r="BF708" s="239">
        <v>1</v>
      </c>
      <c r="BI708" s="239">
        <v>7</v>
      </c>
      <c r="BJ708" s="239">
        <v>20</v>
      </c>
      <c r="BK708" s="239">
        <v>55</v>
      </c>
      <c r="BL708" s="239">
        <v>11</v>
      </c>
      <c r="BM708" s="239">
        <v>21</v>
      </c>
      <c r="CT708" s="239">
        <v>446748</v>
      </c>
      <c r="CU708" s="239">
        <v>4971184</v>
      </c>
      <c r="CV708" s="239">
        <v>44.892091999999998</v>
      </c>
      <c r="CW708" s="239">
        <v>-93.6743965</v>
      </c>
      <c r="CX708" s="239" t="s">
        <v>379</v>
      </c>
      <c r="CY708" s="239" t="s">
        <v>1473</v>
      </c>
    </row>
    <row r="709" spans="1:103" x14ac:dyDescent="0.25">
      <c r="A709" s="239">
        <v>11071354</v>
      </c>
      <c r="B709" s="239">
        <v>3</v>
      </c>
      <c r="C709" s="239">
        <v>7</v>
      </c>
      <c r="D709" s="239">
        <v>176.84399999999999</v>
      </c>
      <c r="E709" s="239">
        <v>27</v>
      </c>
      <c r="F709" s="239" t="s">
        <v>1214</v>
      </c>
      <c r="H709" s="239" t="s">
        <v>374</v>
      </c>
      <c r="I709" s="239">
        <v>25</v>
      </c>
      <c r="K709" s="239">
        <v>15005233</v>
      </c>
      <c r="L709" s="239">
        <v>152870150</v>
      </c>
      <c r="M709" s="239">
        <v>10</v>
      </c>
      <c r="N709" s="239">
        <v>14</v>
      </c>
      <c r="O709" s="239">
        <v>2015</v>
      </c>
      <c r="P709" s="239" t="s">
        <v>375</v>
      </c>
      <c r="Q709" s="239">
        <v>14</v>
      </c>
      <c r="S709" s="239">
        <v>4</v>
      </c>
      <c r="T709" s="239">
        <v>0</v>
      </c>
      <c r="U709" s="239">
        <v>2</v>
      </c>
      <c r="V709" s="239">
        <v>1</v>
      </c>
      <c r="W709" s="239">
        <v>11</v>
      </c>
      <c r="X709" s="239">
        <v>4</v>
      </c>
      <c r="Y709" s="239">
        <v>1</v>
      </c>
      <c r="Z709" s="239">
        <v>1</v>
      </c>
      <c r="AB709" s="239">
        <v>1</v>
      </c>
      <c r="AC709" s="239">
        <v>98</v>
      </c>
      <c r="AD709" s="239" t="s">
        <v>519</v>
      </c>
      <c r="AE709" s="239" t="s">
        <v>1469</v>
      </c>
      <c r="AF709" s="239" t="s">
        <v>521</v>
      </c>
      <c r="AG709" s="239">
        <v>7</v>
      </c>
      <c r="AH709" s="239">
        <v>2</v>
      </c>
      <c r="AI709" s="239">
        <v>2</v>
      </c>
      <c r="AJ709" s="239">
        <v>4</v>
      </c>
      <c r="AK709" s="239">
        <v>21</v>
      </c>
      <c r="AL709" s="239">
        <v>64</v>
      </c>
      <c r="AM709" s="239" t="s">
        <v>374</v>
      </c>
      <c r="AN709" s="239">
        <v>5</v>
      </c>
      <c r="AO709" s="239">
        <v>15</v>
      </c>
      <c r="AS709" s="239">
        <v>7</v>
      </c>
      <c r="AT709" s="239">
        <v>20</v>
      </c>
      <c r="AU709" s="239">
        <v>55</v>
      </c>
      <c r="AV709" s="239">
        <v>11</v>
      </c>
      <c r="AW709" s="239">
        <v>21</v>
      </c>
      <c r="AX709" s="239">
        <v>2</v>
      </c>
      <c r="AY709" s="239">
        <v>4</v>
      </c>
      <c r="AZ709" s="239">
        <v>4</v>
      </c>
      <c r="BA709" s="239">
        <v>8</v>
      </c>
      <c r="BB709" s="239">
        <v>55</v>
      </c>
      <c r="BC709" s="239" t="s">
        <v>384</v>
      </c>
      <c r="BD709" s="239">
        <v>5</v>
      </c>
      <c r="BE709" s="239">
        <v>1</v>
      </c>
      <c r="BI709" s="239">
        <v>7</v>
      </c>
      <c r="BJ709" s="239">
        <v>20</v>
      </c>
      <c r="BK709" s="239">
        <v>55</v>
      </c>
      <c r="BL709" s="239">
        <v>11</v>
      </c>
      <c r="BM709" s="239">
        <v>21</v>
      </c>
      <c r="CT709" s="239">
        <v>446748</v>
      </c>
      <c r="CU709" s="239">
        <v>4971184</v>
      </c>
      <c r="CV709" s="239">
        <v>44.892091999999998</v>
      </c>
      <c r="CW709" s="239">
        <v>-93.6743965</v>
      </c>
      <c r="CX709" s="239" t="s">
        <v>379</v>
      </c>
      <c r="CY709" s="239" t="s">
        <v>1474</v>
      </c>
    </row>
    <row r="710" spans="1:103" x14ac:dyDescent="0.25">
      <c r="A710" s="239">
        <v>386864</v>
      </c>
      <c r="B710" s="239">
        <v>3</v>
      </c>
      <c r="C710" s="239">
        <v>7</v>
      </c>
      <c r="D710" s="239">
        <v>176.845</v>
      </c>
      <c r="E710" s="239">
        <v>27</v>
      </c>
      <c r="F710" s="239" t="s">
        <v>1214</v>
      </c>
      <c r="H710" s="239" t="s">
        <v>374</v>
      </c>
      <c r="I710" s="239">
        <v>25</v>
      </c>
      <c r="K710" s="239">
        <v>16004533</v>
      </c>
      <c r="M710" s="239">
        <v>10</v>
      </c>
      <c r="N710" s="239">
        <v>15</v>
      </c>
      <c r="O710" s="239">
        <v>2016</v>
      </c>
      <c r="P710" s="239" t="s">
        <v>386</v>
      </c>
      <c r="Q710" s="239">
        <v>22</v>
      </c>
      <c r="R710" s="239" t="s">
        <v>393</v>
      </c>
      <c r="S710" s="239">
        <v>5</v>
      </c>
      <c r="T710" s="239">
        <v>0</v>
      </c>
      <c r="U710" s="239">
        <v>2</v>
      </c>
      <c r="V710" s="239">
        <v>12</v>
      </c>
      <c r="W710" s="239">
        <v>10</v>
      </c>
      <c r="X710" s="239">
        <v>4</v>
      </c>
      <c r="Y710" s="239">
        <v>4</v>
      </c>
      <c r="Z710" s="239">
        <v>1</v>
      </c>
      <c r="AB710" s="239">
        <v>1</v>
      </c>
      <c r="AC710" s="239">
        <v>98</v>
      </c>
      <c r="AD710" s="239" t="s">
        <v>676</v>
      </c>
      <c r="AF710" s="239" t="s">
        <v>521</v>
      </c>
      <c r="AG710" s="239">
        <v>7</v>
      </c>
      <c r="AH710" s="239">
        <v>2</v>
      </c>
      <c r="AI710" s="239">
        <v>2</v>
      </c>
      <c r="AJ710" s="239">
        <v>3</v>
      </c>
      <c r="AK710" s="239">
        <v>21</v>
      </c>
      <c r="AL710" s="239">
        <v>30</v>
      </c>
      <c r="AM710" s="239" t="s">
        <v>374</v>
      </c>
      <c r="AN710" s="239">
        <v>5</v>
      </c>
      <c r="AO710" s="239">
        <v>74</v>
      </c>
      <c r="AS710" s="239">
        <v>12</v>
      </c>
      <c r="AT710" s="239">
        <v>20</v>
      </c>
      <c r="AU710" s="239">
        <v>55</v>
      </c>
      <c r="AV710" s="239">
        <v>11</v>
      </c>
      <c r="AW710" s="239">
        <v>21</v>
      </c>
      <c r="AX710" s="239">
        <v>2</v>
      </c>
      <c r="AY710" s="239">
        <v>2</v>
      </c>
      <c r="AZ710" s="239">
        <v>3</v>
      </c>
      <c r="BA710" s="239">
        <v>20</v>
      </c>
      <c r="BB710" s="239">
        <v>28</v>
      </c>
      <c r="BC710" s="239" t="s">
        <v>374</v>
      </c>
      <c r="BD710" s="239">
        <v>5</v>
      </c>
      <c r="BE710" s="239">
        <v>1</v>
      </c>
      <c r="BI710" s="239">
        <v>12</v>
      </c>
      <c r="BJ710" s="239">
        <v>20</v>
      </c>
      <c r="BK710" s="239">
        <v>55</v>
      </c>
      <c r="BL710" s="239">
        <v>11</v>
      </c>
      <c r="BM710" s="239">
        <v>21</v>
      </c>
      <c r="CT710" s="239">
        <v>446758.894844361</v>
      </c>
      <c r="CU710" s="239">
        <v>4971184.1279685097</v>
      </c>
      <c r="CV710" s="239">
        <v>44.892089499999997</v>
      </c>
      <c r="CW710" s="239">
        <v>-93.674252910000007</v>
      </c>
      <c r="CX710" s="239" t="s">
        <v>379</v>
      </c>
      <c r="CY710" s="239" t="s">
        <v>1475</v>
      </c>
    </row>
    <row r="711" spans="1:103" x14ac:dyDescent="0.25">
      <c r="A711" s="239">
        <v>799200</v>
      </c>
      <c r="B711" s="239">
        <v>3</v>
      </c>
      <c r="C711" s="239">
        <v>7</v>
      </c>
      <c r="D711" s="239">
        <v>176.84899999999999</v>
      </c>
      <c r="E711" s="239">
        <v>27</v>
      </c>
      <c r="F711" s="239" t="s">
        <v>1214</v>
      </c>
      <c r="H711" s="239" t="s">
        <v>374</v>
      </c>
      <c r="I711" s="239">
        <v>25</v>
      </c>
      <c r="K711" s="239">
        <v>20000818</v>
      </c>
      <c r="L711" s="239">
        <v>200500023</v>
      </c>
      <c r="M711" s="239">
        <v>2</v>
      </c>
      <c r="N711" s="239">
        <v>19</v>
      </c>
      <c r="O711" s="239">
        <v>2020</v>
      </c>
      <c r="P711" s="239" t="s">
        <v>375</v>
      </c>
      <c r="Q711" s="239">
        <v>7</v>
      </c>
      <c r="R711" s="239">
        <v>98</v>
      </c>
      <c r="S711" s="239">
        <v>5</v>
      </c>
      <c r="T711" s="239">
        <v>0</v>
      </c>
      <c r="U711" s="239">
        <v>2</v>
      </c>
      <c r="V711" s="239">
        <v>11</v>
      </c>
      <c r="W711" s="239">
        <v>10</v>
      </c>
      <c r="X711" s="239">
        <v>4</v>
      </c>
      <c r="Y711" s="239">
        <v>2</v>
      </c>
      <c r="Z711" s="239">
        <v>1</v>
      </c>
      <c r="AB711" s="239">
        <v>5</v>
      </c>
      <c r="AC711" s="239">
        <v>98</v>
      </c>
      <c r="AD711" s="239">
        <v>7</v>
      </c>
      <c r="AF711" s="239" t="s">
        <v>521</v>
      </c>
      <c r="AG711" s="239">
        <v>6</v>
      </c>
      <c r="AH711" s="239">
        <v>2</v>
      </c>
      <c r="AI711" s="239">
        <v>3</v>
      </c>
      <c r="AJ711" s="239">
        <v>2</v>
      </c>
      <c r="AK711" s="239">
        <v>34</v>
      </c>
      <c r="AL711" s="239">
        <v>54</v>
      </c>
      <c r="AM711" s="239">
        <v>99</v>
      </c>
      <c r="AN711" s="239">
        <v>5</v>
      </c>
      <c r="AO711" s="239">
        <v>1</v>
      </c>
      <c r="AS711" s="239">
        <v>12</v>
      </c>
      <c r="AT711" s="239">
        <v>20</v>
      </c>
      <c r="AU711" s="239">
        <v>40</v>
      </c>
      <c r="AV711" s="239">
        <v>11</v>
      </c>
      <c r="AW711" s="239">
        <v>21</v>
      </c>
      <c r="AX711" s="239">
        <v>2</v>
      </c>
      <c r="AY711" s="239">
        <v>2</v>
      </c>
      <c r="AZ711" s="239">
        <v>1</v>
      </c>
      <c r="BA711" s="239">
        <v>23</v>
      </c>
      <c r="BB711" s="239">
        <v>25</v>
      </c>
      <c r="BC711" s="239" t="s">
        <v>374</v>
      </c>
      <c r="BD711" s="239">
        <v>5</v>
      </c>
      <c r="BE711" s="239">
        <v>1</v>
      </c>
      <c r="BI711" s="239">
        <v>12</v>
      </c>
      <c r="BJ711" s="239">
        <v>20</v>
      </c>
      <c r="BK711" s="239">
        <v>40</v>
      </c>
      <c r="BL711" s="239">
        <v>11</v>
      </c>
      <c r="BM711" s="239">
        <v>21</v>
      </c>
      <c r="CT711" s="239">
        <v>446742.714715985</v>
      </c>
      <c r="CU711" s="239">
        <v>4971188.12234254</v>
      </c>
      <c r="CV711" s="239">
        <v>44.892124250000002</v>
      </c>
      <c r="CW711" s="239">
        <v>-93.674458229999999</v>
      </c>
      <c r="CX711" s="239" t="s">
        <v>379</v>
      </c>
      <c r="CY711" s="239" t="s">
        <v>1476</v>
      </c>
    </row>
    <row r="712" spans="1:103" x14ac:dyDescent="0.25">
      <c r="A712" s="239">
        <v>504363</v>
      </c>
      <c r="B712" s="239">
        <v>3</v>
      </c>
      <c r="C712" s="239">
        <v>7</v>
      </c>
      <c r="D712" s="239">
        <v>176.852</v>
      </c>
      <c r="E712" s="239">
        <v>27</v>
      </c>
      <c r="F712" s="239" t="s">
        <v>1214</v>
      </c>
      <c r="H712" s="239" t="s">
        <v>374</v>
      </c>
      <c r="I712" s="239">
        <v>25</v>
      </c>
      <c r="K712" s="239">
        <v>17004824</v>
      </c>
      <c r="M712" s="239">
        <v>9</v>
      </c>
      <c r="N712" s="239">
        <v>26</v>
      </c>
      <c r="O712" s="239">
        <v>2017</v>
      </c>
      <c r="P712" s="239" t="s">
        <v>391</v>
      </c>
      <c r="Q712" s="239">
        <v>7</v>
      </c>
      <c r="R712" s="239">
        <v>98</v>
      </c>
      <c r="S712" s="239">
        <v>5</v>
      </c>
      <c r="T712" s="239">
        <v>0</v>
      </c>
      <c r="U712" s="239">
        <v>2</v>
      </c>
      <c r="V712" s="239">
        <v>12</v>
      </c>
      <c r="W712" s="239">
        <v>10</v>
      </c>
      <c r="X712" s="239">
        <v>4</v>
      </c>
      <c r="Y712" s="239">
        <v>2</v>
      </c>
      <c r="Z712" s="239">
        <v>2</v>
      </c>
      <c r="AA712" s="239">
        <v>3</v>
      </c>
      <c r="AB712" s="239">
        <v>1</v>
      </c>
      <c r="AC712" s="239">
        <v>98</v>
      </c>
      <c r="AD712" s="239" t="s">
        <v>676</v>
      </c>
      <c r="AF712" s="239" t="s">
        <v>521</v>
      </c>
      <c r="AG712" s="239">
        <v>7</v>
      </c>
      <c r="AH712" s="239">
        <v>2</v>
      </c>
      <c r="AI712" s="239">
        <v>3</v>
      </c>
      <c r="AJ712" s="239">
        <v>3</v>
      </c>
      <c r="AK712" s="239">
        <v>21</v>
      </c>
      <c r="AL712" s="239">
        <v>34</v>
      </c>
      <c r="AM712" s="239" t="s">
        <v>374</v>
      </c>
      <c r="AN712" s="239">
        <v>5</v>
      </c>
      <c r="AO712" s="239">
        <v>99</v>
      </c>
      <c r="AS712" s="239">
        <v>12</v>
      </c>
      <c r="AT712" s="239">
        <v>20</v>
      </c>
      <c r="AU712" s="239">
        <v>55</v>
      </c>
      <c r="AV712" s="239">
        <v>11</v>
      </c>
      <c r="AW712" s="239">
        <v>21</v>
      </c>
      <c r="AX712" s="239">
        <v>2</v>
      </c>
      <c r="AY712" s="239">
        <v>4</v>
      </c>
      <c r="AZ712" s="239">
        <v>3</v>
      </c>
      <c r="BA712" s="239">
        <v>26</v>
      </c>
      <c r="BB712" s="239">
        <v>27</v>
      </c>
      <c r="BC712" s="239" t="s">
        <v>384</v>
      </c>
      <c r="BD712" s="239">
        <v>5</v>
      </c>
      <c r="BE712" s="239">
        <v>1</v>
      </c>
      <c r="BI712" s="239">
        <v>12</v>
      </c>
      <c r="BJ712" s="239">
        <v>20</v>
      </c>
      <c r="BK712" s="239">
        <v>55</v>
      </c>
      <c r="BL712" s="239">
        <v>11</v>
      </c>
      <c r="BM712" s="239">
        <v>21</v>
      </c>
      <c r="CT712" s="239">
        <v>446771.357108825</v>
      </c>
      <c r="CU712" s="239">
        <v>4971184.3415282201</v>
      </c>
      <c r="CV712" s="239">
        <v>44.892092359999999</v>
      </c>
      <c r="CW712" s="239">
        <v>-93.674095120000004</v>
      </c>
      <c r="CX712" s="239" t="s">
        <v>379</v>
      </c>
      <c r="CY712" s="239" t="s">
        <v>1477</v>
      </c>
    </row>
    <row r="713" spans="1:103" x14ac:dyDescent="0.25">
      <c r="A713" s="239">
        <v>504378</v>
      </c>
      <c r="B713" s="239">
        <v>3</v>
      </c>
      <c r="C713" s="239">
        <v>7</v>
      </c>
      <c r="D713" s="239">
        <v>176.85300000000001</v>
      </c>
      <c r="E713" s="239">
        <v>27</v>
      </c>
      <c r="F713" s="239" t="s">
        <v>1214</v>
      </c>
      <c r="H713" s="239" t="s">
        <v>374</v>
      </c>
      <c r="I713" s="239">
        <v>25</v>
      </c>
      <c r="K713" s="239">
        <v>17004829</v>
      </c>
      <c r="M713" s="239">
        <v>9</v>
      </c>
      <c r="N713" s="239">
        <v>26</v>
      </c>
      <c r="O713" s="239">
        <v>2017</v>
      </c>
      <c r="P713" s="239" t="s">
        <v>391</v>
      </c>
      <c r="Q713" s="239">
        <v>8</v>
      </c>
      <c r="S713" s="239">
        <v>4</v>
      </c>
      <c r="T713" s="239">
        <v>0</v>
      </c>
      <c r="U713" s="239">
        <v>3</v>
      </c>
      <c r="V713" s="239">
        <v>12</v>
      </c>
      <c r="W713" s="239">
        <v>10</v>
      </c>
      <c r="X713" s="239">
        <v>4</v>
      </c>
      <c r="Y713" s="239">
        <v>2</v>
      </c>
      <c r="Z713" s="239">
        <v>2</v>
      </c>
      <c r="AA713" s="239">
        <v>3</v>
      </c>
      <c r="AB713" s="239">
        <v>2</v>
      </c>
      <c r="AC713" s="239">
        <v>98</v>
      </c>
      <c r="AD713" s="239" t="s">
        <v>676</v>
      </c>
      <c r="AF713" s="239" t="s">
        <v>521</v>
      </c>
      <c r="AG713" s="239">
        <v>7</v>
      </c>
      <c r="AH713" s="239">
        <v>2</v>
      </c>
      <c r="AI713" s="239">
        <v>5</v>
      </c>
      <c r="AJ713" s="239">
        <v>3</v>
      </c>
      <c r="AK713" s="239">
        <v>21</v>
      </c>
      <c r="AL713" s="239">
        <v>23</v>
      </c>
      <c r="AM713" s="239" t="s">
        <v>384</v>
      </c>
      <c r="AN713" s="239">
        <v>5</v>
      </c>
      <c r="AO713" s="239">
        <v>74</v>
      </c>
      <c r="AP713" s="239">
        <v>4</v>
      </c>
      <c r="AS713" s="239">
        <v>12</v>
      </c>
      <c r="AT713" s="239">
        <v>20</v>
      </c>
      <c r="AU713" s="239">
        <v>55</v>
      </c>
      <c r="AV713" s="239">
        <v>11</v>
      </c>
      <c r="AW713" s="239">
        <v>21</v>
      </c>
      <c r="AX713" s="239">
        <v>2</v>
      </c>
      <c r="AY713" s="239">
        <v>4</v>
      </c>
      <c r="AZ713" s="239">
        <v>3</v>
      </c>
      <c r="BA713" s="239">
        <v>34</v>
      </c>
      <c r="BB713" s="239">
        <v>27</v>
      </c>
      <c r="BC713" s="239" t="s">
        <v>374</v>
      </c>
      <c r="BD713" s="239">
        <v>99</v>
      </c>
      <c r="BE713" s="239">
        <v>1</v>
      </c>
      <c r="BI713" s="239">
        <v>12</v>
      </c>
      <c r="BJ713" s="239">
        <v>20</v>
      </c>
      <c r="BK713" s="239">
        <v>55</v>
      </c>
      <c r="BL713" s="239">
        <v>11</v>
      </c>
      <c r="BM713" s="239">
        <v>21</v>
      </c>
      <c r="BN713" s="239">
        <v>2</v>
      </c>
      <c r="BO713" s="239">
        <v>2</v>
      </c>
      <c r="BP713" s="239">
        <v>3</v>
      </c>
      <c r="BQ713" s="239">
        <v>26</v>
      </c>
      <c r="BR713" s="239">
        <v>35</v>
      </c>
      <c r="BS713" s="239" t="s">
        <v>374</v>
      </c>
      <c r="BT713" s="239">
        <v>5</v>
      </c>
      <c r="BU713" s="239">
        <v>1</v>
      </c>
      <c r="BY713" s="239">
        <v>12</v>
      </c>
      <c r="BZ713" s="239">
        <v>20</v>
      </c>
      <c r="CA713" s="239">
        <v>55</v>
      </c>
      <c r="CB713" s="239">
        <v>11</v>
      </c>
      <c r="CC713" s="239">
        <v>21</v>
      </c>
      <c r="CT713" s="239">
        <v>446771.45234487602</v>
      </c>
      <c r="CU713" s="239">
        <v>4971179.8697760496</v>
      </c>
      <c r="CV713" s="239">
        <v>44.892052110000002</v>
      </c>
      <c r="CW713" s="239">
        <v>-93.674093450000001</v>
      </c>
      <c r="CX713" s="239" t="s">
        <v>379</v>
      </c>
      <c r="CY713" s="239" t="s">
        <v>1478</v>
      </c>
    </row>
    <row r="714" spans="1:103" x14ac:dyDescent="0.25">
      <c r="A714" s="239">
        <v>868109</v>
      </c>
      <c r="B714" s="239">
        <v>3</v>
      </c>
      <c r="C714" s="239">
        <v>7</v>
      </c>
      <c r="D714" s="239">
        <v>176.85400000000001</v>
      </c>
      <c r="E714" s="239">
        <v>27</v>
      </c>
      <c r="F714" s="239" t="s">
        <v>1214</v>
      </c>
      <c r="H714" s="239" t="s">
        <v>374</v>
      </c>
      <c r="I714" s="239">
        <v>25</v>
      </c>
      <c r="K714" s="239">
        <v>20005421</v>
      </c>
      <c r="L714" s="239">
        <v>203480321</v>
      </c>
      <c r="M714" s="239">
        <v>12</v>
      </c>
      <c r="N714" s="239">
        <v>13</v>
      </c>
      <c r="O714" s="239">
        <v>2020</v>
      </c>
      <c r="P714" s="239" t="s">
        <v>389</v>
      </c>
      <c r="Q714" s="239">
        <v>16</v>
      </c>
      <c r="S714" s="239">
        <v>5</v>
      </c>
      <c r="T714" s="239">
        <v>0</v>
      </c>
      <c r="U714" s="239">
        <v>4</v>
      </c>
      <c r="V714" s="239">
        <v>5</v>
      </c>
      <c r="W714" s="239">
        <v>10</v>
      </c>
      <c r="X714" s="239">
        <v>4</v>
      </c>
      <c r="Y714" s="239">
        <v>3</v>
      </c>
      <c r="Z714" s="239">
        <v>4</v>
      </c>
      <c r="AB714" s="239">
        <v>3</v>
      </c>
      <c r="AC714" s="239">
        <v>98</v>
      </c>
      <c r="AD714" s="239" t="s">
        <v>676</v>
      </c>
      <c r="AF714" s="239" t="s">
        <v>521</v>
      </c>
      <c r="AG714" s="239">
        <v>10</v>
      </c>
      <c r="AH714" s="239">
        <v>2</v>
      </c>
      <c r="AI714" s="239">
        <v>3</v>
      </c>
      <c r="AJ714" s="239">
        <v>4</v>
      </c>
      <c r="AK714" s="239">
        <v>23</v>
      </c>
      <c r="AL714" s="239">
        <v>33</v>
      </c>
      <c r="AM714" s="239" t="s">
        <v>384</v>
      </c>
      <c r="AN714" s="239">
        <v>5</v>
      </c>
      <c r="AO714" s="239">
        <v>1</v>
      </c>
      <c r="AS714" s="239">
        <v>12</v>
      </c>
      <c r="AT714" s="239">
        <v>20</v>
      </c>
      <c r="AU714" s="239">
        <v>55</v>
      </c>
      <c r="AV714" s="239">
        <v>11</v>
      </c>
      <c r="AW714" s="239">
        <v>21</v>
      </c>
      <c r="AX714" s="239">
        <v>2</v>
      </c>
      <c r="AY714" s="239">
        <v>4</v>
      </c>
      <c r="AZ714" s="239">
        <v>4</v>
      </c>
      <c r="BA714" s="239">
        <v>23</v>
      </c>
      <c r="BB714" s="239">
        <v>23</v>
      </c>
      <c r="BC714" s="239" t="s">
        <v>384</v>
      </c>
      <c r="BD714" s="239">
        <v>5</v>
      </c>
      <c r="BE714" s="239">
        <v>1</v>
      </c>
      <c r="BI714" s="239">
        <v>12</v>
      </c>
      <c r="BJ714" s="239">
        <v>20</v>
      </c>
      <c r="BK714" s="239">
        <v>55</v>
      </c>
      <c r="BL714" s="239">
        <v>11</v>
      </c>
      <c r="BM714" s="239">
        <v>21</v>
      </c>
      <c r="BN714" s="239">
        <v>2</v>
      </c>
      <c r="BO714" s="239">
        <v>4</v>
      </c>
      <c r="BP714" s="239">
        <v>2</v>
      </c>
      <c r="BQ714" s="239">
        <v>34</v>
      </c>
      <c r="BR714" s="239">
        <v>73</v>
      </c>
      <c r="BS714" s="239" t="s">
        <v>374</v>
      </c>
      <c r="BT714" s="239">
        <v>5</v>
      </c>
      <c r="BU714" s="239">
        <v>1</v>
      </c>
      <c r="BY714" s="239">
        <v>12</v>
      </c>
      <c r="BZ714" s="239">
        <v>20</v>
      </c>
      <c r="CA714" s="239">
        <v>40</v>
      </c>
      <c r="CB714" s="239">
        <v>11</v>
      </c>
      <c r="CC714" s="239">
        <v>21</v>
      </c>
      <c r="CD714" s="239">
        <v>2</v>
      </c>
      <c r="CE714" s="239">
        <v>90</v>
      </c>
      <c r="CF714" s="239">
        <v>2</v>
      </c>
      <c r="CG714" s="239">
        <v>34</v>
      </c>
      <c r="CH714" s="239">
        <v>22</v>
      </c>
      <c r="CI714" s="239" t="s">
        <v>374</v>
      </c>
      <c r="CJ714" s="239">
        <v>5</v>
      </c>
      <c r="CK714" s="239">
        <v>1</v>
      </c>
      <c r="CO714" s="239">
        <v>12</v>
      </c>
      <c r="CP714" s="239">
        <v>20</v>
      </c>
      <c r="CQ714" s="239">
        <v>40</v>
      </c>
      <c r="CR714" s="239">
        <v>11</v>
      </c>
      <c r="CS714" s="239">
        <v>21</v>
      </c>
      <c r="CT714" s="239">
        <v>446749.59389641002</v>
      </c>
      <c r="CU714" s="239">
        <v>4971183.5505194301</v>
      </c>
      <c r="CV714" s="239">
        <v>44.89208361</v>
      </c>
      <c r="CW714" s="239">
        <v>-93.674370629999999</v>
      </c>
      <c r="CX714" s="239" t="s">
        <v>379</v>
      </c>
      <c r="CY714" s="239" t="s">
        <v>1479</v>
      </c>
    </row>
    <row r="715" spans="1:103" x14ac:dyDescent="0.25">
      <c r="A715" s="239">
        <v>582894</v>
      </c>
      <c r="B715" s="239">
        <v>3</v>
      </c>
      <c r="C715" s="239">
        <v>7</v>
      </c>
      <c r="D715" s="239">
        <v>176.85599999999999</v>
      </c>
      <c r="E715" s="239">
        <v>27</v>
      </c>
      <c r="F715" s="239" t="s">
        <v>1214</v>
      </c>
      <c r="H715" s="239" t="s">
        <v>374</v>
      </c>
      <c r="I715" s="239">
        <v>25</v>
      </c>
      <c r="K715" s="239">
        <v>18503673</v>
      </c>
      <c r="M715" s="239">
        <v>3</v>
      </c>
      <c r="N715" s="239">
        <v>10</v>
      </c>
      <c r="O715" s="239">
        <v>2018</v>
      </c>
      <c r="P715" s="239" t="s">
        <v>386</v>
      </c>
      <c r="Q715" s="239">
        <v>16</v>
      </c>
      <c r="R715" s="239">
        <v>98</v>
      </c>
      <c r="S715" s="239">
        <v>3</v>
      </c>
      <c r="T715" s="239">
        <v>0</v>
      </c>
      <c r="U715" s="239">
        <v>3</v>
      </c>
      <c r="V715" s="239">
        <v>90</v>
      </c>
      <c r="W715" s="239">
        <v>10</v>
      </c>
      <c r="X715" s="239">
        <v>4</v>
      </c>
      <c r="Y715" s="239">
        <v>1</v>
      </c>
      <c r="Z715" s="239">
        <v>2</v>
      </c>
      <c r="AB715" s="239">
        <v>1</v>
      </c>
      <c r="AC715" s="239">
        <v>98</v>
      </c>
      <c r="AD715" s="239" t="s">
        <v>676</v>
      </c>
      <c r="AF715" s="239" t="s">
        <v>521</v>
      </c>
      <c r="AG715" s="239">
        <v>90</v>
      </c>
      <c r="AH715" s="239">
        <v>2</v>
      </c>
      <c r="AI715" s="239">
        <v>4</v>
      </c>
      <c r="AJ715" s="239">
        <v>4</v>
      </c>
      <c r="AK715" s="239">
        <v>21</v>
      </c>
      <c r="AL715" s="239">
        <v>74</v>
      </c>
      <c r="AM715" s="239" t="s">
        <v>374</v>
      </c>
      <c r="AN715" s="239">
        <v>10</v>
      </c>
      <c r="AO715" s="239">
        <v>68</v>
      </c>
      <c r="AS715" s="239">
        <v>12</v>
      </c>
      <c r="AT715" s="239">
        <v>20</v>
      </c>
      <c r="AU715" s="239">
        <v>55</v>
      </c>
      <c r="AV715" s="239">
        <v>11</v>
      </c>
      <c r="AW715" s="239">
        <v>21</v>
      </c>
      <c r="AX715" s="239">
        <v>2</v>
      </c>
      <c r="AY715" s="239">
        <v>4</v>
      </c>
      <c r="AZ715" s="239">
        <v>4</v>
      </c>
      <c r="BA715" s="239">
        <v>99</v>
      </c>
      <c r="BB715" s="239">
        <v>56</v>
      </c>
      <c r="BC715" s="239" t="s">
        <v>374</v>
      </c>
      <c r="BD715" s="239">
        <v>5</v>
      </c>
      <c r="BE715" s="239">
        <v>66</v>
      </c>
      <c r="BF715" s="239">
        <v>65</v>
      </c>
      <c r="BI715" s="239">
        <v>12</v>
      </c>
      <c r="BJ715" s="239">
        <v>20</v>
      </c>
      <c r="BK715" s="239">
        <v>55</v>
      </c>
      <c r="BL715" s="239">
        <v>11</v>
      </c>
      <c r="BM715" s="239">
        <v>21</v>
      </c>
      <c r="BN715" s="239">
        <v>2</v>
      </c>
      <c r="BO715" s="239">
        <v>2</v>
      </c>
      <c r="BP715" s="239">
        <v>4</v>
      </c>
      <c r="BQ715" s="239">
        <v>26</v>
      </c>
      <c r="BR715" s="239">
        <v>57</v>
      </c>
      <c r="BS715" s="239" t="s">
        <v>384</v>
      </c>
      <c r="BT715" s="239">
        <v>5</v>
      </c>
      <c r="BU715" s="239">
        <v>1</v>
      </c>
      <c r="BY715" s="239">
        <v>12</v>
      </c>
      <c r="BZ715" s="239">
        <v>20</v>
      </c>
      <c r="CA715" s="239">
        <v>55</v>
      </c>
      <c r="CB715" s="239">
        <v>11</v>
      </c>
      <c r="CC715" s="239">
        <v>21</v>
      </c>
      <c r="CT715" s="239">
        <v>446765.73533147102</v>
      </c>
      <c r="CU715" s="239">
        <v>4971180.1794936899</v>
      </c>
      <c r="CV715" s="239">
        <v>44.892054469999998</v>
      </c>
      <c r="CW715" s="239">
        <v>-93.674165880000004</v>
      </c>
      <c r="CX715" s="239" t="s">
        <v>379</v>
      </c>
      <c r="CY715" s="239" t="s">
        <v>1480</v>
      </c>
    </row>
    <row r="716" spans="1:103" x14ac:dyDescent="0.25">
      <c r="A716" s="239">
        <v>504369</v>
      </c>
      <c r="B716" s="239">
        <v>3</v>
      </c>
      <c r="C716" s="239">
        <v>7</v>
      </c>
      <c r="D716" s="239">
        <v>176.85599999999999</v>
      </c>
      <c r="E716" s="239">
        <v>27</v>
      </c>
      <c r="F716" s="239" t="s">
        <v>1214</v>
      </c>
      <c r="H716" s="239" t="s">
        <v>374</v>
      </c>
      <c r="I716" s="239">
        <v>25</v>
      </c>
      <c r="K716" s="239">
        <v>17004827</v>
      </c>
      <c r="M716" s="239">
        <v>9</v>
      </c>
      <c r="N716" s="239">
        <v>26</v>
      </c>
      <c r="O716" s="239">
        <v>2017</v>
      </c>
      <c r="P716" s="239" t="s">
        <v>391</v>
      </c>
      <c r="Q716" s="239">
        <v>8</v>
      </c>
      <c r="S716" s="239">
        <v>5</v>
      </c>
      <c r="T716" s="239">
        <v>0</v>
      </c>
      <c r="U716" s="239">
        <v>2</v>
      </c>
      <c r="V716" s="239">
        <v>12</v>
      </c>
      <c r="W716" s="239">
        <v>10</v>
      </c>
      <c r="X716" s="239">
        <v>4</v>
      </c>
      <c r="Y716" s="239">
        <v>2</v>
      </c>
      <c r="Z716" s="239">
        <v>2</v>
      </c>
      <c r="AA716" s="239">
        <v>3</v>
      </c>
      <c r="AB716" s="239">
        <v>1</v>
      </c>
      <c r="AC716" s="239">
        <v>98</v>
      </c>
      <c r="AD716" s="239" t="s">
        <v>676</v>
      </c>
      <c r="AF716" s="239" t="s">
        <v>521</v>
      </c>
      <c r="AG716" s="239">
        <v>7</v>
      </c>
      <c r="AH716" s="239">
        <v>2</v>
      </c>
      <c r="AI716" s="239">
        <v>2</v>
      </c>
      <c r="AJ716" s="239">
        <v>3</v>
      </c>
      <c r="AK716" s="239">
        <v>21</v>
      </c>
      <c r="AL716" s="239">
        <v>71</v>
      </c>
      <c r="AM716" s="239" t="s">
        <v>374</v>
      </c>
      <c r="AN716" s="239">
        <v>99</v>
      </c>
      <c r="AO716" s="239">
        <v>74</v>
      </c>
      <c r="AP716" s="239">
        <v>4</v>
      </c>
      <c r="AS716" s="239">
        <v>12</v>
      </c>
      <c r="AT716" s="239">
        <v>20</v>
      </c>
      <c r="AU716" s="239">
        <v>55</v>
      </c>
      <c r="AV716" s="239">
        <v>11</v>
      </c>
      <c r="AW716" s="239">
        <v>21</v>
      </c>
      <c r="AX716" s="239">
        <v>2</v>
      </c>
      <c r="AY716" s="239">
        <v>4</v>
      </c>
      <c r="AZ716" s="239">
        <v>3</v>
      </c>
      <c r="BA716" s="239">
        <v>26</v>
      </c>
      <c r="BB716" s="239">
        <v>39</v>
      </c>
      <c r="BC716" s="239" t="s">
        <v>384</v>
      </c>
      <c r="BD716" s="239">
        <v>5</v>
      </c>
      <c r="BE716" s="239">
        <v>1</v>
      </c>
      <c r="BI716" s="239">
        <v>12</v>
      </c>
      <c r="BJ716" s="239">
        <v>20</v>
      </c>
      <c r="BK716" s="239">
        <v>55</v>
      </c>
      <c r="BL716" s="239">
        <v>11</v>
      </c>
      <c r="BM716" s="239">
        <v>21</v>
      </c>
      <c r="CT716" s="239">
        <v>446775.91999072902</v>
      </c>
      <c r="CU716" s="239">
        <v>4971175.7449321402</v>
      </c>
      <c r="CV716" s="239">
        <v>44.892015319999999</v>
      </c>
      <c r="CW716" s="239">
        <v>-93.674036439999995</v>
      </c>
      <c r="CX716" s="239" t="s">
        <v>379</v>
      </c>
      <c r="CY716" s="239" t="s">
        <v>1481</v>
      </c>
    </row>
    <row r="717" spans="1:103" x14ac:dyDescent="0.25">
      <c r="A717" s="239">
        <v>775467</v>
      </c>
      <c r="B717" s="239">
        <v>3</v>
      </c>
      <c r="C717" s="239">
        <v>7</v>
      </c>
      <c r="D717" s="239">
        <v>176.86099999999999</v>
      </c>
      <c r="E717" s="239">
        <v>27</v>
      </c>
      <c r="F717" s="239" t="s">
        <v>1214</v>
      </c>
      <c r="H717" s="239" t="s">
        <v>374</v>
      </c>
      <c r="I717" s="239">
        <v>25</v>
      </c>
      <c r="K717" s="239">
        <v>19005985</v>
      </c>
      <c r="M717" s="239">
        <v>12</v>
      </c>
      <c r="N717" s="239">
        <v>30</v>
      </c>
      <c r="O717" s="239">
        <v>2019</v>
      </c>
      <c r="P717" s="239" t="s">
        <v>381</v>
      </c>
      <c r="Q717" s="239">
        <v>11</v>
      </c>
      <c r="R717" s="239">
        <v>98</v>
      </c>
      <c r="S717" s="239">
        <v>5</v>
      </c>
      <c r="T717" s="239">
        <v>0</v>
      </c>
      <c r="U717" s="239">
        <v>2</v>
      </c>
      <c r="V717" s="239">
        <v>12</v>
      </c>
      <c r="W717" s="239">
        <v>10</v>
      </c>
      <c r="X717" s="239">
        <v>4</v>
      </c>
      <c r="Y717" s="239">
        <v>1</v>
      </c>
      <c r="Z717" s="239">
        <v>2</v>
      </c>
      <c r="AA717" s="239">
        <v>7</v>
      </c>
      <c r="AB717" s="239">
        <v>5</v>
      </c>
      <c r="AC717" s="239">
        <v>98</v>
      </c>
      <c r="AD717" s="239">
        <v>7</v>
      </c>
      <c r="AF717" s="239" t="s">
        <v>521</v>
      </c>
      <c r="AG717" s="239">
        <v>7</v>
      </c>
      <c r="AH717" s="239">
        <v>2</v>
      </c>
      <c r="AI717" s="239">
        <v>4</v>
      </c>
      <c r="AJ717" s="239">
        <v>4</v>
      </c>
      <c r="AK717" s="239">
        <v>26</v>
      </c>
      <c r="AL717" s="239">
        <v>53</v>
      </c>
      <c r="AM717" s="239" t="s">
        <v>384</v>
      </c>
      <c r="AN717" s="239">
        <v>9</v>
      </c>
      <c r="AO717" s="239">
        <v>1</v>
      </c>
      <c r="AS717" s="239">
        <v>12</v>
      </c>
      <c r="AT717" s="239">
        <v>20</v>
      </c>
      <c r="AU717" s="239">
        <v>55</v>
      </c>
      <c r="AV717" s="239">
        <v>11</v>
      </c>
      <c r="AW717" s="239">
        <v>21</v>
      </c>
      <c r="AX717" s="239">
        <v>2</v>
      </c>
      <c r="AY717" s="239">
        <v>4</v>
      </c>
      <c r="AZ717" s="239">
        <v>4</v>
      </c>
      <c r="BA717" s="239">
        <v>21</v>
      </c>
      <c r="BB717" s="239">
        <v>20</v>
      </c>
      <c r="BC717" s="239" t="s">
        <v>384</v>
      </c>
      <c r="BD717" s="239">
        <v>5</v>
      </c>
      <c r="BE717" s="239">
        <v>4</v>
      </c>
      <c r="BI717" s="239">
        <v>12</v>
      </c>
      <c r="BJ717" s="239">
        <v>20</v>
      </c>
      <c r="BK717" s="239">
        <v>55</v>
      </c>
      <c r="BL717" s="239">
        <v>11</v>
      </c>
      <c r="BM717" s="239">
        <v>21</v>
      </c>
      <c r="CT717" s="239">
        <v>446761.18081483099</v>
      </c>
      <c r="CU717" s="239">
        <v>4971183.44845777</v>
      </c>
      <c r="CV717" s="239">
        <v>44.892083560000003</v>
      </c>
      <c r="CW717" s="239">
        <v>-93.674223900000001</v>
      </c>
      <c r="CX717" s="239" t="s">
        <v>438</v>
      </c>
      <c r="CY717" s="239" t="s">
        <v>1482</v>
      </c>
    </row>
    <row r="718" spans="1:103" x14ac:dyDescent="0.25">
      <c r="A718" s="239">
        <v>735399</v>
      </c>
      <c r="B718" s="239">
        <v>3</v>
      </c>
      <c r="C718" s="239">
        <v>7</v>
      </c>
      <c r="D718" s="239">
        <v>176.86199999999999</v>
      </c>
      <c r="E718" s="239">
        <v>27</v>
      </c>
      <c r="F718" s="239" t="s">
        <v>1214</v>
      </c>
      <c r="H718" s="239" t="s">
        <v>374</v>
      </c>
      <c r="I718" s="239">
        <v>25</v>
      </c>
      <c r="K718" s="239">
        <v>19003421</v>
      </c>
      <c r="M718" s="239">
        <v>7</v>
      </c>
      <c r="N718" s="239">
        <v>23</v>
      </c>
      <c r="O718" s="239">
        <v>2019</v>
      </c>
      <c r="P718" s="239" t="s">
        <v>391</v>
      </c>
      <c r="Q718" s="239">
        <v>8</v>
      </c>
      <c r="S718" s="239">
        <v>5</v>
      </c>
      <c r="T718" s="239">
        <v>0</v>
      </c>
      <c r="U718" s="239">
        <v>2</v>
      </c>
      <c r="V718" s="239">
        <v>12</v>
      </c>
      <c r="W718" s="239">
        <v>10</v>
      </c>
      <c r="X718" s="239">
        <v>4</v>
      </c>
      <c r="Y718" s="239">
        <v>1</v>
      </c>
      <c r="Z718" s="239">
        <v>1</v>
      </c>
      <c r="AB718" s="239">
        <v>1</v>
      </c>
      <c r="AC718" s="239">
        <v>98</v>
      </c>
      <c r="AD718" s="239" t="s">
        <v>676</v>
      </c>
      <c r="AF718" s="239" t="s">
        <v>521</v>
      </c>
      <c r="AG718" s="239">
        <v>7</v>
      </c>
      <c r="AH718" s="239">
        <v>2</v>
      </c>
      <c r="AI718" s="239">
        <v>3</v>
      </c>
      <c r="AJ718" s="239">
        <v>3</v>
      </c>
      <c r="AK718" s="239">
        <v>21</v>
      </c>
      <c r="AL718" s="239">
        <v>40</v>
      </c>
      <c r="AM718" s="239" t="s">
        <v>374</v>
      </c>
      <c r="AN718" s="239">
        <v>5</v>
      </c>
      <c r="AO718" s="239">
        <v>1</v>
      </c>
      <c r="AS718" s="239">
        <v>12</v>
      </c>
      <c r="AT718" s="239">
        <v>20</v>
      </c>
      <c r="AU718" s="239">
        <v>55</v>
      </c>
      <c r="AV718" s="239">
        <v>11</v>
      </c>
      <c r="AW718" s="239">
        <v>21</v>
      </c>
      <c r="AX718" s="239">
        <v>2</v>
      </c>
      <c r="AY718" s="239">
        <v>4</v>
      </c>
      <c r="AZ718" s="239">
        <v>3</v>
      </c>
      <c r="BA718" s="239">
        <v>26</v>
      </c>
      <c r="BB718" s="239">
        <v>17</v>
      </c>
      <c r="BC718" s="239" t="s">
        <v>374</v>
      </c>
      <c r="BD718" s="239">
        <v>5</v>
      </c>
      <c r="BE718" s="239">
        <v>1</v>
      </c>
      <c r="BI718" s="239">
        <v>12</v>
      </c>
      <c r="BJ718" s="239">
        <v>20</v>
      </c>
      <c r="BK718" s="239">
        <v>55</v>
      </c>
      <c r="BL718" s="239">
        <v>11</v>
      </c>
      <c r="BM718" s="239">
        <v>21</v>
      </c>
      <c r="CT718" s="239">
        <v>446777.871619693</v>
      </c>
      <c r="CU718" s="239">
        <v>4971186.9580863398</v>
      </c>
      <c r="CV718" s="239">
        <v>44.892116399999999</v>
      </c>
      <c r="CW718" s="239">
        <v>-93.674012899999994</v>
      </c>
      <c r="CX718" s="239" t="s">
        <v>379</v>
      </c>
      <c r="CY718" s="239" t="e">
        <v>#NAME?</v>
      </c>
    </row>
    <row r="719" spans="1:103" x14ac:dyDescent="0.25">
      <c r="A719" s="239">
        <v>868119</v>
      </c>
      <c r="B719" s="239">
        <v>3</v>
      </c>
      <c r="C719" s="239">
        <v>7</v>
      </c>
      <c r="D719" s="239">
        <v>176.863</v>
      </c>
      <c r="E719" s="239">
        <v>27</v>
      </c>
      <c r="F719" s="239" t="s">
        <v>1214</v>
      </c>
      <c r="H719" s="239" t="s">
        <v>374</v>
      </c>
      <c r="I719" s="239">
        <v>25</v>
      </c>
      <c r="K719" s="239">
        <v>20005422</v>
      </c>
      <c r="L719" s="239">
        <v>203480323</v>
      </c>
      <c r="M719" s="239">
        <v>12</v>
      </c>
      <c r="N719" s="239">
        <v>13</v>
      </c>
      <c r="O719" s="239">
        <v>2020</v>
      </c>
      <c r="P719" s="239" t="s">
        <v>389</v>
      </c>
      <c r="Q719" s="239">
        <v>17</v>
      </c>
      <c r="S719" s="239">
        <v>5</v>
      </c>
      <c r="T719" s="239">
        <v>0</v>
      </c>
      <c r="U719" s="239">
        <v>3</v>
      </c>
      <c r="V719" s="239">
        <v>12</v>
      </c>
      <c r="W719" s="239">
        <v>10</v>
      </c>
      <c r="X719" s="239">
        <v>4</v>
      </c>
      <c r="Y719" s="239">
        <v>4</v>
      </c>
      <c r="Z719" s="239">
        <v>4</v>
      </c>
      <c r="AB719" s="239">
        <v>5</v>
      </c>
      <c r="AC719" s="239">
        <v>98</v>
      </c>
      <c r="AD719" s="239" t="s">
        <v>676</v>
      </c>
      <c r="AF719" s="239" t="s">
        <v>521</v>
      </c>
      <c r="AG719" s="239">
        <v>7</v>
      </c>
      <c r="AH719" s="239">
        <v>2</v>
      </c>
      <c r="AI719" s="239">
        <v>4</v>
      </c>
      <c r="AJ719" s="239">
        <v>4</v>
      </c>
      <c r="AK719" s="239">
        <v>21</v>
      </c>
      <c r="AL719" s="239">
        <v>71</v>
      </c>
      <c r="AM719" s="239" t="s">
        <v>384</v>
      </c>
      <c r="AN719" s="239">
        <v>5</v>
      </c>
      <c r="AO719" s="239">
        <v>1</v>
      </c>
      <c r="AS719" s="239">
        <v>12</v>
      </c>
      <c r="AT719" s="239">
        <v>20</v>
      </c>
      <c r="AU719" s="239">
        <v>55</v>
      </c>
      <c r="AV719" s="239">
        <v>11</v>
      </c>
      <c r="AW719" s="239">
        <v>21</v>
      </c>
      <c r="AX719" s="239">
        <v>2</v>
      </c>
      <c r="AY719" s="239">
        <v>4</v>
      </c>
      <c r="AZ719" s="239">
        <v>3</v>
      </c>
      <c r="BA719" s="239">
        <v>21</v>
      </c>
      <c r="BB719" s="239">
        <v>17</v>
      </c>
      <c r="BC719" s="239" t="s">
        <v>384</v>
      </c>
      <c r="BD719" s="239">
        <v>5</v>
      </c>
      <c r="BE719" s="239">
        <v>1</v>
      </c>
      <c r="BI719" s="239">
        <v>12</v>
      </c>
      <c r="BJ719" s="239">
        <v>20</v>
      </c>
      <c r="BK719" s="239">
        <v>55</v>
      </c>
      <c r="BL719" s="239">
        <v>11</v>
      </c>
      <c r="BM719" s="239">
        <v>21</v>
      </c>
      <c r="BN719" s="239">
        <v>2</v>
      </c>
      <c r="BO719" s="239">
        <v>2</v>
      </c>
      <c r="BP719" s="239">
        <v>3</v>
      </c>
      <c r="BQ719" s="239">
        <v>21</v>
      </c>
      <c r="BR719" s="239">
        <v>64</v>
      </c>
      <c r="BS719" s="239" t="s">
        <v>374</v>
      </c>
      <c r="BT719" s="239">
        <v>5</v>
      </c>
      <c r="BU719" s="239">
        <v>1</v>
      </c>
      <c r="BY719" s="239">
        <v>12</v>
      </c>
      <c r="BZ719" s="239">
        <v>20</v>
      </c>
      <c r="CA719" s="239">
        <v>55</v>
      </c>
      <c r="CB719" s="239">
        <v>11</v>
      </c>
      <c r="CC719" s="239">
        <v>21</v>
      </c>
      <c r="CT719" s="239">
        <v>446763.08767339698</v>
      </c>
      <c r="CU719" s="239">
        <v>4971176.4067551401</v>
      </c>
      <c r="CV719" s="239">
        <v>44.892020309999999</v>
      </c>
      <c r="CW719" s="239">
        <v>-93.674199009999995</v>
      </c>
      <c r="CX719" s="239" t="s">
        <v>379</v>
      </c>
      <c r="CY719" s="239" t="s">
        <v>1483</v>
      </c>
    </row>
    <row r="720" spans="1:103" x14ac:dyDescent="0.25">
      <c r="A720" s="239">
        <v>761548</v>
      </c>
      <c r="B720" s="239">
        <v>3</v>
      </c>
      <c r="C720" s="239">
        <v>7</v>
      </c>
      <c r="D720" s="239">
        <v>176.875</v>
      </c>
      <c r="E720" s="239">
        <v>27</v>
      </c>
      <c r="F720" s="239" t="s">
        <v>1214</v>
      </c>
      <c r="H720" s="239" t="s">
        <v>374</v>
      </c>
      <c r="I720" s="239">
        <v>25</v>
      </c>
      <c r="K720" s="239">
        <v>19005257</v>
      </c>
      <c r="M720" s="239">
        <v>11</v>
      </c>
      <c r="N720" s="239">
        <v>10</v>
      </c>
      <c r="O720" s="239">
        <v>2019</v>
      </c>
      <c r="P720" s="239" t="s">
        <v>389</v>
      </c>
      <c r="Q720" s="239">
        <v>18</v>
      </c>
      <c r="R720" s="239" t="s">
        <v>376</v>
      </c>
      <c r="S720" s="239">
        <v>5</v>
      </c>
      <c r="T720" s="239">
        <v>0</v>
      </c>
      <c r="U720" s="239">
        <v>2</v>
      </c>
      <c r="W720" s="239">
        <v>12</v>
      </c>
      <c r="X720" s="239">
        <v>2</v>
      </c>
      <c r="Y720" s="239">
        <v>6</v>
      </c>
      <c r="Z720" s="239">
        <v>7</v>
      </c>
      <c r="AB720" s="239">
        <v>2</v>
      </c>
      <c r="AC720" s="239">
        <v>98</v>
      </c>
      <c r="AD720" s="239">
        <v>7</v>
      </c>
      <c r="AF720" s="239" t="s">
        <v>521</v>
      </c>
      <c r="AG720" s="239">
        <v>90</v>
      </c>
      <c r="AH720" s="239">
        <v>2</v>
      </c>
      <c r="AI720" s="239">
        <v>2</v>
      </c>
      <c r="AJ720" s="239">
        <v>4</v>
      </c>
      <c r="AK720" s="239">
        <v>21</v>
      </c>
      <c r="AL720" s="239">
        <v>16</v>
      </c>
      <c r="AM720" s="239" t="s">
        <v>374</v>
      </c>
      <c r="AN720" s="239">
        <v>5</v>
      </c>
      <c r="AO720" s="239">
        <v>1</v>
      </c>
      <c r="AS720" s="239">
        <v>14</v>
      </c>
      <c r="AT720" s="239">
        <v>9</v>
      </c>
      <c r="AU720" s="239">
        <v>55</v>
      </c>
      <c r="AV720" s="239">
        <v>11</v>
      </c>
      <c r="AW720" s="239">
        <v>21</v>
      </c>
      <c r="AX720" s="239">
        <v>1</v>
      </c>
      <c r="BA720" s="239">
        <v>21</v>
      </c>
      <c r="CT720" s="239">
        <v>446783.45513080998</v>
      </c>
      <c r="CU720" s="239">
        <v>4971178.0581557704</v>
      </c>
      <c r="CV720" s="239">
        <v>44.892036699999998</v>
      </c>
      <c r="CW720" s="239">
        <v>-93.673941260000007</v>
      </c>
      <c r="CX720" s="239" t="s">
        <v>379</v>
      </c>
      <c r="CY720" s="239" t="s">
        <v>1484</v>
      </c>
    </row>
    <row r="721" spans="1:103" x14ac:dyDescent="0.25">
      <c r="A721" s="239">
        <v>530329</v>
      </c>
      <c r="B721" s="239">
        <v>3</v>
      </c>
      <c r="C721" s="239">
        <v>7</v>
      </c>
      <c r="D721" s="239">
        <v>176.928</v>
      </c>
      <c r="E721" s="239">
        <v>27</v>
      </c>
      <c r="F721" s="239" t="s">
        <v>1214</v>
      </c>
      <c r="H721" s="239" t="s">
        <v>374</v>
      </c>
      <c r="I721" s="239">
        <v>25</v>
      </c>
      <c r="K721" s="239">
        <v>17006239</v>
      </c>
      <c r="M721" s="239">
        <v>12</v>
      </c>
      <c r="N721" s="239">
        <v>30</v>
      </c>
      <c r="O721" s="239">
        <v>2017</v>
      </c>
      <c r="P721" s="239" t="s">
        <v>386</v>
      </c>
      <c r="Q721" s="239">
        <v>8</v>
      </c>
      <c r="S721" s="239">
        <v>5</v>
      </c>
      <c r="T721" s="239">
        <v>0</v>
      </c>
      <c r="U721" s="239">
        <v>1</v>
      </c>
      <c r="W721" s="239">
        <v>32</v>
      </c>
      <c r="X721" s="239">
        <v>2</v>
      </c>
      <c r="Y721" s="239">
        <v>1</v>
      </c>
      <c r="Z721" s="239">
        <v>1</v>
      </c>
      <c r="AB721" s="239">
        <v>3</v>
      </c>
      <c r="AC721" s="239">
        <v>98</v>
      </c>
      <c r="AD721" s="239" t="s">
        <v>676</v>
      </c>
      <c r="AF721" s="239" t="s">
        <v>521</v>
      </c>
      <c r="AG721" s="239">
        <v>3</v>
      </c>
      <c r="AH721" s="239">
        <v>2</v>
      </c>
      <c r="AI721" s="239">
        <v>3</v>
      </c>
      <c r="AJ721" s="239">
        <v>3</v>
      </c>
      <c r="AK721" s="239">
        <v>21</v>
      </c>
      <c r="AL721" s="239">
        <v>17</v>
      </c>
      <c r="AM721" s="239" t="s">
        <v>374</v>
      </c>
      <c r="AN721" s="239">
        <v>5</v>
      </c>
      <c r="AO721" s="239">
        <v>99</v>
      </c>
      <c r="AS721" s="239">
        <v>12</v>
      </c>
      <c r="AT721" s="239">
        <v>9</v>
      </c>
      <c r="AU721" s="239">
        <v>55</v>
      </c>
      <c r="AV721" s="239">
        <v>11</v>
      </c>
      <c r="AW721" s="239">
        <v>21</v>
      </c>
      <c r="CT721" s="239">
        <v>446889.29417581001</v>
      </c>
      <c r="CU721" s="239">
        <v>4971151.1652221195</v>
      </c>
      <c r="CV721" s="239">
        <v>44.89180253</v>
      </c>
      <c r="CW721" s="239">
        <v>-93.672598170000001</v>
      </c>
      <c r="CX721" s="239" t="s">
        <v>438</v>
      </c>
      <c r="CY721" s="239" t="s">
        <v>1485</v>
      </c>
    </row>
    <row r="722" spans="1:103" x14ac:dyDescent="0.25">
      <c r="A722" s="239">
        <v>10838087</v>
      </c>
      <c r="B722" s="239">
        <v>3</v>
      </c>
      <c r="C722" s="239">
        <v>7</v>
      </c>
      <c r="D722" s="239">
        <v>176.941</v>
      </c>
      <c r="E722" s="239">
        <v>27</v>
      </c>
      <c r="F722" s="239" t="s">
        <v>1214</v>
      </c>
      <c r="H722" s="239" t="s">
        <v>374</v>
      </c>
      <c r="I722" s="239">
        <v>25</v>
      </c>
      <c r="K722" s="239">
        <v>12511646</v>
      </c>
      <c r="L722" s="239">
        <v>123370155</v>
      </c>
      <c r="M722" s="239">
        <v>11</v>
      </c>
      <c r="N722" s="239">
        <v>29</v>
      </c>
      <c r="O722" s="239">
        <v>2012</v>
      </c>
      <c r="P722" s="239" t="s">
        <v>416</v>
      </c>
      <c r="Q722" s="239">
        <v>16</v>
      </c>
      <c r="R722" s="239" t="s">
        <v>393</v>
      </c>
      <c r="S722" s="239">
        <v>3</v>
      </c>
      <c r="T722" s="239">
        <v>0</v>
      </c>
      <c r="U722" s="239">
        <v>2</v>
      </c>
      <c r="V722" s="239">
        <v>8</v>
      </c>
      <c r="W722" s="239">
        <v>10</v>
      </c>
      <c r="X722" s="239">
        <v>2</v>
      </c>
      <c r="Y722" s="239">
        <v>1</v>
      </c>
      <c r="Z722" s="239">
        <v>1</v>
      </c>
      <c r="AB722" s="239">
        <v>1</v>
      </c>
      <c r="AC722" s="239">
        <v>98</v>
      </c>
      <c r="AD722" s="239" t="s">
        <v>523</v>
      </c>
      <c r="AE722" s="239" t="s">
        <v>1486</v>
      </c>
      <c r="AF722" s="239" t="s">
        <v>521</v>
      </c>
      <c r="AG722" s="239">
        <v>8</v>
      </c>
      <c r="AH722" s="239">
        <v>2</v>
      </c>
      <c r="AI722" s="239">
        <v>2</v>
      </c>
      <c r="AJ722" s="239">
        <v>3</v>
      </c>
      <c r="AK722" s="239">
        <v>21</v>
      </c>
      <c r="AL722" s="239">
        <v>22</v>
      </c>
      <c r="AM722" s="239" t="s">
        <v>384</v>
      </c>
      <c r="AN722" s="239">
        <v>5</v>
      </c>
      <c r="AO722" s="239">
        <v>6</v>
      </c>
      <c r="AS722" s="239">
        <v>7</v>
      </c>
      <c r="AT722" s="239">
        <v>98</v>
      </c>
      <c r="AU722" s="239">
        <v>55</v>
      </c>
      <c r="AV722" s="239">
        <v>10</v>
      </c>
      <c r="AW722" s="239">
        <v>21</v>
      </c>
      <c r="AX722" s="239">
        <v>2</v>
      </c>
      <c r="AY722" s="239">
        <v>1</v>
      </c>
      <c r="AZ722" s="239">
        <v>4</v>
      </c>
      <c r="BA722" s="239">
        <v>21</v>
      </c>
      <c r="BB722" s="239">
        <v>33</v>
      </c>
      <c r="BC722" s="239" t="s">
        <v>374</v>
      </c>
      <c r="BD722" s="239">
        <v>5</v>
      </c>
      <c r="BE722" s="239">
        <v>1</v>
      </c>
      <c r="BI722" s="239">
        <v>7</v>
      </c>
      <c r="BJ722" s="239">
        <v>98</v>
      </c>
      <c r="BK722" s="239">
        <v>55</v>
      </c>
      <c r="BL722" s="239">
        <v>10</v>
      </c>
      <c r="BM722" s="239">
        <v>21</v>
      </c>
      <c r="CT722" s="239">
        <v>446900</v>
      </c>
      <c r="CU722" s="239">
        <v>4971151</v>
      </c>
      <c r="CV722" s="239">
        <v>44.891797500000003</v>
      </c>
      <c r="CW722" s="239">
        <v>-93.672467600000004</v>
      </c>
      <c r="CX722" s="239" t="s">
        <v>379</v>
      </c>
      <c r="CY722" s="239" t="s">
        <v>1487</v>
      </c>
    </row>
    <row r="723" spans="1:103" x14ac:dyDescent="0.25">
      <c r="A723" s="239">
        <v>10743077</v>
      </c>
      <c r="B723" s="239">
        <v>3</v>
      </c>
      <c r="C723" s="239">
        <v>7</v>
      </c>
      <c r="D723" s="239">
        <v>176.95099999999999</v>
      </c>
      <c r="E723" s="239">
        <v>27</v>
      </c>
      <c r="F723" s="239" t="s">
        <v>1214</v>
      </c>
      <c r="H723" s="239" t="s">
        <v>374</v>
      </c>
      <c r="I723" s="239">
        <v>25</v>
      </c>
      <c r="K723" s="239">
        <v>11005219</v>
      </c>
      <c r="L723" s="239">
        <v>112450100</v>
      </c>
      <c r="M723" s="239">
        <v>8</v>
      </c>
      <c r="N723" s="239">
        <v>28</v>
      </c>
      <c r="O723" s="239">
        <v>2011</v>
      </c>
      <c r="P723" s="239" t="s">
        <v>389</v>
      </c>
      <c r="Q723" s="239">
        <v>4</v>
      </c>
      <c r="S723" s="239">
        <v>5</v>
      </c>
      <c r="T723" s="239">
        <v>0</v>
      </c>
      <c r="U723" s="239">
        <v>1</v>
      </c>
      <c r="V723" s="239">
        <v>4</v>
      </c>
      <c r="W723" s="239">
        <v>83</v>
      </c>
      <c r="X723" s="239">
        <v>2</v>
      </c>
      <c r="Y723" s="239">
        <v>4</v>
      </c>
      <c r="Z723" s="239">
        <v>1</v>
      </c>
      <c r="AA723" s="239">
        <v>1</v>
      </c>
      <c r="AB723" s="239">
        <v>1</v>
      </c>
      <c r="AC723" s="239">
        <v>98</v>
      </c>
      <c r="AD723" s="239" t="s">
        <v>525</v>
      </c>
      <c r="AE723" s="239" t="s">
        <v>1463</v>
      </c>
      <c r="AF723" s="239" t="s">
        <v>521</v>
      </c>
      <c r="AG723" s="239">
        <v>3</v>
      </c>
      <c r="AH723" s="239">
        <v>2</v>
      </c>
      <c r="AI723" s="239">
        <v>4</v>
      </c>
      <c r="AJ723" s="239">
        <v>3</v>
      </c>
      <c r="AK723" s="239">
        <v>21</v>
      </c>
      <c r="AL723" s="239">
        <v>22</v>
      </c>
      <c r="AM723" s="239" t="s">
        <v>384</v>
      </c>
      <c r="AN723" s="239">
        <v>1</v>
      </c>
      <c r="AO723" s="239">
        <v>18</v>
      </c>
      <c r="AP723" s="239">
        <v>1</v>
      </c>
      <c r="AS723" s="239">
        <v>7</v>
      </c>
      <c r="AT723" s="239">
        <v>98</v>
      </c>
      <c r="AU723" s="239">
        <v>55</v>
      </c>
      <c r="AV723" s="239">
        <v>11</v>
      </c>
      <c r="AW723" s="239">
        <v>21</v>
      </c>
      <c r="CT723" s="239">
        <v>446917</v>
      </c>
      <c r="CU723" s="239">
        <v>4971147</v>
      </c>
      <c r="CV723" s="239">
        <v>44.891764700000003</v>
      </c>
      <c r="CW723" s="239">
        <v>-93.672253100000006</v>
      </c>
      <c r="CX723" s="239" t="s">
        <v>379</v>
      </c>
      <c r="CY723" s="239" t="s">
        <v>1488</v>
      </c>
    </row>
    <row r="724" spans="1:103" x14ac:dyDescent="0.25">
      <c r="A724" s="239">
        <v>10764350</v>
      </c>
      <c r="B724" s="239">
        <v>3</v>
      </c>
      <c r="C724" s="239">
        <v>7</v>
      </c>
      <c r="D724" s="239">
        <v>177.02500000000001</v>
      </c>
      <c r="E724" s="239">
        <v>27</v>
      </c>
      <c r="F724" s="239" t="s">
        <v>1214</v>
      </c>
      <c r="H724" s="239" t="s">
        <v>374</v>
      </c>
      <c r="I724" s="239">
        <v>25</v>
      </c>
      <c r="K724" s="239">
        <v>11007754</v>
      </c>
      <c r="L724" s="239">
        <v>113610160</v>
      </c>
      <c r="M724" s="239">
        <v>12</v>
      </c>
      <c r="N724" s="239">
        <v>27</v>
      </c>
      <c r="O724" s="239">
        <v>2011</v>
      </c>
      <c r="P724" s="239" t="s">
        <v>391</v>
      </c>
      <c r="Q724" s="239">
        <v>17</v>
      </c>
      <c r="S724" s="239">
        <v>5</v>
      </c>
      <c r="T724" s="239">
        <v>0</v>
      </c>
      <c r="U724" s="239">
        <v>1</v>
      </c>
      <c r="V724" s="239">
        <v>8</v>
      </c>
      <c r="W724" s="239">
        <v>16</v>
      </c>
      <c r="X724" s="239">
        <v>2</v>
      </c>
      <c r="Y724" s="239">
        <v>6</v>
      </c>
      <c r="Z724" s="239">
        <v>2</v>
      </c>
      <c r="AB724" s="239">
        <v>1</v>
      </c>
      <c r="AC724" s="239">
        <v>98</v>
      </c>
      <c r="AD724" s="239" t="s">
        <v>519</v>
      </c>
      <c r="AE724" s="239" t="s">
        <v>1469</v>
      </c>
      <c r="AF724" s="239" t="s">
        <v>521</v>
      </c>
      <c r="AG724" s="239">
        <v>4</v>
      </c>
      <c r="AH724" s="239">
        <v>2</v>
      </c>
      <c r="AI724" s="239">
        <v>2</v>
      </c>
      <c r="AJ724" s="239">
        <v>3</v>
      </c>
      <c r="AK724" s="239">
        <v>21</v>
      </c>
      <c r="AL724" s="239">
        <v>35</v>
      </c>
      <c r="AM724" s="239" t="s">
        <v>384</v>
      </c>
      <c r="AN724" s="239">
        <v>5</v>
      </c>
      <c r="AO724" s="239">
        <v>1</v>
      </c>
      <c r="AS724" s="239">
        <v>7</v>
      </c>
      <c r="AT724" s="239">
        <v>98</v>
      </c>
      <c r="AU724" s="239">
        <v>55</v>
      </c>
      <c r="AV724" s="239">
        <v>11</v>
      </c>
      <c r="AW724" s="239">
        <v>21</v>
      </c>
      <c r="CT724" s="239">
        <v>447031</v>
      </c>
      <c r="CU724" s="239">
        <v>4971121</v>
      </c>
      <c r="CV724" s="239">
        <v>44.8915419</v>
      </c>
      <c r="CW724" s="239">
        <v>-93.6707945</v>
      </c>
      <c r="CX724" s="239" t="s">
        <v>379</v>
      </c>
      <c r="CY724" s="239" t="s">
        <v>1489</v>
      </c>
    </row>
    <row r="725" spans="1:103" x14ac:dyDescent="0.25">
      <c r="A725" s="239">
        <v>674152</v>
      </c>
      <c r="B725" s="239">
        <v>3</v>
      </c>
      <c r="C725" s="239">
        <v>7</v>
      </c>
      <c r="D725" s="239">
        <v>177.06800000000001</v>
      </c>
      <c r="E725" s="239">
        <v>27</v>
      </c>
      <c r="F725" s="239" t="s">
        <v>1214</v>
      </c>
      <c r="H725" s="239" t="s">
        <v>374</v>
      </c>
      <c r="I725" s="239">
        <v>25</v>
      </c>
      <c r="K725" s="239">
        <v>18515206</v>
      </c>
      <c r="M725" s="239">
        <v>12</v>
      </c>
      <c r="N725" s="239">
        <v>26</v>
      </c>
      <c r="O725" s="239">
        <v>2018</v>
      </c>
      <c r="P725" s="239" t="s">
        <v>375</v>
      </c>
      <c r="Q725" s="239">
        <v>16</v>
      </c>
      <c r="R725" s="239" t="s">
        <v>376</v>
      </c>
      <c r="S725" s="239">
        <v>5</v>
      </c>
      <c r="T725" s="239">
        <v>0</v>
      </c>
      <c r="U725" s="239">
        <v>1</v>
      </c>
      <c r="W725" s="239">
        <v>17</v>
      </c>
      <c r="X725" s="239">
        <v>2</v>
      </c>
      <c r="Y725" s="239">
        <v>4</v>
      </c>
      <c r="Z725" s="239">
        <v>1</v>
      </c>
      <c r="AB725" s="239">
        <v>1</v>
      </c>
      <c r="AC725" s="239">
        <v>98</v>
      </c>
      <c r="AD725" s="239" t="s">
        <v>1490</v>
      </c>
      <c r="AF725" s="239" t="s">
        <v>521</v>
      </c>
      <c r="AG725" s="239">
        <v>4</v>
      </c>
      <c r="AH725" s="239">
        <v>2</v>
      </c>
      <c r="AI725" s="239">
        <v>2</v>
      </c>
      <c r="AJ725" s="239">
        <v>4</v>
      </c>
      <c r="AK725" s="239">
        <v>21</v>
      </c>
      <c r="AL725" s="239">
        <v>29</v>
      </c>
      <c r="AM725" s="239" t="s">
        <v>384</v>
      </c>
      <c r="AN725" s="239">
        <v>5</v>
      </c>
      <c r="AO725" s="239">
        <v>1</v>
      </c>
      <c r="AS725" s="239">
        <v>12</v>
      </c>
      <c r="AT725" s="239">
        <v>9</v>
      </c>
      <c r="AU725" s="239">
        <v>55</v>
      </c>
      <c r="AV725" s="239">
        <v>11</v>
      </c>
      <c r="AW725" s="239">
        <v>21</v>
      </c>
      <c r="CT725" s="239">
        <v>447100.16933367198</v>
      </c>
      <c r="CU725" s="239">
        <v>4971108.21268309</v>
      </c>
      <c r="CV725" s="239">
        <v>44.891431590000003</v>
      </c>
      <c r="CW725" s="239">
        <v>-93.669923330000003</v>
      </c>
      <c r="CX725" s="239" t="s">
        <v>379</v>
      </c>
      <c r="CY725" s="239" t="s">
        <v>1491</v>
      </c>
    </row>
    <row r="726" spans="1:103" x14ac:dyDescent="0.25">
      <c r="A726" s="239">
        <v>10707212</v>
      </c>
      <c r="B726" s="239">
        <v>3</v>
      </c>
      <c r="C726" s="239">
        <v>7</v>
      </c>
      <c r="D726" s="239">
        <v>177.089</v>
      </c>
      <c r="E726" s="239">
        <v>27</v>
      </c>
      <c r="F726" s="239" t="s">
        <v>1214</v>
      </c>
      <c r="H726" s="239" t="s">
        <v>374</v>
      </c>
      <c r="I726" s="239">
        <v>25</v>
      </c>
      <c r="K726" s="239">
        <v>11000327</v>
      </c>
      <c r="L726" s="239">
        <v>110200007</v>
      </c>
      <c r="M726" s="239">
        <v>1</v>
      </c>
      <c r="N726" s="239">
        <v>19</v>
      </c>
      <c r="O726" s="239">
        <v>2011</v>
      </c>
      <c r="P726" s="239" t="s">
        <v>375</v>
      </c>
      <c r="Q726" s="239">
        <v>5</v>
      </c>
      <c r="R726" s="239" t="s">
        <v>207</v>
      </c>
      <c r="S726" s="239">
        <v>5</v>
      </c>
      <c r="T726" s="239">
        <v>0</v>
      </c>
      <c r="U726" s="239">
        <v>1</v>
      </c>
      <c r="V726" s="239">
        <v>8</v>
      </c>
      <c r="W726" s="239">
        <v>32</v>
      </c>
      <c r="X726" s="239">
        <v>2</v>
      </c>
      <c r="Y726" s="239">
        <v>4</v>
      </c>
      <c r="Z726" s="239">
        <v>2</v>
      </c>
      <c r="AB726" s="239">
        <v>5</v>
      </c>
      <c r="AC726" s="239">
        <v>98</v>
      </c>
      <c r="AD726" s="239" t="s">
        <v>1492</v>
      </c>
      <c r="AE726" s="239" t="s">
        <v>1233</v>
      </c>
      <c r="AF726" s="239" t="s">
        <v>521</v>
      </c>
      <c r="AG726" s="239">
        <v>3</v>
      </c>
      <c r="AH726" s="239">
        <v>2</v>
      </c>
      <c r="AI726" s="239">
        <v>4</v>
      </c>
      <c r="AJ726" s="239">
        <v>2</v>
      </c>
      <c r="AK726" s="239">
        <v>23</v>
      </c>
      <c r="AL726" s="239">
        <v>53</v>
      </c>
      <c r="AM726" s="239" t="s">
        <v>374</v>
      </c>
      <c r="AN726" s="239">
        <v>5</v>
      </c>
      <c r="AT726" s="239">
        <v>90</v>
      </c>
      <c r="AU726" s="239">
        <v>45</v>
      </c>
      <c r="AV726" s="239">
        <v>11</v>
      </c>
      <c r="AW726" s="239">
        <v>21</v>
      </c>
      <c r="CT726" s="239">
        <v>447133</v>
      </c>
      <c r="CU726" s="239">
        <v>4971098</v>
      </c>
      <c r="CV726" s="239">
        <v>44.891345399999999</v>
      </c>
      <c r="CW726" s="239">
        <v>-93.669507499999995</v>
      </c>
      <c r="CX726" s="239" t="s">
        <v>379</v>
      </c>
      <c r="CY726" s="239" t="s">
        <v>1493</v>
      </c>
    </row>
    <row r="727" spans="1:103" x14ac:dyDescent="0.25">
      <c r="A727" s="239">
        <v>404816</v>
      </c>
      <c r="B727" s="239">
        <v>3</v>
      </c>
      <c r="C727" s="239">
        <v>7</v>
      </c>
      <c r="D727" s="239">
        <v>177.10599999999999</v>
      </c>
      <c r="E727" s="239">
        <v>27</v>
      </c>
      <c r="F727" s="239" t="s">
        <v>1214</v>
      </c>
      <c r="H727" s="239" t="s">
        <v>374</v>
      </c>
      <c r="I727" s="239">
        <v>25</v>
      </c>
      <c r="K727" s="239">
        <v>16005499</v>
      </c>
      <c r="M727" s="239">
        <v>12</v>
      </c>
      <c r="N727" s="239">
        <v>16</v>
      </c>
      <c r="O727" s="239">
        <v>2016</v>
      </c>
      <c r="P727" s="239" t="s">
        <v>383</v>
      </c>
      <c r="Q727" s="239">
        <v>8</v>
      </c>
      <c r="R727" s="239">
        <v>98</v>
      </c>
      <c r="S727" s="239">
        <v>2</v>
      </c>
      <c r="T727" s="239">
        <v>0</v>
      </c>
      <c r="U727" s="239">
        <v>3</v>
      </c>
      <c r="V727" s="239">
        <v>13</v>
      </c>
      <c r="W727" s="239">
        <v>10</v>
      </c>
      <c r="X727" s="239">
        <v>2</v>
      </c>
      <c r="Y727" s="239">
        <v>1</v>
      </c>
      <c r="Z727" s="239">
        <v>2</v>
      </c>
      <c r="AB727" s="239">
        <v>5</v>
      </c>
      <c r="AC727" s="239">
        <v>98</v>
      </c>
      <c r="AD727" s="239" t="s">
        <v>676</v>
      </c>
      <c r="AF727" s="239" t="s">
        <v>521</v>
      </c>
      <c r="AG727" s="239">
        <v>8</v>
      </c>
      <c r="AH727" s="239">
        <v>2</v>
      </c>
      <c r="AI727" s="239">
        <v>4</v>
      </c>
      <c r="AJ727" s="239">
        <v>3</v>
      </c>
      <c r="AK727" s="239">
        <v>21</v>
      </c>
      <c r="AL727" s="239">
        <v>21</v>
      </c>
      <c r="AM727" s="239" t="s">
        <v>374</v>
      </c>
      <c r="AN727" s="239">
        <v>5</v>
      </c>
      <c r="AO727" s="239">
        <v>70</v>
      </c>
      <c r="AS727" s="239">
        <v>12</v>
      </c>
      <c r="AT727" s="239">
        <v>9</v>
      </c>
      <c r="AU727" s="239">
        <v>55</v>
      </c>
      <c r="AV727" s="239">
        <v>11</v>
      </c>
      <c r="AW727" s="239">
        <v>21</v>
      </c>
      <c r="AX727" s="239">
        <v>2</v>
      </c>
      <c r="AY727" s="239">
        <v>3</v>
      </c>
      <c r="AZ727" s="239">
        <v>4</v>
      </c>
      <c r="BA727" s="239">
        <v>21</v>
      </c>
      <c r="BB727" s="239">
        <v>64</v>
      </c>
      <c r="BC727" s="239" t="s">
        <v>374</v>
      </c>
      <c r="BD727" s="239">
        <v>5</v>
      </c>
      <c r="BE727" s="239">
        <v>1</v>
      </c>
      <c r="BI727" s="239">
        <v>12</v>
      </c>
      <c r="BJ727" s="239">
        <v>9</v>
      </c>
      <c r="BK727" s="239">
        <v>55</v>
      </c>
      <c r="BL727" s="239">
        <v>11</v>
      </c>
      <c r="BM727" s="239">
        <v>21</v>
      </c>
      <c r="BN727" s="239">
        <v>2</v>
      </c>
      <c r="BO727" s="239">
        <v>4</v>
      </c>
      <c r="BP727" s="239">
        <v>4</v>
      </c>
      <c r="BQ727" s="239">
        <v>21</v>
      </c>
      <c r="BR727" s="239">
        <v>54</v>
      </c>
      <c r="BS727" s="239" t="s">
        <v>374</v>
      </c>
      <c r="BT727" s="239">
        <v>5</v>
      </c>
      <c r="BU727" s="239">
        <v>1</v>
      </c>
      <c r="BY727" s="239">
        <v>12</v>
      </c>
      <c r="BZ727" s="239">
        <v>9</v>
      </c>
      <c r="CA727" s="239">
        <v>55</v>
      </c>
      <c r="CB727" s="239">
        <v>11</v>
      </c>
      <c r="CC727" s="239">
        <v>21</v>
      </c>
      <c r="CT727" s="239">
        <v>447169.75307006203</v>
      </c>
      <c r="CU727" s="239">
        <v>4971094.9888229398</v>
      </c>
      <c r="CV727" s="239">
        <v>44.891317720000004</v>
      </c>
      <c r="CW727" s="239">
        <v>-93.669040800000005</v>
      </c>
      <c r="CX727" s="239" t="s">
        <v>379</v>
      </c>
      <c r="CY727" s="239" t="s">
        <v>1494</v>
      </c>
    </row>
    <row r="728" spans="1:103" x14ac:dyDescent="0.25">
      <c r="A728" s="239">
        <v>10707148</v>
      </c>
      <c r="B728" s="239">
        <v>3</v>
      </c>
      <c r="C728" s="239">
        <v>7</v>
      </c>
      <c r="D728" s="239">
        <v>177.13</v>
      </c>
      <c r="E728" s="239">
        <v>27</v>
      </c>
      <c r="F728" s="239" t="s">
        <v>1214</v>
      </c>
      <c r="H728" s="239" t="s">
        <v>374</v>
      </c>
      <c r="I728" s="239">
        <v>25</v>
      </c>
      <c r="K728" s="239">
        <v>11000331</v>
      </c>
      <c r="L728" s="239">
        <v>110190157</v>
      </c>
      <c r="M728" s="239">
        <v>1</v>
      </c>
      <c r="N728" s="239">
        <v>19</v>
      </c>
      <c r="O728" s="239">
        <v>2011</v>
      </c>
      <c r="P728" s="239" t="s">
        <v>375</v>
      </c>
      <c r="Q728" s="239">
        <v>9</v>
      </c>
      <c r="S728" s="239">
        <v>5</v>
      </c>
      <c r="T728" s="239">
        <v>0</v>
      </c>
      <c r="U728" s="239">
        <v>1</v>
      </c>
      <c r="V728" s="239">
        <v>90</v>
      </c>
      <c r="W728" s="239">
        <v>83</v>
      </c>
      <c r="X728" s="239">
        <v>2</v>
      </c>
      <c r="Y728" s="239">
        <v>1</v>
      </c>
      <c r="Z728" s="239">
        <v>1</v>
      </c>
      <c r="AA728" s="239">
        <v>1</v>
      </c>
      <c r="AB728" s="239">
        <v>5</v>
      </c>
      <c r="AC728" s="239">
        <v>98</v>
      </c>
      <c r="AD728" s="239" t="s">
        <v>525</v>
      </c>
      <c r="AE728" s="239" t="s">
        <v>1338</v>
      </c>
      <c r="AF728" s="239" t="s">
        <v>521</v>
      </c>
      <c r="AG728" s="239">
        <v>3</v>
      </c>
      <c r="AH728" s="239">
        <v>2</v>
      </c>
      <c r="AI728" s="239">
        <v>3</v>
      </c>
      <c r="AJ728" s="239">
        <v>3</v>
      </c>
      <c r="AK728" s="239">
        <v>21</v>
      </c>
      <c r="AL728" s="239">
        <v>82</v>
      </c>
      <c r="AM728" s="239" t="s">
        <v>374</v>
      </c>
      <c r="AN728" s="239">
        <v>5</v>
      </c>
      <c r="AO728" s="239">
        <v>1</v>
      </c>
      <c r="AS728" s="239">
        <v>7</v>
      </c>
      <c r="AT728" s="239">
        <v>98</v>
      </c>
      <c r="AU728" s="239">
        <v>55</v>
      </c>
      <c r="CT728" s="239">
        <v>447198</v>
      </c>
      <c r="CU728" s="239">
        <v>4971090</v>
      </c>
      <c r="CV728" s="239">
        <v>44.891272399999998</v>
      </c>
      <c r="CW728" s="239">
        <v>-93.668682000000004</v>
      </c>
      <c r="CX728" s="239" t="s">
        <v>379</v>
      </c>
      <c r="CY728" s="239" t="s">
        <v>1495</v>
      </c>
    </row>
    <row r="729" spans="1:103" x14ac:dyDescent="0.25">
      <c r="A729" s="239">
        <v>10754262</v>
      </c>
      <c r="B729" s="239">
        <v>3</v>
      </c>
      <c r="C729" s="239">
        <v>7</v>
      </c>
      <c r="D729" s="239">
        <v>177.13</v>
      </c>
      <c r="E729" s="239">
        <v>27</v>
      </c>
      <c r="F729" s="239" t="s">
        <v>1214</v>
      </c>
      <c r="H729" s="239" t="s">
        <v>374</v>
      </c>
      <c r="I729" s="239">
        <v>25</v>
      </c>
      <c r="K729" s="239">
        <v>11007166</v>
      </c>
      <c r="L729" s="239">
        <v>113280076</v>
      </c>
      <c r="M729" s="239">
        <v>11</v>
      </c>
      <c r="N729" s="239">
        <v>24</v>
      </c>
      <c r="O729" s="239">
        <v>2011</v>
      </c>
      <c r="P729" s="239" t="s">
        <v>416</v>
      </c>
      <c r="Q729" s="239">
        <v>17</v>
      </c>
      <c r="S729" s="239">
        <v>5</v>
      </c>
      <c r="T729" s="239">
        <v>0</v>
      </c>
      <c r="U729" s="239">
        <v>1</v>
      </c>
      <c r="V729" s="239">
        <v>90</v>
      </c>
      <c r="W729" s="239">
        <v>16</v>
      </c>
      <c r="X729" s="239">
        <v>2</v>
      </c>
      <c r="Y729" s="239">
        <v>5</v>
      </c>
      <c r="Z729" s="239">
        <v>2</v>
      </c>
      <c r="AA729" s="239">
        <v>2</v>
      </c>
      <c r="AB729" s="239">
        <v>2</v>
      </c>
      <c r="AC729" s="239">
        <v>98</v>
      </c>
      <c r="AD729" s="239" t="s">
        <v>525</v>
      </c>
      <c r="AE729" s="239" t="s">
        <v>1496</v>
      </c>
      <c r="AF729" s="239" t="s">
        <v>521</v>
      </c>
      <c r="AG729" s="239">
        <v>4</v>
      </c>
      <c r="AH729" s="239">
        <v>2</v>
      </c>
      <c r="AI729" s="239">
        <v>4</v>
      </c>
      <c r="AJ729" s="239">
        <v>4</v>
      </c>
      <c r="AK729" s="239">
        <v>21</v>
      </c>
      <c r="AL729" s="239">
        <v>36</v>
      </c>
      <c r="AM729" s="239" t="s">
        <v>374</v>
      </c>
      <c r="AN729" s="239">
        <v>5</v>
      </c>
      <c r="AO729" s="239">
        <v>1</v>
      </c>
      <c r="AP729" s="239">
        <v>1</v>
      </c>
      <c r="AS729" s="239">
        <v>7</v>
      </c>
      <c r="AT729" s="239">
        <v>98</v>
      </c>
      <c r="AU729" s="239">
        <v>45</v>
      </c>
      <c r="AV729" s="239">
        <v>11</v>
      </c>
      <c r="AW729" s="239">
        <v>21</v>
      </c>
      <c r="CT729" s="239">
        <v>447198</v>
      </c>
      <c r="CU729" s="239">
        <v>4971090</v>
      </c>
      <c r="CV729" s="239">
        <v>44.891272399999998</v>
      </c>
      <c r="CW729" s="239">
        <v>-93.668682000000004</v>
      </c>
      <c r="CX729" s="239" t="s">
        <v>379</v>
      </c>
      <c r="CY729" s="239" t="s">
        <v>1497</v>
      </c>
    </row>
    <row r="730" spans="1:103" x14ac:dyDescent="0.25">
      <c r="A730" s="239">
        <v>11066794</v>
      </c>
      <c r="B730" s="239">
        <v>3</v>
      </c>
      <c r="C730" s="239">
        <v>7</v>
      </c>
      <c r="D730" s="239">
        <v>177.15</v>
      </c>
      <c r="E730" s="239">
        <v>27</v>
      </c>
      <c r="F730" s="239" t="s">
        <v>1214</v>
      </c>
      <c r="H730" s="239" t="s">
        <v>374</v>
      </c>
      <c r="I730" s="239">
        <v>25</v>
      </c>
      <c r="K730" s="239">
        <v>15004668</v>
      </c>
      <c r="L730" s="239">
        <v>152540020</v>
      </c>
      <c r="M730" s="239">
        <v>9</v>
      </c>
      <c r="N730" s="239">
        <v>10</v>
      </c>
      <c r="O730" s="239">
        <v>2015</v>
      </c>
      <c r="P730" s="239" t="s">
        <v>416</v>
      </c>
      <c r="Q730" s="239">
        <v>22</v>
      </c>
      <c r="R730" s="239" t="s">
        <v>393</v>
      </c>
      <c r="S730" s="239">
        <v>5</v>
      </c>
      <c r="T730" s="239">
        <v>0</v>
      </c>
      <c r="U730" s="239">
        <v>1</v>
      </c>
      <c r="V730" s="239">
        <v>4</v>
      </c>
      <c r="W730" s="239">
        <v>27</v>
      </c>
      <c r="X730" s="239">
        <v>2</v>
      </c>
      <c r="Y730" s="239">
        <v>6</v>
      </c>
      <c r="Z730" s="239">
        <v>1</v>
      </c>
      <c r="AB730" s="239">
        <v>1</v>
      </c>
      <c r="AC730" s="239">
        <v>98</v>
      </c>
      <c r="AD730" s="239" t="s">
        <v>525</v>
      </c>
      <c r="AE730" s="239" t="s">
        <v>1099</v>
      </c>
      <c r="AF730" s="239" t="s">
        <v>521</v>
      </c>
      <c r="AG730" s="239">
        <v>3</v>
      </c>
      <c r="AH730" s="239">
        <v>2</v>
      </c>
      <c r="AI730" s="239">
        <v>2</v>
      </c>
      <c r="AJ730" s="239">
        <v>3</v>
      </c>
      <c r="AK730" s="239">
        <v>21</v>
      </c>
      <c r="AL730" s="239">
        <v>32</v>
      </c>
      <c r="AM730" s="239" t="s">
        <v>374</v>
      </c>
      <c r="AN730" s="239">
        <v>1</v>
      </c>
      <c r="AO730" s="239">
        <v>3</v>
      </c>
      <c r="AS730" s="239">
        <v>7</v>
      </c>
      <c r="AT730" s="239">
        <v>98</v>
      </c>
      <c r="AU730" s="239">
        <v>55</v>
      </c>
      <c r="AV730" s="239">
        <v>11</v>
      </c>
      <c r="AW730" s="239">
        <v>21</v>
      </c>
      <c r="CT730" s="239">
        <v>447229</v>
      </c>
      <c r="CU730" s="239">
        <v>4971088</v>
      </c>
      <c r="CV730" s="239">
        <v>44.8912592</v>
      </c>
      <c r="CW730" s="239">
        <v>-93.6682852</v>
      </c>
      <c r="CX730" s="239" t="s">
        <v>379</v>
      </c>
      <c r="CY730" s="239" t="s">
        <v>1498</v>
      </c>
    </row>
    <row r="731" spans="1:103" x14ac:dyDescent="0.25">
      <c r="A731" s="239">
        <v>784356</v>
      </c>
      <c r="B731" s="239">
        <v>3</v>
      </c>
      <c r="C731" s="239">
        <v>7</v>
      </c>
      <c r="D731" s="239">
        <v>177.16499999999999</v>
      </c>
      <c r="E731" s="239">
        <v>10</v>
      </c>
      <c r="F731" s="239" t="s">
        <v>1499</v>
      </c>
      <c r="H731" s="239" t="s">
        <v>374</v>
      </c>
      <c r="I731" s="239">
        <v>25</v>
      </c>
      <c r="K731" s="239">
        <v>20002833</v>
      </c>
      <c r="L731" s="239">
        <v>200300008</v>
      </c>
      <c r="M731" s="239">
        <v>1</v>
      </c>
      <c r="N731" s="239">
        <v>30</v>
      </c>
      <c r="O731" s="239">
        <v>2020</v>
      </c>
      <c r="P731" s="239" t="s">
        <v>416</v>
      </c>
      <c r="Q731" s="239">
        <v>7</v>
      </c>
      <c r="R731" s="239" t="s">
        <v>393</v>
      </c>
      <c r="S731" s="239">
        <v>5</v>
      </c>
      <c r="T731" s="239">
        <v>0</v>
      </c>
      <c r="U731" s="239">
        <v>2</v>
      </c>
      <c r="W731" s="239">
        <v>25</v>
      </c>
      <c r="X731" s="239">
        <v>2</v>
      </c>
      <c r="Y731" s="239">
        <v>1</v>
      </c>
      <c r="Z731" s="239">
        <v>2</v>
      </c>
      <c r="AB731" s="239">
        <v>1</v>
      </c>
      <c r="AC731" s="239">
        <v>98</v>
      </c>
      <c r="AD731" s="239">
        <v>7</v>
      </c>
      <c r="AF731" s="239" t="s">
        <v>521</v>
      </c>
      <c r="AG731" s="239">
        <v>90</v>
      </c>
      <c r="AH731" s="239">
        <v>2</v>
      </c>
      <c r="AI731" s="239">
        <v>3</v>
      </c>
      <c r="AJ731" s="239">
        <v>3</v>
      </c>
      <c r="AK731" s="239">
        <v>21</v>
      </c>
      <c r="AL731" s="239">
        <v>40</v>
      </c>
      <c r="AM731" s="239" t="s">
        <v>374</v>
      </c>
      <c r="AN731" s="239">
        <v>5</v>
      </c>
      <c r="AO731" s="239">
        <v>1</v>
      </c>
      <c r="AS731" s="239">
        <v>12</v>
      </c>
      <c r="AT731" s="239">
        <v>98</v>
      </c>
      <c r="AU731" s="239">
        <v>60</v>
      </c>
      <c r="AV731" s="239">
        <v>11</v>
      </c>
      <c r="AW731" s="239">
        <v>21</v>
      </c>
      <c r="AX731" s="239">
        <v>2</v>
      </c>
      <c r="AY731" s="239">
        <v>2</v>
      </c>
      <c r="AZ731" s="239">
        <v>3</v>
      </c>
      <c r="BA731" s="239">
        <v>21</v>
      </c>
      <c r="BB731" s="239">
        <v>63</v>
      </c>
      <c r="BC731" s="239" t="s">
        <v>384</v>
      </c>
      <c r="BD731" s="239">
        <v>5</v>
      </c>
      <c r="BE731" s="239">
        <v>1</v>
      </c>
      <c r="BI731" s="239">
        <v>12</v>
      </c>
      <c r="BJ731" s="239">
        <v>98</v>
      </c>
      <c r="BK731" s="239">
        <v>60</v>
      </c>
      <c r="BL731" s="239">
        <v>11</v>
      </c>
      <c r="BM731" s="239">
        <v>21</v>
      </c>
      <c r="CT731" s="239">
        <v>447241.04078477703</v>
      </c>
      <c r="CU731" s="239">
        <v>4971086.2879228601</v>
      </c>
      <c r="CV731" s="239">
        <v>44.89124468</v>
      </c>
      <c r="CW731" s="239">
        <v>-93.668137169999994</v>
      </c>
      <c r="CX731" s="239" t="s">
        <v>379</v>
      </c>
      <c r="CY731" s="239" t="s">
        <v>1500</v>
      </c>
    </row>
    <row r="732" spans="1:103" x14ac:dyDescent="0.25">
      <c r="A732" s="239">
        <v>775996</v>
      </c>
      <c r="B732" s="239">
        <v>3</v>
      </c>
      <c r="C732" s="239">
        <v>7</v>
      </c>
      <c r="D732" s="239">
        <v>177.2</v>
      </c>
      <c r="E732" s="239">
        <v>10</v>
      </c>
      <c r="F732" s="239" t="s">
        <v>1499</v>
      </c>
      <c r="H732" s="239" t="s">
        <v>374</v>
      </c>
      <c r="I732" s="239">
        <v>25</v>
      </c>
      <c r="K732" s="239">
        <v>19516042</v>
      </c>
      <c r="L732" s="239">
        <v>193650133</v>
      </c>
      <c r="M732" s="239">
        <v>12</v>
      </c>
      <c r="N732" s="239">
        <v>31</v>
      </c>
      <c r="O732" s="239">
        <v>2019</v>
      </c>
      <c r="P732" s="239" t="s">
        <v>391</v>
      </c>
      <c r="Q732" s="239">
        <v>8</v>
      </c>
      <c r="R732" s="239">
        <v>98</v>
      </c>
      <c r="S732" s="239">
        <v>4</v>
      </c>
      <c r="T732" s="239">
        <v>0</v>
      </c>
      <c r="U732" s="239">
        <v>3</v>
      </c>
      <c r="V732" s="239">
        <v>5</v>
      </c>
      <c r="W732" s="239">
        <v>10</v>
      </c>
      <c r="X732" s="239">
        <v>2</v>
      </c>
      <c r="Y732" s="239">
        <v>1</v>
      </c>
      <c r="Z732" s="239">
        <v>1</v>
      </c>
      <c r="AB732" s="239">
        <v>5</v>
      </c>
      <c r="AC732" s="239">
        <v>98</v>
      </c>
      <c r="AD732" s="239">
        <v>7</v>
      </c>
      <c r="AF732" s="239" t="s">
        <v>521</v>
      </c>
      <c r="AG732" s="239">
        <v>10</v>
      </c>
      <c r="AH732" s="239">
        <v>2</v>
      </c>
      <c r="AI732" s="239">
        <v>6</v>
      </c>
      <c r="AJ732" s="239">
        <v>4</v>
      </c>
      <c r="AK732" s="239">
        <v>21</v>
      </c>
      <c r="AL732" s="239">
        <v>24</v>
      </c>
      <c r="AM732" s="239" t="s">
        <v>374</v>
      </c>
      <c r="AN732" s="239">
        <v>5</v>
      </c>
      <c r="AO732" s="239">
        <v>71</v>
      </c>
      <c r="AS732" s="239">
        <v>12</v>
      </c>
      <c r="AT732" s="239">
        <v>9</v>
      </c>
      <c r="AU732" s="239">
        <v>55</v>
      </c>
      <c r="AV732" s="239">
        <v>11</v>
      </c>
      <c r="AW732" s="239">
        <v>21</v>
      </c>
      <c r="AX732" s="239">
        <v>2</v>
      </c>
      <c r="AY732" s="239">
        <v>4</v>
      </c>
      <c r="AZ732" s="239">
        <v>3</v>
      </c>
      <c r="BA732" s="239">
        <v>21</v>
      </c>
      <c r="BB732" s="239">
        <v>58</v>
      </c>
      <c r="BC732" s="239" t="s">
        <v>374</v>
      </c>
      <c r="BD732" s="239">
        <v>5</v>
      </c>
      <c r="BE732" s="239">
        <v>1</v>
      </c>
      <c r="BI732" s="239">
        <v>12</v>
      </c>
      <c r="BJ732" s="239">
        <v>9</v>
      </c>
      <c r="BK732" s="239">
        <v>55</v>
      </c>
      <c r="BL732" s="239">
        <v>11</v>
      </c>
      <c r="BM732" s="239">
        <v>21</v>
      </c>
      <c r="BN732" s="239">
        <v>2</v>
      </c>
      <c r="BO732" s="239">
        <v>4</v>
      </c>
      <c r="BP732" s="239">
        <v>3</v>
      </c>
      <c r="BQ732" s="239">
        <v>21</v>
      </c>
      <c r="BR732" s="239">
        <v>36</v>
      </c>
      <c r="BS732" s="239" t="s">
        <v>384</v>
      </c>
      <c r="BT732" s="239">
        <v>5</v>
      </c>
      <c r="BU732" s="239">
        <v>1</v>
      </c>
      <c r="BY732" s="239">
        <v>12</v>
      </c>
      <c r="BZ732" s="239">
        <v>9</v>
      </c>
      <c r="CA732" s="239">
        <v>55</v>
      </c>
      <c r="CB732" s="239">
        <v>11</v>
      </c>
      <c r="CC732" s="239">
        <v>21</v>
      </c>
      <c r="CT732" s="239">
        <v>447297.01972737402</v>
      </c>
      <c r="CU732" s="239">
        <v>4971089.1626449898</v>
      </c>
      <c r="CV732" s="239">
        <v>44.891274699999997</v>
      </c>
      <c r="CW732" s="239">
        <v>-93.667428599999994</v>
      </c>
      <c r="CX732" s="239" t="s">
        <v>379</v>
      </c>
      <c r="CY732" s="239" t="s">
        <v>1501</v>
      </c>
    </row>
    <row r="733" spans="1:103" x14ac:dyDescent="0.25">
      <c r="A733" s="239">
        <v>389528</v>
      </c>
      <c r="B733" s="239">
        <v>3</v>
      </c>
      <c r="C733" s="239">
        <v>7</v>
      </c>
      <c r="D733" s="239">
        <v>177.22399999999999</v>
      </c>
      <c r="E733" s="239">
        <v>27</v>
      </c>
      <c r="F733" s="239" t="s">
        <v>1214</v>
      </c>
      <c r="H733" s="239" t="s">
        <v>374</v>
      </c>
      <c r="I733" s="239">
        <v>25</v>
      </c>
      <c r="K733" s="239">
        <v>16004707</v>
      </c>
      <c r="M733" s="239">
        <v>10</v>
      </c>
      <c r="N733" s="239">
        <v>26</v>
      </c>
      <c r="O733" s="239">
        <v>2016</v>
      </c>
      <c r="P733" s="239" t="s">
        <v>375</v>
      </c>
      <c r="Q733" s="239">
        <v>7</v>
      </c>
      <c r="S733" s="239">
        <v>4</v>
      </c>
      <c r="T733" s="239">
        <v>0</v>
      </c>
      <c r="U733" s="239">
        <v>2</v>
      </c>
      <c r="V733" s="239">
        <v>12</v>
      </c>
      <c r="W733" s="239">
        <v>10</v>
      </c>
      <c r="X733" s="239">
        <v>2</v>
      </c>
      <c r="Y733" s="239">
        <v>2</v>
      </c>
      <c r="Z733" s="239">
        <v>3</v>
      </c>
      <c r="AA733" s="239">
        <v>2</v>
      </c>
      <c r="AB733" s="239">
        <v>2</v>
      </c>
      <c r="AC733" s="239">
        <v>98</v>
      </c>
      <c r="AD733" s="239" t="s">
        <v>676</v>
      </c>
      <c r="AF733" s="239" t="s">
        <v>521</v>
      </c>
      <c r="AG733" s="239">
        <v>7</v>
      </c>
      <c r="AH733" s="239">
        <v>2</v>
      </c>
      <c r="AI733" s="239">
        <v>4</v>
      </c>
      <c r="AJ733" s="239">
        <v>3</v>
      </c>
      <c r="AK733" s="239">
        <v>21</v>
      </c>
      <c r="AL733" s="239">
        <v>51</v>
      </c>
      <c r="AM733" s="239" t="s">
        <v>374</v>
      </c>
      <c r="AN733" s="239">
        <v>5</v>
      </c>
      <c r="AO733" s="239">
        <v>4</v>
      </c>
      <c r="AS733" s="239">
        <v>12</v>
      </c>
      <c r="AT733" s="239">
        <v>9</v>
      </c>
      <c r="AU733" s="239">
        <v>55</v>
      </c>
      <c r="AV733" s="239">
        <v>11</v>
      </c>
      <c r="AW733" s="239">
        <v>25</v>
      </c>
      <c r="AX733" s="239">
        <v>2</v>
      </c>
      <c r="AY733" s="239">
        <v>4</v>
      </c>
      <c r="AZ733" s="239">
        <v>3</v>
      </c>
      <c r="BA733" s="239">
        <v>34</v>
      </c>
      <c r="BB733" s="239">
        <v>61</v>
      </c>
      <c r="BC733" s="239" t="s">
        <v>384</v>
      </c>
      <c r="BD733" s="239">
        <v>5</v>
      </c>
      <c r="BE733" s="239">
        <v>1</v>
      </c>
      <c r="BI733" s="239">
        <v>12</v>
      </c>
      <c r="BJ733" s="239">
        <v>9</v>
      </c>
      <c r="BK733" s="239">
        <v>55</v>
      </c>
      <c r="BL733" s="239">
        <v>11</v>
      </c>
      <c r="BM733" s="239">
        <v>25</v>
      </c>
      <c r="CT733" s="239">
        <v>447359.195115612</v>
      </c>
      <c r="CU733" s="239">
        <v>4971091.8138165902</v>
      </c>
      <c r="CV733" s="239">
        <v>44.89130317</v>
      </c>
      <c r="CW733" s="239">
        <v>-93.666641540000001</v>
      </c>
      <c r="CX733" s="239" t="s">
        <v>379</v>
      </c>
      <c r="CY733" s="239" t="s">
        <v>1502</v>
      </c>
    </row>
    <row r="734" spans="1:103" x14ac:dyDescent="0.25">
      <c r="A734" s="239">
        <v>11015912</v>
      </c>
      <c r="B734" s="239">
        <v>3</v>
      </c>
      <c r="C734" s="239">
        <v>7</v>
      </c>
      <c r="D734" s="239">
        <v>177.23099999999999</v>
      </c>
      <c r="E734" s="239">
        <v>27</v>
      </c>
      <c r="F734" s="239" t="s">
        <v>1214</v>
      </c>
      <c r="H734" s="239" t="s">
        <v>374</v>
      </c>
      <c r="I734" s="239">
        <v>25</v>
      </c>
      <c r="K734" s="239">
        <v>15000142</v>
      </c>
      <c r="L734" s="239">
        <v>150100048</v>
      </c>
      <c r="M734" s="239">
        <v>1</v>
      </c>
      <c r="N734" s="239">
        <v>9</v>
      </c>
      <c r="O734" s="239">
        <v>2015</v>
      </c>
      <c r="P734" s="239" t="s">
        <v>383</v>
      </c>
      <c r="Q734" s="239">
        <v>10</v>
      </c>
      <c r="S734" s="239">
        <v>5</v>
      </c>
      <c r="T734" s="239">
        <v>0</v>
      </c>
      <c r="U734" s="239">
        <v>2</v>
      </c>
      <c r="V734" s="239">
        <v>7</v>
      </c>
      <c r="W734" s="239">
        <v>11</v>
      </c>
      <c r="X734" s="239">
        <v>2</v>
      </c>
      <c r="Y734" s="239">
        <v>1</v>
      </c>
      <c r="Z734" s="239">
        <v>1</v>
      </c>
      <c r="AB734" s="239">
        <v>5</v>
      </c>
      <c r="AC734" s="239">
        <v>98</v>
      </c>
      <c r="AD734" s="239" t="s">
        <v>525</v>
      </c>
      <c r="AE734" s="239" t="s">
        <v>1503</v>
      </c>
      <c r="AF734" s="239" t="s">
        <v>521</v>
      </c>
      <c r="AG734" s="239">
        <v>90</v>
      </c>
      <c r="AH734" s="239">
        <v>2</v>
      </c>
      <c r="AI734" s="239">
        <v>2</v>
      </c>
      <c r="AJ734" s="239">
        <v>4</v>
      </c>
      <c r="AK734" s="239">
        <v>21</v>
      </c>
      <c r="AL734" s="239">
        <v>65</v>
      </c>
      <c r="AM734" s="239" t="s">
        <v>374</v>
      </c>
      <c r="AN734" s="239">
        <v>5</v>
      </c>
      <c r="AS734" s="239">
        <v>7</v>
      </c>
      <c r="AT734" s="239">
        <v>98</v>
      </c>
      <c r="AU734" s="239">
        <v>55</v>
      </c>
      <c r="AV734" s="239">
        <v>11</v>
      </c>
      <c r="AW734" s="239">
        <v>20</v>
      </c>
      <c r="AX734" s="239">
        <v>2</v>
      </c>
      <c r="AY734" s="239">
        <v>1</v>
      </c>
      <c r="AZ734" s="239">
        <v>4</v>
      </c>
      <c r="BA734" s="239">
        <v>21</v>
      </c>
      <c r="BB734" s="239">
        <v>25</v>
      </c>
      <c r="BC734" s="239" t="s">
        <v>374</v>
      </c>
      <c r="BD734" s="239">
        <v>5</v>
      </c>
      <c r="BI734" s="239">
        <v>7</v>
      </c>
      <c r="BJ734" s="239">
        <v>98</v>
      </c>
      <c r="BK734" s="239">
        <v>55</v>
      </c>
      <c r="BL734" s="239">
        <v>11</v>
      </c>
      <c r="BM734" s="239">
        <v>20</v>
      </c>
      <c r="CT734" s="239">
        <v>447361</v>
      </c>
      <c r="CU734" s="239">
        <v>4971089</v>
      </c>
      <c r="CV734" s="239">
        <v>44.8912756</v>
      </c>
      <c r="CW734" s="239">
        <v>-93.666617900000006</v>
      </c>
      <c r="CX734" s="239" t="s">
        <v>379</v>
      </c>
      <c r="CY734" s="239" t="e">
        <v>#NAME?</v>
      </c>
    </row>
    <row r="735" spans="1:103" x14ac:dyDescent="0.25">
      <c r="A735" s="239">
        <v>10987956</v>
      </c>
      <c r="B735" s="239">
        <v>3</v>
      </c>
      <c r="C735" s="239">
        <v>7</v>
      </c>
      <c r="D735" s="239">
        <v>177.238</v>
      </c>
      <c r="E735" s="239">
        <v>27</v>
      </c>
      <c r="F735" s="239" t="s">
        <v>1214</v>
      </c>
      <c r="H735" s="239" t="s">
        <v>374</v>
      </c>
      <c r="I735" s="239">
        <v>25</v>
      </c>
      <c r="K735" s="239">
        <v>14005198</v>
      </c>
      <c r="L735" s="239">
        <v>142890025</v>
      </c>
      <c r="M735" s="239">
        <v>10</v>
      </c>
      <c r="N735" s="239">
        <v>15</v>
      </c>
      <c r="O735" s="239">
        <v>2014</v>
      </c>
      <c r="P735" s="239" t="s">
        <v>375</v>
      </c>
      <c r="Q735" s="239">
        <v>15</v>
      </c>
      <c r="S735" s="239">
        <v>5</v>
      </c>
      <c r="T735" s="239">
        <v>0</v>
      </c>
      <c r="U735" s="239">
        <v>2</v>
      </c>
      <c r="V735" s="239">
        <v>5</v>
      </c>
      <c r="W735" s="239">
        <v>10</v>
      </c>
      <c r="X735" s="239">
        <v>4</v>
      </c>
      <c r="Y735" s="239">
        <v>1</v>
      </c>
      <c r="Z735" s="239">
        <v>1</v>
      </c>
      <c r="AB735" s="239">
        <v>1</v>
      </c>
      <c r="AC735" s="239">
        <v>98</v>
      </c>
      <c r="AD735" s="239" t="s">
        <v>525</v>
      </c>
      <c r="AE735" s="239" t="s">
        <v>1504</v>
      </c>
      <c r="AF735" s="239" t="s">
        <v>521</v>
      </c>
      <c r="AG735" s="239">
        <v>10</v>
      </c>
      <c r="AH735" s="239">
        <v>2</v>
      </c>
      <c r="AI735" s="239">
        <v>4</v>
      </c>
      <c r="AJ735" s="239">
        <v>2</v>
      </c>
      <c r="AK735" s="239">
        <v>24</v>
      </c>
      <c r="AL735" s="239">
        <v>32</v>
      </c>
      <c r="AM735" s="239" t="s">
        <v>384</v>
      </c>
      <c r="AN735" s="239">
        <v>5</v>
      </c>
      <c r="AO735" s="239">
        <v>2</v>
      </c>
      <c r="AS735" s="239">
        <v>7</v>
      </c>
      <c r="AT735" s="239">
        <v>2</v>
      </c>
      <c r="AU735" s="239">
        <v>55</v>
      </c>
      <c r="AV735" s="239">
        <v>11</v>
      </c>
      <c r="AW735" s="239">
        <v>20</v>
      </c>
      <c r="AX735" s="239">
        <v>2</v>
      </c>
      <c r="AY735" s="239">
        <v>3</v>
      </c>
      <c r="AZ735" s="239">
        <v>4</v>
      </c>
      <c r="BA735" s="239">
        <v>21</v>
      </c>
      <c r="BB735" s="239">
        <v>59</v>
      </c>
      <c r="BC735" s="239" t="s">
        <v>374</v>
      </c>
      <c r="BD735" s="239">
        <v>5</v>
      </c>
      <c r="BE735" s="239">
        <v>1</v>
      </c>
      <c r="BI735" s="239">
        <v>7</v>
      </c>
      <c r="BJ735" s="239">
        <v>2</v>
      </c>
      <c r="BK735" s="239">
        <v>55</v>
      </c>
      <c r="BL735" s="239">
        <v>11</v>
      </c>
      <c r="BM735" s="239">
        <v>20</v>
      </c>
      <c r="CT735" s="239">
        <v>447372</v>
      </c>
      <c r="CU735" s="239">
        <v>4971089</v>
      </c>
      <c r="CV735" s="239">
        <v>44.891279300000001</v>
      </c>
      <c r="CW735" s="239">
        <v>-93.666482700000003</v>
      </c>
      <c r="CX735" s="239" t="s">
        <v>379</v>
      </c>
      <c r="CY735" s="239" t="s">
        <v>1505</v>
      </c>
    </row>
    <row r="736" spans="1:103" x14ac:dyDescent="0.25">
      <c r="A736" s="239">
        <v>664739</v>
      </c>
      <c r="B736" s="239">
        <v>3</v>
      </c>
      <c r="C736" s="239">
        <v>7</v>
      </c>
      <c r="D736" s="239">
        <v>177.28899999999999</v>
      </c>
      <c r="E736" s="239">
        <v>27</v>
      </c>
      <c r="F736" s="239" t="s">
        <v>1214</v>
      </c>
      <c r="H736" s="239" t="s">
        <v>374</v>
      </c>
      <c r="I736" s="239">
        <v>25</v>
      </c>
      <c r="K736" s="239">
        <v>18005917</v>
      </c>
      <c r="M736" s="239">
        <v>12</v>
      </c>
      <c r="N736" s="239">
        <v>1</v>
      </c>
      <c r="O736" s="239">
        <v>2018</v>
      </c>
      <c r="P736" s="239" t="s">
        <v>386</v>
      </c>
      <c r="Q736" s="239">
        <v>15</v>
      </c>
      <c r="R736" s="239" t="s">
        <v>393</v>
      </c>
      <c r="S736" s="239">
        <v>5</v>
      </c>
      <c r="T736" s="239">
        <v>0</v>
      </c>
      <c r="U736" s="239">
        <v>2</v>
      </c>
      <c r="V736" s="239">
        <v>12</v>
      </c>
      <c r="W736" s="239">
        <v>10</v>
      </c>
      <c r="X736" s="239">
        <v>2</v>
      </c>
      <c r="Y736" s="239">
        <v>1</v>
      </c>
      <c r="Z736" s="239">
        <v>4</v>
      </c>
      <c r="AB736" s="239">
        <v>3</v>
      </c>
      <c r="AC736" s="239">
        <v>98</v>
      </c>
      <c r="AD736" s="239" t="s">
        <v>676</v>
      </c>
      <c r="AF736" s="239" t="s">
        <v>521</v>
      </c>
      <c r="AG736" s="239">
        <v>7</v>
      </c>
      <c r="AH736" s="239">
        <v>2</v>
      </c>
      <c r="AI736" s="239">
        <v>2</v>
      </c>
      <c r="AJ736" s="239">
        <v>3</v>
      </c>
      <c r="AK736" s="239">
        <v>21</v>
      </c>
      <c r="AL736" s="239">
        <v>66</v>
      </c>
      <c r="AM736" s="239" t="s">
        <v>374</v>
      </c>
      <c r="AN736" s="239">
        <v>5</v>
      </c>
      <c r="AO736" s="239">
        <v>4</v>
      </c>
      <c r="AS736" s="239">
        <v>12</v>
      </c>
      <c r="AT736" s="239">
        <v>9</v>
      </c>
      <c r="AU736" s="239">
        <v>55</v>
      </c>
      <c r="AV736" s="239">
        <v>13</v>
      </c>
      <c r="AW736" s="239">
        <v>21</v>
      </c>
      <c r="AX736" s="239">
        <v>2</v>
      </c>
      <c r="AY736" s="239">
        <v>3</v>
      </c>
      <c r="AZ736" s="239">
        <v>3</v>
      </c>
      <c r="BA736" s="239">
        <v>21</v>
      </c>
      <c r="BB736" s="239">
        <v>22</v>
      </c>
      <c r="BC736" s="239" t="s">
        <v>374</v>
      </c>
      <c r="BD736" s="239">
        <v>5</v>
      </c>
      <c r="BE736" s="239">
        <v>1</v>
      </c>
      <c r="BI736" s="239">
        <v>12</v>
      </c>
      <c r="BJ736" s="239">
        <v>9</v>
      </c>
      <c r="BK736" s="239">
        <v>55</v>
      </c>
      <c r="BL736" s="239">
        <v>13</v>
      </c>
      <c r="BM736" s="239">
        <v>21</v>
      </c>
      <c r="CT736" s="239">
        <v>447453.38697066298</v>
      </c>
      <c r="CU736" s="239">
        <v>4971096.0471583903</v>
      </c>
      <c r="CV736" s="239">
        <v>44.891348229999998</v>
      </c>
      <c r="CW736" s="239">
        <v>-93.665449219999999</v>
      </c>
      <c r="CX736" s="239" t="s">
        <v>379</v>
      </c>
      <c r="CY736" s="239" t="s">
        <v>1506</v>
      </c>
    </row>
    <row r="737" spans="1:103" x14ac:dyDescent="0.25">
      <c r="A737" s="239">
        <v>10941242</v>
      </c>
      <c r="B737" s="239">
        <v>3</v>
      </c>
      <c r="C737" s="239">
        <v>7</v>
      </c>
      <c r="D737" s="239">
        <v>177.33699999999999</v>
      </c>
      <c r="E737" s="239">
        <v>27</v>
      </c>
      <c r="F737" s="239" t="s">
        <v>1214</v>
      </c>
      <c r="H737" s="239" t="s">
        <v>374</v>
      </c>
      <c r="I737" s="239">
        <v>25</v>
      </c>
      <c r="K737" s="239">
        <v>14000254</v>
      </c>
      <c r="L737" s="239">
        <v>140160014</v>
      </c>
      <c r="M737" s="239">
        <v>1</v>
      </c>
      <c r="N737" s="239">
        <v>15</v>
      </c>
      <c r="O737" s="239">
        <v>2014</v>
      </c>
      <c r="P737" s="239" t="s">
        <v>375</v>
      </c>
      <c r="Q737" s="239">
        <v>23</v>
      </c>
      <c r="S737" s="239">
        <v>5</v>
      </c>
      <c r="T737" s="239">
        <v>0</v>
      </c>
      <c r="U737" s="239">
        <v>1</v>
      </c>
      <c r="V737" s="239">
        <v>7</v>
      </c>
      <c r="W737" s="239">
        <v>83</v>
      </c>
      <c r="X737" s="239">
        <v>2</v>
      </c>
      <c r="Y737" s="239">
        <v>6</v>
      </c>
      <c r="Z737" s="239">
        <v>4</v>
      </c>
      <c r="AA737" s="239">
        <v>2</v>
      </c>
      <c r="AB737" s="239">
        <v>3</v>
      </c>
      <c r="AC737" s="239">
        <v>98</v>
      </c>
      <c r="AD737" s="239" t="s">
        <v>525</v>
      </c>
      <c r="AE737" s="239" t="s">
        <v>1507</v>
      </c>
      <c r="AF737" s="239" t="s">
        <v>521</v>
      </c>
      <c r="AG737" s="239">
        <v>3</v>
      </c>
      <c r="AH737" s="239">
        <v>2</v>
      </c>
      <c r="AI737" s="239">
        <v>2</v>
      </c>
      <c r="AJ737" s="239">
        <v>4</v>
      </c>
      <c r="AK737" s="239">
        <v>21</v>
      </c>
      <c r="AL737" s="239">
        <v>24</v>
      </c>
      <c r="AM737" s="239" t="s">
        <v>384</v>
      </c>
      <c r="AN737" s="239">
        <v>10</v>
      </c>
      <c r="AO737" s="239">
        <v>1</v>
      </c>
      <c r="AS737" s="239">
        <v>7</v>
      </c>
      <c r="AT737" s="239">
        <v>98</v>
      </c>
      <c r="AU737" s="239">
        <v>55</v>
      </c>
      <c r="AV737" s="239">
        <v>10</v>
      </c>
      <c r="AW737" s="239">
        <v>21</v>
      </c>
      <c r="CT737" s="239">
        <v>447530</v>
      </c>
      <c r="CU737" s="239">
        <v>4971100</v>
      </c>
      <c r="CV737" s="239">
        <v>44.891389699999998</v>
      </c>
      <c r="CW737" s="239">
        <v>-93.664475499999995</v>
      </c>
      <c r="CX737" s="239" t="s">
        <v>379</v>
      </c>
      <c r="CY737" s="239" t="s">
        <v>1508</v>
      </c>
    </row>
    <row r="738" spans="1:103" x14ac:dyDescent="0.25">
      <c r="A738" s="239">
        <v>10942270</v>
      </c>
      <c r="B738" s="239">
        <v>3</v>
      </c>
      <c r="C738" s="239">
        <v>7</v>
      </c>
      <c r="D738" s="239">
        <v>177.339</v>
      </c>
      <c r="E738" s="239">
        <v>27</v>
      </c>
      <c r="F738" s="239" t="s">
        <v>1214</v>
      </c>
      <c r="H738" s="239" t="s">
        <v>374</v>
      </c>
      <c r="I738" s="239">
        <v>25</v>
      </c>
      <c r="K738" s="239">
        <v>14000391</v>
      </c>
      <c r="L738" s="239">
        <v>140260173</v>
      </c>
      <c r="M738" s="239">
        <v>1</v>
      </c>
      <c r="N738" s="239">
        <v>26</v>
      </c>
      <c r="O738" s="239">
        <v>2014</v>
      </c>
      <c r="P738" s="239" t="s">
        <v>389</v>
      </c>
      <c r="Q738" s="239">
        <v>9</v>
      </c>
      <c r="S738" s="239">
        <v>5</v>
      </c>
      <c r="T738" s="239">
        <v>0</v>
      </c>
      <c r="U738" s="239">
        <v>2</v>
      </c>
      <c r="V738" s="239">
        <v>5</v>
      </c>
      <c r="W738" s="239">
        <v>10</v>
      </c>
      <c r="X738" s="239">
        <v>2</v>
      </c>
      <c r="Y738" s="239">
        <v>1</v>
      </c>
      <c r="Z738" s="239">
        <v>1</v>
      </c>
      <c r="AA738" s="239">
        <v>1</v>
      </c>
      <c r="AB738" s="239">
        <v>5</v>
      </c>
      <c r="AC738" s="239">
        <v>98</v>
      </c>
      <c r="AD738" s="239" t="s">
        <v>860</v>
      </c>
      <c r="AE738" s="239" t="s">
        <v>1509</v>
      </c>
      <c r="AF738" s="239" t="s">
        <v>521</v>
      </c>
      <c r="AG738" s="239">
        <v>10</v>
      </c>
      <c r="AH738" s="239">
        <v>2</v>
      </c>
      <c r="AI738" s="239">
        <v>4</v>
      </c>
      <c r="AJ738" s="239">
        <v>4</v>
      </c>
      <c r="AK738" s="239">
        <v>21</v>
      </c>
      <c r="AL738" s="239">
        <v>52</v>
      </c>
      <c r="AM738" s="239" t="s">
        <v>374</v>
      </c>
      <c r="AN738" s="239">
        <v>5</v>
      </c>
      <c r="AO738" s="239">
        <v>1</v>
      </c>
      <c r="AS738" s="239">
        <v>7</v>
      </c>
      <c r="AT738" s="239">
        <v>98</v>
      </c>
      <c r="AU738" s="239">
        <v>55</v>
      </c>
      <c r="AV738" s="239">
        <v>11</v>
      </c>
      <c r="AW738" s="239">
        <v>20</v>
      </c>
      <c r="AX738" s="239">
        <v>2</v>
      </c>
      <c r="AY738" s="239">
        <v>3</v>
      </c>
      <c r="AZ738" s="239">
        <v>4</v>
      </c>
      <c r="BA738" s="239">
        <v>21</v>
      </c>
      <c r="BB738" s="239">
        <v>50</v>
      </c>
      <c r="BC738" s="239" t="s">
        <v>374</v>
      </c>
      <c r="BD738" s="239">
        <v>5</v>
      </c>
      <c r="BE738" s="239">
        <v>1</v>
      </c>
      <c r="BI738" s="239">
        <v>7</v>
      </c>
      <c r="BJ738" s="239">
        <v>98</v>
      </c>
      <c r="BK738" s="239">
        <v>55</v>
      </c>
      <c r="BL738" s="239">
        <v>11</v>
      </c>
      <c r="BM738" s="239">
        <v>20</v>
      </c>
      <c r="CT738" s="239">
        <v>447533</v>
      </c>
      <c r="CU738" s="239">
        <v>4971100</v>
      </c>
      <c r="CV738" s="239">
        <v>44.891392799999998</v>
      </c>
      <c r="CW738" s="239">
        <v>-93.664438799999999</v>
      </c>
      <c r="CX738" s="239" t="s">
        <v>379</v>
      </c>
      <c r="CY738" s="239" t="s">
        <v>1510</v>
      </c>
    </row>
    <row r="739" spans="1:103" x14ac:dyDescent="0.25">
      <c r="A739" s="239">
        <v>10706857</v>
      </c>
      <c r="B739" s="239">
        <v>3</v>
      </c>
      <c r="C739" s="239">
        <v>7</v>
      </c>
      <c r="D739" s="239">
        <v>177.34100000000001</v>
      </c>
      <c r="E739" s="239">
        <v>27</v>
      </c>
      <c r="F739" s="239" t="s">
        <v>1214</v>
      </c>
      <c r="H739" s="239" t="s">
        <v>374</v>
      </c>
      <c r="I739" s="239">
        <v>25</v>
      </c>
      <c r="K739" s="239">
        <v>11000256</v>
      </c>
      <c r="L739" s="239">
        <v>110160019</v>
      </c>
      <c r="M739" s="239">
        <v>1</v>
      </c>
      <c r="N739" s="239">
        <v>14</v>
      </c>
      <c r="O739" s="239">
        <v>2011</v>
      </c>
      <c r="P739" s="239" t="s">
        <v>383</v>
      </c>
      <c r="Q739" s="239">
        <v>23</v>
      </c>
      <c r="S739" s="239">
        <v>5</v>
      </c>
      <c r="T739" s="239">
        <v>0</v>
      </c>
      <c r="U739" s="239">
        <v>1</v>
      </c>
      <c r="V739" s="239">
        <v>7</v>
      </c>
      <c r="W739" s="239">
        <v>83</v>
      </c>
      <c r="X739" s="239">
        <v>2</v>
      </c>
      <c r="Y739" s="239">
        <v>6</v>
      </c>
      <c r="Z739" s="239">
        <v>1</v>
      </c>
      <c r="AB739" s="239">
        <v>5</v>
      </c>
      <c r="AC739" s="239">
        <v>98</v>
      </c>
      <c r="AD739" s="239" t="s">
        <v>525</v>
      </c>
      <c r="AE739" s="239" t="s">
        <v>1504</v>
      </c>
      <c r="AF739" s="239" t="s">
        <v>521</v>
      </c>
      <c r="AG739" s="239">
        <v>3</v>
      </c>
      <c r="AH739" s="239">
        <v>2</v>
      </c>
      <c r="AI739" s="239">
        <v>4</v>
      </c>
      <c r="AJ739" s="239">
        <v>4</v>
      </c>
      <c r="AK739" s="239">
        <v>21</v>
      </c>
      <c r="AL739" s="239">
        <v>18</v>
      </c>
      <c r="AM739" s="239" t="s">
        <v>384</v>
      </c>
      <c r="AN739" s="239">
        <v>5</v>
      </c>
      <c r="AS739" s="239">
        <v>7</v>
      </c>
      <c r="AT739" s="239">
        <v>98</v>
      </c>
      <c r="AU739" s="239">
        <v>55</v>
      </c>
      <c r="AV739" s="239">
        <v>10</v>
      </c>
      <c r="AW739" s="239">
        <v>21</v>
      </c>
      <c r="CT739" s="239">
        <v>447536</v>
      </c>
      <c r="CU739" s="239">
        <v>4971101</v>
      </c>
      <c r="CV739" s="239">
        <v>44.891396</v>
      </c>
      <c r="CW739" s="239">
        <v>-93.664401999999995</v>
      </c>
      <c r="CX739" s="239" t="s">
        <v>379</v>
      </c>
      <c r="CY739" s="239" t="s">
        <v>1511</v>
      </c>
    </row>
    <row r="740" spans="1:103" x14ac:dyDescent="0.25">
      <c r="A740" s="239">
        <v>587093</v>
      </c>
      <c r="B740" s="239">
        <v>3</v>
      </c>
      <c r="C740" s="239">
        <v>7</v>
      </c>
      <c r="D740" s="239">
        <v>177.364</v>
      </c>
      <c r="E740" s="239">
        <v>27</v>
      </c>
      <c r="F740" s="239" t="s">
        <v>1214</v>
      </c>
      <c r="H740" s="239" t="s">
        <v>374</v>
      </c>
      <c r="I740" s="239">
        <v>25</v>
      </c>
      <c r="K740" s="239">
        <v>18001449</v>
      </c>
      <c r="M740" s="239">
        <v>4</v>
      </c>
      <c r="N740" s="239">
        <v>1</v>
      </c>
      <c r="O740" s="239">
        <v>2018</v>
      </c>
      <c r="P740" s="239" t="s">
        <v>389</v>
      </c>
      <c r="Q740" s="239">
        <v>15</v>
      </c>
      <c r="S740" s="239">
        <v>5</v>
      </c>
      <c r="T740" s="239">
        <v>0</v>
      </c>
      <c r="U740" s="239">
        <v>1</v>
      </c>
      <c r="W740" s="239">
        <v>32</v>
      </c>
      <c r="X740" s="239">
        <v>2</v>
      </c>
      <c r="Y740" s="239">
        <v>1</v>
      </c>
      <c r="Z740" s="239">
        <v>2</v>
      </c>
      <c r="AB740" s="239">
        <v>1</v>
      </c>
      <c r="AC740" s="239">
        <v>98</v>
      </c>
      <c r="AD740" s="239">
        <v>7</v>
      </c>
      <c r="AF740" s="239" t="s">
        <v>521</v>
      </c>
      <c r="AG740" s="239">
        <v>3</v>
      </c>
      <c r="AH740" s="239">
        <v>2</v>
      </c>
      <c r="AI740" s="239">
        <v>3</v>
      </c>
      <c r="AJ740" s="239">
        <v>4</v>
      </c>
      <c r="AK740" s="239">
        <v>32</v>
      </c>
      <c r="AL740" s="239">
        <v>19</v>
      </c>
      <c r="AM740" s="239" t="s">
        <v>374</v>
      </c>
      <c r="AN740" s="239">
        <v>5</v>
      </c>
      <c r="AO740" s="239">
        <v>99</v>
      </c>
      <c r="AS740" s="239">
        <v>12</v>
      </c>
      <c r="AT740" s="239">
        <v>9</v>
      </c>
      <c r="AU740" s="239">
        <v>55</v>
      </c>
      <c r="AV740" s="239">
        <v>12</v>
      </c>
      <c r="AW740" s="239">
        <v>21</v>
      </c>
      <c r="CT740" s="239">
        <v>447572.97887651302</v>
      </c>
      <c r="CU740" s="239">
        <v>4971115.0971964896</v>
      </c>
      <c r="CV740" s="239">
        <v>44.891528520000001</v>
      </c>
      <c r="CW740" s="239">
        <v>-93.663936789999994</v>
      </c>
      <c r="CX740" s="239" t="s">
        <v>379</v>
      </c>
      <c r="CY740" s="239" t="s">
        <v>1512</v>
      </c>
    </row>
    <row r="741" spans="1:103" x14ac:dyDescent="0.25">
      <c r="A741" s="239">
        <v>11015779</v>
      </c>
      <c r="B741" s="239">
        <v>3</v>
      </c>
      <c r="C741" s="239">
        <v>7</v>
      </c>
      <c r="D741" s="239">
        <v>177.36799999999999</v>
      </c>
      <c r="E741" s="239">
        <v>27</v>
      </c>
      <c r="F741" s="239" t="s">
        <v>1214</v>
      </c>
      <c r="H741" s="239" t="s">
        <v>374</v>
      </c>
      <c r="I741" s="239">
        <v>25</v>
      </c>
      <c r="K741" s="239">
        <v>15000152</v>
      </c>
      <c r="L741" s="239">
        <v>150090302</v>
      </c>
      <c r="M741" s="239">
        <v>1</v>
      </c>
      <c r="N741" s="239">
        <v>9</v>
      </c>
      <c r="O741" s="239">
        <v>2015</v>
      </c>
      <c r="P741" s="239" t="s">
        <v>383</v>
      </c>
      <c r="Q741" s="239">
        <v>18</v>
      </c>
      <c r="S741" s="239">
        <v>5</v>
      </c>
      <c r="T741" s="239">
        <v>0</v>
      </c>
      <c r="U741" s="239">
        <v>1</v>
      </c>
      <c r="V741" s="239">
        <v>8</v>
      </c>
      <c r="W741" s="239">
        <v>16</v>
      </c>
      <c r="X741" s="239">
        <v>2</v>
      </c>
      <c r="Y741" s="239">
        <v>6</v>
      </c>
      <c r="Z741" s="239">
        <v>1</v>
      </c>
      <c r="AB741" s="239">
        <v>1</v>
      </c>
      <c r="AC741" s="239">
        <v>98</v>
      </c>
      <c r="AD741" s="239" t="s">
        <v>519</v>
      </c>
      <c r="AE741" s="239" t="s">
        <v>1469</v>
      </c>
      <c r="AF741" s="239" t="s">
        <v>521</v>
      </c>
      <c r="AG741" s="239">
        <v>4</v>
      </c>
      <c r="AH741" s="239">
        <v>2</v>
      </c>
      <c r="AI741" s="239">
        <v>4</v>
      </c>
      <c r="AJ741" s="239">
        <v>3</v>
      </c>
      <c r="AK741" s="239">
        <v>21</v>
      </c>
      <c r="AL741" s="239">
        <v>68</v>
      </c>
      <c r="AM741" s="239" t="s">
        <v>374</v>
      </c>
      <c r="AN741" s="239">
        <v>5</v>
      </c>
      <c r="AO741" s="239">
        <v>1</v>
      </c>
      <c r="AS741" s="239">
        <v>7</v>
      </c>
      <c r="AT741" s="239">
        <v>98</v>
      </c>
      <c r="AU741" s="239">
        <v>55</v>
      </c>
      <c r="AV741" s="239">
        <v>11</v>
      </c>
      <c r="AW741" s="239">
        <v>21</v>
      </c>
      <c r="CT741" s="239">
        <v>447580</v>
      </c>
      <c r="CU741" s="239">
        <v>4971106</v>
      </c>
      <c r="CV741" s="239">
        <v>44.891443299999999</v>
      </c>
      <c r="CW741" s="239">
        <v>-93.663850299999993</v>
      </c>
      <c r="CX741" s="239" t="s">
        <v>379</v>
      </c>
      <c r="CY741" s="239" t="s">
        <v>1513</v>
      </c>
    </row>
    <row r="742" spans="1:103" x14ac:dyDescent="0.25">
      <c r="A742" s="239">
        <v>10859223</v>
      </c>
      <c r="B742" s="239">
        <v>3</v>
      </c>
      <c r="C742" s="239">
        <v>7</v>
      </c>
      <c r="D742" s="239">
        <v>177.422</v>
      </c>
      <c r="E742" s="239">
        <v>27</v>
      </c>
      <c r="F742" s="239" t="s">
        <v>1214</v>
      </c>
      <c r="H742" s="239" t="s">
        <v>374</v>
      </c>
      <c r="I742" s="239">
        <v>25</v>
      </c>
      <c r="K742" s="239">
        <v>13003362</v>
      </c>
      <c r="L742" s="239">
        <v>130350230</v>
      </c>
      <c r="M742" s="239">
        <v>2</v>
      </c>
      <c r="N742" s="239">
        <v>4</v>
      </c>
      <c r="O742" s="239">
        <v>2013</v>
      </c>
      <c r="P742" s="239" t="s">
        <v>381</v>
      </c>
      <c r="Q742" s="239">
        <v>6</v>
      </c>
      <c r="R742" s="239" t="s">
        <v>376</v>
      </c>
      <c r="S742" s="239">
        <v>5</v>
      </c>
      <c r="T742" s="239">
        <v>0</v>
      </c>
      <c r="U742" s="239">
        <v>1</v>
      </c>
      <c r="V742" s="239">
        <v>7</v>
      </c>
      <c r="W742" s="239">
        <v>32</v>
      </c>
      <c r="X742" s="239">
        <v>2</v>
      </c>
      <c r="Y742" s="239">
        <v>1</v>
      </c>
      <c r="Z742" s="239">
        <v>1</v>
      </c>
      <c r="AB742" s="239">
        <v>5</v>
      </c>
      <c r="AC742" s="239">
        <v>98</v>
      </c>
      <c r="AD742" s="239" t="s">
        <v>576</v>
      </c>
      <c r="AE742" s="239" t="s">
        <v>1514</v>
      </c>
      <c r="AF742" s="239" t="s">
        <v>521</v>
      </c>
      <c r="AG742" s="239">
        <v>3</v>
      </c>
      <c r="AH742" s="239">
        <v>2</v>
      </c>
      <c r="AI742" s="239">
        <v>2</v>
      </c>
      <c r="AJ742" s="239">
        <v>4</v>
      </c>
      <c r="AK742" s="239">
        <v>21</v>
      </c>
      <c r="AL742" s="239">
        <v>25</v>
      </c>
      <c r="AM742" s="239" t="s">
        <v>384</v>
      </c>
      <c r="AN742" s="239">
        <v>5</v>
      </c>
      <c r="AS742" s="239">
        <v>7</v>
      </c>
      <c r="AT742" s="239">
        <v>98</v>
      </c>
      <c r="AU742" s="239">
        <v>55</v>
      </c>
      <c r="AV742" s="239">
        <v>11</v>
      </c>
      <c r="AW742" s="239">
        <v>21</v>
      </c>
      <c r="CT742" s="239">
        <v>447665</v>
      </c>
      <c r="CU742" s="239">
        <v>4971095</v>
      </c>
      <c r="CV742" s="239">
        <v>44.891353199999998</v>
      </c>
      <c r="CW742" s="239">
        <v>-93.6627656</v>
      </c>
      <c r="CX742" s="239" t="s">
        <v>379</v>
      </c>
      <c r="CY742" s="239" t="s">
        <v>1515</v>
      </c>
    </row>
    <row r="743" spans="1:103" x14ac:dyDescent="0.25">
      <c r="A743" s="239">
        <v>474381</v>
      </c>
      <c r="B743" s="239">
        <v>3</v>
      </c>
      <c r="C743" s="239">
        <v>7</v>
      </c>
      <c r="D743" s="239">
        <v>177.464</v>
      </c>
      <c r="E743" s="239">
        <v>10</v>
      </c>
      <c r="F743" s="239" t="s">
        <v>1499</v>
      </c>
      <c r="H743" s="239" t="s">
        <v>374</v>
      </c>
      <c r="I743" s="239">
        <v>25</v>
      </c>
      <c r="K743" s="239">
        <v>17021993</v>
      </c>
      <c r="M743" s="239">
        <v>7</v>
      </c>
      <c r="N743" s="239">
        <v>3</v>
      </c>
      <c r="O743" s="239">
        <v>2017</v>
      </c>
      <c r="P743" s="239" t="s">
        <v>381</v>
      </c>
      <c r="Q743" s="239">
        <v>6</v>
      </c>
      <c r="R743" s="239" t="s">
        <v>376</v>
      </c>
      <c r="S743" s="239">
        <v>5</v>
      </c>
      <c r="T743" s="239">
        <v>0</v>
      </c>
      <c r="U743" s="239">
        <v>1</v>
      </c>
      <c r="W743" s="239">
        <v>49</v>
      </c>
      <c r="X743" s="239">
        <v>2</v>
      </c>
      <c r="Y743" s="239">
        <v>1</v>
      </c>
      <c r="Z743" s="239">
        <v>1</v>
      </c>
      <c r="AB743" s="239">
        <v>1</v>
      </c>
      <c r="AC743" s="239">
        <v>98</v>
      </c>
      <c r="AD743" s="239" t="s">
        <v>1516</v>
      </c>
      <c r="AF743" s="239" t="s">
        <v>521</v>
      </c>
      <c r="AG743" s="239">
        <v>3</v>
      </c>
      <c r="AH743" s="239">
        <v>2</v>
      </c>
      <c r="AI743" s="239">
        <v>2</v>
      </c>
      <c r="AJ743" s="239">
        <v>4</v>
      </c>
      <c r="AK743" s="239">
        <v>21</v>
      </c>
      <c r="AL743" s="239">
        <v>17</v>
      </c>
      <c r="AM743" s="239" t="s">
        <v>374</v>
      </c>
      <c r="AN743" s="239">
        <v>10</v>
      </c>
      <c r="AO743" s="239">
        <v>70</v>
      </c>
      <c r="AP743" s="239">
        <v>74</v>
      </c>
      <c r="AS743" s="239">
        <v>12</v>
      </c>
      <c r="AT743" s="239">
        <v>98</v>
      </c>
      <c r="AU743" s="239">
        <v>55</v>
      </c>
      <c r="AV743" s="239">
        <v>12</v>
      </c>
      <c r="AW743" s="239">
        <v>21</v>
      </c>
      <c r="CT743" s="239">
        <v>447737.49609390798</v>
      </c>
      <c r="CU743" s="239">
        <v>4971066.3732589697</v>
      </c>
      <c r="CV743" s="239">
        <v>44.891102029999999</v>
      </c>
      <c r="CW743" s="239">
        <v>-93.661848449999994</v>
      </c>
      <c r="CX743" s="239" t="s">
        <v>379</v>
      </c>
      <c r="CY743" s="239" t="s">
        <v>1517</v>
      </c>
    </row>
    <row r="744" spans="1:103" x14ac:dyDescent="0.25">
      <c r="A744" s="239">
        <v>670570</v>
      </c>
      <c r="B744" s="239">
        <v>3</v>
      </c>
      <c r="C744" s="239">
        <v>7</v>
      </c>
      <c r="D744" s="239">
        <v>177.47</v>
      </c>
      <c r="E744" s="239">
        <v>10</v>
      </c>
      <c r="F744" s="239" t="s">
        <v>1499</v>
      </c>
      <c r="H744" s="239" t="s">
        <v>374</v>
      </c>
      <c r="I744" s="239">
        <v>25</v>
      </c>
      <c r="K744" s="239">
        <v>18039482</v>
      </c>
      <c r="M744" s="239">
        <v>12</v>
      </c>
      <c r="N744" s="239">
        <v>23</v>
      </c>
      <c r="O744" s="239">
        <v>2018</v>
      </c>
      <c r="P744" s="239" t="s">
        <v>389</v>
      </c>
      <c r="Q744" s="239">
        <v>8</v>
      </c>
      <c r="S744" s="239">
        <v>5</v>
      </c>
      <c r="T744" s="239">
        <v>0</v>
      </c>
      <c r="U744" s="239">
        <v>1</v>
      </c>
      <c r="W744" s="239">
        <v>28</v>
      </c>
      <c r="X744" s="239">
        <v>2</v>
      </c>
      <c r="Y744" s="239">
        <v>1</v>
      </c>
      <c r="Z744" s="239">
        <v>1</v>
      </c>
      <c r="AB744" s="239">
        <v>3</v>
      </c>
      <c r="AC744" s="239">
        <v>98</v>
      </c>
      <c r="AD744" s="239" t="s">
        <v>676</v>
      </c>
      <c r="AF744" s="239" t="s">
        <v>521</v>
      </c>
      <c r="AG744" s="239">
        <v>3</v>
      </c>
      <c r="AH744" s="239">
        <v>2</v>
      </c>
      <c r="AI744" s="239">
        <v>2</v>
      </c>
      <c r="AJ744" s="239">
        <v>4</v>
      </c>
      <c r="AK744" s="239">
        <v>27</v>
      </c>
      <c r="AL744" s="239">
        <v>19</v>
      </c>
      <c r="AM744" s="239" t="s">
        <v>374</v>
      </c>
      <c r="AN744" s="239">
        <v>5</v>
      </c>
      <c r="AO744" s="239">
        <v>1</v>
      </c>
      <c r="AS744" s="239">
        <v>12</v>
      </c>
      <c r="AT744" s="239">
        <v>9</v>
      </c>
      <c r="AU744" s="239">
        <v>55</v>
      </c>
      <c r="AV744" s="239">
        <v>12</v>
      </c>
      <c r="AW744" s="239">
        <v>21</v>
      </c>
      <c r="CT744" s="239">
        <v>447736.43775845802</v>
      </c>
      <c r="CU744" s="239">
        <v>4971066.3732589697</v>
      </c>
      <c r="CV744" s="239">
        <v>44.891101949999999</v>
      </c>
      <c r="CW744" s="239">
        <v>-93.661861849999994</v>
      </c>
      <c r="CX744" s="239" t="s">
        <v>379</v>
      </c>
      <c r="CY744" s="239" t="s">
        <v>1518</v>
      </c>
    </row>
    <row r="745" spans="1:103" x14ac:dyDescent="0.25">
      <c r="A745" s="239">
        <v>10780723</v>
      </c>
      <c r="B745" s="239">
        <v>3</v>
      </c>
      <c r="C745" s="239">
        <v>7</v>
      </c>
      <c r="D745" s="239">
        <v>177.52699999999999</v>
      </c>
      <c r="E745" s="239">
        <v>10</v>
      </c>
      <c r="F745" s="239" t="s">
        <v>1499</v>
      </c>
      <c r="H745" s="239" t="s">
        <v>374</v>
      </c>
      <c r="I745" s="239">
        <v>25</v>
      </c>
      <c r="K745" s="239">
        <v>12030306</v>
      </c>
      <c r="L745" s="239">
        <v>122840141</v>
      </c>
      <c r="M745" s="239">
        <v>10</v>
      </c>
      <c r="N745" s="239">
        <v>10</v>
      </c>
      <c r="O745" s="239">
        <v>2012</v>
      </c>
      <c r="P745" s="239" t="s">
        <v>375</v>
      </c>
      <c r="Q745" s="239">
        <v>5</v>
      </c>
      <c r="S745" s="239">
        <v>5</v>
      </c>
      <c r="T745" s="239">
        <v>0</v>
      </c>
      <c r="U745" s="239">
        <v>1</v>
      </c>
      <c r="V745" s="239">
        <v>98</v>
      </c>
      <c r="W745" s="239">
        <v>16</v>
      </c>
      <c r="X745" s="239">
        <v>2</v>
      </c>
      <c r="Y745" s="239">
        <v>6</v>
      </c>
      <c r="Z745" s="239">
        <v>1</v>
      </c>
      <c r="AB745" s="239">
        <v>1</v>
      </c>
      <c r="AC745" s="239">
        <v>98</v>
      </c>
      <c r="AD745" s="239" t="s">
        <v>519</v>
      </c>
      <c r="AE745" s="239" t="s">
        <v>1519</v>
      </c>
      <c r="AF745" s="239" t="s">
        <v>521</v>
      </c>
      <c r="AG745" s="239">
        <v>4</v>
      </c>
      <c r="AH745" s="239">
        <v>2</v>
      </c>
      <c r="AI745" s="239">
        <v>2</v>
      </c>
      <c r="AJ745" s="239">
        <v>3</v>
      </c>
      <c r="AK745" s="239">
        <v>21</v>
      </c>
      <c r="AL745" s="239">
        <v>63</v>
      </c>
      <c r="AM745" s="239" t="s">
        <v>384</v>
      </c>
      <c r="AN745" s="239">
        <v>5</v>
      </c>
      <c r="AS745" s="239">
        <v>7</v>
      </c>
      <c r="AT745" s="239">
        <v>98</v>
      </c>
      <c r="AU745" s="239">
        <v>55</v>
      </c>
      <c r="AV745" s="239">
        <v>10</v>
      </c>
      <c r="AW745" s="239">
        <v>20</v>
      </c>
      <c r="CT745" s="239">
        <v>447811</v>
      </c>
      <c r="CU745" s="239">
        <v>4971013</v>
      </c>
      <c r="CV745" s="239">
        <v>44.890625100000001</v>
      </c>
      <c r="CW745" s="239">
        <v>-93.660918100000004</v>
      </c>
      <c r="CX745" s="239" t="s">
        <v>379</v>
      </c>
      <c r="CY745" s="239" t="s">
        <v>1520</v>
      </c>
    </row>
    <row r="746" spans="1:103" x14ac:dyDescent="0.25">
      <c r="A746" s="239">
        <v>726895</v>
      </c>
      <c r="B746" s="239">
        <v>3</v>
      </c>
      <c r="C746" s="239">
        <v>7</v>
      </c>
      <c r="D746" s="239">
        <v>177.62899999999999</v>
      </c>
      <c r="E746" s="239">
        <v>10</v>
      </c>
      <c r="F746" s="239" t="s">
        <v>1499</v>
      </c>
      <c r="H746" s="239" t="s">
        <v>374</v>
      </c>
      <c r="I746" s="239">
        <v>25</v>
      </c>
      <c r="K746" s="239">
        <v>19507470</v>
      </c>
      <c r="M746" s="239">
        <v>6</v>
      </c>
      <c r="N746" s="239">
        <v>14</v>
      </c>
      <c r="O746" s="239">
        <v>2019</v>
      </c>
      <c r="P746" s="239" t="s">
        <v>383</v>
      </c>
      <c r="Q746" s="239">
        <v>15</v>
      </c>
      <c r="R746" s="239" t="s">
        <v>393</v>
      </c>
      <c r="S746" s="239">
        <v>3</v>
      </c>
      <c r="T746" s="239">
        <v>0</v>
      </c>
      <c r="U746" s="239">
        <v>2</v>
      </c>
      <c r="V746" s="239">
        <v>12</v>
      </c>
      <c r="W746" s="239">
        <v>10</v>
      </c>
      <c r="X746" s="239">
        <v>2</v>
      </c>
      <c r="Y746" s="239">
        <v>1</v>
      </c>
      <c r="Z746" s="239">
        <v>2</v>
      </c>
      <c r="AA746" s="239">
        <v>1</v>
      </c>
      <c r="AB746" s="239">
        <v>1</v>
      </c>
      <c r="AC746" s="239">
        <v>3</v>
      </c>
      <c r="AD746" s="239" t="s">
        <v>676</v>
      </c>
      <c r="AF746" s="239" t="s">
        <v>521</v>
      </c>
      <c r="AG746" s="239">
        <v>7</v>
      </c>
      <c r="AH746" s="239">
        <v>2</v>
      </c>
      <c r="AI746" s="239">
        <v>4</v>
      </c>
      <c r="AJ746" s="239">
        <v>3</v>
      </c>
      <c r="AK746" s="239">
        <v>34</v>
      </c>
      <c r="AL746" s="239">
        <v>46</v>
      </c>
      <c r="AM746" s="239" t="s">
        <v>384</v>
      </c>
      <c r="AN746" s="239">
        <v>5</v>
      </c>
      <c r="AO746" s="239">
        <v>1</v>
      </c>
      <c r="AS746" s="239">
        <v>12</v>
      </c>
      <c r="AT746" s="239">
        <v>99</v>
      </c>
      <c r="AU746" s="239">
        <v>55</v>
      </c>
      <c r="AV746" s="239">
        <v>11</v>
      </c>
      <c r="AW746" s="239">
        <v>21</v>
      </c>
      <c r="AX746" s="239">
        <v>2</v>
      </c>
      <c r="AY746" s="239">
        <v>2</v>
      </c>
      <c r="AZ746" s="239">
        <v>3</v>
      </c>
      <c r="BA746" s="239">
        <v>21</v>
      </c>
      <c r="BB746" s="239">
        <v>65</v>
      </c>
      <c r="BC746" s="239" t="s">
        <v>374</v>
      </c>
      <c r="BD746" s="239">
        <v>5</v>
      </c>
      <c r="BE746" s="239">
        <v>74</v>
      </c>
      <c r="BI746" s="239">
        <v>12</v>
      </c>
      <c r="BJ746" s="239">
        <v>99</v>
      </c>
      <c r="BK746" s="239">
        <v>55</v>
      </c>
      <c r="BL746" s="239">
        <v>11</v>
      </c>
      <c r="BM746" s="239">
        <v>21</v>
      </c>
      <c r="CT746" s="239">
        <v>447927.78765557602</v>
      </c>
      <c r="CU746" s="239">
        <v>4970898.6622639904</v>
      </c>
      <c r="CV746" s="239">
        <v>44.889606319999999</v>
      </c>
      <c r="CW746" s="239">
        <v>-93.659421519999995</v>
      </c>
      <c r="CX746" s="239" t="s">
        <v>379</v>
      </c>
      <c r="CY746" s="239" t="s">
        <v>1521</v>
      </c>
    </row>
    <row r="747" spans="1:103" x14ac:dyDescent="0.25">
      <c r="A747" s="239">
        <v>10935624</v>
      </c>
      <c r="B747" s="239">
        <v>3</v>
      </c>
      <c r="C747" s="239">
        <v>7</v>
      </c>
      <c r="D747" s="239">
        <v>177.934</v>
      </c>
      <c r="E747" s="239">
        <v>10</v>
      </c>
      <c r="F747" s="239" t="s">
        <v>1499</v>
      </c>
      <c r="H747" s="239" t="s">
        <v>374</v>
      </c>
      <c r="I747" s="239">
        <v>25</v>
      </c>
      <c r="K747" s="239">
        <v>14018384</v>
      </c>
      <c r="L747" s="239">
        <v>141630023</v>
      </c>
      <c r="M747" s="239">
        <v>6</v>
      </c>
      <c r="N747" s="239">
        <v>11</v>
      </c>
      <c r="O747" s="239">
        <v>2014</v>
      </c>
      <c r="P747" s="239" t="s">
        <v>375</v>
      </c>
      <c r="Q747" s="239">
        <v>22</v>
      </c>
      <c r="S747" s="239">
        <v>5</v>
      </c>
      <c r="T747" s="239">
        <v>0</v>
      </c>
      <c r="U747" s="239">
        <v>1</v>
      </c>
      <c r="V747" s="239">
        <v>8</v>
      </c>
      <c r="W747" s="239">
        <v>16</v>
      </c>
      <c r="X747" s="239">
        <v>2</v>
      </c>
      <c r="Y747" s="239">
        <v>6</v>
      </c>
      <c r="Z747" s="239">
        <v>3</v>
      </c>
      <c r="AA747" s="239">
        <v>2</v>
      </c>
      <c r="AB747" s="239">
        <v>2</v>
      </c>
      <c r="AC747" s="239">
        <v>98</v>
      </c>
      <c r="AD747" s="239" t="s">
        <v>519</v>
      </c>
      <c r="AE747" s="239" t="s">
        <v>1522</v>
      </c>
      <c r="AF747" s="239" t="s">
        <v>521</v>
      </c>
      <c r="AG747" s="239">
        <v>4</v>
      </c>
      <c r="AH747" s="239">
        <v>2</v>
      </c>
      <c r="AI747" s="239">
        <v>4</v>
      </c>
      <c r="AJ747" s="239">
        <v>4</v>
      </c>
      <c r="AK747" s="239">
        <v>21</v>
      </c>
      <c r="AL747" s="239">
        <v>47</v>
      </c>
      <c r="AM747" s="239" t="s">
        <v>384</v>
      </c>
      <c r="AN747" s="239">
        <v>5</v>
      </c>
      <c r="AS747" s="239">
        <v>7</v>
      </c>
      <c r="AT747" s="239">
        <v>98</v>
      </c>
      <c r="AU747" s="239">
        <v>55</v>
      </c>
      <c r="AV747" s="239">
        <v>10</v>
      </c>
      <c r="AW747" s="239">
        <v>20</v>
      </c>
      <c r="CT747" s="239">
        <v>448312</v>
      </c>
      <c r="CU747" s="239">
        <v>4970599</v>
      </c>
      <c r="CV747" s="239">
        <v>44.8869325</v>
      </c>
      <c r="CW747" s="239">
        <v>-93.654529800000006</v>
      </c>
      <c r="CX747" s="239" t="s">
        <v>379</v>
      </c>
      <c r="CY747" s="239" t="s">
        <v>1523</v>
      </c>
    </row>
    <row r="748" spans="1:103" x14ac:dyDescent="0.25">
      <c r="A748" s="239">
        <v>10782332</v>
      </c>
      <c r="B748" s="239">
        <v>3</v>
      </c>
      <c r="C748" s="239">
        <v>7</v>
      </c>
      <c r="D748" s="239">
        <v>177.95400000000001</v>
      </c>
      <c r="E748" s="239">
        <v>10</v>
      </c>
      <c r="F748" s="239" t="s">
        <v>1499</v>
      </c>
      <c r="H748" s="239" t="s">
        <v>374</v>
      </c>
      <c r="I748" s="239">
        <v>25</v>
      </c>
      <c r="K748" s="239">
        <v>12512102</v>
      </c>
      <c r="L748" s="239">
        <v>123470439</v>
      </c>
      <c r="M748" s="239">
        <v>12</v>
      </c>
      <c r="N748" s="239">
        <v>9</v>
      </c>
      <c r="O748" s="239">
        <v>2012</v>
      </c>
      <c r="P748" s="239" t="s">
        <v>389</v>
      </c>
      <c r="Q748" s="239">
        <v>13</v>
      </c>
      <c r="R748" s="239" t="s">
        <v>376</v>
      </c>
      <c r="S748" s="239">
        <v>5</v>
      </c>
      <c r="T748" s="239">
        <v>0</v>
      </c>
      <c r="U748" s="239">
        <v>2</v>
      </c>
      <c r="V748" s="239">
        <v>11</v>
      </c>
      <c r="W748" s="239">
        <v>10</v>
      </c>
      <c r="X748" s="239">
        <v>2</v>
      </c>
      <c r="Y748" s="239">
        <v>1</v>
      </c>
      <c r="Z748" s="239">
        <v>4</v>
      </c>
      <c r="AB748" s="239">
        <v>3</v>
      </c>
      <c r="AC748" s="239">
        <v>98</v>
      </c>
      <c r="AD748" s="239" t="s">
        <v>1524</v>
      </c>
      <c r="AE748" s="239" t="s">
        <v>1525</v>
      </c>
      <c r="AF748" s="239" t="s">
        <v>521</v>
      </c>
      <c r="AG748" s="239">
        <v>6</v>
      </c>
      <c r="AH748" s="239">
        <v>2</v>
      </c>
      <c r="AI748" s="239">
        <v>2</v>
      </c>
      <c r="AJ748" s="239">
        <v>4</v>
      </c>
      <c r="AK748" s="239">
        <v>21</v>
      </c>
      <c r="AL748" s="239">
        <v>20</v>
      </c>
      <c r="AM748" s="239" t="s">
        <v>374</v>
      </c>
      <c r="AN748" s="239">
        <v>5</v>
      </c>
      <c r="AO748" s="239">
        <v>3</v>
      </c>
      <c r="AS748" s="239">
        <v>7</v>
      </c>
      <c r="AT748" s="239">
        <v>98</v>
      </c>
      <c r="AU748" s="239">
        <v>55</v>
      </c>
      <c r="AV748" s="239">
        <v>10</v>
      </c>
      <c r="AW748" s="239">
        <v>20</v>
      </c>
      <c r="AX748" s="239">
        <v>2</v>
      </c>
      <c r="AY748" s="239">
        <v>3</v>
      </c>
      <c r="AZ748" s="239">
        <v>3</v>
      </c>
      <c r="BA748" s="239">
        <v>21</v>
      </c>
      <c r="BB748" s="239">
        <v>47</v>
      </c>
      <c r="BC748" s="239" t="s">
        <v>374</v>
      </c>
      <c r="BD748" s="239">
        <v>5</v>
      </c>
      <c r="BE748" s="239">
        <v>1</v>
      </c>
      <c r="BI748" s="239">
        <v>7</v>
      </c>
      <c r="BJ748" s="239">
        <v>98</v>
      </c>
      <c r="BK748" s="239">
        <v>55</v>
      </c>
      <c r="BL748" s="239">
        <v>10</v>
      </c>
      <c r="BM748" s="239">
        <v>20</v>
      </c>
      <c r="CT748" s="239">
        <v>448341</v>
      </c>
      <c r="CU748" s="239">
        <v>4970587</v>
      </c>
      <c r="CV748" s="239">
        <v>44.886827099999998</v>
      </c>
      <c r="CW748" s="239">
        <v>-93.654151400000003</v>
      </c>
      <c r="CX748" s="239" t="s">
        <v>379</v>
      </c>
      <c r="CY748" s="239" t="s">
        <v>1526</v>
      </c>
    </row>
    <row r="749" spans="1:103" x14ac:dyDescent="0.25">
      <c r="A749" s="239">
        <v>758410</v>
      </c>
      <c r="B749" s="239">
        <v>3</v>
      </c>
      <c r="C749" s="239">
        <v>7</v>
      </c>
      <c r="D749" s="239">
        <v>177.965</v>
      </c>
      <c r="E749" s="239">
        <v>10</v>
      </c>
      <c r="F749" s="239" t="s">
        <v>1499</v>
      </c>
      <c r="H749" s="239" t="s">
        <v>374</v>
      </c>
      <c r="I749" s="239">
        <v>25</v>
      </c>
      <c r="K749" s="239">
        <v>19032626</v>
      </c>
      <c r="M749" s="239">
        <v>10</v>
      </c>
      <c r="N749" s="239">
        <v>31</v>
      </c>
      <c r="O749" s="239">
        <v>2019</v>
      </c>
      <c r="P749" s="239" t="s">
        <v>416</v>
      </c>
      <c r="Q749" s="239">
        <v>0</v>
      </c>
      <c r="R749" s="239" t="s">
        <v>376</v>
      </c>
      <c r="S749" s="239">
        <v>5</v>
      </c>
      <c r="T749" s="239">
        <v>0</v>
      </c>
      <c r="U749" s="239">
        <v>1</v>
      </c>
      <c r="W749" s="239">
        <v>16</v>
      </c>
      <c r="X749" s="239">
        <v>2</v>
      </c>
      <c r="Y749" s="239">
        <v>6</v>
      </c>
      <c r="Z749" s="239">
        <v>1</v>
      </c>
      <c r="AB749" s="239">
        <v>1</v>
      </c>
      <c r="AC749" s="239">
        <v>98</v>
      </c>
      <c r="AD749" s="239">
        <v>7</v>
      </c>
      <c r="AF749" s="239" t="s">
        <v>521</v>
      </c>
      <c r="AG749" s="239">
        <v>4</v>
      </c>
      <c r="AH749" s="239">
        <v>2</v>
      </c>
      <c r="AI749" s="239">
        <v>3</v>
      </c>
      <c r="AJ749" s="239">
        <v>4</v>
      </c>
      <c r="AK749" s="239">
        <v>21</v>
      </c>
      <c r="AL749" s="239">
        <v>58</v>
      </c>
      <c r="AM749" s="239" t="s">
        <v>374</v>
      </c>
      <c r="AN749" s="239">
        <v>5</v>
      </c>
      <c r="AO749" s="239">
        <v>1</v>
      </c>
      <c r="AS749" s="239">
        <v>12</v>
      </c>
      <c r="AT749" s="239">
        <v>9</v>
      </c>
      <c r="AU749" s="239">
        <v>55</v>
      </c>
      <c r="AV749" s="239">
        <v>11</v>
      </c>
      <c r="AW749" s="239">
        <v>21</v>
      </c>
      <c r="CT749" s="239">
        <v>448348.200374651</v>
      </c>
      <c r="CU749" s="239">
        <v>4970595.2281413702</v>
      </c>
      <c r="CV749" s="239">
        <v>44.886905560000002</v>
      </c>
      <c r="CW749" s="239">
        <v>-93.654066970000002</v>
      </c>
      <c r="CX749" s="239" t="s">
        <v>379</v>
      </c>
      <c r="CY749" s="239" t="s">
        <v>1527</v>
      </c>
    </row>
    <row r="750" spans="1:103" x14ac:dyDescent="0.25">
      <c r="A750" s="239">
        <v>720999</v>
      </c>
      <c r="B750" s="239">
        <v>3</v>
      </c>
      <c r="C750" s="239">
        <v>7</v>
      </c>
      <c r="D750" s="239">
        <v>177.97300000000001</v>
      </c>
      <c r="E750" s="239">
        <v>10</v>
      </c>
      <c r="F750" s="239" t="s">
        <v>1499</v>
      </c>
      <c r="H750" s="239" t="s">
        <v>374</v>
      </c>
      <c r="I750" s="239">
        <v>25</v>
      </c>
      <c r="K750" s="239">
        <v>19013854</v>
      </c>
      <c r="M750" s="239">
        <v>5</v>
      </c>
      <c r="N750" s="239">
        <v>19</v>
      </c>
      <c r="O750" s="239">
        <v>2019</v>
      </c>
      <c r="P750" s="239" t="s">
        <v>389</v>
      </c>
      <c r="Q750" s="239">
        <v>0</v>
      </c>
      <c r="S750" s="239">
        <v>5</v>
      </c>
      <c r="T750" s="239">
        <v>0</v>
      </c>
      <c r="U750" s="239">
        <v>1</v>
      </c>
      <c r="W750" s="239">
        <v>60</v>
      </c>
      <c r="X750" s="239">
        <v>4</v>
      </c>
      <c r="Y750" s="239">
        <v>4</v>
      </c>
      <c r="Z750" s="239">
        <v>3</v>
      </c>
      <c r="AB750" s="239">
        <v>2</v>
      </c>
      <c r="AC750" s="239">
        <v>3</v>
      </c>
      <c r="AD750" s="239" t="s">
        <v>676</v>
      </c>
      <c r="AF750" s="239" t="s">
        <v>521</v>
      </c>
      <c r="AG750" s="239">
        <v>3</v>
      </c>
      <c r="AH750" s="239">
        <v>2</v>
      </c>
      <c r="AI750" s="239">
        <v>4</v>
      </c>
      <c r="AJ750" s="239">
        <v>4</v>
      </c>
      <c r="AK750" s="239">
        <v>21</v>
      </c>
      <c r="AL750" s="239">
        <v>75</v>
      </c>
      <c r="AM750" s="239" t="s">
        <v>384</v>
      </c>
      <c r="AN750" s="239">
        <v>5</v>
      </c>
      <c r="AO750" s="239">
        <v>68</v>
      </c>
      <c r="AS750" s="239">
        <v>12</v>
      </c>
      <c r="AT750" s="239">
        <v>23</v>
      </c>
      <c r="AU750" s="239">
        <v>55</v>
      </c>
      <c r="AV750" s="239">
        <v>13</v>
      </c>
      <c r="AW750" s="239">
        <v>21</v>
      </c>
      <c r="CT750" s="239">
        <v>448371.50533845602</v>
      </c>
      <c r="CU750" s="239">
        <v>4970579.4952181699</v>
      </c>
      <c r="CV750" s="239">
        <v>44.886765629999999</v>
      </c>
      <c r="CW750" s="239">
        <v>-93.653770280000003</v>
      </c>
      <c r="CX750" s="239" t="s">
        <v>379</v>
      </c>
      <c r="CY750" s="239" t="s">
        <v>1528</v>
      </c>
    </row>
    <row r="751" spans="1:103" x14ac:dyDescent="0.25">
      <c r="A751" s="239">
        <v>10938636</v>
      </c>
      <c r="B751" s="239">
        <v>3</v>
      </c>
      <c r="C751" s="239">
        <v>7</v>
      </c>
      <c r="D751" s="239">
        <v>177.976</v>
      </c>
      <c r="E751" s="239">
        <v>10</v>
      </c>
      <c r="F751" s="239" t="s">
        <v>1499</v>
      </c>
      <c r="H751" s="239" t="s">
        <v>374</v>
      </c>
      <c r="I751" s="239">
        <v>25</v>
      </c>
      <c r="K751" s="239">
        <v>14036608</v>
      </c>
      <c r="L751" s="239">
        <v>143150234</v>
      </c>
      <c r="M751" s="239">
        <v>11</v>
      </c>
      <c r="N751" s="239">
        <v>11</v>
      </c>
      <c r="O751" s="239">
        <v>2014</v>
      </c>
      <c r="P751" s="239" t="s">
        <v>391</v>
      </c>
      <c r="Q751" s="239">
        <v>19</v>
      </c>
      <c r="S751" s="239">
        <v>5</v>
      </c>
      <c r="T751" s="239">
        <v>0</v>
      </c>
      <c r="U751" s="239">
        <v>1</v>
      </c>
      <c r="V751" s="239">
        <v>8</v>
      </c>
      <c r="W751" s="239">
        <v>16</v>
      </c>
      <c r="X751" s="239">
        <v>4</v>
      </c>
      <c r="Y751" s="239">
        <v>5</v>
      </c>
      <c r="Z751" s="239">
        <v>2</v>
      </c>
      <c r="AB751" s="239">
        <v>1</v>
      </c>
      <c r="AC751" s="239">
        <v>98</v>
      </c>
      <c r="AD751" s="239" t="s">
        <v>576</v>
      </c>
      <c r="AE751" s="239" t="s">
        <v>1525</v>
      </c>
      <c r="AF751" s="239" t="s">
        <v>521</v>
      </c>
      <c r="AG751" s="239">
        <v>4</v>
      </c>
      <c r="AH751" s="239">
        <v>2</v>
      </c>
      <c r="AI751" s="239">
        <v>4</v>
      </c>
      <c r="AJ751" s="239">
        <v>3</v>
      </c>
      <c r="AK751" s="239">
        <v>21</v>
      </c>
      <c r="AL751" s="239">
        <v>40</v>
      </c>
      <c r="AM751" s="239" t="s">
        <v>374</v>
      </c>
      <c r="AN751" s="239">
        <v>5</v>
      </c>
      <c r="AO751" s="239">
        <v>1</v>
      </c>
      <c r="AS751" s="239">
        <v>1</v>
      </c>
      <c r="AT751" s="239">
        <v>2</v>
      </c>
      <c r="AU751" s="239">
        <v>55</v>
      </c>
      <c r="AV751" s="239">
        <v>11</v>
      </c>
      <c r="AW751" s="239">
        <v>21</v>
      </c>
      <c r="CT751" s="239">
        <v>448376</v>
      </c>
      <c r="CU751" s="239">
        <v>4970576</v>
      </c>
      <c r="CV751" s="239">
        <v>44.886734500000003</v>
      </c>
      <c r="CW751" s="239">
        <v>-93.653714199999996</v>
      </c>
      <c r="CX751" s="239" t="s">
        <v>379</v>
      </c>
      <c r="CY751" s="239" t="s">
        <v>1529</v>
      </c>
    </row>
    <row r="752" spans="1:103" x14ac:dyDescent="0.25">
      <c r="A752" s="239">
        <v>11019584</v>
      </c>
      <c r="B752" s="239">
        <v>3</v>
      </c>
      <c r="C752" s="239">
        <v>7</v>
      </c>
      <c r="D752" s="239">
        <v>177.976</v>
      </c>
      <c r="E752" s="239">
        <v>10</v>
      </c>
      <c r="F752" s="239" t="s">
        <v>1499</v>
      </c>
      <c r="H752" s="239" t="s">
        <v>374</v>
      </c>
      <c r="I752" s="239">
        <v>25</v>
      </c>
      <c r="K752" s="239">
        <v>15016594</v>
      </c>
      <c r="L752" s="239">
        <v>151480133</v>
      </c>
      <c r="M752" s="239">
        <v>5</v>
      </c>
      <c r="N752" s="239">
        <v>28</v>
      </c>
      <c r="O752" s="239">
        <v>2015</v>
      </c>
      <c r="P752" s="239" t="s">
        <v>416</v>
      </c>
      <c r="Q752" s="239">
        <v>14</v>
      </c>
      <c r="S752" s="239">
        <v>5</v>
      </c>
      <c r="T752" s="239">
        <v>0</v>
      </c>
      <c r="U752" s="239">
        <v>1</v>
      </c>
      <c r="V752" s="239">
        <v>7</v>
      </c>
      <c r="W752" s="239">
        <v>69</v>
      </c>
      <c r="X752" s="239">
        <v>2</v>
      </c>
      <c r="Y752" s="239">
        <v>1</v>
      </c>
      <c r="Z752" s="239">
        <v>1</v>
      </c>
      <c r="AB752" s="239">
        <v>1</v>
      </c>
      <c r="AC752" s="239">
        <v>98</v>
      </c>
      <c r="AD752" s="239" t="s">
        <v>978</v>
      </c>
      <c r="AE752" s="239" t="s">
        <v>1530</v>
      </c>
      <c r="AF752" s="239" t="s">
        <v>521</v>
      </c>
      <c r="AG752" s="239">
        <v>3</v>
      </c>
      <c r="AH752" s="239">
        <v>2</v>
      </c>
      <c r="AI752" s="239">
        <v>2</v>
      </c>
      <c r="AJ752" s="239">
        <v>3</v>
      </c>
      <c r="AK752" s="239">
        <v>21</v>
      </c>
      <c r="AL752" s="239">
        <v>57</v>
      </c>
      <c r="AM752" s="239" t="s">
        <v>374</v>
      </c>
      <c r="AN752" s="239">
        <v>5</v>
      </c>
      <c r="AO752" s="239">
        <v>21</v>
      </c>
      <c r="AS752" s="239">
        <v>7</v>
      </c>
      <c r="AT752" s="239">
        <v>98</v>
      </c>
      <c r="AU752" s="239">
        <v>55</v>
      </c>
      <c r="AV752" s="239">
        <v>11</v>
      </c>
      <c r="AW752" s="239">
        <v>21</v>
      </c>
      <c r="CT752" s="239">
        <v>448376</v>
      </c>
      <c r="CU752" s="239">
        <v>4970576</v>
      </c>
      <c r="CV752" s="239">
        <v>44.886734500000003</v>
      </c>
      <c r="CW752" s="239">
        <v>-93.653714199999996</v>
      </c>
      <c r="CX752" s="239" t="s">
        <v>379</v>
      </c>
      <c r="CY752" s="239" t="s">
        <v>1531</v>
      </c>
    </row>
    <row r="753" spans="1:103" x14ac:dyDescent="0.25">
      <c r="A753" s="239">
        <v>10935327</v>
      </c>
      <c r="B753" s="239">
        <v>3</v>
      </c>
      <c r="C753" s="239">
        <v>7</v>
      </c>
      <c r="D753" s="239">
        <v>177.994</v>
      </c>
      <c r="E753" s="239">
        <v>10</v>
      </c>
      <c r="F753" s="239" t="s">
        <v>1499</v>
      </c>
      <c r="H753" s="239" t="s">
        <v>374</v>
      </c>
      <c r="I753" s="239">
        <v>25</v>
      </c>
      <c r="K753" s="239">
        <v>14016202</v>
      </c>
      <c r="L753" s="239">
        <v>141460003</v>
      </c>
      <c r="M753" s="239">
        <v>5</v>
      </c>
      <c r="N753" s="239">
        <v>24</v>
      </c>
      <c r="O753" s="239">
        <v>2014</v>
      </c>
      <c r="P753" s="239" t="s">
        <v>386</v>
      </c>
      <c r="Q753" s="239">
        <v>18</v>
      </c>
      <c r="S753" s="239">
        <v>5</v>
      </c>
      <c r="T753" s="239">
        <v>0</v>
      </c>
      <c r="U753" s="239">
        <v>1</v>
      </c>
      <c r="V753" s="239">
        <v>8</v>
      </c>
      <c r="W753" s="239">
        <v>16</v>
      </c>
      <c r="X753" s="239">
        <v>2</v>
      </c>
      <c r="Y753" s="239">
        <v>1</v>
      </c>
      <c r="Z753" s="239">
        <v>1</v>
      </c>
      <c r="AA753" s="239">
        <v>1</v>
      </c>
      <c r="AB753" s="239">
        <v>1</v>
      </c>
      <c r="AC753" s="239">
        <v>98</v>
      </c>
      <c r="AD753" s="239" t="s">
        <v>525</v>
      </c>
      <c r="AE753" s="239" t="s">
        <v>1532</v>
      </c>
      <c r="AF753" s="239" t="s">
        <v>521</v>
      </c>
      <c r="AG753" s="239">
        <v>4</v>
      </c>
      <c r="AH753" s="239">
        <v>2</v>
      </c>
      <c r="AI753" s="239">
        <v>2</v>
      </c>
      <c r="AJ753" s="239">
        <v>4</v>
      </c>
      <c r="AK753" s="239">
        <v>21</v>
      </c>
      <c r="AL753" s="239">
        <v>69</v>
      </c>
      <c r="AM753" s="239" t="s">
        <v>384</v>
      </c>
      <c r="AN753" s="239">
        <v>5</v>
      </c>
      <c r="AO753" s="239">
        <v>1</v>
      </c>
      <c r="AP753" s="239">
        <v>1</v>
      </c>
      <c r="AS753" s="239">
        <v>7</v>
      </c>
      <c r="AT753" s="239">
        <v>98</v>
      </c>
      <c r="AU753" s="239">
        <v>55</v>
      </c>
      <c r="AV753" s="239">
        <v>10</v>
      </c>
      <c r="AW753" s="239">
        <v>21</v>
      </c>
      <c r="CT753" s="239">
        <v>448403</v>
      </c>
      <c r="CU753" s="239">
        <v>4970568</v>
      </c>
      <c r="CV753" s="239">
        <v>44.886661599999996</v>
      </c>
      <c r="CW753" s="239">
        <v>-93.653365899999997</v>
      </c>
      <c r="CX753" s="239" t="s">
        <v>379</v>
      </c>
      <c r="CY753" s="239" t="s">
        <v>1533</v>
      </c>
    </row>
    <row r="754" spans="1:103" x14ac:dyDescent="0.25">
      <c r="A754" s="239">
        <v>472165</v>
      </c>
      <c r="B754" s="239">
        <v>3</v>
      </c>
      <c r="C754" s="239">
        <v>7</v>
      </c>
      <c r="D754" s="239">
        <v>178.01</v>
      </c>
      <c r="E754" s="239">
        <v>10</v>
      </c>
      <c r="F754" s="239" t="s">
        <v>1499</v>
      </c>
      <c r="H754" s="239" t="s">
        <v>374</v>
      </c>
      <c r="I754" s="239">
        <v>25</v>
      </c>
      <c r="K754" s="239">
        <v>17020702</v>
      </c>
      <c r="M754" s="239">
        <v>6</v>
      </c>
      <c r="N754" s="239">
        <v>22</v>
      </c>
      <c r="O754" s="239">
        <v>2017</v>
      </c>
      <c r="P754" s="239" t="s">
        <v>416</v>
      </c>
      <c r="Q754" s="239">
        <v>10</v>
      </c>
      <c r="R754" s="239" t="s">
        <v>376</v>
      </c>
      <c r="S754" s="239">
        <v>5</v>
      </c>
      <c r="T754" s="239">
        <v>0</v>
      </c>
      <c r="U754" s="239">
        <v>1</v>
      </c>
      <c r="W754" s="239">
        <v>61</v>
      </c>
      <c r="X754" s="239">
        <v>2</v>
      </c>
      <c r="Y754" s="239">
        <v>1</v>
      </c>
      <c r="Z754" s="239">
        <v>3</v>
      </c>
      <c r="AB754" s="239">
        <v>2</v>
      </c>
      <c r="AC754" s="239">
        <v>98</v>
      </c>
      <c r="AD754" s="239" t="s">
        <v>1516</v>
      </c>
      <c r="AF754" s="239" t="s">
        <v>521</v>
      </c>
      <c r="AG754" s="239">
        <v>3</v>
      </c>
      <c r="AH754" s="239">
        <v>2</v>
      </c>
      <c r="AI754" s="239">
        <v>2</v>
      </c>
      <c r="AJ754" s="239">
        <v>4</v>
      </c>
      <c r="AK754" s="239">
        <v>21</v>
      </c>
      <c r="AL754" s="239">
        <v>18</v>
      </c>
      <c r="AM754" s="239" t="s">
        <v>384</v>
      </c>
      <c r="AN754" s="239">
        <v>5</v>
      </c>
      <c r="AO754" s="239">
        <v>1</v>
      </c>
      <c r="AS754" s="239">
        <v>12</v>
      </c>
      <c r="AT754" s="239">
        <v>9</v>
      </c>
      <c r="AU754" s="239">
        <v>55</v>
      </c>
      <c r="AV754" s="239">
        <v>11</v>
      </c>
      <c r="AW754" s="239">
        <v>21</v>
      </c>
      <c r="CT754" s="239">
        <v>448437.24287520099</v>
      </c>
      <c r="CU754" s="239">
        <v>4970555.7152582398</v>
      </c>
      <c r="CV754" s="239">
        <v>44.886556339999998</v>
      </c>
      <c r="CW754" s="239">
        <v>-93.652935479999996</v>
      </c>
      <c r="CX754" s="239" t="s">
        <v>379</v>
      </c>
      <c r="CY754" s="239" t="s">
        <v>1534</v>
      </c>
    </row>
    <row r="755" spans="1:103" x14ac:dyDescent="0.25">
      <c r="A755" s="239">
        <v>765233</v>
      </c>
      <c r="B755" s="239">
        <v>3</v>
      </c>
      <c r="C755" s="239">
        <v>7</v>
      </c>
      <c r="D755" s="239">
        <v>178.01400000000001</v>
      </c>
      <c r="E755" s="239">
        <v>10</v>
      </c>
      <c r="F755" s="239" t="s">
        <v>1499</v>
      </c>
      <c r="H755" s="239" t="s">
        <v>374</v>
      </c>
      <c r="I755" s="239">
        <v>25</v>
      </c>
      <c r="K755" s="239">
        <v>19035324</v>
      </c>
      <c r="M755" s="239">
        <v>11</v>
      </c>
      <c r="N755" s="239">
        <v>26</v>
      </c>
      <c r="O755" s="239">
        <v>2019</v>
      </c>
      <c r="P755" s="239" t="s">
        <v>391</v>
      </c>
      <c r="Q755" s="239">
        <v>7</v>
      </c>
      <c r="R755" s="239" t="s">
        <v>376</v>
      </c>
      <c r="S755" s="239">
        <v>3</v>
      </c>
      <c r="T755" s="239">
        <v>0</v>
      </c>
      <c r="U755" s="239">
        <v>2</v>
      </c>
      <c r="W755" s="239">
        <v>25</v>
      </c>
      <c r="X755" s="239">
        <v>2</v>
      </c>
      <c r="Y755" s="239">
        <v>2</v>
      </c>
      <c r="Z755" s="239">
        <v>1</v>
      </c>
      <c r="AB755" s="239">
        <v>1</v>
      </c>
      <c r="AC755" s="239">
        <v>98</v>
      </c>
      <c r="AD755" s="239">
        <v>7</v>
      </c>
      <c r="AF755" s="239" t="s">
        <v>521</v>
      </c>
      <c r="AG755" s="239">
        <v>90</v>
      </c>
      <c r="AH755" s="239">
        <v>2</v>
      </c>
      <c r="AI755" s="239">
        <v>3</v>
      </c>
      <c r="AJ755" s="239">
        <v>4</v>
      </c>
      <c r="AK755" s="239">
        <v>21</v>
      </c>
      <c r="AL755" s="239">
        <v>61</v>
      </c>
      <c r="AM755" s="239" t="s">
        <v>374</v>
      </c>
      <c r="AN755" s="239">
        <v>5</v>
      </c>
      <c r="AO755" s="239">
        <v>1</v>
      </c>
      <c r="AS755" s="239">
        <v>12</v>
      </c>
      <c r="AT755" s="239">
        <v>9</v>
      </c>
      <c r="AU755" s="239">
        <v>55</v>
      </c>
      <c r="AV755" s="239">
        <v>12</v>
      </c>
      <c r="AW755" s="239">
        <v>21</v>
      </c>
      <c r="AX755" s="239">
        <v>1</v>
      </c>
      <c r="AY755" s="239">
        <v>49</v>
      </c>
      <c r="AZ755" s="239">
        <v>3</v>
      </c>
      <c r="BI755" s="239">
        <v>12</v>
      </c>
      <c r="BJ755" s="239">
        <v>9</v>
      </c>
      <c r="BK755" s="239">
        <v>55</v>
      </c>
      <c r="BL755" s="239">
        <v>12</v>
      </c>
      <c r="BM755" s="239">
        <v>21</v>
      </c>
      <c r="CT755" s="239">
        <v>448423.29746551102</v>
      </c>
      <c r="CU755" s="239">
        <v>4970567.6326781604</v>
      </c>
      <c r="CV755" s="239">
        <v>44.886662610000002</v>
      </c>
      <c r="CW755" s="239">
        <v>-93.653113270000006</v>
      </c>
      <c r="CX755" s="239" t="s">
        <v>379</v>
      </c>
      <c r="CY755" s="239" t="s">
        <v>1535</v>
      </c>
    </row>
    <row r="756" spans="1:103" x14ac:dyDescent="0.25">
      <c r="A756" s="239">
        <v>336681</v>
      </c>
      <c r="B756" s="239">
        <v>3</v>
      </c>
      <c r="C756" s="239">
        <v>7</v>
      </c>
      <c r="D756" s="239">
        <v>178.042</v>
      </c>
      <c r="E756" s="239">
        <v>10</v>
      </c>
      <c r="F756" s="239" t="s">
        <v>1499</v>
      </c>
      <c r="H756" s="239" t="s">
        <v>374</v>
      </c>
      <c r="I756" s="239">
        <v>25</v>
      </c>
      <c r="K756" s="239">
        <v>16008752</v>
      </c>
      <c r="M756" s="239">
        <v>3</v>
      </c>
      <c r="N756" s="239">
        <v>19</v>
      </c>
      <c r="O756" s="239">
        <v>2016</v>
      </c>
      <c r="P756" s="239" t="s">
        <v>386</v>
      </c>
      <c r="Q756" s="239">
        <v>8</v>
      </c>
      <c r="R756" s="239">
        <v>98</v>
      </c>
      <c r="S756" s="239">
        <v>5</v>
      </c>
      <c r="T756" s="239">
        <v>0</v>
      </c>
      <c r="U756" s="239">
        <v>1</v>
      </c>
      <c r="W756" s="239">
        <v>61</v>
      </c>
      <c r="X756" s="239">
        <v>2</v>
      </c>
      <c r="Y756" s="239">
        <v>1</v>
      </c>
      <c r="Z756" s="239">
        <v>4</v>
      </c>
      <c r="AB756" s="239">
        <v>5</v>
      </c>
      <c r="AC756" s="239">
        <v>98</v>
      </c>
      <c r="AD756" s="239" t="s">
        <v>1516</v>
      </c>
      <c r="AF756" s="239" t="s">
        <v>521</v>
      </c>
      <c r="AG756" s="239">
        <v>3</v>
      </c>
      <c r="AH756" s="239">
        <v>2</v>
      </c>
      <c r="AI756" s="239">
        <v>4</v>
      </c>
      <c r="AJ756" s="239">
        <v>3</v>
      </c>
      <c r="AK756" s="239">
        <v>21</v>
      </c>
      <c r="AL756" s="239">
        <v>37</v>
      </c>
      <c r="AM756" s="239" t="s">
        <v>374</v>
      </c>
      <c r="AN756" s="239">
        <v>5</v>
      </c>
      <c r="AO756" s="239">
        <v>71</v>
      </c>
      <c r="AS756" s="239">
        <v>12</v>
      </c>
      <c r="AT756" s="239">
        <v>9</v>
      </c>
      <c r="AU756" s="239">
        <v>55</v>
      </c>
      <c r="AV756" s="239">
        <v>12</v>
      </c>
      <c r="AW756" s="239">
        <v>23</v>
      </c>
      <c r="CT756" s="239">
        <v>448488.11946528603</v>
      </c>
      <c r="CU756" s="239">
        <v>4970544.3694189703</v>
      </c>
      <c r="CV756" s="239">
        <v>44.886457890000003</v>
      </c>
      <c r="CW756" s="239">
        <v>-93.652290120000004</v>
      </c>
      <c r="CX756" s="239" t="s">
        <v>379</v>
      </c>
      <c r="CY756" s="239" t="s">
        <v>1536</v>
      </c>
    </row>
    <row r="757" spans="1:103" x14ac:dyDescent="0.25">
      <c r="A757" s="239">
        <v>10782155</v>
      </c>
      <c r="B757" s="239">
        <v>3</v>
      </c>
      <c r="C757" s="239">
        <v>7</v>
      </c>
      <c r="D757" s="239">
        <v>178.065</v>
      </c>
      <c r="E757" s="239">
        <v>10</v>
      </c>
      <c r="F757" s="239" t="s">
        <v>1499</v>
      </c>
      <c r="H757" s="239" t="s">
        <v>374</v>
      </c>
      <c r="I757" s="239">
        <v>25</v>
      </c>
      <c r="K757" s="239">
        <v>12036381</v>
      </c>
      <c r="L757" s="239">
        <v>123440144</v>
      </c>
      <c r="M757" s="239">
        <v>12</v>
      </c>
      <c r="N757" s="239">
        <v>9</v>
      </c>
      <c r="O757" s="239">
        <v>2012</v>
      </c>
      <c r="P757" s="239" t="s">
        <v>389</v>
      </c>
      <c r="Q757" s="239">
        <v>11</v>
      </c>
      <c r="S757" s="239">
        <v>5</v>
      </c>
      <c r="T757" s="239">
        <v>0</v>
      </c>
      <c r="U757" s="239">
        <v>1</v>
      </c>
      <c r="V757" s="239">
        <v>4</v>
      </c>
      <c r="W757" s="239">
        <v>54</v>
      </c>
      <c r="X757" s="239">
        <v>2</v>
      </c>
      <c r="Y757" s="239">
        <v>1</v>
      </c>
      <c r="Z757" s="239">
        <v>4</v>
      </c>
      <c r="AB757" s="239">
        <v>3</v>
      </c>
      <c r="AC757" s="239">
        <v>98</v>
      </c>
      <c r="AD757" s="239" t="s">
        <v>576</v>
      </c>
      <c r="AE757" s="239" t="s">
        <v>1537</v>
      </c>
      <c r="AF757" s="239" t="s">
        <v>521</v>
      </c>
      <c r="AG757" s="239">
        <v>3</v>
      </c>
      <c r="AH757" s="239">
        <v>2</v>
      </c>
      <c r="AI757" s="239">
        <v>2</v>
      </c>
      <c r="AJ757" s="239">
        <v>4</v>
      </c>
      <c r="AK757" s="239">
        <v>21</v>
      </c>
      <c r="AL757" s="239">
        <v>21</v>
      </c>
      <c r="AM757" s="239" t="s">
        <v>384</v>
      </c>
      <c r="AN757" s="239">
        <v>5</v>
      </c>
      <c r="AS757" s="239">
        <v>7</v>
      </c>
      <c r="AT757" s="239">
        <v>98</v>
      </c>
      <c r="AU757" s="239">
        <v>55</v>
      </c>
      <c r="AV757" s="239">
        <v>10</v>
      </c>
      <c r="AW757" s="239">
        <v>20</v>
      </c>
      <c r="CT757" s="239">
        <v>448513</v>
      </c>
      <c r="CU757" s="239">
        <v>4970534</v>
      </c>
      <c r="CV757" s="239">
        <v>44.886370300000003</v>
      </c>
      <c r="CW757" s="239">
        <v>-93.651974999999993</v>
      </c>
      <c r="CX757" s="239" t="s">
        <v>379</v>
      </c>
      <c r="CY757" s="239" t="s">
        <v>1538</v>
      </c>
    </row>
    <row r="758" spans="1:103" x14ac:dyDescent="0.25">
      <c r="A758" s="239">
        <v>11020723</v>
      </c>
      <c r="B758" s="239">
        <v>3</v>
      </c>
      <c r="C758" s="239">
        <v>7</v>
      </c>
      <c r="D758" s="239">
        <v>178.065</v>
      </c>
      <c r="E758" s="239">
        <v>10</v>
      </c>
      <c r="F758" s="239" t="s">
        <v>1499</v>
      </c>
      <c r="H758" s="239" t="s">
        <v>374</v>
      </c>
      <c r="I758" s="239">
        <v>25</v>
      </c>
      <c r="L758" s="239">
        <v>152020140</v>
      </c>
      <c r="M758" s="239">
        <v>6</v>
      </c>
      <c r="N758" s="239">
        <v>11</v>
      </c>
      <c r="O758" s="239">
        <v>2015</v>
      </c>
      <c r="P758" s="239" t="s">
        <v>416</v>
      </c>
      <c r="Q758" s="239">
        <v>5</v>
      </c>
      <c r="S758" s="239">
        <v>5</v>
      </c>
      <c r="T758" s="239">
        <v>0</v>
      </c>
      <c r="U758" s="239">
        <v>1</v>
      </c>
      <c r="V758" s="239">
        <v>8</v>
      </c>
      <c r="W758" s="239">
        <v>16</v>
      </c>
      <c r="Y758" s="239">
        <v>1</v>
      </c>
      <c r="Z758" s="239">
        <v>3</v>
      </c>
      <c r="AB758" s="239">
        <v>2</v>
      </c>
      <c r="AC758" s="239">
        <v>98</v>
      </c>
      <c r="AF758" s="239" t="s">
        <v>521</v>
      </c>
      <c r="AG758" s="239">
        <v>4</v>
      </c>
      <c r="AH758" s="239">
        <v>2</v>
      </c>
      <c r="AI758" s="239">
        <v>2</v>
      </c>
      <c r="AJ758" s="239">
        <v>4</v>
      </c>
      <c r="AK758" s="239">
        <v>21</v>
      </c>
      <c r="AL758" s="239">
        <v>51</v>
      </c>
      <c r="AM758" s="239" t="s">
        <v>374</v>
      </c>
      <c r="AU758" s="239">
        <v>55</v>
      </c>
      <c r="CT758" s="239">
        <v>448513</v>
      </c>
      <c r="CU758" s="239">
        <v>4970534</v>
      </c>
      <c r="CV758" s="239">
        <v>44.886370300000003</v>
      </c>
      <c r="CW758" s="239">
        <v>-93.651974999999993</v>
      </c>
      <c r="CX758" s="239" t="s">
        <v>379</v>
      </c>
    </row>
    <row r="759" spans="1:103" x14ac:dyDescent="0.25">
      <c r="A759" s="239">
        <v>10715536</v>
      </c>
      <c r="B759" s="239">
        <v>3</v>
      </c>
      <c r="C759" s="239">
        <v>7</v>
      </c>
      <c r="D759" s="239">
        <v>178.126</v>
      </c>
      <c r="E759" s="239">
        <v>10</v>
      </c>
      <c r="F759" s="239" t="s">
        <v>1499</v>
      </c>
      <c r="H759" s="239" t="s">
        <v>374</v>
      </c>
      <c r="I759" s="239">
        <v>25</v>
      </c>
      <c r="K759" s="239">
        <v>11041191</v>
      </c>
      <c r="L759" s="239">
        <v>120060010</v>
      </c>
      <c r="M759" s="239">
        <v>12</v>
      </c>
      <c r="N759" s="239">
        <v>31</v>
      </c>
      <c r="O759" s="239">
        <v>2011</v>
      </c>
      <c r="P759" s="239" t="s">
        <v>386</v>
      </c>
      <c r="Q759" s="239">
        <v>22</v>
      </c>
      <c r="S759" s="239">
        <v>5</v>
      </c>
      <c r="T759" s="239">
        <v>0</v>
      </c>
      <c r="U759" s="239">
        <v>1</v>
      </c>
      <c r="V759" s="239">
        <v>4</v>
      </c>
      <c r="W759" s="239">
        <v>54</v>
      </c>
      <c r="X759" s="239">
        <v>2</v>
      </c>
      <c r="Y759" s="239">
        <v>4</v>
      </c>
      <c r="Z759" s="239">
        <v>5</v>
      </c>
      <c r="AA759" s="239">
        <v>4</v>
      </c>
      <c r="AB759" s="239">
        <v>3</v>
      </c>
      <c r="AC759" s="239">
        <v>98</v>
      </c>
      <c r="AD759" s="239" t="s">
        <v>978</v>
      </c>
      <c r="AE759" s="239" t="s">
        <v>1539</v>
      </c>
      <c r="AF759" s="239" t="s">
        <v>521</v>
      </c>
      <c r="AG759" s="239">
        <v>3</v>
      </c>
      <c r="AH759" s="239">
        <v>2</v>
      </c>
      <c r="AI759" s="239">
        <v>2</v>
      </c>
      <c r="AK759" s="239">
        <v>21</v>
      </c>
      <c r="AL759" s="239">
        <v>19</v>
      </c>
      <c r="AM759" s="239" t="s">
        <v>374</v>
      </c>
      <c r="AN759" s="239">
        <v>5</v>
      </c>
      <c r="AS759" s="239">
        <v>7</v>
      </c>
      <c r="AT759" s="239">
        <v>5</v>
      </c>
      <c r="AU759" s="239">
        <v>55</v>
      </c>
      <c r="AV759" s="239">
        <v>10</v>
      </c>
      <c r="AW759" s="239">
        <v>20</v>
      </c>
      <c r="CT759" s="239">
        <v>448606</v>
      </c>
      <c r="CU759" s="239">
        <v>4970504</v>
      </c>
      <c r="CV759" s="239">
        <v>44.886099700000003</v>
      </c>
      <c r="CW759" s="239">
        <v>-93.650789799999998</v>
      </c>
      <c r="CX759" s="239" t="s">
        <v>379</v>
      </c>
      <c r="CY759" s="239" t="s">
        <v>1540</v>
      </c>
    </row>
    <row r="760" spans="1:103" x14ac:dyDescent="0.25">
      <c r="A760" s="239">
        <v>10714772</v>
      </c>
      <c r="B760" s="239">
        <v>3</v>
      </c>
      <c r="C760" s="239">
        <v>7</v>
      </c>
      <c r="D760" s="239">
        <v>178.15600000000001</v>
      </c>
      <c r="E760" s="239">
        <v>10</v>
      </c>
      <c r="F760" s="239" t="s">
        <v>1499</v>
      </c>
      <c r="H760" s="239" t="s">
        <v>374</v>
      </c>
      <c r="I760" s="239">
        <v>25</v>
      </c>
      <c r="K760" s="239">
        <v>11511929</v>
      </c>
      <c r="L760" s="239">
        <v>113360291</v>
      </c>
      <c r="M760" s="239">
        <v>12</v>
      </c>
      <c r="N760" s="239">
        <v>2</v>
      </c>
      <c r="O760" s="239">
        <v>2011</v>
      </c>
      <c r="P760" s="239" t="s">
        <v>383</v>
      </c>
      <c r="Q760" s="239">
        <v>4</v>
      </c>
      <c r="R760" s="239" t="s">
        <v>393</v>
      </c>
      <c r="S760" s="239">
        <v>5</v>
      </c>
      <c r="T760" s="239">
        <v>0</v>
      </c>
      <c r="U760" s="239">
        <v>2</v>
      </c>
      <c r="V760" s="239">
        <v>1</v>
      </c>
      <c r="W760" s="239">
        <v>10</v>
      </c>
      <c r="X760" s="239">
        <v>2</v>
      </c>
      <c r="Y760" s="239">
        <v>4</v>
      </c>
      <c r="Z760" s="239">
        <v>1</v>
      </c>
      <c r="AB760" s="239">
        <v>1</v>
      </c>
      <c r="AC760" s="239">
        <v>98</v>
      </c>
      <c r="AD760" s="239" t="s">
        <v>523</v>
      </c>
      <c r="AE760" s="239" t="s">
        <v>1541</v>
      </c>
      <c r="AF760" s="239" t="s">
        <v>521</v>
      </c>
      <c r="AG760" s="239">
        <v>7</v>
      </c>
      <c r="AH760" s="239">
        <v>2</v>
      </c>
      <c r="AI760" s="239">
        <v>2</v>
      </c>
      <c r="AJ760" s="239">
        <v>3</v>
      </c>
      <c r="AK760" s="239">
        <v>21</v>
      </c>
      <c r="AL760" s="239">
        <v>58</v>
      </c>
      <c r="AM760" s="239" t="s">
        <v>374</v>
      </c>
      <c r="AN760" s="239">
        <v>5</v>
      </c>
      <c r="AO760" s="239">
        <v>15</v>
      </c>
      <c r="AP760" s="239">
        <v>3</v>
      </c>
      <c r="AS760" s="239">
        <v>7</v>
      </c>
      <c r="AT760" s="239">
        <v>98</v>
      </c>
      <c r="AU760" s="239">
        <v>55</v>
      </c>
      <c r="AV760" s="239">
        <v>10</v>
      </c>
      <c r="AW760" s="239">
        <v>20</v>
      </c>
      <c r="AX760" s="239">
        <v>2</v>
      </c>
      <c r="AY760" s="239">
        <v>1</v>
      </c>
      <c r="AZ760" s="239">
        <v>3</v>
      </c>
      <c r="BA760" s="239">
        <v>8</v>
      </c>
      <c r="BB760" s="239">
        <v>44</v>
      </c>
      <c r="BC760" s="239" t="s">
        <v>374</v>
      </c>
      <c r="BD760" s="239">
        <v>5</v>
      </c>
      <c r="BE760" s="239">
        <v>1</v>
      </c>
      <c r="BI760" s="239">
        <v>7</v>
      </c>
      <c r="BJ760" s="239">
        <v>98</v>
      </c>
      <c r="BK760" s="239">
        <v>55</v>
      </c>
      <c r="BL760" s="239">
        <v>10</v>
      </c>
      <c r="BM760" s="239">
        <v>20</v>
      </c>
      <c r="CT760" s="239">
        <v>448651</v>
      </c>
      <c r="CU760" s="239">
        <v>4970484</v>
      </c>
      <c r="CV760" s="239">
        <v>44.885930199999997</v>
      </c>
      <c r="CW760" s="239">
        <v>-93.650224499999993</v>
      </c>
      <c r="CX760" s="239" t="s">
        <v>379</v>
      </c>
      <c r="CY760" s="239" t="s">
        <v>1542</v>
      </c>
    </row>
    <row r="761" spans="1:103" x14ac:dyDescent="0.25">
      <c r="A761" s="239">
        <v>10702657</v>
      </c>
      <c r="B761" s="239">
        <v>3</v>
      </c>
      <c r="C761" s="239">
        <v>7</v>
      </c>
      <c r="D761" s="239">
        <v>178.16499999999999</v>
      </c>
      <c r="E761" s="239">
        <v>10</v>
      </c>
      <c r="F761" s="239" t="s">
        <v>1499</v>
      </c>
      <c r="H761" s="239" t="s">
        <v>374</v>
      </c>
      <c r="I761" s="239">
        <v>25</v>
      </c>
      <c r="K761" s="239">
        <v>11025112</v>
      </c>
      <c r="L761" s="239">
        <v>112200044</v>
      </c>
      <c r="M761" s="239">
        <v>8</v>
      </c>
      <c r="N761" s="239">
        <v>8</v>
      </c>
      <c r="O761" s="239">
        <v>2011</v>
      </c>
      <c r="P761" s="239" t="s">
        <v>381</v>
      </c>
      <c r="Q761" s="239">
        <v>7</v>
      </c>
      <c r="S761" s="239">
        <v>5</v>
      </c>
      <c r="T761" s="239">
        <v>0</v>
      </c>
      <c r="U761" s="239">
        <v>1</v>
      </c>
      <c r="V761" s="239">
        <v>90</v>
      </c>
      <c r="W761" s="239">
        <v>16</v>
      </c>
      <c r="X761" s="239">
        <v>2</v>
      </c>
      <c r="Y761" s="239">
        <v>1</v>
      </c>
      <c r="Z761" s="239">
        <v>1</v>
      </c>
      <c r="AB761" s="239">
        <v>1</v>
      </c>
      <c r="AC761" s="239">
        <v>98</v>
      </c>
      <c r="AD761" s="239" t="s">
        <v>1543</v>
      </c>
      <c r="AE761" s="239" t="s">
        <v>1544</v>
      </c>
      <c r="AF761" s="239" t="s">
        <v>521</v>
      </c>
      <c r="AG761" s="239">
        <v>4</v>
      </c>
      <c r="AH761" s="239">
        <v>2</v>
      </c>
      <c r="AI761" s="239">
        <v>4</v>
      </c>
      <c r="AJ761" s="239">
        <v>3</v>
      </c>
      <c r="AK761" s="239">
        <v>27</v>
      </c>
      <c r="AL761" s="239">
        <v>45</v>
      </c>
      <c r="AM761" s="239" t="s">
        <v>384</v>
      </c>
      <c r="AN761" s="239">
        <v>5</v>
      </c>
      <c r="AS761" s="239">
        <v>7</v>
      </c>
      <c r="AT761" s="239">
        <v>98</v>
      </c>
      <c r="AU761" s="239">
        <v>55</v>
      </c>
      <c r="AV761" s="239">
        <v>11</v>
      </c>
      <c r="AW761" s="239">
        <v>20</v>
      </c>
      <c r="CT761" s="239">
        <v>448664</v>
      </c>
      <c r="CU761" s="239">
        <v>4970479</v>
      </c>
      <c r="CV761" s="239">
        <v>44.8858794</v>
      </c>
      <c r="CW761" s="239">
        <v>-93.650054900000001</v>
      </c>
      <c r="CX761" s="239" t="s">
        <v>379</v>
      </c>
      <c r="CY761" s="239" t="s">
        <v>1545</v>
      </c>
    </row>
    <row r="762" spans="1:103" x14ac:dyDescent="0.25">
      <c r="A762" s="239">
        <v>669409</v>
      </c>
      <c r="B762" s="239">
        <v>3</v>
      </c>
      <c r="C762" s="239">
        <v>7</v>
      </c>
      <c r="D762" s="239">
        <v>178.17699999999999</v>
      </c>
      <c r="E762" s="239">
        <v>10</v>
      </c>
      <c r="F762" s="239" t="s">
        <v>1499</v>
      </c>
      <c r="H762" s="239" t="s">
        <v>374</v>
      </c>
      <c r="I762" s="239">
        <v>25</v>
      </c>
      <c r="K762" s="239">
        <v>18514950</v>
      </c>
      <c r="M762" s="239">
        <v>12</v>
      </c>
      <c r="N762" s="239">
        <v>18</v>
      </c>
      <c r="O762" s="239">
        <v>2018</v>
      </c>
      <c r="P762" s="239" t="s">
        <v>391</v>
      </c>
      <c r="Q762" s="239">
        <v>19</v>
      </c>
      <c r="R762" s="239">
        <v>98</v>
      </c>
      <c r="S762" s="239">
        <v>5</v>
      </c>
      <c r="T762" s="239">
        <v>0</v>
      </c>
      <c r="U762" s="239">
        <v>1</v>
      </c>
      <c r="W762" s="239">
        <v>55</v>
      </c>
      <c r="X762" s="239">
        <v>2</v>
      </c>
      <c r="Y762" s="239">
        <v>4</v>
      </c>
      <c r="Z762" s="239">
        <v>1</v>
      </c>
      <c r="AB762" s="239">
        <v>1</v>
      </c>
      <c r="AC762" s="239">
        <v>98</v>
      </c>
      <c r="AD762" s="239" t="s">
        <v>676</v>
      </c>
      <c r="AF762" s="239" t="s">
        <v>521</v>
      </c>
      <c r="AG762" s="239">
        <v>3</v>
      </c>
      <c r="AH762" s="239">
        <v>2</v>
      </c>
      <c r="AI762" s="239">
        <v>2</v>
      </c>
      <c r="AJ762" s="239">
        <v>3</v>
      </c>
      <c r="AK762" s="239">
        <v>21</v>
      </c>
      <c r="AL762" s="239">
        <v>25</v>
      </c>
      <c r="AM762" s="239" t="s">
        <v>374</v>
      </c>
      <c r="AN762" s="239">
        <v>5</v>
      </c>
      <c r="AO762" s="239">
        <v>72</v>
      </c>
      <c r="AS762" s="239">
        <v>12</v>
      </c>
      <c r="AT762" s="239">
        <v>9</v>
      </c>
      <c r="AU762" s="239">
        <v>55</v>
      </c>
      <c r="AV762" s="239">
        <v>13</v>
      </c>
      <c r="AW762" s="239">
        <v>25</v>
      </c>
      <c r="CT762" s="239">
        <v>448681.32249597902</v>
      </c>
      <c r="CU762" s="239">
        <v>4970473.2114130901</v>
      </c>
      <c r="CV762" s="239">
        <v>44.88583131</v>
      </c>
      <c r="CW762" s="239">
        <v>-93.649836550000003</v>
      </c>
      <c r="CX762" s="239" t="s">
        <v>379</v>
      </c>
      <c r="CY762" s="239" t="s">
        <v>1546</v>
      </c>
    </row>
    <row r="763" spans="1:103" x14ac:dyDescent="0.25">
      <c r="A763" s="239">
        <v>507105</v>
      </c>
      <c r="B763" s="239">
        <v>3</v>
      </c>
      <c r="C763" s="239">
        <v>7</v>
      </c>
      <c r="D763" s="239">
        <v>178.20699999999999</v>
      </c>
      <c r="E763" s="239">
        <v>10</v>
      </c>
      <c r="F763" s="239" t="s">
        <v>1499</v>
      </c>
      <c r="H763" s="239" t="s">
        <v>374</v>
      </c>
      <c r="I763" s="239">
        <v>25</v>
      </c>
      <c r="K763" s="239">
        <v>17032869</v>
      </c>
      <c r="M763" s="239">
        <v>10</v>
      </c>
      <c r="N763" s="239">
        <v>8</v>
      </c>
      <c r="O763" s="239">
        <v>2017</v>
      </c>
      <c r="P763" s="239" t="s">
        <v>389</v>
      </c>
      <c r="Q763" s="239">
        <v>9</v>
      </c>
      <c r="S763" s="239">
        <v>5</v>
      </c>
      <c r="T763" s="239">
        <v>0</v>
      </c>
      <c r="U763" s="239">
        <v>1</v>
      </c>
      <c r="W763" s="239">
        <v>61</v>
      </c>
      <c r="X763" s="239">
        <v>2</v>
      </c>
      <c r="Y763" s="239">
        <v>1</v>
      </c>
      <c r="Z763" s="239">
        <v>1</v>
      </c>
      <c r="AB763" s="239">
        <v>1</v>
      </c>
      <c r="AC763" s="239">
        <v>6</v>
      </c>
      <c r="AD763" s="239" t="s">
        <v>1516</v>
      </c>
      <c r="AF763" s="239" t="s">
        <v>521</v>
      </c>
      <c r="AG763" s="239">
        <v>3</v>
      </c>
      <c r="AH763" s="239">
        <v>2</v>
      </c>
      <c r="AI763" s="239">
        <v>3</v>
      </c>
      <c r="AJ763" s="239">
        <v>3</v>
      </c>
      <c r="AK763" s="239">
        <v>21</v>
      </c>
      <c r="AL763" s="239">
        <v>24</v>
      </c>
      <c r="AM763" s="239" t="s">
        <v>374</v>
      </c>
      <c r="AN763" s="239">
        <v>5</v>
      </c>
      <c r="AO763" s="239">
        <v>1</v>
      </c>
      <c r="AS763" s="239">
        <v>12</v>
      </c>
      <c r="AT763" s="239">
        <v>24</v>
      </c>
      <c r="AU763" s="239">
        <v>45</v>
      </c>
      <c r="AV763" s="239">
        <v>13</v>
      </c>
      <c r="AW763" s="239">
        <v>24</v>
      </c>
      <c r="CT763" s="239">
        <v>448732.51846575201</v>
      </c>
      <c r="CU763" s="239">
        <v>4970445.7056717798</v>
      </c>
      <c r="CV763" s="239">
        <v>44.885587399999999</v>
      </c>
      <c r="CW763" s="239">
        <v>-93.649185520000003</v>
      </c>
      <c r="CX763" s="239" t="s">
        <v>379</v>
      </c>
      <c r="CY763" s="239" t="s">
        <v>1547</v>
      </c>
    </row>
    <row r="764" spans="1:103" x14ac:dyDescent="0.25">
      <c r="A764" s="239">
        <v>513596</v>
      </c>
      <c r="B764" s="239">
        <v>3</v>
      </c>
      <c r="C764" s="239">
        <v>7</v>
      </c>
      <c r="D764" s="239">
        <v>178.221</v>
      </c>
      <c r="E764" s="239">
        <v>10</v>
      </c>
      <c r="F764" s="239" t="s">
        <v>1499</v>
      </c>
      <c r="H764" s="239" t="s">
        <v>374</v>
      </c>
      <c r="I764" s="239">
        <v>25</v>
      </c>
      <c r="K764" s="239">
        <v>17035571</v>
      </c>
      <c r="M764" s="239">
        <v>11</v>
      </c>
      <c r="N764" s="239">
        <v>1</v>
      </c>
      <c r="O764" s="239">
        <v>2017</v>
      </c>
      <c r="P764" s="239" t="s">
        <v>375</v>
      </c>
      <c r="Q764" s="239">
        <v>6</v>
      </c>
      <c r="R764" s="239" t="s">
        <v>393</v>
      </c>
      <c r="S764" s="239">
        <v>5</v>
      </c>
      <c r="T764" s="239">
        <v>0</v>
      </c>
      <c r="U764" s="239">
        <v>1</v>
      </c>
      <c r="W764" s="239">
        <v>16</v>
      </c>
      <c r="X764" s="239">
        <v>2</v>
      </c>
      <c r="Y764" s="239">
        <v>6</v>
      </c>
      <c r="Z764" s="239">
        <v>1</v>
      </c>
      <c r="AB764" s="239">
        <v>1</v>
      </c>
      <c r="AC764" s="239">
        <v>98</v>
      </c>
      <c r="AD764" s="239" t="s">
        <v>1516</v>
      </c>
      <c r="AF764" s="239" t="s">
        <v>521</v>
      </c>
      <c r="AG764" s="239">
        <v>4</v>
      </c>
      <c r="AH764" s="239">
        <v>2</v>
      </c>
      <c r="AI764" s="239">
        <v>3</v>
      </c>
      <c r="AJ764" s="239">
        <v>3</v>
      </c>
      <c r="AK764" s="239">
        <v>21</v>
      </c>
      <c r="AL764" s="239">
        <v>63</v>
      </c>
      <c r="AM764" s="239" t="s">
        <v>374</v>
      </c>
      <c r="AN764" s="239">
        <v>5</v>
      </c>
      <c r="AO764" s="239">
        <v>1</v>
      </c>
      <c r="AS764" s="239">
        <v>12</v>
      </c>
      <c r="AT764" s="239">
        <v>9</v>
      </c>
      <c r="AU764" s="239">
        <v>55</v>
      </c>
      <c r="AV764" s="239">
        <v>11</v>
      </c>
      <c r="AW764" s="239">
        <v>21</v>
      </c>
      <c r="CT764" s="239">
        <v>448752.62683930201</v>
      </c>
      <c r="CU764" s="239">
        <v>4970435.4184884196</v>
      </c>
      <c r="CV764" s="239">
        <v>44.885496250000003</v>
      </c>
      <c r="CW764" s="239">
        <v>-93.648929870000003</v>
      </c>
      <c r="CX764" s="239" t="s">
        <v>379</v>
      </c>
      <c r="CY764" s="239" t="s">
        <v>1548</v>
      </c>
    </row>
    <row r="765" spans="1:103" x14ac:dyDescent="0.25">
      <c r="A765" s="239">
        <v>364998</v>
      </c>
      <c r="B765" s="239">
        <v>3</v>
      </c>
      <c r="C765" s="239">
        <v>7</v>
      </c>
      <c r="D765" s="239">
        <v>178.29900000000001</v>
      </c>
      <c r="E765" s="239">
        <v>10</v>
      </c>
      <c r="F765" s="239" t="s">
        <v>1499</v>
      </c>
      <c r="H765" s="239" t="s">
        <v>374</v>
      </c>
      <c r="I765" s="239">
        <v>25</v>
      </c>
      <c r="K765" s="239">
        <v>16507712</v>
      </c>
      <c r="M765" s="239">
        <v>7</v>
      </c>
      <c r="N765" s="239">
        <v>17</v>
      </c>
      <c r="O765" s="239">
        <v>2016</v>
      </c>
      <c r="P765" s="239" t="s">
        <v>389</v>
      </c>
      <c r="Q765" s="239">
        <v>18</v>
      </c>
      <c r="R765" s="239" t="s">
        <v>376</v>
      </c>
      <c r="S765" s="239">
        <v>4</v>
      </c>
      <c r="T765" s="239">
        <v>0</v>
      </c>
      <c r="U765" s="239">
        <v>2</v>
      </c>
      <c r="V765" s="239">
        <v>12</v>
      </c>
      <c r="W765" s="239">
        <v>10</v>
      </c>
      <c r="X765" s="239">
        <v>2</v>
      </c>
      <c r="Y765" s="239">
        <v>1</v>
      </c>
      <c r="Z765" s="239">
        <v>1</v>
      </c>
      <c r="AB765" s="239">
        <v>1</v>
      </c>
      <c r="AC765" s="239">
        <v>98</v>
      </c>
      <c r="AD765" s="239" t="s">
        <v>1516</v>
      </c>
      <c r="AF765" s="239" t="s">
        <v>521</v>
      </c>
      <c r="AG765" s="239">
        <v>7</v>
      </c>
      <c r="AH765" s="239">
        <v>2</v>
      </c>
      <c r="AI765" s="239">
        <v>2</v>
      </c>
      <c r="AJ765" s="239">
        <v>4</v>
      </c>
      <c r="AK765" s="239">
        <v>21</v>
      </c>
      <c r="AL765" s="239">
        <v>20</v>
      </c>
      <c r="AM765" s="239" t="s">
        <v>384</v>
      </c>
      <c r="AN765" s="239">
        <v>5</v>
      </c>
      <c r="AO765" s="239">
        <v>1</v>
      </c>
      <c r="AS765" s="239">
        <v>12</v>
      </c>
      <c r="AT765" s="239">
        <v>9</v>
      </c>
      <c r="AU765" s="239">
        <v>45</v>
      </c>
      <c r="AV765" s="239">
        <v>11</v>
      </c>
      <c r="AW765" s="239">
        <v>25</v>
      </c>
      <c r="AX765" s="239">
        <v>2</v>
      </c>
      <c r="AY765" s="239">
        <v>3</v>
      </c>
      <c r="AZ765" s="239">
        <v>4</v>
      </c>
      <c r="BA765" s="239">
        <v>26</v>
      </c>
      <c r="BB765" s="239">
        <v>45</v>
      </c>
      <c r="BC765" s="239" t="s">
        <v>374</v>
      </c>
      <c r="BD765" s="239">
        <v>5</v>
      </c>
      <c r="BE765" s="239">
        <v>1</v>
      </c>
      <c r="BI765" s="239">
        <v>12</v>
      </c>
      <c r="BJ765" s="239">
        <v>9</v>
      </c>
      <c r="BK765" s="239">
        <v>45</v>
      </c>
      <c r="BL765" s="239">
        <v>11</v>
      </c>
      <c r="BM765" s="239">
        <v>25</v>
      </c>
      <c r="CT765" s="239">
        <v>448857.00618067902</v>
      </c>
      <c r="CU765" s="239">
        <v>4970363.1445262898</v>
      </c>
      <c r="CV765" s="239">
        <v>44.88485317</v>
      </c>
      <c r="CW765" s="239">
        <v>-93.647600929999996</v>
      </c>
      <c r="CX765" s="239" t="s">
        <v>379</v>
      </c>
      <c r="CY765" s="239" t="s">
        <v>1549</v>
      </c>
    </row>
    <row r="766" spans="1:103" x14ac:dyDescent="0.25">
      <c r="A766" s="239">
        <v>10704167</v>
      </c>
      <c r="B766" s="239">
        <v>3</v>
      </c>
      <c r="C766" s="239">
        <v>7</v>
      </c>
      <c r="D766" s="239">
        <v>178.315</v>
      </c>
      <c r="E766" s="239">
        <v>10</v>
      </c>
      <c r="F766" s="239" t="s">
        <v>1499</v>
      </c>
      <c r="H766" s="239" t="s">
        <v>374</v>
      </c>
      <c r="I766" s="239">
        <v>25</v>
      </c>
      <c r="K766" s="239">
        <v>11034529</v>
      </c>
      <c r="L766" s="239">
        <v>112990220</v>
      </c>
      <c r="M766" s="239">
        <v>10</v>
      </c>
      <c r="N766" s="239">
        <v>26</v>
      </c>
      <c r="O766" s="239">
        <v>2011</v>
      </c>
      <c r="P766" s="239" t="s">
        <v>375</v>
      </c>
      <c r="Q766" s="239">
        <v>21</v>
      </c>
      <c r="S766" s="239">
        <v>5</v>
      </c>
      <c r="T766" s="239">
        <v>0</v>
      </c>
      <c r="U766" s="239">
        <v>1</v>
      </c>
      <c r="V766" s="239">
        <v>98</v>
      </c>
      <c r="W766" s="239">
        <v>16</v>
      </c>
      <c r="X766" s="239">
        <v>2</v>
      </c>
      <c r="Y766" s="239">
        <v>4</v>
      </c>
      <c r="Z766" s="239">
        <v>1</v>
      </c>
      <c r="AA766" s="239">
        <v>1</v>
      </c>
      <c r="AB766" s="239">
        <v>1</v>
      </c>
      <c r="AC766" s="239">
        <v>98</v>
      </c>
      <c r="AD766" s="239" t="s">
        <v>519</v>
      </c>
      <c r="AE766" s="239" t="s">
        <v>1550</v>
      </c>
      <c r="AF766" s="239" t="s">
        <v>521</v>
      </c>
      <c r="AG766" s="239">
        <v>4</v>
      </c>
      <c r="AH766" s="239">
        <v>2</v>
      </c>
      <c r="AI766" s="239">
        <v>2</v>
      </c>
      <c r="AJ766" s="239">
        <v>3</v>
      </c>
      <c r="AK766" s="239">
        <v>21</v>
      </c>
      <c r="AL766" s="239">
        <v>46</v>
      </c>
      <c r="AM766" s="239" t="s">
        <v>384</v>
      </c>
      <c r="AN766" s="239">
        <v>5</v>
      </c>
      <c r="AO766" s="239">
        <v>1</v>
      </c>
      <c r="AS766" s="239">
        <v>7</v>
      </c>
      <c r="AT766" s="239">
        <v>98</v>
      </c>
      <c r="AU766" s="239">
        <v>55</v>
      </c>
      <c r="AV766" s="239">
        <v>11</v>
      </c>
      <c r="AW766" s="239">
        <v>20</v>
      </c>
      <c r="CT766" s="239">
        <v>448868</v>
      </c>
      <c r="CU766" s="239">
        <v>4970351</v>
      </c>
      <c r="CV766" s="239">
        <v>44.884743700000001</v>
      </c>
      <c r="CW766" s="239">
        <v>-93.647463999999999</v>
      </c>
      <c r="CX766" s="239" t="s">
        <v>379</v>
      </c>
      <c r="CY766" s="239" t="s">
        <v>1551</v>
      </c>
    </row>
    <row r="767" spans="1:103" x14ac:dyDescent="0.25">
      <c r="A767" s="239">
        <v>411872</v>
      </c>
      <c r="B767" s="239">
        <v>3</v>
      </c>
      <c r="C767" s="239">
        <v>7</v>
      </c>
      <c r="D767" s="239">
        <v>178.322</v>
      </c>
      <c r="E767" s="239">
        <v>10</v>
      </c>
      <c r="F767" s="239" t="s">
        <v>1499</v>
      </c>
      <c r="H767" s="239" t="s">
        <v>374</v>
      </c>
      <c r="I767" s="239">
        <v>25</v>
      </c>
      <c r="K767" s="239">
        <v>17500214</v>
      </c>
      <c r="M767" s="239">
        <v>1</v>
      </c>
      <c r="N767" s="239">
        <v>5</v>
      </c>
      <c r="O767" s="239">
        <v>2017</v>
      </c>
      <c r="P767" s="239" t="s">
        <v>416</v>
      </c>
      <c r="Q767" s="239">
        <v>8</v>
      </c>
      <c r="R767" s="239" t="s">
        <v>393</v>
      </c>
      <c r="S767" s="239">
        <v>4</v>
      </c>
      <c r="T767" s="239">
        <v>0</v>
      </c>
      <c r="U767" s="239">
        <v>2</v>
      </c>
      <c r="V767" s="239">
        <v>12</v>
      </c>
      <c r="W767" s="239">
        <v>10</v>
      </c>
      <c r="X767" s="239">
        <v>2</v>
      </c>
      <c r="Y767" s="239">
        <v>1</v>
      </c>
      <c r="Z767" s="239">
        <v>1</v>
      </c>
      <c r="AB767" s="239">
        <v>1</v>
      </c>
      <c r="AC767" s="239">
        <v>98</v>
      </c>
      <c r="AD767" s="239" t="s">
        <v>1516</v>
      </c>
      <c r="AF767" s="239" t="s">
        <v>521</v>
      </c>
      <c r="AG767" s="239">
        <v>7</v>
      </c>
      <c r="AH767" s="239">
        <v>2</v>
      </c>
      <c r="AI767" s="239">
        <v>3</v>
      </c>
      <c r="AJ767" s="239">
        <v>3</v>
      </c>
      <c r="AK767" s="239">
        <v>34</v>
      </c>
      <c r="AL767" s="239">
        <v>43</v>
      </c>
      <c r="AM767" s="239" t="s">
        <v>374</v>
      </c>
      <c r="AN767" s="239">
        <v>5</v>
      </c>
      <c r="AO767" s="239">
        <v>1</v>
      </c>
      <c r="AS767" s="239">
        <v>12</v>
      </c>
      <c r="AT767" s="239">
        <v>20</v>
      </c>
      <c r="AU767" s="239">
        <v>55</v>
      </c>
      <c r="AV767" s="239">
        <v>11</v>
      </c>
      <c r="AW767" s="239">
        <v>23</v>
      </c>
      <c r="AX767" s="239">
        <v>2</v>
      </c>
      <c r="AY767" s="239">
        <v>4</v>
      </c>
      <c r="AZ767" s="239">
        <v>3</v>
      </c>
      <c r="BA767" s="239">
        <v>21</v>
      </c>
      <c r="BB767" s="239">
        <v>20</v>
      </c>
      <c r="BC767" s="239" t="s">
        <v>374</v>
      </c>
      <c r="BD767" s="239">
        <v>5</v>
      </c>
      <c r="BE767" s="239">
        <v>90</v>
      </c>
      <c r="BI767" s="239">
        <v>12</v>
      </c>
      <c r="BJ767" s="239">
        <v>20</v>
      </c>
      <c r="BK767" s="239">
        <v>55</v>
      </c>
      <c r="BL767" s="239">
        <v>11</v>
      </c>
      <c r="BM767" s="239">
        <v>23</v>
      </c>
      <c r="CT767" s="239">
        <v>448882.40623148001</v>
      </c>
      <c r="CU767" s="239">
        <v>4970337.7444754904</v>
      </c>
      <c r="CV767" s="239">
        <v>44.884626359999999</v>
      </c>
      <c r="CW767" s="239">
        <v>-93.647276759999997</v>
      </c>
      <c r="CX767" s="239" t="s">
        <v>379</v>
      </c>
      <c r="CY767" s="239" t="s">
        <v>1552</v>
      </c>
    </row>
    <row r="768" spans="1:103" x14ac:dyDescent="0.25">
      <c r="A768" s="239">
        <v>362353</v>
      </c>
      <c r="B768" s="239">
        <v>3</v>
      </c>
      <c r="C768" s="239">
        <v>7</v>
      </c>
      <c r="D768" s="239">
        <v>178.453</v>
      </c>
      <c r="E768" s="239">
        <v>10</v>
      </c>
      <c r="F768" s="239" t="s">
        <v>1499</v>
      </c>
      <c r="H768" s="239" t="s">
        <v>374</v>
      </c>
      <c r="I768" s="239">
        <v>25</v>
      </c>
      <c r="K768" s="239">
        <v>16022397</v>
      </c>
      <c r="M768" s="239">
        <v>7</v>
      </c>
      <c r="N768" s="239">
        <v>6</v>
      </c>
      <c r="O768" s="239">
        <v>2016</v>
      </c>
      <c r="P768" s="239" t="s">
        <v>375</v>
      </c>
      <c r="Q768" s="239">
        <v>7</v>
      </c>
      <c r="R768" s="239" t="s">
        <v>393</v>
      </c>
      <c r="S768" s="239">
        <v>5</v>
      </c>
      <c r="T768" s="239">
        <v>0</v>
      </c>
      <c r="U768" s="239">
        <v>2</v>
      </c>
      <c r="V768" s="239">
        <v>10</v>
      </c>
      <c r="W768" s="239">
        <v>10</v>
      </c>
      <c r="X768" s="239">
        <v>10</v>
      </c>
      <c r="Y768" s="239">
        <v>1</v>
      </c>
      <c r="Z768" s="239">
        <v>1</v>
      </c>
      <c r="AB768" s="239">
        <v>1</v>
      </c>
      <c r="AC768" s="239">
        <v>98</v>
      </c>
      <c r="AD768" s="239" t="s">
        <v>1516</v>
      </c>
      <c r="AF768" s="239" t="s">
        <v>521</v>
      </c>
      <c r="AG768" s="239">
        <v>5</v>
      </c>
      <c r="AH768" s="239">
        <v>2</v>
      </c>
      <c r="AI768" s="239">
        <v>3</v>
      </c>
      <c r="AJ768" s="239">
        <v>3</v>
      </c>
      <c r="AK768" s="239">
        <v>26</v>
      </c>
      <c r="AL768" s="239">
        <v>17</v>
      </c>
      <c r="AM768" s="239" t="s">
        <v>374</v>
      </c>
      <c r="AN768" s="239">
        <v>5</v>
      </c>
      <c r="AO768" s="239">
        <v>75</v>
      </c>
      <c r="AP768" s="239">
        <v>71</v>
      </c>
      <c r="AS768" s="239">
        <v>12</v>
      </c>
      <c r="AT768" s="239">
        <v>20</v>
      </c>
      <c r="AU768" s="239">
        <v>55</v>
      </c>
      <c r="AV768" s="239">
        <v>11</v>
      </c>
      <c r="AW768" s="239">
        <v>21</v>
      </c>
      <c r="AX768" s="239">
        <v>2</v>
      </c>
      <c r="AY768" s="239">
        <v>4</v>
      </c>
      <c r="AZ768" s="239">
        <v>3</v>
      </c>
      <c r="BA768" s="239">
        <v>23</v>
      </c>
      <c r="BB768" s="239">
        <v>35</v>
      </c>
      <c r="BC768" s="239" t="s">
        <v>374</v>
      </c>
      <c r="BD768" s="239">
        <v>5</v>
      </c>
      <c r="BE768" s="239">
        <v>1</v>
      </c>
      <c r="BI768" s="239">
        <v>12</v>
      </c>
      <c r="BJ768" s="239">
        <v>20</v>
      </c>
      <c r="BK768" s="239">
        <v>55</v>
      </c>
      <c r="BL768" s="239">
        <v>11</v>
      </c>
      <c r="BM768" s="239">
        <v>21</v>
      </c>
      <c r="CT768" s="239">
        <v>449044.198255778</v>
      </c>
      <c r="CU768" s="239">
        <v>4970201.5263539702</v>
      </c>
      <c r="CV768" s="239">
        <v>44.883411780000003</v>
      </c>
      <c r="CW768" s="239">
        <v>-93.645214490000001</v>
      </c>
      <c r="CX768" s="239" t="s">
        <v>379</v>
      </c>
      <c r="CY768" s="239" t="s">
        <v>1553</v>
      </c>
    </row>
    <row r="769" spans="1:103" x14ac:dyDescent="0.25">
      <c r="A769" s="239">
        <v>10777766</v>
      </c>
      <c r="B769" s="239">
        <v>3</v>
      </c>
      <c r="C769" s="239">
        <v>7</v>
      </c>
      <c r="D769" s="239">
        <v>178.46199999999999</v>
      </c>
      <c r="E769" s="239">
        <v>10</v>
      </c>
      <c r="F769" s="239" t="s">
        <v>1499</v>
      </c>
      <c r="H769" s="239" t="s">
        <v>374</v>
      </c>
      <c r="I769" s="239">
        <v>25</v>
      </c>
      <c r="K769" s="239">
        <v>12014510</v>
      </c>
      <c r="L769" s="239">
        <v>121450019</v>
      </c>
      <c r="M769" s="239">
        <v>5</v>
      </c>
      <c r="N769" s="239">
        <v>23</v>
      </c>
      <c r="O769" s="239">
        <v>2012</v>
      </c>
      <c r="P769" s="239" t="s">
        <v>375</v>
      </c>
      <c r="Q769" s="239">
        <v>22</v>
      </c>
      <c r="S769" s="239">
        <v>5</v>
      </c>
      <c r="T769" s="239">
        <v>0</v>
      </c>
      <c r="U769" s="239">
        <v>1</v>
      </c>
      <c r="V769" s="239">
        <v>7</v>
      </c>
      <c r="W769" s="239">
        <v>54</v>
      </c>
      <c r="X769" s="239">
        <v>2</v>
      </c>
      <c r="Y769" s="239">
        <v>6</v>
      </c>
      <c r="Z769" s="239">
        <v>3</v>
      </c>
      <c r="AB769" s="239">
        <v>2</v>
      </c>
      <c r="AC769" s="239">
        <v>98</v>
      </c>
      <c r="AD769" s="239" t="s">
        <v>519</v>
      </c>
      <c r="AE769" s="239" t="s">
        <v>1554</v>
      </c>
      <c r="AF769" s="239" t="s">
        <v>521</v>
      </c>
      <c r="AG769" s="239">
        <v>3</v>
      </c>
      <c r="AH769" s="239">
        <v>2</v>
      </c>
      <c r="AI769" s="239">
        <v>4</v>
      </c>
      <c r="AJ769" s="239">
        <v>3</v>
      </c>
      <c r="AK769" s="239">
        <v>21</v>
      </c>
      <c r="AL769" s="239">
        <v>32</v>
      </c>
      <c r="AM769" s="239" t="s">
        <v>384</v>
      </c>
      <c r="AN769" s="239">
        <v>10</v>
      </c>
      <c r="AO769" s="239">
        <v>18</v>
      </c>
      <c r="AP769" s="239">
        <v>3</v>
      </c>
      <c r="AS769" s="239">
        <v>7</v>
      </c>
      <c r="AT769" s="239">
        <v>98</v>
      </c>
      <c r="AU769" s="239">
        <v>55</v>
      </c>
      <c r="AV769" s="239">
        <v>10</v>
      </c>
      <c r="AW769" s="239">
        <v>20</v>
      </c>
      <c r="CT769" s="239">
        <v>449048</v>
      </c>
      <c r="CU769" s="239">
        <v>4970199</v>
      </c>
      <c r="CV769" s="239">
        <v>44.883390400000003</v>
      </c>
      <c r="CW769" s="239">
        <v>-93.645168499999997</v>
      </c>
      <c r="CX769" s="239" t="s">
        <v>379</v>
      </c>
      <c r="CY769" s="239" t="s">
        <v>1555</v>
      </c>
    </row>
    <row r="770" spans="1:103" x14ac:dyDescent="0.25">
      <c r="A770" s="239">
        <v>10781300</v>
      </c>
      <c r="B770" s="239">
        <v>3</v>
      </c>
      <c r="C770" s="239">
        <v>7</v>
      </c>
      <c r="D770" s="239">
        <v>178.46199999999999</v>
      </c>
      <c r="E770" s="239">
        <v>10</v>
      </c>
      <c r="F770" s="239" t="s">
        <v>1499</v>
      </c>
      <c r="H770" s="239" t="s">
        <v>374</v>
      </c>
      <c r="I770" s="239">
        <v>25</v>
      </c>
      <c r="K770" s="239">
        <v>12510714</v>
      </c>
      <c r="L770" s="239">
        <v>123110245</v>
      </c>
      <c r="M770" s="239">
        <v>11</v>
      </c>
      <c r="N770" s="239">
        <v>4</v>
      </c>
      <c r="O770" s="239">
        <v>2012</v>
      </c>
      <c r="P770" s="239" t="s">
        <v>389</v>
      </c>
      <c r="Q770" s="239">
        <v>13</v>
      </c>
      <c r="R770" s="239" t="s">
        <v>393</v>
      </c>
      <c r="S770" s="239">
        <v>4</v>
      </c>
      <c r="T770" s="239">
        <v>0</v>
      </c>
      <c r="U770" s="239">
        <v>1</v>
      </c>
      <c r="V770" s="239">
        <v>90</v>
      </c>
      <c r="W770" s="239">
        <v>69</v>
      </c>
      <c r="X770" s="239">
        <v>2</v>
      </c>
      <c r="Y770" s="239">
        <v>1</v>
      </c>
      <c r="Z770" s="239">
        <v>2</v>
      </c>
      <c r="AB770" s="239">
        <v>1</v>
      </c>
      <c r="AC770" s="239">
        <v>98</v>
      </c>
      <c r="AD770" s="239" t="s">
        <v>523</v>
      </c>
      <c r="AE770" s="239" t="s">
        <v>1556</v>
      </c>
      <c r="AF770" s="239" t="s">
        <v>521</v>
      </c>
      <c r="AG770" s="239">
        <v>3</v>
      </c>
      <c r="AH770" s="239">
        <v>2</v>
      </c>
      <c r="AI770" s="239">
        <v>4</v>
      </c>
      <c r="AJ770" s="239">
        <v>3</v>
      </c>
      <c r="AK770" s="239">
        <v>21</v>
      </c>
      <c r="AL770" s="239">
        <v>16</v>
      </c>
      <c r="AM770" s="239" t="s">
        <v>374</v>
      </c>
      <c r="AN770" s="239">
        <v>5</v>
      </c>
      <c r="AO770" s="239">
        <v>15</v>
      </c>
      <c r="AS770" s="239">
        <v>7</v>
      </c>
      <c r="AT770" s="239">
        <v>98</v>
      </c>
      <c r="AU770" s="239">
        <v>55</v>
      </c>
      <c r="AV770" s="239">
        <v>10</v>
      </c>
      <c r="AW770" s="239">
        <v>22</v>
      </c>
      <c r="CT770" s="239">
        <v>449048</v>
      </c>
      <c r="CU770" s="239">
        <v>4970199</v>
      </c>
      <c r="CV770" s="239">
        <v>44.883390400000003</v>
      </c>
      <c r="CW770" s="239">
        <v>-93.645168499999997</v>
      </c>
      <c r="CX770" s="239" t="s">
        <v>379</v>
      </c>
      <c r="CY770" s="239" t="s">
        <v>1557</v>
      </c>
    </row>
    <row r="771" spans="1:103" x14ac:dyDescent="0.25">
      <c r="A771" s="239">
        <v>10855694</v>
      </c>
      <c r="B771" s="239">
        <v>3</v>
      </c>
      <c r="C771" s="239">
        <v>7</v>
      </c>
      <c r="D771" s="239">
        <v>178.46199999999999</v>
      </c>
      <c r="E771" s="239">
        <v>10</v>
      </c>
      <c r="F771" s="239" t="s">
        <v>1499</v>
      </c>
      <c r="H771" s="239" t="s">
        <v>374</v>
      </c>
      <c r="I771" s="239">
        <v>25</v>
      </c>
      <c r="K771" s="239">
        <v>13036121</v>
      </c>
      <c r="L771" s="239">
        <v>133370023</v>
      </c>
      <c r="M771" s="239">
        <v>12</v>
      </c>
      <c r="N771" s="239">
        <v>1</v>
      </c>
      <c r="O771" s="239">
        <v>2013</v>
      </c>
      <c r="P771" s="239" t="s">
        <v>389</v>
      </c>
      <c r="Q771" s="239">
        <v>17</v>
      </c>
      <c r="S771" s="239">
        <v>5</v>
      </c>
      <c r="T771" s="239">
        <v>0</v>
      </c>
      <c r="U771" s="239">
        <v>1</v>
      </c>
      <c r="V771" s="239">
        <v>5</v>
      </c>
      <c r="W771" s="239">
        <v>16</v>
      </c>
      <c r="X771" s="239">
        <v>2</v>
      </c>
      <c r="Y771" s="239">
        <v>4</v>
      </c>
      <c r="Z771" s="239">
        <v>2</v>
      </c>
      <c r="AA771" s="239">
        <v>3</v>
      </c>
      <c r="AB771" s="239">
        <v>2</v>
      </c>
      <c r="AC771" s="239">
        <v>98</v>
      </c>
      <c r="AD771" s="239" t="s">
        <v>978</v>
      </c>
      <c r="AE771" s="239" t="s">
        <v>1558</v>
      </c>
      <c r="AF771" s="239" t="s">
        <v>521</v>
      </c>
      <c r="AG771" s="239">
        <v>4</v>
      </c>
      <c r="AH771" s="239">
        <v>2</v>
      </c>
      <c r="AI771" s="239">
        <v>4</v>
      </c>
      <c r="AJ771" s="239">
        <v>4</v>
      </c>
      <c r="AK771" s="239">
        <v>21</v>
      </c>
      <c r="AL771" s="239">
        <v>52</v>
      </c>
      <c r="AM771" s="239" t="s">
        <v>384</v>
      </c>
      <c r="AN771" s="239">
        <v>5</v>
      </c>
      <c r="AO771" s="239">
        <v>1</v>
      </c>
      <c r="AS771" s="239">
        <v>7</v>
      </c>
      <c r="AT771" s="239">
        <v>98</v>
      </c>
      <c r="AU771" s="239">
        <v>55</v>
      </c>
      <c r="AV771" s="239">
        <v>11</v>
      </c>
      <c r="AW771" s="239">
        <v>21</v>
      </c>
      <c r="CT771" s="239">
        <v>449048</v>
      </c>
      <c r="CU771" s="239">
        <v>4970199</v>
      </c>
      <c r="CV771" s="239">
        <v>44.883390400000003</v>
      </c>
      <c r="CW771" s="239">
        <v>-93.645168499999997</v>
      </c>
      <c r="CX771" s="239" t="s">
        <v>379</v>
      </c>
      <c r="CY771" s="239" t="s">
        <v>1559</v>
      </c>
    </row>
    <row r="772" spans="1:103" x14ac:dyDescent="0.25">
      <c r="A772" s="239">
        <v>730436</v>
      </c>
      <c r="B772" s="239">
        <v>3</v>
      </c>
      <c r="C772" s="239">
        <v>7</v>
      </c>
      <c r="D772" s="239">
        <v>178.48599999999999</v>
      </c>
      <c r="E772" s="239">
        <v>10</v>
      </c>
      <c r="F772" s="239" t="s">
        <v>1499</v>
      </c>
      <c r="H772" s="239" t="s">
        <v>374</v>
      </c>
      <c r="I772" s="239">
        <v>25</v>
      </c>
      <c r="K772" s="239">
        <v>19507594</v>
      </c>
      <c r="M772" s="239">
        <v>6</v>
      </c>
      <c r="N772" s="239">
        <v>18</v>
      </c>
      <c r="O772" s="239">
        <v>2019</v>
      </c>
      <c r="P772" s="239" t="s">
        <v>391</v>
      </c>
      <c r="Q772" s="239">
        <v>13</v>
      </c>
      <c r="R772" s="239" t="s">
        <v>393</v>
      </c>
      <c r="S772" s="239">
        <v>5</v>
      </c>
      <c r="T772" s="239">
        <v>0</v>
      </c>
      <c r="U772" s="239">
        <v>3</v>
      </c>
      <c r="V772" s="239">
        <v>12</v>
      </c>
      <c r="W772" s="239">
        <v>10</v>
      </c>
      <c r="X772" s="239">
        <v>2</v>
      </c>
      <c r="Y772" s="239">
        <v>1</v>
      </c>
      <c r="Z772" s="239">
        <v>2</v>
      </c>
      <c r="AB772" s="239">
        <v>1</v>
      </c>
      <c r="AC772" s="239">
        <v>98</v>
      </c>
      <c r="AD772" s="239" t="s">
        <v>676</v>
      </c>
      <c r="AF772" s="239" t="s">
        <v>521</v>
      </c>
      <c r="AG772" s="239">
        <v>7</v>
      </c>
      <c r="AH772" s="239">
        <v>2</v>
      </c>
      <c r="AI772" s="239">
        <v>4</v>
      </c>
      <c r="AJ772" s="239">
        <v>3</v>
      </c>
      <c r="AK772" s="239">
        <v>21</v>
      </c>
      <c r="AL772" s="239">
        <v>88</v>
      </c>
      <c r="AM772" s="239" t="s">
        <v>384</v>
      </c>
      <c r="AN772" s="239">
        <v>5</v>
      </c>
      <c r="AO772" s="239">
        <v>70</v>
      </c>
      <c r="AS772" s="239">
        <v>12</v>
      </c>
      <c r="AT772" s="239">
        <v>20</v>
      </c>
      <c r="AU772" s="239">
        <v>55</v>
      </c>
      <c r="AV772" s="239">
        <v>11</v>
      </c>
      <c r="AW772" s="239">
        <v>21</v>
      </c>
      <c r="AX772" s="239">
        <v>2</v>
      </c>
      <c r="AY772" s="239">
        <v>2</v>
      </c>
      <c r="AZ772" s="239">
        <v>3</v>
      </c>
      <c r="BA772" s="239">
        <v>34</v>
      </c>
      <c r="BB772" s="239">
        <v>43</v>
      </c>
      <c r="BC772" s="239" t="s">
        <v>374</v>
      </c>
      <c r="BD772" s="239">
        <v>5</v>
      </c>
      <c r="BE772" s="239">
        <v>1</v>
      </c>
      <c r="BI772" s="239">
        <v>12</v>
      </c>
      <c r="BJ772" s="239">
        <v>20</v>
      </c>
      <c r="BK772" s="239">
        <v>55</v>
      </c>
      <c r="BL772" s="239">
        <v>11</v>
      </c>
      <c r="BM772" s="239">
        <v>21</v>
      </c>
      <c r="BN772" s="239">
        <v>2</v>
      </c>
      <c r="BO772" s="239">
        <v>3</v>
      </c>
      <c r="BP772" s="239">
        <v>3</v>
      </c>
      <c r="BQ772" s="239">
        <v>34</v>
      </c>
      <c r="BR772" s="239">
        <v>56</v>
      </c>
      <c r="BS772" s="239" t="s">
        <v>374</v>
      </c>
      <c r="BT772" s="239">
        <v>5</v>
      </c>
      <c r="BU772" s="239">
        <v>1</v>
      </c>
      <c r="BY772" s="239">
        <v>12</v>
      </c>
      <c r="BZ772" s="239">
        <v>20</v>
      </c>
      <c r="CA772" s="239">
        <v>55</v>
      </c>
      <c r="CB772" s="239">
        <v>11</v>
      </c>
      <c r="CC772" s="239">
        <v>21</v>
      </c>
      <c r="CT772" s="239">
        <v>449077.13995427999</v>
      </c>
      <c r="CU772" s="239">
        <v>4970172.6441452904</v>
      </c>
      <c r="CV772" s="239">
        <v>44.883154150000003</v>
      </c>
      <c r="CW772" s="239">
        <v>-93.644794500000003</v>
      </c>
      <c r="CX772" s="239" t="s">
        <v>379</v>
      </c>
      <c r="CY772" s="239" t="s">
        <v>1560</v>
      </c>
    </row>
    <row r="773" spans="1:103" x14ac:dyDescent="0.25">
      <c r="A773" s="239">
        <v>404215</v>
      </c>
      <c r="B773" s="239">
        <v>3</v>
      </c>
      <c r="C773" s="239">
        <v>7</v>
      </c>
      <c r="D773" s="239">
        <v>178.49799999999999</v>
      </c>
      <c r="E773" s="239">
        <v>10</v>
      </c>
      <c r="F773" s="239" t="s">
        <v>1499</v>
      </c>
      <c r="H773" s="239" t="s">
        <v>374</v>
      </c>
      <c r="I773" s="239">
        <v>25</v>
      </c>
      <c r="K773" s="239">
        <v>16513527</v>
      </c>
      <c r="M773" s="239">
        <v>12</v>
      </c>
      <c r="N773" s="239">
        <v>1</v>
      </c>
      <c r="O773" s="239">
        <v>2016</v>
      </c>
      <c r="P773" s="239" t="s">
        <v>416</v>
      </c>
      <c r="Q773" s="239">
        <v>7</v>
      </c>
      <c r="R773" s="239" t="s">
        <v>393</v>
      </c>
      <c r="S773" s="239">
        <v>5</v>
      </c>
      <c r="T773" s="239">
        <v>0</v>
      </c>
      <c r="U773" s="239">
        <v>4</v>
      </c>
      <c r="V773" s="239">
        <v>12</v>
      </c>
      <c r="W773" s="239">
        <v>10</v>
      </c>
      <c r="X773" s="239">
        <v>3</v>
      </c>
      <c r="Y773" s="239">
        <v>1</v>
      </c>
      <c r="Z773" s="239">
        <v>1</v>
      </c>
      <c r="AB773" s="239">
        <v>1</v>
      </c>
      <c r="AC773" s="239">
        <v>98</v>
      </c>
      <c r="AD773" s="239" t="s">
        <v>1516</v>
      </c>
      <c r="AF773" s="239" t="s">
        <v>521</v>
      </c>
      <c r="AG773" s="239">
        <v>7</v>
      </c>
      <c r="AH773" s="239">
        <v>2</v>
      </c>
      <c r="AI773" s="239">
        <v>2</v>
      </c>
      <c r="AJ773" s="239">
        <v>3</v>
      </c>
      <c r="AK773" s="239">
        <v>21</v>
      </c>
      <c r="AL773" s="239">
        <v>25</v>
      </c>
      <c r="AM773" s="239" t="s">
        <v>384</v>
      </c>
      <c r="AN773" s="239">
        <v>5</v>
      </c>
      <c r="AO773" s="239">
        <v>70</v>
      </c>
      <c r="AS773" s="239">
        <v>13</v>
      </c>
      <c r="AT773" s="239">
        <v>20</v>
      </c>
      <c r="AU773" s="239">
        <v>55</v>
      </c>
      <c r="AV773" s="239">
        <v>11</v>
      </c>
      <c r="AW773" s="239">
        <v>21</v>
      </c>
      <c r="AX773" s="239">
        <v>2</v>
      </c>
      <c r="AY773" s="239">
        <v>2</v>
      </c>
      <c r="AZ773" s="239">
        <v>3</v>
      </c>
      <c r="BA773" s="239">
        <v>34</v>
      </c>
      <c r="BB773" s="239">
        <v>52</v>
      </c>
      <c r="BC773" s="239" t="s">
        <v>374</v>
      </c>
      <c r="BD773" s="239">
        <v>5</v>
      </c>
      <c r="BE773" s="239">
        <v>1</v>
      </c>
      <c r="BI773" s="239">
        <v>13</v>
      </c>
      <c r="BJ773" s="239">
        <v>20</v>
      </c>
      <c r="BK773" s="239">
        <v>55</v>
      </c>
      <c r="BL773" s="239">
        <v>11</v>
      </c>
      <c r="BM773" s="239">
        <v>21</v>
      </c>
      <c r="BN773" s="239">
        <v>2</v>
      </c>
      <c r="BO773" s="239">
        <v>4</v>
      </c>
      <c r="BP773" s="239">
        <v>3</v>
      </c>
      <c r="BQ773" s="239">
        <v>34</v>
      </c>
      <c r="BR773" s="239">
        <v>36</v>
      </c>
      <c r="BS773" s="239" t="s">
        <v>384</v>
      </c>
      <c r="BT773" s="239">
        <v>5</v>
      </c>
      <c r="BU773" s="239">
        <v>1</v>
      </c>
      <c r="BY773" s="239">
        <v>13</v>
      </c>
      <c r="BZ773" s="239">
        <v>20</v>
      </c>
      <c r="CA773" s="239">
        <v>55</v>
      </c>
      <c r="CB773" s="239">
        <v>11</v>
      </c>
      <c r="CC773" s="239">
        <v>21</v>
      </c>
      <c r="CD773" s="239">
        <v>2</v>
      </c>
      <c r="CE773" s="239">
        <v>2</v>
      </c>
      <c r="CF773" s="239">
        <v>3</v>
      </c>
      <c r="CG773" s="239">
        <v>34</v>
      </c>
      <c r="CH773" s="239">
        <v>30</v>
      </c>
      <c r="CI773" s="239" t="s">
        <v>384</v>
      </c>
      <c r="CJ773" s="239">
        <v>5</v>
      </c>
      <c r="CK773" s="239">
        <v>1</v>
      </c>
      <c r="CO773" s="239">
        <v>13</v>
      </c>
      <c r="CP773" s="239">
        <v>20</v>
      </c>
      <c r="CQ773" s="239">
        <v>55</v>
      </c>
      <c r="CR773" s="239">
        <v>11</v>
      </c>
      <c r="CS773" s="239">
        <v>21</v>
      </c>
      <c r="CT773" s="239">
        <v>449102.54000507999</v>
      </c>
      <c r="CU773" s="239">
        <v>4970159.9441198902</v>
      </c>
      <c r="CV773" s="239">
        <v>44.883041650000003</v>
      </c>
      <c r="CW773" s="239">
        <v>-93.644471620000004</v>
      </c>
      <c r="CX773" s="239" t="s">
        <v>379</v>
      </c>
      <c r="CY773" s="239" t="s">
        <v>1561</v>
      </c>
    </row>
    <row r="774" spans="1:103" x14ac:dyDescent="0.25">
      <c r="A774" s="239">
        <v>744645</v>
      </c>
      <c r="B774" s="239">
        <v>3</v>
      </c>
      <c r="C774" s="239">
        <v>7</v>
      </c>
      <c r="D774" s="239">
        <v>178.51499999999999</v>
      </c>
      <c r="E774" s="239">
        <v>10</v>
      </c>
      <c r="F774" s="239" t="s">
        <v>1499</v>
      </c>
      <c r="H774" s="239" t="s">
        <v>374</v>
      </c>
      <c r="I774" s="239">
        <v>25</v>
      </c>
      <c r="K774" s="239">
        <v>19510723</v>
      </c>
      <c r="M774" s="239">
        <v>9</v>
      </c>
      <c r="N774" s="239">
        <v>3</v>
      </c>
      <c r="O774" s="239">
        <v>2019</v>
      </c>
      <c r="P774" s="239" t="s">
        <v>391</v>
      </c>
      <c r="Q774" s="239">
        <v>8</v>
      </c>
      <c r="R774" s="239" t="s">
        <v>393</v>
      </c>
      <c r="S774" s="239">
        <v>4</v>
      </c>
      <c r="T774" s="239">
        <v>0</v>
      </c>
      <c r="U774" s="239">
        <v>2</v>
      </c>
      <c r="V774" s="239">
        <v>12</v>
      </c>
      <c r="W774" s="239">
        <v>10</v>
      </c>
      <c r="X774" s="239">
        <v>3</v>
      </c>
      <c r="Y774" s="239">
        <v>1</v>
      </c>
      <c r="Z774" s="239">
        <v>1</v>
      </c>
      <c r="AB774" s="239">
        <v>1</v>
      </c>
      <c r="AC774" s="239">
        <v>98</v>
      </c>
      <c r="AD774" s="239" t="s">
        <v>676</v>
      </c>
      <c r="AF774" s="239" t="s">
        <v>521</v>
      </c>
      <c r="AG774" s="239">
        <v>7</v>
      </c>
      <c r="AH774" s="239">
        <v>2</v>
      </c>
      <c r="AI774" s="239">
        <v>4</v>
      </c>
      <c r="AJ774" s="239">
        <v>3</v>
      </c>
      <c r="AK774" s="239">
        <v>34</v>
      </c>
      <c r="AL774" s="239">
        <v>44</v>
      </c>
      <c r="AM774" s="239" t="s">
        <v>384</v>
      </c>
      <c r="AN774" s="239">
        <v>10</v>
      </c>
      <c r="AO774" s="239">
        <v>10</v>
      </c>
      <c r="AS774" s="239">
        <v>12</v>
      </c>
      <c r="AT774" s="239">
        <v>20</v>
      </c>
      <c r="AU774" s="239">
        <v>55</v>
      </c>
      <c r="AV774" s="239">
        <v>11</v>
      </c>
      <c r="AW774" s="239">
        <v>21</v>
      </c>
      <c r="AX774" s="239">
        <v>2</v>
      </c>
      <c r="AY774" s="239">
        <v>2</v>
      </c>
      <c r="AZ774" s="239">
        <v>3</v>
      </c>
      <c r="BA774" s="239">
        <v>21</v>
      </c>
      <c r="BB774" s="239">
        <v>32</v>
      </c>
      <c r="BC774" s="239" t="s">
        <v>374</v>
      </c>
      <c r="BD774" s="239">
        <v>5</v>
      </c>
      <c r="BE774" s="239">
        <v>74</v>
      </c>
      <c r="BI774" s="239">
        <v>12</v>
      </c>
      <c r="BJ774" s="239">
        <v>20</v>
      </c>
      <c r="BK774" s="239">
        <v>55</v>
      </c>
      <c r="BL774" s="239">
        <v>11</v>
      </c>
      <c r="BM774" s="239">
        <v>21</v>
      </c>
      <c r="CT774" s="239">
        <v>449111.00668868102</v>
      </c>
      <c r="CU774" s="239">
        <v>4970138.77741089</v>
      </c>
      <c r="CV774" s="239">
        <v>44.882851719999998</v>
      </c>
      <c r="CW774" s="239">
        <v>-93.644362299999997</v>
      </c>
      <c r="CX774" s="239" t="s">
        <v>379</v>
      </c>
      <c r="CY774" s="239" t="s">
        <v>1562</v>
      </c>
    </row>
    <row r="775" spans="1:103" x14ac:dyDescent="0.25">
      <c r="A775" s="239">
        <v>10853496</v>
      </c>
      <c r="B775" s="239">
        <v>3</v>
      </c>
      <c r="C775" s="239">
        <v>7</v>
      </c>
      <c r="D775" s="239">
        <v>178.54499999999999</v>
      </c>
      <c r="E775" s="239">
        <v>10</v>
      </c>
      <c r="F775" s="239" t="s">
        <v>1499</v>
      </c>
      <c r="H775" s="239" t="s">
        <v>374</v>
      </c>
      <c r="I775" s="239">
        <v>25</v>
      </c>
      <c r="K775" s="239">
        <v>13024864</v>
      </c>
      <c r="L775" s="239">
        <v>132280091</v>
      </c>
      <c r="M775" s="239">
        <v>8</v>
      </c>
      <c r="N775" s="239">
        <v>16</v>
      </c>
      <c r="O775" s="239">
        <v>2013</v>
      </c>
      <c r="P775" s="239" t="s">
        <v>383</v>
      </c>
      <c r="Q775" s="239">
        <v>7</v>
      </c>
      <c r="S775" s="239">
        <v>5</v>
      </c>
      <c r="T775" s="239">
        <v>0</v>
      </c>
      <c r="U775" s="239">
        <v>1</v>
      </c>
      <c r="V775" s="239">
        <v>4</v>
      </c>
      <c r="W775" s="239">
        <v>69</v>
      </c>
      <c r="X775" s="239">
        <v>2</v>
      </c>
      <c r="Y775" s="239">
        <v>1</v>
      </c>
      <c r="Z775" s="239">
        <v>1</v>
      </c>
      <c r="AA775" s="239">
        <v>1</v>
      </c>
      <c r="AB775" s="239">
        <v>1</v>
      </c>
      <c r="AC775" s="239">
        <v>98</v>
      </c>
      <c r="AD775" s="239" t="s">
        <v>1563</v>
      </c>
      <c r="AE775" s="239" t="s">
        <v>1550</v>
      </c>
      <c r="AF775" s="239" t="s">
        <v>521</v>
      </c>
      <c r="AG775" s="239">
        <v>3</v>
      </c>
      <c r="AH775" s="239">
        <v>2</v>
      </c>
      <c r="AI775" s="239">
        <v>4</v>
      </c>
      <c r="AJ775" s="239">
        <v>7</v>
      </c>
      <c r="AK775" s="239">
        <v>21</v>
      </c>
      <c r="AL775" s="239">
        <v>65</v>
      </c>
      <c r="AM775" s="239" t="s">
        <v>374</v>
      </c>
      <c r="AN775" s="239">
        <v>90</v>
      </c>
      <c r="AO775" s="239">
        <v>21</v>
      </c>
      <c r="AP775" s="239">
        <v>1</v>
      </c>
      <c r="AS775" s="239">
        <v>7</v>
      </c>
      <c r="AT775" s="239">
        <v>98</v>
      </c>
      <c r="AU775" s="239">
        <v>55</v>
      </c>
      <c r="AV775" s="239">
        <v>11</v>
      </c>
      <c r="AW775" s="239">
        <v>21</v>
      </c>
      <c r="CT775" s="239">
        <v>449156</v>
      </c>
      <c r="CU775" s="239">
        <v>4970121</v>
      </c>
      <c r="CV775" s="239">
        <v>44.8826982</v>
      </c>
      <c r="CW775" s="239">
        <v>-93.643784800000006</v>
      </c>
      <c r="CX775" s="239" t="s">
        <v>379</v>
      </c>
      <c r="CY775" s="239" t="s">
        <v>1564</v>
      </c>
    </row>
    <row r="776" spans="1:103" x14ac:dyDescent="0.25">
      <c r="A776" s="239">
        <v>565901</v>
      </c>
      <c r="B776" s="239">
        <v>3</v>
      </c>
      <c r="C776" s="239">
        <v>7</v>
      </c>
      <c r="D776" s="239">
        <v>178.55099999999999</v>
      </c>
      <c r="E776" s="239">
        <v>10</v>
      </c>
      <c r="F776" s="239" t="s">
        <v>1499</v>
      </c>
      <c r="H776" s="239" t="s">
        <v>374</v>
      </c>
      <c r="I776" s="239">
        <v>25</v>
      </c>
      <c r="K776" s="239">
        <v>18004602</v>
      </c>
      <c r="M776" s="239">
        <v>2</v>
      </c>
      <c r="N776" s="239">
        <v>14</v>
      </c>
      <c r="O776" s="239">
        <v>2018</v>
      </c>
      <c r="P776" s="239" t="s">
        <v>375</v>
      </c>
      <c r="Q776" s="239">
        <v>7</v>
      </c>
      <c r="R776" s="239" t="s">
        <v>393</v>
      </c>
      <c r="S776" s="239">
        <v>5</v>
      </c>
      <c r="T776" s="239">
        <v>0</v>
      </c>
      <c r="U776" s="239">
        <v>2</v>
      </c>
      <c r="V776" s="239">
        <v>10</v>
      </c>
      <c r="W776" s="239">
        <v>10</v>
      </c>
      <c r="X776" s="239">
        <v>10</v>
      </c>
      <c r="Y776" s="239">
        <v>2</v>
      </c>
      <c r="Z776" s="239">
        <v>1</v>
      </c>
      <c r="AB776" s="239">
        <v>99</v>
      </c>
      <c r="AC776" s="239">
        <v>98</v>
      </c>
      <c r="AD776" s="239" t="s">
        <v>1516</v>
      </c>
      <c r="AF776" s="239" t="s">
        <v>521</v>
      </c>
      <c r="AG776" s="239">
        <v>5</v>
      </c>
      <c r="AH776" s="239">
        <v>2</v>
      </c>
      <c r="AI776" s="239">
        <v>4</v>
      </c>
      <c r="AJ776" s="239">
        <v>3</v>
      </c>
      <c r="AK776" s="239">
        <v>26</v>
      </c>
      <c r="AL776" s="239">
        <v>61</v>
      </c>
      <c r="AM776" s="239" t="s">
        <v>384</v>
      </c>
      <c r="AN776" s="239">
        <v>5</v>
      </c>
      <c r="AO776" s="239">
        <v>1</v>
      </c>
      <c r="AS776" s="239">
        <v>12</v>
      </c>
      <c r="AT776" s="239">
        <v>98</v>
      </c>
      <c r="AU776" s="239">
        <v>55</v>
      </c>
      <c r="AV776" s="239">
        <v>11</v>
      </c>
      <c r="AW776" s="239">
        <v>21</v>
      </c>
      <c r="AX776" s="239">
        <v>2</v>
      </c>
      <c r="AY776" s="239">
        <v>49</v>
      </c>
      <c r="AZ776" s="239">
        <v>3</v>
      </c>
      <c r="BA776" s="239">
        <v>26</v>
      </c>
      <c r="BB776" s="239">
        <v>41</v>
      </c>
      <c r="BC776" s="239" t="s">
        <v>374</v>
      </c>
      <c r="BD776" s="239">
        <v>5</v>
      </c>
      <c r="BE776" s="239">
        <v>1</v>
      </c>
      <c r="BI776" s="239">
        <v>12</v>
      </c>
      <c r="BJ776" s="239">
        <v>98</v>
      </c>
      <c r="BK776" s="239">
        <v>55</v>
      </c>
      <c r="BL776" s="239">
        <v>11</v>
      </c>
      <c r="BM776" s="239">
        <v>21</v>
      </c>
      <c r="CT776" s="239">
        <v>449162.20265845401</v>
      </c>
      <c r="CU776" s="239">
        <v>4970113.5152709698</v>
      </c>
      <c r="CV776" s="239">
        <v>44.882627970000001</v>
      </c>
      <c r="CW776" s="239">
        <v>-93.643711550000006</v>
      </c>
      <c r="CX776" s="239" t="s">
        <v>379</v>
      </c>
      <c r="CY776" s="239" t="s">
        <v>1565</v>
      </c>
    </row>
    <row r="777" spans="1:103" x14ac:dyDescent="0.25">
      <c r="A777" s="239">
        <v>780339</v>
      </c>
      <c r="B777" s="239">
        <v>3</v>
      </c>
      <c r="C777" s="239">
        <v>7</v>
      </c>
      <c r="D777" s="239">
        <v>178.55500000000001</v>
      </c>
      <c r="E777" s="239">
        <v>10</v>
      </c>
      <c r="F777" s="239" t="s">
        <v>1499</v>
      </c>
      <c r="H777" s="239" t="s">
        <v>374</v>
      </c>
      <c r="I777" s="239">
        <v>25</v>
      </c>
      <c r="K777" s="239">
        <v>20500531</v>
      </c>
      <c r="L777" s="239">
        <v>200150363</v>
      </c>
      <c r="M777" s="239">
        <v>1</v>
      </c>
      <c r="N777" s="239">
        <v>15</v>
      </c>
      <c r="O777" s="239">
        <v>2020</v>
      </c>
      <c r="P777" s="239" t="s">
        <v>375</v>
      </c>
      <c r="Q777" s="239">
        <v>12</v>
      </c>
      <c r="S777" s="239">
        <v>4</v>
      </c>
      <c r="T777" s="239">
        <v>0</v>
      </c>
      <c r="U777" s="239">
        <v>1</v>
      </c>
      <c r="W777" s="239">
        <v>30</v>
      </c>
      <c r="X777" s="239">
        <v>3</v>
      </c>
      <c r="Y777" s="239">
        <v>1</v>
      </c>
      <c r="Z777" s="239">
        <v>2</v>
      </c>
      <c r="AB777" s="239">
        <v>3</v>
      </c>
      <c r="AC777" s="239">
        <v>98</v>
      </c>
      <c r="AD777" s="239" t="s">
        <v>1566</v>
      </c>
      <c r="AF777" s="239" t="s">
        <v>521</v>
      </c>
      <c r="AG777" s="239">
        <v>3</v>
      </c>
      <c r="AH777" s="239">
        <v>2</v>
      </c>
      <c r="AI777" s="239">
        <v>3</v>
      </c>
      <c r="AJ777" s="239">
        <v>3</v>
      </c>
      <c r="AK777" s="239">
        <v>21</v>
      </c>
      <c r="AL777" s="239">
        <v>54</v>
      </c>
      <c r="AM777" s="239" t="s">
        <v>374</v>
      </c>
      <c r="AN777" s="239">
        <v>7</v>
      </c>
      <c r="AO777" s="239">
        <v>62</v>
      </c>
      <c r="AS777" s="239">
        <v>12</v>
      </c>
      <c r="AT777" s="239">
        <v>20</v>
      </c>
      <c r="AU777" s="239">
        <v>55</v>
      </c>
      <c r="AV777" s="239">
        <v>11</v>
      </c>
      <c r="AW777" s="239">
        <v>21</v>
      </c>
      <c r="CT777" s="239">
        <v>449157.57344848098</v>
      </c>
      <c r="CU777" s="239">
        <v>4970117.6107018897</v>
      </c>
      <c r="CV777" s="239">
        <v>44.882664509999998</v>
      </c>
      <c r="CW777" s="239">
        <v>-93.643770579999995</v>
      </c>
      <c r="CX777" s="239" t="s">
        <v>379</v>
      </c>
      <c r="CY777" s="239" t="s">
        <v>1567</v>
      </c>
    </row>
    <row r="778" spans="1:103" x14ac:dyDescent="0.25">
      <c r="A778" s="239">
        <v>750153</v>
      </c>
      <c r="B778" s="239">
        <v>3</v>
      </c>
      <c r="C778" s="239">
        <v>7</v>
      </c>
      <c r="D778" s="239">
        <v>178.56800000000001</v>
      </c>
      <c r="E778" s="239">
        <v>10</v>
      </c>
      <c r="F778" s="239" t="s">
        <v>1499</v>
      </c>
      <c r="H778" s="239" t="s">
        <v>374</v>
      </c>
      <c r="I778" s="239">
        <v>25</v>
      </c>
      <c r="K778" s="239">
        <v>19029024</v>
      </c>
      <c r="M778" s="239">
        <v>9</v>
      </c>
      <c r="N778" s="239">
        <v>26</v>
      </c>
      <c r="O778" s="239">
        <v>2019</v>
      </c>
      <c r="P778" s="239" t="s">
        <v>416</v>
      </c>
      <c r="Q778" s="239">
        <v>11</v>
      </c>
      <c r="R778" s="239" t="s">
        <v>393</v>
      </c>
      <c r="S778" s="239">
        <v>5</v>
      </c>
      <c r="T778" s="239">
        <v>0</v>
      </c>
      <c r="U778" s="239">
        <v>2</v>
      </c>
      <c r="V778" s="239">
        <v>10</v>
      </c>
      <c r="W778" s="239">
        <v>10</v>
      </c>
      <c r="X778" s="239">
        <v>3</v>
      </c>
      <c r="Y778" s="239">
        <v>1</v>
      </c>
      <c r="Z778" s="239">
        <v>2</v>
      </c>
      <c r="AB778" s="239">
        <v>1</v>
      </c>
      <c r="AC778" s="239">
        <v>98</v>
      </c>
      <c r="AD778" s="239" t="s">
        <v>676</v>
      </c>
      <c r="AF778" s="239" t="s">
        <v>521</v>
      </c>
      <c r="AG778" s="239">
        <v>5</v>
      </c>
      <c r="AH778" s="239">
        <v>2</v>
      </c>
      <c r="AI778" s="239">
        <v>2</v>
      </c>
      <c r="AJ778" s="239">
        <v>3</v>
      </c>
      <c r="AK778" s="239">
        <v>21</v>
      </c>
      <c r="AL778" s="239">
        <v>47</v>
      </c>
      <c r="AM778" s="239" t="s">
        <v>374</v>
      </c>
      <c r="AN778" s="239">
        <v>5</v>
      </c>
      <c r="AO778" s="239">
        <v>1</v>
      </c>
      <c r="AS778" s="239">
        <v>12</v>
      </c>
      <c r="AT778" s="239">
        <v>20</v>
      </c>
      <c r="AU778" s="239">
        <v>55</v>
      </c>
      <c r="AV778" s="239">
        <v>11</v>
      </c>
      <c r="AW778" s="239">
        <v>21</v>
      </c>
      <c r="AX778" s="239">
        <v>2</v>
      </c>
      <c r="AY778" s="239">
        <v>2</v>
      </c>
      <c r="AZ778" s="239">
        <v>3</v>
      </c>
      <c r="BA778" s="239">
        <v>28</v>
      </c>
      <c r="BB778" s="239">
        <v>28</v>
      </c>
      <c r="BC778" s="239" t="s">
        <v>384</v>
      </c>
      <c r="BD778" s="239">
        <v>5</v>
      </c>
      <c r="BE778" s="239">
        <v>74</v>
      </c>
      <c r="BF778" s="239">
        <v>68</v>
      </c>
      <c r="BI778" s="239">
        <v>12</v>
      </c>
      <c r="BJ778" s="239">
        <v>20</v>
      </c>
      <c r="BK778" s="239">
        <v>55</v>
      </c>
      <c r="BL778" s="239">
        <v>11</v>
      </c>
      <c r="BM778" s="239">
        <v>21</v>
      </c>
      <c r="CT778" s="239">
        <v>449187.72497036698</v>
      </c>
      <c r="CU778" s="239">
        <v>4970100.3410798199</v>
      </c>
      <c r="CV778" s="239">
        <v>44.882511209999997</v>
      </c>
      <c r="CW778" s="239">
        <v>-93.643387090000004</v>
      </c>
      <c r="CX778" s="239" t="s">
        <v>379</v>
      </c>
      <c r="CY778" s="239" t="s">
        <v>1568</v>
      </c>
    </row>
    <row r="779" spans="1:103" x14ac:dyDescent="0.25">
      <c r="A779" s="239">
        <v>760579</v>
      </c>
      <c r="B779" s="239">
        <v>3</v>
      </c>
      <c r="C779" s="239">
        <v>7</v>
      </c>
      <c r="D779" s="239">
        <v>178.57499999999999</v>
      </c>
      <c r="E779" s="239">
        <v>10</v>
      </c>
      <c r="F779" s="239" t="s">
        <v>1499</v>
      </c>
      <c r="H779" s="239" t="s">
        <v>374</v>
      </c>
      <c r="I779" s="239">
        <v>25</v>
      </c>
      <c r="K779" s="239">
        <v>19033426</v>
      </c>
      <c r="M779" s="239">
        <v>11</v>
      </c>
      <c r="N779" s="239">
        <v>7</v>
      </c>
      <c r="O779" s="239">
        <v>2019</v>
      </c>
      <c r="P779" s="239" t="s">
        <v>416</v>
      </c>
      <c r="Q779" s="239">
        <v>13</v>
      </c>
      <c r="R779" s="239" t="s">
        <v>393</v>
      </c>
      <c r="S779" s="239">
        <v>3</v>
      </c>
      <c r="T779" s="239">
        <v>0</v>
      </c>
      <c r="U779" s="239">
        <v>2</v>
      </c>
      <c r="V779" s="239">
        <v>12</v>
      </c>
      <c r="W779" s="239">
        <v>10</v>
      </c>
      <c r="X779" s="239">
        <v>3</v>
      </c>
      <c r="Y779" s="239">
        <v>1</v>
      </c>
      <c r="Z779" s="239">
        <v>1</v>
      </c>
      <c r="AB779" s="239">
        <v>1</v>
      </c>
      <c r="AC779" s="239">
        <v>98</v>
      </c>
      <c r="AD779" s="239">
        <v>7</v>
      </c>
      <c r="AF779" s="239" t="s">
        <v>521</v>
      </c>
      <c r="AG779" s="239">
        <v>7</v>
      </c>
      <c r="AH779" s="239">
        <v>2</v>
      </c>
      <c r="AI779" s="239">
        <v>2</v>
      </c>
      <c r="AJ779" s="239">
        <v>3</v>
      </c>
      <c r="AK779" s="239">
        <v>34</v>
      </c>
      <c r="AL779" s="239">
        <v>66</v>
      </c>
      <c r="AM779" s="239" t="s">
        <v>384</v>
      </c>
      <c r="AN779" s="239">
        <v>5</v>
      </c>
      <c r="AO779" s="239">
        <v>1</v>
      </c>
      <c r="AS779" s="239">
        <v>12</v>
      </c>
      <c r="AT779" s="239">
        <v>20</v>
      </c>
      <c r="AU779" s="239">
        <v>55</v>
      </c>
      <c r="AV779" s="239">
        <v>11</v>
      </c>
      <c r="AW779" s="239">
        <v>21</v>
      </c>
      <c r="AX779" s="239">
        <v>2</v>
      </c>
      <c r="AY779" s="239">
        <v>5</v>
      </c>
      <c r="AZ779" s="239">
        <v>3</v>
      </c>
      <c r="BA779" s="239">
        <v>21</v>
      </c>
      <c r="BB779" s="239">
        <v>63</v>
      </c>
      <c r="BC779" s="239">
        <v>99</v>
      </c>
      <c r="BD779" s="239">
        <v>5</v>
      </c>
      <c r="BE779" s="239">
        <v>74</v>
      </c>
      <c r="BI779" s="239">
        <v>12</v>
      </c>
      <c r="BJ779" s="239">
        <v>20</v>
      </c>
      <c r="BK779" s="239">
        <v>55</v>
      </c>
      <c r="BL779" s="239">
        <v>11</v>
      </c>
      <c r="BM779" s="239">
        <v>21</v>
      </c>
      <c r="CT779" s="239">
        <v>449185.34371560399</v>
      </c>
      <c r="CU779" s="239">
        <v>4970101.4407564998</v>
      </c>
      <c r="CV779" s="239">
        <v>44.882520939999999</v>
      </c>
      <c r="CW779" s="239">
        <v>-93.643417349999993</v>
      </c>
      <c r="CX779" s="239" t="s">
        <v>379</v>
      </c>
      <c r="CY779" s="239" t="s">
        <v>1569</v>
      </c>
    </row>
  </sheetData>
  <autoFilter ref="A1:CY779" xr:uid="{46C7FFC7-F21E-444B-AB13-50097A492F7C}"/>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B8E23-C321-4D7A-8F49-8346EA682A75}">
  <sheetPr>
    <tabColor theme="2" tint="-0.499984740745262"/>
  </sheetPr>
  <dimension ref="A1:CY260"/>
  <sheetViews>
    <sheetView workbookViewId="0">
      <selection activeCell="F16" sqref="F16"/>
    </sheetView>
  </sheetViews>
  <sheetFormatPr defaultRowHeight="15" x14ac:dyDescent="0.25"/>
  <cols>
    <col min="1" max="16384" width="9.140625" style="239"/>
  </cols>
  <sheetData>
    <row r="1" spans="1:103" x14ac:dyDescent="0.25">
      <c r="A1" s="239" t="s">
        <v>270</v>
      </c>
      <c r="B1" s="239" t="s">
        <v>271</v>
      </c>
      <c r="C1" s="239" t="s">
        <v>272</v>
      </c>
      <c r="D1" s="239" t="s">
        <v>273</v>
      </c>
      <c r="E1" s="239" t="s">
        <v>274</v>
      </c>
      <c r="F1" s="239" t="s">
        <v>275</v>
      </c>
      <c r="G1" s="239" t="s">
        <v>276</v>
      </c>
      <c r="H1" s="239" t="s">
        <v>277</v>
      </c>
      <c r="I1" s="239" t="s">
        <v>278</v>
      </c>
      <c r="J1" s="239" t="s">
        <v>279</v>
      </c>
      <c r="K1" s="239" t="s">
        <v>280</v>
      </c>
      <c r="L1" s="239" t="s">
        <v>281</v>
      </c>
      <c r="M1" s="239" t="s">
        <v>282</v>
      </c>
      <c r="N1" s="239" t="s">
        <v>283</v>
      </c>
      <c r="O1" s="239" t="s">
        <v>284</v>
      </c>
      <c r="P1" s="239" t="s">
        <v>285</v>
      </c>
      <c r="Q1" s="239" t="s">
        <v>286</v>
      </c>
      <c r="R1" s="239" t="s">
        <v>287</v>
      </c>
      <c r="S1" s="239" t="s">
        <v>288</v>
      </c>
      <c r="T1" s="239" t="s">
        <v>289</v>
      </c>
      <c r="U1" s="239" t="s">
        <v>290</v>
      </c>
      <c r="V1" s="239" t="s">
        <v>291</v>
      </c>
      <c r="W1" s="239" t="s">
        <v>292</v>
      </c>
      <c r="X1" s="239" t="s">
        <v>293</v>
      </c>
      <c r="Y1" s="239" t="s">
        <v>294</v>
      </c>
      <c r="Z1" s="239" t="s">
        <v>295</v>
      </c>
      <c r="AA1" s="239" t="s">
        <v>296</v>
      </c>
      <c r="AB1" s="239" t="s">
        <v>297</v>
      </c>
      <c r="AC1" s="239" t="s">
        <v>298</v>
      </c>
      <c r="AD1" s="239" t="s">
        <v>299</v>
      </c>
      <c r="AE1" s="239" t="s">
        <v>300</v>
      </c>
      <c r="AF1" s="239" t="s">
        <v>301</v>
      </c>
      <c r="AG1" s="239" t="s">
        <v>302</v>
      </c>
      <c r="AH1" s="239" t="s">
        <v>303</v>
      </c>
      <c r="AI1" s="239" t="s">
        <v>304</v>
      </c>
      <c r="AJ1" s="239" t="s">
        <v>305</v>
      </c>
      <c r="AK1" s="239" t="s">
        <v>306</v>
      </c>
      <c r="AL1" s="239" t="s">
        <v>307</v>
      </c>
      <c r="AM1" s="239" t="s">
        <v>308</v>
      </c>
      <c r="AN1" s="239" t="s">
        <v>309</v>
      </c>
      <c r="AO1" s="239" t="s">
        <v>310</v>
      </c>
      <c r="AP1" s="239" t="s">
        <v>311</v>
      </c>
      <c r="AQ1" s="239" t="s">
        <v>312</v>
      </c>
      <c r="AR1" s="239" t="s">
        <v>313</v>
      </c>
      <c r="AS1" s="239" t="s">
        <v>314</v>
      </c>
      <c r="AT1" s="239" t="s">
        <v>315</v>
      </c>
      <c r="AU1" s="239" t="s">
        <v>316</v>
      </c>
      <c r="AV1" s="239" t="s">
        <v>317</v>
      </c>
      <c r="AW1" s="239" t="s">
        <v>318</v>
      </c>
      <c r="AX1" s="239" t="s">
        <v>319</v>
      </c>
      <c r="AY1" s="239" t="s">
        <v>320</v>
      </c>
      <c r="AZ1" s="239" t="s">
        <v>321</v>
      </c>
      <c r="BA1" s="239" t="s">
        <v>322</v>
      </c>
      <c r="BB1" s="239" t="s">
        <v>323</v>
      </c>
      <c r="BC1" s="239" t="s">
        <v>324</v>
      </c>
      <c r="BD1" s="239" t="s">
        <v>325</v>
      </c>
      <c r="BE1" s="239" t="s">
        <v>326</v>
      </c>
      <c r="BF1" s="239" t="s">
        <v>327</v>
      </c>
      <c r="BG1" s="239" t="s">
        <v>328</v>
      </c>
      <c r="BH1" s="239" t="s">
        <v>329</v>
      </c>
      <c r="BI1" s="239" t="s">
        <v>330</v>
      </c>
      <c r="BJ1" s="239" t="s">
        <v>331</v>
      </c>
      <c r="BK1" s="239" t="s">
        <v>332</v>
      </c>
      <c r="BL1" s="239" t="s">
        <v>333</v>
      </c>
      <c r="BM1" s="239" t="s">
        <v>334</v>
      </c>
      <c r="BN1" s="239" t="s">
        <v>335</v>
      </c>
      <c r="BO1" s="239" t="s">
        <v>336</v>
      </c>
      <c r="BP1" s="239" t="s">
        <v>337</v>
      </c>
      <c r="BQ1" s="239" t="s">
        <v>338</v>
      </c>
      <c r="BR1" s="239" t="s">
        <v>339</v>
      </c>
      <c r="BS1" s="239" t="s">
        <v>340</v>
      </c>
      <c r="BT1" s="239" t="s">
        <v>341</v>
      </c>
      <c r="BU1" s="239" t="s">
        <v>342</v>
      </c>
      <c r="BV1" s="239" t="s">
        <v>343</v>
      </c>
      <c r="BW1" s="239" t="s">
        <v>344</v>
      </c>
      <c r="BX1" s="239" t="s">
        <v>345</v>
      </c>
      <c r="BY1" s="239" t="s">
        <v>346</v>
      </c>
      <c r="BZ1" s="239" t="s">
        <v>347</v>
      </c>
      <c r="CA1" s="239" t="s">
        <v>348</v>
      </c>
      <c r="CB1" s="239" t="s">
        <v>349</v>
      </c>
      <c r="CC1" s="239" t="s">
        <v>350</v>
      </c>
      <c r="CD1" s="239" t="s">
        <v>351</v>
      </c>
      <c r="CE1" s="239" t="s">
        <v>352</v>
      </c>
      <c r="CF1" s="239" t="s">
        <v>353</v>
      </c>
      <c r="CG1" s="239" t="s">
        <v>354</v>
      </c>
      <c r="CH1" s="239" t="s">
        <v>355</v>
      </c>
      <c r="CI1" s="239" t="s">
        <v>356</v>
      </c>
      <c r="CJ1" s="239" t="s">
        <v>357</v>
      </c>
      <c r="CK1" s="239" t="s">
        <v>358</v>
      </c>
      <c r="CL1" s="239" t="s">
        <v>359</v>
      </c>
      <c r="CM1" s="239" t="s">
        <v>360</v>
      </c>
      <c r="CN1" s="239" t="s">
        <v>361</v>
      </c>
      <c r="CO1" s="239" t="s">
        <v>362</v>
      </c>
      <c r="CP1" s="239" t="s">
        <v>363</v>
      </c>
      <c r="CQ1" s="239" t="s">
        <v>364</v>
      </c>
      <c r="CR1" s="239" t="s">
        <v>365</v>
      </c>
      <c r="CS1" s="239" t="s">
        <v>366</v>
      </c>
      <c r="CT1" s="239" t="s">
        <v>367</v>
      </c>
      <c r="CU1" s="239" t="s">
        <v>368</v>
      </c>
      <c r="CV1" s="239" t="s">
        <v>369</v>
      </c>
      <c r="CW1" s="239" t="s">
        <v>370</v>
      </c>
      <c r="CX1" s="239" t="s">
        <v>371</v>
      </c>
      <c r="CY1" s="239" t="s">
        <v>372</v>
      </c>
    </row>
    <row r="2" spans="1:103" x14ac:dyDescent="0.25">
      <c r="A2" s="239">
        <v>10906882</v>
      </c>
      <c r="B2" s="239">
        <v>2</v>
      </c>
      <c r="C2" s="239">
        <v>212</v>
      </c>
      <c r="D2" s="239">
        <v>119.837</v>
      </c>
      <c r="E2" s="239">
        <v>43</v>
      </c>
      <c r="F2" s="239" t="s">
        <v>1570</v>
      </c>
      <c r="H2" s="239">
        <v>8</v>
      </c>
      <c r="I2" s="239">
        <v>22</v>
      </c>
      <c r="K2" s="239">
        <v>13201346</v>
      </c>
      <c r="L2" s="239">
        <v>133190200</v>
      </c>
      <c r="M2" s="239">
        <v>11</v>
      </c>
      <c r="N2" s="239">
        <v>5</v>
      </c>
      <c r="O2" s="239">
        <v>2013</v>
      </c>
      <c r="P2" s="239" t="s">
        <v>391</v>
      </c>
      <c r="Q2" s="239">
        <v>9</v>
      </c>
      <c r="R2" s="239" t="s">
        <v>393</v>
      </c>
      <c r="S2" s="239">
        <v>4</v>
      </c>
      <c r="T2" s="239">
        <v>0</v>
      </c>
      <c r="U2" s="239">
        <v>1</v>
      </c>
      <c r="V2" s="239">
        <v>7</v>
      </c>
      <c r="W2" s="239">
        <v>83</v>
      </c>
      <c r="X2" s="239">
        <v>2</v>
      </c>
      <c r="Y2" s="239">
        <v>1</v>
      </c>
      <c r="Z2" s="239">
        <v>2</v>
      </c>
      <c r="AB2" s="239">
        <v>1</v>
      </c>
      <c r="AC2" s="239">
        <v>98</v>
      </c>
      <c r="AD2" s="239" t="s">
        <v>404</v>
      </c>
      <c r="AE2" s="239">
        <v>120</v>
      </c>
      <c r="AF2" s="239" t="s">
        <v>378</v>
      </c>
      <c r="AG2" s="239">
        <v>3</v>
      </c>
      <c r="AH2" s="239">
        <v>2</v>
      </c>
      <c r="AI2" s="239">
        <v>2</v>
      </c>
      <c r="AJ2" s="239">
        <v>3</v>
      </c>
      <c r="AK2" s="239">
        <v>21</v>
      </c>
      <c r="AL2" s="239">
        <v>34</v>
      </c>
      <c r="AM2" s="239" t="s">
        <v>374</v>
      </c>
      <c r="AN2" s="239">
        <v>7</v>
      </c>
      <c r="AO2" s="239">
        <v>21</v>
      </c>
      <c r="AS2" s="239">
        <v>3</v>
      </c>
      <c r="AT2" s="239">
        <v>98</v>
      </c>
      <c r="AU2" s="239">
        <v>65</v>
      </c>
      <c r="AV2" s="239">
        <v>11</v>
      </c>
      <c r="AW2" s="239">
        <v>21</v>
      </c>
      <c r="CT2" s="239">
        <v>408864</v>
      </c>
      <c r="CU2" s="239">
        <v>4957600</v>
      </c>
      <c r="CV2" s="239">
        <v>44.7659825</v>
      </c>
      <c r="CW2" s="239">
        <v>-94.151640700000002</v>
      </c>
      <c r="CX2" s="239" t="s">
        <v>379</v>
      </c>
      <c r="CY2" s="239" t="s">
        <v>1571</v>
      </c>
    </row>
    <row r="3" spans="1:103" x14ac:dyDescent="0.25">
      <c r="A3" s="239">
        <v>11082126</v>
      </c>
      <c r="B3" s="239">
        <v>2</v>
      </c>
      <c r="C3" s="239">
        <v>212</v>
      </c>
      <c r="D3" s="239">
        <v>119.965</v>
      </c>
      <c r="E3" s="239">
        <v>43</v>
      </c>
      <c r="F3" s="239" t="s">
        <v>1570</v>
      </c>
      <c r="H3" s="239">
        <v>8</v>
      </c>
      <c r="I3" s="239">
        <v>22</v>
      </c>
      <c r="K3" s="239">
        <v>15202068</v>
      </c>
      <c r="L3" s="239">
        <v>153340413</v>
      </c>
      <c r="M3" s="239">
        <v>11</v>
      </c>
      <c r="N3" s="239">
        <v>26</v>
      </c>
      <c r="O3" s="239">
        <v>2015</v>
      </c>
      <c r="P3" s="239" t="s">
        <v>416</v>
      </c>
      <c r="Q3" s="239">
        <v>11</v>
      </c>
      <c r="R3" s="239" t="s">
        <v>393</v>
      </c>
      <c r="S3" s="239">
        <v>5</v>
      </c>
      <c r="T3" s="239">
        <v>0</v>
      </c>
      <c r="U3" s="239">
        <v>2</v>
      </c>
      <c r="V3" s="239">
        <v>10</v>
      </c>
      <c r="W3" s="239">
        <v>10</v>
      </c>
      <c r="X3" s="239">
        <v>2</v>
      </c>
      <c r="Y3" s="239">
        <v>1</v>
      </c>
      <c r="Z3" s="239">
        <v>4</v>
      </c>
      <c r="AB3" s="239">
        <v>5</v>
      </c>
      <c r="AC3" s="239">
        <v>98</v>
      </c>
      <c r="AD3" s="239" t="s">
        <v>1572</v>
      </c>
      <c r="AE3" s="239" t="s">
        <v>1573</v>
      </c>
      <c r="AF3" s="239" t="s">
        <v>378</v>
      </c>
      <c r="AG3" s="239">
        <v>5</v>
      </c>
      <c r="AH3" s="239">
        <v>2</v>
      </c>
      <c r="AI3" s="239">
        <v>2</v>
      </c>
      <c r="AJ3" s="239">
        <v>3</v>
      </c>
      <c r="AK3" s="239">
        <v>21</v>
      </c>
      <c r="AL3" s="239">
        <v>62</v>
      </c>
      <c r="AM3" s="239" t="s">
        <v>384</v>
      </c>
      <c r="AN3" s="239">
        <v>5</v>
      </c>
      <c r="AO3" s="239">
        <v>72</v>
      </c>
      <c r="AS3" s="239">
        <v>4</v>
      </c>
      <c r="AT3" s="239">
        <v>98</v>
      </c>
      <c r="AU3" s="239">
        <v>65</v>
      </c>
      <c r="AV3" s="239">
        <v>11</v>
      </c>
      <c r="AW3" s="239">
        <v>21</v>
      </c>
      <c r="AX3" s="239">
        <v>2</v>
      </c>
      <c r="AY3" s="239">
        <v>4</v>
      </c>
      <c r="AZ3" s="239">
        <v>3</v>
      </c>
      <c r="BA3" s="239">
        <v>21</v>
      </c>
      <c r="BB3" s="239">
        <v>33</v>
      </c>
      <c r="BC3" s="239" t="s">
        <v>374</v>
      </c>
      <c r="BD3" s="239">
        <v>5</v>
      </c>
      <c r="BE3" s="239">
        <v>1</v>
      </c>
      <c r="BI3" s="239">
        <v>4</v>
      </c>
      <c r="BJ3" s="239">
        <v>98</v>
      </c>
      <c r="BK3" s="239">
        <v>65</v>
      </c>
      <c r="BL3" s="239">
        <v>11</v>
      </c>
      <c r="BM3" s="239">
        <v>21</v>
      </c>
      <c r="CT3" s="239">
        <v>409051</v>
      </c>
      <c r="CU3" s="239">
        <v>4957687</v>
      </c>
      <c r="CV3" s="239">
        <v>44.766790499999999</v>
      </c>
      <c r="CW3" s="239">
        <v>-94.149297799999999</v>
      </c>
      <c r="CX3" s="239" t="s">
        <v>379</v>
      </c>
      <c r="CY3" s="239" t="s">
        <v>1574</v>
      </c>
    </row>
    <row r="4" spans="1:103" x14ac:dyDescent="0.25">
      <c r="A4" s="239">
        <v>339035</v>
      </c>
      <c r="B4" s="239">
        <v>2</v>
      </c>
      <c r="C4" s="239">
        <v>212</v>
      </c>
      <c r="D4" s="239">
        <v>119.979</v>
      </c>
      <c r="E4" s="239">
        <v>43</v>
      </c>
      <c r="F4" s="239" t="s">
        <v>1570</v>
      </c>
      <c r="H4" s="239">
        <v>8</v>
      </c>
      <c r="I4" s="239">
        <v>22</v>
      </c>
      <c r="K4" s="239">
        <v>16200659</v>
      </c>
      <c r="M4" s="239">
        <v>3</v>
      </c>
      <c r="N4" s="239">
        <v>30</v>
      </c>
      <c r="O4" s="239">
        <v>2016</v>
      </c>
      <c r="P4" s="239" t="s">
        <v>375</v>
      </c>
      <c r="Q4" s="239">
        <v>7</v>
      </c>
      <c r="R4" s="239" t="s">
        <v>393</v>
      </c>
      <c r="S4" s="239">
        <v>4</v>
      </c>
      <c r="T4" s="239">
        <v>0</v>
      </c>
      <c r="U4" s="239">
        <v>1</v>
      </c>
      <c r="W4" s="239">
        <v>89</v>
      </c>
      <c r="X4" s="239">
        <v>2</v>
      </c>
      <c r="Y4" s="239">
        <v>2</v>
      </c>
      <c r="Z4" s="239">
        <v>2</v>
      </c>
      <c r="AA4" s="239">
        <v>3</v>
      </c>
      <c r="AB4" s="239">
        <v>2</v>
      </c>
      <c r="AC4" s="239">
        <v>98</v>
      </c>
      <c r="AD4" s="239" t="s">
        <v>377</v>
      </c>
      <c r="AF4" s="239" t="s">
        <v>378</v>
      </c>
      <c r="AG4" s="239">
        <v>4</v>
      </c>
      <c r="AH4" s="239">
        <v>2</v>
      </c>
      <c r="AI4" s="239">
        <v>2</v>
      </c>
      <c r="AJ4" s="239">
        <v>3</v>
      </c>
      <c r="AK4" s="239">
        <v>21</v>
      </c>
      <c r="AL4" s="239">
        <v>18</v>
      </c>
      <c r="AM4" s="239" t="s">
        <v>384</v>
      </c>
      <c r="AN4" s="239">
        <v>5</v>
      </c>
      <c r="AO4" s="239">
        <v>72</v>
      </c>
      <c r="AS4" s="239">
        <v>14</v>
      </c>
      <c r="AT4" s="239">
        <v>9</v>
      </c>
      <c r="AU4" s="239">
        <v>55</v>
      </c>
      <c r="AV4" s="239">
        <v>12</v>
      </c>
      <c r="AW4" s="239">
        <v>23</v>
      </c>
      <c r="CT4" s="239">
        <v>409072.05994412</v>
      </c>
      <c r="CU4" s="239">
        <v>4957696.9858606402</v>
      </c>
      <c r="CV4" s="239">
        <v>44.76688549</v>
      </c>
      <c r="CW4" s="239">
        <v>-94.149033470000006</v>
      </c>
      <c r="CX4" s="239" t="s">
        <v>379</v>
      </c>
      <c r="CY4" s="239" t="s">
        <v>1575</v>
      </c>
    </row>
    <row r="5" spans="1:103" x14ac:dyDescent="0.25">
      <c r="A5" s="239">
        <v>590323</v>
      </c>
      <c r="B5" s="239">
        <v>2</v>
      </c>
      <c r="C5" s="239">
        <v>212</v>
      </c>
      <c r="D5" s="239">
        <v>120.041</v>
      </c>
      <c r="E5" s="239">
        <v>43</v>
      </c>
      <c r="F5" s="239" t="s">
        <v>1570</v>
      </c>
      <c r="H5" s="239">
        <v>8</v>
      </c>
      <c r="I5" s="239">
        <v>22</v>
      </c>
      <c r="K5" s="239">
        <v>18200946</v>
      </c>
      <c r="M5" s="239">
        <v>4</v>
      </c>
      <c r="N5" s="239">
        <v>8</v>
      </c>
      <c r="O5" s="239">
        <v>2018</v>
      </c>
      <c r="P5" s="239" t="s">
        <v>389</v>
      </c>
      <c r="Q5" s="239">
        <v>22</v>
      </c>
      <c r="R5" s="239" t="s">
        <v>393</v>
      </c>
      <c r="S5" s="239">
        <v>4</v>
      </c>
      <c r="T5" s="239">
        <v>0</v>
      </c>
      <c r="U5" s="239">
        <v>1</v>
      </c>
      <c r="W5" s="239">
        <v>75</v>
      </c>
      <c r="X5" s="239">
        <v>2</v>
      </c>
      <c r="Y5" s="239">
        <v>6</v>
      </c>
      <c r="Z5" s="239">
        <v>4</v>
      </c>
      <c r="AB5" s="239">
        <v>3</v>
      </c>
      <c r="AC5" s="239">
        <v>98</v>
      </c>
      <c r="AD5" s="239" t="s">
        <v>377</v>
      </c>
      <c r="AF5" s="239" t="s">
        <v>378</v>
      </c>
      <c r="AG5" s="239">
        <v>3</v>
      </c>
      <c r="AH5" s="239">
        <v>2</v>
      </c>
      <c r="AI5" s="239">
        <v>2</v>
      </c>
      <c r="AJ5" s="239">
        <v>3</v>
      </c>
      <c r="AK5" s="239">
        <v>21</v>
      </c>
      <c r="AL5" s="239">
        <v>29</v>
      </c>
      <c r="AM5" s="239" t="s">
        <v>374</v>
      </c>
      <c r="AN5" s="239">
        <v>5</v>
      </c>
      <c r="AO5" s="239">
        <v>75</v>
      </c>
      <c r="AP5" s="239">
        <v>62</v>
      </c>
      <c r="AS5" s="239">
        <v>15</v>
      </c>
      <c r="AT5" s="239">
        <v>9</v>
      </c>
      <c r="AU5" s="239">
        <v>55</v>
      </c>
      <c r="AV5" s="239">
        <v>13</v>
      </c>
      <c r="AW5" s="239">
        <v>21</v>
      </c>
      <c r="CT5" s="239">
        <v>409169.42680552002</v>
      </c>
      <c r="CU5" s="239">
        <v>4957713.9192278404</v>
      </c>
      <c r="CV5" s="239">
        <v>44.767050269999999</v>
      </c>
      <c r="CW5" s="239">
        <v>-94.147806340000002</v>
      </c>
      <c r="CX5" s="239" t="s">
        <v>379</v>
      </c>
      <c r="CY5" s="239" t="s">
        <v>1576</v>
      </c>
    </row>
    <row r="6" spans="1:103" x14ac:dyDescent="0.25">
      <c r="A6" s="239">
        <v>10975089</v>
      </c>
      <c r="B6" s="239">
        <v>2</v>
      </c>
      <c r="C6" s="239">
        <v>212</v>
      </c>
      <c r="D6" s="239">
        <v>120.605</v>
      </c>
      <c r="E6" s="239">
        <v>43</v>
      </c>
      <c r="F6" s="239" t="s">
        <v>1570</v>
      </c>
      <c r="H6" s="239">
        <v>8</v>
      </c>
      <c r="I6" s="239">
        <v>22</v>
      </c>
      <c r="K6" s="239">
        <v>14200673</v>
      </c>
      <c r="L6" s="239">
        <v>141570113</v>
      </c>
      <c r="M6" s="239">
        <v>5</v>
      </c>
      <c r="N6" s="239">
        <v>5</v>
      </c>
      <c r="O6" s="239">
        <v>2014</v>
      </c>
      <c r="P6" s="239" t="s">
        <v>381</v>
      </c>
      <c r="Q6" s="239">
        <v>5</v>
      </c>
      <c r="R6" s="239" t="s">
        <v>393</v>
      </c>
      <c r="S6" s="239">
        <v>5</v>
      </c>
      <c r="T6" s="239">
        <v>0</v>
      </c>
      <c r="U6" s="239">
        <v>1</v>
      </c>
      <c r="V6" s="239">
        <v>7</v>
      </c>
      <c r="W6" s="239">
        <v>83</v>
      </c>
      <c r="X6" s="239">
        <v>2</v>
      </c>
      <c r="Y6" s="239">
        <v>2</v>
      </c>
      <c r="Z6" s="239">
        <v>1</v>
      </c>
      <c r="AB6" s="239">
        <v>1</v>
      </c>
      <c r="AC6" s="239">
        <v>98</v>
      </c>
      <c r="AD6" s="239" t="s">
        <v>404</v>
      </c>
      <c r="AE6" s="239" t="s">
        <v>1577</v>
      </c>
      <c r="AF6" s="239" t="s">
        <v>378</v>
      </c>
      <c r="AG6" s="239">
        <v>3</v>
      </c>
      <c r="AH6" s="239">
        <v>2</v>
      </c>
      <c r="AI6" s="239">
        <v>44</v>
      </c>
      <c r="AJ6" s="239">
        <v>3</v>
      </c>
      <c r="AK6" s="239">
        <v>21</v>
      </c>
      <c r="AL6" s="239">
        <v>30</v>
      </c>
      <c r="AM6" s="239" t="s">
        <v>374</v>
      </c>
      <c r="AN6" s="239">
        <v>5</v>
      </c>
      <c r="AO6" s="239">
        <v>72</v>
      </c>
      <c r="AS6" s="239">
        <v>3</v>
      </c>
      <c r="AT6" s="239">
        <v>98</v>
      </c>
      <c r="AU6" s="239">
        <v>65</v>
      </c>
      <c r="AV6" s="239">
        <v>11</v>
      </c>
      <c r="AW6" s="239">
        <v>21</v>
      </c>
      <c r="CT6" s="239">
        <v>410075</v>
      </c>
      <c r="CU6" s="239">
        <v>4957683</v>
      </c>
      <c r="CV6" s="239">
        <v>44.766889599999999</v>
      </c>
      <c r="CW6" s="239">
        <v>-94.136355699999996</v>
      </c>
      <c r="CX6" s="239" t="s">
        <v>379</v>
      </c>
      <c r="CY6" s="239" t="s">
        <v>1578</v>
      </c>
    </row>
    <row r="7" spans="1:103" x14ac:dyDescent="0.25">
      <c r="A7" s="239">
        <v>10745392</v>
      </c>
      <c r="B7" s="239">
        <v>2</v>
      </c>
      <c r="C7" s="239">
        <v>212</v>
      </c>
      <c r="D7" s="239">
        <v>120.798</v>
      </c>
      <c r="E7" s="239">
        <v>43</v>
      </c>
      <c r="F7" s="239" t="s">
        <v>1570</v>
      </c>
      <c r="H7" s="239">
        <v>8</v>
      </c>
      <c r="I7" s="239">
        <v>22</v>
      </c>
      <c r="L7" s="239">
        <v>112660076</v>
      </c>
      <c r="M7" s="239">
        <v>8</v>
      </c>
      <c r="N7" s="239">
        <v>19</v>
      </c>
      <c r="O7" s="239">
        <v>2011</v>
      </c>
      <c r="P7" s="239" t="s">
        <v>383</v>
      </c>
      <c r="Q7" s="239">
        <v>6</v>
      </c>
      <c r="S7" s="239">
        <v>5</v>
      </c>
      <c r="T7" s="239">
        <v>0</v>
      </c>
      <c r="U7" s="239">
        <v>1</v>
      </c>
      <c r="V7" s="239">
        <v>8</v>
      </c>
      <c r="W7" s="239">
        <v>16</v>
      </c>
      <c r="Y7" s="239">
        <v>2</v>
      </c>
      <c r="Z7" s="239">
        <v>1</v>
      </c>
      <c r="AB7" s="239">
        <v>1</v>
      </c>
      <c r="AC7" s="239">
        <v>98</v>
      </c>
      <c r="AF7" s="239" t="s">
        <v>378</v>
      </c>
      <c r="AG7" s="239">
        <v>4</v>
      </c>
      <c r="AH7" s="239">
        <v>2</v>
      </c>
      <c r="AI7" s="239">
        <v>2</v>
      </c>
      <c r="AJ7" s="239">
        <v>4</v>
      </c>
      <c r="AK7" s="239">
        <v>21</v>
      </c>
      <c r="AL7" s="239">
        <v>61</v>
      </c>
      <c r="AM7" s="239" t="s">
        <v>384</v>
      </c>
      <c r="AT7" s="239">
        <v>90</v>
      </c>
      <c r="AU7" s="239">
        <v>55</v>
      </c>
      <c r="CT7" s="239">
        <v>410371</v>
      </c>
      <c r="CU7" s="239">
        <v>4957770</v>
      </c>
      <c r="CV7" s="239">
        <v>44.767709000000004</v>
      </c>
      <c r="CW7" s="239">
        <v>-94.132634600000003</v>
      </c>
      <c r="CX7" s="239" t="s">
        <v>379</v>
      </c>
    </row>
    <row r="8" spans="1:103" x14ac:dyDescent="0.25">
      <c r="A8" s="239">
        <v>10961835</v>
      </c>
      <c r="B8" s="239">
        <v>2</v>
      </c>
      <c r="C8" s="239">
        <v>212</v>
      </c>
      <c r="D8" s="239">
        <v>120.821</v>
      </c>
      <c r="E8" s="239">
        <v>43</v>
      </c>
      <c r="F8" s="239" t="s">
        <v>1570</v>
      </c>
      <c r="H8" s="239">
        <v>8</v>
      </c>
      <c r="I8" s="239">
        <v>22</v>
      </c>
      <c r="K8" s="239">
        <v>14000244</v>
      </c>
      <c r="L8" s="239">
        <v>140200065</v>
      </c>
      <c r="M8" s="239">
        <v>1</v>
      </c>
      <c r="N8" s="239">
        <v>20</v>
      </c>
      <c r="O8" s="239">
        <v>2014</v>
      </c>
      <c r="P8" s="239" t="s">
        <v>381</v>
      </c>
      <c r="Q8" s="239">
        <v>12</v>
      </c>
      <c r="R8" s="239" t="s">
        <v>207</v>
      </c>
      <c r="S8" s="239">
        <v>5</v>
      </c>
      <c r="T8" s="239">
        <v>0</v>
      </c>
      <c r="U8" s="239">
        <v>1</v>
      </c>
      <c r="V8" s="239">
        <v>6</v>
      </c>
      <c r="W8" s="239">
        <v>53</v>
      </c>
      <c r="X8" s="239">
        <v>4</v>
      </c>
      <c r="Y8" s="239">
        <v>1</v>
      </c>
      <c r="Z8" s="239">
        <v>4</v>
      </c>
      <c r="AA8" s="239">
        <v>4</v>
      </c>
      <c r="AB8" s="239">
        <v>3</v>
      </c>
      <c r="AC8" s="239">
        <v>98</v>
      </c>
      <c r="AD8" s="239" t="s">
        <v>1579</v>
      </c>
      <c r="AF8" s="239" t="s">
        <v>378</v>
      </c>
      <c r="AG8" s="239">
        <v>3</v>
      </c>
      <c r="AH8" s="239">
        <v>2</v>
      </c>
      <c r="AI8" s="239">
        <v>2</v>
      </c>
      <c r="AJ8" s="239">
        <v>3</v>
      </c>
      <c r="AK8" s="239">
        <v>27</v>
      </c>
      <c r="AL8" s="239">
        <v>59</v>
      </c>
      <c r="AM8" s="239" t="s">
        <v>384</v>
      </c>
      <c r="AN8" s="239">
        <v>5</v>
      </c>
      <c r="AS8" s="239">
        <v>11</v>
      </c>
      <c r="AT8" s="239">
        <v>22</v>
      </c>
      <c r="AU8" s="239">
        <v>65</v>
      </c>
      <c r="AV8" s="239">
        <v>10</v>
      </c>
      <c r="AW8" s="239">
        <v>21</v>
      </c>
      <c r="CT8" s="239">
        <v>410405</v>
      </c>
      <c r="CU8" s="239">
        <v>4957784</v>
      </c>
      <c r="CV8" s="239">
        <v>44.767840900000003</v>
      </c>
      <c r="CW8" s="239">
        <v>-94.132209700000004</v>
      </c>
      <c r="CX8" s="239" t="s">
        <v>379</v>
      </c>
      <c r="CY8" s="239" t="s">
        <v>1580</v>
      </c>
    </row>
    <row r="9" spans="1:103" x14ac:dyDescent="0.25">
      <c r="A9" s="239">
        <v>819732</v>
      </c>
      <c r="B9" s="239">
        <v>2</v>
      </c>
      <c r="C9" s="239">
        <v>212</v>
      </c>
      <c r="D9" s="239">
        <v>120.82899999999999</v>
      </c>
      <c r="E9" s="239">
        <v>43</v>
      </c>
      <c r="F9" s="239" t="s">
        <v>1570</v>
      </c>
      <c r="H9" s="239">
        <v>8</v>
      </c>
      <c r="I9" s="239">
        <v>22</v>
      </c>
      <c r="K9" s="239">
        <v>20201551</v>
      </c>
      <c r="L9" s="239">
        <v>201970022</v>
      </c>
      <c r="M9" s="239">
        <v>7</v>
      </c>
      <c r="N9" s="239">
        <v>15</v>
      </c>
      <c r="O9" s="239">
        <v>2020</v>
      </c>
      <c r="P9" s="239" t="s">
        <v>375</v>
      </c>
      <c r="Q9" s="239">
        <v>9</v>
      </c>
      <c r="R9" s="239" t="s">
        <v>376</v>
      </c>
      <c r="S9" s="239">
        <v>4</v>
      </c>
      <c r="T9" s="239">
        <v>0</v>
      </c>
      <c r="U9" s="239">
        <v>2</v>
      </c>
      <c r="V9" s="239">
        <v>5</v>
      </c>
      <c r="W9" s="239">
        <v>10</v>
      </c>
      <c r="X9" s="239">
        <v>3</v>
      </c>
      <c r="Y9" s="239">
        <v>1</v>
      </c>
      <c r="Z9" s="239">
        <v>1</v>
      </c>
      <c r="AB9" s="239">
        <v>1</v>
      </c>
      <c r="AC9" s="239">
        <v>98</v>
      </c>
      <c r="AD9" s="239" t="s">
        <v>377</v>
      </c>
      <c r="AF9" s="239" t="s">
        <v>470</v>
      </c>
      <c r="AG9" s="239">
        <v>10</v>
      </c>
      <c r="AH9" s="239">
        <v>2</v>
      </c>
      <c r="AI9" s="239">
        <v>49</v>
      </c>
      <c r="AJ9" s="239">
        <v>4</v>
      </c>
      <c r="AK9" s="239">
        <v>21</v>
      </c>
      <c r="AL9" s="239">
        <v>62</v>
      </c>
      <c r="AM9" s="239" t="s">
        <v>374</v>
      </c>
      <c r="AN9" s="239">
        <v>5</v>
      </c>
      <c r="AO9" s="239">
        <v>65</v>
      </c>
      <c r="AS9" s="239">
        <v>15</v>
      </c>
      <c r="AT9" s="239">
        <v>23</v>
      </c>
      <c r="AU9" s="239">
        <v>55</v>
      </c>
      <c r="AV9" s="239">
        <v>11</v>
      </c>
      <c r="AW9" s="239">
        <v>21</v>
      </c>
      <c r="AX9" s="239">
        <v>2</v>
      </c>
      <c r="AY9" s="239">
        <v>3</v>
      </c>
      <c r="AZ9" s="239">
        <v>1</v>
      </c>
      <c r="BA9" s="239">
        <v>21</v>
      </c>
      <c r="BB9" s="239">
        <v>17</v>
      </c>
      <c r="BC9" s="239" t="s">
        <v>374</v>
      </c>
      <c r="BD9" s="239">
        <v>5</v>
      </c>
      <c r="BE9" s="239">
        <v>1</v>
      </c>
      <c r="BI9" s="239">
        <v>15</v>
      </c>
      <c r="BJ9" s="239">
        <v>20</v>
      </c>
      <c r="BK9" s="239">
        <v>30</v>
      </c>
      <c r="BL9" s="239">
        <v>11</v>
      </c>
      <c r="BM9" s="239">
        <v>21</v>
      </c>
      <c r="CT9" s="239">
        <v>410422.49597832601</v>
      </c>
      <c r="CU9" s="239">
        <v>4957811.2860892396</v>
      </c>
      <c r="CV9" s="239">
        <v>44.76808466</v>
      </c>
      <c r="CW9" s="239">
        <v>-94.131991799999994</v>
      </c>
      <c r="CX9" s="239" t="s">
        <v>379</v>
      </c>
      <c r="CY9" s="239" t="s">
        <v>1581</v>
      </c>
    </row>
    <row r="10" spans="1:103" x14ac:dyDescent="0.25">
      <c r="A10" s="239">
        <v>669660</v>
      </c>
      <c r="B10" s="239">
        <v>2</v>
      </c>
      <c r="C10" s="239">
        <v>212</v>
      </c>
      <c r="D10" s="239">
        <v>120.836</v>
      </c>
      <c r="E10" s="239">
        <v>43</v>
      </c>
      <c r="F10" s="239" t="s">
        <v>1570</v>
      </c>
      <c r="H10" s="239">
        <v>8</v>
      </c>
      <c r="I10" s="239">
        <v>22</v>
      </c>
      <c r="K10" s="239">
        <v>18203117</v>
      </c>
      <c r="M10" s="239">
        <v>12</v>
      </c>
      <c r="N10" s="239">
        <v>19</v>
      </c>
      <c r="O10" s="239">
        <v>2018</v>
      </c>
      <c r="P10" s="239" t="s">
        <v>375</v>
      </c>
      <c r="Q10" s="239">
        <v>17</v>
      </c>
      <c r="R10" s="239" t="s">
        <v>207</v>
      </c>
      <c r="S10" s="239">
        <v>5</v>
      </c>
      <c r="T10" s="239">
        <v>0</v>
      </c>
      <c r="U10" s="239">
        <v>2</v>
      </c>
      <c r="V10" s="239">
        <v>5</v>
      </c>
      <c r="W10" s="239">
        <v>10</v>
      </c>
      <c r="X10" s="239">
        <v>3</v>
      </c>
      <c r="Y10" s="239">
        <v>4</v>
      </c>
      <c r="Z10" s="239">
        <v>2</v>
      </c>
      <c r="AB10" s="239">
        <v>1</v>
      </c>
      <c r="AC10" s="239">
        <v>98</v>
      </c>
      <c r="AD10" s="239" t="s">
        <v>377</v>
      </c>
      <c r="AF10" s="239" t="s">
        <v>470</v>
      </c>
      <c r="AG10" s="239">
        <v>10</v>
      </c>
      <c r="AH10" s="239">
        <v>2</v>
      </c>
      <c r="AI10" s="239">
        <v>2</v>
      </c>
      <c r="AJ10" s="239">
        <v>2</v>
      </c>
      <c r="AK10" s="239">
        <v>23</v>
      </c>
      <c r="AL10" s="239">
        <v>20</v>
      </c>
      <c r="AM10" s="239" t="s">
        <v>384</v>
      </c>
      <c r="AN10" s="239">
        <v>5</v>
      </c>
      <c r="AO10" s="239">
        <v>74</v>
      </c>
      <c r="AP10" s="239">
        <v>65</v>
      </c>
      <c r="AS10" s="239">
        <v>15</v>
      </c>
      <c r="AT10" s="239">
        <v>23</v>
      </c>
      <c r="AU10" s="239">
        <v>30</v>
      </c>
      <c r="AV10" s="239">
        <v>11</v>
      </c>
      <c r="AW10" s="239">
        <v>21</v>
      </c>
      <c r="AX10" s="239">
        <v>2</v>
      </c>
      <c r="AY10" s="239">
        <v>3</v>
      </c>
      <c r="AZ10" s="239">
        <v>4</v>
      </c>
      <c r="BA10" s="239">
        <v>21</v>
      </c>
      <c r="BB10" s="239">
        <v>61</v>
      </c>
      <c r="BC10" s="239" t="s">
        <v>374</v>
      </c>
      <c r="BD10" s="239">
        <v>5</v>
      </c>
      <c r="BE10" s="239">
        <v>1</v>
      </c>
      <c r="BI10" s="239">
        <v>15</v>
      </c>
      <c r="BJ10" s="239">
        <v>23</v>
      </c>
      <c r="BK10" s="239">
        <v>55</v>
      </c>
      <c r="BL10" s="239">
        <v>11</v>
      </c>
      <c r="BM10" s="239">
        <v>21</v>
      </c>
      <c r="CT10" s="239">
        <v>410435.19600372599</v>
      </c>
      <c r="CU10" s="239">
        <v>4957807.0527474396</v>
      </c>
      <c r="CV10" s="239">
        <v>44.768048149999998</v>
      </c>
      <c r="CW10" s="239">
        <v>-94.131830600000001</v>
      </c>
      <c r="CX10" s="239" t="s">
        <v>379</v>
      </c>
      <c r="CY10" s="239" t="s">
        <v>1582</v>
      </c>
    </row>
    <row r="11" spans="1:103" x14ac:dyDescent="0.25">
      <c r="A11" s="239">
        <v>784525</v>
      </c>
      <c r="B11" s="239">
        <v>2</v>
      </c>
      <c r="C11" s="239">
        <v>212</v>
      </c>
      <c r="D11" s="239">
        <v>120.843</v>
      </c>
      <c r="E11" s="239">
        <v>43</v>
      </c>
      <c r="F11" s="239" t="s">
        <v>1570</v>
      </c>
      <c r="H11" s="239">
        <v>8</v>
      </c>
      <c r="I11" s="239">
        <v>22</v>
      </c>
      <c r="K11" s="239">
        <v>20200284</v>
      </c>
      <c r="L11" s="239">
        <v>200290184</v>
      </c>
      <c r="M11" s="239">
        <v>1</v>
      </c>
      <c r="N11" s="239">
        <v>29</v>
      </c>
      <c r="O11" s="239">
        <v>2020</v>
      </c>
      <c r="P11" s="239" t="s">
        <v>375</v>
      </c>
      <c r="Q11" s="239">
        <v>18</v>
      </c>
      <c r="R11" s="239" t="s">
        <v>376</v>
      </c>
      <c r="S11" s="239">
        <v>4</v>
      </c>
      <c r="T11" s="239">
        <v>0</v>
      </c>
      <c r="U11" s="239">
        <v>3</v>
      </c>
      <c r="V11" s="239">
        <v>5</v>
      </c>
      <c r="W11" s="239">
        <v>10</v>
      </c>
      <c r="X11" s="239">
        <v>3</v>
      </c>
      <c r="Y11" s="239">
        <v>4</v>
      </c>
      <c r="Z11" s="239">
        <v>2</v>
      </c>
      <c r="AB11" s="239">
        <v>1</v>
      </c>
      <c r="AC11" s="239">
        <v>98</v>
      </c>
      <c r="AD11" s="239" t="s">
        <v>377</v>
      </c>
      <c r="AF11" s="239" t="s">
        <v>378</v>
      </c>
      <c r="AG11" s="239">
        <v>10</v>
      </c>
      <c r="AH11" s="239">
        <v>2</v>
      </c>
      <c r="AI11" s="239">
        <v>2</v>
      </c>
      <c r="AJ11" s="239">
        <v>4</v>
      </c>
      <c r="AK11" s="239">
        <v>21</v>
      </c>
      <c r="AL11" s="239">
        <v>54</v>
      </c>
      <c r="AM11" s="239" t="s">
        <v>374</v>
      </c>
      <c r="AN11" s="239">
        <v>5</v>
      </c>
      <c r="AO11" s="239">
        <v>90</v>
      </c>
      <c r="AS11" s="239">
        <v>15</v>
      </c>
      <c r="AT11" s="239">
        <v>23</v>
      </c>
      <c r="AU11" s="239">
        <v>55</v>
      </c>
      <c r="AV11" s="239">
        <v>11</v>
      </c>
      <c r="AW11" s="239">
        <v>21</v>
      </c>
      <c r="AX11" s="239">
        <v>2</v>
      </c>
      <c r="AY11" s="239">
        <v>2</v>
      </c>
      <c r="AZ11" s="239">
        <v>2</v>
      </c>
      <c r="BA11" s="239">
        <v>24</v>
      </c>
      <c r="BB11" s="239">
        <v>57</v>
      </c>
      <c r="BC11" s="239" t="s">
        <v>384</v>
      </c>
      <c r="BD11" s="239">
        <v>5</v>
      </c>
      <c r="BE11" s="239">
        <v>1</v>
      </c>
      <c r="BI11" s="239">
        <v>15</v>
      </c>
      <c r="BJ11" s="239">
        <v>23</v>
      </c>
      <c r="BK11" s="239">
        <v>30</v>
      </c>
      <c r="BL11" s="239">
        <v>11</v>
      </c>
      <c r="BM11" s="239">
        <v>21</v>
      </c>
      <c r="BN11" s="239">
        <v>2</v>
      </c>
      <c r="BO11" s="239">
        <v>4</v>
      </c>
      <c r="BP11" s="239">
        <v>3</v>
      </c>
      <c r="BQ11" s="239">
        <v>90</v>
      </c>
      <c r="BR11" s="239">
        <v>61</v>
      </c>
      <c r="BS11" s="239" t="s">
        <v>374</v>
      </c>
      <c r="BT11" s="239">
        <v>5</v>
      </c>
      <c r="BU11" s="239">
        <v>1</v>
      </c>
      <c r="BY11" s="239">
        <v>15</v>
      </c>
      <c r="BZ11" s="239">
        <v>23</v>
      </c>
      <c r="CA11" s="239">
        <v>55</v>
      </c>
      <c r="CB11" s="239">
        <v>11</v>
      </c>
      <c r="CC11" s="239">
        <v>21</v>
      </c>
      <c r="CT11" s="239">
        <v>410435.19600372599</v>
      </c>
      <c r="CU11" s="239">
        <v>4957802.8194056395</v>
      </c>
      <c r="CV11" s="239">
        <v>44.76801004</v>
      </c>
      <c r="CW11" s="239">
        <v>-94.131829850000003</v>
      </c>
      <c r="CX11" s="239" t="s">
        <v>379</v>
      </c>
      <c r="CY11" s="239" t="s">
        <v>1583</v>
      </c>
    </row>
    <row r="12" spans="1:103" x14ac:dyDescent="0.25">
      <c r="A12" s="239">
        <v>346260</v>
      </c>
      <c r="B12" s="239">
        <v>2</v>
      </c>
      <c r="C12" s="239">
        <v>212</v>
      </c>
      <c r="D12" s="239">
        <v>120.849</v>
      </c>
      <c r="E12" s="239">
        <v>43</v>
      </c>
      <c r="F12" s="239" t="s">
        <v>1570</v>
      </c>
      <c r="H12" s="239">
        <v>8</v>
      </c>
      <c r="I12" s="239">
        <v>22</v>
      </c>
      <c r="K12" s="239">
        <v>16200852</v>
      </c>
      <c r="M12" s="239">
        <v>4</v>
      </c>
      <c r="N12" s="239">
        <v>30</v>
      </c>
      <c r="O12" s="239">
        <v>2016</v>
      </c>
      <c r="P12" s="239" t="s">
        <v>386</v>
      </c>
      <c r="Q12" s="239">
        <v>18</v>
      </c>
      <c r="S12" s="239">
        <v>3</v>
      </c>
      <c r="T12" s="239">
        <v>0</v>
      </c>
      <c r="U12" s="239">
        <v>2</v>
      </c>
      <c r="V12" s="239">
        <v>5</v>
      </c>
      <c r="W12" s="239">
        <v>10</v>
      </c>
      <c r="X12" s="239">
        <v>3</v>
      </c>
      <c r="Y12" s="239">
        <v>1</v>
      </c>
      <c r="Z12" s="239">
        <v>1</v>
      </c>
      <c r="AB12" s="239">
        <v>1</v>
      </c>
      <c r="AC12" s="239">
        <v>98</v>
      </c>
      <c r="AD12" s="239" t="s">
        <v>377</v>
      </c>
      <c r="AE12" s="239" t="s">
        <v>1577</v>
      </c>
      <c r="AF12" s="239" t="s">
        <v>470</v>
      </c>
      <c r="AG12" s="239">
        <v>10</v>
      </c>
      <c r="AH12" s="239">
        <v>2</v>
      </c>
      <c r="AI12" s="239">
        <v>4</v>
      </c>
      <c r="AJ12" s="239">
        <v>3</v>
      </c>
      <c r="AK12" s="239">
        <v>21</v>
      </c>
      <c r="AL12" s="239">
        <v>33</v>
      </c>
      <c r="AM12" s="239" t="s">
        <v>384</v>
      </c>
      <c r="AN12" s="239">
        <v>5</v>
      </c>
      <c r="AO12" s="239">
        <v>64</v>
      </c>
      <c r="AS12" s="239">
        <v>14</v>
      </c>
      <c r="AT12" s="239">
        <v>23</v>
      </c>
      <c r="AU12" s="239">
        <v>55</v>
      </c>
      <c r="AV12" s="239">
        <v>11</v>
      </c>
      <c r="AW12" s="239">
        <v>21</v>
      </c>
      <c r="AX12" s="239">
        <v>2</v>
      </c>
      <c r="AY12" s="239">
        <v>3</v>
      </c>
      <c r="AZ12" s="239">
        <v>2</v>
      </c>
      <c r="BA12" s="239">
        <v>21</v>
      </c>
      <c r="BB12" s="239">
        <v>53</v>
      </c>
      <c r="BC12" s="239" t="s">
        <v>374</v>
      </c>
      <c r="BD12" s="239">
        <v>5</v>
      </c>
      <c r="BE12" s="239">
        <v>1</v>
      </c>
      <c r="BI12" s="239">
        <v>15</v>
      </c>
      <c r="BJ12" s="239">
        <v>23</v>
      </c>
      <c r="BK12" s="239">
        <v>30</v>
      </c>
      <c r="BL12" s="239">
        <v>11</v>
      </c>
      <c r="BM12" s="239">
        <v>21</v>
      </c>
      <c r="CT12" s="239">
        <v>410422.49597832601</v>
      </c>
      <c r="CU12" s="239">
        <v>4957802.8194056395</v>
      </c>
      <c r="CV12" s="239">
        <v>44.768008450000004</v>
      </c>
      <c r="CW12" s="239">
        <v>-94.131990310000006</v>
      </c>
      <c r="CX12" s="239" t="s">
        <v>379</v>
      </c>
      <c r="CY12" s="239" t="s">
        <v>1584</v>
      </c>
    </row>
    <row r="13" spans="1:103" x14ac:dyDescent="0.25">
      <c r="A13" s="239">
        <v>10845790</v>
      </c>
      <c r="B13" s="239">
        <v>2</v>
      </c>
      <c r="C13" s="239">
        <v>212</v>
      </c>
      <c r="D13" s="239">
        <v>120.854</v>
      </c>
      <c r="E13" s="239">
        <v>43</v>
      </c>
      <c r="F13" s="239" t="s">
        <v>1570</v>
      </c>
      <c r="H13" s="239">
        <v>8</v>
      </c>
      <c r="I13" s="239">
        <v>22</v>
      </c>
      <c r="K13" s="239">
        <v>12201430</v>
      </c>
      <c r="L13" s="239">
        <v>123660224</v>
      </c>
      <c r="M13" s="239">
        <v>12</v>
      </c>
      <c r="N13" s="239">
        <v>14</v>
      </c>
      <c r="O13" s="239">
        <v>2012</v>
      </c>
      <c r="P13" s="239" t="s">
        <v>383</v>
      </c>
      <c r="Q13" s="239">
        <v>16</v>
      </c>
      <c r="R13" s="239" t="s">
        <v>393</v>
      </c>
      <c r="S13" s="239">
        <v>3</v>
      </c>
      <c r="T13" s="239">
        <v>0</v>
      </c>
      <c r="U13" s="239">
        <v>2</v>
      </c>
      <c r="V13" s="239">
        <v>5</v>
      </c>
      <c r="W13" s="239">
        <v>10</v>
      </c>
      <c r="X13" s="239">
        <v>3</v>
      </c>
      <c r="Y13" s="239">
        <v>4</v>
      </c>
      <c r="Z13" s="239">
        <v>2</v>
      </c>
      <c r="AB13" s="239">
        <v>1</v>
      </c>
      <c r="AC13" s="239">
        <v>98</v>
      </c>
      <c r="AD13" s="239" t="s">
        <v>404</v>
      </c>
      <c r="AE13" s="239" t="s">
        <v>1585</v>
      </c>
      <c r="AF13" s="239" t="s">
        <v>378</v>
      </c>
      <c r="AG13" s="239">
        <v>10</v>
      </c>
      <c r="AH13" s="239">
        <v>2</v>
      </c>
      <c r="AI13" s="239">
        <v>2</v>
      </c>
      <c r="AJ13" s="239">
        <v>4</v>
      </c>
      <c r="AK13" s="239">
        <v>21</v>
      </c>
      <c r="AL13" s="239">
        <v>36</v>
      </c>
      <c r="AM13" s="239" t="s">
        <v>374</v>
      </c>
      <c r="AN13" s="239">
        <v>5</v>
      </c>
      <c r="AS13" s="239">
        <v>4</v>
      </c>
      <c r="AT13" s="239">
        <v>1</v>
      </c>
      <c r="AU13" s="239">
        <v>65</v>
      </c>
      <c r="AV13" s="239">
        <v>11</v>
      </c>
      <c r="AW13" s="239">
        <v>21</v>
      </c>
      <c r="AX13" s="239">
        <v>2</v>
      </c>
      <c r="AY13" s="239">
        <v>2</v>
      </c>
      <c r="AZ13" s="239">
        <v>1</v>
      </c>
      <c r="BA13" s="239">
        <v>21</v>
      </c>
      <c r="BB13" s="239">
        <v>61</v>
      </c>
      <c r="BC13" s="239" t="s">
        <v>374</v>
      </c>
      <c r="BD13" s="239">
        <v>5</v>
      </c>
      <c r="BI13" s="239">
        <v>4</v>
      </c>
      <c r="BJ13" s="239">
        <v>1</v>
      </c>
      <c r="BK13" s="239">
        <v>65</v>
      </c>
      <c r="BL13" s="239">
        <v>11</v>
      </c>
      <c r="BM13" s="239">
        <v>21</v>
      </c>
      <c r="CT13" s="239">
        <v>410453</v>
      </c>
      <c r="CU13" s="239">
        <v>4957805</v>
      </c>
      <c r="CV13" s="239">
        <v>44.768028899999997</v>
      </c>
      <c r="CW13" s="239">
        <v>-94.131604199999998</v>
      </c>
      <c r="CX13" s="239" t="s">
        <v>379</v>
      </c>
      <c r="CY13" s="239" t="s">
        <v>1586</v>
      </c>
    </row>
    <row r="14" spans="1:103" x14ac:dyDescent="0.25">
      <c r="A14" s="239">
        <v>10878848</v>
      </c>
      <c r="B14" s="239">
        <v>2</v>
      </c>
      <c r="C14" s="239">
        <v>212</v>
      </c>
      <c r="D14" s="239">
        <v>120.854</v>
      </c>
      <c r="E14" s="239">
        <v>43</v>
      </c>
      <c r="F14" s="239" t="s">
        <v>1570</v>
      </c>
      <c r="H14" s="239">
        <v>8</v>
      </c>
      <c r="I14" s="239">
        <v>22</v>
      </c>
      <c r="K14" s="239">
        <v>13200088</v>
      </c>
      <c r="L14" s="239">
        <v>130290357</v>
      </c>
      <c r="M14" s="239">
        <v>1</v>
      </c>
      <c r="N14" s="239">
        <v>24</v>
      </c>
      <c r="O14" s="239">
        <v>2013</v>
      </c>
      <c r="P14" s="239" t="s">
        <v>416</v>
      </c>
      <c r="Q14" s="239">
        <v>17</v>
      </c>
      <c r="R14" s="239" t="s">
        <v>376</v>
      </c>
      <c r="S14" s="239">
        <v>5</v>
      </c>
      <c r="T14" s="239">
        <v>0</v>
      </c>
      <c r="U14" s="239">
        <v>2</v>
      </c>
      <c r="V14" s="239">
        <v>5</v>
      </c>
      <c r="W14" s="239">
        <v>10</v>
      </c>
      <c r="X14" s="239">
        <v>3</v>
      </c>
      <c r="Y14" s="239">
        <v>4</v>
      </c>
      <c r="Z14" s="239">
        <v>1</v>
      </c>
      <c r="AB14" s="239">
        <v>1</v>
      </c>
      <c r="AC14" s="239">
        <v>98</v>
      </c>
      <c r="AD14" s="239" t="s">
        <v>404</v>
      </c>
      <c r="AE14" s="239" t="s">
        <v>1585</v>
      </c>
      <c r="AF14" s="239" t="s">
        <v>378</v>
      </c>
      <c r="AG14" s="239">
        <v>10</v>
      </c>
      <c r="AH14" s="239">
        <v>2</v>
      </c>
      <c r="AI14" s="239">
        <v>3</v>
      </c>
      <c r="AJ14" s="239">
        <v>4</v>
      </c>
      <c r="AK14" s="239">
        <v>21</v>
      </c>
      <c r="AL14" s="239">
        <v>50</v>
      </c>
      <c r="AM14" s="239" t="s">
        <v>374</v>
      </c>
      <c r="AN14" s="239">
        <v>5</v>
      </c>
      <c r="AO14" s="239">
        <v>4</v>
      </c>
      <c r="AS14" s="239">
        <v>4</v>
      </c>
      <c r="AT14" s="239">
        <v>1</v>
      </c>
      <c r="AU14" s="239">
        <v>65</v>
      </c>
      <c r="AV14" s="239">
        <v>11</v>
      </c>
      <c r="AW14" s="239">
        <v>21</v>
      </c>
      <c r="AX14" s="239">
        <v>2</v>
      </c>
      <c r="AY14" s="239">
        <v>2</v>
      </c>
      <c r="AZ14" s="239">
        <v>2</v>
      </c>
      <c r="BA14" s="239">
        <v>24</v>
      </c>
      <c r="BB14" s="239">
        <v>48</v>
      </c>
      <c r="BC14" s="239" t="s">
        <v>374</v>
      </c>
      <c r="BD14" s="239">
        <v>5</v>
      </c>
      <c r="BE14" s="239">
        <v>1</v>
      </c>
      <c r="BI14" s="239">
        <v>4</v>
      </c>
      <c r="BJ14" s="239">
        <v>1</v>
      </c>
      <c r="BK14" s="239">
        <v>65</v>
      </c>
      <c r="BL14" s="239">
        <v>11</v>
      </c>
      <c r="BM14" s="239">
        <v>21</v>
      </c>
      <c r="CT14" s="239">
        <v>410453</v>
      </c>
      <c r="CU14" s="239">
        <v>4957805</v>
      </c>
      <c r="CV14" s="239">
        <v>44.768028899999997</v>
      </c>
      <c r="CW14" s="239">
        <v>-94.131604199999998</v>
      </c>
      <c r="CX14" s="239" t="s">
        <v>379</v>
      </c>
      <c r="CY14" s="239" t="s">
        <v>1587</v>
      </c>
    </row>
    <row r="15" spans="1:103" x14ac:dyDescent="0.25">
      <c r="A15" s="239">
        <v>10906884</v>
      </c>
      <c r="B15" s="239">
        <v>2</v>
      </c>
      <c r="C15" s="239">
        <v>212</v>
      </c>
      <c r="D15" s="239">
        <v>120.854</v>
      </c>
      <c r="E15" s="239">
        <v>43</v>
      </c>
      <c r="F15" s="239" t="s">
        <v>1570</v>
      </c>
      <c r="H15" s="239">
        <v>8</v>
      </c>
      <c r="I15" s="239">
        <v>22</v>
      </c>
      <c r="K15" s="239">
        <v>13201347</v>
      </c>
      <c r="L15" s="239">
        <v>133190203</v>
      </c>
      <c r="M15" s="239">
        <v>11</v>
      </c>
      <c r="N15" s="239">
        <v>5</v>
      </c>
      <c r="O15" s="239">
        <v>2013</v>
      </c>
      <c r="P15" s="239" t="s">
        <v>391</v>
      </c>
      <c r="Q15" s="239">
        <v>13</v>
      </c>
      <c r="R15" s="239" t="s">
        <v>393</v>
      </c>
      <c r="S15" s="239">
        <v>4</v>
      </c>
      <c r="T15" s="239">
        <v>0</v>
      </c>
      <c r="U15" s="239">
        <v>2</v>
      </c>
      <c r="V15" s="239">
        <v>5</v>
      </c>
      <c r="W15" s="239">
        <v>10</v>
      </c>
      <c r="X15" s="239">
        <v>3</v>
      </c>
      <c r="Y15" s="239">
        <v>1</v>
      </c>
      <c r="Z15" s="239">
        <v>2</v>
      </c>
      <c r="AB15" s="239">
        <v>1</v>
      </c>
      <c r="AC15" s="239">
        <v>98</v>
      </c>
      <c r="AD15" s="239" t="s">
        <v>404</v>
      </c>
      <c r="AE15" s="239" t="s">
        <v>1588</v>
      </c>
      <c r="AF15" s="239" t="s">
        <v>378</v>
      </c>
      <c r="AG15" s="239">
        <v>10</v>
      </c>
      <c r="AH15" s="239">
        <v>2</v>
      </c>
      <c r="AI15" s="239">
        <v>3</v>
      </c>
      <c r="AJ15" s="239">
        <v>1</v>
      </c>
      <c r="AK15" s="239">
        <v>21</v>
      </c>
      <c r="AL15" s="239">
        <v>81</v>
      </c>
      <c r="AM15" s="239" t="s">
        <v>374</v>
      </c>
      <c r="AN15" s="239">
        <v>5</v>
      </c>
      <c r="AO15" s="239">
        <v>1</v>
      </c>
      <c r="AS15" s="239">
        <v>3</v>
      </c>
      <c r="AT15" s="239">
        <v>1</v>
      </c>
      <c r="AU15" s="239">
        <v>65</v>
      </c>
      <c r="AV15" s="239">
        <v>11</v>
      </c>
      <c r="AW15" s="239">
        <v>21</v>
      </c>
      <c r="AX15" s="239">
        <v>2</v>
      </c>
      <c r="AY15" s="239">
        <v>2</v>
      </c>
      <c r="AZ15" s="239">
        <v>4</v>
      </c>
      <c r="BA15" s="239">
        <v>7</v>
      </c>
      <c r="BB15" s="239">
        <v>23</v>
      </c>
      <c r="BC15" s="239" t="s">
        <v>384</v>
      </c>
      <c r="BD15" s="239">
        <v>5</v>
      </c>
      <c r="BE15" s="239">
        <v>2</v>
      </c>
      <c r="BF15" s="239">
        <v>9</v>
      </c>
      <c r="BI15" s="239">
        <v>3</v>
      </c>
      <c r="BJ15" s="239">
        <v>1</v>
      </c>
      <c r="BK15" s="239">
        <v>65</v>
      </c>
      <c r="BL15" s="239">
        <v>11</v>
      </c>
      <c r="BM15" s="239">
        <v>21</v>
      </c>
      <c r="CT15" s="239">
        <v>410453</v>
      </c>
      <c r="CU15" s="239">
        <v>4957805</v>
      </c>
      <c r="CV15" s="239">
        <v>44.768028899999997</v>
      </c>
      <c r="CW15" s="239">
        <v>-94.131604199999998</v>
      </c>
      <c r="CX15" s="239" t="s">
        <v>379</v>
      </c>
      <c r="CY15" s="239" t="s">
        <v>1589</v>
      </c>
    </row>
    <row r="16" spans="1:103" x14ac:dyDescent="0.25">
      <c r="A16" s="239">
        <v>10972725</v>
      </c>
      <c r="B16" s="239">
        <v>2</v>
      </c>
      <c r="C16" s="239">
        <v>212</v>
      </c>
      <c r="D16" s="239">
        <v>120.854</v>
      </c>
      <c r="E16" s="239">
        <v>43</v>
      </c>
      <c r="F16" s="239" t="s">
        <v>1570</v>
      </c>
      <c r="H16" s="239">
        <v>8</v>
      </c>
      <c r="I16" s="239">
        <v>22</v>
      </c>
      <c r="K16" s="239">
        <v>14001398</v>
      </c>
      <c r="L16" s="239">
        <v>141080022</v>
      </c>
      <c r="M16" s="239">
        <v>4</v>
      </c>
      <c r="N16" s="239">
        <v>18</v>
      </c>
      <c r="O16" s="239">
        <v>2014</v>
      </c>
      <c r="P16" s="239" t="s">
        <v>383</v>
      </c>
      <c r="Q16" s="239">
        <v>4</v>
      </c>
      <c r="R16" s="239" t="s">
        <v>376</v>
      </c>
      <c r="S16" s="239">
        <v>5</v>
      </c>
      <c r="T16" s="239">
        <v>0</v>
      </c>
      <c r="U16" s="239">
        <v>1</v>
      </c>
      <c r="V16" s="239">
        <v>98</v>
      </c>
      <c r="W16" s="239">
        <v>16</v>
      </c>
      <c r="X16" s="239">
        <v>2</v>
      </c>
      <c r="Y16" s="239">
        <v>6</v>
      </c>
      <c r="Z16" s="239">
        <v>1</v>
      </c>
      <c r="AB16" s="239">
        <v>1</v>
      </c>
      <c r="AC16" s="239">
        <v>98</v>
      </c>
      <c r="AD16" s="239">
        <v>212</v>
      </c>
      <c r="AE16" s="239" t="s">
        <v>1579</v>
      </c>
      <c r="AF16" s="239" t="s">
        <v>378</v>
      </c>
      <c r="AG16" s="239">
        <v>4</v>
      </c>
      <c r="AH16" s="239">
        <v>2</v>
      </c>
      <c r="AI16" s="239">
        <v>2</v>
      </c>
      <c r="AJ16" s="239">
        <v>4</v>
      </c>
      <c r="AK16" s="239">
        <v>21</v>
      </c>
      <c r="AL16" s="239">
        <v>39</v>
      </c>
      <c r="AM16" s="239" t="s">
        <v>374</v>
      </c>
      <c r="AN16" s="239">
        <v>5</v>
      </c>
      <c r="AO16" s="239">
        <v>1</v>
      </c>
      <c r="AS16" s="239">
        <v>3</v>
      </c>
      <c r="AT16" s="239">
        <v>98</v>
      </c>
      <c r="AU16" s="239">
        <v>65</v>
      </c>
      <c r="AV16" s="239">
        <v>11</v>
      </c>
      <c r="AW16" s="239">
        <v>21</v>
      </c>
      <c r="CT16" s="239">
        <v>410453</v>
      </c>
      <c r="CU16" s="239">
        <v>4957805</v>
      </c>
      <c r="CV16" s="239">
        <v>44.768028899999997</v>
      </c>
      <c r="CW16" s="239">
        <v>-94.131604199999998</v>
      </c>
      <c r="CX16" s="239" t="s">
        <v>379</v>
      </c>
      <c r="CY16" s="239" t="s">
        <v>1590</v>
      </c>
    </row>
    <row r="17" spans="1:103" x14ac:dyDescent="0.25">
      <c r="A17" s="239">
        <v>10973102</v>
      </c>
      <c r="B17" s="239">
        <v>2</v>
      </c>
      <c r="C17" s="239">
        <v>212</v>
      </c>
      <c r="D17" s="239">
        <v>120.854</v>
      </c>
      <c r="E17" s="239">
        <v>43</v>
      </c>
      <c r="F17" s="239" t="s">
        <v>1570</v>
      </c>
      <c r="H17" s="239">
        <v>8</v>
      </c>
      <c r="I17" s="239">
        <v>22</v>
      </c>
      <c r="K17" s="239">
        <v>14001510</v>
      </c>
      <c r="L17" s="239">
        <v>141150138</v>
      </c>
      <c r="M17" s="239">
        <v>4</v>
      </c>
      <c r="N17" s="239">
        <v>25</v>
      </c>
      <c r="O17" s="239">
        <v>2014</v>
      </c>
      <c r="P17" s="239" t="s">
        <v>383</v>
      </c>
      <c r="Q17" s="239">
        <v>17</v>
      </c>
      <c r="S17" s="239">
        <v>5</v>
      </c>
      <c r="T17" s="239">
        <v>0</v>
      </c>
      <c r="U17" s="239">
        <v>2</v>
      </c>
      <c r="V17" s="239">
        <v>10</v>
      </c>
      <c r="W17" s="239">
        <v>10</v>
      </c>
      <c r="X17" s="239">
        <v>2</v>
      </c>
      <c r="Y17" s="239">
        <v>1</v>
      </c>
      <c r="Z17" s="239">
        <v>1</v>
      </c>
      <c r="AA17" s="239">
        <v>1</v>
      </c>
      <c r="AB17" s="239">
        <v>1</v>
      </c>
      <c r="AC17" s="239">
        <v>98</v>
      </c>
      <c r="AD17" s="239" t="s">
        <v>396</v>
      </c>
      <c r="AE17" s="239" t="s">
        <v>1591</v>
      </c>
      <c r="AF17" s="239" t="s">
        <v>378</v>
      </c>
      <c r="AG17" s="239">
        <v>5</v>
      </c>
      <c r="AH17" s="239">
        <v>2</v>
      </c>
      <c r="AI17" s="239">
        <v>2</v>
      </c>
      <c r="AJ17" s="239">
        <v>6</v>
      </c>
      <c r="AK17" s="239">
        <v>23</v>
      </c>
      <c r="AL17" s="239">
        <v>26</v>
      </c>
      <c r="AM17" s="239" t="s">
        <v>384</v>
      </c>
      <c r="AN17" s="239">
        <v>5</v>
      </c>
      <c r="AO17" s="239">
        <v>15</v>
      </c>
      <c r="AS17" s="239">
        <v>2</v>
      </c>
      <c r="AT17" s="239">
        <v>22</v>
      </c>
      <c r="AU17" s="239">
        <v>55</v>
      </c>
      <c r="AV17" s="239">
        <v>10</v>
      </c>
      <c r="AW17" s="239">
        <v>21</v>
      </c>
      <c r="AX17" s="239">
        <v>2</v>
      </c>
      <c r="AY17" s="239">
        <v>1</v>
      </c>
      <c r="AZ17" s="239">
        <v>6</v>
      </c>
      <c r="BA17" s="239">
        <v>23</v>
      </c>
      <c r="BB17" s="239">
        <v>49</v>
      </c>
      <c r="BC17" s="239" t="s">
        <v>374</v>
      </c>
      <c r="BD17" s="239">
        <v>5</v>
      </c>
      <c r="BE17" s="239">
        <v>1</v>
      </c>
      <c r="BI17" s="239">
        <v>2</v>
      </c>
      <c r="BJ17" s="239">
        <v>22</v>
      </c>
      <c r="BK17" s="239">
        <v>55</v>
      </c>
      <c r="BL17" s="239">
        <v>10</v>
      </c>
      <c r="BM17" s="239">
        <v>21</v>
      </c>
      <c r="CT17" s="239">
        <v>410453</v>
      </c>
      <c r="CU17" s="239">
        <v>4957805</v>
      </c>
      <c r="CV17" s="239">
        <v>44.768028899999997</v>
      </c>
      <c r="CW17" s="239">
        <v>-94.131604199999998</v>
      </c>
      <c r="CX17" s="239" t="s">
        <v>379</v>
      </c>
      <c r="CY17" s="239" t="s">
        <v>1592</v>
      </c>
    </row>
    <row r="18" spans="1:103" x14ac:dyDescent="0.25">
      <c r="A18" s="239">
        <v>10977445</v>
      </c>
      <c r="B18" s="239">
        <v>2</v>
      </c>
      <c r="C18" s="239">
        <v>212</v>
      </c>
      <c r="D18" s="239">
        <v>120.854</v>
      </c>
      <c r="E18" s="239">
        <v>43</v>
      </c>
      <c r="F18" s="239" t="s">
        <v>1570</v>
      </c>
      <c r="H18" s="239">
        <v>8</v>
      </c>
      <c r="I18" s="239">
        <v>22</v>
      </c>
      <c r="K18" s="239">
        <v>14200980</v>
      </c>
      <c r="L18" s="239">
        <v>141980204</v>
      </c>
      <c r="M18" s="239">
        <v>7</v>
      </c>
      <c r="N18" s="239">
        <v>16</v>
      </c>
      <c r="O18" s="239">
        <v>2014</v>
      </c>
      <c r="P18" s="239" t="s">
        <v>375</v>
      </c>
      <c r="Q18" s="239">
        <v>12</v>
      </c>
      <c r="R18" s="239" t="s">
        <v>393</v>
      </c>
      <c r="S18" s="239">
        <v>5</v>
      </c>
      <c r="T18" s="239">
        <v>0</v>
      </c>
      <c r="U18" s="239">
        <v>2</v>
      </c>
      <c r="V18" s="239">
        <v>1</v>
      </c>
      <c r="W18" s="239">
        <v>10</v>
      </c>
      <c r="X18" s="239">
        <v>3</v>
      </c>
      <c r="Y18" s="239">
        <v>1</v>
      </c>
      <c r="Z18" s="239">
        <v>1</v>
      </c>
      <c r="AB18" s="239">
        <v>1</v>
      </c>
      <c r="AC18" s="239">
        <v>98</v>
      </c>
      <c r="AD18" s="239" t="s">
        <v>404</v>
      </c>
      <c r="AE18" s="239" t="s">
        <v>1585</v>
      </c>
      <c r="AF18" s="239" t="s">
        <v>378</v>
      </c>
      <c r="AG18" s="239">
        <v>7</v>
      </c>
      <c r="AH18" s="239">
        <v>2</v>
      </c>
      <c r="AI18" s="239">
        <v>3</v>
      </c>
      <c r="AJ18" s="239">
        <v>4</v>
      </c>
      <c r="AK18" s="239">
        <v>23</v>
      </c>
      <c r="AL18" s="239">
        <v>22</v>
      </c>
      <c r="AM18" s="239" t="s">
        <v>374</v>
      </c>
      <c r="AN18" s="239">
        <v>5</v>
      </c>
      <c r="AO18" s="239">
        <v>15</v>
      </c>
      <c r="AS18" s="239">
        <v>4</v>
      </c>
      <c r="AT18" s="239">
        <v>22</v>
      </c>
      <c r="AU18" s="239">
        <v>65</v>
      </c>
      <c r="AV18" s="239">
        <v>11</v>
      </c>
      <c r="AW18" s="239">
        <v>21</v>
      </c>
      <c r="AX18" s="239">
        <v>2</v>
      </c>
      <c r="AY18" s="239">
        <v>2</v>
      </c>
      <c r="AZ18" s="239">
        <v>4</v>
      </c>
      <c r="BA18" s="239">
        <v>8</v>
      </c>
      <c r="BB18" s="239">
        <v>40</v>
      </c>
      <c r="BC18" s="239" t="s">
        <v>384</v>
      </c>
      <c r="BD18" s="239">
        <v>5</v>
      </c>
      <c r="BE18" s="239">
        <v>1</v>
      </c>
      <c r="BI18" s="239">
        <v>4</v>
      </c>
      <c r="BJ18" s="239">
        <v>22</v>
      </c>
      <c r="BK18" s="239">
        <v>65</v>
      </c>
      <c r="BL18" s="239">
        <v>11</v>
      </c>
      <c r="BM18" s="239">
        <v>21</v>
      </c>
      <c r="CT18" s="239">
        <v>410453</v>
      </c>
      <c r="CU18" s="239">
        <v>4957805</v>
      </c>
      <c r="CV18" s="239">
        <v>44.768028899999997</v>
      </c>
      <c r="CW18" s="239">
        <v>-94.131604199999998</v>
      </c>
      <c r="CX18" s="239" t="s">
        <v>379</v>
      </c>
      <c r="CY18" s="239" t="s">
        <v>1593</v>
      </c>
    </row>
    <row r="19" spans="1:103" x14ac:dyDescent="0.25">
      <c r="A19" s="239">
        <v>10983085</v>
      </c>
      <c r="B19" s="239">
        <v>2</v>
      </c>
      <c r="C19" s="239">
        <v>212</v>
      </c>
      <c r="D19" s="239">
        <v>120.854</v>
      </c>
      <c r="E19" s="239">
        <v>43</v>
      </c>
      <c r="F19" s="239" t="s">
        <v>1570</v>
      </c>
      <c r="H19" s="239">
        <v>8</v>
      </c>
      <c r="I19" s="239">
        <v>22</v>
      </c>
      <c r="L19" s="239">
        <v>142480084</v>
      </c>
      <c r="M19" s="239">
        <v>8</v>
      </c>
      <c r="N19" s="239">
        <v>3</v>
      </c>
      <c r="O19" s="239">
        <v>2014</v>
      </c>
      <c r="P19" s="239" t="s">
        <v>389</v>
      </c>
      <c r="Q19" s="239">
        <v>15</v>
      </c>
      <c r="S19" s="239">
        <v>3</v>
      </c>
      <c r="T19" s="239">
        <v>0</v>
      </c>
      <c r="U19" s="239">
        <v>2</v>
      </c>
      <c r="V19" s="239">
        <v>5</v>
      </c>
      <c r="W19" s="239">
        <v>10</v>
      </c>
      <c r="Y19" s="239">
        <v>1</v>
      </c>
      <c r="Z19" s="239">
        <v>1</v>
      </c>
      <c r="AB19" s="239">
        <v>1</v>
      </c>
      <c r="AC19" s="239">
        <v>98</v>
      </c>
      <c r="AF19" s="239" t="s">
        <v>378</v>
      </c>
      <c r="AG19" s="239">
        <v>10</v>
      </c>
      <c r="AH19" s="239">
        <v>2</v>
      </c>
      <c r="AI19" s="239">
        <v>3</v>
      </c>
      <c r="AJ19" s="239">
        <v>4</v>
      </c>
      <c r="AK19" s="239">
        <v>21</v>
      </c>
      <c r="AL19" s="239">
        <v>53</v>
      </c>
      <c r="AM19" s="239" t="s">
        <v>374</v>
      </c>
      <c r="AT19" s="239">
        <v>1</v>
      </c>
      <c r="AU19" s="239">
        <v>40</v>
      </c>
      <c r="AX19" s="239">
        <v>2</v>
      </c>
      <c r="AY19" s="239">
        <v>4</v>
      </c>
      <c r="AZ19" s="239">
        <v>2</v>
      </c>
      <c r="BA19" s="239">
        <v>24</v>
      </c>
      <c r="BB19" s="239">
        <v>62</v>
      </c>
      <c r="BC19" s="239" t="s">
        <v>384</v>
      </c>
      <c r="BJ19" s="239">
        <v>1</v>
      </c>
      <c r="BK19" s="239">
        <v>40</v>
      </c>
      <c r="CT19" s="239">
        <v>410453</v>
      </c>
      <c r="CU19" s="239">
        <v>4957805</v>
      </c>
      <c r="CV19" s="239">
        <v>44.768028899999997</v>
      </c>
      <c r="CW19" s="239">
        <v>-94.131604199999998</v>
      </c>
      <c r="CX19" s="239" t="s">
        <v>379</v>
      </c>
    </row>
    <row r="20" spans="1:103" x14ac:dyDescent="0.25">
      <c r="A20" s="239">
        <v>11055596</v>
      </c>
      <c r="B20" s="239">
        <v>2</v>
      </c>
      <c r="C20" s="239">
        <v>212</v>
      </c>
      <c r="D20" s="239">
        <v>120.854</v>
      </c>
      <c r="E20" s="239">
        <v>43</v>
      </c>
      <c r="F20" s="239" t="s">
        <v>1570</v>
      </c>
      <c r="H20" s="239">
        <v>8</v>
      </c>
      <c r="I20" s="239">
        <v>22</v>
      </c>
      <c r="K20" s="239">
        <v>15200616</v>
      </c>
      <c r="L20" s="239">
        <v>151170156</v>
      </c>
      <c r="M20" s="239">
        <v>4</v>
      </c>
      <c r="N20" s="239">
        <v>11</v>
      </c>
      <c r="O20" s="239">
        <v>2015</v>
      </c>
      <c r="P20" s="239" t="s">
        <v>386</v>
      </c>
      <c r="Q20" s="239">
        <v>17</v>
      </c>
      <c r="R20" s="239" t="s">
        <v>393</v>
      </c>
      <c r="S20" s="239">
        <v>3</v>
      </c>
      <c r="T20" s="239">
        <v>0</v>
      </c>
      <c r="U20" s="239">
        <v>2</v>
      </c>
      <c r="V20" s="239">
        <v>5</v>
      </c>
      <c r="W20" s="239">
        <v>10</v>
      </c>
      <c r="X20" s="239">
        <v>3</v>
      </c>
      <c r="Y20" s="239">
        <v>1</v>
      </c>
      <c r="Z20" s="239">
        <v>1</v>
      </c>
      <c r="AB20" s="239">
        <v>1</v>
      </c>
      <c r="AC20" s="239">
        <v>98</v>
      </c>
      <c r="AD20" s="239" t="s">
        <v>404</v>
      </c>
      <c r="AE20" s="239" t="s">
        <v>1585</v>
      </c>
      <c r="AF20" s="239" t="s">
        <v>378</v>
      </c>
      <c r="AG20" s="239">
        <v>10</v>
      </c>
      <c r="AH20" s="239">
        <v>2</v>
      </c>
      <c r="AI20" s="239">
        <v>3</v>
      </c>
      <c r="AJ20" s="239">
        <v>3</v>
      </c>
      <c r="AK20" s="239">
        <v>21</v>
      </c>
      <c r="AL20" s="239">
        <v>51</v>
      </c>
      <c r="AM20" s="239" t="s">
        <v>374</v>
      </c>
      <c r="AN20" s="239">
        <v>5</v>
      </c>
      <c r="AO20" s="239">
        <v>2</v>
      </c>
      <c r="AS20" s="239">
        <v>3</v>
      </c>
      <c r="AT20" s="239">
        <v>1</v>
      </c>
      <c r="AU20" s="239">
        <v>55</v>
      </c>
      <c r="AV20" s="239">
        <v>11</v>
      </c>
      <c r="AW20" s="239">
        <v>21</v>
      </c>
      <c r="AX20" s="239">
        <v>2</v>
      </c>
      <c r="AY20" s="239">
        <v>2</v>
      </c>
      <c r="AZ20" s="239">
        <v>2</v>
      </c>
      <c r="BA20" s="239">
        <v>21</v>
      </c>
      <c r="BB20" s="239">
        <v>78</v>
      </c>
      <c r="BC20" s="239" t="s">
        <v>384</v>
      </c>
      <c r="BD20" s="239">
        <v>5</v>
      </c>
      <c r="BE20" s="239">
        <v>1</v>
      </c>
      <c r="BI20" s="239">
        <v>3</v>
      </c>
      <c r="BJ20" s="239">
        <v>1</v>
      </c>
      <c r="BK20" s="239">
        <v>55</v>
      </c>
      <c r="BL20" s="239">
        <v>11</v>
      </c>
      <c r="BM20" s="239">
        <v>21</v>
      </c>
      <c r="CT20" s="239">
        <v>410453</v>
      </c>
      <c r="CU20" s="239">
        <v>4957805</v>
      </c>
      <c r="CV20" s="239">
        <v>44.768028899999997</v>
      </c>
      <c r="CW20" s="239">
        <v>-94.131604199999998</v>
      </c>
      <c r="CX20" s="239" t="s">
        <v>379</v>
      </c>
      <c r="CY20" s="239" t="s">
        <v>1594</v>
      </c>
    </row>
    <row r="21" spans="1:103" x14ac:dyDescent="0.25">
      <c r="A21" s="239">
        <v>11067171</v>
      </c>
      <c r="B21" s="239">
        <v>2</v>
      </c>
      <c r="C21" s="239">
        <v>212</v>
      </c>
      <c r="D21" s="239">
        <v>120.854</v>
      </c>
      <c r="E21" s="239">
        <v>43</v>
      </c>
      <c r="F21" s="239" t="s">
        <v>1570</v>
      </c>
      <c r="H21" s="239">
        <v>8</v>
      </c>
      <c r="I21" s="239">
        <v>22</v>
      </c>
      <c r="K21" s="239">
        <v>15201546</v>
      </c>
      <c r="L21" s="239">
        <v>152570180</v>
      </c>
      <c r="M21" s="239">
        <v>9</v>
      </c>
      <c r="N21" s="239">
        <v>12</v>
      </c>
      <c r="O21" s="239">
        <v>2015</v>
      </c>
      <c r="P21" s="239" t="s">
        <v>386</v>
      </c>
      <c r="Q21" s="239">
        <v>8</v>
      </c>
      <c r="R21" s="239" t="s">
        <v>376</v>
      </c>
      <c r="S21" s="239">
        <v>5</v>
      </c>
      <c r="T21" s="239">
        <v>0</v>
      </c>
      <c r="U21" s="239">
        <v>2</v>
      </c>
      <c r="V21" s="239">
        <v>5</v>
      </c>
      <c r="W21" s="239">
        <v>10</v>
      </c>
      <c r="X21" s="239">
        <v>3</v>
      </c>
      <c r="Y21" s="239">
        <v>1</v>
      </c>
      <c r="Z21" s="239">
        <v>1</v>
      </c>
      <c r="AB21" s="239">
        <v>1</v>
      </c>
      <c r="AC21" s="239">
        <v>98</v>
      </c>
      <c r="AD21" s="239">
        <v>212</v>
      </c>
      <c r="AE21" s="239" t="s">
        <v>1595</v>
      </c>
      <c r="AF21" s="239" t="s">
        <v>378</v>
      </c>
      <c r="AG21" s="239">
        <v>10</v>
      </c>
      <c r="AH21" s="239">
        <v>2</v>
      </c>
      <c r="AI21" s="239">
        <v>1</v>
      </c>
      <c r="AJ21" s="239">
        <v>4</v>
      </c>
      <c r="AK21" s="239">
        <v>21</v>
      </c>
      <c r="AL21" s="239">
        <v>60</v>
      </c>
      <c r="AM21" s="239" t="s">
        <v>374</v>
      </c>
      <c r="AN21" s="239">
        <v>5</v>
      </c>
      <c r="AO21" s="239">
        <v>2</v>
      </c>
      <c r="AS21" s="239">
        <v>4</v>
      </c>
      <c r="AT21" s="239">
        <v>1</v>
      </c>
      <c r="AU21" s="239">
        <v>55</v>
      </c>
      <c r="AV21" s="239">
        <v>11</v>
      </c>
      <c r="AW21" s="239">
        <v>21</v>
      </c>
      <c r="AX21" s="239">
        <v>2</v>
      </c>
      <c r="AY21" s="239">
        <v>4</v>
      </c>
      <c r="AZ21" s="239">
        <v>1</v>
      </c>
      <c r="BA21" s="239">
        <v>21</v>
      </c>
      <c r="BB21" s="239">
        <v>40</v>
      </c>
      <c r="BC21" s="239" t="s">
        <v>374</v>
      </c>
      <c r="BD21" s="239">
        <v>5</v>
      </c>
      <c r="BE21" s="239">
        <v>1</v>
      </c>
      <c r="BI21" s="239">
        <v>4</v>
      </c>
      <c r="BJ21" s="239">
        <v>1</v>
      </c>
      <c r="BK21" s="239">
        <v>55</v>
      </c>
      <c r="BL21" s="239">
        <v>11</v>
      </c>
      <c r="BM21" s="239">
        <v>21</v>
      </c>
      <c r="CT21" s="239">
        <v>410453</v>
      </c>
      <c r="CU21" s="239">
        <v>4957805</v>
      </c>
      <c r="CV21" s="239">
        <v>44.768028899999997</v>
      </c>
      <c r="CW21" s="239">
        <v>-94.131604199999998</v>
      </c>
      <c r="CX21" s="239" t="s">
        <v>379</v>
      </c>
      <c r="CY21" s="239" t="s">
        <v>1596</v>
      </c>
    </row>
    <row r="22" spans="1:103" x14ac:dyDescent="0.25">
      <c r="A22" s="239">
        <v>807911</v>
      </c>
      <c r="B22" s="239">
        <v>2</v>
      </c>
      <c r="C22" s="239">
        <v>212</v>
      </c>
      <c r="D22" s="239">
        <v>120.85599999999999</v>
      </c>
      <c r="E22" s="239">
        <v>43</v>
      </c>
      <c r="F22" s="239" t="s">
        <v>1570</v>
      </c>
      <c r="H22" s="239">
        <v>8</v>
      </c>
      <c r="I22" s="239">
        <v>22</v>
      </c>
      <c r="K22" s="239">
        <v>20200981</v>
      </c>
      <c r="L22" s="239">
        <v>201130100</v>
      </c>
      <c r="M22" s="239">
        <v>4</v>
      </c>
      <c r="N22" s="239">
        <v>22</v>
      </c>
      <c r="O22" s="239">
        <v>2020</v>
      </c>
      <c r="P22" s="239" t="s">
        <v>375</v>
      </c>
      <c r="Q22" s="239">
        <v>10</v>
      </c>
      <c r="R22" s="239" t="s">
        <v>376</v>
      </c>
      <c r="S22" s="239">
        <v>5</v>
      </c>
      <c r="T22" s="239">
        <v>0</v>
      </c>
      <c r="U22" s="239">
        <v>2</v>
      </c>
      <c r="V22" s="239">
        <v>5</v>
      </c>
      <c r="W22" s="239">
        <v>10</v>
      </c>
      <c r="X22" s="239">
        <v>3</v>
      </c>
      <c r="Y22" s="239">
        <v>1</v>
      </c>
      <c r="Z22" s="239">
        <v>1</v>
      </c>
      <c r="AB22" s="239">
        <v>1</v>
      </c>
      <c r="AC22" s="239">
        <v>98</v>
      </c>
      <c r="AD22" s="239" t="s">
        <v>377</v>
      </c>
      <c r="AF22" s="239" t="s">
        <v>470</v>
      </c>
      <c r="AG22" s="239">
        <v>10</v>
      </c>
      <c r="AH22" s="239">
        <v>2</v>
      </c>
      <c r="AI22" s="239">
        <v>2</v>
      </c>
      <c r="AJ22" s="239">
        <v>4</v>
      </c>
      <c r="AK22" s="239">
        <v>21</v>
      </c>
      <c r="AL22" s="239">
        <v>19</v>
      </c>
      <c r="AM22" s="239" t="s">
        <v>384</v>
      </c>
      <c r="AN22" s="239">
        <v>5</v>
      </c>
      <c r="AO22" s="239">
        <v>64</v>
      </c>
      <c r="AS22" s="239">
        <v>14</v>
      </c>
      <c r="AT22" s="239">
        <v>23</v>
      </c>
      <c r="AU22" s="239">
        <v>55</v>
      </c>
      <c r="AV22" s="239">
        <v>11</v>
      </c>
      <c r="AW22" s="239">
        <v>21</v>
      </c>
      <c r="AX22" s="239">
        <v>2</v>
      </c>
      <c r="AY22" s="239">
        <v>4</v>
      </c>
      <c r="AZ22" s="239">
        <v>2</v>
      </c>
      <c r="BA22" s="239">
        <v>20</v>
      </c>
      <c r="BB22" s="239">
        <v>33</v>
      </c>
      <c r="BC22" s="239" t="s">
        <v>384</v>
      </c>
      <c r="BD22" s="239">
        <v>5</v>
      </c>
      <c r="BE22" s="239">
        <v>1</v>
      </c>
      <c r="BI22" s="239">
        <v>13</v>
      </c>
      <c r="BJ22" s="239">
        <v>23</v>
      </c>
      <c r="BK22" s="239">
        <v>30</v>
      </c>
      <c r="BL22" s="239">
        <v>11</v>
      </c>
      <c r="BM22" s="239">
        <v>21</v>
      </c>
      <c r="CT22" s="239">
        <v>410462.71272542601</v>
      </c>
      <c r="CU22" s="239">
        <v>4957826.1027855398</v>
      </c>
      <c r="CV22" s="239">
        <v>44.768223050000003</v>
      </c>
      <c r="CW22" s="239">
        <v>-94.131486280000004</v>
      </c>
      <c r="CX22" s="239" t="s">
        <v>379</v>
      </c>
      <c r="CY22" s="239" t="s">
        <v>1597</v>
      </c>
    </row>
    <row r="23" spans="1:103" x14ac:dyDescent="0.25">
      <c r="A23" s="239">
        <v>684354</v>
      </c>
      <c r="B23" s="239">
        <v>2</v>
      </c>
      <c r="C23" s="239">
        <v>212</v>
      </c>
      <c r="D23" s="239">
        <v>120.85899999999999</v>
      </c>
      <c r="E23" s="239">
        <v>43</v>
      </c>
      <c r="F23" s="239" t="s">
        <v>1570</v>
      </c>
      <c r="H23" s="239">
        <v>8</v>
      </c>
      <c r="I23" s="239">
        <v>22</v>
      </c>
      <c r="K23" s="239">
        <v>19000541</v>
      </c>
      <c r="M23" s="239">
        <v>2</v>
      </c>
      <c r="N23" s="239">
        <v>6</v>
      </c>
      <c r="O23" s="239">
        <v>2019</v>
      </c>
      <c r="P23" s="239" t="s">
        <v>375</v>
      </c>
      <c r="Q23" s="239">
        <v>19</v>
      </c>
      <c r="R23" s="239" t="s">
        <v>376</v>
      </c>
      <c r="S23" s="239">
        <v>5</v>
      </c>
      <c r="T23" s="239">
        <v>0</v>
      </c>
      <c r="U23" s="239">
        <v>2</v>
      </c>
      <c r="V23" s="239">
        <v>5</v>
      </c>
      <c r="W23" s="239">
        <v>10</v>
      </c>
      <c r="X23" s="239">
        <v>3</v>
      </c>
      <c r="Y23" s="239">
        <v>4</v>
      </c>
      <c r="Z23" s="239">
        <v>4</v>
      </c>
      <c r="AB23" s="239">
        <v>2</v>
      </c>
      <c r="AC23" s="239">
        <v>98</v>
      </c>
      <c r="AD23" s="239" t="s">
        <v>377</v>
      </c>
      <c r="AF23" s="239" t="s">
        <v>470</v>
      </c>
      <c r="AG23" s="239">
        <v>10</v>
      </c>
      <c r="AH23" s="239">
        <v>2</v>
      </c>
      <c r="AI23" s="239">
        <v>4</v>
      </c>
      <c r="AJ23" s="239">
        <v>4</v>
      </c>
      <c r="AK23" s="239">
        <v>26</v>
      </c>
      <c r="AL23" s="239">
        <v>54</v>
      </c>
      <c r="AM23" s="239" t="s">
        <v>384</v>
      </c>
      <c r="AN23" s="239">
        <v>5</v>
      </c>
      <c r="AO23" s="239">
        <v>2</v>
      </c>
      <c r="AS23" s="239">
        <v>15</v>
      </c>
      <c r="AT23" s="239">
        <v>23</v>
      </c>
      <c r="AU23" s="239">
        <v>55</v>
      </c>
      <c r="AV23" s="239">
        <v>11</v>
      </c>
      <c r="AW23" s="239">
        <v>21</v>
      </c>
      <c r="AX23" s="239">
        <v>2</v>
      </c>
      <c r="AY23" s="239">
        <v>2</v>
      </c>
      <c r="AZ23" s="239">
        <v>1</v>
      </c>
      <c r="BA23" s="239">
        <v>21</v>
      </c>
      <c r="BB23" s="239">
        <v>17</v>
      </c>
      <c r="BC23" s="239" t="s">
        <v>384</v>
      </c>
      <c r="BD23" s="239">
        <v>5</v>
      </c>
      <c r="BE23" s="239">
        <v>70</v>
      </c>
      <c r="BI23" s="239">
        <v>15</v>
      </c>
      <c r="BJ23" s="239">
        <v>23</v>
      </c>
      <c r="BK23" s="239">
        <v>30</v>
      </c>
      <c r="BL23" s="239">
        <v>11</v>
      </c>
      <c r="BM23" s="239">
        <v>21</v>
      </c>
      <c r="CT23" s="239">
        <v>410468.124940596</v>
      </c>
      <c r="CU23" s="239">
        <v>4957828.87608233</v>
      </c>
      <c r="CV23" s="239">
        <v>44.76824869</v>
      </c>
      <c r="CW23" s="239">
        <v>-94.131418389999993</v>
      </c>
      <c r="CX23" s="239" t="s">
        <v>379</v>
      </c>
      <c r="CY23" s="239" t="s">
        <v>1598</v>
      </c>
    </row>
    <row r="24" spans="1:103" x14ac:dyDescent="0.25">
      <c r="A24" s="239">
        <v>865735</v>
      </c>
      <c r="B24" s="239">
        <v>2</v>
      </c>
      <c r="C24" s="239">
        <v>212</v>
      </c>
      <c r="D24" s="239">
        <v>120.86</v>
      </c>
      <c r="E24" s="239">
        <v>43</v>
      </c>
      <c r="F24" s="239" t="s">
        <v>1570</v>
      </c>
      <c r="H24" s="239">
        <v>8</v>
      </c>
      <c r="I24" s="239">
        <v>22</v>
      </c>
      <c r="K24" s="239">
        <v>20202708</v>
      </c>
      <c r="L24" s="239">
        <v>203330074</v>
      </c>
      <c r="M24" s="239">
        <v>11</v>
      </c>
      <c r="N24" s="239">
        <v>28</v>
      </c>
      <c r="O24" s="239">
        <v>2020</v>
      </c>
      <c r="P24" s="239" t="s">
        <v>386</v>
      </c>
      <c r="Q24" s="239">
        <v>15</v>
      </c>
      <c r="R24" s="239" t="s">
        <v>376</v>
      </c>
      <c r="S24" s="239">
        <v>5</v>
      </c>
      <c r="T24" s="239">
        <v>0</v>
      </c>
      <c r="U24" s="239">
        <v>2</v>
      </c>
      <c r="V24" s="239">
        <v>5</v>
      </c>
      <c r="W24" s="239">
        <v>10</v>
      </c>
      <c r="X24" s="239">
        <v>3</v>
      </c>
      <c r="Y24" s="239">
        <v>3</v>
      </c>
      <c r="Z24" s="239">
        <v>1</v>
      </c>
      <c r="AB24" s="239">
        <v>1</v>
      </c>
      <c r="AC24" s="239">
        <v>98</v>
      </c>
      <c r="AD24" s="239" t="s">
        <v>377</v>
      </c>
      <c r="AF24" s="239" t="s">
        <v>470</v>
      </c>
      <c r="AG24" s="239">
        <v>10</v>
      </c>
      <c r="AH24" s="239">
        <v>2</v>
      </c>
      <c r="AI24" s="239">
        <v>3</v>
      </c>
      <c r="AJ24" s="239">
        <v>4</v>
      </c>
      <c r="AK24" s="239">
        <v>21</v>
      </c>
      <c r="AL24" s="239">
        <v>67</v>
      </c>
      <c r="AM24" s="239" t="s">
        <v>374</v>
      </c>
      <c r="AN24" s="239">
        <v>5</v>
      </c>
      <c r="AO24" s="239">
        <v>2</v>
      </c>
      <c r="AS24" s="239">
        <v>14</v>
      </c>
      <c r="AT24" s="239">
        <v>23</v>
      </c>
      <c r="AU24" s="239">
        <v>55</v>
      </c>
      <c r="AV24" s="239">
        <v>11</v>
      </c>
      <c r="AW24" s="239">
        <v>21</v>
      </c>
      <c r="AX24" s="239">
        <v>2</v>
      </c>
      <c r="AY24" s="239">
        <v>2</v>
      </c>
      <c r="AZ24" s="239">
        <v>1</v>
      </c>
      <c r="BA24" s="239">
        <v>21</v>
      </c>
      <c r="BB24" s="239">
        <v>43</v>
      </c>
      <c r="BC24" s="239" t="s">
        <v>384</v>
      </c>
      <c r="BD24" s="239">
        <v>5</v>
      </c>
      <c r="BE24" s="239">
        <v>1</v>
      </c>
      <c r="BI24" s="239">
        <v>14</v>
      </c>
      <c r="BJ24" s="239">
        <v>23</v>
      </c>
      <c r="BK24" s="239">
        <v>30</v>
      </c>
      <c r="BL24" s="239">
        <v>11</v>
      </c>
      <c r="BM24" s="239">
        <v>21</v>
      </c>
      <c r="CT24" s="239">
        <v>410469.06273812603</v>
      </c>
      <c r="CU24" s="239">
        <v>4957828.2194564398</v>
      </c>
      <c r="CV24" s="239">
        <v>44.768242899999997</v>
      </c>
      <c r="CW24" s="239">
        <v>-94.131406429999998</v>
      </c>
      <c r="CX24" s="239" t="s">
        <v>379</v>
      </c>
      <c r="CY24" s="239" t="s">
        <v>1599</v>
      </c>
    </row>
    <row r="25" spans="1:103" x14ac:dyDescent="0.25">
      <c r="A25" s="239">
        <v>10911449</v>
      </c>
      <c r="B25" s="239">
        <v>2</v>
      </c>
      <c r="C25" s="239">
        <v>212</v>
      </c>
      <c r="D25" s="239">
        <v>120.863</v>
      </c>
      <c r="E25" s="239">
        <v>43</v>
      </c>
      <c r="F25" s="239" t="s">
        <v>1570</v>
      </c>
      <c r="H25" s="239">
        <v>8</v>
      </c>
      <c r="I25" s="239">
        <v>22</v>
      </c>
      <c r="K25" s="239">
        <v>13004704</v>
      </c>
      <c r="L25" s="239">
        <v>133300282</v>
      </c>
      <c r="M25" s="239">
        <v>11</v>
      </c>
      <c r="N25" s="239">
        <v>26</v>
      </c>
      <c r="O25" s="239">
        <v>2013</v>
      </c>
      <c r="P25" s="239" t="s">
        <v>391</v>
      </c>
      <c r="Q25" s="239">
        <v>16</v>
      </c>
      <c r="S25" s="239">
        <v>5</v>
      </c>
      <c r="T25" s="239">
        <v>0</v>
      </c>
      <c r="U25" s="239">
        <v>2</v>
      </c>
      <c r="V25" s="239">
        <v>5</v>
      </c>
      <c r="W25" s="239">
        <v>10</v>
      </c>
      <c r="X25" s="239">
        <v>10</v>
      </c>
      <c r="Y25" s="239">
        <v>1</v>
      </c>
      <c r="Z25" s="239">
        <v>2</v>
      </c>
      <c r="AB25" s="239">
        <v>1</v>
      </c>
      <c r="AC25" s="239">
        <v>98</v>
      </c>
      <c r="AD25" s="239" t="s">
        <v>400</v>
      </c>
      <c r="AE25" s="239" t="s">
        <v>1600</v>
      </c>
      <c r="AF25" s="239" t="s">
        <v>378</v>
      </c>
      <c r="AG25" s="239">
        <v>10</v>
      </c>
      <c r="AH25" s="239">
        <v>2</v>
      </c>
      <c r="AI25" s="239">
        <v>2</v>
      </c>
      <c r="AJ25" s="239">
        <v>4</v>
      </c>
      <c r="AK25" s="239">
        <v>21</v>
      </c>
      <c r="AL25" s="239">
        <v>21</v>
      </c>
      <c r="AM25" s="239" t="s">
        <v>384</v>
      </c>
      <c r="AN25" s="239">
        <v>5</v>
      </c>
      <c r="AO25" s="239">
        <v>1</v>
      </c>
      <c r="AS25" s="239">
        <v>4</v>
      </c>
      <c r="AT25" s="239">
        <v>1</v>
      </c>
      <c r="AU25" s="239">
        <v>65</v>
      </c>
      <c r="AV25" s="239">
        <v>11</v>
      </c>
      <c r="AW25" s="239">
        <v>21</v>
      </c>
      <c r="AX25" s="239">
        <v>2</v>
      </c>
      <c r="AY25" s="239">
        <v>2</v>
      </c>
      <c r="AZ25" s="239">
        <v>2</v>
      </c>
      <c r="BA25" s="239">
        <v>21</v>
      </c>
      <c r="BB25" s="239">
        <v>67</v>
      </c>
      <c r="BC25" s="239" t="s">
        <v>384</v>
      </c>
      <c r="BD25" s="239">
        <v>5</v>
      </c>
      <c r="BI25" s="239">
        <v>4</v>
      </c>
      <c r="BJ25" s="239">
        <v>1</v>
      </c>
      <c r="BK25" s="239">
        <v>65</v>
      </c>
      <c r="BL25" s="239">
        <v>11</v>
      </c>
      <c r="BM25" s="239">
        <v>21</v>
      </c>
      <c r="CT25" s="239">
        <v>410467</v>
      </c>
      <c r="CU25" s="239">
        <v>4957811</v>
      </c>
      <c r="CV25" s="239">
        <v>44.768084799999997</v>
      </c>
      <c r="CW25" s="239">
        <v>-94.131424300000006</v>
      </c>
      <c r="CX25" s="239" t="s">
        <v>379</v>
      </c>
      <c r="CY25" s="239" t="s">
        <v>1601</v>
      </c>
    </row>
    <row r="26" spans="1:103" x14ac:dyDescent="0.25">
      <c r="A26" s="239">
        <v>10971990</v>
      </c>
      <c r="B26" s="239">
        <v>2</v>
      </c>
      <c r="C26" s="239">
        <v>212</v>
      </c>
      <c r="D26" s="239">
        <v>120.863</v>
      </c>
      <c r="E26" s="239">
        <v>43</v>
      </c>
      <c r="F26" s="239" t="s">
        <v>1570</v>
      </c>
      <c r="H26" s="239">
        <v>8</v>
      </c>
      <c r="I26" s="239">
        <v>22</v>
      </c>
      <c r="K26" s="239">
        <v>14200527</v>
      </c>
      <c r="L26" s="239">
        <v>140940284</v>
      </c>
      <c r="M26" s="239">
        <v>4</v>
      </c>
      <c r="N26" s="239">
        <v>2</v>
      </c>
      <c r="O26" s="239">
        <v>2014</v>
      </c>
      <c r="P26" s="239" t="s">
        <v>375</v>
      </c>
      <c r="Q26" s="239">
        <v>16</v>
      </c>
      <c r="R26" s="239" t="s">
        <v>376</v>
      </c>
      <c r="S26" s="239">
        <v>4</v>
      </c>
      <c r="T26" s="239">
        <v>0</v>
      </c>
      <c r="U26" s="239">
        <v>2</v>
      </c>
      <c r="V26" s="239">
        <v>5</v>
      </c>
      <c r="W26" s="239">
        <v>10</v>
      </c>
      <c r="X26" s="239">
        <v>3</v>
      </c>
      <c r="Y26" s="239">
        <v>2</v>
      </c>
      <c r="Z26" s="239">
        <v>2</v>
      </c>
      <c r="AB26" s="239">
        <v>1</v>
      </c>
      <c r="AC26" s="239">
        <v>98</v>
      </c>
      <c r="AD26" s="239" t="s">
        <v>404</v>
      </c>
      <c r="AE26" s="239" t="s">
        <v>1602</v>
      </c>
      <c r="AF26" s="239" t="s">
        <v>378</v>
      </c>
      <c r="AG26" s="239">
        <v>10</v>
      </c>
      <c r="AH26" s="239">
        <v>2</v>
      </c>
      <c r="AI26" s="239">
        <v>3</v>
      </c>
      <c r="AJ26" s="239">
        <v>4</v>
      </c>
      <c r="AK26" s="239">
        <v>7</v>
      </c>
      <c r="AL26" s="239">
        <v>34</v>
      </c>
      <c r="AM26" s="239" t="s">
        <v>374</v>
      </c>
      <c r="AN26" s="239">
        <v>5</v>
      </c>
      <c r="AO26" s="239">
        <v>2</v>
      </c>
      <c r="AS26" s="239">
        <v>3</v>
      </c>
      <c r="AT26" s="239">
        <v>1</v>
      </c>
      <c r="AU26" s="239">
        <v>65</v>
      </c>
      <c r="AV26" s="239">
        <v>11</v>
      </c>
      <c r="AW26" s="239">
        <v>21</v>
      </c>
      <c r="AX26" s="239">
        <v>2</v>
      </c>
      <c r="AY26" s="239">
        <v>2</v>
      </c>
      <c r="AZ26" s="239">
        <v>1</v>
      </c>
      <c r="BA26" s="239">
        <v>21</v>
      </c>
      <c r="BB26" s="239">
        <v>17</v>
      </c>
      <c r="BC26" s="239" t="s">
        <v>384</v>
      </c>
      <c r="BD26" s="239">
        <v>5</v>
      </c>
      <c r="BE26" s="239">
        <v>1</v>
      </c>
      <c r="BI26" s="239">
        <v>3</v>
      </c>
      <c r="BJ26" s="239">
        <v>1</v>
      </c>
      <c r="BK26" s="239">
        <v>65</v>
      </c>
      <c r="BL26" s="239">
        <v>11</v>
      </c>
      <c r="BM26" s="239">
        <v>21</v>
      </c>
      <c r="CT26" s="239">
        <v>410467</v>
      </c>
      <c r="CU26" s="239">
        <v>4957811</v>
      </c>
      <c r="CV26" s="239">
        <v>44.768084799999997</v>
      </c>
      <c r="CW26" s="239">
        <v>-94.131424300000006</v>
      </c>
      <c r="CX26" s="239" t="s">
        <v>379</v>
      </c>
      <c r="CY26" s="239" t="s">
        <v>1603</v>
      </c>
    </row>
    <row r="27" spans="1:103" x14ac:dyDescent="0.25">
      <c r="A27" s="239">
        <v>10980626</v>
      </c>
      <c r="B27" s="239">
        <v>2</v>
      </c>
      <c r="C27" s="239">
        <v>212</v>
      </c>
      <c r="D27" s="239">
        <v>120.863</v>
      </c>
      <c r="E27" s="239">
        <v>43</v>
      </c>
      <c r="F27" s="239" t="s">
        <v>1570</v>
      </c>
      <c r="H27" s="239">
        <v>8</v>
      </c>
      <c r="I27" s="239">
        <v>22</v>
      </c>
      <c r="K27" s="239">
        <v>14201111</v>
      </c>
      <c r="L27" s="239">
        <v>142260177</v>
      </c>
      <c r="M27" s="239">
        <v>8</v>
      </c>
      <c r="N27" s="239">
        <v>11</v>
      </c>
      <c r="O27" s="239">
        <v>2014</v>
      </c>
      <c r="P27" s="239" t="s">
        <v>381</v>
      </c>
      <c r="Q27" s="239">
        <v>16</v>
      </c>
      <c r="R27" s="239" t="s">
        <v>393</v>
      </c>
      <c r="S27" s="239">
        <v>3</v>
      </c>
      <c r="T27" s="239">
        <v>0</v>
      </c>
      <c r="U27" s="239">
        <v>2</v>
      </c>
      <c r="V27" s="239">
        <v>5</v>
      </c>
      <c r="W27" s="239">
        <v>10</v>
      </c>
      <c r="X27" s="239">
        <v>3</v>
      </c>
      <c r="Y27" s="239">
        <v>1</v>
      </c>
      <c r="Z27" s="239">
        <v>1</v>
      </c>
      <c r="AB27" s="239">
        <v>1</v>
      </c>
      <c r="AC27" s="239">
        <v>98</v>
      </c>
      <c r="AD27" s="239" t="s">
        <v>404</v>
      </c>
      <c r="AE27" s="239" t="s">
        <v>1604</v>
      </c>
      <c r="AF27" s="239" t="s">
        <v>378</v>
      </c>
      <c r="AG27" s="239">
        <v>10</v>
      </c>
      <c r="AH27" s="239">
        <v>2</v>
      </c>
      <c r="AI27" s="239">
        <v>1</v>
      </c>
      <c r="AJ27" s="239">
        <v>3</v>
      </c>
      <c r="AK27" s="239">
        <v>21</v>
      </c>
      <c r="AL27" s="239">
        <v>41</v>
      </c>
      <c r="AM27" s="239" t="s">
        <v>374</v>
      </c>
      <c r="AN27" s="239">
        <v>5</v>
      </c>
      <c r="AO27" s="239">
        <v>4</v>
      </c>
      <c r="AS27" s="239">
        <v>4</v>
      </c>
      <c r="AT27" s="239">
        <v>1</v>
      </c>
      <c r="AU27" s="239">
        <v>65</v>
      </c>
      <c r="AV27" s="239">
        <v>11</v>
      </c>
      <c r="AW27" s="239">
        <v>21</v>
      </c>
      <c r="AX27" s="239">
        <v>2</v>
      </c>
      <c r="AY27" s="239">
        <v>4</v>
      </c>
      <c r="AZ27" s="239">
        <v>1</v>
      </c>
      <c r="BA27" s="239">
        <v>21</v>
      </c>
      <c r="BB27" s="239">
        <v>50</v>
      </c>
      <c r="BC27" s="239" t="s">
        <v>374</v>
      </c>
      <c r="BD27" s="239">
        <v>5</v>
      </c>
      <c r="BE27" s="239">
        <v>1</v>
      </c>
      <c r="BI27" s="239">
        <v>4</v>
      </c>
      <c r="BJ27" s="239">
        <v>1</v>
      </c>
      <c r="BK27" s="239">
        <v>65</v>
      </c>
      <c r="BL27" s="239">
        <v>11</v>
      </c>
      <c r="BM27" s="239">
        <v>21</v>
      </c>
      <c r="CT27" s="239">
        <v>410467</v>
      </c>
      <c r="CU27" s="239">
        <v>4957811</v>
      </c>
      <c r="CV27" s="239">
        <v>44.768084799999997</v>
      </c>
      <c r="CW27" s="239">
        <v>-94.131424300000006</v>
      </c>
      <c r="CX27" s="239" t="s">
        <v>379</v>
      </c>
      <c r="CY27" s="239" t="s">
        <v>1605</v>
      </c>
    </row>
    <row r="28" spans="1:103" x14ac:dyDescent="0.25">
      <c r="A28" s="239">
        <v>11072358</v>
      </c>
      <c r="B28" s="239">
        <v>2</v>
      </c>
      <c r="C28" s="239">
        <v>212</v>
      </c>
      <c r="D28" s="239">
        <v>120.863</v>
      </c>
      <c r="E28" s="239">
        <v>43</v>
      </c>
      <c r="F28" s="239" t="s">
        <v>1570</v>
      </c>
      <c r="H28" s="239">
        <v>8</v>
      </c>
      <c r="I28" s="239">
        <v>22</v>
      </c>
      <c r="K28" s="239">
        <v>15201802</v>
      </c>
      <c r="L28" s="239">
        <v>152950182</v>
      </c>
      <c r="M28" s="239">
        <v>10</v>
      </c>
      <c r="N28" s="239">
        <v>19</v>
      </c>
      <c r="O28" s="239">
        <v>2015</v>
      </c>
      <c r="P28" s="239" t="s">
        <v>381</v>
      </c>
      <c r="Q28" s="239">
        <v>13</v>
      </c>
      <c r="S28" s="239">
        <v>4</v>
      </c>
      <c r="T28" s="239">
        <v>0</v>
      </c>
      <c r="U28" s="239">
        <v>2</v>
      </c>
      <c r="V28" s="239">
        <v>5</v>
      </c>
      <c r="W28" s="239">
        <v>10</v>
      </c>
      <c r="X28" s="239">
        <v>3</v>
      </c>
      <c r="Y28" s="239">
        <v>1</v>
      </c>
      <c r="Z28" s="239">
        <v>1</v>
      </c>
      <c r="AB28" s="239">
        <v>1</v>
      </c>
      <c r="AC28" s="239">
        <v>98</v>
      </c>
      <c r="AD28" s="239">
        <v>212</v>
      </c>
      <c r="AE28" s="239" t="s">
        <v>1595</v>
      </c>
      <c r="AF28" s="239" t="s">
        <v>378</v>
      </c>
      <c r="AG28" s="239">
        <v>10</v>
      </c>
      <c r="AH28" s="239">
        <v>2</v>
      </c>
      <c r="AI28" s="239">
        <v>4</v>
      </c>
      <c r="AJ28" s="239">
        <v>4</v>
      </c>
      <c r="AK28" s="239">
        <v>21</v>
      </c>
      <c r="AL28" s="239">
        <v>54</v>
      </c>
      <c r="AM28" s="239" t="s">
        <v>384</v>
      </c>
      <c r="AN28" s="239">
        <v>5</v>
      </c>
      <c r="AO28" s="239">
        <v>4</v>
      </c>
      <c r="AS28" s="239">
        <v>4</v>
      </c>
      <c r="AT28" s="239">
        <v>1</v>
      </c>
      <c r="AU28" s="239">
        <v>55</v>
      </c>
      <c r="AV28" s="239">
        <v>11</v>
      </c>
      <c r="AW28" s="239">
        <v>21</v>
      </c>
      <c r="AX28" s="239">
        <v>2</v>
      </c>
      <c r="AY28" s="239">
        <v>4</v>
      </c>
      <c r="AZ28" s="239">
        <v>2</v>
      </c>
      <c r="BA28" s="239">
        <v>24</v>
      </c>
      <c r="BB28" s="239">
        <v>27</v>
      </c>
      <c r="BC28" s="239" t="s">
        <v>384</v>
      </c>
      <c r="BD28" s="239">
        <v>5</v>
      </c>
      <c r="BE28" s="239">
        <v>1</v>
      </c>
      <c r="BI28" s="239">
        <v>4</v>
      </c>
      <c r="BJ28" s="239">
        <v>1</v>
      </c>
      <c r="BK28" s="239">
        <v>55</v>
      </c>
      <c r="BL28" s="239">
        <v>11</v>
      </c>
      <c r="BM28" s="239">
        <v>21</v>
      </c>
      <c r="CT28" s="239">
        <v>410467</v>
      </c>
      <c r="CU28" s="239">
        <v>4957811</v>
      </c>
      <c r="CV28" s="239">
        <v>44.768084799999997</v>
      </c>
      <c r="CW28" s="239">
        <v>-94.131424300000006</v>
      </c>
      <c r="CX28" s="239" t="s">
        <v>379</v>
      </c>
      <c r="CY28" s="239" t="s">
        <v>1606</v>
      </c>
    </row>
    <row r="29" spans="1:103" x14ac:dyDescent="0.25">
      <c r="A29" s="239">
        <v>384712</v>
      </c>
      <c r="B29" s="239">
        <v>2</v>
      </c>
      <c r="C29" s="239">
        <v>212</v>
      </c>
      <c r="D29" s="239">
        <v>120.864</v>
      </c>
      <c r="E29" s="239">
        <v>43</v>
      </c>
      <c r="F29" s="239" t="s">
        <v>1570</v>
      </c>
      <c r="H29" s="239">
        <v>8</v>
      </c>
      <c r="I29" s="239">
        <v>22</v>
      </c>
      <c r="K29" s="239">
        <v>16202038</v>
      </c>
      <c r="M29" s="239">
        <v>10</v>
      </c>
      <c r="N29" s="239">
        <v>6</v>
      </c>
      <c r="O29" s="239">
        <v>2016</v>
      </c>
      <c r="P29" s="239" t="s">
        <v>416</v>
      </c>
      <c r="Q29" s="239">
        <v>19</v>
      </c>
      <c r="R29" s="239" t="s">
        <v>376</v>
      </c>
      <c r="S29" s="239">
        <v>5</v>
      </c>
      <c r="T29" s="239">
        <v>0</v>
      </c>
      <c r="U29" s="239">
        <v>2</v>
      </c>
      <c r="V29" s="239">
        <v>10</v>
      </c>
      <c r="W29" s="239">
        <v>10</v>
      </c>
      <c r="X29" s="239">
        <v>3</v>
      </c>
      <c r="Y29" s="239">
        <v>4</v>
      </c>
      <c r="Z29" s="239">
        <v>3</v>
      </c>
      <c r="AB29" s="239">
        <v>2</v>
      </c>
      <c r="AC29" s="239">
        <v>98</v>
      </c>
      <c r="AD29" s="239" t="s">
        <v>377</v>
      </c>
      <c r="AF29" s="239" t="s">
        <v>470</v>
      </c>
      <c r="AG29" s="239">
        <v>5</v>
      </c>
      <c r="AH29" s="239">
        <v>2</v>
      </c>
      <c r="AI29" s="239">
        <v>3</v>
      </c>
      <c r="AJ29" s="239">
        <v>4</v>
      </c>
      <c r="AK29" s="239">
        <v>21</v>
      </c>
      <c r="AL29" s="239">
        <v>53</v>
      </c>
      <c r="AM29" s="239" t="s">
        <v>384</v>
      </c>
      <c r="AN29" s="239">
        <v>5</v>
      </c>
      <c r="AO29" s="239">
        <v>2</v>
      </c>
      <c r="AS29" s="239">
        <v>15</v>
      </c>
      <c r="AT29" s="239">
        <v>23</v>
      </c>
      <c r="AU29" s="239">
        <v>55</v>
      </c>
      <c r="AV29" s="239">
        <v>11</v>
      </c>
      <c r="AW29" s="239">
        <v>21</v>
      </c>
      <c r="AX29" s="239">
        <v>2</v>
      </c>
      <c r="AY29" s="239">
        <v>2</v>
      </c>
      <c r="AZ29" s="239">
        <v>4</v>
      </c>
      <c r="BA29" s="239">
        <v>24</v>
      </c>
      <c r="BB29" s="239">
        <v>54</v>
      </c>
      <c r="BC29" s="239" t="s">
        <v>384</v>
      </c>
      <c r="BD29" s="239">
        <v>5</v>
      </c>
      <c r="BE29" s="239">
        <v>1</v>
      </c>
      <c r="BI29" s="239">
        <v>15</v>
      </c>
      <c r="BJ29" s="239">
        <v>23</v>
      </c>
      <c r="BK29" s="239">
        <v>55</v>
      </c>
      <c r="BL29" s="239">
        <v>11</v>
      </c>
      <c r="BM29" s="239">
        <v>21</v>
      </c>
      <c r="CT29" s="239">
        <v>410441.546016426</v>
      </c>
      <c r="CU29" s="239">
        <v>4957819.7527728397</v>
      </c>
      <c r="CV29" s="239">
        <v>44.768163250000001</v>
      </c>
      <c r="CW29" s="239">
        <v>-94.131752599999999</v>
      </c>
      <c r="CX29" s="239" t="s">
        <v>379</v>
      </c>
      <c r="CY29" s="239" t="s">
        <v>1607</v>
      </c>
    </row>
    <row r="30" spans="1:103" x14ac:dyDescent="0.25">
      <c r="A30" s="239">
        <v>842624</v>
      </c>
      <c r="B30" s="239">
        <v>2</v>
      </c>
      <c r="C30" s="239">
        <v>212</v>
      </c>
      <c r="D30" s="239">
        <v>120.86499999999999</v>
      </c>
      <c r="E30" s="239">
        <v>43</v>
      </c>
      <c r="F30" s="239" t="s">
        <v>1570</v>
      </c>
      <c r="H30" s="239">
        <v>8</v>
      </c>
      <c r="I30" s="239">
        <v>22</v>
      </c>
      <c r="K30" s="239">
        <v>20004522</v>
      </c>
      <c r="L30" s="239">
        <v>202680100</v>
      </c>
      <c r="M30" s="239">
        <v>9</v>
      </c>
      <c r="N30" s="239">
        <v>24</v>
      </c>
      <c r="O30" s="239">
        <v>2020</v>
      </c>
      <c r="P30" s="239" t="s">
        <v>416</v>
      </c>
      <c r="Q30" s="239">
        <v>5</v>
      </c>
      <c r="R30" s="239" t="s">
        <v>393</v>
      </c>
      <c r="S30" s="239">
        <v>5</v>
      </c>
      <c r="T30" s="239">
        <v>0</v>
      </c>
      <c r="U30" s="239">
        <v>2</v>
      </c>
      <c r="V30" s="239">
        <v>5</v>
      </c>
      <c r="W30" s="239">
        <v>10</v>
      </c>
      <c r="X30" s="239">
        <v>3</v>
      </c>
      <c r="Y30" s="239">
        <v>4</v>
      </c>
      <c r="Z30" s="239">
        <v>3</v>
      </c>
      <c r="AB30" s="239">
        <v>2</v>
      </c>
      <c r="AC30" s="239">
        <v>98</v>
      </c>
      <c r="AD30" s="239" t="s">
        <v>377</v>
      </c>
      <c r="AE30" s="239" t="s">
        <v>1585</v>
      </c>
      <c r="AF30" s="239" t="s">
        <v>470</v>
      </c>
      <c r="AG30" s="239">
        <v>10</v>
      </c>
      <c r="AH30" s="239">
        <v>2</v>
      </c>
      <c r="AI30" s="239">
        <v>3</v>
      </c>
      <c r="AJ30" s="239">
        <v>3</v>
      </c>
      <c r="AK30" s="239">
        <v>21</v>
      </c>
      <c r="AL30" s="239">
        <v>65</v>
      </c>
      <c r="AM30" s="239" t="s">
        <v>374</v>
      </c>
      <c r="AN30" s="239">
        <v>5</v>
      </c>
      <c r="AO30" s="239">
        <v>1</v>
      </c>
      <c r="AS30" s="239">
        <v>15</v>
      </c>
      <c r="AT30" s="239">
        <v>23</v>
      </c>
      <c r="AU30" s="239">
        <v>30</v>
      </c>
      <c r="AV30" s="239">
        <v>11</v>
      </c>
      <c r="AW30" s="239">
        <v>21</v>
      </c>
      <c r="AX30" s="239">
        <v>1</v>
      </c>
      <c r="AY30" s="239">
        <v>2</v>
      </c>
      <c r="AZ30" s="239">
        <v>1</v>
      </c>
      <c r="BA30" s="239">
        <v>31</v>
      </c>
      <c r="BI30" s="239">
        <v>15</v>
      </c>
      <c r="BJ30" s="239">
        <v>9</v>
      </c>
      <c r="BK30" s="239">
        <v>30</v>
      </c>
      <c r="BL30" s="239">
        <v>11</v>
      </c>
      <c r="BM30" s="239">
        <v>21</v>
      </c>
      <c r="CT30" s="239">
        <v>410477.35948906897</v>
      </c>
      <c r="CU30" s="239">
        <v>4957828.2886896897</v>
      </c>
      <c r="CV30" s="239">
        <v>44.768244559999999</v>
      </c>
      <c r="CW30" s="239">
        <v>-94.131301609999994</v>
      </c>
      <c r="CX30" s="239" t="s">
        <v>379</v>
      </c>
      <c r="CY30" s="239" t="s">
        <v>1608</v>
      </c>
    </row>
    <row r="31" spans="1:103" x14ac:dyDescent="0.25">
      <c r="A31" s="239">
        <v>397468</v>
      </c>
      <c r="B31" s="239">
        <v>2</v>
      </c>
      <c r="C31" s="239">
        <v>212</v>
      </c>
      <c r="D31" s="239">
        <v>120.869</v>
      </c>
      <c r="E31" s="239">
        <v>43</v>
      </c>
      <c r="F31" s="239" t="s">
        <v>1570</v>
      </c>
      <c r="H31" s="239">
        <v>8</v>
      </c>
      <c r="I31" s="239">
        <v>22</v>
      </c>
      <c r="K31" s="239">
        <v>16202515</v>
      </c>
      <c r="M31" s="239">
        <v>11</v>
      </c>
      <c r="N31" s="239">
        <v>23</v>
      </c>
      <c r="O31" s="239">
        <v>2016</v>
      </c>
      <c r="P31" s="239" t="s">
        <v>375</v>
      </c>
      <c r="Q31" s="239">
        <v>13</v>
      </c>
      <c r="R31" s="239" t="s">
        <v>393</v>
      </c>
      <c r="S31" s="239">
        <v>5</v>
      </c>
      <c r="T31" s="239">
        <v>0</v>
      </c>
      <c r="U31" s="239">
        <v>2</v>
      </c>
      <c r="V31" s="239">
        <v>10</v>
      </c>
      <c r="W31" s="239">
        <v>10</v>
      </c>
      <c r="X31" s="239">
        <v>3</v>
      </c>
      <c r="Y31" s="239">
        <v>1</v>
      </c>
      <c r="Z31" s="239">
        <v>2</v>
      </c>
      <c r="AB31" s="239">
        <v>2</v>
      </c>
      <c r="AC31" s="239">
        <v>98</v>
      </c>
      <c r="AD31" s="239" t="s">
        <v>377</v>
      </c>
      <c r="AF31" s="239" t="s">
        <v>378</v>
      </c>
      <c r="AG31" s="239">
        <v>5</v>
      </c>
      <c r="AH31" s="239">
        <v>2</v>
      </c>
      <c r="AI31" s="239">
        <v>2</v>
      </c>
      <c r="AJ31" s="239">
        <v>3</v>
      </c>
      <c r="AK31" s="239">
        <v>24</v>
      </c>
      <c r="AL31" s="239">
        <v>75</v>
      </c>
      <c r="AM31" s="239" t="s">
        <v>374</v>
      </c>
      <c r="AN31" s="239">
        <v>99</v>
      </c>
      <c r="AO31" s="239">
        <v>68</v>
      </c>
      <c r="AS31" s="239">
        <v>15</v>
      </c>
      <c r="AT31" s="239">
        <v>23</v>
      </c>
      <c r="AU31" s="239">
        <v>55</v>
      </c>
      <c r="AV31" s="239">
        <v>11</v>
      </c>
      <c r="AW31" s="239">
        <v>21</v>
      </c>
      <c r="AX31" s="239">
        <v>2</v>
      </c>
      <c r="AY31" s="239">
        <v>5</v>
      </c>
      <c r="AZ31" s="239">
        <v>3</v>
      </c>
      <c r="BA31" s="239">
        <v>21</v>
      </c>
      <c r="BB31" s="239">
        <v>50</v>
      </c>
      <c r="BC31" s="239" t="s">
        <v>374</v>
      </c>
      <c r="BD31" s="239">
        <v>99</v>
      </c>
      <c r="BE31" s="239">
        <v>1</v>
      </c>
      <c r="BI31" s="239">
        <v>15</v>
      </c>
      <c r="BJ31" s="239">
        <v>23</v>
      </c>
      <c r="BK31" s="239">
        <v>55</v>
      </c>
      <c r="BL31" s="239">
        <v>11</v>
      </c>
      <c r="BM31" s="239">
        <v>21</v>
      </c>
      <c r="CT31" s="239">
        <v>410475.41275082598</v>
      </c>
      <c r="CU31" s="239">
        <v>4957817.6361019397</v>
      </c>
      <c r="CV31" s="239">
        <v>44.768148439999997</v>
      </c>
      <c r="CW31" s="239">
        <v>-94.131324340000006</v>
      </c>
      <c r="CX31" s="239" t="s">
        <v>379</v>
      </c>
      <c r="CY31" s="239" t="s">
        <v>1609</v>
      </c>
    </row>
    <row r="32" spans="1:103" x14ac:dyDescent="0.25">
      <c r="A32" s="239">
        <v>10985930</v>
      </c>
      <c r="B32" s="239">
        <v>2</v>
      </c>
      <c r="C32" s="239">
        <v>212</v>
      </c>
      <c r="D32" s="239">
        <v>120.869</v>
      </c>
      <c r="E32" s="239">
        <v>43</v>
      </c>
      <c r="F32" s="239" t="s">
        <v>1570</v>
      </c>
      <c r="H32" s="239">
        <v>8</v>
      </c>
      <c r="I32" s="239">
        <v>22</v>
      </c>
      <c r="K32" s="239">
        <v>14201072</v>
      </c>
      <c r="L32" s="239">
        <v>142720187</v>
      </c>
      <c r="M32" s="239">
        <v>8</v>
      </c>
      <c r="N32" s="239">
        <v>3</v>
      </c>
      <c r="O32" s="239">
        <v>2014</v>
      </c>
      <c r="P32" s="239" t="s">
        <v>389</v>
      </c>
      <c r="Q32" s="239">
        <v>16</v>
      </c>
      <c r="R32" s="239" t="s">
        <v>376</v>
      </c>
      <c r="S32" s="239">
        <v>4</v>
      </c>
      <c r="T32" s="239">
        <v>0</v>
      </c>
      <c r="U32" s="239">
        <v>2</v>
      </c>
      <c r="V32" s="239">
        <v>3</v>
      </c>
      <c r="W32" s="239">
        <v>10</v>
      </c>
      <c r="X32" s="239">
        <v>3</v>
      </c>
      <c r="Y32" s="239">
        <v>1</v>
      </c>
      <c r="Z32" s="239">
        <v>1</v>
      </c>
      <c r="AB32" s="239">
        <v>1</v>
      </c>
      <c r="AC32" s="239">
        <v>98</v>
      </c>
      <c r="AD32" s="239" t="s">
        <v>404</v>
      </c>
      <c r="AE32" s="239" t="s">
        <v>1610</v>
      </c>
      <c r="AF32" s="239" t="s">
        <v>378</v>
      </c>
      <c r="AG32" s="239">
        <v>9</v>
      </c>
      <c r="AH32" s="239">
        <v>2</v>
      </c>
      <c r="AI32" s="239">
        <v>3</v>
      </c>
      <c r="AJ32" s="239">
        <v>4</v>
      </c>
      <c r="AK32" s="239">
        <v>21</v>
      </c>
      <c r="AL32" s="239">
        <v>53</v>
      </c>
      <c r="AM32" s="239" t="s">
        <v>374</v>
      </c>
      <c r="AN32" s="239">
        <v>5</v>
      </c>
      <c r="AO32" s="239">
        <v>15</v>
      </c>
      <c r="AS32" s="239">
        <v>4</v>
      </c>
      <c r="AT32" s="239">
        <v>1</v>
      </c>
      <c r="AU32" s="239">
        <v>65</v>
      </c>
      <c r="AV32" s="239">
        <v>11</v>
      </c>
      <c r="AW32" s="239">
        <v>21</v>
      </c>
      <c r="AX32" s="239">
        <v>2</v>
      </c>
      <c r="AY32" s="239">
        <v>4</v>
      </c>
      <c r="AZ32" s="239">
        <v>6</v>
      </c>
      <c r="BA32" s="239">
        <v>24</v>
      </c>
      <c r="BB32" s="239">
        <v>52</v>
      </c>
      <c r="BC32" s="239" t="s">
        <v>384</v>
      </c>
      <c r="BD32" s="239">
        <v>5</v>
      </c>
      <c r="BE32" s="239">
        <v>1</v>
      </c>
      <c r="BI32" s="239">
        <v>4</v>
      </c>
      <c r="BJ32" s="239">
        <v>1</v>
      </c>
      <c r="BK32" s="239">
        <v>65</v>
      </c>
      <c r="BL32" s="239">
        <v>11</v>
      </c>
      <c r="BM32" s="239">
        <v>21</v>
      </c>
      <c r="CT32" s="239">
        <v>410475</v>
      </c>
      <c r="CU32" s="239">
        <v>4957814</v>
      </c>
      <c r="CV32" s="239">
        <v>44.768115700000003</v>
      </c>
      <c r="CW32" s="239">
        <v>-94.131324899999996</v>
      </c>
      <c r="CX32" s="239" t="s">
        <v>379</v>
      </c>
      <c r="CY32" s="239" t="s">
        <v>1611</v>
      </c>
    </row>
    <row r="33" spans="1:103" x14ac:dyDescent="0.25">
      <c r="A33" s="239">
        <v>446985</v>
      </c>
      <c r="B33" s="239">
        <v>2</v>
      </c>
      <c r="C33" s="239">
        <v>212</v>
      </c>
      <c r="D33" s="239">
        <v>120.876</v>
      </c>
      <c r="E33" s="239">
        <v>43</v>
      </c>
      <c r="G33" s="239" t="s">
        <v>1612</v>
      </c>
      <c r="H33" s="239">
        <v>8</v>
      </c>
      <c r="I33" s="239">
        <v>22</v>
      </c>
      <c r="K33" s="239">
        <v>17201094</v>
      </c>
      <c r="M33" s="239">
        <v>4</v>
      </c>
      <c r="N33" s="239">
        <v>22</v>
      </c>
      <c r="O33" s="239">
        <v>2017</v>
      </c>
      <c r="P33" s="239" t="s">
        <v>386</v>
      </c>
      <c r="Q33" s="239">
        <v>1</v>
      </c>
      <c r="R33" s="239" t="s">
        <v>393</v>
      </c>
      <c r="S33" s="239">
        <v>5</v>
      </c>
      <c r="T33" s="239">
        <v>0</v>
      </c>
      <c r="U33" s="239">
        <v>1</v>
      </c>
      <c r="W33" s="239">
        <v>28</v>
      </c>
      <c r="X33" s="239">
        <v>3</v>
      </c>
      <c r="Y33" s="239">
        <v>4</v>
      </c>
      <c r="Z33" s="239">
        <v>1</v>
      </c>
      <c r="AB33" s="239">
        <v>1</v>
      </c>
      <c r="AC33" s="239">
        <v>98</v>
      </c>
      <c r="AD33" s="239" t="s">
        <v>377</v>
      </c>
      <c r="AF33" s="239" t="s">
        <v>378</v>
      </c>
      <c r="AG33" s="239">
        <v>3</v>
      </c>
      <c r="AH33" s="239">
        <v>2</v>
      </c>
      <c r="AI33" s="239">
        <v>4</v>
      </c>
      <c r="AJ33" s="239">
        <v>3</v>
      </c>
      <c r="AK33" s="239">
        <v>24</v>
      </c>
      <c r="AL33" s="239">
        <v>64</v>
      </c>
      <c r="AM33" s="239" t="s">
        <v>374</v>
      </c>
      <c r="AN33" s="239">
        <v>10</v>
      </c>
      <c r="AO33" s="239">
        <v>10</v>
      </c>
      <c r="AP33" s="239">
        <v>70</v>
      </c>
      <c r="AS33" s="239">
        <v>15</v>
      </c>
      <c r="AT33" s="239">
        <v>23</v>
      </c>
      <c r="AU33" s="239">
        <v>55</v>
      </c>
      <c r="AV33" s="239">
        <v>11</v>
      </c>
      <c r="AW33" s="239">
        <v>21</v>
      </c>
      <c r="CT33" s="239">
        <v>410485.99610532599</v>
      </c>
      <c r="CU33" s="239">
        <v>4957823.9861146398</v>
      </c>
      <c r="CV33" s="239">
        <v>44.768206910000004</v>
      </c>
      <c r="CW33" s="239">
        <v>-94.131191740000006</v>
      </c>
      <c r="CX33" s="239" t="s">
        <v>379</v>
      </c>
      <c r="CY33" s="239" t="s">
        <v>1613</v>
      </c>
    </row>
    <row r="34" spans="1:103" x14ac:dyDescent="0.25">
      <c r="A34" s="239">
        <v>742220</v>
      </c>
      <c r="B34" s="239">
        <v>2</v>
      </c>
      <c r="C34" s="239">
        <v>212</v>
      </c>
      <c r="D34" s="239">
        <v>120.919</v>
      </c>
      <c r="E34" s="239">
        <v>43</v>
      </c>
      <c r="F34" s="239" t="s">
        <v>1570</v>
      </c>
      <c r="H34" s="239">
        <v>8</v>
      </c>
      <c r="I34" s="239">
        <v>22</v>
      </c>
      <c r="K34" s="239">
        <v>19202166</v>
      </c>
      <c r="M34" s="239">
        <v>8</v>
      </c>
      <c r="N34" s="239">
        <v>22</v>
      </c>
      <c r="O34" s="239">
        <v>2019</v>
      </c>
      <c r="P34" s="239" t="s">
        <v>416</v>
      </c>
      <c r="Q34" s="239">
        <v>18</v>
      </c>
      <c r="R34" s="239" t="s">
        <v>207</v>
      </c>
      <c r="S34" s="239">
        <v>5</v>
      </c>
      <c r="T34" s="239">
        <v>0</v>
      </c>
      <c r="U34" s="239">
        <v>2</v>
      </c>
      <c r="V34" s="239">
        <v>5</v>
      </c>
      <c r="W34" s="239">
        <v>10</v>
      </c>
      <c r="X34" s="239">
        <v>3</v>
      </c>
      <c r="Y34" s="239">
        <v>1</v>
      </c>
      <c r="Z34" s="239">
        <v>1</v>
      </c>
      <c r="AB34" s="239">
        <v>1</v>
      </c>
      <c r="AC34" s="239">
        <v>98</v>
      </c>
      <c r="AD34" s="239">
        <v>212</v>
      </c>
      <c r="AF34" s="239" t="s">
        <v>470</v>
      </c>
      <c r="AG34" s="239">
        <v>10</v>
      </c>
      <c r="AH34" s="239">
        <v>2</v>
      </c>
      <c r="AI34" s="239">
        <v>49</v>
      </c>
      <c r="AJ34" s="239">
        <v>4</v>
      </c>
      <c r="AK34" s="239">
        <v>21</v>
      </c>
      <c r="AL34" s="239">
        <v>46</v>
      </c>
      <c r="AM34" s="239" t="s">
        <v>374</v>
      </c>
      <c r="AN34" s="239">
        <v>5</v>
      </c>
      <c r="AO34" s="239">
        <v>65</v>
      </c>
      <c r="AS34" s="239">
        <v>15</v>
      </c>
      <c r="AT34" s="239">
        <v>23</v>
      </c>
      <c r="AU34" s="239">
        <v>55</v>
      </c>
      <c r="AV34" s="239">
        <v>11</v>
      </c>
      <c r="AW34" s="239">
        <v>21</v>
      </c>
      <c r="AX34" s="239">
        <v>2</v>
      </c>
      <c r="AY34" s="239">
        <v>2</v>
      </c>
      <c r="AZ34" s="239">
        <v>2</v>
      </c>
      <c r="BA34" s="239">
        <v>24</v>
      </c>
      <c r="BB34" s="239">
        <v>33</v>
      </c>
      <c r="BC34" s="239" t="s">
        <v>384</v>
      </c>
      <c r="BD34" s="239">
        <v>5</v>
      </c>
      <c r="BE34" s="239">
        <v>1</v>
      </c>
      <c r="BI34" s="239">
        <v>15</v>
      </c>
      <c r="BJ34" s="239">
        <v>23</v>
      </c>
      <c r="BK34" s="239">
        <v>30</v>
      </c>
      <c r="BL34" s="239">
        <v>11</v>
      </c>
      <c r="BM34" s="239">
        <v>21</v>
      </c>
      <c r="CT34" s="239">
        <v>410557.96291592601</v>
      </c>
      <c r="CU34" s="239">
        <v>4957862.0861908402</v>
      </c>
      <c r="CV34" s="239">
        <v>44.768558839999997</v>
      </c>
      <c r="CW34" s="239">
        <v>-94.130289149999996</v>
      </c>
      <c r="CX34" s="239" t="s">
        <v>379</v>
      </c>
      <c r="CY34" s="239" t="s">
        <v>1614</v>
      </c>
    </row>
    <row r="35" spans="1:103" x14ac:dyDescent="0.25">
      <c r="A35" s="239">
        <v>418380</v>
      </c>
      <c r="B35" s="239">
        <v>2</v>
      </c>
      <c r="C35" s="239">
        <v>212</v>
      </c>
      <c r="D35" s="239">
        <v>120.92</v>
      </c>
      <c r="E35" s="239">
        <v>43</v>
      </c>
      <c r="F35" s="239" t="s">
        <v>1570</v>
      </c>
      <c r="H35" s="239">
        <v>8</v>
      </c>
      <c r="I35" s="239">
        <v>22</v>
      </c>
      <c r="K35" s="239">
        <v>17200292</v>
      </c>
      <c r="M35" s="239">
        <v>1</v>
      </c>
      <c r="N35" s="239">
        <v>25</v>
      </c>
      <c r="O35" s="239">
        <v>2017</v>
      </c>
      <c r="P35" s="239" t="s">
        <v>375</v>
      </c>
      <c r="Q35" s="239">
        <v>16</v>
      </c>
      <c r="R35" s="239" t="s">
        <v>393</v>
      </c>
      <c r="S35" s="239">
        <v>5</v>
      </c>
      <c r="T35" s="239">
        <v>0</v>
      </c>
      <c r="U35" s="239">
        <v>2</v>
      </c>
      <c r="V35" s="239">
        <v>5</v>
      </c>
      <c r="W35" s="239">
        <v>10</v>
      </c>
      <c r="X35" s="239">
        <v>3</v>
      </c>
      <c r="Y35" s="239">
        <v>1</v>
      </c>
      <c r="Z35" s="239">
        <v>2</v>
      </c>
      <c r="AB35" s="239">
        <v>2</v>
      </c>
      <c r="AC35" s="239">
        <v>98</v>
      </c>
      <c r="AD35" s="239">
        <v>212</v>
      </c>
      <c r="AF35" s="239" t="s">
        <v>470</v>
      </c>
      <c r="AG35" s="239">
        <v>10</v>
      </c>
      <c r="AH35" s="239">
        <v>2</v>
      </c>
      <c r="AI35" s="239">
        <v>3</v>
      </c>
      <c r="AJ35" s="239">
        <v>4</v>
      </c>
      <c r="AK35" s="239">
        <v>21</v>
      </c>
      <c r="AL35" s="239">
        <v>42</v>
      </c>
      <c r="AM35" s="239" t="s">
        <v>374</v>
      </c>
      <c r="AN35" s="239">
        <v>5</v>
      </c>
      <c r="AO35" s="239">
        <v>65</v>
      </c>
      <c r="AS35" s="239">
        <v>14</v>
      </c>
      <c r="AT35" s="239">
        <v>23</v>
      </c>
      <c r="AU35" s="239">
        <v>55</v>
      </c>
      <c r="AV35" s="239">
        <v>11</v>
      </c>
      <c r="AW35" s="239">
        <v>21</v>
      </c>
      <c r="AX35" s="239">
        <v>2</v>
      </c>
      <c r="AY35" s="239">
        <v>3</v>
      </c>
      <c r="AZ35" s="239">
        <v>4</v>
      </c>
      <c r="BA35" s="239">
        <v>24</v>
      </c>
      <c r="BB35" s="239">
        <v>45</v>
      </c>
      <c r="BC35" s="239" t="s">
        <v>384</v>
      </c>
      <c r="BD35" s="239">
        <v>5</v>
      </c>
      <c r="BE35" s="239">
        <v>1</v>
      </c>
      <c r="BI35" s="239">
        <v>14</v>
      </c>
      <c r="BJ35" s="239">
        <v>23</v>
      </c>
      <c r="BK35" s="239">
        <v>55</v>
      </c>
      <c r="BL35" s="239">
        <v>11</v>
      </c>
      <c r="BM35" s="239">
        <v>21</v>
      </c>
      <c r="CT35" s="239">
        <v>410519.86283972702</v>
      </c>
      <c r="CU35" s="239">
        <v>4957866.3195326403</v>
      </c>
      <c r="CV35" s="239">
        <v>44.768592179999999</v>
      </c>
      <c r="CW35" s="239">
        <v>-94.130771280000005</v>
      </c>
      <c r="CX35" s="239" t="s">
        <v>379</v>
      </c>
      <c r="CY35" s="239" t="s">
        <v>1615</v>
      </c>
    </row>
    <row r="36" spans="1:103" x14ac:dyDescent="0.25">
      <c r="A36" s="239">
        <v>564322</v>
      </c>
      <c r="B36" s="239">
        <v>2</v>
      </c>
      <c r="C36" s="239">
        <v>212</v>
      </c>
      <c r="D36" s="239">
        <v>120.926</v>
      </c>
      <c r="E36" s="239">
        <v>43</v>
      </c>
      <c r="F36" s="239" t="s">
        <v>1570</v>
      </c>
      <c r="H36" s="239">
        <v>8</v>
      </c>
      <c r="I36" s="239">
        <v>22</v>
      </c>
      <c r="K36" s="239">
        <v>18200386</v>
      </c>
      <c r="M36" s="239">
        <v>2</v>
      </c>
      <c r="N36" s="239">
        <v>8</v>
      </c>
      <c r="O36" s="239">
        <v>2018</v>
      </c>
      <c r="P36" s="239" t="s">
        <v>416</v>
      </c>
      <c r="Q36" s="239">
        <v>6</v>
      </c>
      <c r="R36" s="239" t="s">
        <v>393</v>
      </c>
      <c r="S36" s="239">
        <v>5</v>
      </c>
      <c r="T36" s="239">
        <v>0</v>
      </c>
      <c r="U36" s="239">
        <v>2</v>
      </c>
      <c r="V36" s="239">
        <v>10</v>
      </c>
      <c r="W36" s="239">
        <v>10</v>
      </c>
      <c r="X36" s="239">
        <v>2</v>
      </c>
      <c r="Y36" s="239">
        <v>2</v>
      </c>
      <c r="Z36" s="239">
        <v>1</v>
      </c>
      <c r="AB36" s="239">
        <v>1</v>
      </c>
      <c r="AC36" s="239">
        <v>98</v>
      </c>
      <c r="AD36" s="239">
        <v>212</v>
      </c>
      <c r="AF36" s="239" t="s">
        <v>470</v>
      </c>
      <c r="AG36" s="239">
        <v>5</v>
      </c>
      <c r="AH36" s="239">
        <v>2</v>
      </c>
      <c r="AI36" s="239">
        <v>3</v>
      </c>
      <c r="AJ36" s="239">
        <v>3</v>
      </c>
      <c r="AK36" s="239">
        <v>21</v>
      </c>
      <c r="AL36" s="239">
        <v>57</v>
      </c>
      <c r="AM36" s="239" t="s">
        <v>374</v>
      </c>
      <c r="AN36" s="239">
        <v>5</v>
      </c>
      <c r="AO36" s="239">
        <v>10</v>
      </c>
      <c r="AS36" s="239">
        <v>15</v>
      </c>
      <c r="AT36" s="239">
        <v>9</v>
      </c>
      <c r="AU36" s="239">
        <v>55</v>
      </c>
      <c r="AV36" s="239">
        <v>11</v>
      </c>
      <c r="AW36" s="239">
        <v>21</v>
      </c>
      <c r="AX36" s="239">
        <v>2</v>
      </c>
      <c r="AY36" s="239">
        <v>2</v>
      </c>
      <c r="AZ36" s="239">
        <v>3</v>
      </c>
      <c r="BA36" s="239">
        <v>21</v>
      </c>
      <c r="BB36" s="239">
        <v>52</v>
      </c>
      <c r="BC36" s="239" t="s">
        <v>384</v>
      </c>
      <c r="BD36" s="239">
        <v>5</v>
      </c>
      <c r="BE36" s="239">
        <v>1</v>
      </c>
      <c r="BI36" s="239">
        <v>15</v>
      </c>
      <c r="BJ36" s="239">
        <v>9</v>
      </c>
      <c r="BK36" s="239">
        <v>55</v>
      </c>
      <c r="BL36" s="239">
        <v>11</v>
      </c>
      <c r="BM36" s="239">
        <v>21</v>
      </c>
      <c r="CT36" s="239">
        <v>410553.72957412602</v>
      </c>
      <c r="CU36" s="239">
        <v>4957857.8528490402</v>
      </c>
      <c r="CV36" s="239">
        <v>44.768520209999998</v>
      </c>
      <c r="CW36" s="239">
        <v>-94.130341900000005</v>
      </c>
      <c r="CX36" s="239" t="s">
        <v>379</v>
      </c>
      <c r="CY36" s="239" t="s">
        <v>1616</v>
      </c>
    </row>
    <row r="37" spans="1:103" x14ac:dyDescent="0.25">
      <c r="A37" s="239">
        <v>755391</v>
      </c>
      <c r="B37" s="239">
        <v>2</v>
      </c>
      <c r="C37" s="239">
        <v>212</v>
      </c>
      <c r="D37" s="239">
        <v>120.949</v>
      </c>
      <c r="E37" s="239">
        <v>43</v>
      </c>
      <c r="F37" s="239" t="s">
        <v>1570</v>
      </c>
      <c r="H37" s="239">
        <v>8</v>
      </c>
      <c r="I37" s="239">
        <v>22</v>
      </c>
      <c r="K37" s="239">
        <v>19202662</v>
      </c>
      <c r="M37" s="239">
        <v>10</v>
      </c>
      <c r="N37" s="239">
        <v>17</v>
      </c>
      <c r="O37" s="239">
        <v>2019</v>
      </c>
      <c r="P37" s="239" t="s">
        <v>416</v>
      </c>
      <c r="Q37" s="239">
        <v>15</v>
      </c>
      <c r="R37" s="239" t="s">
        <v>393</v>
      </c>
      <c r="S37" s="239">
        <v>5</v>
      </c>
      <c r="T37" s="239">
        <v>0</v>
      </c>
      <c r="U37" s="239">
        <v>2</v>
      </c>
      <c r="V37" s="239">
        <v>10</v>
      </c>
      <c r="W37" s="239">
        <v>10</v>
      </c>
      <c r="X37" s="239">
        <v>2</v>
      </c>
      <c r="Y37" s="239">
        <v>1</v>
      </c>
      <c r="Z37" s="239">
        <v>1</v>
      </c>
      <c r="AB37" s="239">
        <v>1</v>
      </c>
      <c r="AC37" s="239">
        <v>98</v>
      </c>
      <c r="AD37" s="239" t="s">
        <v>377</v>
      </c>
      <c r="AF37" s="239" t="s">
        <v>378</v>
      </c>
      <c r="AG37" s="239">
        <v>5</v>
      </c>
      <c r="AH37" s="239">
        <v>2</v>
      </c>
      <c r="AI37" s="239">
        <v>3</v>
      </c>
      <c r="AJ37" s="239">
        <v>3</v>
      </c>
      <c r="AK37" s="239">
        <v>21</v>
      </c>
      <c r="AL37" s="239">
        <v>35</v>
      </c>
      <c r="AM37" s="239" t="s">
        <v>374</v>
      </c>
      <c r="AN37" s="239">
        <v>5</v>
      </c>
      <c r="AO37" s="239">
        <v>1</v>
      </c>
      <c r="AS37" s="239">
        <v>14</v>
      </c>
      <c r="AT37" s="239">
        <v>9</v>
      </c>
      <c r="AU37" s="239">
        <v>55</v>
      </c>
      <c r="AV37" s="239">
        <v>11</v>
      </c>
      <c r="AW37" s="239">
        <v>21</v>
      </c>
      <c r="AX37" s="239">
        <v>2</v>
      </c>
      <c r="AY37" s="239">
        <v>2</v>
      </c>
      <c r="AZ37" s="239">
        <v>3</v>
      </c>
      <c r="BA37" s="239">
        <v>21</v>
      </c>
      <c r="BB37" s="239">
        <v>20</v>
      </c>
      <c r="BC37" s="239" t="s">
        <v>384</v>
      </c>
      <c r="BD37" s="239">
        <v>5</v>
      </c>
      <c r="BE37" s="239">
        <v>7</v>
      </c>
      <c r="BI37" s="239">
        <v>14</v>
      </c>
      <c r="BJ37" s="239">
        <v>9</v>
      </c>
      <c r="BK37" s="239">
        <v>55</v>
      </c>
      <c r="BL37" s="239">
        <v>11</v>
      </c>
      <c r="BM37" s="239">
        <v>21</v>
      </c>
      <c r="CT37" s="239">
        <v>410596.06299212697</v>
      </c>
      <c r="CU37" s="239">
        <v>4957857.8528490402</v>
      </c>
      <c r="CV37" s="239">
        <v>44.768525500000003</v>
      </c>
      <c r="CW37" s="239">
        <v>-94.129807029999995</v>
      </c>
      <c r="CX37" s="239" t="s">
        <v>379</v>
      </c>
      <c r="CY37" s="239" t="s">
        <v>1617</v>
      </c>
    </row>
    <row r="38" spans="1:103" x14ac:dyDescent="0.25">
      <c r="A38" s="239">
        <v>658039</v>
      </c>
      <c r="B38" s="239">
        <v>2</v>
      </c>
      <c r="C38" s="239">
        <v>212</v>
      </c>
      <c r="D38" s="239">
        <v>120.962</v>
      </c>
      <c r="E38" s="239">
        <v>43</v>
      </c>
      <c r="F38" s="239" t="s">
        <v>1570</v>
      </c>
      <c r="H38" s="239">
        <v>8</v>
      </c>
      <c r="I38" s="239">
        <v>22</v>
      </c>
      <c r="K38" s="239">
        <v>18004832</v>
      </c>
      <c r="M38" s="239">
        <v>11</v>
      </c>
      <c r="N38" s="239">
        <v>8</v>
      </c>
      <c r="O38" s="239">
        <v>2018</v>
      </c>
      <c r="P38" s="239" t="s">
        <v>416</v>
      </c>
      <c r="Q38" s="239">
        <v>17</v>
      </c>
      <c r="R38" s="239" t="s">
        <v>393</v>
      </c>
      <c r="S38" s="239">
        <v>5</v>
      </c>
      <c r="T38" s="239">
        <v>0</v>
      </c>
      <c r="U38" s="239">
        <v>2</v>
      </c>
      <c r="V38" s="239">
        <v>5</v>
      </c>
      <c r="W38" s="239">
        <v>10</v>
      </c>
      <c r="X38" s="239">
        <v>2</v>
      </c>
      <c r="Y38" s="239">
        <v>4</v>
      </c>
      <c r="Z38" s="239">
        <v>4</v>
      </c>
      <c r="AB38" s="239">
        <v>5</v>
      </c>
      <c r="AC38" s="239">
        <v>98</v>
      </c>
      <c r="AD38" s="239" t="s">
        <v>377</v>
      </c>
      <c r="AF38" s="239" t="s">
        <v>378</v>
      </c>
      <c r="AG38" s="239">
        <v>10</v>
      </c>
      <c r="AH38" s="239">
        <v>2</v>
      </c>
      <c r="AI38" s="239">
        <v>4</v>
      </c>
      <c r="AJ38" s="239">
        <v>3</v>
      </c>
      <c r="AK38" s="239">
        <v>21</v>
      </c>
      <c r="AL38" s="239">
        <v>64</v>
      </c>
      <c r="AM38" s="239" t="s">
        <v>374</v>
      </c>
      <c r="AN38" s="239">
        <v>5</v>
      </c>
      <c r="AO38" s="239">
        <v>1</v>
      </c>
      <c r="AS38" s="239">
        <v>15</v>
      </c>
      <c r="AT38" s="239">
        <v>9</v>
      </c>
      <c r="AU38" s="239">
        <v>55</v>
      </c>
      <c r="AV38" s="239">
        <v>11</v>
      </c>
      <c r="AW38" s="239">
        <v>21</v>
      </c>
      <c r="AX38" s="239">
        <v>2</v>
      </c>
      <c r="AY38" s="239">
        <v>2</v>
      </c>
      <c r="AZ38" s="239">
        <v>3</v>
      </c>
      <c r="BA38" s="239">
        <v>21</v>
      </c>
      <c r="BB38" s="239">
        <v>27</v>
      </c>
      <c r="BC38" s="239" t="s">
        <v>374</v>
      </c>
      <c r="BD38" s="239">
        <v>5</v>
      </c>
      <c r="BE38" s="239">
        <v>1</v>
      </c>
      <c r="BI38" s="239">
        <v>15</v>
      </c>
      <c r="BJ38" s="239">
        <v>9</v>
      </c>
      <c r="BK38" s="239">
        <v>55</v>
      </c>
      <c r="BL38" s="239">
        <v>11</v>
      </c>
      <c r="BM38" s="239">
        <v>21</v>
      </c>
      <c r="CT38" s="239">
        <v>410616.71460461599</v>
      </c>
      <c r="CU38" s="239">
        <v>4957864.7350663198</v>
      </c>
      <c r="CV38" s="239">
        <v>44.768590029999999</v>
      </c>
      <c r="CW38" s="239">
        <v>-94.129547310000007</v>
      </c>
      <c r="CX38" s="239" t="s">
        <v>379</v>
      </c>
      <c r="CY38" s="239" t="s">
        <v>1618</v>
      </c>
    </row>
    <row r="39" spans="1:103" x14ac:dyDescent="0.25">
      <c r="A39" s="239">
        <v>10976168</v>
      </c>
      <c r="B39" s="239">
        <v>2</v>
      </c>
      <c r="C39" s="239">
        <v>212</v>
      </c>
      <c r="D39" s="239">
        <v>121</v>
      </c>
      <c r="E39" s="239">
        <v>43</v>
      </c>
      <c r="F39" s="239" t="s">
        <v>1570</v>
      </c>
      <c r="H39" s="239">
        <v>8</v>
      </c>
      <c r="I39" s="239">
        <v>22</v>
      </c>
      <c r="K39" s="239">
        <v>14200873</v>
      </c>
      <c r="L39" s="239">
        <v>141760197</v>
      </c>
      <c r="M39" s="239">
        <v>6</v>
      </c>
      <c r="N39" s="239">
        <v>23</v>
      </c>
      <c r="O39" s="239">
        <v>2014</v>
      </c>
      <c r="P39" s="239" t="s">
        <v>381</v>
      </c>
      <c r="Q39" s="239">
        <v>12</v>
      </c>
      <c r="R39" s="239" t="s">
        <v>376</v>
      </c>
      <c r="S39" s="239">
        <v>5</v>
      </c>
      <c r="T39" s="239">
        <v>0</v>
      </c>
      <c r="U39" s="239">
        <v>2</v>
      </c>
      <c r="V39" s="239">
        <v>10</v>
      </c>
      <c r="W39" s="239">
        <v>10</v>
      </c>
      <c r="X39" s="239">
        <v>2</v>
      </c>
      <c r="Y39" s="239">
        <v>1</v>
      </c>
      <c r="Z39" s="239">
        <v>2</v>
      </c>
      <c r="AB39" s="239">
        <v>1</v>
      </c>
      <c r="AC39" s="239">
        <v>98</v>
      </c>
      <c r="AD39" s="239" t="s">
        <v>404</v>
      </c>
      <c r="AE39" s="239" t="s">
        <v>1604</v>
      </c>
      <c r="AF39" s="239" t="s">
        <v>378</v>
      </c>
      <c r="AG39" s="239">
        <v>5</v>
      </c>
      <c r="AH39" s="239">
        <v>2</v>
      </c>
      <c r="AI39" s="239">
        <v>2</v>
      </c>
      <c r="AJ39" s="239">
        <v>4</v>
      </c>
      <c r="AK39" s="239">
        <v>28</v>
      </c>
      <c r="AL39" s="239">
        <v>50</v>
      </c>
      <c r="AM39" s="239" t="s">
        <v>384</v>
      </c>
      <c r="AN39" s="239">
        <v>5</v>
      </c>
      <c r="AO39" s="239">
        <v>8</v>
      </c>
      <c r="AS39" s="239">
        <v>3</v>
      </c>
      <c r="AT39" s="239">
        <v>98</v>
      </c>
      <c r="AU39" s="239">
        <v>65</v>
      </c>
      <c r="AV39" s="239">
        <v>11</v>
      </c>
      <c r="AW39" s="239">
        <v>21</v>
      </c>
      <c r="AX39" s="239">
        <v>2</v>
      </c>
      <c r="AY39" s="239">
        <v>3</v>
      </c>
      <c r="AZ39" s="239">
        <v>4</v>
      </c>
      <c r="BA39" s="239">
        <v>21</v>
      </c>
      <c r="BB39" s="239">
        <v>32</v>
      </c>
      <c r="BC39" s="239" t="s">
        <v>374</v>
      </c>
      <c r="BD39" s="239">
        <v>5</v>
      </c>
      <c r="BE39" s="239">
        <v>1</v>
      </c>
      <c r="BI39" s="239">
        <v>3</v>
      </c>
      <c r="BJ39" s="239">
        <v>98</v>
      </c>
      <c r="BK39" s="239">
        <v>65</v>
      </c>
      <c r="BL39" s="239">
        <v>11</v>
      </c>
      <c r="BM39" s="239">
        <v>21</v>
      </c>
      <c r="CT39" s="239">
        <v>410675</v>
      </c>
      <c r="CU39" s="239">
        <v>4957880</v>
      </c>
      <c r="CV39" s="239">
        <v>44.768733699999999</v>
      </c>
      <c r="CW39" s="239">
        <v>-94.128811900000002</v>
      </c>
      <c r="CX39" s="239" t="s">
        <v>379</v>
      </c>
      <c r="CY39" s="239" t="s">
        <v>1619</v>
      </c>
    </row>
    <row r="40" spans="1:103" x14ac:dyDescent="0.25">
      <c r="A40" s="239">
        <v>424756</v>
      </c>
      <c r="B40" s="239">
        <v>2</v>
      </c>
      <c r="C40" s="239">
        <v>212</v>
      </c>
      <c r="D40" s="239">
        <v>121.343</v>
      </c>
      <c r="E40" s="239">
        <v>43</v>
      </c>
      <c r="F40" s="239" t="s">
        <v>1570</v>
      </c>
      <c r="H40" s="239">
        <v>8</v>
      </c>
      <c r="I40" s="239">
        <v>22</v>
      </c>
      <c r="K40" s="239">
        <v>17200558</v>
      </c>
      <c r="M40" s="239">
        <v>2</v>
      </c>
      <c r="N40" s="239">
        <v>22</v>
      </c>
      <c r="O40" s="239">
        <v>2017</v>
      </c>
      <c r="P40" s="239" t="s">
        <v>375</v>
      </c>
      <c r="Q40" s="239">
        <v>10</v>
      </c>
      <c r="R40" s="239" t="s">
        <v>393</v>
      </c>
      <c r="S40" s="239">
        <v>5</v>
      </c>
      <c r="T40" s="239">
        <v>0</v>
      </c>
      <c r="U40" s="239">
        <v>2</v>
      </c>
      <c r="V40" s="239">
        <v>5</v>
      </c>
      <c r="W40" s="239">
        <v>10</v>
      </c>
      <c r="X40" s="239">
        <v>3</v>
      </c>
      <c r="Y40" s="239">
        <v>1</v>
      </c>
      <c r="Z40" s="239">
        <v>1</v>
      </c>
      <c r="AB40" s="239">
        <v>1</v>
      </c>
      <c r="AC40" s="239">
        <v>98</v>
      </c>
      <c r="AD40" s="239" t="s">
        <v>377</v>
      </c>
      <c r="AF40" s="239" t="s">
        <v>378</v>
      </c>
      <c r="AG40" s="239">
        <v>10</v>
      </c>
      <c r="AH40" s="239">
        <v>2</v>
      </c>
      <c r="AI40" s="239">
        <v>2</v>
      </c>
      <c r="AJ40" s="239">
        <v>2</v>
      </c>
      <c r="AK40" s="239">
        <v>21</v>
      </c>
      <c r="AL40" s="239">
        <v>91</v>
      </c>
      <c r="AM40" s="239" t="s">
        <v>384</v>
      </c>
      <c r="AN40" s="239">
        <v>5</v>
      </c>
      <c r="AO40" s="239">
        <v>2</v>
      </c>
      <c r="AS40" s="239">
        <v>12</v>
      </c>
      <c r="AT40" s="239">
        <v>22</v>
      </c>
      <c r="AU40" s="239">
        <v>30</v>
      </c>
      <c r="AV40" s="239">
        <v>11</v>
      </c>
      <c r="AW40" s="239">
        <v>21</v>
      </c>
      <c r="AX40" s="239">
        <v>2</v>
      </c>
      <c r="AY40" s="239">
        <v>2</v>
      </c>
      <c r="AZ40" s="239">
        <v>3</v>
      </c>
      <c r="BA40" s="239">
        <v>21</v>
      </c>
      <c r="BB40" s="239">
        <v>24</v>
      </c>
      <c r="BC40" s="239" t="s">
        <v>384</v>
      </c>
      <c r="BD40" s="239">
        <v>5</v>
      </c>
      <c r="BE40" s="239">
        <v>1</v>
      </c>
      <c r="BI40" s="239">
        <v>15</v>
      </c>
      <c r="BJ40" s="239">
        <v>9</v>
      </c>
      <c r="BK40" s="239">
        <v>55</v>
      </c>
      <c r="BL40" s="239">
        <v>11</v>
      </c>
      <c r="BM40" s="239">
        <v>21</v>
      </c>
      <c r="CT40" s="239">
        <v>411226.83092032903</v>
      </c>
      <c r="CU40" s="239">
        <v>4957874.7862162404</v>
      </c>
      <c r="CV40" s="239">
        <v>44.76875648</v>
      </c>
      <c r="CW40" s="239">
        <v>-94.121840430000006</v>
      </c>
      <c r="CX40" s="239" t="s">
        <v>379</v>
      </c>
      <c r="CY40" s="239" t="s">
        <v>1620</v>
      </c>
    </row>
    <row r="41" spans="1:103" x14ac:dyDescent="0.25">
      <c r="A41" s="239">
        <v>10896358</v>
      </c>
      <c r="B41" s="239">
        <v>2</v>
      </c>
      <c r="C41" s="239">
        <v>212</v>
      </c>
      <c r="D41" s="239">
        <v>121.345</v>
      </c>
      <c r="E41" s="239">
        <v>43</v>
      </c>
      <c r="G41" s="239" t="s">
        <v>1612</v>
      </c>
      <c r="H41" s="239">
        <v>8</v>
      </c>
      <c r="I41" s="239">
        <v>22</v>
      </c>
      <c r="K41" s="239">
        <v>13201021</v>
      </c>
      <c r="L41" s="239">
        <v>132330180</v>
      </c>
      <c r="M41" s="239">
        <v>8</v>
      </c>
      <c r="N41" s="239">
        <v>17</v>
      </c>
      <c r="O41" s="239">
        <v>2013</v>
      </c>
      <c r="P41" s="239" t="s">
        <v>386</v>
      </c>
      <c r="Q41" s="239">
        <v>17</v>
      </c>
      <c r="R41" s="239" t="s">
        <v>376</v>
      </c>
      <c r="S41" s="239">
        <v>5</v>
      </c>
      <c r="T41" s="239">
        <v>0</v>
      </c>
      <c r="U41" s="239">
        <v>2</v>
      </c>
      <c r="V41" s="239">
        <v>5</v>
      </c>
      <c r="W41" s="239">
        <v>10</v>
      </c>
      <c r="X41" s="239">
        <v>3</v>
      </c>
      <c r="Y41" s="239">
        <v>1</v>
      </c>
      <c r="Z41" s="239">
        <v>1</v>
      </c>
      <c r="AB41" s="239">
        <v>1</v>
      </c>
      <c r="AC41" s="239">
        <v>1</v>
      </c>
      <c r="AD41" s="239" t="s">
        <v>404</v>
      </c>
      <c r="AE41" s="239" t="s">
        <v>840</v>
      </c>
      <c r="AF41" s="239" t="s">
        <v>378</v>
      </c>
      <c r="AG41" s="239">
        <v>10</v>
      </c>
      <c r="AH41" s="239">
        <v>2</v>
      </c>
      <c r="AI41" s="239">
        <v>4</v>
      </c>
      <c r="AJ41" s="239">
        <v>2</v>
      </c>
      <c r="AK41" s="239">
        <v>21</v>
      </c>
      <c r="AL41" s="239">
        <v>56</v>
      </c>
      <c r="AM41" s="239" t="s">
        <v>374</v>
      </c>
      <c r="AN41" s="239">
        <v>5</v>
      </c>
      <c r="AO41" s="239">
        <v>2</v>
      </c>
      <c r="AS41" s="239">
        <v>3</v>
      </c>
      <c r="AT41" s="239">
        <v>2</v>
      </c>
      <c r="AU41" s="239">
        <v>55</v>
      </c>
      <c r="AV41" s="239">
        <v>11</v>
      </c>
      <c r="AW41" s="239">
        <v>21</v>
      </c>
      <c r="AX41" s="239">
        <v>2</v>
      </c>
      <c r="AY41" s="239">
        <v>3</v>
      </c>
      <c r="AZ41" s="239">
        <v>4</v>
      </c>
      <c r="BA41" s="239">
        <v>21</v>
      </c>
      <c r="BB41" s="239">
        <v>45</v>
      </c>
      <c r="BC41" s="239" t="s">
        <v>374</v>
      </c>
      <c r="BD41" s="239">
        <v>5</v>
      </c>
      <c r="BE41" s="239">
        <v>1</v>
      </c>
      <c r="BI41" s="239">
        <v>3</v>
      </c>
      <c r="BJ41" s="239">
        <v>2</v>
      </c>
      <c r="BK41" s="239">
        <v>55</v>
      </c>
      <c r="BL41" s="239">
        <v>11</v>
      </c>
      <c r="BM41" s="239">
        <v>21</v>
      </c>
      <c r="CT41" s="239">
        <v>411230</v>
      </c>
      <c r="CU41" s="239">
        <v>4957876</v>
      </c>
      <c r="CV41" s="239">
        <v>44.768771700000002</v>
      </c>
      <c r="CW41" s="239">
        <v>-94.121800800000003</v>
      </c>
      <c r="CX41" s="239" t="s">
        <v>379</v>
      </c>
      <c r="CY41" s="239" t="s">
        <v>1621</v>
      </c>
    </row>
    <row r="42" spans="1:103" x14ac:dyDescent="0.25">
      <c r="A42" s="239">
        <v>11061396</v>
      </c>
      <c r="B42" s="239">
        <v>2</v>
      </c>
      <c r="C42" s="239">
        <v>212</v>
      </c>
      <c r="D42" s="239">
        <v>121.345</v>
      </c>
      <c r="E42" s="239">
        <v>43</v>
      </c>
      <c r="G42" s="239" t="s">
        <v>1612</v>
      </c>
      <c r="H42" s="239">
        <v>8</v>
      </c>
      <c r="I42" s="239">
        <v>22</v>
      </c>
      <c r="K42" s="239">
        <v>15201153</v>
      </c>
      <c r="L42" s="239">
        <v>152050042</v>
      </c>
      <c r="M42" s="239">
        <v>7</v>
      </c>
      <c r="N42" s="239">
        <v>17</v>
      </c>
      <c r="O42" s="239">
        <v>2015</v>
      </c>
      <c r="P42" s="239" t="s">
        <v>383</v>
      </c>
      <c r="Q42" s="239">
        <v>12</v>
      </c>
      <c r="S42" s="239">
        <v>4</v>
      </c>
      <c r="T42" s="239">
        <v>0</v>
      </c>
      <c r="U42" s="239">
        <v>2</v>
      </c>
      <c r="V42" s="239">
        <v>5</v>
      </c>
      <c r="W42" s="239">
        <v>10</v>
      </c>
      <c r="X42" s="239">
        <v>3</v>
      </c>
      <c r="Y42" s="239">
        <v>1</v>
      </c>
      <c r="Z42" s="239">
        <v>1</v>
      </c>
      <c r="AB42" s="239">
        <v>1</v>
      </c>
      <c r="AC42" s="239">
        <v>98</v>
      </c>
      <c r="AD42" s="239" t="s">
        <v>840</v>
      </c>
      <c r="AE42" s="239">
        <v>212</v>
      </c>
      <c r="AF42" s="239" t="s">
        <v>378</v>
      </c>
      <c r="AG42" s="239">
        <v>10</v>
      </c>
      <c r="AH42" s="239">
        <v>2</v>
      </c>
      <c r="AI42" s="239">
        <v>2</v>
      </c>
      <c r="AJ42" s="239">
        <v>1</v>
      </c>
      <c r="AK42" s="239">
        <v>21</v>
      </c>
      <c r="AL42" s="239">
        <v>33</v>
      </c>
      <c r="AM42" s="239" t="s">
        <v>374</v>
      </c>
      <c r="AN42" s="239">
        <v>5</v>
      </c>
      <c r="AO42" s="239">
        <v>2</v>
      </c>
      <c r="AS42" s="239">
        <v>4</v>
      </c>
      <c r="AT42" s="239">
        <v>2</v>
      </c>
      <c r="AU42" s="239">
        <v>55</v>
      </c>
      <c r="AV42" s="239">
        <v>11</v>
      </c>
      <c r="AW42" s="239">
        <v>21</v>
      </c>
      <c r="AX42" s="239">
        <v>2</v>
      </c>
      <c r="AY42" s="239">
        <v>2</v>
      </c>
      <c r="AZ42" s="239">
        <v>3</v>
      </c>
      <c r="BA42" s="239">
        <v>21</v>
      </c>
      <c r="BB42" s="239">
        <v>34</v>
      </c>
      <c r="BC42" s="239" t="s">
        <v>374</v>
      </c>
      <c r="BD42" s="239">
        <v>5</v>
      </c>
      <c r="BE42" s="239">
        <v>1</v>
      </c>
      <c r="BI42" s="239">
        <v>4</v>
      </c>
      <c r="BJ42" s="239">
        <v>2</v>
      </c>
      <c r="BK42" s="239">
        <v>55</v>
      </c>
      <c r="BL42" s="239">
        <v>11</v>
      </c>
      <c r="BM42" s="239">
        <v>21</v>
      </c>
      <c r="CT42" s="239">
        <v>411230</v>
      </c>
      <c r="CU42" s="239">
        <v>4957876</v>
      </c>
      <c r="CV42" s="239">
        <v>44.768771700000002</v>
      </c>
      <c r="CW42" s="239">
        <v>-94.121800800000003</v>
      </c>
      <c r="CX42" s="239" t="s">
        <v>379</v>
      </c>
      <c r="CY42" s="239" t="s">
        <v>1622</v>
      </c>
    </row>
    <row r="43" spans="1:103" x14ac:dyDescent="0.25">
      <c r="A43" s="239">
        <v>397773</v>
      </c>
      <c r="B43" s="239">
        <v>2</v>
      </c>
      <c r="C43" s="239">
        <v>212</v>
      </c>
      <c r="D43" s="239">
        <v>121.36199999999999</v>
      </c>
      <c r="E43" s="239">
        <v>43</v>
      </c>
      <c r="F43" s="239" t="s">
        <v>1570</v>
      </c>
      <c r="H43" s="239">
        <v>8</v>
      </c>
      <c r="I43" s="239">
        <v>22</v>
      </c>
      <c r="K43" s="239">
        <v>16202536</v>
      </c>
      <c r="M43" s="239">
        <v>11</v>
      </c>
      <c r="N43" s="239">
        <v>25</v>
      </c>
      <c r="O43" s="239">
        <v>2016</v>
      </c>
      <c r="P43" s="239" t="s">
        <v>383</v>
      </c>
      <c r="Q43" s="239">
        <v>6</v>
      </c>
      <c r="R43" s="239" t="s">
        <v>376</v>
      </c>
      <c r="S43" s="239">
        <v>3</v>
      </c>
      <c r="T43" s="239">
        <v>0</v>
      </c>
      <c r="U43" s="239">
        <v>2</v>
      </c>
      <c r="V43" s="239">
        <v>5</v>
      </c>
      <c r="W43" s="239">
        <v>10</v>
      </c>
      <c r="X43" s="239">
        <v>3</v>
      </c>
      <c r="Y43" s="239">
        <v>4</v>
      </c>
      <c r="Z43" s="239">
        <v>1</v>
      </c>
      <c r="AB43" s="239">
        <v>2</v>
      </c>
      <c r="AC43" s="239">
        <v>98</v>
      </c>
      <c r="AD43" s="239">
        <v>212</v>
      </c>
      <c r="AF43" s="239" t="s">
        <v>470</v>
      </c>
      <c r="AG43" s="239">
        <v>10</v>
      </c>
      <c r="AH43" s="239">
        <v>2</v>
      </c>
      <c r="AI43" s="239">
        <v>5</v>
      </c>
      <c r="AJ43" s="239">
        <v>1</v>
      </c>
      <c r="AK43" s="239">
        <v>21</v>
      </c>
      <c r="AL43" s="239">
        <v>73</v>
      </c>
      <c r="AM43" s="239" t="s">
        <v>374</v>
      </c>
      <c r="AN43" s="239">
        <v>5</v>
      </c>
      <c r="AO43" s="239">
        <v>2</v>
      </c>
      <c r="AS43" s="239">
        <v>12</v>
      </c>
      <c r="AT43" s="239">
        <v>23</v>
      </c>
      <c r="AU43" s="239">
        <v>30</v>
      </c>
      <c r="AV43" s="239">
        <v>11</v>
      </c>
      <c r="AW43" s="239">
        <v>21</v>
      </c>
      <c r="AX43" s="239">
        <v>2</v>
      </c>
      <c r="AY43" s="239">
        <v>2</v>
      </c>
      <c r="AZ43" s="239">
        <v>4</v>
      </c>
      <c r="BA43" s="239">
        <v>21</v>
      </c>
      <c r="BB43" s="239">
        <v>36</v>
      </c>
      <c r="BC43" s="239" t="s">
        <v>374</v>
      </c>
      <c r="BD43" s="239">
        <v>5</v>
      </c>
      <c r="BE43" s="239">
        <v>1</v>
      </c>
      <c r="BI43" s="239">
        <v>15</v>
      </c>
      <c r="BJ43" s="239">
        <v>9</v>
      </c>
      <c r="BK43" s="239">
        <v>55</v>
      </c>
      <c r="BL43" s="239">
        <v>11</v>
      </c>
      <c r="BM43" s="239">
        <v>21</v>
      </c>
      <c r="CT43" s="239">
        <v>411226.83092032903</v>
      </c>
      <c r="CU43" s="239">
        <v>4957904.4196088398</v>
      </c>
      <c r="CV43" s="239">
        <v>44.769023199999999</v>
      </c>
      <c r="CW43" s="239">
        <v>-94.121845590000007</v>
      </c>
      <c r="CX43" s="239" t="s">
        <v>379</v>
      </c>
      <c r="CY43" s="239" t="s">
        <v>1623</v>
      </c>
    </row>
    <row r="44" spans="1:103" x14ac:dyDescent="0.25">
      <c r="A44" s="239">
        <v>748237</v>
      </c>
      <c r="B44" s="239">
        <v>2</v>
      </c>
      <c r="C44" s="239">
        <v>212</v>
      </c>
      <c r="D44" s="239">
        <v>121.501</v>
      </c>
      <c r="E44" s="239">
        <v>43</v>
      </c>
      <c r="G44" s="239" t="s">
        <v>1612</v>
      </c>
      <c r="H44" s="239">
        <v>8</v>
      </c>
      <c r="I44" s="239">
        <v>22</v>
      </c>
      <c r="K44" s="239">
        <v>19202428</v>
      </c>
      <c r="M44" s="239">
        <v>9</v>
      </c>
      <c r="N44" s="239">
        <v>18</v>
      </c>
      <c r="O44" s="239">
        <v>2019</v>
      </c>
      <c r="P44" s="239" t="s">
        <v>375</v>
      </c>
      <c r="Q44" s="239">
        <v>5</v>
      </c>
      <c r="R44" s="239" t="s">
        <v>393</v>
      </c>
      <c r="S44" s="239">
        <v>4</v>
      </c>
      <c r="T44" s="239">
        <v>0</v>
      </c>
      <c r="U44" s="239">
        <v>1</v>
      </c>
      <c r="W44" s="239">
        <v>48</v>
      </c>
      <c r="X44" s="239">
        <v>2</v>
      </c>
      <c r="Y44" s="239">
        <v>6</v>
      </c>
      <c r="Z44" s="239">
        <v>3</v>
      </c>
      <c r="AB44" s="239">
        <v>2</v>
      </c>
      <c r="AC44" s="239">
        <v>98</v>
      </c>
      <c r="AD44" s="239" t="s">
        <v>377</v>
      </c>
      <c r="AF44" s="239" t="s">
        <v>378</v>
      </c>
      <c r="AG44" s="239">
        <v>3</v>
      </c>
      <c r="AH44" s="239">
        <v>2</v>
      </c>
      <c r="AI44" s="239">
        <v>6</v>
      </c>
      <c r="AJ44" s="239">
        <v>3</v>
      </c>
      <c r="AK44" s="239">
        <v>21</v>
      </c>
      <c r="AL44" s="239">
        <v>35</v>
      </c>
      <c r="AM44" s="239" t="s">
        <v>374</v>
      </c>
      <c r="AN44" s="239">
        <v>5</v>
      </c>
      <c r="AO44" s="239">
        <v>90</v>
      </c>
      <c r="AS44" s="239">
        <v>14</v>
      </c>
      <c r="AT44" s="239">
        <v>98</v>
      </c>
      <c r="AU44" s="239">
        <v>65</v>
      </c>
      <c r="AV44" s="239">
        <v>11</v>
      </c>
      <c r="AW44" s="239">
        <v>21</v>
      </c>
      <c r="CT44" s="239">
        <v>411480.83142832998</v>
      </c>
      <c r="CU44" s="239">
        <v>4957862.0861908402</v>
      </c>
      <c r="CV44" s="239">
        <v>44.768673659999997</v>
      </c>
      <c r="CW44" s="239">
        <v>-94.118628990000005</v>
      </c>
      <c r="CX44" s="239" t="s">
        <v>379</v>
      </c>
      <c r="CY44" s="239" t="s">
        <v>1624</v>
      </c>
    </row>
    <row r="45" spans="1:103" x14ac:dyDescent="0.25">
      <c r="A45" s="239">
        <v>10926821</v>
      </c>
      <c r="B45" s="239">
        <v>2</v>
      </c>
      <c r="C45" s="239">
        <v>212</v>
      </c>
      <c r="D45" s="239">
        <v>121.551</v>
      </c>
      <c r="E45" s="239">
        <v>43</v>
      </c>
      <c r="G45" s="239" t="s">
        <v>1612</v>
      </c>
      <c r="H45" s="239">
        <v>8</v>
      </c>
      <c r="I45" s="239">
        <v>22</v>
      </c>
      <c r="L45" s="239">
        <v>140270067</v>
      </c>
      <c r="M45" s="239">
        <v>12</v>
      </c>
      <c r="N45" s="239">
        <v>23</v>
      </c>
      <c r="O45" s="239">
        <v>2013</v>
      </c>
      <c r="P45" s="239" t="s">
        <v>381</v>
      </c>
      <c r="Q45" s="239">
        <v>17</v>
      </c>
      <c r="S45" s="239">
        <v>5</v>
      </c>
      <c r="T45" s="239">
        <v>0</v>
      </c>
      <c r="U45" s="239">
        <v>1</v>
      </c>
      <c r="V45" s="239">
        <v>98</v>
      </c>
      <c r="W45" s="239">
        <v>16</v>
      </c>
      <c r="Y45" s="239">
        <v>3</v>
      </c>
      <c r="Z45" s="239">
        <v>90</v>
      </c>
      <c r="AB45" s="239">
        <v>5</v>
      </c>
      <c r="AC45" s="239">
        <v>98</v>
      </c>
      <c r="AF45" s="239" t="s">
        <v>378</v>
      </c>
      <c r="AG45" s="239">
        <v>4</v>
      </c>
      <c r="AH45" s="239">
        <v>2</v>
      </c>
      <c r="AI45" s="239">
        <v>2</v>
      </c>
      <c r="AJ45" s="239">
        <v>4</v>
      </c>
      <c r="AK45" s="239">
        <v>21</v>
      </c>
      <c r="AL45" s="239">
        <v>53</v>
      </c>
      <c r="AM45" s="239" t="s">
        <v>384</v>
      </c>
      <c r="AT45" s="239">
        <v>98</v>
      </c>
      <c r="AU45" s="239">
        <v>55</v>
      </c>
      <c r="CT45" s="239">
        <v>411560</v>
      </c>
      <c r="CU45" s="239">
        <v>4957860</v>
      </c>
      <c r="CV45" s="239">
        <v>44.768667399999998</v>
      </c>
      <c r="CW45" s="239">
        <v>-94.117627100000007</v>
      </c>
      <c r="CX45" s="239" t="s">
        <v>379</v>
      </c>
    </row>
    <row r="46" spans="1:103" x14ac:dyDescent="0.25">
      <c r="A46" s="239">
        <v>10741896</v>
      </c>
      <c r="B46" s="239">
        <v>2</v>
      </c>
      <c r="C46" s="239">
        <v>212</v>
      </c>
      <c r="D46" s="239">
        <v>121.661</v>
      </c>
      <c r="E46" s="239">
        <v>43</v>
      </c>
      <c r="G46" s="239" t="s">
        <v>1612</v>
      </c>
      <c r="H46" s="239">
        <v>8</v>
      </c>
      <c r="I46" s="239">
        <v>22</v>
      </c>
      <c r="L46" s="239">
        <v>112340102</v>
      </c>
      <c r="M46" s="239">
        <v>7</v>
      </c>
      <c r="N46" s="239">
        <v>18</v>
      </c>
      <c r="O46" s="239">
        <v>2011</v>
      </c>
      <c r="P46" s="239" t="s">
        <v>381</v>
      </c>
      <c r="Q46" s="239">
        <v>22</v>
      </c>
      <c r="S46" s="239">
        <v>5</v>
      </c>
      <c r="T46" s="239">
        <v>0</v>
      </c>
      <c r="U46" s="239">
        <v>1</v>
      </c>
      <c r="V46" s="239">
        <v>8</v>
      </c>
      <c r="W46" s="239">
        <v>4</v>
      </c>
      <c r="Y46" s="239">
        <v>6</v>
      </c>
      <c r="Z46" s="239">
        <v>2</v>
      </c>
      <c r="AB46" s="239">
        <v>1</v>
      </c>
      <c r="AC46" s="239">
        <v>98</v>
      </c>
      <c r="AF46" s="239" t="s">
        <v>378</v>
      </c>
      <c r="AG46" s="239">
        <v>4</v>
      </c>
      <c r="AH46" s="239">
        <v>2</v>
      </c>
      <c r="AI46" s="239">
        <v>2</v>
      </c>
      <c r="AJ46" s="239">
        <v>3</v>
      </c>
      <c r="AK46" s="239">
        <v>21</v>
      </c>
      <c r="AL46" s="239">
        <v>28</v>
      </c>
      <c r="AM46" s="239" t="s">
        <v>374</v>
      </c>
      <c r="AT46" s="239">
        <v>98</v>
      </c>
      <c r="AU46" s="239">
        <v>65</v>
      </c>
      <c r="CT46" s="239">
        <v>411736</v>
      </c>
      <c r="CU46" s="239">
        <v>4957845</v>
      </c>
      <c r="CV46" s="239">
        <v>44.768551500000001</v>
      </c>
      <c r="CW46" s="239">
        <v>-94.115397200000004</v>
      </c>
      <c r="CX46" s="239" t="s">
        <v>379</v>
      </c>
    </row>
    <row r="47" spans="1:103" x14ac:dyDescent="0.25">
      <c r="A47" s="239">
        <v>10727802</v>
      </c>
      <c r="B47" s="239">
        <v>2</v>
      </c>
      <c r="C47" s="239">
        <v>212</v>
      </c>
      <c r="D47" s="239">
        <v>121.672</v>
      </c>
      <c r="E47" s="239">
        <v>43</v>
      </c>
      <c r="G47" s="239" t="s">
        <v>1612</v>
      </c>
      <c r="H47" s="239">
        <v>8</v>
      </c>
      <c r="I47" s="239">
        <v>22</v>
      </c>
      <c r="K47" s="239">
        <v>11200186</v>
      </c>
      <c r="L47" s="239">
        <v>110320018</v>
      </c>
      <c r="M47" s="239">
        <v>1</v>
      </c>
      <c r="N47" s="239">
        <v>22</v>
      </c>
      <c r="O47" s="239">
        <v>2011</v>
      </c>
      <c r="P47" s="239" t="s">
        <v>386</v>
      </c>
      <c r="Q47" s="239">
        <v>6</v>
      </c>
      <c r="R47" s="239" t="s">
        <v>393</v>
      </c>
      <c r="S47" s="239">
        <v>4</v>
      </c>
      <c r="T47" s="239">
        <v>0</v>
      </c>
      <c r="U47" s="239">
        <v>1</v>
      </c>
      <c r="V47" s="239">
        <v>4</v>
      </c>
      <c r="W47" s="239">
        <v>25</v>
      </c>
      <c r="X47" s="239">
        <v>2</v>
      </c>
      <c r="Y47" s="239">
        <v>2</v>
      </c>
      <c r="Z47" s="239">
        <v>2</v>
      </c>
      <c r="AB47" s="239">
        <v>90</v>
      </c>
      <c r="AC47" s="239">
        <v>98</v>
      </c>
      <c r="AD47" s="239" t="s">
        <v>404</v>
      </c>
      <c r="AE47" s="239">
        <v>122</v>
      </c>
      <c r="AF47" s="239" t="s">
        <v>378</v>
      </c>
      <c r="AG47" s="239">
        <v>3</v>
      </c>
      <c r="AH47" s="239">
        <v>2</v>
      </c>
      <c r="AI47" s="239">
        <v>2</v>
      </c>
      <c r="AJ47" s="239">
        <v>3</v>
      </c>
      <c r="AK47" s="239">
        <v>21</v>
      </c>
      <c r="AL47" s="239">
        <v>20</v>
      </c>
      <c r="AM47" s="239" t="s">
        <v>384</v>
      </c>
      <c r="AN47" s="239">
        <v>5</v>
      </c>
      <c r="AO47" s="239">
        <v>3</v>
      </c>
      <c r="AS47" s="239">
        <v>3</v>
      </c>
      <c r="AT47" s="239">
        <v>98</v>
      </c>
      <c r="AU47" s="239">
        <v>65</v>
      </c>
      <c r="AV47" s="239">
        <v>11</v>
      </c>
      <c r="AW47" s="239">
        <v>21</v>
      </c>
      <c r="CT47" s="239">
        <v>411754</v>
      </c>
      <c r="CU47" s="239">
        <v>4957843</v>
      </c>
      <c r="CV47" s="239">
        <v>44.768538300000003</v>
      </c>
      <c r="CW47" s="239">
        <v>-94.115175199999996</v>
      </c>
      <c r="CX47" s="239" t="s">
        <v>379</v>
      </c>
      <c r="CY47" s="239" t="s">
        <v>1625</v>
      </c>
    </row>
    <row r="48" spans="1:103" x14ac:dyDescent="0.25">
      <c r="A48" s="239">
        <v>429124</v>
      </c>
      <c r="B48" s="239">
        <v>2</v>
      </c>
      <c r="C48" s="239">
        <v>212</v>
      </c>
      <c r="D48" s="239">
        <v>121.699</v>
      </c>
      <c r="E48" s="239">
        <v>43</v>
      </c>
      <c r="G48" s="239" t="s">
        <v>1612</v>
      </c>
      <c r="H48" s="239">
        <v>8</v>
      </c>
      <c r="I48" s="239">
        <v>22</v>
      </c>
      <c r="K48" s="239">
        <v>17200715</v>
      </c>
      <c r="M48" s="239">
        <v>3</v>
      </c>
      <c r="N48" s="239">
        <v>12</v>
      </c>
      <c r="O48" s="239">
        <v>2017</v>
      </c>
      <c r="P48" s="239" t="s">
        <v>389</v>
      </c>
      <c r="Q48" s="239">
        <v>12</v>
      </c>
      <c r="R48" s="239" t="s">
        <v>376</v>
      </c>
      <c r="S48" s="239">
        <v>3</v>
      </c>
      <c r="T48" s="239">
        <v>0</v>
      </c>
      <c r="U48" s="239">
        <v>1</v>
      </c>
      <c r="W48" s="239">
        <v>83</v>
      </c>
      <c r="X48" s="239">
        <v>2</v>
      </c>
      <c r="Y48" s="239">
        <v>1</v>
      </c>
      <c r="Z48" s="239">
        <v>4</v>
      </c>
      <c r="AB48" s="239">
        <v>2</v>
      </c>
      <c r="AC48" s="239">
        <v>98</v>
      </c>
      <c r="AD48" s="239" t="s">
        <v>377</v>
      </c>
      <c r="AF48" s="239" t="s">
        <v>470</v>
      </c>
      <c r="AG48" s="239">
        <v>3</v>
      </c>
      <c r="AH48" s="239">
        <v>2</v>
      </c>
      <c r="AI48" s="239">
        <v>2</v>
      </c>
      <c r="AJ48" s="239">
        <v>4</v>
      </c>
      <c r="AK48" s="239">
        <v>21</v>
      </c>
      <c r="AL48" s="239">
        <v>22</v>
      </c>
      <c r="AM48" s="239" t="s">
        <v>384</v>
      </c>
      <c r="AN48" s="239">
        <v>5</v>
      </c>
      <c r="AO48" s="239">
        <v>68</v>
      </c>
      <c r="AP48" s="239">
        <v>72</v>
      </c>
      <c r="AS48" s="239">
        <v>14</v>
      </c>
      <c r="AT48" s="239">
        <v>98</v>
      </c>
      <c r="AU48" s="239">
        <v>65</v>
      </c>
      <c r="AV48" s="239">
        <v>11</v>
      </c>
      <c r="AW48" s="239">
        <v>21</v>
      </c>
      <c r="CT48" s="239">
        <v>411768.69867073098</v>
      </c>
      <c r="CU48" s="239">
        <v>4957879.0195580404</v>
      </c>
      <c r="CV48" s="239">
        <v>44.768861639999997</v>
      </c>
      <c r="CW48" s="239">
        <v>-94.114994789999997</v>
      </c>
      <c r="CX48" s="239" t="s">
        <v>379</v>
      </c>
      <c r="CY48" s="239" t="s">
        <v>1626</v>
      </c>
    </row>
    <row r="49" spans="1:103" x14ac:dyDescent="0.25">
      <c r="A49" s="239">
        <v>10889331</v>
      </c>
      <c r="B49" s="239">
        <v>2</v>
      </c>
      <c r="C49" s="239">
        <v>212</v>
      </c>
      <c r="D49" s="239">
        <v>121.795</v>
      </c>
      <c r="E49" s="239">
        <v>43</v>
      </c>
      <c r="G49" s="239" t="s">
        <v>1612</v>
      </c>
      <c r="H49" s="239">
        <v>8</v>
      </c>
      <c r="I49" s="239">
        <v>22</v>
      </c>
      <c r="K49" s="239">
        <v>13200570</v>
      </c>
      <c r="L49" s="239">
        <v>131150150</v>
      </c>
      <c r="M49" s="239">
        <v>4</v>
      </c>
      <c r="N49" s="239">
        <v>24</v>
      </c>
      <c r="O49" s="239">
        <v>2013</v>
      </c>
      <c r="P49" s="239" t="s">
        <v>375</v>
      </c>
      <c r="Q49" s="239">
        <v>5</v>
      </c>
      <c r="R49" s="239" t="s">
        <v>376</v>
      </c>
      <c r="S49" s="239">
        <v>3</v>
      </c>
      <c r="T49" s="239">
        <v>0</v>
      </c>
      <c r="U49" s="239">
        <v>1</v>
      </c>
      <c r="V49" s="239">
        <v>7</v>
      </c>
      <c r="W49" s="239">
        <v>83</v>
      </c>
      <c r="X49" s="239">
        <v>2</v>
      </c>
      <c r="Y49" s="239">
        <v>2</v>
      </c>
      <c r="Z49" s="239">
        <v>1</v>
      </c>
      <c r="AB49" s="239">
        <v>1</v>
      </c>
      <c r="AC49" s="239">
        <v>98</v>
      </c>
      <c r="AD49" s="239" t="s">
        <v>404</v>
      </c>
      <c r="AE49" s="239" t="s">
        <v>1627</v>
      </c>
      <c r="AF49" s="239" t="s">
        <v>378</v>
      </c>
      <c r="AG49" s="239">
        <v>3</v>
      </c>
      <c r="AH49" s="239">
        <v>2</v>
      </c>
      <c r="AI49" s="239">
        <v>2</v>
      </c>
      <c r="AJ49" s="239">
        <v>4</v>
      </c>
      <c r="AK49" s="239">
        <v>21</v>
      </c>
      <c r="AL49" s="239">
        <v>30</v>
      </c>
      <c r="AM49" s="239" t="s">
        <v>384</v>
      </c>
      <c r="AN49" s="239">
        <v>5</v>
      </c>
      <c r="AO49" s="239">
        <v>15</v>
      </c>
      <c r="AS49" s="239">
        <v>4</v>
      </c>
      <c r="AT49" s="239">
        <v>98</v>
      </c>
      <c r="AU49" s="239">
        <v>65</v>
      </c>
      <c r="AV49" s="239">
        <v>11</v>
      </c>
      <c r="AW49" s="239">
        <v>20</v>
      </c>
      <c r="CT49" s="239">
        <v>411952</v>
      </c>
      <c r="CU49" s="239">
        <v>4957822</v>
      </c>
      <c r="CV49" s="239">
        <v>44.768371100000003</v>
      </c>
      <c r="CW49" s="239">
        <v>-94.112669400000001</v>
      </c>
      <c r="CX49" s="239" t="s">
        <v>379</v>
      </c>
      <c r="CY49" s="239" t="s">
        <v>1628</v>
      </c>
    </row>
    <row r="50" spans="1:103" x14ac:dyDescent="0.25">
      <c r="A50" s="239">
        <v>10804725</v>
      </c>
      <c r="B50" s="239">
        <v>2</v>
      </c>
      <c r="C50" s="239">
        <v>212</v>
      </c>
      <c r="D50" s="239">
        <v>121.98699999999999</v>
      </c>
      <c r="E50" s="239">
        <v>43</v>
      </c>
      <c r="G50" s="239" t="s">
        <v>1612</v>
      </c>
      <c r="H50" s="239">
        <v>8</v>
      </c>
      <c r="I50" s="239">
        <v>22</v>
      </c>
      <c r="K50" s="239" t="s">
        <v>1629</v>
      </c>
      <c r="L50" s="239">
        <v>120230172</v>
      </c>
      <c r="M50" s="239">
        <v>1</v>
      </c>
      <c r="N50" s="239">
        <v>23</v>
      </c>
      <c r="O50" s="239">
        <v>2012</v>
      </c>
      <c r="P50" s="239" t="s">
        <v>381</v>
      </c>
      <c r="Q50" s="239">
        <v>11</v>
      </c>
      <c r="R50" s="239" t="s">
        <v>376</v>
      </c>
      <c r="S50" s="239">
        <v>5</v>
      </c>
      <c r="T50" s="239">
        <v>0</v>
      </c>
      <c r="U50" s="239">
        <v>1</v>
      </c>
      <c r="V50" s="239">
        <v>7</v>
      </c>
      <c r="W50" s="239">
        <v>69</v>
      </c>
      <c r="X50" s="239">
        <v>2</v>
      </c>
      <c r="Y50" s="239">
        <v>1</v>
      </c>
      <c r="Z50" s="239">
        <v>4</v>
      </c>
      <c r="AB50" s="239">
        <v>3</v>
      </c>
      <c r="AC50" s="239">
        <v>98</v>
      </c>
      <c r="AD50" s="239">
        <v>212</v>
      </c>
      <c r="AE50" s="239" t="s">
        <v>1627</v>
      </c>
      <c r="AF50" s="239" t="s">
        <v>378</v>
      </c>
      <c r="AG50" s="239">
        <v>3</v>
      </c>
      <c r="AH50" s="239">
        <v>2</v>
      </c>
      <c r="AI50" s="239">
        <v>1</v>
      </c>
      <c r="AJ50" s="239">
        <v>4</v>
      </c>
      <c r="AK50" s="239">
        <v>21</v>
      </c>
      <c r="AL50" s="239">
        <v>45</v>
      </c>
      <c r="AM50" s="239" t="s">
        <v>384</v>
      </c>
      <c r="AN50" s="239">
        <v>5</v>
      </c>
      <c r="AS50" s="239">
        <v>3</v>
      </c>
      <c r="AT50" s="239">
        <v>98</v>
      </c>
      <c r="AU50" s="239">
        <v>65</v>
      </c>
      <c r="AV50" s="239">
        <v>11</v>
      </c>
      <c r="AW50" s="239">
        <v>21</v>
      </c>
      <c r="CT50" s="239">
        <v>412259</v>
      </c>
      <c r="CU50" s="239">
        <v>4957784</v>
      </c>
      <c r="CV50" s="239">
        <v>44.768070899999998</v>
      </c>
      <c r="CW50" s="239">
        <v>-94.108786499999994</v>
      </c>
      <c r="CX50" s="239" t="s">
        <v>379</v>
      </c>
      <c r="CY50" s="239" t="s">
        <v>1630</v>
      </c>
    </row>
    <row r="51" spans="1:103" x14ac:dyDescent="0.25">
      <c r="A51" s="239">
        <v>725704</v>
      </c>
      <c r="B51" s="239">
        <v>2</v>
      </c>
      <c r="C51" s="239">
        <v>212</v>
      </c>
      <c r="D51" s="239">
        <v>122.044</v>
      </c>
      <c r="E51" s="239">
        <v>43</v>
      </c>
      <c r="G51" s="239" t="s">
        <v>1612</v>
      </c>
      <c r="H51" s="239">
        <v>8</v>
      </c>
      <c r="I51" s="239">
        <v>22</v>
      </c>
      <c r="K51" s="239">
        <v>19201589</v>
      </c>
      <c r="M51" s="239">
        <v>6</v>
      </c>
      <c r="N51" s="239">
        <v>9</v>
      </c>
      <c r="O51" s="239">
        <v>2019</v>
      </c>
      <c r="P51" s="239" t="s">
        <v>389</v>
      </c>
      <c r="Q51" s="239">
        <v>0</v>
      </c>
      <c r="R51" s="239" t="s">
        <v>393</v>
      </c>
      <c r="S51" s="239">
        <v>5</v>
      </c>
      <c r="T51" s="239">
        <v>0</v>
      </c>
      <c r="U51" s="239">
        <v>1</v>
      </c>
      <c r="W51" s="239">
        <v>16</v>
      </c>
      <c r="X51" s="239">
        <v>2</v>
      </c>
      <c r="Y51" s="239">
        <v>6</v>
      </c>
      <c r="Z51" s="239">
        <v>1</v>
      </c>
      <c r="AB51" s="239">
        <v>1</v>
      </c>
      <c r="AC51" s="239">
        <v>98</v>
      </c>
      <c r="AD51" s="239" t="s">
        <v>377</v>
      </c>
      <c r="AF51" s="239" t="s">
        <v>378</v>
      </c>
      <c r="AG51" s="239">
        <v>4</v>
      </c>
      <c r="AH51" s="239">
        <v>2</v>
      </c>
      <c r="AI51" s="239">
        <v>5</v>
      </c>
      <c r="AJ51" s="239">
        <v>3</v>
      </c>
      <c r="AK51" s="239">
        <v>21</v>
      </c>
      <c r="AL51" s="239">
        <v>31</v>
      </c>
      <c r="AM51" s="239" t="s">
        <v>374</v>
      </c>
      <c r="AN51" s="239">
        <v>5</v>
      </c>
      <c r="AO51" s="239">
        <v>1</v>
      </c>
      <c r="AS51" s="239">
        <v>14</v>
      </c>
      <c r="AT51" s="239">
        <v>9</v>
      </c>
      <c r="AU51" s="239">
        <v>65</v>
      </c>
      <c r="AV51" s="239">
        <v>11</v>
      </c>
      <c r="AW51" s="239">
        <v>23</v>
      </c>
      <c r="CT51" s="239">
        <v>412348.66649733402</v>
      </c>
      <c r="CU51" s="239">
        <v>4957768.9526712401</v>
      </c>
      <c r="CV51" s="239">
        <v>44.76794228</v>
      </c>
      <c r="CW51" s="239">
        <v>-94.107648069999996</v>
      </c>
      <c r="CX51" s="239" t="s">
        <v>379</v>
      </c>
      <c r="CY51" s="239" t="s">
        <v>1631</v>
      </c>
    </row>
    <row r="52" spans="1:103" x14ac:dyDescent="0.25">
      <c r="A52" s="239">
        <v>10727804</v>
      </c>
      <c r="B52" s="239">
        <v>2</v>
      </c>
      <c r="C52" s="239">
        <v>212</v>
      </c>
      <c r="D52" s="239">
        <v>122.044</v>
      </c>
      <c r="E52" s="239">
        <v>43</v>
      </c>
      <c r="G52" s="239" t="s">
        <v>1612</v>
      </c>
      <c r="H52" s="239">
        <v>8</v>
      </c>
      <c r="I52" s="239">
        <v>22</v>
      </c>
      <c r="K52" s="239">
        <v>11200227</v>
      </c>
      <c r="L52" s="239">
        <v>110320021</v>
      </c>
      <c r="M52" s="239">
        <v>1</v>
      </c>
      <c r="N52" s="239">
        <v>31</v>
      </c>
      <c r="O52" s="239">
        <v>2011</v>
      </c>
      <c r="P52" s="239" t="s">
        <v>381</v>
      </c>
      <c r="Q52" s="239">
        <v>6</v>
      </c>
      <c r="R52" s="239" t="s">
        <v>393</v>
      </c>
      <c r="S52" s="239">
        <v>5</v>
      </c>
      <c r="T52" s="239">
        <v>0</v>
      </c>
      <c r="U52" s="239">
        <v>1</v>
      </c>
      <c r="V52" s="239">
        <v>7</v>
      </c>
      <c r="W52" s="239">
        <v>67</v>
      </c>
      <c r="X52" s="239">
        <v>4</v>
      </c>
      <c r="Y52" s="239">
        <v>2</v>
      </c>
      <c r="Z52" s="239">
        <v>4</v>
      </c>
      <c r="AB52" s="239">
        <v>3</v>
      </c>
      <c r="AC52" s="239">
        <v>98</v>
      </c>
      <c r="AD52" s="239" t="s">
        <v>404</v>
      </c>
      <c r="AE52" s="239" t="s">
        <v>1627</v>
      </c>
      <c r="AF52" s="239" t="s">
        <v>378</v>
      </c>
      <c r="AG52" s="239">
        <v>3</v>
      </c>
      <c r="AH52" s="239">
        <v>2</v>
      </c>
      <c r="AI52" s="239">
        <v>2</v>
      </c>
      <c r="AJ52" s="239">
        <v>3</v>
      </c>
      <c r="AK52" s="239">
        <v>21</v>
      </c>
      <c r="AL52" s="239">
        <v>35</v>
      </c>
      <c r="AM52" s="239" t="s">
        <v>384</v>
      </c>
      <c r="AN52" s="239">
        <v>5</v>
      </c>
      <c r="AO52" s="239">
        <v>3</v>
      </c>
      <c r="AS52" s="239">
        <v>3</v>
      </c>
      <c r="AT52" s="239">
        <v>98</v>
      </c>
      <c r="AU52" s="239">
        <v>65</v>
      </c>
      <c r="AV52" s="239">
        <v>11</v>
      </c>
      <c r="AW52" s="239">
        <v>21</v>
      </c>
      <c r="CT52" s="239">
        <v>412350</v>
      </c>
      <c r="CU52" s="239">
        <v>4957777</v>
      </c>
      <c r="CV52" s="239">
        <v>44.768015699999999</v>
      </c>
      <c r="CW52" s="239">
        <v>-94.107629799999998</v>
      </c>
      <c r="CX52" s="239" t="s">
        <v>379</v>
      </c>
      <c r="CY52" s="239" t="s">
        <v>1632</v>
      </c>
    </row>
    <row r="53" spans="1:103" x14ac:dyDescent="0.25">
      <c r="A53" s="239">
        <v>665031</v>
      </c>
      <c r="B53" s="239">
        <v>2</v>
      </c>
      <c r="C53" s="239">
        <v>212</v>
      </c>
      <c r="D53" s="239">
        <v>122.075</v>
      </c>
      <c r="E53" s="239">
        <v>43</v>
      </c>
      <c r="G53" s="239" t="s">
        <v>1612</v>
      </c>
      <c r="H53" s="239">
        <v>8</v>
      </c>
      <c r="I53" s="239">
        <v>22</v>
      </c>
      <c r="K53" s="239">
        <v>18202967</v>
      </c>
      <c r="M53" s="239">
        <v>12</v>
      </c>
      <c r="N53" s="239">
        <v>2</v>
      </c>
      <c r="O53" s="239">
        <v>2018</v>
      </c>
      <c r="P53" s="239" t="s">
        <v>389</v>
      </c>
      <c r="Q53" s="239">
        <v>10</v>
      </c>
      <c r="R53" s="239" t="s">
        <v>393</v>
      </c>
      <c r="S53" s="239">
        <v>5</v>
      </c>
      <c r="T53" s="239">
        <v>0</v>
      </c>
      <c r="U53" s="239">
        <v>1</v>
      </c>
      <c r="W53" s="239">
        <v>86</v>
      </c>
      <c r="X53" s="239">
        <v>2</v>
      </c>
      <c r="Y53" s="239">
        <v>1</v>
      </c>
      <c r="Z53" s="239">
        <v>2</v>
      </c>
      <c r="AA53" s="239">
        <v>7</v>
      </c>
      <c r="AB53" s="239">
        <v>5</v>
      </c>
      <c r="AC53" s="239">
        <v>98</v>
      </c>
      <c r="AD53" s="239" t="s">
        <v>377</v>
      </c>
      <c r="AF53" s="239" t="s">
        <v>378</v>
      </c>
      <c r="AG53" s="239">
        <v>4</v>
      </c>
      <c r="AH53" s="239">
        <v>2</v>
      </c>
      <c r="AI53" s="239">
        <v>49</v>
      </c>
      <c r="AJ53" s="239">
        <v>3</v>
      </c>
      <c r="AK53" s="239">
        <v>21</v>
      </c>
      <c r="AL53" s="239">
        <v>28</v>
      </c>
      <c r="AM53" s="239" t="s">
        <v>374</v>
      </c>
      <c r="AN53" s="239">
        <v>5</v>
      </c>
      <c r="AO53" s="239">
        <v>68</v>
      </c>
      <c r="AS53" s="239">
        <v>15</v>
      </c>
      <c r="AT53" s="239">
        <v>9</v>
      </c>
      <c r="AU53" s="239">
        <v>65</v>
      </c>
      <c r="AV53" s="239">
        <v>11</v>
      </c>
      <c r="AW53" s="239">
        <v>21</v>
      </c>
      <c r="CT53" s="239">
        <v>412399.46659893403</v>
      </c>
      <c r="CU53" s="239">
        <v>4957768.9526712401</v>
      </c>
      <c r="CV53" s="239">
        <v>44.767948509999997</v>
      </c>
      <c r="CW53" s="239">
        <v>-94.107006229999996</v>
      </c>
      <c r="CX53" s="239" t="s">
        <v>379</v>
      </c>
      <c r="CY53" s="239" t="s">
        <v>1633</v>
      </c>
    </row>
    <row r="54" spans="1:103" x14ac:dyDescent="0.25">
      <c r="A54" s="239">
        <v>10730233</v>
      </c>
      <c r="B54" s="239">
        <v>2</v>
      </c>
      <c r="C54" s="239">
        <v>212</v>
      </c>
      <c r="D54" s="239">
        <v>122.25700000000001</v>
      </c>
      <c r="E54" s="239">
        <v>43</v>
      </c>
      <c r="G54" s="239" t="s">
        <v>1612</v>
      </c>
      <c r="H54" s="239">
        <v>8</v>
      </c>
      <c r="I54" s="239">
        <v>22</v>
      </c>
      <c r="K54" s="239">
        <v>11200362</v>
      </c>
      <c r="L54" s="239">
        <v>110570315</v>
      </c>
      <c r="M54" s="239">
        <v>2</v>
      </c>
      <c r="N54" s="239">
        <v>20</v>
      </c>
      <c r="O54" s="239">
        <v>2011</v>
      </c>
      <c r="P54" s="239" t="s">
        <v>389</v>
      </c>
      <c r="Q54" s="239">
        <v>17</v>
      </c>
      <c r="R54" s="239" t="s">
        <v>393</v>
      </c>
      <c r="S54" s="239">
        <v>3</v>
      </c>
      <c r="T54" s="239">
        <v>0</v>
      </c>
      <c r="U54" s="239">
        <v>1</v>
      </c>
      <c r="V54" s="239">
        <v>4</v>
      </c>
      <c r="W54" s="239">
        <v>83</v>
      </c>
      <c r="X54" s="239">
        <v>2</v>
      </c>
      <c r="Y54" s="239">
        <v>1</v>
      </c>
      <c r="Z54" s="239">
        <v>4</v>
      </c>
      <c r="AA54" s="239">
        <v>7</v>
      </c>
      <c r="AB54" s="239">
        <v>5</v>
      </c>
      <c r="AC54" s="239">
        <v>98</v>
      </c>
      <c r="AD54" s="239" t="s">
        <v>404</v>
      </c>
      <c r="AE54" s="239" t="s">
        <v>1634</v>
      </c>
      <c r="AF54" s="239" t="s">
        <v>378</v>
      </c>
      <c r="AG54" s="239">
        <v>3</v>
      </c>
      <c r="AH54" s="239">
        <v>2</v>
      </c>
      <c r="AI54" s="239">
        <v>4</v>
      </c>
      <c r="AJ54" s="239">
        <v>3</v>
      </c>
      <c r="AK54" s="239">
        <v>21</v>
      </c>
      <c r="AL54" s="239">
        <v>39</v>
      </c>
      <c r="AM54" s="239" t="s">
        <v>384</v>
      </c>
      <c r="AN54" s="239">
        <v>5</v>
      </c>
      <c r="AS54" s="239">
        <v>3</v>
      </c>
      <c r="AT54" s="239">
        <v>98</v>
      </c>
      <c r="AU54" s="239">
        <v>65</v>
      </c>
      <c r="AV54" s="239">
        <v>11</v>
      </c>
      <c r="AW54" s="239">
        <v>21</v>
      </c>
      <c r="CT54" s="239">
        <v>412692</v>
      </c>
      <c r="CU54" s="239">
        <v>4957768</v>
      </c>
      <c r="CV54" s="239">
        <v>44.767973099999999</v>
      </c>
      <c r="CW54" s="239">
        <v>-94.103304800000004</v>
      </c>
      <c r="CX54" s="239" t="s">
        <v>379</v>
      </c>
      <c r="CY54" s="239" t="s">
        <v>1635</v>
      </c>
    </row>
    <row r="55" spans="1:103" x14ac:dyDescent="0.25">
      <c r="A55" s="239">
        <v>680542</v>
      </c>
      <c r="B55" s="239">
        <v>2</v>
      </c>
      <c r="C55" s="239">
        <v>212</v>
      </c>
      <c r="D55" s="239">
        <v>122.36</v>
      </c>
      <c r="E55" s="239">
        <v>43</v>
      </c>
      <c r="G55" s="239" t="s">
        <v>1612</v>
      </c>
      <c r="H55" s="239">
        <v>8</v>
      </c>
      <c r="I55" s="239">
        <v>22</v>
      </c>
      <c r="K55" s="239" t="s">
        <v>1636</v>
      </c>
      <c r="M55" s="239">
        <v>1</v>
      </c>
      <c r="N55" s="239">
        <v>29</v>
      </c>
      <c r="O55" s="239">
        <v>2019</v>
      </c>
      <c r="P55" s="239" t="s">
        <v>391</v>
      </c>
      <c r="Q55" s="239">
        <v>6</v>
      </c>
      <c r="R55" s="239" t="s">
        <v>393</v>
      </c>
      <c r="S55" s="239">
        <v>5</v>
      </c>
      <c r="T55" s="239">
        <v>0</v>
      </c>
      <c r="U55" s="239">
        <v>1</v>
      </c>
      <c r="W55" s="239">
        <v>25</v>
      </c>
      <c r="X55" s="239">
        <v>4</v>
      </c>
      <c r="Y55" s="239">
        <v>6</v>
      </c>
      <c r="Z55" s="239">
        <v>1</v>
      </c>
      <c r="AA55" s="239">
        <v>90</v>
      </c>
      <c r="AB55" s="239">
        <v>90</v>
      </c>
      <c r="AC55" s="239">
        <v>98</v>
      </c>
      <c r="AD55" s="239" t="s">
        <v>377</v>
      </c>
      <c r="AF55" s="239" t="s">
        <v>378</v>
      </c>
      <c r="AG55" s="239">
        <v>4</v>
      </c>
      <c r="AH55" s="239">
        <v>2</v>
      </c>
      <c r="AI55" s="239">
        <v>2</v>
      </c>
      <c r="AJ55" s="239">
        <v>3</v>
      </c>
      <c r="AK55" s="239">
        <v>21</v>
      </c>
      <c r="AL55" s="239">
        <v>34</v>
      </c>
      <c r="AM55" s="239" t="s">
        <v>374</v>
      </c>
      <c r="AN55" s="239">
        <v>5</v>
      </c>
      <c r="AO55" s="239">
        <v>72</v>
      </c>
      <c r="AP55" s="239">
        <v>62</v>
      </c>
      <c r="AS55" s="239">
        <v>15</v>
      </c>
      <c r="AT55" s="239">
        <v>9</v>
      </c>
      <c r="AU55" s="239">
        <v>65</v>
      </c>
      <c r="AV55" s="239">
        <v>11</v>
      </c>
      <c r="AW55" s="239">
        <v>21</v>
      </c>
      <c r="CT55" s="239">
        <v>412857.55591612897</v>
      </c>
      <c r="CU55" s="239">
        <v>4957762.7367319204</v>
      </c>
      <c r="CV55" s="239">
        <v>44.767948519999997</v>
      </c>
      <c r="CW55" s="239">
        <v>-94.101217370000001</v>
      </c>
      <c r="CX55" s="239" t="s">
        <v>379</v>
      </c>
      <c r="CY55" s="239" t="s">
        <v>1637</v>
      </c>
    </row>
    <row r="56" spans="1:103" x14ac:dyDescent="0.25">
      <c r="A56" s="239">
        <v>11059488</v>
      </c>
      <c r="B56" s="239">
        <v>2</v>
      </c>
      <c r="C56" s="239">
        <v>212</v>
      </c>
      <c r="D56" s="239">
        <v>122.55200000000001</v>
      </c>
      <c r="E56" s="239">
        <v>43</v>
      </c>
      <c r="G56" s="239" t="s">
        <v>1612</v>
      </c>
      <c r="H56" s="239">
        <v>8</v>
      </c>
      <c r="I56" s="239">
        <v>22</v>
      </c>
      <c r="K56" s="239">
        <v>15201002</v>
      </c>
      <c r="L56" s="239">
        <v>151750182</v>
      </c>
      <c r="M56" s="239">
        <v>6</v>
      </c>
      <c r="N56" s="239">
        <v>20</v>
      </c>
      <c r="O56" s="239">
        <v>2015</v>
      </c>
      <c r="P56" s="239" t="s">
        <v>386</v>
      </c>
      <c r="Q56" s="239">
        <v>21</v>
      </c>
      <c r="R56" s="239" t="s">
        <v>393</v>
      </c>
      <c r="S56" s="239">
        <v>5</v>
      </c>
      <c r="T56" s="239">
        <v>0</v>
      </c>
      <c r="U56" s="239">
        <v>1</v>
      </c>
      <c r="V56" s="239">
        <v>5</v>
      </c>
      <c r="W56" s="239">
        <v>16</v>
      </c>
      <c r="X56" s="239">
        <v>2</v>
      </c>
      <c r="Y56" s="239">
        <v>6</v>
      </c>
      <c r="Z56" s="239">
        <v>2</v>
      </c>
      <c r="AB56" s="239">
        <v>1</v>
      </c>
      <c r="AC56" s="239">
        <v>98</v>
      </c>
      <c r="AD56" s="239" t="s">
        <v>404</v>
      </c>
      <c r="AE56" s="239" t="s">
        <v>1634</v>
      </c>
      <c r="AF56" s="239" t="s">
        <v>378</v>
      </c>
      <c r="AG56" s="239">
        <v>4</v>
      </c>
      <c r="AH56" s="239">
        <v>2</v>
      </c>
      <c r="AI56" s="239">
        <v>2</v>
      </c>
      <c r="AJ56" s="239">
        <v>3</v>
      </c>
      <c r="AK56" s="239">
        <v>21</v>
      </c>
      <c r="AL56" s="239">
        <v>17</v>
      </c>
      <c r="AM56" s="239" t="s">
        <v>374</v>
      </c>
      <c r="AN56" s="239">
        <v>5</v>
      </c>
      <c r="AO56" s="239">
        <v>1</v>
      </c>
      <c r="AS56" s="239">
        <v>3</v>
      </c>
      <c r="AT56" s="239">
        <v>98</v>
      </c>
      <c r="AU56" s="239">
        <v>65</v>
      </c>
      <c r="AV56" s="239">
        <v>11</v>
      </c>
      <c r="AW56" s="239">
        <v>21</v>
      </c>
      <c r="CT56" s="239">
        <v>413167</v>
      </c>
      <c r="CU56" s="239">
        <v>4957767</v>
      </c>
      <c r="CV56" s="239">
        <v>44.768028100000002</v>
      </c>
      <c r="CW56" s="239">
        <v>-94.097313200000002</v>
      </c>
      <c r="CX56" s="239" t="s">
        <v>379</v>
      </c>
      <c r="CY56" s="239" t="s">
        <v>1638</v>
      </c>
    </row>
    <row r="57" spans="1:103" x14ac:dyDescent="0.25">
      <c r="A57" s="239">
        <v>797298</v>
      </c>
      <c r="B57" s="239">
        <v>2</v>
      </c>
      <c r="C57" s="239">
        <v>212</v>
      </c>
      <c r="D57" s="239">
        <v>122.672</v>
      </c>
      <c r="E57" s="239">
        <v>43</v>
      </c>
      <c r="G57" s="239" t="s">
        <v>1612</v>
      </c>
      <c r="H57" s="239">
        <v>8</v>
      </c>
      <c r="I57" s="239">
        <v>22</v>
      </c>
      <c r="K57" s="239">
        <v>20200409</v>
      </c>
      <c r="L57" s="239">
        <v>200430134</v>
      </c>
      <c r="M57" s="239">
        <v>2</v>
      </c>
      <c r="N57" s="239">
        <v>12</v>
      </c>
      <c r="O57" s="239">
        <v>2020</v>
      </c>
      <c r="P57" s="239" t="s">
        <v>375</v>
      </c>
      <c r="Q57" s="239">
        <v>16</v>
      </c>
      <c r="R57" s="239" t="s">
        <v>376</v>
      </c>
      <c r="S57" s="239">
        <v>5</v>
      </c>
      <c r="T57" s="239">
        <v>0</v>
      </c>
      <c r="U57" s="239">
        <v>1</v>
      </c>
      <c r="W57" s="239">
        <v>83</v>
      </c>
      <c r="X57" s="239">
        <v>2</v>
      </c>
      <c r="Y57" s="239">
        <v>2</v>
      </c>
      <c r="Z57" s="239">
        <v>7</v>
      </c>
      <c r="AB57" s="239">
        <v>5</v>
      </c>
      <c r="AC57" s="239">
        <v>98</v>
      </c>
      <c r="AD57" s="239" t="s">
        <v>377</v>
      </c>
      <c r="AF57" s="239" t="s">
        <v>378</v>
      </c>
      <c r="AG57" s="239">
        <v>3</v>
      </c>
      <c r="AH57" s="239">
        <v>2</v>
      </c>
      <c r="AI57" s="239">
        <v>4</v>
      </c>
      <c r="AJ57" s="239">
        <v>4</v>
      </c>
      <c r="AK57" s="239">
        <v>21</v>
      </c>
      <c r="AL57" s="239">
        <v>36</v>
      </c>
      <c r="AM57" s="239" t="s">
        <v>384</v>
      </c>
      <c r="AN57" s="239">
        <v>5</v>
      </c>
      <c r="AO57" s="239">
        <v>72</v>
      </c>
      <c r="AS57" s="239">
        <v>15</v>
      </c>
      <c r="AT57" s="239">
        <v>9</v>
      </c>
      <c r="AU57" s="239">
        <v>65</v>
      </c>
      <c r="AV57" s="239">
        <v>11</v>
      </c>
      <c r="AW57" s="239">
        <v>21</v>
      </c>
      <c r="CT57" s="239">
        <v>413360.43518753798</v>
      </c>
      <c r="CU57" s="239">
        <v>4957764.71932944</v>
      </c>
      <c r="CV57" s="239">
        <v>44.768027459999999</v>
      </c>
      <c r="CW57" s="239">
        <v>-94.094864000000001</v>
      </c>
      <c r="CX57" s="239" t="s">
        <v>379</v>
      </c>
      <c r="CY57" s="239" t="s">
        <v>1639</v>
      </c>
    </row>
    <row r="58" spans="1:103" x14ac:dyDescent="0.25">
      <c r="A58" s="239">
        <v>700719</v>
      </c>
      <c r="B58" s="239">
        <v>2</v>
      </c>
      <c r="C58" s="239">
        <v>212</v>
      </c>
      <c r="D58" s="239">
        <v>122.78</v>
      </c>
      <c r="E58" s="239">
        <v>43</v>
      </c>
      <c r="G58" s="239" t="s">
        <v>1612</v>
      </c>
      <c r="H58" s="239">
        <v>8</v>
      </c>
      <c r="I58" s="239">
        <v>22</v>
      </c>
      <c r="K58" s="239">
        <v>19200986</v>
      </c>
      <c r="M58" s="239">
        <v>3</v>
      </c>
      <c r="N58" s="239">
        <v>26</v>
      </c>
      <c r="O58" s="239">
        <v>2019</v>
      </c>
      <c r="P58" s="239" t="s">
        <v>391</v>
      </c>
      <c r="Q58" s="239">
        <v>7</v>
      </c>
      <c r="R58" s="239" t="s">
        <v>376</v>
      </c>
      <c r="S58" s="239">
        <v>5</v>
      </c>
      <c r="T58" s="239">
        <v>0</v>
      </c>
      <c r="U58" s="239">
        <v>2</v>
      </c>
      <c r="V58" s="239">
        <v>12</v>
      </c>
      <c r="W58" s="239">
        <v>10</v>
      </c>
      <c r="X58" s="239">
        <v>2</v>
      </c>
      <c r="Y58" s="239">
        <v>1</v>
      </c>
      <c r="Z58" s="239">
        <v>1</v>
      </c>
      <c r="AB58" s="239">
        <v>1</v>
      </c>
      <c r="AC58" s="239">
        <v>98</v>
      </c>
      <c r="AD58" s="239" t="s">
        <v>377</v>
      </c>
      <c r="AF58" s="239" t="s">
        <v>470</v>
      </c>
      <c r="AG58" s="239">
        <v>7</v>
      </c>
      <c r="AH58" s="239">
        <v>2</v>
      </c>
      <c r="AI58" s="239">
        <v>4</v>
      </c>
      <c r="AJ58" s="239">
        <v>4</v>
      </c>
      <c r="AK58" s="239">
        <v>21</v>
      </c>
      <c r="AL58" s="239">
        <v>29</v>
      </c>
      <c r="AM58" s="239" t="s">
        <v>384</v>
      </c>
      <c r="AN58" s="239">
        <v>9</v>
      </c>
      <c r="AO58" s="239">
        <v>90</v>
      </c>
      <c r="AS58" s="239">
        <v>14</v>
      </c>
      <c r="AT58" s="239">
        <v>9</v>
      </c>
      <c r="AU58" s="239">
        <v>65</v>
      </c>
      <c r="AV58" s="239">
        <v>11</v>
      </c>
      <c r="AW58" s="239">
        <v>21</v>
      </c>
      <c r="AX58" s="239">
        <v>2</v>
      </c>
      <c r="AY58" s="239">
        <v>49</v>
      </c>
      <c r="AZ58" s="239">
        <v>4</v>
      </c>
      <c r="BA58" s="239">
        <v>21</v>
      </c>
      <c r="BB58" s="239">
        <v>41</v>
      </c>
      <c r="BC58" s="239" t="s">
        <v>374</v>
      </c>
      <c r="BD58" s="239">
        <v>5</v>
      </c>
      <c r="BE58" s="239">
        <v>1</v>
      </c>
      <c r="BI58" s="239">
        <v>14</v>
      </c>
      <c r="BJ58" s="239">
        <v>9</v>
      </c>
      <c r="BK58" s="239">
        <v>65</v>
      </c>
      <c r="BL58" s="239">
        <v>11</v>
      </c>
      <c r="BM58" s="239">
        <v>21</v>
      </c>
      <c r="CT58" s="239">
        <v>413538.235543138</v>
      </c>
      <c r="CU58" s="239">
        <v>4957802.8194056395</v>
      </c>
      <c r="CV58" s="239">
        <v>44.768391899999997</v>
      </c>
      <c r="CW58" s="239">
        <v>-94.092624009999994</v>
      </c>
      <c r="CX58" s="239" t="s">
        <v>379</v>
      </c>
      <c r="CY58" s="239" t="s">
        <v>1640</v>
      </c>
    </row>
    <row r="59" spans="1:103" x14ac:dyDescent="0.25">
      <c r="A59" s="239">
        <v>469161</v>
      </c>
      <c r="B59" s="239">
        <v>2</v>
      </c>
      <c r="C59" s="239">
        <v>212</v>
      </c>
      <c r="D59" s="239">
        <v>122.837</v>
      </c>
      <c r="E59" s="239">
        <v>43</v>
      </c>
      <c r="G59" s="239" t="s">
        <v>1612</v>
      </c>
      <c r="H59" s="239">
        <v>8</v>
      </c>
      <c r="I59" s="239">
        <v>22</v>
      </c>
      <c r="K59" s="239">
        <v>17201538</v>
      </c>
      <c r="M59" s="239">
        <v>6</v>
      </c>
      <c r="N59" s="239">
        <v>9</v>
      </c>
      <c r="O59" s="239">
        <v>2017</v>
      </c>
      <c r="P59" s="239" t="s">
        <v>383</v>
      </c>
      <c r="Q59" s="239">
        <v>17</v>
      </c>
      <c r="R59" s="239" t="s">
        <v>393</v>
      </c>
      <c r="S59" s="239">
        <v>3</v>
      </c>
      <c r="T59" s="239">
        <v>0</v>
      </c>
      <c r="U59" s="239">
        <v>2</v>
      </c>
      <c r="V59" s="239">
        <v>5</v>
      </c>
      <c r="W59" s="239">
        <v>10</v>
      </c>
      <c r="X59" s="239">
        <v>3</v>
      </c>
      <c r="Y59" s="239">
        <v>1</v>
      </c>
      <c r="Z59" s="239">
        <v>1</v>
      </c>
      <c r="AB59" s="239">
        <v>1</v>
      </c>
      <c r="AC59" s="239">
        <v>98</v>
      </c>
      <c r="AD59" s="239" t="s">
        <v>377</v>
      </c>
      <c r="AF59" s="239" t="s">
        <v>378</v>
      </c>
      <c r="AG59" s="239">
        <v>10</v>
      </c>
      <c r="AH59" s="239">
        <v>2</v>
      </c>
      <c r="AI59" s="239">
        <v>2</v>
      </c>
      <c r="AJ59" s="239">
        <v>2</v>
      </c>
      <c r="AK59" s="239">
        <v>24</v>
      </c>
      <c r="AL59" s="239">
        <v>38</v>
      </c>
      <c r="AM59" s="239" t="s">
        <v>384</v>
      </c>
      <c r="AN59" s="239">
        <v>5</v>
      </c>
      <c r="AO59" s="239">
        <v>2</v>
      </c>
      <c r="AS59" s="239">
        <v>12</v>
      </c>
      <c r="AT59" s="239">
        <v>22</v>
      </c>
      <c r="AU59" s="239">
        <v>55</v>
      </c>
      <c r="AV59" s="239">
        <v>11</v>
      </c>
      <c r="AW59" s="239">
        <v>21</v>
      </c>
      <c r="AX59" s="239">
        <v>2</v>
      </c>
      <c r="AY59" s="239">
        <v>2</v>
      </c>
      <c r="AZ59" s="239">
        <v>3</v>
      </c>
      <c r="BA59" s="239">
        <v>21</v>
      </c>
      <c r="BB59" s="239">
        <v>37</v>
      </c>
      <c r="BC59" s="239" t="s">
        <v>384</v>
      </c>
      <c r="BD59" s="239">
        <v>5</v>
      </c>
      <c r="BE59" s="239">
        <v>1</v>
      </c>
      <c r="BI59" s="239">
        <v>14</v>
      </c>
      <c r="BJ59" s="239">
        <v>9</v>
      </c>
      <c r="BK59" s="239">
        <v>65</v>
      </c>
      <c r="BL59" s="239">
        <v>11</v>
      </c>
      <c r="BM59" s="239">
        <v>21</v>
      </c>
      <c r="CT59" s="239">
        <v>413627.13572093798</v>
      </c>
      <c r="CU59" s="239">
        <v>4957756.2526458399</v>
      </c>
      <c r="CV59" s="239">
        <v>44.767983510000001</v>
      </c>
      <c r="CW59" s="239">
        <v>-94.091492880000004</v>
      </c>
      <c r="CX59" s="239" t="s">
        <v>379</v>
      </c>
      <c r="CY59" s="239" t="s">
        <v>1641</v>
      </c>
    </row>
    <row r="60" spans="1:103" x14ac:dyDescent="0.25">
      <c r="A60" s="239">
        <v>850048</v>
      </c>
      <c r="B60" s="239">
        <v>2</v>
      </c>
      <c r="C60" s="239">
        <v>212</v>
      </c>
      <c r="D60" s="239">
        <v>122.84</v>
      </c>
      <c r="E60" s="239">
        <v>43</v>
      </c>
      <c r="G60" s="239" t="s">
        <v>1612</v>
      </c>
      <c r="H60" s="239">
        <v>8</v>
      </c>
      <c r="I60" s="239">
        <v>22</v>
      </c>
      <c r="K60" s="239">
        <v>20202353</v>
      </c>
      <c r="L60" s="239">
        <v>202930280</v>
      </c>
      <c r="M60" s="239">
        <v>10</v>
      </c>
      <c r="N60" s="239">
        <v>19</v>
      </c>
      <c r="O60" s="239">
        <v>2020</v>
      </c>
      <c r="P60" s="239" t="s">
        <v>381</v>
      </c>
      <c r="Q60" s="239">
        <v>16</v>
      </c>
      <c r="R60" s="239" t="s">
        <v>376</v>
      </c>
      <c r="S60" s="239">
        <v>5</v>
      </c>
      <c r="T60" s="239">
        <v>0</v>
      </c>
      <c r="U60" s="239">
        <v>2</v>
      </c>
      <c r="V60" s="239">
        <v>5</v>
      </c>
      <c r="W60" s="239">
        <v>10</v>
      </c>
      <c r="X60" s="239">
        <v>3</v>
      </c>
      <c r="Y60" s="239">
        <v>1</v>
      </c>
      <c r="Z60" s="239">
        <v>2</v>
      </c>
      <c r="AB60" s="239">
        <v>2</v>
      </c>
      <c r="AC60" s="239">
        <v>98</v>
      </c>
      <c r="AD60" s="239" t="s">
        <v>377</v>
      </c>
      <c r="AF60" s="239" t="s">
        <v>470</v>
      </c>
      <c r="AG60" s="239">
        <v>10</v>
      </c>
      <c r="AH60" s="239">
        <v>2</v>
      </c>
      <c r="AI60" s="239">
        <v>3</v>
      </c>
      <c r="AJ60" s="239">
        <v>2</v>
      </c>
      <c r="AK60" s="239">
        <v>21</v>
      </c>
      <c r="AL60" s="239">
        <v>43</v>
      </c>
      <c r="AM60" s="239" t="s">
        <v>374</v>
      </c>
      <c r="AN60" s="239">
        <v>5</v>
      </c>
      <c r="AO60" s="239">
        <v>2</v>
      </c>
      <c r="AS60" s="239">
        <v>12</v>
      </c>
      <c r="AT60" s="239">
        <v>23</v>
      </c>
      <c r="AU60" s="239">
        <v>55</v>
      </c>
      <c r="AV60" s="239">
        <v>11</v>
      </c>
      <c r="AW60" s="239">
        <v>21</v>
      </c>
      <c r="AX60" s="239">
        <v>2</v>
      </c>
      <c r="AY60" s="239">
        <v>3</v>
      </c>
      <c r="AZ60" s="239">
        <v>4</v>
      </c>
      <c r="BA60" s="239">
        <v>21</v>
      </c>
      <c r="BB60" s="239">
        <v>30</v>
      </c>
      <c r="BC60" s="239" t="s">
        <v>374</v>
      </c>
      <c r="BD60" s="239">
        <v>5</v>
      </c>
      <c r="BE60" s="239">
        <v>1</v>
      </c>
      <c r="BI60" s="239">
        <v>14</v>
      </c>
      <c r="BJ60" s="239">
        <v>9</v>
      </c>
      <c r="BK60" s="239">
        <v>65</v>
      </c>
      <c r="BL60" s="239">
        <v>11</v>
      </c>
      <c r="BM60" s="239">
        <v>21</v>
      </c>
      <c r="CT60" s="239">
        <v>413635.60240453901</v>
      </c>
      <c r="CU60" s="239">
        <v>4957790.1193802403</v>
      </c>
      <c r="CV60" s="239">
        <v>44.768289359999997</v>
      </c>
      <c r="CW60" s="239">
        <v>-94.091391650000006</v>
      </c>
      <c r="CX60" s="239" t="s">
        <v>379</v>
      </c>
      <c r="CY60" s="239" t="s">
        <v>1642</v>
      </c>
    </row>
    <row r="61" spans="1:103" x14ac:dyDescent="0.25">
      <c r="A61" s="239">
        <v>10989644</v>
      </c>
      <c r="B61" s="239">
        <v>2</v>
      </c>
      <c r="C61" s="239">
        <v>212</v>
      </c>
      <c r="D61" s="239">
        <v>122.855</v>
      </c>
      <c r="E61" s="239">
        <v>43</v>
      </c>
      <c r="G61" s="239" t="s">
        <v>1612</v>
      </c>
      <c r="H61" s="239">
        <v>8</v>
      </c>
      <c r="I61" s="239">
        <v>22</v>
      </c>
      <c r="K61" s="239">
        <v>14201512</v>
      </c>
      <c r="L61" s="239">
        <v>143020205</v>
      </c>
      <c r="M61" s="239">
        <v>10</v>
      </c>
      <c r="N61" s="239">
        <v>24</v>
      </c>
      <c r="O61" s="239">
        <v>2014</v>
      </c>
      <c r="P61" s="239" t="s">
        <v>383</v>
      </c>
      <c r="Q61" s="239">
        <v>9</v>
      </c>
      <c r="R61" s="239" t="s">
        <v>393</v>
      </c>
      <c r="S61" s="239">
        <v>5</v>
      </c>
      <c r="T61" s="239">
        <v>0</v>
      </c>
      <c r="U61" s="239">
        <v>2</v>
      </c>
      <c r="V61" s="239">
        <v>1</v>
      </c>
      <c r="W61" s="239">
        <v>10</v>
      </c>
      <c r="X61" s="239">
        <v>2</v>
      </c>
      <c r="Y61" s="239">
        <v>1</v>
      </c>
      <c r="Z61" s="239">
        <v>1</v>
      </c>
      <c r="AB61" s="239">
        <v>1</v>
      </c>
      <c r="AC61" s="239">
        <v>98</v>
      </c>
      <c r="AD61" s="239">
        <v>212</v>
      </c>
      <c r="AE61" s="239" t="s">
        <v>861</v>
      </c>
      <c r="AF61" s="239" t="s">
        <v>378</v>
      </c>
      <c r="AG61" s="239">
        <v>7</v>
      </c>
      <c r="AH61" s="239">
        <v>2</v>
      </c>
      <c r="AI61" s="239">
        <v>2</v>
      </c>
      <c r="AJ61" s="239">
        <v>3</v>
      </c>
      <c r="AK61" s="239">
        <v>21</v>
      </c>
      <c r="AL61" s="239">
        <v>35</v>
      </c>
      <c r="AM61" s="239" t="s">
        <v>374</v>
      </c>
      <c r="AN61" s="239">
        <v>5</v>
      </c>
      <c r="AO61" s="239">
        <v>15</v>
      </c>
      <c r="AS61" s="239">
        <v>3</v>
      </c>
      <c r="AT61" s="239">
        <v>98</v>
      </c>
      <c r="AU61" s="239">
        <v>65</v>
      </c>
      <c r="AV61" s="239">
        <v>11</v>
      </c>
      <c r="AW61" s="239">
        <v>21</v>
      </c>
      <c r="AX61" s="239">
        <v>2</v>
      </c>
      <c r="AY61" s="239">
        <v>2</v>
      </c>
      <c r="AZ61" s="239">
        <v>3</v>
      </c>
      <c r="BA61" s="239">
        <v>26</v>
      </c>
      <c r="BB61" s="239">
        <v>26</v>
      </c>
      <c r="BC61" s="239" t="s">
        <v>374</v>
      </c>
      <c r="BD61" s="239">
        <v>5</v>
      </c>
      <c r="BE61" s="239">
        <v>1</v>
      </c>
      <c r="BI61" s="239">
        <v>3</v>
      </c>
      <c r="BJ61" s="239">
        <v>98</v>
      </c>
      <c r="BK61" s="239">
        <v>65</v>
      </c>
      <c r="BL61" s="239">
        <v>11</v>
      </c>
      <c r="BM61" s="239">
        <v>21</v>
      </c>
      <c r="CT61" s="239">
        <v>413654</v>
      </c>
      <c r="CU61" s="239">
        <v>4957766</v>
      </c>
      <c r="CV61" s="239">
        <v>44.768078899999999</v>
      </c>
      <c r="CW61" s="239">
        <v>-94.091152399999999</v>
      </c>
      <c r="CX61" s="239" t="s">
        <v>379</v>
      </c>
      <c r="CY61" s="239" t="s">
        <v>1643</v>
      </c>
    </row>
    <row r="62" spans="1:103" x14ac:dyDescent="0.25">
      <c r="A62" s="239">
        <v>674823</v>
      </c>
      <c r="B62" s="239">
        <v>2</v>
      </c>
      <c r="C62" s="239">
        <v>212</v>
      </c>
      <c r="D62" s="239">
        <v>122.85599999999999</v>
      </c>
      <c r="E62" s="239">
        <v>43</v>
      </c>
      <c r="G62" s="239" t="s">
        <v>1612</v>
      </c>
      <c r="H62" s="239">
        <v>8</v>
      </c>
      <c r="I62" s="239">
        <v>22</v>
      </c>
      <c r="K62" s="239">
        <v>19200065</v>
      </c>
      <c r="M62" s="239">
        <v>1</v>
      </c>
      <c r="N62" s="239">
        <v>8</v>
      </c>
      <c r="O62" s="239">
        <v>2019</v>
      </c>
      <c r="P62" s="239" t="s">
        <v>391</v>
      </c>
      <c r="Q62" s="239">
        <v>14</v>
      </c>
      <c r="R62" s="239" t="s">
        <v>512</v>
      </c>
      <c r="S62" s="239">
        <v>5</v>
      </c>
      <c r="T62" s="239">
        <v>0</v>
      </c>
      <c r="U62" s="239">
        <v>2</v>
      </c>
      <c r="V62" s="239">
        <v>5</v>
      </c>
      <c r="W62" s="239">
        <v>10</v>
      </c>
      <c r="X62" s="239">
        <v>3</v>
      </c>
      <c r="Y62" s="239">
        <v>1</v>
      </c>
      <c r="Z62" s="239">
        <v>1</v>
      </c>
      <c r="AB62" s="239">
        <v>1</v>
      </c>
      <c r="AC62" s="239">
        <v>98</v>
      </c>
      <c r="AD62" s="239" t="s">
        <v>377</v>
      </c>
      <c r="AF62" s="239" t="s">
        <v>378</v>
      </c>
      <c r="AG62" s="239">
        <v>10</v>
      </c>
      <c r="AH62" s="239">
        <v>2</v>
      </c>
      <c r="AI62" s="239">
        <v>2</v>
      </c>
      <c r="AJ62" s="239">
        <v>1</v>
      </c>
      <c r="AK62" s="239">
        <v>21</v>
      </c>
      <c r="AL62" s="239">
        <v>31</v>
      </c>
      <c r="AM62" s="239" t="s">
        <v>374</v>
      </c>
      <c r="AN62" s="239">
        <v>5</v>
      </c>
      <c r="AO62" s="239">
        <v>90</v>
      </c>
      <c r="AS62" s="239">
        <v>12</v>
      </c>
      <c r="AT62" s="239">
        <v>23</v>
      </c>
      <c r="AU62" s="239">
        <v>55</v>
      </c>
      <c r="AV62" s="239">
        <v>11</v>
      </c>
      <c r="AW62" s="239">
        <v>21</v>
      </c>
      <c r="AX62" s="239">
        <v>2</v>
      </c>
      <c r="AY62" s="239">
        <v>2</v>
      </c>
      <c r="AZ62" s="239">
        <v>3</v>
      </c>
      <c r="BA62" s="239">
        <v>21</v>
      </c>
      <c r="BB62" s="239">
        <v>25</v>
      </c>
      <c r="BC62" s="239" t="s">
        <v>374</v>
      </c>
      <c r="BD62" s="239">
        <v>5</v>
      </c>
      <c r="BE62" s="239">
        <v>1</v>
      </c>
      <c r="BI62" s="239">
        <v>13</v>
      </c>
      <c r="BJ62" s="239">
        <v>9</v>
      </c>
      <c r="BK62" s="239">
        <v>65</v>
      </c>
      <c r="BL62" s="239">
        <v>11</v>
      </c>
      <c r="BM62" s="239">
        <v>21</v>
      </c>
      <c r="CT62" s="239">
        <v>413656.76911353902</v>
      </c>
      <c r="CU62" s="239">
        <v>4957766.8360003401</v>
      </c>
      <c r="CV62" s="239">
        <v>44.76808235</v>
      </c>
      <c r="CW62" s="239">
        <v>-94.091120259999997</v>
      </c>
      <c r="CX62" s="239" t="s">
        <v>379</v>
      </c>
      <c r="CY62" s="239" t="s">
        <v>1644</v>
      </c>
    </row>
    <row r="63" spans="1:103" x14ac:dyDescent="0.25">
      <c r="A63" s="239">
        <v>707667</v>
      </c>
      <c r="B63" s="239">
        <v>2</v>
      </c>
      <c r="C63" s="239">
        <v>212</v>
      </c>
      <c r="D63" s="239">
        <v>122.85599999999999</v>
      </c>
      <c r="E63" s="239">
        <v>43</v>
      </c>
      <c r="G63" s="239" t="s">
        <v>1612</v>
      </c>
      <c r="H63" s="239">
        <v>8</v>
      </c>
      <c r="I63" s="239">
        <v>22</v>
      </c>
      <c r="K63" s="239">
        <v>19004297</v>
      </c>
      <c r="M63" s="239">
        <v>5</v>
      </c>
      <c r="N63" s="239">
        <v>3</v>
      </c>
      <c r="O63" s="239">
        <v>2019</v>
      </c>
      <c r="P63" s="239" t="s">
        <v>383</v>
      </c>
      <c r="Q63" s="239">
        <v>14</v>
      </c>
      <c r="R63" s="239" t="s">
        <v>393</v>
      </c>
      <c r="S63" s="239">
        <v>5</v>
      </c>
      <c r="T63" s="239">
        <v>0</v>
      </c>
      <c r="U63" s="239">
        <v>2</v>
      </c>
      <c r="V63" s="239">
        <v>5</v>
      </c>
      <c r="W63" s="239">
        <v>10</v>
      </c>
      <c r="X63" s="239">
        <v>10</v>
      </c>
      <c r="Y63" s="239">
        <v>1</v>
      </c>
      <c r="Z63" s="239">
        <v>1</v>
      </c>
      <c r="AB63" s="239">
        <v>1</v>
      </c>
      <c r="AC63" s="239">
        <v>98</v>
      </c>
      <c r="AD63" s="239" t="s">
        <v>377</v>
      </c>
      <c r="AF63" s="239" t="s">
        <v>378</v>
      </c>
      <c r="AG63" s="239">
        <v>10</v>
      </c>
      <c r="AH63" s="239">
        <v>2</v>
      </c>
      <c r="AI63" s="239">
        <v>3</v>
      </c>
      <c r="AJ63" s="239">
        <v>3</v>
      </c>
      <c r="AK63" s="239">
        <v>21</v>
      </c>
      <c r="AL63" s="239">
        <v>16</v>
      </c>
      <c r="AM63" s="239" t="s">
        <v>374</v>
      </c>
      <c r="AN63" s="239">
        <v>5</v>
      </c>
      <c r="AO63" s="239">
        <v>1</v>
      </c>
      <c r="AS63" s="239">
        <v>15</v>
      </c>
      <c r="AT63" s="239">
        <v>9</v>
      </c>
      <c r="AU63" s="239">
        <v>65</v>
      </c>
      <c r="AV63" s="239">
        <v>11</v>
      </c>
      <c r="AW63" s="239">
        <v>21</v>
      </c>
      <c r="AX63" s="239">
        <v>2</v>
      </c>
      <c r="AY63" s="239">
        <v>2</v>
      </c>
      <c r="AZ63" s="239">
        <v>2</v>
      </c>
      <c r="BA63" s="239">
        <v>24</v>
      </c>
      <c r="BB63" s="239">
        <v>18</v>
      </c>
      <c r="BC63" s="239" t="s">
        <v>384</v>
      </c>
      <c r="BD63" s="239">
        <v>5</v>
      </c>
      <c r="BE63" s="239">
        <v>2</v>
      </c>
      <c r="BI63" s="239">
        <v>15</v>
      </c>
      <c r="BJ63" s="239">
        <v>9</v>
      </c>
      <c r="BK63" s="239">
        <v>65</v>
      </c>
      <c r="BL63" s="239">
        <v>11</v>
      </c>
      <c r="BM63" s="239">
        <v>21</v>
      </c>
      <c r="CT63" s="239">
        <v>413656.86376474402</v>
      </c>
      <c r="CU63" s="239">
        <v>4957766.8628507499</v>
      </c>
      <c r="CV63" s="239">
        <v>44.7680826</v>
      </c>
      <c r="CW63" s="239">
        <v>-94.091119070000005</v>
      </c>
      <c r="CX63" s="239" t="s">
        <v>379</v>
      </c>
      <c r="CY63" s="239" t="s">
        <v>1645</v>
      </c>
    </row>
    <row r="64" spans="1:103" x14ac:dyDescent="0.25">
      <c r="A64" s="239">
        <v>10961611</v>
      </c>
      <c r="B64" s="239">
        <v>2</v>
      </c>
      <c r="C64" s="239">
        <v>212</v>
      </c>
      <c r="D64" s="239">
        <v>122.857</v>
      </c>
      <c r="E64" s="239">
        <v>43</v>
      </c>
      <c r="G64" s="239" t="s">
        <v>1612</v>
      </c>
      <c r="H64" s="239">
        <v>8</v>
      </c>
      <c r="I64" s="239">
        <v>22</v>
      </c>
      <c r="K64" s="239">
        <v>14200074</v>
      </c>
      <c r="L64" s="239">
        <v>140170229</v>
      </c>
      <c r="M64" s="239">
        <v>1</v>
      </c>
      <c r="N64" s="239">
        <v>15</v>
      </c>
      <c r="O64" s="239">
        <v>2014</v>
      </c>
      <c r="P64" s="239" t="s">
        <v>375</v>
      </c>
      <c r="Q64" s="239">
        <v>17</v>
      </c>
      <c r="R64" s="239" t="s">
        <v>393</v>
      </c>
      <c r="S64" s="239">
        <v>4</v>
      </c>
      <c r="T64" s="239">
        <v>0</v>
      </c>
      <c r="U64" s="239">
        <v>3</v>
      </c>
      <c r="V64" s="239">
        <v>5</v>
      </c>
      <c r="W64" s="239">
        <v>10</v>
      </c>
      <c r="X64" s="239">
        <v>3</v>
      </c>
      <c r="Y64" s="239">
        <v>4</v>
      </c>
      <c r="Z64" s="239">
        <v>4</v>
      </c>
      <c r="AB64" s="239">
        <v>3</v>
      </c>
      <c r="AC64" s="239">
        <v>98</v>
      </c>
      <c r="AD64" s="239">
        <v>212</v>
      </c>
      <c r="AE64" s="239" t="s">
        <v>855</v>
      </c>
      <c r="AF64" s="239" t="s">
        <v>378</v>
      </c>
      <c r="AG64" s="239">
        <v>10</v>
      </c>
      <c r="AH64" s="239">
        <v>2</v>
      </c>
      <c r="AI64" s="239">
        <v>1</v>
      </c>
      <c r="AJ64" s="239">
        <v>2</v>
      </c>
      <c r="AK64" s="239">
        <v>21</v>
      </c>
      <c r="AL64" s="239">
        <v>34</v>
      </c>
      <c r="AM64" s="239" t="s">
        <v>374</v>
      </c>
      <c r="AN64" s="239">
        <v>5</v>
      </c>
      <c r="AO64" s="239">
        <v>2</v>
      </c>
      <c r="AS64" s="239">
        <v>3</v>
      </c>
      <c r="AT64" s="239">
        <v>22</v>
      </c>
      <c r="AU64" s="239">
        <v>65</v>
      </c>
      <c r="AV64" s="239">
        <v>11</v>
      </c>
      <c r="AW64" s="239">
        <v>21</v>
      </c>
      <c r="AX64" s="239">
        <v>2</v>
      </c>
      <c r="AY64" s="239">
        <v>1</v>
      </c>
      <c r="AZ64" s="239">
        <v>3</v>
      </c>
      <c r="BA64" s="239">
        <v>21</v>
      </c>
      <c r="BB64" s="239">
        <v>79</v>
      </c>
      <c r="BC64" s="239" t="s">
        <v>374</v>
      </c>
      <c r="BD64" s="239">
        <v>5</v>
      </c>
      <c r="BE64" s="239">
        <v>1</v>
      </c>
      <c r="BI64" s="239">
        <v>3</v>
      </c>
      <c r="BJ64" s="239">
        <v>22</v>
      </c>
      <c r="BK64" s="239">
        <v>65</v>
      </c>
      <c r="BL64" s="239">
        <v>11</v>
      </c>
      <c r="BM64" s="239">
        <v>21</v>
      </c>
      <c r="BN64" s="239">
        <v>2</v>
      </c>
      <c r="BO64" s="239">
        <v>44</v>
      </c>
      <c r="BP64" s="239">
        <v>1</v>
      </c>
      <c r="BQ64" s="239">
        <v>8</v>
      </c>
      <c r="BR64" s="239">
        <v>50</v>
      </c>
      <c r="BS64" s="239" t="s">
        <v>374</v>
      </c>
      <c r="BT64" s="239">
        <v>5</v>
      </c>
      <c r="BU64" s="239">
        <v>1</v>
      </c>
      <c r="BY64" s="239">
        <v>3</v>
      </c>
      <c r="BZ64" s="239">
        <v>22</v>
      </c>
      <c r="CA64" s="239">
        <v>65</v>
      </c>
      <c r="CB64" s="239">
        <v>11</v>
      </c>
      <c r="CC64" s="239">
        <v>21</v>
      </c>
      <c r="CT64" s="239">
        <v>413658</v>
      </c>
      <c r="CU64" s="239">
        <v>4957766</v>
      </c>
      <c r="CV64" s="239">
        <v>44.768079299999997</v>
      </c>
      <c r="CW64" s="239">
        <v>-94.091110200000003</v>
      </c>
      <c r="CX64" s="239" t="s">
        <v>379</v>
      </c>
      <c r="CY64" s="239" t="s">
        <v>1646</v>
      </c>
    </row>
    <row r="65" spans="1:103" x14ac:dyDescent="0.25">
      <c r="A65" s="239">
        <v>10999638</v>
      </c>
      <c r="B65" s="239">
        <v>2</v>
      </c>
      <c r="C65" s="239">
        <v>212</v>
      </c>
      <c r="D65" s="239">
        <v>122.857</v>
      </c>
      <c r="E65" s="239">
        <v>43</v>
      </c>
      <c r="G65" s="239" t="s">
        <v>1612</v>
      </c>
      <c r="H65" s="239">
        <v>8</v>
      </c>
      <c r="I65" s="239">
        <v>22</v>
      </c>
      <c r="L65" s="239">
        <v>143460133</v>
      </c>
      <c r="M65" s="239">
        <v>11</v>
      </c>
      <c r="N65" s="239">
        <v>9</v>
      </c>
      <c r="O65" s="239">
        <v>2014</v>
      </c>
      <c r="P65" s="239" t="s">
        <v>389</v>
      </c>
      <c r="Q65" s="239">
        <v>2</v>
      </c>
      <c r="S65" s="239">
        <v>5</v>
      </c>
      <c r="T65" s="239">
        <v>0</v>
      </c>
      <c r="U65" s="239">
        <v>1</v>
      </c>
      <c r="V65" s="239">
        <v>8</v>
      </c>
      <c r="W65" s="239">
        <v>16</v>
      </c>
      <c r="Y65" s="239">
        <v>6</v>
      </c>
      <c r="Z65" s="239">
        <v>1</v>
      </c>
      <c r="AB65" s="239">
        <v>1</v>
      </c>
      <c r="AC65" s="239">
        <v>98</v>
      </c>
      <c r="AF65" s="239" t="s">
        <v>378</v>
      </c>
      <c r="AG65" s="239">
        <v>4</v>
      </c>
      <c r="AH65" s="239">
        <v>2</v>
      </c>
      <c r="AI65" s="239">
        <v>2</v>
      </c>
      <c r="AJ65" s="239">
        <v>3</v>
      </c>
      <c r="AK65" s="239">
        <v>21</v>
      </c>
      <c r="AL65" s="239">
        <v>26</v>
      </c>
      <c r="AM65" s="239" t="s">
        <v>384</v>
      </c>
      <c r="AT65" s="239">
        <v>98</v>
      </c>
      <c r="AU65" s="239">
        <v>65</v>
      </c>
      <c r="CT65" s="239">
        <v>413658</v>
      </c>
      <c r="CU65" s="239">
        <v>4957766</v>
      </c>
      <c r="CV65" s="239">
        <v>44.768079299999997</v>
      </c>
      <c r="CW65" s="239">
        <v>-94.091110200000003</v>
      </c>
      <c r="CX65" s="239" t="s">
        <v>379</v>
      </c>
    </row>
    <row r="66" spans="1:103" x14ac:dyDescent="0.25">
      <c r="A66" s="239">
        <v>11047294</v>
      </c>
      <c r="B66" s="239">
        <v>2</v>
      </c>
      <c r="C66" s="239">
        <v>212</v>
      </c>
      <c r="D66" s="239">
        <v>122.857</v>
      </c>
      <c r="E66" s="239">
        <v>43</v>
      </c>
      <c r="G66" s="239" t="s">
        <v>1612</v>
      </c>
      <c r="H66" s="239">
        <v>8</v>
      </c>
      <c r="I66" s="239">
        <v>22</v>
      </c>
      <c r="K66" s="239">
        <v>15200304</v>
      </c>
      <c r="L66" s="239">
        <v>150550216</v>
      </c>
      <c r="M66" s="239">
        <v>2</v>
      </c>
      <c r="N66" s="239">
        <v>16</v>
      </c>
      <c r="O66" s="239">
        <v>2015</v>
      </c>
      <c r="P66" s="239" t="s">
        <v>381</v>
      </c>
      <c r="Q66" s="239">
        <v>16</v>
      </c>
      <c r="S66" s="239">
        <v>3</v>
      </c>
      <c r="T66" s="239">
        <v>0</v>
      </c>
      <c r="U66" s="239">
        <v>2</v>
      </c>
      <c r="V66" s="239">
        <v>5</v>
      </c>
      <c r="W66" s="239">
        <v>10</v>
      </c>
      <c r="X66" s="239">
        <v>3</v>
      </c>
      <c r="Y66" s="239">
        <v>1</v>
      </c>
      <c r="Z66" s="239">
        <v>1</v>
      </c>
      <c r="AB66" s="239">
        <v>1</v>
      </c>
      <c r="AC66" s="239">
        <v>98</v>
      </c>
      <c r="AD66" s="239">
        <v>212</v>
      </c>
      <c r="AE66" s="239" t="s">
        <v>855</v>
      </c>
      <c r="AF66" s="239" t="s">
        <v>378</v>
      </c>
      <c r="AG66" s="239">
        <v>10</v>
      </c>
      <c r="AH66" s="239">
        <v>2</v>
      </c>
      <c r="AI66" s="239">
        <v>3</v>
      </c>
      <c r="AJ66" s="239">
        <v>2</v>
      </c>
      <c r="AK66" s="239">
        <v>24</v>
      </c>
      <c r="AL66" s="239">
        <v>47</v>
      </c>
      <c r="AM66" s="239" t="s">
        <v>374</v>
      </c>
      <c r="AN66" s="239">
        <v>5</v>
      </c>
      <c r="AO66" s="239">
        <v>2</v>
      </c>
      <c r="AS66" s="239">
        <v>3</v>
      </c>
      <c r="AT66" s="239">
        <v>2</v>
      </c>
      <c r="AU66" s="239">
        <v>65</v>
      </c>
      <c r="AV66" s="239">
        <v>11</v>
      </c>
      <c r="AW66" s="239">
        <v>21</v>
      </c>
      <c r="AX66" s="239">
        <v>2</v>
      </c>
      <c r="AY66" s="239">
        <v>2</v>
      </c>
      <c r="AZ66" s="239">
        <v>3</v>
      </c>
      <c r="BA66" s="239">
        <v>21</v>
      </c>
      <c r="BB66" s="239">
        <v>23</v>
      </c>
      <c r="BC66" s="239" t="s">
        <v>384</v>
      </c>
      <c r="BD66" s="239">
        <v>5</v>
      </c>
      <c r="BE66" s="239">
        <v>1</v>
      </c>
      <c r="BI66" s="239">
        <v>3</v>
      </c>
      <c r="BJ66" s="239">
        <v>2</v>
      </c>
      <c r="BK66" s="239">
        <v>65</v>
      </c>
      <c r="BL66" s="239">
        <v>11</v>
      </c>
      <c r="BM66" s="239">
        <v>21</v>
      </c>
      <c r="CT66" s="239">
        <v>413658</v>
      </c>
      <c r="CU66" s="239">
        <v>4957766</v>
      </c>
      <c r="CV66" s="239">
        <v>44.768079299999997</v>
      </c>
      <c r="CW66" s="239">
        <v>-94.091110200000003</v>
      </c>
      <c r="CX66" s="239" t="s">
        <v>379</v>
      </c>
      <c r="CY66" s="239" t="s">
        <v>1647</v>
      </c>
    </row>
    <row r="67" spans="1:103" x14ac:dyDescent="0.25">
      <c r="A67" s="239">
        <v>401915</v>
      </c>
      <c r="B67" s="239">
        <v>2</v>
      </c>
      <c r="C67" s="239">
        <v>212</v>
      </c>
      <c r="D67" s="239">
        <v>122.864</v>
      </c>
      <c r="E67" s="239">
        <v>43</v>
      </c>
      <c r="G67" s="239" t="s">
        <v>1612</v>
      </c>
      <c r="H67" s="239">
        <v>8</v>
      </c>
      <c r="I67" s="239">
        <v>22</v>
      </c>
      <c r="K67" s="239">
        <v>16202692</v>
      </c>
      <c r="M67" s="239">
        <v>12</v>
      </c>
      <c r="N67" s="239">
        <v>10</v>
      </c>
      <c r="O67" s="239">
        <v>2016</v>
      </c>
      <c r="P67" s="239" t="s">
        <v>386</v>
      </c>
      <c r="Q67" s="239">
        <v>9</v>
      </c>
      <c r="R67" s="239" t="s">
        <v>393</v>
      </c>
      <c r="S67" s="239">
        <v>3</v>
      </c>
      <c r="T67" s="239">
        <v>0</v>
      </c>
      <c r="U67" s="239">
        <v>2</v>
      </c>
      <c r="V67" s="239">
        <v>5</v>
      </c>
      <c r="W67" s="239">
        <v>10</v>
      </c>
      <c r="X67" s="239">
        <v>3</v>
      </c>
      <c r="Y67" s="239">
        <v>1</v>
      </c>
      <c r="Z67" s="239">
        <v>2</v>
      </c>
      <c r="AB67" s="239">
        <v>1</v>
      </c>
      <c r="AC67" s="239">
        <v>98</v>
      </c>
      <c r="AD67" s="239" t="s">
        <v>377</v>
      </c>
      <c r="AF67" s="239" t="s">
        <v>378</v>
      </c>
      <c r="AG67" s="239">
        <v>10</v>
      </c>
      <c r="AH67" s="239">
        <v>2</v>
      </c>
      <c r="AI67" s="239">
        <v>4</v>
      </c>
      <c r="AJ67" s="239">
        <v>1</v>
      </c>
      <c r="AK67" s="239">
        <v>21</v>
      </c>
      <c r="AL67" s="239">
        <v>78</v>
      </c>
      <c r="AM67" s="239" t="s">
        <v>384</v>
      </c>
      <c r="AN67" s="239">
        <v>5</v>
      </c>
      <c r="AO67" s="239">
        <v>2</v>
      </c>
      <c r="AS67" s="239">
        <v>15</v>
      </c>
      <c r="AT67" s="239">
        <v>23</v>
      </c>
      <c r="AU67" s="239">
        <v>65</v>
      </c>
      <c r="AV67" s="239">
        <v>11</v>
      </c>
      <c r="AW67" s="239">
        <v>21</v>
      </c>
      <c r="AX67" s="239">
        <v>2</v>
      </c>
      <c r="AY67" s="239">
        <v>2</v>
      </c>
      <c r="AZ67" s="239">
        <v>3</v>
      </c>
      <c r="BA67" s="239">
        <v>27</v>
      </c>
      <c r="BB67" s="239">
        <v>61</v>
      </c>
      <c r="BC67" s="239" t="s">
        <v>374</v>
      </c>
      <c r="BD67" s="239">
        <v>5</v>
      </c>
      <c r="BE67" s="239">
        <v>68</v>
      </c>
      <c r="BF67" s="239">
        <v>71</v>
      </c>
      <c r="BI67" s="239">
        <v>15</v>
      </c>
      <c r="BJ67" s="239">
        <v>23</v>
      </c>
      <c r="BK67" s="239">
        <v>65</v>
      </c>
      <c r="BL67" s="239">
        <v>11</v>
      </c>
      <c r="BM67" s="239">
        <v>21</v>
      </c>
      <c r="CT67" s="239">
        <v>413669.46913893899</v>
      </c>
      <c r="CU67" s="239">
        <v>4957766.8360003401</v>
      </c>
      <c r="CV67" s="239">
        <v>44.768083879999999</v>
      </c>
      <c r="CW67" s="239">
        <v>-94.090959799999993</v>
      </c>
      <c r="CX67" s="239" t="s">
        <v>379</v>
      </c>
      <c r="CY67" s="239" t="s">
        <v>1648</v>
      </c>
    </row>
    <row r="68" spans="1:103" x14ac:dyDescent="0.25">
      <c r="A68" s="239">
        <v>336226</v>
      </c>
      <c r="B68" s="239">
        <v>2</v>
      </c>
      <c r="C68" s="239">
        <v>212</v>
      </c>
      <c r="D68" s="239">
        <v>122.873</v>
      </c>
      <c r="E68" s="239">
        <v>43</v>
      </c>
      <c r="G68" s="239" t="s">
        <v>1612</v>
      </c>
      <c r="H68" s="239">
        <v>8</v>
      </c>
      <c r="I68" s="239">
        <v>22</v>
      </c>
      <c r="K68" s="239">
        <v>16200506</v>
      </c>
      <c r="M68" s="239">
        <v>3</v>
      </c>
      <c r="N68" s="239">
        <v>9</v>
      </c>
      <c r="O68" s="239">
        <v>2016</v>
      </c>
      <c r="P68" s="239" t="s">
        <v>375</v>
      </c>
      <c r="Q68" s="239">
        <v>15</v>
      </c>
      <c r="R68" s="239" t="s">
        <v>376</v>
      </c>
      <c r="S68" s="239">
        <v>3</v>
      </c>
      <c r="T68" s="239">
        <v>0</v>
      </c>
      <c r="U68" s="239">
        <v>2</v>
      </c>
      <c r="V68" s="239">
        <v>5</v>
      </c>
      <c r="W68" s="239">
        <v>10</v>
      </c>
      <c r="X68" s="239">
        <v>3</v>
      </c>
      <c r="Y68" s="239">
        <v>1</v>
      </c>
      <c r="Z68" s="239">
        <v>1</v>
      </c>
      <c r="AB68" s="239">
        <v>1</v>
      </c>
      <c r="AC68" s="239">
        <v>98</v>
      </c>
      <c r="AD68" s="239" t="s">
        <v>377</v>
      </c>
      <c r="AF68" s="239" t="s">
        <v>470</v>
      </c>
      <c r="AG68" s="239">
        <v>10</v>
      </c>
      <c r="AH68" s="239">
        <v>2</v>
      </c>
      <c r="AI68" s="239">
        <v>5</v>
      </c>
      <c r="AJ68" s="239">
        <v>4</v>
      </c>
      <c r="AK68" s="239">
        <v>21</v>
      </c>
      <c r="AL68" s="239">
        <v>47</v>
      </c>
      <c r="AM68" s="239" t="s">
        <v>384</v>
      </c>
      <c r="AN68" s="239">
        <v>5</v>
      </c>
      <c r="AO68" s="239">
        <v>1</v>
      </c>
      <c r="AS68" s="239">
        <v>11</v>
      </c>
      <c r="AT68" s="239">
        <v>22</v>
      </c>
      <c r="AU68" s="239">
        <v>65</v>
      </c>
      <c r="AV68" s="239">
        <v>11</v>
      </c>
      <c r="AW68" s="239">
        <v>21</v>
      </c>
      <c r="AX68" s="239">
        <v>2</v>
      </c>
      <c r="AY68" s="239">
        <v>2</v>
      </c>
      <c r="AZ68" s="239">
        <v>1</v>
      </c>
      <c r="BA68" s="239">
        <v>24</v>
      </c>
      <c r="BB68" s="239">
        <v>30</v>
      </c>
      <c r="BC68" s="239" t="s">
        <v>374</v>
      </c>
      <c r="BD68" s="239">
        <v>5</v>
      </c>
      <c r="BE68" s="239">
        <v>2</v>
      </c>
      <c r="BI68" s="239">
        <v>14</v>
      </c>
      <c r="BJ68" s="239">
        <v>22</v>
      </c>
      <c r="BK68" s="239">
        <v>65</v>
      </c>
      <c r="BL68" s="239">
        <v>11</v>
      </c>
      <c r="BM68" s="239">
        <v>21</v>
      </c>
      <c r="CT68" s="239">
        <v>413652.53577173903</v>
      </c>
      <c r="CU68" s="239">
        <v>4957790.1193802403</v>
      </c>
      <c r="CV68" s="239">
        <v>44.768291400000003</v>
      </c>
      <c r="CW68" s="239">
        <v>-94.091177700000003</v>
      </c>
      <c r="CX68" s="239" t="s">
        <v>379</v>
      </c>
      <c r="CY68" s="239" t="s">
        <v>1649</v>
      </c>
    </row>
    <row r="69" spans="1:103" x14ac:dyDescent="0.25">
      <c r="A69" s="239">
        <v>352429</v>
      </c>
      <c r="B69" s="239">
        <v>2</v>
      </c>
      <c r="C69" s="239">
        <v>212</v>
      </c>
      <c r="D69" s="239">
        <v>122.873</v>
      </c>
      <c r="E69" s="239">
        <v>43</v>
      </c>
      <c r="G69" s="239" t="s">
        <v>1612</v>
      </c>
      <c r="H69" s="239">
        <v>8</v>
      </c>
      <c r="I69" s="239">
        <v>22</v>
      </c>
      <c r="K69" s="239">
        <v>16201033</v>
      </c>
      <c r="M69" s="239">
        <v>5</v>
      </c>
      <c r="N69" s="239">
        <v>27</v>
      </c>
      <c r="O69" s="239">
        <v>2016</v>
      </c>
      <c r="P69" s="239" t="s">
        <v>383</v>
      </c>
      <c r="Q69" s="239">
        <v>18</v>
      </c>
      <c r="R69" s="239" t="s">
        <v>376</v>
      </c>
      <c r="S69" s="239">
        <v>5</v>
      </c>
      <c r="T69" s="239">
        <v>0</v>
      </c>
      <c r="U69" s="239">
        <v>2</v>
      </c>
      <c r="V69" s="239">
        <v>5</v>
      </c>
      <c r="W69" s="239">
        <v>10</v>
      </c>
      <c r="X69" s="239">
        <v>3</v>
      </c>
      <c r="Y69" s="239">
        <v>1</v>
      </c>
      <c r="Z69" s="239">
        <v>1</v>
      </c>
      <c r="AB69" s="239">
        <v>1</v>
      </c>
      <c r="AC69" s="239">
        <v>98</v>
      </c>
      <c r="AD69" s="239" t="s">
        <v>377</v>
      </c>
      <c r="AF69" s="239" t="s">
        <v>470</v>
      </c>
      <c r="AG69" s="239">
        <v>10</v>
      </c>
      <c r="AH69" s="239">
        <v>2</v>
      </c>
      <c r="AI69" s="239">
        <v>2</v>
      </c>
      <c r="AJ69" s="239">
        <v>4</v>
      </c>
      <c r="AK69" s="239">
        <v>21</v>
      </c>
      <c r="AL69" s="239">
        <v>31</v>
      </c>
      <c r="AM69" s="239" t="s">
        <v>384</v>
      </c>
      <c r="AN69" s="239">
        <v>5</v>
      </c>
      <c r="AO69" s="239">
        <v>1</v>
      </c>
      <c r="AS69" s="239">
        <v>14</v>
      </c>
      <c r="AT69" s="239">
        <v>23</v>
      </c>
      <c r="AU69" s="239">
        <v>65</v>
      </c>
      <c r="AV69" s="239">
        <v>11</v>
      </c>
      <c r="AW69" s="239">
        <v>21</v>
      </c>
      <c r="AX69" s="239">
        <v>2</v>
      </c>
      <c r="AY69" s="239">
        <v>2</v>
      </c>
      <c r="AZ69" s="239">
        <v>4</v>
      </c>
      <c r="BA69" s="239">
        <v>21</v>
      </c>
      <c r="BB69" s="239">
        <v>54</v>
      </c>
      <c r="BC69" s="239" t="s">
        <v>384</v>
      </c>
      <c r="BD69" s="239">
        <v>10</v>
      </c>
      <c r="BE69" s="239">
        <v>2</v>
      </c>
      <c r="BI69" s="239">
        <v>14</v>
      </c>
      <c r="BJ69" s="239">
        <v>23</v>
      </c>
      <c r="BK69" s="239">
        <v>65</v>
      </c>
      <c r="BL69" s="239">
        <v>11</v>
      </c>
      <c r="BM69" s="239">
        <v>21</v>
      </c>
      <c r="CT69" s="239">
        <v>413652.53577173903</v>
      </c>
      <c r="CU69" s="239">
        <v>4957790.1193802403</v>
      </c>
      <c r="CV69" s="239">
        <v>44.768291400000003</v>
      </c>
      <c r="CW69" s="239">
        <v>-94.091177700000003</v>
      </c>
      <c r="CX69" s="239" t="s">
        <v>379</v>
      </c>
      <c r="CY69" s="239" t="s">
        <v>1650</v>
      </c>
    </row>
    <row r="70" spans="1:103" x14ac:dyDescent="0.25">
      <c r="A70" s="239">
        <v>396332</v>
      </c>
      <c r="B70" s="239">
        <v>2</v>
      </c>
      <c r="C70" s="239">
        <v>212</v>
      </c>
      <c r="D70" s="239">
        <v>122.878</v>
      </c>
      <c r="E70" s="239">
        <v>43</v>
      </c>
      <c r="G70" s="239" t="s">
        <v>1612</v>
      </c>
      <c r="H70" s="239">
        <v>8</v>
      </c>
      <c r="I70" s="239">
        <v>22</v>
      </c>
      <c r="K70" s="239">
        <v>16202481</v>
      </c>
      <c r="M70" s="239">
        <v>11</v>
      </c>
      <c r="N70" s="239">
        <v>20</v>
      </c>
      <c r="O70" s="239">
        <v>2016</v>
      </c>
      <c r="P70" s="239" t="s">
        <v>389</v>
      </c>
      <c r="Q70" s="239">
        <v>17</v>
      </c>
      <c r="R70" s="239" t="s">
        <v>376</v>
      </c>
      <c r="S70" s="239">
        <v>3</v>
      </c>
      <c r="T70" s="239">
        <v>0</v>
      </c>
      <c r="U70" s="239">
        <v>2</v>
      </c>
      <c r="V70" s="239">
        <v>5</v>
      </c>
      <c r="W70" s="239">
        <v>10</v>
      </c>
      <c r="X70" s="239">
        <v>3</v>
      </c>
      <c r="Y70" s="239">
        <v>6</v>
      </c>
      <c r="Z70" s="239">
        <v>1</v>
      </c>
      <c r="AB70" s="239">
        <v>1</v>
      </c>
      <c r="AC70" s="239">
        <v>98</v>
      </c>
      <c r="AD70" s="239" t="s">
        <v>377</v>
      </c>
      <c r="AF70" s="239" t="s">
        <v>470</v>
      </c>
      <c r="AG70" s="239">
        <v>10</v>
      </c>
      <c r="AH70" s="239">
        <v>2</v>
      </c>
      <c r="AI70" s="239">
        <v>4</v>
      </c>
      <c r="AJ70" s="239">
        <v>1</v>
      </c>
      <c r="AK70" s="239">
        <v>21</v>
      </c>
      <c r="AL70" s="239">
        <v>34</v>
      </c>
      <c r="AM70" s="239" t="s">
        <v>384</v>
      </c>
      <c r="AN70" s="239">
        <v>5</v>
      </c>
      <c r="AO70" s="239">
        <v>2</v>
      </c>
      <c r="AS70" s="239">
        <v>12</v>
      </c>
      <c r="AT70" s="239">
        <v>22</v>
      </c>
      <c r="AU70" s="239">
        <v>55</v>
      </c>
      <c r="AV70" s="239">
        <v>11</v>
      </c>
      <c r="AW70" s="239">
        <v>21</v>
      </c>
      <c r="AX70" s="239">
        <v>2</v>
      </c>
      <c r="AY70" s="239">
        <v>4</v>
      </c>
      <c r="AZ70" s="239">
        <v>4</v>
      </c>
      <c r="BA70" s="239">
        <v>21</v>
      </c>
      <c r="BB70" s="239">
        <v>53</v>
      </c>
      <c r="BC70" s="239" t="s">
        <v>384</v>
      </c>
      <c r="BD70" s="239">
        <v>5</v>
      </c>
      <c r="BE70" s="239">
        <v>1</v>
      </c>
      <c r="BI70" s="239">
        <v>15</v>
      </c>
      <c r="BJ70" s="239">
        <v>9</v>
      </c>
      <c r="BK70" s="239">
        <v>65</v>
      </c>
      <c r="BL70" s="239">
        <v>11</v>
      </c>
      <c r="BM70" s="239">
        <v>21</v>
      </c>
      <c r="CT70" s="239">
        <v>413661.00245533901</v>
      </c>
      <c r="CU70" s="239">
        <v>4957790.1193802403</v>
      </c>
      <c r="CV70" s="239">
        <v>44.768292430000002</v>
      </c>
      <c r="CW70" s="239">
        <v>-94.091070720000005</v>
      </c>
      <c r="CX70" s="239" t="s">
        <v>379</v>
      </c>
      <c r="CY70" s="239" t="s">
        <v>1651</v>
      </c>
    </row>
    <row r="71" spans="1:103" x14ac:dyDescent="0.25">
      <c r="A71" s="239">
        <v>751621</v>
      </c>
      <c r="B71" s="239">
        <v>2</v>
      </c>
      <c r="C71" s="239">
        <v>212</v>
      </c>
      <c r="D71" s="239">
        <v>122.88</v>
      </c>
      <c r="E71" s="239">
        <v>43</v>
      </c>
      <c r="G71" s="239" t="s">
        <v>1612</v>
      </c>
      <c r="H71" s="239">
        <v>8</v>
      </c>
      <c r="I71" s="239">
        <v>22</v>
      </c>
      <c r="K71" s="239">
        <v>19202519</v>
      </c>
      <c r="M71" s="239">
        <v>9</v>
      </c>
      <c r="N71" s="239">
        <v>27</v>
      </c>
      <c r="O71" s="239">
        <v>2019</v>
      </c>
      <c r="P71" s="239" t="s">
        <v>383</v>
      </c>
      <c r="Q71" s="239">
        <v>22</v>
      </c>
      <c r="R71" s="239" t="s">
        <v>393</v>
      </c>
      <c r="S71" s="239">
        <v>4</v>
      </c>
      <c r="T71" s="239">
        <v>0</v>
      </c>
      <c r="U71" s="239">
        <v>2</v>
      </c>
      <c r="V71" s="239">
        <v>5</v>
      </c>
      <c r="W71" s="239">
        <v>10</v>
      </c>
      <c r="X71" s="239">
        <v>3</v>
      </c>
      <c r="Y71" s="239">
        <v>4</v>
      </c>
      <c r="Z71" s="239">
        <v>1</v>
      </c>
      <c r="AB71" s="239">
        <v>1</v>
      </c>
      <c r="AC71" s="239">
        <v>98</v>
      </c>
      <c r="AD71" s="239" t="s">
        <v>377</v>
      </c>
      <c r="AF71" s="239" t="s">
        <v>378</v>
      </c>
      <c r="AG71" s="239">
        <v>10</v>
      </c>
      <c r="AH71" s="239">
        <v>2</v>
      </c>
      <c r="AI71" s="239">
        <v>2</v>
      </c>
      <c r="AJ71" s="239">
        <v>2</v>
      </c>
      <c r="AK71" s="239">
        <v>21</v>
      </c>
      <c r="AL71" s="239">
        <v>19</v>
      </c>
      <c r="AM71" s="239" t="s">
        <v>374</v>
      </c>
      <c r="AN71" s="239">
        <v>5</v>
      </c>
      <c r="AO71" s="239">
        <v>70</v>
      </c>
      <c r="AS71" s="239">
        <v>12</v>
      </c>
      <c r="AT71" s="239">
        <v>23</v>
      </c>
      <c r="AU71" s="239">
        <v>55</v>
      </c>
      <c r="AV71" s="239">
        <v>11</v>
      </c>
      <c r="AW71" s="239">
        <v>21</v>
      </c>
      <c r="AX71" s="239">
        <v>2</v>
      </c>
      <c r="AY71" s="239">
        <v>49</v>
      </c>
      <c r="AZ71" s="239">
        <v>3</v>
      </c>
      <c r="BA71" s="239">
        <v>21</v>
      </c>
      <c r="BB71" s="239">
        <v>56</v>
      </c>
      <c r="BC71" s="239" t="s">
        <v>374</v>
      </c>
      <c r="BD71" s="239">
        <v>5</v>
      </c>
      <c r="BE71" s="239">
        <v>1</v>
      </c>
      <c r="BI71" s="239">
        <v>14</v>
      </c>
      <c r="BJ71" s="239">
        <v>9</v>
      </c>
      <c r="BK71" s="239">
        <v>65</v>
      </c>
      <c r="BL71" s="239">
        <v>11</v>
      </c>
      <c r="BM71" s="239">
        <v>21</v>
      </c>
      <c r="CT71" s="239">
        <v>413694.86918973899</v>
      </c>
      <c r="CU71" s="239">
        <v>4957764.71932944</v>
      </c>
      <c r="CV71" s="239">
        <v>44.768067899999998</v>
      </c>
      <c r="CW71" s="239">
        <v>-94.090638519999999</v>
      </c>
      <c r="CX71" s="239" t="s">
        <v>379</v>
      </c>
      <c r="CY71" s="239" t="s">
        <v>1652</v>
      </c>
    </row>
    <row r="72" spans="1:103" x14ac:dyDescent="0.25">
      <c r="A72" s="239">
        <v>429359</v>
      </c>
      <c r="B72" s="239">
        <v>2</v>
      </c>
      <c r="C72" s="239">
        <v>212</v>
      </c>
      <c r="D72" s="239">
        <v>123.102</v>
      </c>
      <c r="E72" s="239">
        <v>43</v>
      </c>
      <c r="G72" s="239" t="s">
        <v>1612</v>
      </c>
      <c r="H72" s="239">
        <v>8</v>
      </c>
      <c r="I72" s="239">
        <v>22</v>
      </c>
      <c r="K72" s="239">
        <v>17200756</v>
      </c>
      <c r="M72" s="239">
        <v>3</v>
      </c>
      <c r="N72" s="239">
        <v>14</v>
      </c>
      <c r="O72" s="239">
        <v>2017</v>
      </c>
      <c r="P72" s="239" t="s">
        <v>391</v>
      </c>
      <c r="Q72" s="239">
        <v>17</v>
      </c>
      <c r="R72" s="239" t="s">
        <v>376</v>
      </c>
      <c r="S72" s="239">
        <v>5</v>
      </c>
      <c r="T72" s="239">
        <v>0</v>
      </c>
      <c r="U72" s="239">
        <v>1</v>
      </c>
      <c r="W72" s="239">
        <v>32</v>
      </c>
      <c r="X72" s="239">
        <v>28</v>
      </c>
      <c r="Y72" s="239">
        <v>1</v>
      </c>
      <c r="Z72" s="239">
        <v>1</v>
      </c>
      <c r="AB72" s="239">
        <v>1</v>
      </c>
      <c r="AC72" s="239">
        <v>98</v>
      </c>
      <c r="AD72" s="239" t="s">
        <v>377</v>
      </c>
      <c r="AF72" s="239" t="s">
        <v>470</v>
      </c>
      <c r="AG72" s="239">
        <v>3</v>
      </c>
      <c r="AH72" s="239">
        <v>2</v>
      </c>
      <c r="AI72" s="239">
        <v>2</v>
      </c>
      <c r="AJ72" s="239">
        <v>4</v>
      </c>
      <c r="AK72" s="239">
        <v>21</v>
      </c>
      <c r="AL72" s="239">
        <v>24</v>
      </c>
      <c r="AM72" s="239" t="s">
        <v>384</v>
      </c>
      <c r="AN72" s="239">
        <v>5</v>
      </c>
      <c r="AO72" s="239">
        <v>71</v>
      </c>
      <c r="AS72" s="239">
        <v>14</v>
      </c>
      <c r="AT72" s="239">
        <v>9</v>
      </c>
      <c r="AU72" s="239">
        <v>65</v>
      </c>
      <c r="AV72" s="239">
        <v>11</v>
      </c>
      <c r="AW72" s="239">
        <v>24</v>
      </c>
      <c r="CT72" s="239">
        <v>414020.83650834003</v>
      </c>
      <c r="CU72" s="239">
        <v>4957802.8194056395</v>
      </c>
      <c r="CV72" s="239">
        <v>44.768450080000001</v>
      </c>
      <c r="CW72" s="239">
        <v>-94.08652644</v>
      </c>
      <c r="CX72" s="239" t="s">
        <v>438</v>
      </c>
      <c r="CY72" s="239" t="s">
        <v>1653</v>
      </c>
    </row>
    <row r="73" spans="1:103" x14ac:dyDescent="0.25">
      <c r="A73" s="239">
        <v>10982996</v>
      </c>
      <c r="B73" s="239">
        <v>2</v>
      </c>
      <c r="C73" s="239">
        <v>212</v>
      </c>
      <c r="D73" s="239">
        <v>123.10599999999999</v>
      </c>
      <c r="E73" s="239">
        <v>43</v>
      </c>
      <c r="G73" s="239" t="s">
        <v>1612</v>
      </c>
      <c r="H73" s="239">
        <v>8</v>
      </c>
      <c r="I73" s="239">
        <v>22</v>
      </c>
      <c r="K73" s="239">
        <v>14201163</v>
      </c>
      <c r="L73" s="239">
        <v>142470211</v>
      </c>
      <c r="M73" s="239">
        <v>8</v>
      </c>
      <c r="N73" s="239">
        <v>23</v>
      </c>
      <c r="O73" s="239">
        <v>2014</v>
      </c>
      <c r="P73" s="239" t="s">
        <v>386</v>
      </c>
      <c r="Q73" s="239">
        <v>22</v>
      </c>
      <c r="R73" s="239" t="s">
        <v>376</v>
      </c>
      <c r="S73" s="239">
        <v>3</v>
      </c>
      <c r="T73" s="239">
        <v>0</v>
      </c>
      <c r="U73" s="239">
        <v>1</v>
      </c>
      <c r="V73" s="239">
        <v>7</v>
      </c>
      <c r="W73" s="239">
        <v>83</v>
      </c>
      <c r="X73" s="239">
        <v>2</v>
      </c>
      <c r="Y73" s="239">
        <v>6</v>
      </c>
      <c r="Z73" s="239">
        <v>2</v>
      </c>
      <c r="AB73" s="239">
        <v>1</v>
      </c>
      <c r="AC73" s="239">
        <v>98</v>
      </c>
      <c r="AD73" s="239" t="s">
        <v>404</v>
      </c>
      <c r="AE73" s="239">
        <v>1</v>
      </c>
      <c r="AF73" s="239" t="s">
        <v>378</v>
      </c>
      <c r="AG73" s="239">
        <v>3</v>
      </c>
      <c r="AH73" s="239">
        <v>2</v>
      </c>
      <c r="AI73" s="239">
        <v>3</v>
      </c>
      <c r="AJ73" s="239">
        <v>4</v>
      </c>
      <c r="AK73" s="239">
        <v>21</v>
      </c>
      <c r="AL73" s="239">
        <v>18</v>
      </c>
      <c r="AM73" s="239" t="s">
        <v>374</v>
      </c>
      <c r="AN73" s="239">
        <v>5</v>
      </c>
      <c r="AO73" s="239">
        <v>15</v>
      </c>
      <c r="AP73" s="239">
        <v>72</v>
      </c>
      <c r="AS73" s="239">
        <v>4</v>
      </c>
      <c r="AT73" s="239">
        <v>98</v>
      </c>
      <c r="AU73" s="239">
        <v>65</v>
      </c>
      <c r="AV73" s="239">
        <v>11</v>
      </c>
      <c r="AW73" s="239">
        <v>21</v>
      </c>
      <c r="CT73" s="239">
        <v>414058</v>
      </c>
      <c r="CU73" s="239">
        <v>4957762</v>
      </c>
      <c r="CV73" s="239">
        <v>44.768090600000001</v>
      </c>
      <c r="CW73" s="239">
        <v>-94.0860457</v>
      </c>
      <c r="CX73" s="239" t="s">
        <v>379</v>
      </c>
      <c r="CY73" s="239" t="s">
        <v>1654</v>
      </c>
    </row>
    <row r="74" spans="1:103" x14ac:dyDescent="0.25">
      <c r="A74" s="239">
        <v>10817045</v>
      </c>
      <c r="B74" s="239">
        <v>2</v>
      </c>
      <c r="C74" s="239">
        <v>212</v>
      </c>
      <c r="D74" s="239">
        <v>123.108</v>
      </c>
      <c r="E74" s="239">
        <v>43</v>
      </c>
      <c r="G74" s="239" t="s">
        <v>1612</v>
      </c>
      <c r="H74" s="239">
        <v>8</v>
      </c>
      <c r="I74" s="239">
        <v>22</v>
      </c>
      <c r="L74" s="239">
        <v>121280047</v>
      </c>
      <c r="M74" s="239">
        <v>4</v>
      </c>
      <c r="N74" s="239">
        <v>3</v>
      </c>
      <c r="O74" s="239">
        <v>2012</v>
      </c>
      <c r="P74" s="239" t="s">
        <v>391</v>
      </c>
      <c r="Q74" s="239">
        <v>20</v>
      </c>
      <c r="S74" s="239">
        <v>5</v>
      </c>
      <c r="T74" s="239">
        <v>0</v>
      </c>
      <c r="U74" s="239">
        <v>1</v>
      </c>
      <c r="V74" s="239">
        <v>90</v>
      </c>
      <c r="W74" s="239">
        <v>16</v>
      </c>
      <c r="Y74" s="239">
        <v>6</v>
      </c>
      <c r="Z74" s="239">
        <v>1</v>
      </c>
      <c r="AB74" s="239">
        <v>1</v>
      </c>
      <c r="AC74" s="239">
        <v>98</v>
      </c>
      <c r="AF74" s="239" t="s">
        <v>378</v>
      </c>
      <c r="AG74" s="239">
        <v>4</v>
      </c>
      <c r="AH74" s="239">
        <v>2</v>
      </c>
      <c r="AI74" s="239">
        <v>3</v>
      </c>
      <c r="AJ74" s="239">
        <v>3</v>
      </c>
      <c r="AK74" s="239">
        <v>21</v>
      </c>
      <c r="AL74" s="239">
        <v>71</v>
      </c>
      <c r="AM74" s="239" t="s">
        <v>384</v>
      </c>
      <c r="AT74" s="239">
        <v>98</v>
      </c>
      <c r="AU74" s="239">
        <v>65</v>
      </c>
      <c r="CT74" s="239">
        <v>414061</v>
      </c>
      <c r="CU74" s="239">
        <v>4957762</v>
      </c>
      <c r="CV74" s="239">
        <v>44.768090600000001</v>
      </c>
      <c r="CW74" s="239">
        <v>-94.086006100000006</v>
      </c>
      <c r="CX74" s="239" t="s">
        <v>379</v>
      </c>
    </row>
    <row r="75" spans="1:103" x14ac:dyDescent="0.25">
      <c r="A75" s="239">
        <v>11048225</v>
      </c>
      <c r="B75" s="239">
        <v>2</v>
      </c>
      <c r="C75" s="239">
        <v>212</v>
      </c>
      <c r="D75" s="239">
        <v>123.122</v>
      </c>
      <c r="E75" s="239">
        <v>43</v>
      </c>
      <c r="G75" s="239" t="s">
        <v>1612</v>
      </c>
      <c r="H75" s="239">
        <v>8</v>
      </c>
      <c r="I75" s="239">
        <v>22</v>
      </c>
      <c r="K75" s="239" t="s">
        <v>1655</v>
      </c>
      <c r="L75" s="239">
        <v>150690024</v>
      </c>
      <c r="M75" s="239">
        <v>3</v>
      </c>
      <c r="N75" s="239">
        <v>6</v>
      </c>
      <c r="O75" s="239">
        <v>2015</v>
      </c>
      <c r="P75" s="239" t="s">
        <v>383</v>
      </c>
      <c r="Q75" s="239">
        <v>23</v>
      </c>
      <c r="R75" s="239" t="s">
        <v>376</v>
      </c>
      <c r="S75" s="239">
        <v>4</v>
      </c>
      <c r="T75" s="239">
        <v>0</v>
      </c>
      <c r="U75" s="239">
        <v>1</v>
      </c>
      <c r="V75" s="239">
        <v>7</v>
      </c>
      <c r="W75" s="239">
        <v>32</v>
      </c>
      <c r="X75" s="239">
        <v>2</v>
      </c>
      <c r="Y75" s="239">
        <v>6</v>
      </c>
      <c r="Z75" s="239">
        <v>1</v>
      </c>
      <c r="AB75" s="239">
        <v>1</v>
      </c>
      <c r="AC75" s="239">
        <v>98</v>
      </c>
      <c r="AD75" s="239" t="s">
        <v>426</v>
      </c>
      <c r="AE75" s="239" t="s">
        <v>1656</v>
      </c>
      <c r="AF75" s="239" t="s">
        <v>378</v>
      </c>
      <c r="AG75" s="239">
        <v>3</v>
      </c>
      <c r="AH75" s="239">
        <v>2</v>
      </c>
      <c r="AI75" s="239">
        <v>1</v>
      </c>
      <c r="AJ75" s="239">
        <v>4</v>
      </c>
      <c r="AK75" s="239">
        <v>21</v>
      </c>
      <c r="AL75" s="239">
        <v>43</v>
      </c>
      <c r="AM75" s="239" t="s">
        <v>384</v>
      </c>
      <c r="AN75" s="239">
        <v>99</v>
      </c>
      <c r="AS75" s="239">
        <v>3</v>
      </c>
      <c r="AT75" s="239">
        <v>98</v>
      </c>
      <c r="AU75" s="239">
        <v>65</v>
      </c>
      <c r="AV75" s="239">
        <v>11</v>
      </c>
      <c r="AW75" s="239">
        <v>21</v>
      </c>
      <c r="CT75" s="239">
        <v>414083</v>
      </c>
      <c r="CU75" s="239">
        <v>4957762</v>
      </c>
      <c r="CV75" s="239">
        <v>44.7680905</v>
      </c>
      <c r="CW75" s="239">
        <v>-94.085729200000003</v>
      </c>
      <c r="CX75" s="239" t="s">
        <v>379</v>
      </c>
      <c r="CY75" s="239" t="e">
        <v>#NAME?</v>
      </c>
    </row>
    <row r="76" spans="1:103" x14ac:dyDescent="0.25">
      <c r="A76" s="239">
        <v>11007908</v>
      </c>
      <c r="B76" s="239">
        <v>2</v>
      </c>
      <c r="C76" s="239">
        <v>212</v>
      </c>
      <c r="D76" s="239">
        <v>123.34399999999999</v>
      </c>
      <c r="E76" s="239">
        <v>43</v>
      </c>
      <c r="G76" s="239" t="s">
        <v>1612</v>
      </c>
      <c r="H76" s="239">
        <v>8</v>
      </c>
      <c r="I76" s="239">
        <v>22</v>
      </c>
      <c r="K76" s="239">
        <v>14201908</v>
      </c>
      <c r="L76" s="239">
        <v>143560235</v>
      </c>
      <c r="M76" s="239">
        <v>12</v>
      </c>
      <c r="N76" s="239">
        <v>19</v>
      </c>
      <c r="O76" s="239">
        <v>2014</v>
      </c>
      <c r="P76" s="239" t="s">
        <v>383</v>
      </c>
      <c r="Q76" s="239">
        <v>18</v>
      </c>
      <c r="R76" s="239" t="s">
        <v>393</v>
      </c>
      <c r="S76" s="239">
        <v>5</v>
      </c>
      <c r="T76" s="239">
        <v>0</v>
      </c>
      <c r="U76" s="239">
        <v>1</v>
      </c>
      <c r="V76" s="239">
        <v>7</v>
      </c>
      <c r="W76" s="239">
        <v>32</v>
      </c>
      <c r="X76" s="239">
        <v>2</v>
      </c>
      <c r="Y76" s="239">
        <v>6</v>
      </c>
      <c r="Z76" s="239">
        <v>1</v>
      </c>
      <c r="AB76" s="239">
        <v>1</v>
      </c>
      <c r="AC76" s="239">
        <v>98</v>
      </c>
      <c r="AD76" s="239" t="s">
        <v>404</v>
      </c>
      <c r="AE76" s="239" t="s">
        <v>1657</v>
      </c>
      <c r="AF76" s="239" t="s">
        <v>378</v>
      </c>
      <c r="AG76" s="239">
        <v>3</v>
      </c>
      <c r="AH76" s="239">
        <v>2</v>
      </c>
      <c r="AI76" s="239">
        <v>2</v>
      </c>
      <c r="AJ76" s="239">
        <v>4</v>
      </c>
      <c r="AK76" s="239">
        <v>21</v>
      </c>
      <c r="AL76" s="239">
        <v>55</v>
      </c>
      <c r="AM76" s="239" t="s">
        <v>384</v>
      </c>
      <c r="AN76" s="239">
        <v>5</v>
      </c>
      <c r="AO76" s="239">
        <v>21</v>
      </c>
      <c r="AS76" s="239">
        <v>4</v>
      </c>
      <c r="AT76" s="239">
        <v>98</v>
      </c>
      <c r="AU76" s="239">
        <v>65</v>
      </c>
      <c r="AV76" s="239">
        <v>11</v>
      </c>
      <c r="AW76" s="239">
        <v>21</v>
      </c>
      <c r="CT76" s="239">
        <v>414441</v>
      </c>
      <c r="CU76" s="239">
        <v>4957757</v>
      </c>
      <c r="CV76" s="239">
        <v>44.768088900000002</v>
      </c>
      <c r="CW76" s="239">
        <v>-94.081211300000007</v>
      </c>
      <c r="CX76" s="239" t="s">
        <v>379</v>
      </c>
      <c r="CY76" s="239" t="s">
        <v>1658</v>
      </c>
    </row>
    <row r="77" spans="1:103" x14ac:dyDescent="0.25">
      <c r="A77" s="239">
        <v>10741517</v>
      </c>
      <c r="B77" s="239">
        <v>2</v>
      </c>
      <c r="C77" s="239">
        <v>212</v>
      </c>
      <c r="D77" s="239">
        <v>123.501</v>
      </c>
      <c r="E77" s="239">
        <v>43</v>
      </c>
      <c r="G77" s="239" t="s">
        <v>1612</v>
      </c>
      <c r="H77" s="239">
        <v>8</v>
      </c>
      <c r="I77" s="239">
        <v>22</v>
      </c>
      <c r="K77" s="239">
        <v>11201013</v>
      </c>
      <c r="L77" s="239">
        <v>112300174</v>
      </c>
      <c r="M77" s="239">
        <v>7</v>
      </c>
      <c r="N77" s="239">
        <v>28</v>
      </c>
      <c r="O77" s="239">
        <v>2011</v>
      </c>
      <c r="P77" s="239" t="s">
        <v>416</v>
      </c>
      <c r="Q77" s="239">
        <v>10</v>
      </c>
      <c r="R77" s="239" t="s">
        <v>376</v>
      </c>
      <c r="S77" s="239">
        <v>5</v>
      </c>
      <c r="T77" s="239">
        <v>0</v>
      </c>
      <c r="U77" s="239">
        <v>1</v>
      </c>
      <c r="V77" s="239">
        <v>4</v>
      </c>
      <c r="W77" s="239">
        <v>83</v>
      </c>
      <c r="X77" s="239">
        <v>2</v>
      </c>
      <c r="Y77" s="239">
        <v>1</v>
      </c>
      <c r="Z77" s="239">
        <v>1</v>
      </c>
      <c r="AB77" s="239">
        <v>1</v>
      </c>
      <c r="AC77" s="239">
        <v>98</v>
      </c>
      <c r="AD77" s="239" t="s">
        <v>404</v>
      </c>
      <c r="AE77" s="239">
        <v>124</v>
      </c>
      <c r="AF77" s="239" t="s">
        <v>378</v>
      </c>
      <c r="AG77" s="239">
        <v>3</v>
      </c>
      <c r="AH77" s="239">
        <v>2</v>
      </c>
      <c r="AI77" s="239">
        <v>42</v>
      </c>
      <c r="AJ77" s="239">
        <v>4</v>
      </c>
      <c r="AK77" s="239">
        <v>21</v>
      </c>
      <c r="AL77" s="239">
        <v>56</v>
      </c>
      <c r="AM77" s="239" t="s">
        <v>374</v>
      </c>
      <c r="AN77" s="239">
        <v>1</v>
      </c>
      <c r="AO77" s="239">
        <v>18</v>
      </c>
      <c r="AP77" s="239">
        <v>15</v>
      </c>
      <c r="AS77" s="239">
        <v>3</v>
      </c>
      <c r="AT77" s="239">
        <v>98</v>
      </c>
      <c r="AU77" s="239">
        <v>65</v>
      </c>
      <c r="AV77" s="239">
        <v>11</v>
      </c>
      <c r="AW77" s="239">
        <v>21</v>
      </c>
      <c r="CT77" s="239">
        <v>414694</v>
      </c>
      <c r="CU77" s="239">
        <v>4957754</v>
      </c>
      <c r="CV77" s="239">
        <v>44.768087600000001</v>
      </c>
      <c r="CW77" s="239">
        <v>-94.078014899999999</v>
      </c>
      <c r="CX77" s="239" t="s">
        <v>379</v>
      </c>
      <c r="CY77" s="239" t="s">
        <v>1659</v>
      </c>
    </row>
    <row r="78" spans="1:103" x14ac:dyDescent="0.25">
      <c r="A78" s="239">
        <v>10735055</v>
      </c>
      <c r="B78" s="239">
        <v>2</v>
      </c>
      <c r="C78" s="239">
        <v>212</v>
      </c>
      <c r="D78" s="239">
        <v>123.86499999999999</v>
      </c>
      <c r="E78" s="239">
        <v>43</v>
      </c>
      <c r="G78" s="239" t="s">
        <v>1612</v>
      </c>
      <c r="H78" s="239">
        <v>8</v>
      </c>
      <c r="I78" s="239">
        <v>22</v>
      </c>
      <c r="K78" s="239">
        <v>11200741</v>
      </c>
      <c r="L78" s="239">
        <v>111440186</v>
      </c>
      <c r="M78" s="239">
        <v>5</v>
      </c>
      <c r="N78" s="239">
        <v>18</v>
      </c>
      <c r="O78" s="239">
        <v>2011</v>
      </c>
      <c r="P78" s="239" t="s">
        <v>375</v>
      </c>
      <c r="Q78" s="239">
        <v>9</v>
      </c>
      <c r="R78" s="239" t="s">
        <v>376</v>
      </c>
      <c r="S78" s="239">
        <v>5</v>
      </c>
      <c r="T78" s="239">
        <v>0</v>
      </c>
      <c r="U78" s="239">
        <v>1</v>
      </c>
      <c r="V78" s="239">
        <v>7</v>
      </c>
      <c r="W78" s="239">
        <v>54</v>
      </c>
      <c r="X78" s="239">
        <v>2</v>
      </c>
      <c r="Y78" s="239">
        <v>1</v>
      </c>
      <c r="Z78" s="239">
        <v>1</v>
      </c>
      <c r="AB78" s="239">
        <v>1</v>
      </c>
      <c r="AC78" s="239">
        <v>98</v>
      </c>
      <c r="AD78" s="239">
        <v>212</v>
      </c>
      <c r="AE78" s="239" t="s">
        <v>1660</v>
      </c>
      <c r="AF78" s="239" t="s">
        <v>378</v>
      </c>
      <c r="AG78" s="239">
        <v>3</v>
      </c>
      <c r="AH78" s="239">
        <v>2</v>
      </c>
      <c r="AI78" s="239">
        <v>44</v>
      </c>
      <c r="AJ78" s="239">
        <v>4</v>
      </c>
      <c r="AK78" s="239">
        <v>21</v>
      </c>
      <c r="AL78" s="239">
        <v>61</v>
      </c>
      <c r="AM78" s="239" t="s">
        <v>374</v>
      </c>
      <c r="AN78" s="239">
        <v>5</v>
      </c>
      <c r="AO78" s="239">
        <v>1</v>
      </c>
      <c r="AS78" s="239">
        <v>3</v>
      </c>
      <c r="AT78" s="239">
        <v>98</v>
      </c>
      <c r="AU78" s="239">
        <v>65</v>
      </c>
      <c r="AV78" s="239">
        <v>11</v>
      </c>
      <c r="AW78" s="239">
        <v>20</v>
      </c>
      <c r="CT78" s="239">
        <v>415279</v>
      </c>
      <c r="CU78" s="239">
        <v>4957743</v>
      </c>
      <c r="CV78" s="239">
        <v>44.7680601</v>
      </c>
      <c r="CW78" s="239">
        <v>-94.070619399999998</v>
      </c>
      <c r="CX78" s="239" t="s">
        <v>379</v>
      </c>
      <c r="CY78" s="239" t="s">
        <v>1661</v>
      </c>
    </row>
    <row r="79" spans="1:103" x14ac:dyDescent="0.25">
      <c r="A79" s="239">
        <v>381137</v>
      </c>
      <c r="B79" s="239">
        <v>2</v>
      </c>
      <c r="C79" s="239">
        <v>212</v>
      </c>
      <c r="D79" s="239">
        <v>123.98</v>
      </c>
      <c r="E79" s="239">
        <v>43</v>
      </c>
      <c r="G79" s="239" t="s">
        <v>1612</v>
      </c>
      <c r="H79" s="239">
        <v>8</v>
      </c>
      <c r="I79" s="239">
        <v>22</v>
      </c>
      <c r="K79" s="239">
        <v>16201921</v>
      </c>
      <c r="M79" s="239">
        <v>9</v>
      </c>
      <c r="N79" s="239">
        <v>22</v>
      </c>
      <c r="O79" s="239">
        <v>2016</v>
      </c>
      <c r="P79" s="239" t="s">
        <v>416</v>
      </c>
      <c r="Q79" s="239">
        <v>16</v>
      </c>
      <c r="R79" s="239" t="s">
        <v>376</v>
      </c>
      <c r="S79" s="239">
        <v>3</v>
      </c>
      <c r="T79" s="239">
        <v>0</v>
      </c>
      <c r="U79" s="239">
        <v>2</v>
      </c>
      <c r="V79" s="239">
        <v>12</v>
      </c>
      <c r="W79" s="239">
        <v>10</v>
      </c>
      <c r="X79" s="239">
        <v>2</v>
      </c>
      <c r="Y79" s="239">
        <v>1</v>
      </c>
      <c r="Z79" s="239">
        <v>2</v>
      </c>
      <c r="AB79" s="239">
        <v>1</v>
      </c>
      <c r="AC79" s="239">
        <v>98</v>
      </c>
      <c r="AD79" s="239" t="s">
        <v>377</v>
      </c>
      <c r="AF79" s="239" t="s">
        <v>470</v>
      </c>
      <c r="AG79" s="239">
        <v>7</v>
      </c>
      <c r="AH79" s="239">
        <v>2</v>
      </c>
      <c r="AI79" s="239">
        <v>5</v>
      </c>
      <c r="AJ79" s="239">
        <v>4</v>
      </c>
      <c r="AK79" s="239">
        <v>21</v>
      </c>
      <c r="AL79" s="239">
        <v>36</v>
      </c>
      <c r="AM79" s="239" t="s">
        <v>374</v>
      </c>
      <c r="AN79" s="239">
        <v>5</v>
      </c>
      <c r="AO79" s="239">
        <v>75</v>
      </c>
      <c r="AS79" s="239">
        <v>14</v>
      </c>
      <c r="AT79" s="239">
        <v>9</v>
      </c>
      <c r="AU79" s="239">
        <v>65</v>
      </c>
      <c r="AV79" s="239">
        <v>11</v>
      </c>
      <c r="AW79" s="239">
        <v>21</v>
      </c>
      <c r="AX79" s="239">
        <v>2</v>
      </c>
      <c r="AY79" s="239">
        <v>2</v>
      </c>
      <c r="AZ79" s="239">
        <v>4</v>
      </c>
      <c r="BA79" s="239">
        <v>21</v>
      </c>
      <c r="BB79" s="239">
        <v>32</v>
      </c>
      <c r="BC79" s="239" t="s">
        <v>384</v>
      </c>
      <c r="BD79" s="239">
        <v>5</v>
      </c>
      <c r="BE79" s="239">
        <v>1</v>
      </c>
      <c r="BI79" s="239">
        <v>14</v>
      </c>
      <c r="BJ79" s="239">
        <v>9</v>
      </c>
      <c r="BK79" s="239">
        <v>65</v>
      </c>
      <c r="BL79" s="239">
        <v>11</v>
      </c>
      <c r="BM79" s="239">
        <v>21</v>
      </c>
      <c r="CT79" s="239">
        <v>415434.77266954602</v>
      </c>
      <c r="CU79" s="239">
        <v>4957768.9526712401</v>
      </c>
      <c r="CV79" s="239">
        <v>44.768313839999998</v>
      </c>
      <c r="CW79" s="239">
        <v>-94.068655910000004</v>
      </c>
      <c r="CX79" s="239" t="s">
        <v>379</v>
      </c>
      <c r="CY79" s="239" t="s">
        <v>1662</v>
      </c>
    </row>
    <row r="80" spans="1:103" x14ac:dyDescent="0.25">
      <c r="A80" s="239">
        <v>10893113</v>
      </c>
      <c r="B80" s="239">
        <v>2</v>
      </c>
      <c r="C80" s="239">
        <v>212</v>
      </c>
      <c r="D80" s="239">
        <v>124.1</v>
      </c>
      <c r="E80" s="239">
        <v>43</v>
      </c>
      <c r="G80" s="239" t="s">
        <v>1612</v>
      </c>
      <c r="H80" s="239">
        <v>8</v>
      </c>
      <c r="I80" s="239">
        <v>22</v>
      </c>
      <c r="K80" s="239">
        <v>13200774</v>
      </c>
      <c r="L80" s="239">
        <v>131780208</v>
      </c>
      <c r="M80" s="239">
        <v>6</v>
      </c>
      <c r="N80" s="239">
        <v>19</v>
      </c>
      <c r="O80" s="239">
        <v>2013</v>
      </c>
      <c r="P80" s="239" t="s">
        <v>375</v>
      </c>
      <c r="Q80" s="239">
        <v>21</v>
      </c>
      <c r="R80" s="239" t="s">
        <v>393</v>
      </c>
      <c r="S80" s="239">
        <v>4</v>
      </c>
      <c r="T80" s="239">
        <v>0</v>
      </c>
      <c r="U80" s="239">
        <v>1</v>
      </c>
      <c r="V80" s="239">
        <v>8</v>
      </c>
      <c r="W80" s="239">
        <v>16</v>
      </c>
      <c r="X80" s="239">
        <v>4</v>
      </c>
      <c r="Y80" s="239">
        <v>6</v>
      </c>
      <c r="Z80" s="239">
        <v>1</v>
      </c>
      <c r="AB80" s="239">
        <v>1</v>
      </c>
      <c r="AC80" s="239">
        <v>98</v>
      </c>
      <c r="AD80" s="239" t="s">
        <v>404</v>
      </c>
      <c r="AE80" s="239" t="s">
        <v>1663</v>
      </c>
      <c r="AF80" s="239" t="s">
        <v>378</v>
      </c>
      <c r="AG80" s="239">
        <v>4</v>
      </c>
      <c r="AH80" s="239">
        <v>2</v>
      </c>
      <c r="AI80" s="239">
        <v>4</v>
      </c>
      <c r="AJ80" s="239">
        <v>3</v>
      </c>
      <c r="AK80" s="239">
        <v>21</v>
      </c>
      <c r="AL80" s="239">
        <v>38</v>
      </c>
      <c r="AM80" s="239" t="s">
        <v>384</v>
      </c>
      <c r="AN80" s="239">
        <v>5</v>
      </c>
      <c r="AO80" s="239">
        <v>1</v>
      </c>
      <c r="AS80" s="239">
        <v>3</v>
      </c>
      <c r="AT80" s="239">
        <v>2</v>
      </c>
      <c r="AU80" s="239">
        <v>65</v>
      </c>
      <c r="AV80" s="239">
        <v>11</v>
      </c>
      <c r="AW80" s="239">
        <v>21</v>
      </c>
      <c r="CT80" s="239">
        <v>415658</v>
      </c>
      <c r="CU80" s="239">
        <v>4957736</v>
      </c>
      <c r="CV80" s="239">
        <v>44.768046200000001</v>
      </c>
      <c r="CW80" s="239">
        <v>-94.065832700000001</v>
      </c>
      <c r="CX80" s="239" t="s">
        <v>379</v>
      </c>
      <c r="CY80" s="239" t="s">
        <v>1664</v>
      </c>
    </row>
    <row r="81" spans="1:103" x14ac:dyDescent="0.25">
      <c r="A81" s="239">
        <v>10977322</v>
      </c>
      <c r="B81" s="239">
        <v>2</v>
      </c>
      <c r="C81" s="239">
        <v>212</v>
      </c>
      <c r="D81" s="239">
        <v>124.11</v>
      </c>
      <c r="E81" s="239">
        <v>43</v>
      </c>
      <c r="G81" s="239" t="s">
        <v>1612</v>
      </c>
      <c r="H81" s="239">
        <v>8</v>
      </c>
      <c r="I81" s="239">
        <v>22</v>
      </c>
      <c r="K81" s="239">
        <v>14200852</v>
      </c>
      <c r="L81" s="239">
        <v>141960202</v>
      </c>
      <c r="M81" s="239">
        <v>6</v>
      </c>
      <c r="N81" s="239">
        <v>19</v>
      </c>
      <c r="O81" s="239">
        <v>2014</v>
      </c>
      <c r="P81" s="239" t="s">
        <v>416</v>
      </c>
      <c r="Q81" s="239">
        <v>17</v>
      </c>
      <c r="R81" s="239" t="s">
        <v>393</v>
      </c>
      <c r="S81" s="239">
        <v>5</v>
      </c>
      <c r="T81" s="239">
        <v>0</v>
      </c>
      <c r="U81" s="239">
        <v>1</v>
      </c>
      <c r="V81" s="239">
        <v>11</v>
      </c>
      <c r="W81" s="239">
        <v>11</v>
      </c>
      <c r="X81" s="239">
        <v>4</v>
      </c>
      <c r="Y81" s="239">
        <v>1</v>
      </c>
      <c r="Z81" s="239">
        <v>3</v>
      </c>
      <c r="AB81" s="239">
        <v>2</v>
      </c>
      <c r="AC81" s="239">
        <v>90</v>
      </c>
      <c r="AD81" s="239">
        <v>212</v>
      </c>
      <c r="AE81" s="239" t="s">
        <v>1665</v>
      </c>
      <c r="AF81" s="239" t="s">
        <v>378</v>
      </c>
      <c r="AG81" s="239">
        <v>4</v>
      </c>
      <c r="AH81" s="239">
        <v>3</v>
      </c>
      <c r="AI81" s="239">
        <v>2</v>
      </c>
      <c r="AJ81" s="239">
        <v>3</v>
      </c>
      <c r="AK81" s="239">
        <v>1</v>
      </c>
      <c r="AL81" s="239">
        <v>25</v>
      </c>
      <c r="AM81" s="239" t="s">
        <v>374</v>
      </c>
      <c r="AN81" s="239">
        <v>5</v>
      </c>
      <c r="AO81" s="239">
        <v>1</v>
      </c>
      <c r="AS81" s="239">
        <v>3</v>
      </c>
      <c r="AT81" s="239">
        <v>98</v>
      </c>
      <c r="AU81" s="239">
        <v>65</v>
      </c>
      <c r="AV81" s="239">
        <v>11</v>
      </c>
      <c r="AW81" s="239">
        <v>21</v>
      </c>
      <c r="AX81" s="239">
        <v>2</v>
      </c>
      <c r="AY81" s="239">
        <v>4</v>
      </c>
      <c r="AZ81" s="239">
        <v>4</v>
      </c>
      <c r="BA81" s="239">
        <v>33</v>
      </c>
      <c r="BB81" s="239">
        <v>44</v>
      </c>
      <c r="BC81" s="239" t="s">
        <v>374</v>
      </c>
      <c r="BD81" s="239">
        <v>5</v>
      </c>
      <c r="BE81" s="239">
        <v>11</v>
      </c>
      <c r="BI81" s="239">
        <v>3</v>
      </c>
      <c r="BJ81" s="239">
        <v>98</v>
      </c>
      <c r="BK81" s="239">
        <v>65</v>
      </c>
      <c r="BL81" s="239">
        <v>11</v>
      </c>
      <c r="BM81" s="239">
        <v>21</v>
      </c>
      <c r="CT81" s="239">
        <v>415674</v>
      </c>
      <c r="CU81" s="239">
        <v>4957736</v>
      </c>
      <c r="CV81" s="239">
        <v>44.768045499999999</v>
      </c>
      <c r="CW81" s="239">
        <v>-94.065623500000001</v>
      </c>
      <c r="CX81" s="239" t="s">
        <v>379</v>
      </c>
      <c r="CY81" s="239" t="s">
        <v>1666</v>
      </c>
    </row>
    <row r="82" spans="1:103" x14ac:dyDescent="0.25">
      <c r="A82" s="239">
        <v>758667</v>
      </c>
      <c r="B82" s="239">
        <v>2</v>
      </c>
      <c r="C82" s="239">
        <v>212</v>
      </c>
      <c r="D82" s="239">
        <v>124.229</v>
      </c>
      <c r="E82" s="239">
        <v>43</v>
      </c>
      <c r="G82" s="239" t="s">
        <v>1612</v>
      </c>
      <c r="H82" s="239">
        <v>8</v>
      </c>
      <c r="I82" s="239">
        <v>22</v>
      </c>
      <c r="K82" s="239">
        <v>19202749</v>
      </c>
      <c r="M82" s="239">
        <v>10</v>
      </c>
      <c r="N82" s="239">
        <v>26</v>
      </c>
      <c r="O82" s="239">
        <v>2019</v>
      </c>
      <c r="P82" s="239" t="s">
        <v>386</v>
      </c>
      <c r="Q82" s="239">
        <v>20</v>
      </c>
      <c r="R82" s="239" t="s">
        <v>393</v>
      </c>
      <c r="S82" s="239">
        <v>5</v>
      </c>
      <c r="T82" s="239">
        <v>0</v>
      </c>
      <c r="U82" s="239">
        <v>1</v>
      </c>
      <c r="W82" s="239">
        <v>43</v>
      </c>
      <c r="X82" s="239">
        <v>2</v>
      </c>
      <c r="Y82" s="239">
        <v>6</v>
      </c>
      <c r="Z82" s="239">
        <v>1</v>
      </c>
      <c r="AB82" s="239">
        <v>1</v>
      </c>
      <c r="AC82" s="239">
        <v>98</v>
      </c>
      <c r="AD82" s="239" t="s">
        <v>377</v>
      </c>
      <c r="AF82" s="239" t="s">
        <v>470</v>
      </c>
      <c r="AG82" s="239">
        <v>3</v>
      </c>
      <c r="AH82" s="239">
        <v>2</v>
      </c>
      <c r="AI82" s="239">
        <v>3</v>
      </c>
      <c r="AJ82" s="239">
        <v>4</v>
      </c>
      <c r="AK82" s="239">
        <v>21</v>
      </c>
      <c r="AL82" s="239">
        <v>42</v>
      </c>
      <c r="AM82" s="239" t="s">
        <v>374</v>
      </c>
      <c r="AN82" s="239">
        <v>10</v>
      </c>
      <c r="AO82" s="239">
        <v>70</v>
      </c>
      <c r="AS82" s="239">
        <v>15</v>
      </c>
      <c r="AT82" s="239">
        <v>98</v>
      </c>
      <c r="AU82" s="239">
        <v>65</v>
      </c>
      <c r="AV82" s="239">
        <v>11</v>
      </c>
      <c r="AW82" s="239">
        <v>21</v>
      </c>
      <c r="CT82" s="239">
        <v>415870.80687494797</v>
      </c>
      <c r="CU82" s="239">
        <v>4957758.36931674</v>
      </c>
      <c r="CV82" s="239">
        <v>44.768270010000002</v>
      </c>
      <c r="CW82" s="239">
        <v>-94.063144919999999</v>
      </c>
      <c r="CX82" s="239" t="s">
        <v>379</v>
      </c>
      <c r="CY82" s="239" t="s">
        <v>1667</v>
      </c>
    </row>
    <row r="83" spans="1:103" x14ac:dyDescent="0.25">
      <c r="A83" s="239">
        <v>10879402</v>
      </c>
      <c r="B83" s="239">
        <v>2</v>
      </c>
      <c r="C83" s="239">
        <v>212</v>
      </c>
      <c r="D83" s="239">
        <v>124.29</v>
      </c>
      <c r="E83" s="239">
        <v>43</v>
      </c>
      <c r="G83" s="239" t="s">
        <v>1612</v>
      </c>
      <c r="H83" s="239">
        <v>8</v>
      </c>
      <c r="I83" s="239">
        <v>22</v>
      </c>
      <c r="K83" s="239">
        <v>13000991</v>
      </c>
      <c r="L83" s="239">
        <v>130350189</v>
      </c>
      <c r="M83" s="239">
        <v>2</v>
      </c>
      <c r="N83" s="239">
        <v>4</v>
      </c>
      <c r="O83" s="239">
        <v>2013</v>
      </c>
      <c r="P83" s="239" t="s">
        <v>381</v>
      </c>
      <c r="Q83" s="239">
        <v>12</v>
      </c>
      <c r="S83" s="239">
        <v>5</v>
      </c>
      <c r="T83" s="239">
        <v>0</v>
      </c>
      <c r="U83" s="239">
        <v>1</v>
      </c>
      <c r="V83" s="239">
        <v>7</v>
      </c>
      <c r="W83" s="239">
        <v>75</v>
      </c>
      <c r="X83" s="239">
        <v>2</v>
      </c>
      <c r="Y83" s="239">
        <v>1</v>
      </c>
      <c r="Z83" s="239">
        <v>1</v>
      </c>
      <c r="AA83" s="239">
        <v>1</v>
      </c>
      <c r="AB83" s="239">
        <v>5</v>
      </c>
      <c r="AC83" s="239">
        <v>98</v>
      </c>
      <c r="AD83" s="239" t="s">
        <v>1665</v>
      </c>
      <c r="AE83" s="239" t="s">
        <v>377</v>
      </c>
      <c r="AF83" s="239" t="s">
        <v>378</v>
      </c>
      <c r="AG83" s="239">
        <v>3</v>
      </c>
      <c r="AH83" s="239">
        <v>2</v>
      </c>
      <c r="AI83" s="239">
        <v>2</v>
      </c>
      <c r="AJ83" s="239">
        <v>2</v>
      </c>
      <c r="AK83" s="239">
        <v>21</v>
      </c>
      <c r="AL83" s="239">
        <v>22</v>
      </c>
      <c r="AM83" s="239" t="s">
        <v>374</v>
      </c>
      <c r="AN83" s="239">
        <v>5</v>
      </c>
      <c r="AO83" s="239">
        <v>1</v>
      </c>
      <c r="AP83" s="239">
        <v>1</v>
      </c>
      <c r="AS83" s="239">
        <v>7</v>
      </c>
      <c r="AT83" s="239">
        <v>98</v>
      </c>
      <c r="AU83" s="239">
        <v>55</v>
      </c>
      <c r="AV83" s="239">
        <v>10</v>
      </c>
      <c r="AW83" s="239">
        <v>21</v>
      </c>
      <c r="CT83" s="239">
        <v>415964</v>
      </c>
      <c r="CU83" s="239">
        <v>4957731</v>
      </c>
      <c r="CV83" s="239">
        <v>44.768033899999999</v>
      </c>
      <c r="CW83" s="239">
        <v>-94.061967600000003</v>
      </c>
      <c r="CX83" s="239" t="s">
        <v>379</v>
      </c>
      <c r="CY83" s="239" t="s">
        <v>1668</v>
      </c>
    </row>
    <row r="84" spans="1:103" x14ac:dyDescent="0.25">
      <c r="A84" s="239">
        <v>325515</v>
      </c>
      <c r="B84" s="239">
        <v>2</v>
      </c>
      <c r="C84" s="239">
        <v>212</v>
      </c>
      <c r="D84" s="239">
        <v>124.34699999999999</v>
      </c>
      <c r="E84" s="239">
        <v>43</v>
      </c>
      <c r="G84" s="239" t="s">
        <v>1612</v>
      </c>
      <c r="H84" s="239">
        <v>8</v>
      </c>
      <c r="I84" s="239">
        <v>22</v>
      </c>
      <c r="K84" s="239">
        <v>16200254</v>
      </c>
      <c r="M84" s="239">
        <v>2</v>
      </c>
      <c r="N84" s="239">
        <v>2</v>
      </c>
      <c r="O84" s="239">
        <v>2016</v>
      </c>
      <c r="P84" s="239" t="s">
        <v>391</v>
      </c>
      <c r="Q84" s="239">
        <v>14</v>
      </c>
      <c r="R84" s="239" t="s">
        <v>393</v>
      </c>
      <c r="S84" s="239">
        <v>5</v>
      </c>
      <c r="T84" s="239">
        <v>0</v>
      </c>
      <c r="U84" s="239">
        <v>1</v>
      </c>
      <c r="W84" s="239">
        <v>62</v>
      </c>
      <c r="X84" s="239">
        <v>2</v>
      </c>
      <c r="Y84" s="239">
        <v>1</v>
      </c>
      <c r="Z84" s="239">
        <v>4</v>
      </c>
      <c r="AB84" s="239">
        <v>3</v>
      </c>
      <c r="AC84" s="239">
        <v>98</v>
      </c>
      <c r="AD84" s="239" t="s">
        <v>377</v>
      </c>
      <c r="AF84" s="239" t="s">
        <v>378</v>
      </c>
      <c r="AG84" s="239">
        <v>3</v>
      </c>
      <c r="AH84" s="239">
        <v>2</v>
      </c>
      <c r="AI84" s="239">
        <v>6</v>
      </c>
      <c r="AJ84" s="239">
        <v>3</v>
      </c>
      <c r="AK84" s="239">
        <v>21</v>
      </c>
      <c r="AL84" s="239">
        <v>28</v>
      </c>
      <c r="AM84" s="239" t="s">
        <v>374</v>
      </c>
      <c r="AN84" s="239">
        <v>5</v>
      </c>
      <c r="AO84" s="239">
        <v>75</v>
      </c>
      <c r="AS84" s="239">
        <v>15</v>
      </c>
      <c r="AT84" s="239">
        <v>9</v>
      </c>
      <c r="AU84" s="239">
        <v>65</v>
      </c>
      <c r="AV84" s="239">
        <v>11</v>
      </c>
      <c r="AW84" s="239">
        <v>22</v>
      </c>
      <c r="CT84" s="239">
        <v>416057.07391414797</v>
      </c>
      <c r="CU84" s="239">
        <v>4957739.3192786397</v>
      </c>
      <c r="CV84" s="239">
        <v>44.768120430000003</v>
      </c>
      <c r="CW84" s="239">
        <v>-94.06078832</v>
      </c>
      <c r="CX84" s="239" t="s">
        <v>379</v>
      </c>
      <c r="CY84" s="239" t="s">
        <v>1669</v>
      </c>
    </row>
    <row r="85" spans="1:103" x14ac:dyDescent="0.25">
      <c r="A85" s="239">
        <v>10754494</v>
      </c>
      <c r="B85" s="239">
        <v>2</v>
      </c>
      <c r="C85" s="239">
        <v>212</v>
      </c>
      <c r="D85" s="239">
        <v>124.5</v>
      </c>
      <c r="E85" s="239">
        <v>43</v>
      </c>
      <c r="G85" s="239" t="s">
        <v>1612</v>
      </c>
      <c r="H85" s="239">
        <v>8</v>
      </c>
      <c r="I85" s="239">
        <v>22</v>
      </c>
      <c r="K85" s="239">
        <v>11201449</v>
      </c>
      <c r="L85" s="239">
        <v>113310086</v>
      </c>
      <c r="M85" s="239">
        <v>11</v>
      </c>
      <c r="N85" s="239">
        <v>19</v>
      </c>
      <c r="O85" s="239">
        <v>2011</v>
      </c>
      <c r="P85" s="239" t="s">
        <v>386</v>
      </c>
      <c r="Q85" s="239">
        <v>14</v>
      </c>
      <c r="R85" s="239" t="s">
        <v>376</v>
      </c>
      <c r="S85" s="239">
        <v>5</v>
      </c>
      <c r="T85" s="239">
        <v>0</v>
      </c>
      <c r="U85" s="239">
        <v>1</v>
      </c>
      <c r="V85" s="239">
        <v>4</v>
      </c>
      <c r="W85" s="239">
        <v>32</v>
      </c>
      <c r="X85" s="239">
        <v>10</v>
      </c>
      <c r="Y85" s="239">
        <v>1</v>
      </c>
      <c r="Z85" s="239">
        <v>4</v>
      </c>
      <c r="AB85" s="239">
        <v>3</v>
      </c>
      <c r="AC85" s="239">
        <v>98</v>
      </c>
      <c r="AD85" s="239" t="s">
        <v>404</v>
      </c>
      <c r="AE85" s="239" t="s">
        <v>1670</v>
      </c>
      <c r="AF85" s="239" t="s">
        <v>378</v>
      </c>
      <c r="AG85" s="239">
        <v>3</v>
      </c>
      <c r="AH85" s="239">
        <v>2</v>
      </c>
      <c r="AI85" s="239">
        <v>3</v>
      </c>
      <c r="AJ85" s="239">
        <v>3</v>
      </c>
      <c r="AK85" s="239">
        <v>21</v>
      </c>
      <c r="AL85" s="239">
        <v>30</v>
      </c>
      <c r="AM85" s="239" t="s">
        <v>374</v>
      </c>
      <c r="AN85" s="239">
        <v>5</v>
      </c>
      <c r="AO85" s="239">
        <v>3</v>
      </c>
      <c r="AS85" s="239">
        <v>4</v>
      </c>
      <c r="AT85" s="239">
        <v>98</v>
      </c>
      <c r="AU85" s="239">
        <v>65</v>
      </c>
      <c r="AV85" s="239">
        <v>11</v>
      </c>
      <c r="AW85" s="239">
        <v>21</v>
      </c>
      <c r="CT85" s="239">
        <v>416301</v>
      </c>
      <c r="CU85" s="239">
        <v>4957725</v>
      </c>
      <c r="CV85" s="239">
        <v>44.768020200000002</v>
      </c>
      <c r="CW85" s="239">
        <v>-94.057698099999996</v>
      </c>
      <c r="CX85" s="239" t="s">
        <v>379</v>
      </c>
      <c r="CY85" s="239" t="s">
        <v>1671</v>
      </c>
    </row>
    <row r="86" spans="1:103" x14ac:dyDescent="0.25">
      <c r="A86" s="239">
        <v>838806</v>
      </c>
      <c r="B86" s="239">
        <v>2</v>
      </c>
      <c r="C86" s="239">
        <v>212</v>
      </c>
      <c r="D86" s="239">
        <v>124.521</v>
      </c>
      <c r="E86" s="239">
        <v>43</v>
      </c>
      <c r="G86" s="239" t="s">
        <v>1612</v>
      </c>
      <c r="H86" s="239">
        <v>8</v>
      </c>
      <c r="I86" s="239">
        <v>22</v>
      </c>
      <c r="K86" s="239" t="s">
        <v>1672</v>
      </c>
      <c r="L86" s="239">
        <v>202390199</v>
      </c>
      <c r="M86" s="239">
        <v>8</v>
      </c>
      <c r="N86" s="239">
        <v>26</v>
      </c>
      <c r="O86" s="239">
        <v>2020</v>
      </c>
      <c r="P86" s="239" t="s">
        <v>375</v>
      </c>
      <c r="Q86" s="239">
        <v>16</v>
      </c>
      <c r="R86" s="239" t="s">
        <v>376</v>
      </c>
      <c r="S86" s="239">
        <v>5</v>
      </c>
      <c r="T86" s="239">
        <v>0</v>
      </c>
      <c r="U86" s="239">
        <v>2</v>
      </c>
      <c r="V86" s="239">
        <v>12</v>
      </c>
      <c r="W86" s="239">
        <v>10</v>
      </c>
      <c r="X86" s="239">
        <v>2</v>
      </c>
      <c r="Y86" s="239">
        <v>1</v>
      </c>
      <c r="Z86" s="239">
        <v>1</v>
      </c>
      <c r="AB86" s="239">
        <v>1</v>
      </c>
      <c r="AC86" s="239">
        <v>98</v>
      </c>
      <c r="AD86" s="239" t="s">
        <v>377</v>
      </c>
      <c r="AF86" s="239" t="s">
        <v>470</v>
      </c>
      <c r="AG86" s="239">
        <v>7</v>
      </c>
      <c r="AH86" s="239">
        <v>2</v>
      </c>
      <c r="AI86" s="239">
        <v>2</v>
      </c>
      <c r="AJ86" s="239">
        <v>4</v>
      </c>
      <c r="AK86" s="239">
        <v>21</v>
      </c>
      <c r="AL86" s="239">
        <v>28</v>
      </c>
      <c r="AM86" s="239" t="s">
        <v>384</v>
      </c>
      <c r="AN86" s="239">
        <v>5</v>
      </c>
      <c r="AO86" s="239">
        <v>4</v>
      </c>
      <c r="AS86" s="239">
        <v>14</v>
      </c>
      <c r="AT86" s="239">
        <v>9</v>
      </c>
      <c r="AU86" s="239">
        <v>65</v>
      </c>
      <c r="AV86" s="239">
        <v>11</v>
      </c>
      <c r="AW86" s="239">
        <v>21</v>
      </c>
      <c r="AX86" s="239">
        <v>2</v>
      </c>
      <c r="AY86" s="239">
        <v>49</v>
      </c>
      <c r="AZ86" s="239">
        <v>4</v>
      </c>
      <c r="BA86" s="239">
        <v>21</v>
      </c>
      <c r="BB86" s="239">
        <v>42</v>
      </c>
      <c r="BC86" s="239" t="s">
        <v>374</v>
      </c>
      <c r="BD86" s="239">
        <v>5</v>
      </c>
      <c r="BE86" s="239">
        <v>1</v>
      </c>
      <c r="BI86" s="239">
        <v>14</v>
      </c>
      <c r="BJ86" s="239">
        <v>9</v>
      </c>
      <c r="BK86" s="239">
        <v>65</v>
      </c>
      <c r="BL86" s="239">
        <v>11</v>
      </c>
      <c r="BM86" s="239">
        <v>21</v>
      </c>
      <c r="CT86" s="239">
        <v>416340.70781474898</v>
      </c>
      <c r="CU86" s="239">
        <v>4957756.2526458399</v>
      </c>
      <c r="CV86" s="239">
        <v>44.768306080000002</v>
      </c>
      <c r="CW86" s="239">
        <v>-94.057207419999997</v>
      </c>
      <c r="CX86" s="239" t="s">
        <v>379</v>
      </c>
      <c r="CY86" s="239" t="s">
        <v>1673</v>
      </c>
    </row>
    <row r="87" spans="1:103" x14ac:dyDescent="0.25">
      <c r="A87" s="239">
        <v>651287</v>
      </c>
      <c r="B87" s="239">
        <v>2</v>
      </c>
      <c r="C87" s="239">
        <v>212</v>
      </c>
      <c r="D87" s="239">
        <v>124.577</v>
      </c>
      <c r="E87" s="239">
        <v>43</v>
      </c>
      <c r="G87" s="239" t="s">
        <v>1612</v>
      </c>
      <c r="H87" s="239">
        <v>8</v>
      </c>
      <c r="I87" s="239">
        <v>22</v>
      </c>
      <c r="K87" s="239">
        <v>18202454</v>
      </c>
      <c r="M87" s="239">
        <v>10</v>
      </c>
      <c r="N87" s="239">
        <v>11</v>
      </c>
      <c r="O87" s="239">
        <v>2018</v>
      </c>
      <c r="P87" s="239" t="s">
        <v>416</v>
      </c>
      <c r="Q87" s="239">
        <v>17</v>
      </c>
      <c r="R87" s="239" t="s">
        <v>393</v>
      </c>
      <c r="S87" s="239">
        <v>5</v>
      </c>
      <c r="T87" s="239">
        <v>0</v>
      </c>
      <c r="U87" s="239">
        <v>2</v>
      </c>
      <c r="V87" s="239">
        <v>12</v>
      </c>
      <c r="W87" s="239">
        <v>10</v>
      </c>
      <c r="X87" s="239">
        <v>2</v>
      </c>
      <c r="Y87" s="239">
        <v>1</v>
      </c>
      <c r="Z87" s="239">
        <v>2</v>
      </c>
      <c r="AB87" s="239">
        <v>1</v>
      </c>
      <c r="AC87" s="239">
        <v>98</v>
      </c>
      <c r="AD87" s="239" t="s">
        <v>377</v>
      </c>
      <c r="AF87" s="239" t="s">
        <v>378</v>
      </c>
      <c r="AG87" s="239">
        <v>7</v>
      </c>
      <c r="AH87" s="239">
        <v>2</v>
      </c>
      <c r="AI87" s="239">
        <v>2</v>
      </c>
      <c r="AJ87" s="239">
        <v>4</v>
      </c>
      <c r="AK87" s="239">
        <v>21</v>
      </c>
      <c r="AL87" s="239">
        <v>41</v>
      </c>
      <c r="AM87" s="239" t="s">
        <v>384</v>
      </c>
      <c r="AN87" s="239">
        <v>5</v>
      </c>
      <c r="AO87" s="239">
        <v>2</v>
      </c>
      <c r="AS87" s="239">
        <v>15</v>
      </c>
      <c r="AT87" s="239">
        <v>9</v>
      </c>
      <c r="AU87" s="239">
        <v>65</v>
      </c>
      <c r="AV87" s="239">
        <v>11</v>
      </c>
      <c r="AW87" s="239">
        <v>21</v>
      </c>
      <c r="AX87" s="239">
        <v>2</v>
      </c>
      <c r="AY87" s="239">
        <v>3</v>
      </c>
      <c r="AZ87" s="239">
        <v>4</v>
      </c>
      <c r="BA87" s="239">
        <v>21</v>
      </c>
      <c r="BB87" s="239">
        <v>53</v>
      </c>
      <c r="BC87" s="239" t="s">
        <v>374</v>
      </c>
      <c r="BD87" s="239">
        <v>5</v>
      </c>
      <c r="BE87" s="239">
        <v>1</v>
      </c>
      <c r="BI87" s="239">
        <v>15</v>
      </c>
      <c r="BJ87" s="239">
        <v>9</v>
      </c>
      <c r="BK87" s="239">
        <v>65</v>
      </c>
      <c r="BL87" s="239">
        <v>11</v>
      </c>
      <c r="BM87" s="239">
        <v>21</v>
      </c>
      <c r="CT87" s="239">
        <v>416425.37465075002</v>
      </c>
      <c r="CU87" s="239">
        <v>4957718.1525696404</v>
      </c>
      <c r="CV87" s="239">
        <v>44.767973050000002</v>
      </c>
      <c r="CW87" s="239">
        <v>-94.05613142</v>
      </c>
      <c r="CX87" s="239" t="s">
        <v>379</v>
      </c>
      <c r="CY87" s="239" t="s">
        <v>1674</v>
      </c>
    </row>
    <row r="88" spans="1:103" x14ac:dyDescent="0.25">
      <c r="A88" s="239">
        <v>598703</v>
      </c>
      <c r="B88" s="239">
        <v>2</v>
      </c>
      <c r="C88" s="239">
        <v>212</v>
      </c>
      <c r="D88" s="239">
        <v>124.727</v>
      </c>
      <c r="E88" s="239">
        <v>43</v>
      </c>
      <c r="G88" s="239" t="s">
        <v>1612</v>
      </c>
      <c r="H88" s="239">
        <v>8</v>
      </c>
      <c r="I88" s="239">
        <v>22</v>
      </c>
      <c r="K88" s="239">
        <v>18201279</v>
      </c>
      <c r="M88" s="239">
        <v>5</v>
      </c>
      <c r="N88" s="239">
        <v>19</v>
      </c>
      <c r="O88" s="239">
        <v>2018</v>
      </c>
      <c r="P88" s="239" t="s">
        <v>386</v>
      </c>
      <c r="Q88" s="239">
        <v>15</v>
      </c>
      <c r="R88" s="239" t="s">
        <v>393</v>
      </c>
      <c r="S88" s="239">
        <v>5</v>
      </c>
      <c r="T88" s="239">
        <v>0</v>
      </c>
      <c r="U88" s="239">
        <v>2</v>
      </c>
      <c r="V88" s="239">
        <v>12</v>
      </c>
      <c r="W88" s="239">
        <v>10</v>
      </c>
      <c r="X88" s="239">
        <v>2</v>
      </c>
      <c r="Y88" s="239">
        <v>1</v>
      </c>
      <c r="Z88" s="239">
        <v>2</v>
      </c>
      <c r="AB88" s="239">
        <v>1</v>
      </c>
      <c r="AC88" s="239">
        <v>98</v>
      </c>
      <c r="AD88" s="239" t="s">
        <v>377</v>
      </c>
      <c r="AF88" s="239" t="s">
        <v>378</v>
      </c>
      <c r="AG88" s="239">
        <v>7</v>
      </c>
      <c r="AH88" s="239">
        <v>2</v>
      </c>
      <c r="AI88" s="239">
        <v>4</v>
      </c>
      <c r="AJ88" s="239">
        <v>3</v>
      </c>
      <c r="AK88" s="239">
        <v>28</v>
      </c>
      <c r="AL88" s="239">
        <v>70</v>
      </c>
      <c r="AM88" s="239" t="s">
        <v>374</v>
      </c>
      <c r="AN88" s="239">
        <v>5</v>
      </c>
      <c r="AO88" s="239">
        <v>70</v>
      </c>
      <c r="AP88" s="239">
        <v>68</v>
      </c>
      <c r="AS88" s="239">
        <v>15</v>
      </c>
      <c r="AT88" s="239">
        <v>9</v>
      </c>
      <c r="AU88" s="239">
        <v>65</v>
      </c>
      <c r="AV88" s="239">
        <v>11</v>
      </c>
      <c r="AW88" s="239">
        <v>21</v>
      </c>
      <c r="AX88" s="239">
        <v>2</v>
      </c>
      <c r="AY88" s="239">
        <v>4</v>
      </c>
      <c r="AZ88" s="239">
        <v>3</v>
      </c>
      <c r="BA88" s="239">
        <v>21</v>
      </c>
      <c r="BB88" s="239">
        <v>59</v>
      </c>
      <c r="BC88" s="239" t="s">
        <v>384</v>
      </c>
      <c r="BD88" s="239">
        <v>5</v>
      </c>
      <c r="BE88" s="239">
        <v>1</v>
      </c>
      <c r="BI88" s="239">
        <v>15</v>
      </c>
      <c r="BJ88" s="239">
        <v>9</v>
      </c>
      <c r="BK88" s="239">
        <v>65</v>
      </c>
      <c r="BL88" s="239">
        <v>11</v>
      </c>
      <c r="BM88" s="239">
        <v>21</v>
      </c>
      <c r="CT88" s="239">
        <v>416666.675133351</v>
      </c>
      <c r="CU88" s="239">
        <v>4957701.2192024402</v>
      </c>
      <c r="CV88" s="239">
        <v>44.767848790000002</v>
      </c>
      <c r="CW88" s="239">
        <v>-94.053079850000003</v>
      </c>
      <c r="CX88" s="239" t="s">
        <v>379</v>
      </c>
      <c r="CY88" s="239" t="s">
        <v>1675</v>
      </c>
    </row>
    <row r="89" spans="1:103" x14ac:dyDescent="0.25">
      <c r="A89" s="239">
        <v>10845792</v>
      </c>
      <c r="B89" s="239">
        <v>2</v>
      </c>
      <c r="C89" s="239">
        <v>212</v>
      </c>
      <c r="D89" s="239">
        <v>124.809</v>
      </c>
      <c r="E89" s="239">
        <v>43</v>
      </c>
      <c r="G89" s="239" t="s">
        <v>1612</v>
      </c>
      <c r="H89" s="239">
        <v>8</v>
      </c>
      <c r="I89" s="239">
        <v>22</v>
      </c>
      <c r="K89" s="239">
        <v>12201488</v>
      </c>
      <c r="L89" s="239">
        <v>123660228</v>
      </c>
      <c r="M89" s="239">
        <v>12</v>
      </c>
      <c r="N89" s="239">
        <v>25</v>
      </c>
      <c r="O89" s="239">
        <v>2012</v>
      </c>
      <c r="P89" s="239" t="s">
        <v>391</v>
      </c>
      <c r="Q89" s="239">
        <v>17</v>
      </c>
      <c r="S89" s="239">
        <v>5</v>
      </c>
      <c r="T89" s="239">
        <v>0</v>
      </c>
      <c r="U89" s="239">
        <v>1</v>
      </c>
      <c r="V89" s="239">
        <v>8</v>
      </c>
      <c r="W89" s="239">
        <v>16</v>
      </c>
      <c r="X89" s="239">
        <v>2</v>
      </c>
      <c r="Y89" s="239">
        <v>6</v>
      </c>
      <c r="Z89" s="239">
        <v>1</v>
      </c>
      <c r="AB89" s="239">
        <v>1</v>
      </c>
      <c r="AC89" s="239">
        <v>98</v>
      </c>
      <c r="AD89" s="239" t="s">
        <v>1676</v>
      </c>
      <c r="AE89" s="239" t="s">
        <v>889</v>
      </c>
      <c r="AF89" s="239" t="s">
        <v>378</v>
      </c>
      <c r="AG89" s="239">
        <v>4</v>
      </c>
      <c r="AH89" s="239">
        <v>2</v>
      </c>
      <c r="AI89" s="239">
        <v>1</v>
      </c>
      <c r="AJ89" s="239">
        <v>3</v>
      </c>
      <c r="AK89" s="239">
        <v>21</v>
      </c>
      <c r="AL89" s="239">
        <v>35</v>
      </c>
      <c r="AM89" s="239" t="s">
        <v>374</v>
      </c>
      <c r="AN89" s="239">
        <v>5</v>
      </c>
      <c r="AO89" s="239">
        <v>1</v>
      </c>
      <c r="AS89" s="239">
        <v>4</v>
      </c>
      <c r="AT89" s="239">
        <v>98</v>
      </c>
      <c r="AU89" s="239">
        <v>65</v>
      </c>
      <c r="AV89" s="239">
        <v>11</v>
      </c>
      <c r="AW89" s="239">
        <v>21</v>
      </c>
      <c r="CT89" s="239">
        <v>416799</v>
      </c>
      <c r="CU89" s="239">
        <v>4957707</v>
      </c>
      <c r="CV89" s="239">
        <v>44.767912500000001</v>
      </c>
      <c r="CW89" s="239">
        <v>-94.051409800000002</v>
      </c>
      <c r="CX89" s="239" t="s">
        <v>379</v>
      </c>
      <c r="CY89" s="239" t="s">
        <v>1677</v>
      </c>
    </row>
    <row r="90" spans="1:103" x14ac:dyDescent="0.25">
      <c r="A90" s="239">
        <v>10815753</v>
      </c>
      <c r="B90" s="239">
        <v>2</v>
      </c>
      <c r="C90" s="239">
        <v>212</v>
      </c>
      <c r="D90" s="239">
        <v>124.84699999999999</v>
      </c>
      <c r="E90" s="239">
        <v>43</v>
      </c>
      <c r="G90" s="239" t="s">
        <v>1612</v>
      </c>
      <c r="H90" s="239">
        <v>8</v>
      </c>
      <c r="I90" s="239">
        <v>22</v>
      </c>
      <c r="K90" s="239">
        <v>12200396</v>
      </c>
      <c r="L90" s="239">
        <v>121100135</v>
      </c>
      <c r="M90" s="239">
        <v>4</v>
      </c>
      <c r="N90" s="239">
        <v>19</v>
      </c>
      <c r="O90" s="239">
        <v>2012</v>
      </c>
      <c r="P90" s="239" t="s">
        <v>416</v>
      </c>
      <c r="Q90" s="239">
        <v>5</v>
      </c>
      <c r="R90" s="239" t="s">
        <v>393</v>
      </c>
      <c r="S90" s="239">
        <v>5</v>
      </c>
      <c r="T90" s="239">
        <v>0</v>
      </c>
      <c r="U90" s="239">
        <v>1</v>
      </c>
      <c r="V90" s="239">
        <v>8</v>
      </c>
      <c r="W90" s="239">
        <v>16</v>
      </c>
      <c r="X90" s="239">
        <v>3</v>
      </c>
      <c r="Y90" s="239">
        <v>2</v>
      </c>
      <c r="Z90" s="239">
        <v>3</v>
      </c>
      <c r="AB90" s="239">
        <v>2</v>
      </c>
      <c r="AC90" s="239">
        <v>98</v>
      </c>
      <c r="AD90" s="239" t="s">
        <v>404</v>
      </c>
      <c r="AE90" s="239" t="s">
        <v>1678</v>
      </c>
      <c r="AF90" s="239" t="s">
        <v>378</v>
      </c>
      <c r="AG90" s="239">
        <v>4</v>
      </c>
      <c r="AH90" s="239">
        <v>2</v>
      </c>
      <c r="AI90" s="239">
        <v>2</v>
      </c>
      <c r="AJ90" s="239">
        <v>3</v>
      </c>
      <c r="AK90" s="239">
        <v>21</v>
      </c>
      <c r="AL90" s="239">
        <v>56</v>
      </c>
      <c r="AM90" s="239" t="s">
        <v>384</v>
      </c>
      <c r="AN90" s="239">
        <v>5</v>
      </c>
      <c r="AO90" s="239">
        <v>1</v>
      </c>
      <c r="AS90" s="239">
        <v>3</v>
      </c>
      <c r="AT90" s="239">
        <v>2</v>
      </c>
      <c r="AU90" s="239">
        <v>65</v>
      </c>
      <c r="AV90" s="239">
        <v>11</v>
      </c>
      <c r="AW90" s="239">
        <v>21</v>
      </c>
      <c r="CT90" s="239">
        <v>416860</v>
      </c>
      <c r="CU90" s="239">
        <v>4957704</v>
      </c>
      <c r="CV90" s="239">
        <v>44.767899200000002</v>
      </c>
      <c r="CW90" s="239">
        <v>-94.050634599999995</v>
      </c>
      <c r="CX90" s="239" t="s">
        <v>379</v>
      </c>
      <c r="CY90" s="239" t="s">
        <v>1679</v>
      </c>
    </row>
    <row r="91" spans="1:103" x14ac:dyDescent="0.25">
      <c r="A91" s="239">
        <v>10825183</v>
      </c>
      <c r="B91" s="239">
        <v>2</v>
      </c>
      <c r="C91" s="239">
        <v>212</v>
      </c>
      <c r="D91" s="239">
        <v>124.84699999999999</v>
      </c>
      <c r="E91" s="239">
        <v>43</v>
      </c>
      <c r="G91" s="239" t="s">
        <v>1612</v>
      </c>
      <c r="H91" s="239">
        <v>8</v>
      </c>
      <c r="I91" s="239">
        <v>22</v>
      </c>
      <c r="K91" s="239">
        <v>12200815</v>
      </c>
      <c r="L91" s="239">
        <v>122290182</v>
      </c>
      <c r="M91" s="239">
        <v>8</v>
      </c>
      <c r="N91" s="239">
        <v>6</v>
      </c>
      <c r="O91" s="239">
        <v>2012</v>
      </c>
      <c r="P91" s="239" t="s">
        <v>381</v>
      </c>
      <c r="Q91" s="239">
        <v>9</v>
      </c>
      <c r="R91" s="239" t="s">
        <v>393</v>
      </c>
      <c r="S91" s="239">
        <v>5</v>
      </c>
      <c r="T91" s="239">
        <v>0</v>
      </c>
      <c r="U91" s="239">
        <v>1</v>
      </c>
      <c r="V91" s="239">
        <v>90</v>
      </c>
      <c r="W91" s="239">
        <v>81</v>
      </c>
      <c r="X91" s="239">
        <v>4</v>
      </c>
      <c r="Y91" s="239">
        <v>1</v>
      </c>
      <c r="Z91" s="239">
        <v>1</v>
      </c>
      <c r="AB91" s="239">
        <v>1</v>
      </c>
      <c r="AC91" s="239">
        <v>98</v>
      </c>
      <c r="AD91" s="239">
        <v>212</v>
      </c>
      <c r="AE91" s="239" t="s">
        <v>889</v>
      </c>
      <c r="AF91" s="239" t="s">
        <v>378</v>
      </c>
      <c r="AG91" s="239">
        <v>4</v>
      </c>
      <c r="AH91" s="239">
        <v>2</v>
      </c>
      <c r="AI91" s="239">
        <v>44</v>
      </c>
      <c r="AJ91" s="239">
        <v>1</v>
      </c>
      <c r="AK91" s="239">
        <v>21</v>
      </c>
      <c r="AL91" s="239">
        <v>59</v>
      </c>
      <c r="AM91" s="239" t="s">
        <v>374</v>
      </c>
      <c r="AN91" s="239">
        <v>5</v>
      </c>
      <c r="AS91" s="239">
        <v>3</v>
      </c>
      <c r="AT91" s="239">
        <v>2</v>
      </c>
      <c r="AU91" s="239">
        <v>55</v>
      </c>
      <c r="AV91" s="239">
        <v>11</v>
      </c>
      <c r="AW91" s="239">
        <v>21</v>
      </c>
      <c r="CT91" s="239">
        <v>416860</v>
      </c>
      <c r="CU91" s="239">
        <v>4957704</v>
      </c>
      <c r="CV91" s="239">
        <v>44.767899200000002</v>
      </c>
      <c r="CW91" s="239">
        <v>-94.050634599999995</v>
      </c>
      <c r="CX91" s="239" t="s">
        <v>379</v>
      </c>
      <c r="CY91" s="239" t="s">
        <v>1680</v>
      </c>
    </row>
    <row r="92" spans="1:103" x14ac:dyDescent="0.25">
      <c r="A92" s="239">
        <v>10837093</v>
      </c>
      <c r="B92" s="239">
        <v>2</v>
      </c>
      <c r="C92" s="239">
        <v>212</v>
      </c>
      <c r="D92" s="239">
        <v>124.84699999999999</v>
      </c>
      <c r="E92" s="239">
        <v>43</v>
      </c>
      <c r="G92" s="239" t="s">
        <v>1612</v>
      </c>
      <c r="H92" s="239">
        <v>8</v>
      </c>
      <c r="I92" s="239">
        <v>22</v>
      </c>
      <c r="K92" s="239">
        <v>12012947</v>
      </c>
      <c r="L92" s="239">
        <v>123310052</v>
      </c>
      <c r="M92" s="239">
        <v>11</v>
      </c>
      <c r="N92" s="239">
        <v>24</v>
      </c>
      <c r="O92" s="239">
        <v>2012</v>
      </c>
      <c r="P92" s="239" t="s">
        <v>386</v>
      </c>
      <c r="Q92" s="239">
        <v>2</v>
      </c>
      <c r="S92" s="239">
        <v>5</v>
      </c>
      <c r="T92" s="239">
        <v>0</v>
      </c>
      <c r="U92" s="239">
        <v>1</v>
      </c>
      <c r="W92" s="239">
        <v>99</v>
      </c>
      <c r="Y92" s="239">
        <v>6</v>
      </c>
      <c r="Z92" s="239">
        <v>99</v>
      </c>
      <c r="AA92" s="239">
        <v>99</v>
      </c>
      <c r="AB92" s="239">
        <v>1</v>
      </c>
      <c r="AC92" s="239">
        <v>98</v>
      </c>
      <c r="AD92" s="239" t="s">
        <v>1681</v>
      </c>
      <c r="AE92" s="239" t="s">
        <v>1682</v>
      </c>
      <c r="AF92" s="239" t="s">
        <v>378</v>
      </c>
      <c r="AG92" s="239">
        <v>4</v>
      </c>
      <c r="AH92" s="239">
        <v>0</v>
      </c>
      <c r="AI92" s="239">
        <v>2</v>
      </c>
      <c r="AJ92" s="239">
        <v>98</v>
      </c>
      <c r="AL92" s="239">
        <v>26</v>
      </c>
      <c r="AM92" s="239" t="s">
        <v>374</v>
      </c>
      <c r="AN92" s="239">
        <v>98</v>
      </c>
      <c r="AO92" s="239">
        <v>15</v>
      </c>
      <c r="AP92" s="239">
        <v>1</v>
      </c>
      <c r="AQ92" s="239">
        <v>8</v>
      </c>
      <c r="AS92" s="239">
        <v>7</v>
      </c>
      <c r="AT92" s="239">
        <v>98</v>
      </c>
      <c r="AU92" s="239">
        <v>55</v>
      </c>
      <c r="AV92" s="239">
        <v>11</v>
      </c>
      <c r="AW92" s="239">
        <v>21</v>
      </c>
      <c r="CT92" s="239">
        <v>416860</v>
      </c>
      <c r="CU92" s="239">
        <v>4957704</v>
      </c>
      <c r="CV92" s="239">
        <v>44.767899200000002</v>
      </c>
      <c r="CW92" s="239">
        <v>-94.050634599999995</v>
      </c>
      <c r="CX92" s="239" t="s">
        <v>379</v>
      </c>
      <c r="CY92" s="239" t="s">
        <v>1683</v>
      </c>
    </row>
    <row r="93" spans="1:103" x14ac:dyDescent="0.25">
      <c r="A93" s="239">
        <v>10926409</v>
      </c>
      <c r="B93" s="239">
        <v>2</v>
      </c>
      <c r="C93" s="239">
        <v>212</v>
      </c>
      <c r="D93" s="239">
        <v>124.84699999999999</v>
      </c>
      <c r="E93" s="239">
        <v>43</v>
      </c>
      <c r="G93" s="239" t="s">
        <v>1612</v>
      </c>
      <c r="H93" s="239">
        <v>8</v>
      </c>
      <c r="I93" s="239">
        <v>22</v>
      </c>
      <c r="L93" s="239">
        <v>140100058</v>
      </c>
      <c r="M93" s="239">
        <v>12</v>
      </c>
      <c r="N93" s="239">
        <v>8</v>
      </c>
      <c r="O93" s="239">
        <v>2013</v>
      </c>
      <c r="P93" s="239" t="s">
        <v>389</v>
      </c>
      <c r="Q93" s="239">
        <v>14</v>
      </c>
      <c r="S93" s="239">
        <v>5</v>
      </c>
      <c r="T93" s="239">
        <v>0</v>
      </c>
      <c r="U93" s="239">
        <v>2</v>
      </c>
      <c r="V93" s="239">
        <v>5</v>
      </c>
      <c r="W93" s="239">
        <v>10</v>
      </c>
      <c r="Y93" s="239">
        <v>1</v>
      </c>
      <c r="Z93" s="239">
        <v>4</v>
      </c>
      <c r="AB93" s="239">
        <v>3</v>
      </c>
      <c r="AC93" s="239">
        <v>98</v>
      </c>
      <c r="AF93" s="239" t="s">
        <v>378</v>
      </c>
      <c r="AG93" s="239">
        <v>10</v>
      </c>
      <c r="AH93" s="239">
        <v>2</v>
      </c>
      <c r="AI93" s="239">
        <v>4</v>
      </c>
      <c r="AJ93" s="239">
        <v>2</v>
      </c>
      <c r="AK93" s="239">
        <v>24</v>
      </c>
      <c r="AL93" s="239">
        <v>45</v>
      </c>
      <c r="AM93" s="239" t="s">
        <v>374</v>
      </c>
      <c r="AT93" s="239">
        <v>22</v>
      </c>
      <c r="AU93" s="239">
        <v>65</v>
      </c>
      <c r="AX93" s="239">
        <v>2</v>
      </c>
      <c r="AY93" s="239">
        <v>4</v>
      </c>
      <c r="AZ93" s="239">
        <v>3</v>
      </c>
      <c r="BA93" s="239">
        <v>21</v>
      </c>
      <c r="BB93" s="239">
        <v>32</v>
      </c>
      <c r="BC93" s="239" t="s">
        <v>374</v>
      </c>
      <c r="BJ93" s="239">
        <v>22</v>
      </c>
      <c r="BK93" s="239">
        <v>65</v>
      </c>
      <c r="CT93" s="239">
        <v>416860</v>
      </c>
      <c r="CU93" s="239">
        <v>4957704</v>
      </c>
      <c r="CV93" s="239">
        <v>44.767899200000002</v>
      </c>
      <c r="CW93" s="239">
        <v>-94.050634599999995</v>
      </c>
      <c r="CX93" s="239" t="s">
        <v>379</v>
      </c>
    </row>
    <row r="94" spans="1:103" x14ac:dyDescent="0.25">
      <c r="A94" s="239">
        <v>10926979</v>
      </c>
      <c r="B94" s="239">
        <v>2</v>
      </c>
      <c r="C94" s="239">
        <v>212</v>
      </c>
      <c r="D94" s="239">
        <v>124.84699999999999</v>
      </c>
      <c r="E94" s="239">
        <v>43</v>
      </c>
      <c r="G94" s="239" t="s">
        <v>1612</v>
      </c>
      <c r="H94" s="239">
        <v>8</v>
      </c>
      <c r="I94" s="239">
        <v>22</v>
      </c>
      <c r="K94" s="239">
        <v>13201540</v>
      </c>
      <c r="L94" s="239">
        <v>140920160</v>
      </c>
      <c r="M94" s="239">
        <v>12</v>
      </c>
      <c r="N94" s="239">
        <v>8</v>
      </c>
      <c r="O94" s="239">
        <v>2013</v>
      </c>
      <c r="P94" s="239" t="s">
        <v>389</v>
      </c>
      <c r="Q94" s="239">
        <v>14</v>
      </c>
      <c r="R94" s="239" t="s">
        <v>393</v>
      </c>
      <c r="S94" s="239">
        <v>3</v>
      </c>
      <c r="T94" s="239">
        <v>0</v>
      </c>
      <c r="U94" s="239">
        <v>2</v>
      </c>
      <c r="V94" s="239">
        <v>3</v>
      </c>
      <c r="W94" s="239">
        <v>10</v>
      </c>
      <c r="X94" s="239">
        <v>4</v>
      </c>
      <c r="Y94" s="239">
        <v>1</v>
      </c>
      <c r="Z94" s="239">
        <v>4</v>
      </c>
      <c r="AB94" s="239">
        <v>5</v>
      </c>
      <c r="AC94" s="239">
        <v>98</v>
      </c>
      <c r="AD94" s="239" t="s">
        <v>404</v>
      </c>
      <c r="AE94" s="239" t="s">
        <v>889</v>
      </c>
      <c r="AF94" s="239" t="s">
        <v>378</v>
      </c>
      <c r="AG94" s="239">
        <v>9</v>
      </c>
      <c r="AH94" s="239">
        <v>2</v>
      </c>
      <c r="AI94" s="239">
        <v>2</v>
      </c>
      <c r="AJ94" s="239">
        <v>3</v>
      </c>
      <c r="AK94" s="239">
        <v>21</v>
      </c>
      <c r="AL94" s="239">
        <v>32</v>
      </c>
      <c r="AM94" s="239" t="s">
        <v>374</v>
      </c>
      <c r="AN94" s="239">
        <v>5</v>
      </c>
      <c r="AO94" s="239">
        <v>1</v>
      </c>
      <c r="AS94" s="239">
        <v>3</v>
      </c>
      <c r="AT94" s="239">
        <v>22</v>
      </c>
      <c r="AU94" s="239">
        <v>65</v>
      </c>
      <c r="AV94" s="239">
        <v>11</v>
      </c>
      <c r="AW94" s="239">
        <v>21</v>
      </c>
      <c r="AX94" s="239">
        <v>2</v>
      </c>
      <c r="AY94" s="239">
        <v>2</v>
      </c>
      <c r="AZ94" s="239">
        <v>2</v>
      </c>
      <c r="BA94" s="239">
        <v>24</v>
      </c>
      <c r="BB94" s="239">
        <v>45</v>
      </c>
      <c r="BC94" s="239" t="s">
        <v>374</v>
      </c>
      <c r="BD94" s="239">
        <v>5</v>
      </c>
      <c r="BE94" s="239">
        <v>2</v>
      </c>
      <c r="BI94" s="239">
        <v>3</v>
      </c>
      <c r="BJ94" s="239">
        <v>22</v>
      </c>
      <c r="BK94" s="239">
        <v>65</v>
      </c>
      <c r="BL94" s="239">
        <v>11</v>
      </c>
      <c r="BM94" s="239">
        <v>21</v>
      </c>
      <c r="CT94" s="239">
        <v>416860</v>
      </c>
      <c r="CU94" s="239">
        <v>4957704</v>
      </c>
      <c r="CV94" s="239">
        <v>44.767899200000002</v>
      </c>
      <c r="CW94" s="239">
        <v>-94.050634599999995</v>
      </c>
      <c r="CX94" s="239" t="s">
        <v>379</v>
      </c>
      <c r="CY94" s="239" t="s">
        <v>1684</v>
      </c>
    </row>
    <row r="95" spans="1:103" x14ac:dyDescent="0.25">
      <c r="A95" s="239">
        <v>724619</v>
      </c>
      <c r="B95" s="239">
        <v>2</v>
      </c>
      <c r="C95" s="239">
        <v>212</v>
      </c>
      <c r="D95" s="239">
        <v>124.98</v>
      </c>
      <c r="E95" s="239">
        <v>43</v>
      </c>
      <c r="G95" s="239" t="s">
        <v>1612</v>
      </c>
      <c r="H95" s="239">
        <v>8</v>
      </c>
      <c r="I95" s="239">
        <v>22</v>
      </c>
      <c r="K95" s="239">
        <v>19201552</v>
      </c>
      <c r="M95" s="239">
        <v>6</v>
      </c>
      <c r="N95" s="239">
        <v>4</v>
      </c>
      <c r="O95" s="239">
        <v>2019</v>
      </c>
      <c r="P95" s="239" t="s">
        <v>391</v>
      </c>
      <c r="Q95" s="239">
        <v>15</v>
      </c>
      <c r="R95" s="239" t="s">
        <v>376</v>
      </c>
      <c r="S95" s="239">
        <v>4</v>
      </c>
      <c r="T95" s="239">
        <v>0</v>
      </c>
      <c r="U95" s="239">
        <v>1</v>
      </c>
      <c r="W95" s="239">
        <v>32</v>
      </c>
      <c r="X95" s="239">
        <v>2</v>
      </c>
      <c r="Y95" s="239">
        <v>1</v>
      </c>
      <c r="Z95" s="239">
        <v>3</v>
      </c>
      <c r="AB95" s="239">
        <v>2</v>
      </c>
      <c r="AC95" s="239">
        <v>98</v>
      </c>
      <c r="AD95" s="239" t="s">
        <v>377</v>
      </c>
      <c r="AF95" s="239" t="s">
        <v>378</v>
      </c>
      <c r="AG95" s="239">
        <v>3</v>
      </c>
      <c r="AH95" s="239">
        <v>2</v>
      </c>
      <c r="AI95" s="239">
        <v>49</v>
      </c>
      <c r="AJ95" s="239">
        <v>4</v>
      </c>
      <c r="AK95" s="239">
        <v>21</v>
      </c>
      <c r="AL95" s="239">
        <v>41</v>
      </c>
      <c r="AM95" s="239" t="s">
        <v>374</v>
      </c>
      <c r="AN95" s="239">
        <v>7</v>
      </c>
      <c r="AO95" s="239">
        <v>68</v>
      </c>
      <c r="AP95" s="239">
        <v>90</v>
      </c>
      <c r="AS95" s="239">
        <v>15</v>
      </c>
      <c r="AT95" s="239">
        <v>9</v>
      </c>
      <c r="AU95" s="239">
        <v>65</v>
      </c>
      <c r="AV95" s="239">
        <v>11</v>
      </c>
      <c r="AW95" s="239">
        <v>21</v>
      </c>
      <c r="CT95" s="239">
        <v>417073.07594615303</v>
      </c>
      <c r="CU95" s="239">
        <v>4957705.4525442403</v>
      </c>
      <c r="CV95" s="239">
        <v>44.76793413</v>
      </c>
      <c r="CW95" s="239">
        <v>-94.047945729999995</v>
      </c>
      <c r="CX95" s="239" t="s">
        <v>379</v>
      </c>
      <c r="CY95" s="239" t="s">
        <v>1685</v>
      </c>
    </row>
    <row r="96" spans="1:103" x14ac:dyDescent="0.25">
      <c r="A96" s="239">
        <v>771517</v>
      </c>
      <c r="B96" s="239">
        <v>2</v>
      </c>
      <c r="C96" s="239">
        <v>212</v>
      </c>
      <c r="D96" s="239">
        <v>125.005</v>
      </c>
      <c r="E96" s="239">
        <v>43</v>
      </c>
      <c r="G96" s="239" t="s">
        <v>1612</v>
      </c>
      <c r="H96" s="239">
        <v>8</v>
      </c>
      <c r="I96" s="239">
        <v>22</v>
      </c>
      <c r="K96" s="239">
        <v>19203091</v>
      </c>
      <c r="M96" s="239">
        <v>11</v>
      </c>
      <c r="N96" s="239">
        <v>27</v>
      </c>
      <c r="O96" s="239">
        <v>2019</v>
      </c>
      <c r="P96" s="239" t="s">
        <v>375</v>
      </c>
      <c r="Q96" s="239">
        <v>14</v>
      </c>
      <c r="R96" s="239" t="s">
        <v>376</v>
      </c>
      <c r="S96" s="239">
        <v>5</v>
      </c>
      <c r="T96" s="239">
        <v>0</v>
      </c>
      <c r="U96" s="239">
        <v>1</v>
      </c>
      <c r="W96" s="239">
        <v>32</v>
      </c>
      <c r="X96" s="239">
        <v>2</v>
      </c>
      <c r="Y96" s="239">
        <v>1</v>
      </c>
      <c r="Z96" s="239">
        <v>2</v>
      </c>
      <c r="AA96" s="239">
        <v>7</v>
      </c>
      <c r="AB96" s="239">
        <v>90</v>
      </c>
      <c r="AC96" s="239">
        <v>98</v>
      </c>
      <c r="AD96" s="239" t="s">
        <v>377</v>
      </c>
      <c r="AF96" s="239" t="s">
        <v>470</v>
      </c>
      <c r="AG96" s="239">
        <v>3</v>
      </c>
      <c r="AH96" s="239">
        <v>2</v>
      </c>
      <c r="AI96" s="239">
        <v>4</v>
      </c>
      <c r="AJ96" s="239">
        <v>4</v>
      </c>
      <c r="AK96" s="239">
        <v>21</v>
      </c>
      <c r="AL96" s="239">
        <v>20</v>
      </c>
      <c r="AM96" s="239" t="s">
        <v>384</v>
      </c>
      <c r="AN96" s="239">
        <v>5</v>
      </c>
      <c r="AO96" s="239">
        <v>68</v>
      </c>
      <c r="AP96" s="239">
        <v>62</v>
      </c>
      <c r="AS96" s="239">
        <v>15</v>
      </c>
      <c r="AT96" s="239">
        <v>98</v>
      </c>
      <c r="AU96" s="239">
        <v>65</v>
      </c>
      <c r="AV96" s="239">
        <v>11</v>
      </c>
      <c r="AW96" s="239">
        <v>21</v>
      </c>
      <c r="CT96" s="239">
        <v>417119.64270595298</v>
      </c>
      <c r="CU96" s="239">
        <v>4957735.0859368397</v>
      </c>
      <c r="CV96" s="239">
        <v>44.768206249999999</v>
      </c>
      <c r="CW96" s="239">
        <v>-94.047362179999993</v>
      </c>
      <c r="CX96" s="239" t="s">
        <v>379</v>
      </c>
      <c r="CY96" s="239" t="s">
        <v>1686</v>
      </c>
    </row>
    <row r="97" spans="1:103" x14ac:dyDescent="0.25">
      <c r="A97" s="239">
        <v>10988033</v>
      </c>
      <c r="B97" s="239">
        <v>2</v>
      </c>
      <c r="C97" s="239">
        <v>212</v>
      </c>
      <c r="D97" s="239">
        <v>125.048</v>
      </c>
      <c r="E97" s="239">
        <v>43</v>
      </c>
      <c r="G97" s="239" t="s">
        <v>1612</v>
      </c>
      <c r="H97" s="239">
        <v>8</v>
      </c>
      <c r="I97" s="239">
        <v>22</v>
      </c>
      <c r="K97" s="239">
        <v>14201399</v>
      </c>
      <c r="L97" s="239">
        <v>142890168</v>
      </c>
      <c r="M97" s="239">
        <v>10</v>
      </c>
      <c r="N97" s="239">
        <v>6</v>
      </c>
      <c r="O97" s="239">
        <v>2014</v>
      </c>
      <c r="P97" s="239" t="s">
        <v>381</v>
      </c>
      <c r="Q97" s="239">
        <v>15</v>
      </c>
      <c r="R97" s="239" t="s">
        <v>393</v>
      </c>
      <c r="S97" s="239">
        <v>2</v>
      </c>
      <c r="T97" s="239">
        <v>0</v>
      </c>
      <c r="U97" s="239">
        <v>2</v>
      </c>
      <c r="V97" s="239">
        <v>1</v>
      </c>
      <c r="W97" s="239">
        <v>10</v>
      </c>
      <c r="X97" s="239">
        <v>2</v>
      </c>
      <c r="Y97" s="239">
        <v>1</v>
      </c>
      <c r="Z97" s="239">
        <v>2</v>
      </c>
      <c r="AB97" s="239">
        <v>1</v>
      </c>
      <c r="AC97" s="239">
        <v>98</v>
      </c>
      <c r="AD97" s="239" t="s">
        <v>404</v>
      </c>
      <c r="AE97" s="239">
        <v>9</v>
      </c>
      <c r="AF97" s="239" t="s">
        <v>378</v>
      </c>
      <c r="AG97" s="239">
        <v>7</v>
      </c>
      <c r="AH97" s="239">
        <v>2</v>
      </c>
      <c r="AI97" s="239">
        <v>3</v>
      </c>
      <c r="AJ97" s="239">
        <v>3</v>
      </c>
      <c r="AK97" s="239">
        <v>21</v>
      </c>
      <c r="AL97" s="239">
        <v>20</v>
      </c>
      <c r="AM97" s="239" t="s">
        <v>374</v>
      </c>
      <c r="AN97" s="239">
        <v>5</v>
      </c>
      <c r="AO97" s="239">
        <v>15</v>
      </c>
      <c r="AS97" s="239">
        <v>3</v>
      </c>
      <c r="AT97" s="239">
        <v>98</v>
      </c>
      <c r="AU97" s="239">
        <v>65</v>
      </c>
      <c r="AV97" s="239">
        <v>11</v>
      </c>
      <c r="AW97" s="239">
        <v>20</v>
      </c>
      <c r="AX97" s="239">
        <v>2</v>
      </c>
      <c r="AY97" s="239">
        <v>50</v>
      </c>
      <c r="AZ97" s="239">
        <v>3</v>
      </c>
      <c r="BA97" s="239">
        <v>22</v>
      </c>
      <c r="BB97" s="239">
        <v>33</v>
      </c>
      <c r="BC97" s="239" t="s">
        <v>374</v>
      </c>
      <c r="BD97" s="239">
        <v>5</v>
      </c>
      <c r="BE97" s="239">
        <v>1</v>
      </c>
      <c r="BI97" s="239">
        <v>3</v>
      </c>
      <c r="BJ97" s="239">
        <v>98</v>
      </c>
      <c r="BK97" s="239">
        <v>65</v>
      </c>
      <c r="BL97" s="239">
        <v>11</v>
      </c>
      <c r="BM97" s="239">
        <v>20</v>
      </c>
      <c r="CT97" s="239">
        <v>417183</v>
      </c>
      <c r="CU97" s="239">
        <v>4957704</v>
      </c>
      <c r="CV97" s="239">
        <v>44.767929700000003</v>
      </c>
      <c r="CW97" s="239">
        <v>-94.046555699999999</v>
      </c>
      <c r="CX97" s="239" t="s">
        <v>379</v>
      </c>
      <c r="CY97" s="239" t="s">
        <v>1687</v>
      </c>
    </row>
    <row r="98" spans="1:103" x14ac:dyDescent="0.25">
      <c r="A98" s="239">
        <v>10880290</v>
      </c>
      <c r="B98" s="239">
        <v>2</v>
      </c>
      <c r="C98" s="239">
        <v>212</v>
      </c>
      <c r="D98" s="239">
        <v>125.149</v>
      </c>
      <c r="E98" s="239">
        <v>43</v>
      </c>
      <c r="G98" s="239" t="s">
        <v>1612</v>
      </c>
      <c r="H98" s="239">
        <v>8</v>
      </c>
      <c r="I98" s="239">
        <v>22</v>
      </c>
      <c r="K98" s="239">
        <v>13200233</v>
      </c>
      <c r="L98" s="239">
        <v>130440227</v>
      </c>
      <c r="M98" s="239">
        <v>2</v>
      </c>
      <c r="N98" s="239">
        <v>12</v>
      </c>
      <c r="O98" s="239">
        <v>2013</v>
      </c>
      <c r="P98" s="239" t="s">
        <v>391</v>
      </c>
      <c r="Q98" s="239">
        <v>14</v>
      </c>
      <c r="R98" s="239" t="s">
        <v>376</v>
      </c>
      <c r="S98" s="239">
        <v>4</v>
      </c>
      <c r="T98" s="239">
        <v>0</v>
      </c>
      <c r="U98" s="239">
        <v>2</v>
      </c>
      <c r="V98" s="239">
        <v>1</v>
      </c>
      <c r="W98" s="239">
        <v>10</v>
      </c>
      <c r="X98" s="239">
        <v>2</v>
      </c>
      <c r="Y98" s="239">
        <v>1</v>
      </c>
      <c r="Z98" s="239">
        <v>1</v>
      </c>
      <c r="AB98" s="239">
        <v>1</v>
      </c>
      <c r="AC98" s="239">
        <v>98</v>
      </c>
      <c r="AD98" s="239" t="s">
        <v>1688</v>
      </c>
      <c r="AE98" s="239" t="s">
        <v>1689</v>
      </c>
      <c r="AF98" s="239" t="s">
        <v>378</v>
      </c>
      <c r="AG98" s="239">
        <v>7</v>
      </c>
      <c r="AH98" s="239">
        <v>2</v>
      </c>
      <c r="AI98" s="239">
        <v>2</v>
      </c>
      <c r="AJ98" s="239">
        <v>4</v>
      </c>
      <c r="AK98" s="239">
        <v>21</v>
      </c>
      <c r="AL98" s="239">
        <v>44</v>
      </c>
      <c r="AM98" s="239" t="s">
        <v>374</v>
      </c>
      <c r="AN98" s="239">
        <v>5</v>
      </c>
      <c r="AO98" s="239">
        <v>15</v>
      </c>
      <c r="AS98" s="239">
        <v>4</v>
      </c>
      <c r="AT98" s="239">
        <v>98</v>
      </c>
      <c r="AU98" s="239">
        <v>65</v>
      </c>
      <c r="AV98" s="239">
        <v>11</v>
      </c>
      <c r="AW98" s="239">
        <v>21</v>
      </c>
      <c r="AX98" s="239">
        <v>2</v>
      </c>
      <c r="AY98" s="239">
        <v>2</v>
      </c>
      <c r="AZ98" s="239">
        <v>4</v>
      </c>
      <c r="BA98" s="239">
        <v>21</v>
      </c>
      <c r="BB98" s="239">
        <v>65</v>
      </c>
      <c r="BC98" s="239" t="s">
        <v>374</v>
      </c>
      <c r="BD98" s="239">
        <v>5</v>
      </c>
      <c r="BE98" s="239">
        <v>1</v>
      </c>
      <c r="BI98" s="239">
        <v>4</v>
      </c>
      <c r="BJ98" s="239">
        <v>98</v>
      </c>
      <c r="BK98" s="239">
        <v>65</v>
      </c>
      <c r="BL98" s="239">
        <v>11</v>
      </c>
      <c r="BM98" s="239">
        <v>21</v>
      </c>
      <c r="CT98" s="239">
        <v>417346</v>
      </c>
      <c r="CU98" s="239">
        <v>4957703</v>
      </c>
      <c r="CV98" s="239">
        <v>44.767945099999999</v>
      </c>
      <c r="CW98" s="239">
        <v>-94.0444964</v>
      </c>
      <c r="CX98" s="239" t="s">
        <v>379</v>
      </c>
      <c r="CY98" s="239" t="s">
        <v>1690</v>
      </c>
    </row>
    <row r="99" spans="1:103" x14ac:dyDescent="0.25">
      <c r="A99" s="239">
        <v>10977857</v>
      </c>
      <c r="B99" s="239">
        <v>2</v>
      </c>
      <c r="C99" s="239">
        <v>212</v>
      </c>
      <c r="D99" s="239">
        <v>125.18</v>
      </c>
      <c r="E99" s="239">
        <v>43</v>
      </c>
      <c r="G99" s="239" t="s">
        <v>1612</v>
      </c>
      <c r="H99" s="239">
        <v>8</v>
      </c>
      <c r="I99" s="239">
        <v>22</v>
      </c>
      <c r="K99" s="239">
        <v>14200983</v>
      </c>
      <c r="L99" s="239">
        <v>142060180</v>
      </c>
      <c r="M99" s="239">
        <v>7</v>
      </c>
      <c r="N99" s="239">
        <v>17</v>
      </c>
      <c r="O99" s="239">
        <v>2014</v>
      </c>
      <c r="P99" s="239" t="s">
        <v>416</v>
      </c>
      <c r="Q99" s="239">
        <v>3</v>
      </c>
      <c r="R99" s="239" t="s">
        <v>376</v>
      </c>
      <c r="S99" s="239">
        <v>3</v>
      </c>
      <c r="T99" s="239">
        <v>0</v>
      </c>
      <c r="U99" s="239">
        <v>1</v>
      </c>
      <c r="V99" s="239">
        <v>7</v>
      </c>
      <c r="W99" s="239">
        <v>83</v>
      </c>
      <c r="X99" s="239">
        <v>2</v>
      </c>
      <c r="Y99" s="239">
        <v>6</v>
      </c>
      <c r="Z99" s="239">
        <v>1</v>
      </c>
      <c r="AB99" s="239">
        <v>1</v>
      </c>
      <c r="AC99" s="239">
        <v>98</v>
      </c>
      <c r="AD99" s="239">
        <v>212</v>
      </c>
      <c r="AE99" s="239">
        <v>81</v>
      </c>
      <c r="AF99" s="239" t="s">
        <v>378</v>
      </c>
      <c r="AG99" s="239">
        <v>3</v>
      </c>
      <c r="AH99" s="239">
        <v>2</v>
      </c>
      <c r="AI99" s="239">
        <v>2</v>
      </c>
      <c r="AJ99" s="239">
        <v>3</v>
      </c>
      <c r="AK99" s="239">
        <v>21</v>
      </c>
      <c r="AL99" s="239">
        <v>28</v>
      </c>
      <c r="AM99" s="239" t="s">
        <v>384</v>
      </c>
      <c r="AN99" s="239">
        <v>1</v>
      </c>
      <c r="AO99" s="239">
        <v>18</v>
      </c>
      <c r="AP99" s="239">
        <v>8</v>
      </c>
      <c r="AS99" s="239">
        <v>3</v>
      </c>
      <c r="AT99" s="239">
        <v>98</v>
      </c>
      <c r="AU99" s="239">
        <v>65</v>
      </c>
      <c r="AV99" s="239">
        <v>11</v>
      </c>
      <c r="AW99" s="239">
        <v>21</v>
      </c>
      <c r="CT99" s="239">
        <v>417396</v>
      </c>
      <c r="CU99" s="239">
        <v>4957703</v>
      </c>
      <c r="CV99" s="239">
        <v>44.767949700000003</v>
      </c>
      <c r="CW99" s="239">
        <v>-94.043870499999997</v>
      </c>
      <c r="CX99" s="239" t="s">
        <v>379</v>
      </c>
      <c r="CY99" s="239" t="s">
        <v>1691</v>
      </c>
    </row>
    <row r="100" spans="1:103" x14ac:dyDescent="0.25">
      <c r="A100" s="239">
        <v>423523</v>
      </c>
      <c r="B100" s="239">
        <v>2</v>
      </c>
      <c r="C100" s="239">
        <v>212</v>
      </c>
      <c r="D100" s="239">
        <v>125.252</v>
      </c>
      <c r="E100" s="239">
        <v>43</v>
      </c>
      <c r="G100" s="239" t="s">
        <v>1612</v>
      </c>
      <c r="H100" s="239">
        <v>8</v>
      </c>
      <c r="I100" s="239">
        <v>22</v>
      </c>
      <c r="K100" s="239">
        <v>17200501</v>
      </c>
      <c r="M100" s="239">
        <v>2</v>
      </c>
      <c r="N100" s="239">
        <v>16</v>
      </c>
      <c r="O100" s="239">
        <v>2017</v>
      </c>
      <c r="P100" s="239" t="s">
        <v>416</v>
      </c>
      <c r="Q100" s="239">
        <v>17</v>
      </c>
      <c r="R100" s="239" t="s">
        <v>376</v>
      </c>
      <c r="S100" s="239">
        <v>5</v>
      </c>
      <c r="T100" s="239">
        <v>0</v>
      </c>
      <c r="U100" s="239">
        <v>2</v>
      </c>
      <c r="V100" s="239">
        <v>10</v>
      </c>
      <c r="W100" s="239">
        <v>10</v>
      </c>
      <c r="X100" s="239">
        <v>2</v>
      </c>
      <c r="Y100" s="239">
        <v>3</v>
      </c>
      <c r="Z100" s="239">
        <v>1</v>
      </c>
      <c r="AB100" s="239">
        <v>1</v>
      </c>
      <c r="AC100" s="239">
        <v>98</v>
      </c>
      <c r="AD100" s="239" t="s">
        <v>377</v>
      </c>
      <c r="AF100" s="239" t="s">
        <v>378</v>
      </c>
      <c r="AG100" s="239">
        <v>5</v>
      </c>
      <c r="AH100" s="239">
        <v>2</v>
      </c>
      <c r="AI100" s="239">
        <v>2</v>
      </c>
      <c r="AJ100" s="239">
        <v>4</v>
      </c>
      <c r="AK100" s="239">
        <v>21</v>
      </c>
      <c r="AL100" s="239">
        <v>36</v>
      </c>
      <c r="AM100" s="239" t="s">
        <v>374</v>
      </c>
      <c r="AN100" s="239">
        <v>5</v>
      </c>
      <c r="AO100" s="239">
        <v>68</v>
      </c>
      <c r="AS100" s="239">
        <v>14</v>
      </c>
      <c r="AT100" s="239">
        <v>9</v>
      </c>
      <c r="AU100" s="239">
        <v>65</v>
      </c>
      <c r="AV100" s="239">
        <v>11</v>
      </c>
      <c r="AW100" s="239">
        <v>21</v>
      </c>
      <c r="AX100" s="239">
        <v>2</v>
      </c>
      <c r="AY100" s="239">
        <v>2</v>
      </c>
      <c r="AZ100" s="239">
        <v>4</v>
      </c>
      <c r="BA100" s="239">
        <v>21</v>
      </c>
      <c r="BB100" s="239">
        <v>37</v>
      </c>
      <c r="BC100" s="239" t="s">
        <v>374</v>
      </c>
      <c r="BD100" s="239">
        <v>5</v>
      </c>
      <c r="BE100" s="239">
        <v>1</v>
      </c>
      <c r="BI100" s="239">
        <v>14</v>
      </c>
      <c r="BJ100" s="239">
        <v>9</v>
      </c>
      <c r="BK100" s="239">
        <v>65</v>
      </c>
      <c r="BL100" s="239">
        <v>11</v>
      </c>
      <c r="BM100" s="239">
        <v>21</v>
      </c>
      <c r="CT100" s="239">
        <v>417513.34349335497</v>
      </c>
      <c r="CU100" s="239">
        <v>4957713.9192278404</v>
      </c>
      <c r="CV100" s="239">
        <v>44.768061250000002</v>
      </c>
      <c r="CW100" s="239">
        <v>-94.042384369999994</v>
      </c>
      <c r="CX100" s="239" t="s">
        <v>379</v>
      </c>
      <c r="CY100" s="239" t="s">
        <v>1692</v>
      </c>
    </row>
    <row r="101" spans="1:103" x14ac:dyDescent="0.25">
      <c r="A101" s="239">
        <v>724595</v>
      </c>
      <c r="B101" s="239">
        <v>2</v>
      </c>
      <c r="C101" s="239">
        <v>212</v>
      </c>
      <c r="D101" s="239">
        <v>125.27200000000001</v>
      </c>
      <c r="E101" s="239">
        <v>43</v>
      </c>
      <c r="G101" s="239" t="s">
        <v>1612</v>
      </c>
      <c r="H101" s="239">
        <v>8</v>
      </c>
      <c r="I101" s="239">
        <v>22</v>
      </c>
      <c r="K101" s="239" t="s">
        <v>1693</v>
      </c>
      <c r="M101" s="239">
        <v>6</v>
      </c>
      <c r="N101" s="239">
        <v>4</v>
      </c>
      <c r="O101" s="239">
        <v>2019</v>
      </c>
      <c r="P101" s="239" t="s">
        <v>391</v>
      </c>
      <c r="Q101" s="239">
        <v>16</v>
      </c>
      <c r="R101" s="239" t="s">
        <v>376</v>
      </c>
      <c r="S101" s="239">
        <v>5</v>
      </c>
      <c r="T101" s="239">
        <v>0</v>
      </c>
      <c r="U101" s="239">
        <v>1</v>
      </c>
      <c r="W101" s="239">
        <v>32</v>
      </c>
      <c r="X101" s="239">
        <v>2</v>
      </c>
      <c r="Y101" s="239">
        <v>1</v>
      </c>
      <c r="Z101" s="239">
        <v>3</v>
      </c>
      <c r="AA101" s="239">
        <v>5</v>
      </c>
      <c r="AB101" s="239">
        <v>2</v>
      </c>
      <c r="AC101" s="239">
        <v>98</v>
      </c>
      <c r="AD101" s="239" t="s">
        <v>377</v>
      </c>
      <c r="AF101" s="239" t="s">
        <v>470</v>
      </c>
      <c r="AG101" s="239">
        <v>3</v>
      </c>
      <c r="AH101" s="239">
        <v>2</v>
      </c>
      <c r="AI101" s="239">
        <v>4</v>
      </c>
      <c r="AJ101" s="239">
        <v>4</v>
      </c>
      <c r="AK101" s="239">
        <v>21</v>
      </c>
      <c r="AL101" s="239">
        <v>51</v>
      </c>
      <c r="AM101" s="239" t="s">
        <v>384</v>
      </c>
      <c r="AN101" s="239">
        <v>5</v>
      </c>
      <c r="AO101" s="239">
        <v>72</v>
      </c>
      <c r="AP101" s="239">
        <v>70</v>
      </c>
      <c r="AS101" s="239">
        <v>15</v>
      </c>
      <c r="AT101" s="239">
        <v>98</v>
      </c>
      <c r="AU101" s="239">
        <v>65</v>
      </c>
      <c r="AV101" s="239">
        <v>11</v>
      </c>
      <c r="AW101" s="239">
        <v>21</v>
      </c>
      <c r="CT101" s="239">
        <v>417549.389111417</v>
      </c>
      <c r="CU101" s="239">
        <v>4957733.4765533302</v>
      </c>
      <c r="CV101" s="239">
        <v>44.768241439999997</v>
      </c>
      <c r="CW101" s="239">
        <v>-94.041932099999997</v>
      </c>
      <c r="CX101" s="239" t="s">
        <v>379</v>
      </c>
      <c r="CY101" s="239" t="s">
        <v>1694</v>
      </c>
    </row>
    <row r="102" spans="1:103" x14ac:dyDescent="0.25">
      <c r="A102" s="239">
        <v>748236</v>
      </c>
      <c r="B102" s="239">
        <v>2</v>
      </c>
      <c r="C102" s="239">
        <v>212</v>
      </c>
      <c r="D102" s="239">
        <v>125.318</v>
      </c>
      <c r="E102" s="239">
        <v>43</v>
      </c>
      <c r="G102" s="239" t="s">
        <v>1612</v>
      </c>
      <c r="H102" s="239">
        <v>8</v>
      </c>
      <c r="I102" s="239">
        <v>22</v>
      </c>
      <c r="K102" s="239">
        <v>19202364</v>
      </c>
      <c r="M102" s="239">
        <v>9</v>
      </c>
      <c r="N102" s="239">
        <v>10</v>
      </c>
      <c r="O102" s="239">
        <v>2019</v>
      </c>
      <c r="P102" s="239" t="s">
        <v>391</v>
      </c>
      <c r="Q102" s="239">
        <v>6</v>
      </c>
      <c r="R102" s="239" t="s">
        <v>376</v>
      </c>
      <c r="S102" s="239">
        <v>1</v>
      </c>
      <c r="T102" s="239">
        <v>1</v>
      </c>
      <c r="U102" s="239">
        <v>2</v>
      </c>
      <c r="V102" s="239">
        <v>5</v>
      </c>
      <c r="W102" s="239">
        <v>10</v>
      </c>
      <c r="X102" s="239">
        <v>3</v>
      </c>
      <c r="Y102" s="239">
        <v>4</v>
      </c>
      <c r="Z102" s="239">
        <v>90</v>
      </c>
      <c r="AB102" s="239">
        <v>2</v>
      </c>
      <c r="AC102" s="239">
        <v>98</v>
      </c>
      <c r="AD102" s="239" t="s">
        <v>377</v>
      </c>
      <c r="AF102" s="239" t="s">
        <v>470</v>
      </c>
      <c r="AG102" s="239">
        <v>10</v>
      </c>
      <c r="AH102" s="239">
        <v>2</v>
      </c>
      <c r="AI102" s="239">
        <v>2</v>
      </c>
      <c r="AJ102" s="239">
        <v>2</v>
      </c>
      <c r="AK102" s="239">
        <v>21</v>
      </c>
      <c r="AL102" s="239">
        <v>67</v>
      </c>
      <c r="AM102" s="239" t="s">
        <v>384</v>
      </c>
      <c r="AN102" s="239">
        <v>5</v>
      </c>
      <c r="AO102" s="239">
        <v>2</v>
      </c>
      <c r="AS102" s="239">
        <v>12</v>
      </c>
      <c r="AT102" s="239">
        <v>23</v>
      </c>
      <c r="AU102" s="239">
        <v>30</v>
      </c>
      <c r="AV102" s="239">
        <v>11</v>
      </c>
      <c r="AW102" s="239">
        <v>21</v>
      </c>
      <c r="AX102" s="239">
        <v>2</v>
      </c>
      <c r="AY102" s="239">
        <v>49</v>
      </c>
      <c r="AZ102" s="239">
        <v>4</v>
      </c>
      <c r="BA102" s="239">
        <v>21</v>
      </c>
      <c r="BB102" s="239">
        <v>59</v>
      </c>
      <c r="BC102" s="239" t="s">
        <v>374</v>
      </c>
      <c r="BD102" s="239">
        <v>5</v>
      </c>
      <c r="BE102" s="239">
        <v>1</v>
      </c>
      <c r="BI102" s="239">
        <v>14</v>
      </c>
      <c r="BJ102" s="239">
        <v>9</v>
      </c>
      <c r="BK102" s="239">
        <v>65</v>
      </c>
      <c r="BL102" s="239">
        <v>11</v>
      </c>
      <c r="BM102" s="239">
        <v>21</v>
      </c>
      <c r="CT102" s="239">
        <v>417623.41038015502</v>
      </c>
      <c r="CU102" s="239">
        <v>4957730.8525950396</v>
      </c>
      <c r="CV102" s="239">
        <v>44.768226349999999</v>
      </c>
      <c r="CW102" s="239">
        <v>-94.040996419999999</v>
      </c>
      <c r="CX102" s="239" t="s">
        <v>379</v>
      </c>
      <c r="CY102" s="239" t="s">
        <v>1695</v>
      </c>
    </row>
    <row r="103" spans="1:103" x14ac:dyDescent="0.25">
      <c r="A103" s="239">
        <v>671506</v>
      </c>
      <c r="B103" s="239">
        <v>2</v>
      </c>
      <c r="C103" s="239">
        <v>212</v>
      </c>
      <c r="D103" s="239">
        <v>125.34</v>
      </c>
      <c r="E103" s="239">
        <v>43</v>
      </c>
      <c r="G103" s="239" t="s">
        <v>1612</v>
      </c>
      <c r="H103" s="239">
        <v>8</v>
      </c>
      <c r="I103" s="239">
        <v>22</v>
      </c>
      <c r="K103" s="239">
        <v>18203194</v>
      </c>
      <c r="M103" s="239">
        <v>12</v>
      </c>
      <c r="N103" s="239">
        <v>27</v>
      </c>
      <c r="O103" s="239">
        <v>2018</v>
      </c>
      <c r="P103" s="239" t="s">
        <v>416</v>
      </c>
      <c r="Q103" s="239">
        <v>7</v>
      </c>
      <c r="R103" s="239" t="s">
        <v>393</v>
      </c>
      <c r="S103" s="239">
        <v>5</v>
      </c>
      <c r="T103" s="239">
        <v>0</v>
      </c>
      <c r="U103" s="239">
        <v>1</v>
      </c>
      <c r="W103" s="239">
        <v>32</v>
      </c>
      <c r="X103" s="239">
        <v>3</v>
      </c>
      <c r="Y103" s="239">
        <v>1</v>
      </c>
      <c r="Z103" s="239">
        <v>2</v>
      </c>
      <c r="AA103" s="239">
        <v>3</v>
      </c>
      <c r="AB103" s="239">
        <v>2</v>
      </c>
      <c r="AC103" s="239">
        <v>98</v>
      </c>
      <c r="AD103" s="239" t="s">
        <v>377</v>
      </c>
      <c r="AF103" s="239" t="s">
        <v>378</v>
      </c>
      <c r="AG103" s="239">
        <v>3</v>
      </c>
      <c r="AH103" s="239">
        <v>2</v>
      </c>
      <c r="AI103" s="239">
        <v>4</v>
      </c>
      <c r="AJ103" s="239">
        <v>3</v>
      </c>
      <c r="AK103" s="239">
        <v>21</v>
      </c>
      <c r="AL103" s="239">
        <v>30</v>
      </c>
      <c r="AM103" s="239" t="s">
        <v>384</v>
      </c>
      <c r="AN103" s="239">
        <v>5</v>
      </c>
      <c r="AO103" s="239">
        <v>1</v>
      </c>
      <c r="AS103" s="239">
        <v>14</v>
      </c>
      <c r="AT103" s="239">
        <v>9</v>
      </c>
      <c r="AU103" s="239">
        <v>65</v>
      </c>
      <c r="AV103" s="239">
        <v>11</v>
      </c>
      <c r="AW103" s="239">
        <v>21</v>
      </c>
      <c r="CT103" s="239">
        <v>417653.04377275502</v>
      </c>
      <c r="CU103" s="239">
        <v>4957701.2192024402</v>
      </c>
      <c r="CV103" s="239">
        <v>44.767963039999998</v>
      </c>
      <c r="CW103" s="239">
        <v>-94.040617209999994</v>
      </c>
      <c r="CX103" s="239" t="s">
        <v>438</v>
      </c>
      <c r="CY103" s="239" t="s">
        <v>1696</v>
      </c>
    </row>
    <row r="104" spans="1:103" x14ac:dyDescent="0.25">
      <c r="A104" s="239">
        <v>10926857</v>
      </c>
      <c r="B104" s="239">
        <v>2</v>
      </c>
      <c r="C104" s="239">
        <v>212</v>
      </c>
      <c r="D104" s="239">
        <v>125.346</v>
      </c>
      <c r="E104" s="239">
        <v>43</v>
      </c>
      <c r="F104" s="239" t="s">
        <v>1697</v>
      </c>
      <c r="H104" s="239">
        <v>8</v>
      </c>
      <c r="I104" s="239">
        <v>22</v>
      </c>
      <c r="L104" s="239">
        <v>140300049</v>
      </c>
      <c r="M104" s="239">
        <v>12</v>
      </c>
      <c r="N104" s="239">
        <v>28</v>
      </c>
      <c r="O104" s="239">
        <v>2013</v>
      </c>
      <c r="P104" s="239" t="s">
        <v>386</v>
      </c>
      <c r="Q104" s="239">
        <v>11</v>
      </c>
      <c r="S104" s="239">
        <v>5</v>
      </c>
      <c r="T104" s="239">
        <v>0</v>
      </c>
      <c r="U104" s="239">
        <v>1</v>
      </c>
      <c r="V104" s="239">
        <v>8</v>
      </c>
      <c r="W104" s="239">
        <v>16</v>
      </c>
      <c r="Y104" s="239">
        <v>1</v>
      </c>
      <c r="Z104" s="239">
        <v>1</v>
      </c>
      <c r="AB104" s="239">
        <v>1</v>
      </c>
      <c r="AC104" s="239">
        <v>98</v>
      </c>
      <c r="AF104" s="239" t="s">
        <v>378</v>
      </c>
      <c r="AG104" s="239">
        <v>4</v>
      </c>
      <c r="AH104" s="239">
        <v>2</v>
      </c>
      <c r="AI104" s="239">
        <v>4</v>
      </c>
      <c r="AJ104" s="239">
        <v>3</v>
      </c>
      <c r="AK104" s="239">
        <v>21</v>
      </c>
      <c r="AL104" s="239">
        <v>54</v>
      </c>
      <c r="AM104" s="239" t="s">
        <v>374</v>
      </c>
      <c r="AT104" s="239">
        <v>98</v>
      </c>
      <c r="AU104" s="239">
        <v>65</v>
      </c>
      <c r="CT104" s="239">
        <v>417662</v>
      </c>
      <c r="CU104" s="239">
        <v>4957702</v>
      </c>
      <c r="CV104" s="239">
        <v>44.767969000000001</v>
      </c>
      <c r="CW104" s="239">
        <v>-94.040499199999999</v>
      </c>
      <c r="CX104" s="239" t="s">
        <v>379</v>
      </c>
    </row>
    <row r="105" spans="1:103" x14ac:dyDescent="0.25">
      <c r="A105" s="239">
        <v>10971844</v>
      </c>
      <c r="B105" s="239">
        <v>2</v>
      </c>
      <c r="C105" s="239">
        <v>212</v>
      </c>
      <c r="D105" s="239">
        <v>125.346</v>
      </c>
      <c r="E105" s="239">
        <v>43</v>
      </c>
      <c r="G105" s="239" t="s">
        <v>1612</v>
      </c>
      <c r="H105" s="239">
        <v>8</v>
      </c>
      <c r="I105" s="239">
        <v>22</v>
      </c>
      <c r="K105" s="239">
        <v>14200187</v>
      </c>
      <c r="L105" s="239">
        <v>140920161</v>
      </c>
      <c r="M105" s="239">
        <v>2</v>
      </c>
      <c r="N105" s="239">
        <v>3</v>
      </c>
      <c r="O105" s="239">
        <v>2014</v>
      </c>
      <c r="P105" s="239" t="s">
        <v>381</v>
      </c>
      <c r="Q105" s="239">
        <v>5</v>
      </c>
      <c r="R105" s="239" t="s">
        <v>376</v>
      </c>
      <c r="S105" s="239">
        <v>3</v>
      </c>
      <c r="T105" s="239">
        <v>0</v>
      </c>
      <c r="U105" s="239">
        <v>2</v>
      </c>
      <c r="V105" s="239">
        <v>3</v>
      </c>
      <c r="W105" s="239">
        <v>10</v>
      </c>
      <c r="X105" s="239">
        <v>4</v>
      </c>
      <c r="Y105" s="239">
        <v>4</v>
      </c>
      <c r="Z105" s="239">
        <v>1</v>
      </c>
      <c r="AB105" s="239">
        <v>1</v>
      </c>
      <c r="AC105" s="239">
        <v>98</v>
      </c>
      <c r="AD105" s="239" t="s">
        <v>404</v>
      </c>
      <c r="AE105" s="239" t="s">
        <v>1698</v>
      </c>
      <c r="AF105" s="239" t="s">
        <v>378</v>
      </c>
      <c r="AG105" s="239">
        <v>9</v>
      </c>
      <c r="AH105" s="239">
        <v>2</v>
      </c>
      <c r="AI105" s="239">
        <v>2</v>
      </c>
      <c r="AJ105" s="239">
        <v>4</v>
      </c>
      <c r="AK105" s="239">
        <v>21</v>
      </c>
      <c r="AL105" s="239">
        <v>51</v>
      </c>
      <c r="AM105" s="239" t="s">
        <v>374</v>
      </c>
      <c r="AN105" s="239">
        <v>5</v>
      </c>
      <c r="AO105" s="239">
        <v>1</v>
      </c>
      <c r="AS105" s="239">
        <v>4</v>
      </c>
      <c r="AT105" s="239">
        <v>22</v>
      </c>
      <c r="AU105" s="239">
        <v>65</v>
      </c>
      <c r="AV105" s="239">
        <v>11</v>
      </c>
      <c r="AW105" s="239">
        <v>21</v>
      </c>
      <c r="AX105" s="239">
        <v>2</v>
      </c>
      <c r="AY105" s="239">
        <v>2</v>
      </c>
      <c r="AZ105" s="239">
        <v>1</v>
      </c>
      <c r="BA105" s="239">
        <v>24</v>
      </c>
      <c r="BB105" s="239">
        <v>22</v>
      </c>
      <c r="BC105" s="239" t="s">
        <v>374</v>
      </c>
      <c r="BD105" s="239">
        <v>5</v>
      </c>
      <c r="BE105" s="239">
        <v>2</v>
      </c>
      <c r="BI105" s="239">
        <v>4</v>
      </c>
      <c r="BJ105" s="239">
        <v>22</v>
      </c>
      <c r="BK105" s="239">
        <v>65</v>
      </c>
      <c r="BL105" s="239">
        <v>11</v>
      </c>
      <c r="BM105" s="239">
        <v>21</v>
      </c>
      <c r="CT105" s="239">
        <v>417662</v>
      </c>
      <c r="CU105" s="239">
        <v>4957702</v>
      </c>
      <c r="CV105" s="239">
        <v>44.767969000000001</v>
      </c>
      <c r="CW105" s="239">
        <v>-94.040499199999999</v>
      </c>
      <c r="CX105" s="239" t="s">
        <v>379</v>
      </c>
      <c r="CY105" s="239" t="s">
        <v>1699</v>
      </c>
    </row>
    <row r="106" spans="1:103" x14ac:dyDescent="0.25">
      <c r="A106" s="239">
        <v>802587</v>
      </c>
      <c r="B106" s="239">
        <v>2</v>
      </c>
      <c r="C106" s="239">
        <v>212</v>
      </c>
      <c r="D106" s="239">
        <v>125.355</v>
      </c>
      <c r="E106" s="239">
        <v>43</v>
      </c>
      <c r="F106" s="239" t="s">
        <v>1697</v>
      </c>
      <c r="H106" s="239">
        <v>8</v>
      </c>
      <c r="I106" s="239">
        <v>22</v>
      </c>
      <c r="K106" s="239">
        <v>20200641</v>
      </c>
      <c r="L106" s="239">
        <v>200650177</v>
      </c>
      <c r="M106" s="239">
        <v>3</v>
      </c>
      <c r="N106" s="239">
        <v>5</v>
      </c>
      <c r="O106" s="239">
        <v>2020</v>
      </c>
      <c r="P106" s="239" t="s">
        <v>416</v>
      </c>
      <c r="Q106" s="239">
        <v>14</v>
      </c>
      <c r="R106" s="239">
        <v>98</v>
      </c>
      <c r="S106" s="239">
        <v>5</v>
      </c>
      <c r="T106" s="239">
        <v>0</v>
      </c>
      <c r="U106" s="239">
        <v>2</v>
      </c>
      <c r="V106" s="239">
        <v>10</v>
      </c>
      <c r="W106" s="239">
        <v>10</v>
      </c>
      <c r="X106" s="239">
        <v>4</v>
      </c>
      <c r="Y106" s="239">
        <v>1</v>
      </c>
      <c r="Z106" s="239">
        <v>2</v>
      </c>
      <c r="AB106" s="239">
        <v>2</v>
      </c>
      <c r="AC106" s="239">
        <v>98</v>
      </c>
      <c r="AD106" s="239" t="s">
        <v>377</v>
      </c>
      <c r="AF106" s="239" t="s">
        <v>470</v>
      </c>
      <c r="AG106" s="239">
        <v>5</v>
      </c>
      <c r="AH106" s="239">
        <v>2</v>
      </c>
      <c r="AI106" s="239">
        <v>2</v>
      </c>
      <c r="AJ106" s="239">
        <v>2</v>
      </c>
      <c r="AK106" s="239">
        <v>23</v>
      </c>
      <c r="AL106" s="239">
        <v>21</v>
      </c>
      <c r="AM106" s="239" t="s">
        <v>374</v>
      </c>
      <c r="AN106" s="239">
        <v>5</v>
      </c>
      <c r="AO106" s="239">
        <v>68</v>
      </c>
      <c r="AS106" s="239">
        <v>12</v>
      </c>
      <c r="AT106" s="239">
        <v>23</v>
      </c>
      <c r="AU106" s="239">
        <v>30</v>
      </c>
      <c r="AV106" s="239">
        <v>11</v>
      </c>
      <c r="AW106" s="239">
        <v>21</v>
      </c>
      <c r="AX106" s="239">
        <v>2</v>
      </c>
      <c r="AY106" s="239">
        <v>49</v>
      </c>
      <c r="AZ106" s="239">
        <v>2</v>
      </c>
      <c r="BA106" s="239">
        <v>23</v>
      </c>
      <c r="BB106" s="239">
        <v>34</v>
      </c>
      <c r="BC106" s="239" t="s">
        <v>374</v>
      </c>
      <c r="BD106" s="239">
        <v>5</v>
      </c>
      <c r="BE106" s="239">
        <v>1</v>
      </c>
      <c r="BI106" s="239">
        <v>12</v>
      </c>
      <c r="BJ106" s="239">
        <v>23</v>
      </c>
      <c r="BK106" s="239">
        <v>30</v>
      </c>
      <c r="BL106" s="239">
        <v>11</v>
      </c>
      <c r="BM106" s="239">
        <v>21</v>
      </c>
      <c r="CT106" s="239">
        <v>417682.67716535501</v>
      </c>
      <c r="CU106" s="239">
        <v>4957735.0859368397</v>
      </c>
      <c r="CV106" s="239">
        <v>44.76827128</v>
      </c>
      <c r="CW106" s="239">
        <v>-94.040248270000006</v>
      </c>
      <c r="CX106" s="239" t="s">
        <v>379</v>
      </c>
      <c r="CY106" s="239" t="s">
        <v>1700</v>
      </c>
    </row>
    <row r="107" spans="1:103" x14ac:dyDescent="0.25">
      <c r="A107" s="239">
        <v>754012</v>
      </c>
      <c r="B107" s="239">
        <v>2</v>
      </c>
      <c r="C107" s="239">
        <v>212</v>
      </c>
      <c r="D107" s="239">
        <v>125.364</v>
      </c>
      <c r="E107" s="239">
        <v>43</v>
      </c>
      <c r="F107" s="239" t="s">
        <v>1697</v>
      </c>
      <c r="H107" s="239">
        <v>8</v>
      </c>
      <c r="I107" s="239">
        <v>22</v>
      </c>
      <c r="K107" s="239">
        <v>19202630</v>
      </c>
      <c r="M107" s="239">
        <v>10</v>
      </c>
      <c r="N107" s="239">
        <v>12</v>
      </c>
      <c r="O107" s="239">
        <v>2019</v>
      </c>
      <c r="P107" s="239" t="s">
        <v>386</v>
      </c>
      <c r="Q107" s="239">
        <v>9</v>
      </c>
      <c r="R107" s="239" t="s">
        <v>393</v>
      </c>
      <c r="S107" s="239">
        <v>5</v>
      </c>
      <c r="T107" s="239">
        <v>0</v>
      </c>
      <c r="U107" s="239">
        <v>1</v>
      </c>
      <c r="W107" s="239">
        <v>32</v>
      </c>
      <c r="X107" s="239">
        <v>28</v>
      </c>
      <c r="Y107" s="239">
        <v>1</v>
      </c>
      <c r="Z107" s="239">
        <v>7</v>
      </c>
      <c r="AB107" s="239">
        <v>2</v>
      </c>
      <c r="AC107" s="239">
        <v>98</v>
      </c>
      <c r="AD107" s="239" t="s">
        <v>377</v>
      </c>
      <c r="AF107" s="239" t="s">
        <v>378</v>
      </c>
      <c r="AG107" s="239">
        <v>3</v>
      </c>
      <c r="AH107" s="239">
        <v>2</v>
      </c>
      <c r="AI107" s="239">
        <v>48</v>
      </c>
      <c r="AJ107" s="239">
        <v>3</v>
      </c>
      <c r="AK107" s="239">
        <v>27</v>
      </c>
      <c r="AL107" s="239">
        <v>38</v>
      </c>
      <c r="AM107" s="239" t="s">
        <v>374</v>
      </c>
      <c r="AN107" s="239">
        <v>5</v>
      </c>
      <c r="AO107" s="239">
        <v>71</v>
      </c>
      <c r="AS107" s="239">
        <v>14</v>
      </c>
      <c r="AT107" s="239">
        <v>98</v>
      </c>
      <c r="AU107" s="239">
        <v>65</v>
      </c>
      <c r="AV107" s="239">
        <v>11</v>
      </c>
      <c r="AW107" s="239">
        <v>21</v>
      </c>
      <c r="CT107" s="239">
        <v>417691.14384895499</v>
      </c>
      <c r="CU107" s="239">
        <v>4957705.4525442403</v>
      </c>
      <c r="CV107" s="239">
        <v>44.768005530000003</v>
      </c>
      <c r="CW107" s="239">
        <v>-94.040136509999996</v>
      </c>
      <c r="CX107" s="239" t="s">
        <v>379</v>
      </c>
      <c r="CY107" s="239" t="s">
        <v>1701</v>
      </c>
    </row>
    <row r="108" spans="1:103" x14ac:dyDescent="0.25">
      <c r="A108" s="239">
        <v>412685</v>
      </c>
      <c r="B108" s="239">
        <v>2</v>
      </c>
      <c r="C108" s="239">
        <v>212</v>
      </c>
      <c r="D108" s="239">
        <v>125.404</v>
      </c>
      <c r="E108" s="239">
        <v>43</v>
      </c>
      <c r="F108" s="239" t="s">
        <v>1697</v>
      </c>
      <c r="H108" s="239">
        <v>8</v>
      </c>
      <c r="I108" s="239">
        <v>22</v>
      </c>
      <c r="K108" s="239">
        <v>17200089</v>
      </c>
      <c r="M108" s="239">
        <v>1</v>
      </c>
      <c r="N108" s="239">
        <v>9</v>
      </c>
      <c r="O108" s="239">
        <v>2017</v>
      </c>
      <c r="P108" s="239" t="s">
        <v>381</v>
      </c>
      <c r="Q108" s="239">
        <v>13</v>
      </c>
      <c r="R108" s="239" t="s">
        <v>376</v>
      </c>
      <c r="S108" s="239">
        <v>5</v>
      </c>
      <c r="T108" s="239">
        <v>0</v>
      </c>
      <c r="U108" s="239">
        <v>1</v>
      </c>
      <c r="W108" s="239">
        <v>30</v>
      </c>
      <c r="X108" s="239">
        <v>3</v>
      </c>
      <c r="Y108" s="239">
        <v>1</v>
      </c>
      <c r="Z108" s="239">
        <v>4</v>
      </c>
      <c r="AB108" s="239">
        <v>3</v>
      </c>
      <c r="AC108" s="239">
        <v>98</v>
      </c>
      <c r="AD108" s="239" t="s">
        <v>377</v>
      </c>
      <c r="AF108" s="239" t="s">
        <v>470</v>
      </c>
      <c r="AG108" s="239">
        <v>3</v>
      </c>
      <c r="AH108" s="239">
        <v>2</v>
      </c>
      <c r="AI108" s="239">
        <v>2</v>
      </c>
      <c r="AJ108" s="239">
        <v>4</v>
      </c>
      <c r="AK108" s="239">
        <v>21</v>
      </c>
      <c r="AL108" s="239">
        <v>24</v>
      </c>
      <c r="AM108" s="239" t="s">
        <v>374</v>
      </c>
      <c r="AN108" s="239">
        <v>5</v>
      </c>
      <c r="AO108" s="239">
        <v>70</v>
      </c>
      <c r="AS108" s="239">
        <v>15</v>
      </c>
      <c r="AT108" s="239">
        <v>9</v>
      </c>
      <c r="AU108" s="239">
        <v>65</v>
      </c>
      <c r="AV108" s="239">
        <v>11</v>
      </c>
      <c r="AW108" s="239">
        <v>21</v>
      </c>
      <c r="CT108" s="239">
        <v>417725.01058335498</v>
      </c>
      <c r="CU108" s="239">
        <v>4957730.8525950396</v>
      </c>
      <c r="CV108" s="239">
        <v>44.76823804</v>
      </c>
      <c r="CW108" s="239">
        <v>-94.039712710000003</v>
      </c>
      <c r="CX108" s="239" t="s">
        <v>379</v>
      </c>
      <c r="CY108" s="239" t="s">
        <v>1702</v>
      </c>
    </row>
    <row r="109" spans="1:103" x14ac:dyDescent="0.25">
      <c r="A109" s="239">
        <v>10899757</v>
      </c>
      <c r="B109" s="239">
        <v>2</v>
      </c>
      <c r="C109" s="239">
        <v>212</v>
      </c>
      <c r="D109" s="239">
        <v>125.592</v>
      </c>
      <c r="E109" s="239">
        <v>43</v>
      </c>
      <c r="G109" s="239" t="s">
        <v>1570</v>
      </c>
      <c r="H109" s="239">
        <v>8</v>
      </c>
      <c r="I109" s="239">
        <v>22</v>
      </c>
      <c r="K109" s="239">
        <v>13201148</v>
      </c>
      <c r="L109" s="239">
        <v>132630189</v>
      </c>
      <c r="M109" s="239">
        <v>9</v>
      </c>
      <c r="N109" s="239">
        <v>16</v>
      </c>
      <c r="O109" s="239">
        <v>2013</v>
      </c>
      <c r="P109" s="239" t="s">
        <v>381</v>
      </c>
      <c r="Q109" s="239">
        <v>15</v>
      </c>
      <c r="R109" s="239" t="s">
        <v>393</v>
      </c>
      <c r="S109" s="239">
        <v>1</v>
      </c>
      <c r="T109" s="239">
        <v>1</v>
      </c>
      <c r="U109" s="239">
        <v>2</v>
      </c>
      <c r="V109" s="239">
        <v>1</v>
      </c>
      <c r="W109" s="239">
        <v>10</v>
      </c>
      <c r="X109" s="239">
        <v>4</v>
      </c>
      <c r="Y109" s="239">
        <v>1</v>
      </c>
      <c r="Z109" s="239">
        <v>1</v>
      </c>
      <c r="AB109" s="239">
        <v>1</v>
      </c>
      <c r="AC109" s="239">
        <v>2</v>
      </c>
      <c r="AD109" s="239">
        <v>212</v>
      </c>
      <c r="AE109" s="239" t="s">
        <v>1703</v>
      </c>
      <c r="AF109" s="239" t="s">
        <v>378</v>
      </c>
      <c r="AG109" s="239">
        <v>7</v>
      </c>
      <c r="AH109" s="239">
        <v>2</v>
      </c>
      <c r="AI109" s="239">
        <v>3</v>
      </c>
      <c r="AJ109" s="239">
        <v>3</v>
      </c>
      <c r="AK109" s="239">
        <v>27</v>
      </c>
      <c r="AL109" s="239">
        <v>26</v>
      </c>
      <c r="AM109" s="239" t="s">
        <v>374</v>
      </c>
      <c r="AN109" s="239">
        <v>5</v>
      </c>
      <c r="AO109" s="239">
        <v>15</v>
      </c>
      <c r="AS109" s="239">
        <v>3</v>
      </c>
      <c r="AT109" s="239">
        <v>2</v>
      </c>
      <c r="AU109" s="239">
        <v>65</v>
      </c>
      <c r="AV109" s="239">
        <v>11</v>
      </c>
      <c r="AW109" s="239">
        <v>21</v>
      </c>
      <c r="AX109" s="239">
        <v>2</v>
      </c>
      <c r="AY109" s="239">
        <v>2</v>
      </c>
      <c r="AZ109" s="239">
        <v>3</v>
      </c>
      <c r="BA109" s="239">
        <v>26</v>
      </c>
      <c r="BB109" s="239">
        <v>60</v>
      </c>
      <c r="BC109" s="239" t="s">
        <v>384</v>
      </c>
      <c r="BD109" s="239">
        <v>5</v>
      </c>
      <c r="BE109" s="239">
        <v>1</v>
      </c>
      <c r="BI109" s="239">
        <v>3</v>
      </c>
      <c r="BJ109" s="239">
        <v>2</v>
      </c>
      <c r="BK109" s="239">
        <v>65</v>
      </c>
      <c r="BL109" s="239">
        <v>11</v>
      </c>
      <c r="BM109" s="239">
        <v>21</v>
      </c>
      <c r="CT109" s="239">
        <v>418059</v>
      </c>
      <c r="CU109" s="239">
        <v>4957697</v>
      </c>
      <c r="CV109" s="239">
        <v>44.767971699999997</v>
      </c>
      <c r="CW109" s="239">
        <v>-94.0354861</v>
      </c>
      <c r="CX109" s="239" t="s">
        <v>379</v>
      </c>
      <c r="CY109" s="239" t="s">
        <v>1704</v>
      </c>
    </row>
    <row r="110" spans="1:103" x14ac:dyDescent="0.25">
      <c r="A110" s="239">
        <v>773558</v>
      </c>
      <c r="B110" s="239">
        <v>2</v>
      </c>
      <c r="C110" s="239">
        <v>212</v>
      </c>
      <c r="D110" s="239">
        <v>125.595</v>
      </c>
      <c r="E110" s="239">
        <v>43</v>
      </c>
      <c r="G110" s="239" t="s">
        <v>1612</v>
      </c>
      <c r="H110" s="239">
        <v>8</v>
      </c>
      <c r="I110" s="239">
        <v>22</v>
      </c>
      <c r="K110" s="239">
        <v>19203342</v>
      </c>
      <c r="M110" s="239">
        <v>12</v>
      </c>
      <c r="N110" s="239">
        <v>21</v>
      </c>
      <c r="O110" s="239">
        <v>2019</v>
      </c>
      <c r="P110" s="239" t="s">
        <v>386</v>
      </c>
      <c r="Q110" s="239">
        <v>12</v>
      </c>
      <c r="R110" s="239" t="s">
        <v>376</v>
      </c>
      <c r="S110" s="239">
        <v>4</v>
      </c>
      <c r="T110" s="239">
        <v>0</v>
      </c>
      <c r="U110" s="239">
        <v>2</v>
      </c>
      <c r="V110" s="239">
        <v>5</v>
      </c>
      <c r="W110" s="239">
        <v>10</v>
      </c>
      <c r="X110" s="239">
        <v>4</v>
      </c>
      <c r="Y110" s="239">
        <v>1</v>
      </c>
      <c r="Z110" s="239">
        <v>1</v>
      </c>
      <c r="AB110" s="239">
        <v>1</v>
      </c>
      <c r="AC110" s="239">
        <v>98</v>
      </c>
      <c r="AD110" s="239" t="s">
        <v>377</v>
      </c>
      <c r="AF110" s="239" t="s">
        <v>470</v>
      </c>
      <c r="AG110" s="239">
        <v>10</v>
      </c>
      <c r="AH110" s="239">
        <v>2</v>
      </c>
      <c r="AI110" s="239">
        <v>3</v>
      </c>
      <c r="AJ110" s="239">
        <v>2</v>
      </c>
      <c r="AK110" s="239">
        <v>21</v>
      </c>
      <c r="AL110" s="239">
        <v>63</v>
      </c>
      <c r="AM110" s="239" t="s">
        <v>374</v>
      </c>
      <c r="AN110" s="239">
        <v>5</v>
      </c>
      <c r="AO110" s="239">
        <v>2</v>
      </c>
      <c r="AS110" s="239">
        <v>12</v>
      </c>
      <c r="AT110" s="239">
        <v>23</v>
      </c>
      <c r="AU110" s="239">
        <v>55</v>
      </c>
      <c r="AV110" s="239">
        <v>11</v>
      </c>
      <c r="AW110" s="239">
        <v>21</v>
      </c>
      <c r="AX110" s="239">
        <v>2</v>
      </c>
      <c r="AY110" s="239">
        <v>4</v>
      </c>
      <c r="AZ110" s="239">
        <v>4</v>
      </c>
      <c r="BA110" s="239">
        <v>21</v>
      </c>
      <c r="BB110" s="239">
        <v>30</v>
      </c>
      <c r="BC110" s="239" t="s">
        <v>384</v>
      </c>
      <c r="BD110" s="239">
        <v>5</v>
      </c>
      <c r="BE110" s="239">
        <v>1</v>
      </c>
      <c r="BI110" s="239">
        <v>15</v>
      </c>
      <c r="BJ110" s="239">
        <v>98</v>
      </c>
      <c r="BK110" s="239">
        <v>65</v>
      </c>
      <c r="BL110" s="239">
        <v>11</v>
      </c>
      <c r="BM110" s="239">
        <v>21</v>
      </c>
      <c r="CT110" s="239">
        <v>418067.91126915597</v>
      </c>
      <c r="CU110" s="239">
        <v>4957726.6192532396</v>
      </c>
      <c r="CV110" s="239">
        <v>44.768239299999998</v>
      </c>
      <c r="CW110" s="239">
        <v>-94.035379480000003</v>
      </c>
      <c r="CX110" s="239" t="s">
        <v>379</v>
      </c>
      <c r="CY110" s="239" t="s">
        <v>1705</v>
      </c>
    </row>
    <row r="111" spans="1:103" x14ac:dyDescent="0.25">
      <c r="A111" s="239">
        <v>701379</v>
      </c>
      <c r="B111" s="239">
        <v>2</v>
      </c>
      <c r="C111" s="239">
        <v>212</v>
      </c>
      <c r="D111" s="239">
        <v>125.637</v>
      </c>
      <c r="E111" s="239">
        <v>43</v>
      </c>
      <c r="G111" s="239" t="s">
        <v>1612</v>
      </c>
      <c r="H111" s="239">
        <v>8</v>
      </c>
      <c r="I111" s="239">
        <v>22</v>
      </c>
      <c r="K111" s="239">
        <v>19201056</v>
      </c>
      <c r="M111" s="239">
        <v>4</v>
      </c>
      <c r="N111" s="239">
        <v>2</v>
      </c>
      <c r="O111" s="239">
        <v>2019</v>
      </c>
      <c r="P111" s="239" t="s">
        <v>391</v>
      </c>
      <c r="Q111" s="239">
        <v>17</v>
      </c>
      <c r="R111" s="239" t="s">
        <v>376</v>
      </c>
      <c r="S111" s="239">
        <v>5</v>
      </c>
      <c r="T111" s="239">
        <v>0</v>
      </c>
      <c r="U111" s="239">
        <v>1</v>
      </c>
      <c r="W111" s="239">
        <v>32</v>
      </c>
      <c r="X111" s="239">
        <v>3</v>
      </c>
      <c r="Y111" s="239">
        <v>1</v>
      </c>
      <c r="Z111" s="239">
        <v>1</v>
      </c>
      <c r="AA111" s="239">
        <v>8</v>
      </c>
      <c r="AB111" s="239">
        <v>1</v>
      </c>
      <c r="AC111" s="239">
        <v>98</v>
      </c>
      <c r="AD111" s="239" t="s">
        <v>377</v>
      </c>
      <c r="AF111" s="239" t="s">
        <v>470</v>
      </c>
      <c r="AG111" s="239">
        <v>3</v>
      </c>
      <c r="AH111" s="239">
        <v>2</v>
      </c>
      <c r="AI111" s="239">
        <v>4</v>
      </c>
      <c r="AJ111" s="239">
        <v>4</v>
      </c>
      <c r="AK111" s="239">
        <v>21</v>
      </c>
      <c r="AL111" s="239">
        <v>30</v>
      </c>
      <c r="AM111" s="239" t="s">
        <v>384</v>
      </c>
      <c r="AN111" s="239">
        <v>5</v>
      </c>
      <c r="AO111" s="239">
        <v>1</v>
      </c>
      <c r="AS111" s="239">
        <v>15</v>
      </c>
      <c r="AT111" s="239">
        <v>9</v>
      </c>
      <c r="AU111" s="239">
        <v>65</v>
      </c>
      <c r="AV111" s="239">
        <v>11</v>
      </c>
      <c r="AW111" s="239">
        <v>21</v>
      </c>
      <c r="CT111" s="239">
        <v>418135.64473795699</v>
      </c>
      <c r="CU111" s="239">
        <v>4957730.8525950396</v>
      </c>
      <c r="CV111" s="239">
        <v>44.768285159999998</v>
      </c>
      <c r="CW111" s="239">
        <v>-94.034524349999998</v>
      </c>
      <c r="CX111" s="239" t="s">
        <v>379</v>
      </c>
      <c r="CY111" s="239" t="s">
        <v>1706</v>
      </c>
    </row>
    <row r="112" spans="1:103" x14ac:dyDescent="0.25">
      <c r="A112" s="239">
        <v>523602</v>
      </c>
      <c r="B112" s="239">
        <v>2</v>
      </c>
      <c r="C112" s="239">
        <v>212</v>
      </c>
      <c r="D112" s="239">
        <v>125.645</v>
      </c>
      <c r="E112" s="239">
        <v>43</v>
      </c>
      <c r="G112" s="239" t="s">
        <v>1612</v>
      </c>
      <c r="H112" s="239">
        <v>8</v>
      </c>
      <c r="I112" s="239">
        <v>22</v>
      </c>
      <c r="K112" s="239">
        <v>17203204</v>
      </c>
      <c r="M112" s="239">
        <v>12</v>
      </c>
      <c r="N112" s="239">
        <v>10</v>
      </c>
      <c r="O112" s="239">
        <v>2017</v>
      </c>
      <c r="P112" s="239" t="s">
        <v>389</v>
      </c>
      <c r="Q112" s="239">
        <v>6</v>
      </c>
      <c r="R112" s="239" t="s">
        <v>376</v>
      </c>
      <c r="S112" s="239">
        <v>5</v>
      </c>
      <c r="T112" s="239">
        <v>0</v>
      </c>
      <c r="U112" s="239">
        <v>1</v>
      </c>
      <c r="W112" s="239">
        <v>48</v>
      </c>
      <c r="X112" s="239">
        <v>2</v>
      </c>
      <c r="Y112" s="239">
        <v>6</v>
      </c>
      <c r="Z112" s="239">
        <v>1</v>
      </c>
      <c r="AB112" s="239">
        <v>1</v>
      </c>
      <c r="AC112" s="239">
        <v>98</v>
      </c>
      <c r="AD112" s="239" t="s">
        <v>377</v>
      </c>
      <c r="AF112" s="239" t="s">
        <v>470</v>
      </c>
      <c r="AG112" s="239">
        <v>3</v>
      </c>
      <c r="AH112" s="239">
        <v>2</v>
      </c>
      <c r="AI112" s="239">
        <v>2</v>
      </c>
      <c r="AJ112" s="239">
        <v>4</v>
      </c>
      <c r="AK112" s="239">
        <v>21</v>
      </c>
      <c r="AL112" s="239">
        <v>44</v>
      </c>
      <c r="AM112" s="239" t="s">
        <v>374</v>
      </c>
      <c r="AN112" s="239">
        <v>5</v>
      </c>
      <c r="AO112" s="239">
        <v>62</v>
      </c>
      <c r="AP112" s="239">
        <v>74</v>
      </c>
      <c r="AS112" s="239">
        <v>14</v>
      </c>
      <c r="AT112" s="239">
        <v>9</v>
      </c>
      <c r="AU112" s="239">
        <v>65</v>
      </c>
      <c r="AV112" s="239">
        <v>11</v>
      </c>
      <c r="AW112" s="239">
        <v>21</v>
      </c>
      <c r="CT112" s="239">
        <v>418114.47802895698</v>
      </c>
      <c r="CU112" s="239">
        <v>4957739.3192786397</v>
      </c>
      <c r="CV112" s="239">
        <v>44.76835895</v>
      </c>
      <c r="CW112" s="239">
        <v>-94.034793149999999</v>
      </c>
      <c r="CX112" s="239" t="s">
        <v>379</v>
      </c>
      <c r="CY112" s="239" t="s">
        <v>1707</v>
      </c>
    </row>
    <row r="113" spans="1:103" x14ac:dyDescent="0.25">
      <c r="A113" s="239">
        <v>10715890</v>
      </c>
      <c r="B113" s="239">
        <v>2</v>
      </c>
      <c r="C113" s="239">
        <v>212</v>
      </c>
      <c r="D113" s="239">
        <v>125.69199999999999</v>
      </c>
      <c r="E113" s="239">
        <v>43</v>
      </c>
      <c r="G113" s="239" t="s">
        <v>1570</v>
      </c>
      <c r="H113" s="239">
        <v>8</v>
      </c>
      <c r="I113" s="239">
        <v>22</v>
      </c>
      <c r="K113" s="239">
        <v>11200006</v>
      </c>
      <c r="L113" s="239">
        <v>110050318</v>
      </c>
      <c r="M113" s="239">
        <v>1</v>
      </c>
      <c r="N113" s="239">
        <v>1</v>
      </c>
      <c r="O113" s="239">
        <v>2011</v>
      </c>
      <c r="P113" s="239" t="s">
        <v>386</v>
      </c>
      <c r="Q113" s="239">
        <v>11</v>
      </c>
      <c r="R113" s="239" t="s">
        <v>376</v>
      </c>
      <c r="S113" s="239">
        <v>5</v>
      </c>
      <c r="T113" s="239">
        <v>0</v>
      </c>
      <c r="U113" s="239">
        <v>1</v>
      </c>
      <c r="V113" s="239">
        <v>4</v>
      </c>
      <c r="W113" s="239">
        <v>83</v>
      </c>
      <c r="X113" s="239">
        <v>2</v>
      </c>
      <c r="Y113" s="239">
        <v>1</v>
      </c>
      <c r="Z113" s="239">
        <v>7</v>
      </c>
      <c r="AA113" s="239">
        <v>8</v>
      </c>
      <c r="AB113" s="239">
        <v>5</v>
      </c>
      <c r="AC113" s="239">
        <v>98</v>
      </c>
      <c r="AD113" s="239" t="s">
        <v>404</v>
      </c>
      <c r="AE113" s="239" t="s">
        <v>1708</v>
      </c>
      <c r="AF113" s="239" t="s">
        <v>378</v>
      </c>
      <c r="AG113" s="239">
        <v>3</v>
      </c>
      <c r="AH113" s="239">
        <v>2</v>
      </c>
      <c r="AI113" s="239">
        <v>3</v>
      </c>
      <c r="AJ113" s="239">
        <v>4</v>
      </c>
      <c r="AK113" s="239">
        <v>21</v>
      </c>
      <c r="AL113" s="239">
        <v>40</v>
      </c>
      <c r="AM113" s="239" t="s">
        <v>384</v>
      </c>
      <c r="AN113" s="239">
        <v>5</v>
      </c>
      <c r="AS113" s="239">
        <v>3</v>
      </c>
      <c r="AT113" s="239">
        <v>98</v>
      </c>
      <c r="AU113" s="239">
        <v>65</v>
      </c>
      <c r="AV113" s="239">
        <v>11</v>
      </c>
      <c r="AW113" s="239">
        <v>21</v>
      </c>
      <c r="CT113" s="239">
        <v>418220</v>
      </c>
      <c r="CU113" s="239">
        <v>4957695</v>
      </c>
      <c r="CV113" s="239">
        <v>44.7679738</v>
      </c>
      <c r="CW113" s="239">
        <v>-94.033453800000004</v>
      </c>
      <c r="CX113" s="239" t="s">
        <v>379</v>
      </c>
      <c r="CY113" s="239" t="s">
        <v>1709</v>
      </c>
    </row>
    <row r="114" spans="1:103" x14ac:dyDescent="0.25">
      <c r="A114" s="239">
        <v>415264</v>
      </c>
      <c r="B114" s="239">
        <v>2</v>
      </c>
      <c r="C114" s="239">
        <v>212</v>
      </c>
      <c r="D114" s="239">
        <v>125.759</v>
      </c>
      <c r="E114" s="239">
        <v>43</v>
      </c>
      <c r="G114" s="239" t="s">
        <v>1612</v>
      </c>
      <c r="H114" s="239">
        <v>8</v>
      </c>
      <c r="I114" s="239">
        <v>22</v>
      </c>
      <c r="K114" s="239">
        <v>17200099</v>
      </c>
      <c r="M114" s="239">
        <v>1</v>
      </c>
      <c r="N114" s="239">
        <v>9</v>
      </c>
      <c r="O114" s="239">
        <v>2017</v>
      </c>
      <c r="P114" s="239" t="s">
        <v>381</v>
      </c>
      <c r="Q114" s="239">
        <v>20</v>
      </c>
      <c r="R114" s="239" t="s">
        <v>393</v>
      </c>
      <c r="S114" s="239">
        <v>3</v>
      </c>
      <c r="T114" s="239">
        <v>0</v>
      </c>
      <c r="U114" s="239">
        <v>1</v>
      </c>
      <c r="W114" s="239">
        <v>83</v>
      </c>
      <c r="X114" s="239">
        <v>2</v>
      </c>
      <c r="Y114" s="239">
        <v>6</v>
      </c>
      <c r="Z114" s="239">
        <v>7</v>
      </c>
      <c r="AB114" s="239">
        <v>5</v>
      </c>
      <c r="AC114" s="239">
        <v>98</v>
      </c>
      <c r="AD114" s="239" t="s">
        <v>377</v>
      </c>
      <c r="AF114" s="239" t="s">
        <v>470</v>
      </c>
      <c r="AG114" s="239">
        <v>3</v>
      </c>
      <c r="AH114" s="239">
        <v>2</v>
      </c>
      <c r="AI114" s="239">
        <v>4</v>
      </c>
      <c r="AJ114" s="239">
        <v>3</v>
      </c>
      <c r="AK114" s="239">
        <v>21</v>
      </c>
      <c r="AL114" s="239">
        <v>25</v>
      </c>
      <c r="AM114" s="239" t="s">
        <v>384</v>
      </c>
      <c r="AN114" s="239">
        <v>5</v>
      </c>
      <c r="AO114" s="239">
        <v>72</v>
      </c>
      <c r="AS114" s="239">
        <v>14</v>
      </c>
      <c r="AT114" s="239">
        <v>98</v>
      </c>
      <c r="AU114" s="239">
        <v>65</v>
      </c>
      <c r="AV114" s="239">
        <v>11</v>
      </c>
      <c r="AW114" s="239">
        <v>21</v>
      </c>
      <c r="CT114" s="239">
        <v>418296.51172635698</v>
      </c>
      <c r="CU114" s="239">
        <v>4957709.6858860403</v>
      </c>
      <c r="CV114" s="239">
        <v>44.768113040000003</v>
      </c>
      <c r="CW114" s="239">
        <v>-94.032488400000005</v>
      </c>
      <c r="CX114" s="239" t="s">
        <v>379</v>
      </c>
      <c r="CY114" s="239" t="s">
        <v>1710</v>
      </c>
    </row>
    <row r="115" spans="1:103" x14ac:dyDescent="0.25">
      <c r="A115" s="239">
        <v>659974</v>
      </c>
      <c r="B115" s="239">
        <v>2</v>
      </c>
      <c r="C115" s="239">
        <v>212</v>
      </c>
      <c r="D115" s="239">
        <v>125.837</v>
      </c>
      <c r="E115" s="239">
        <v>43</v>
      </c>
      <c r="G115" s="239" t="s">
        <v>1612</v>
      </c>
      <c r="H115" s="239">
        <v>8</v>
      </c>
      <c r="I115" s="239">
        <v>22</v>
      </c>
      <c r="K115" s="239">
        <v>18202722</v>
      </c>
      <c r="M115" s="239">
        <v>11</v>
      </c>
      <c r="N115" s="239">
        <v>12</v>
      </c>
      <c r="O115" s="239">
        <v>2018</v>
      </c>
      <c r="P115" s="239" t="s">
        <v>381</v>
      </c>
      <c r="Q115" s="239">
        <v>12</v>
      </c>
      <c r="R115" s="239" t="s">
        <v>376</v>
      </c>
      <c r="S115" s="239">
        <v>5</v>
      </c>
      <c r="T115" s="239">
        <v>0</v>
      </c>
      <c r="U115" s="239">
        <v>2</v>
      </c>
      <c r="V115" s="239">
        <v>10</v>
      </c>
      <c r="W115" s="239">
        <v>10</v>
      </c>
      <c r="X115" s="239">
        <v>4</v>
      </c>
      <c r="Y115" s="239">
        <v>1</v>
      </c>
      <c r="Z115" s="239">
        <v>2</v>
      </c>
      <c r="AB115" s="239">
        <v>1</v>
      </c>
      <c r="AC115" s="239">
        <v>98</v>
      </c>
      <c r="AD115" s="239" t="s">
        <v>377</v>
      </c>
      <c r="AF115" s="239" t="s">
        <v>470</v>
      </c>
      <c r="AG115" s="239">
        <v>5</v>
      </c>
      <c r="AH115" s="239">
        <v>2</v>
      </c>
      <c r="AI115" s="239">
        <v>3</v>
      </c>
      <c r="AJ115" s="239">
        <v>4</v>
      </c>
      <c r="AK115" s="239">
        <v>24</v>
      </c>
      <c r="AL115" s="239">
        <v>27</v>
      </c>
      <c r="AM115" s="239" t="s">
        <v>384</v>
      </c>
      <c r="AN115" s="239">
        <v>5</v>
      </c>
      <c r="AO115" s="239">
        <v>68</v>
      </c>
      <c r="AP115" s="239">
        <v>10</v>
      </c>
      <c r="AS115" s="239">
        <v>15</v>
      </c>
      <c r="AT115" s="239">
        <v>22</v>
      </c>
      <c r="AU115" s="239">
        <v>65</v>
      </c>
      <c r="AV115" s="239">
        <v>11</v>
      </c>
      <c r="AW115" s="239">
        <v>21</v>
      </c>
      <c r="AX115" s="239">
        <v>2</v>
      </c>
      <c r="AY115" s="239">
        <v>49</v>
      </c>
      <c r="AZ115" s="239">
        <v>4</v>
      </c>
      <c r="BA115" s="239">
        <v>21</v>
      </c>
      <c r="BB115" s="239">
        <v>56</v>
      </c>
      <c r="BC115" s="239" t="s">
        <v>374</v>
      </c>
      <c r="BD115" s="239">
        <v>5</v>
      </c>
      <c r="BE115" s="239">
        <v>1</v>
      </c>
      <c r="BI115" s="239">
        <v>15</v>
      </c>
      <c r="BJ115" s="239">
        <v>98</v>
      </c>
      <c r="BK115" s="239">
        <v>65</v>
      </c>
      <c r="BL115" s="239">
        <v>11</v>
      </c>
      <c r="BM115" s="239">
        <v>21</v>
      </c>
      <c r="CT115" s="239">
        <v>418440.44534755801</v>
      </c>
      <c r="CU115" s="239">
        <v>4957722.3859114395</v>
      </c>
      <c r="CV115" s="239">
        <v>44.768243779999999</v>
      </c>
      <c r="CW115" s="239">
        <v>-94.030671839999997</v>
      </c>
      <c r="CX115" s="239" t="s">
        <v>379</v>
      </c>
      <c r="CY115" s="239" t="s">
        <v>1711</v>
      </c>
    </row>
    <row r="116" spans="1:103" x14ac:dyDescent="0.25">
      <c r="A116" s="239">
        <v>11045692</v>
      </c>
      <c r="B116" s="239">
        <v>2</v>
      </c>
      <c r="C116" s="239">
        <v>212</v>
      </c>
      <c r="D116" s="239">
        <v>125.84</v>
      </c>
      <c r="E116" s="239">
        <v>43</v>
      </c>
      <c r="G116" s="239" t="s">
        <v>1570</v>
      </c>
      <c r="H116" s="239">
        <v>8</v>
      </c>
      <c r="I116" s="239">
        <v>22</v>
      </c>
      <c r="K116" s="239">
        <v>15200232</v>
      </c>
      <c r="L116" s="239">
        <v>150350289</v>
      </c>
      <c r="M116" s="239">
        <v>2</v>
      </c>
      <c r="N116" s="239">
        <v>4</v>
      </c>
      <c r="O116" s="239">
        <v>2015</v>
      </c>
      <c r="P116" s="239" t="s">
        <v>375</v>
      </c>
      <c r="Q116" s="239">
        <v>8</v>
      </c>
      <c r="R116" s="239" t="s">
        <v>393</v>
      </c>
      <c r="S116" s="239">
        <v>5</v>
      </c>
      <c r="T116" s="239">
        <v>0</v>
      </c>
      <c r="U116" s="239">
        <v>1</v>
      </c>
      <c r="V116" s="239">
        <v>4</v>
      </c>
      <c r="W116" s="239">
        <v>32</v>
      </c>
      <c r="X116" s="239">
        <v>4</v>
      </c>
      <c r="Y116" s="239">
        <v>1</v>
      </c>
      <c r="Z116" s="239">
        <v>1</v>
      </c>
      <c r="AB116" s="239">
        <v>5</v>
      </c>
      <c r="AC116" s="239">
        <v>98</v>
      </c>
      <c r="AD116" s="239" t="s">
        <v>404</v>
      </c>
      <c r="AE116" s="239" t="s">
        <v>1712</v>
      </c>
      <c r="AF116" s="239" t="s">
        <v>378</v>
      </c>
      <c r="AG116" s="239">
        <v>3</v>
      </c>
      <c r="AH116" s="239">
        <v>2</v>
      </c>
      <c r="AI116" s="239">
        <v>3</v>
      </c>
      <c r="AJ116" s="239">
        <v>3</v>
      </c>
      <c r="AK116" s="239">
        <v>21</v>
      </c>
      <c r="AL116" s="239">
        <v>59</v>
      </c>
      <c r="AM116" s="239" t="s">
        <v>374</v>
      </c>
      <c r="AN116" s="239">
        <v>5</v>
      </c>
      <c r="AO116" s="239">
        <v>3</v>
      </c>
      <c r="AS116" s="239">
        <v>4</v>
      </c>
      <c r="AT116" s="239">
        <v>98</v>
      </c>
      <c r="AU116" s="239">
        <v>65</v>
      </c>
      <c r="AV116" s="239">
        <v>11</v>
      </c>
      <c r="AW116" s="239">
        <v>20</v>
      </c>
      <c r="CT116" s="239">
        <v>418458</v>
      </c>
      <c r="CU116" s="239">
        <v>4957692</v>
      </c>
      <c r="CV116" s="239">
        <v>44.7679768</v>
      </c>
      <c r="CW116" s="239">
        <v>-94.030446400000002</v>
      </c>
      <c r="CX116" s="239" t="s">
        <v>379</v>
      </c>
      <c r="CY116" s="239" t="s">
        <v>1713</v>
      </c>
    </row>
    <row r="117" spans="1:103" x14ac:dyDescent="0.25">
      <c r="A117" s="239">
        <v>10831950</v>
      </c>
      <c r="B117" s="239">
        <v>2</v>
      </c>
      <c r="C117" s="239">
        <v>212</v>
      </c>
      <c r="D117" s="239">
        <v>126.34</v>
      </c>
      <c r="E117" s="239">
        <v>43</v>
      </c>
      <c r="G117" s="239" t="s">
        <v>1570</v>
      </c>
      <c r="H117" s="239">
        <v>8</v>
      </c>
      <c r="I117" s="239">
        <v>22</v>
      </c>
      <c r="K117" s="239">
        <v>12201204</v>
      </c>
      <c r="L117" s="239">
        <v>123100171</v>
      </c>
      <c r="M117" s="239">
        <v>10</v>
      </c>
      <c r="N117" s="239">
        <v>31</v>
      </c>
      <c r="O117" s="239">
        <v>2012</v>
      </c>
      <c r="P117" s="239" t="s">
        <v>375</v>
      </c>
      <c r="Q117" s="239">
        <v>22</v>
      </c>
      <c r="R117" s="239" t="s">
        <v>376</v>
      </c>
      <c r="S117" s="239">
        <v>5</v>
      </c>
      <c r="T117" s="239">
        <v>0</v>
      </c>
      <c r="U117" s="239">
        <v>1</v>
      </c>
      <c r="V117" s="239">
        <v>8</v>
      </c>
      <c r="W117" s="239">
        <v>25</v>
      </c>
      <c r="X117" s="239">
        <v>2</v>
      </c>
      <c r="Y117" s="239">
        <v>6</v>
      </c>
      <c r="Z117" s="239">
        <v>1</v>
      </c>
      <c r="AB117" s="239">
        <v>8</v>
      </c>
      <c r="AC117" s="239">
        <v>98</v>
      </c>
      <c r="AD117" s="239">
        <v>212</v>
      </c>
      <c r="AE117" s="239" t="s">
        <v>1714</v>
      </c>
      <c r="AF117" s="239" t="s">
        <v>378</v>
      </c>
      <c r="AG117" s="239">
        <v>4</v>
      </c>
      <c r="AH117" s="239">
        <v>2</v>
      </c>
      <c r="AI117" s="239">
        <v>2</v>
      </c>
      <c r="AJ117" s="239">
        <v>4</v>
      </c>
      <c r="AK117" s="239">
        <v>21</v>
      </c>
      <c r="AL117" s="239">
        <v>24</v>
      </c>
      <c r="AM117" s="239" t="s">
        <v>384</v>
      </c>
      <c r="AN117" s="239">
        <v>5</v>
      </c>
      <c r="AO117" s="239">
        <v>1</v>
      </c>
      <c r="AS117" s="239">
        <v>4</v>
      </c>
      <c r="AT117" s="239">
        <v>98</v>
      </c>
      <c r="AU117" s="239">
        <v>65</v>
      </c>
      <c r="AV117" s="239">
        <v>11</v>
      </c>
      <c r="AW117" s="239">
        <v>21</v>
      </c>
      <c r="CT117" s="239">
        <v>419261</v>
      </c>
      <c r="CU117" s="239">
        <v>4957682</v>
      </c>
      <c r="CV117" s="239">
        <v>44.767969999999998</v>
      </c>
      <c r="CW117" s="239">
        <v>-94.020291299999997</v>
      </c>
      <c r="CX117" s="239" t="s">
        <v>379</v>
      </c>
      <c r="CY117" s="239" t="s">
        <v>1715</v>
      </c>
    </row>
    <row r="118" spans="1:103" x14ac:dyDescent="0.25">
      <c r="A118" s="239">
        <v>587771</v>
      </c>
      <c r="B118" s="239">
        <v>2</v>
      </c>
      <c r="C118" s="239">
        <v>212</v>
      </c>
      <c r="D118" s="239">
        <v>126.515</v>
      </c>
      <c r="E118" s="239">
        <v>43</v>
      </c>
      <c r="G118" s="239" t="s">
        <v>1612</v>
      </c>
      <c r="H118" s="239">
        <v>8</v>
      </c>
      <c r="I118" s="239">
        <v>22</v>
      </c>
      <c r="K118" s="239">
        <v>18003251</v>
      </c>
      <c r="M118" s="239">
        <v>4</v>
      </c>
      <c r="N118" s="239">
        <v>2</v>
      </c>
      <c r="O118" s="239">
        <v>2018</v>
      </c>
      <c r="P118" s="239" t="s">
        <v>381</v>
      </c>
      <c r="Q118" s="239">
        <v>18</v>
      </c>
      <c r="R118" s="239" t="s">
        <v>376</v>
      </c>
      <c r="S118" s="239">
        <v>5</v>
      </c>
      <c r="T118" s="239">
        <v>0</v>
      </c>
      <c r="U118" s="239">
        <v>1</v>
      </c>
      <c r="W118" s="239">
        <v>32</v>
      </c>
      <c r="X118" s="239">
        <v>2</v>
      </c>
      <c r="Y118" s="239">
        <v>1</v>
      </c>
      <c r="Z118" s="239">
        <v>4</v>
      </c>
      <c r="AA118" s="239">
        <v>2</v>
      </c>
      <c r="AB118" s="239">
        <v>2</v>
      </c>
      <c r="AC118" s="239">
        <v>98</v>
      </c>
      <c r="AD118" s="239" t="s">
        <v>377</v>
      </c>
      <c r="AF118" s="239" t="s">
        <v>470</v>
      </c>
      <c r="AG118" s="239">
        <v>3</v>
      </c>
      <c r="AH118" s="239">
        <v>2</v>
      </c>
      <c r="AI118" s="239">
        <v>2</v>
      </c>
      <c r="AJ118" s="239">
        <v>4</v>
      </c>
      <c r="AK118" s="239">
        <v>21</v>
      </c>
      <c r="AL118" s="239">
        <v>29</v>
      </c>
      <c r="AM118" s="239" t="s">
        <v>384</v>
      </c>
      <c r="AN118" s="239">
        <v>5</v>
      </c>
      <c r="AO118" s="239">
        <v>72</v>
      </c>
      <c r="AS118" s="239">
        <v>15</v>
      </c>
      <c r="AT118" s="239">
        <v>9</v>
      </c>
      <c r="AU118" s="239">
        <v>65</v>
      </c>
      <c r="AV118" s="239">
        <v>11</v>
      </c>
      <c r="AW118" s="239">
        <v>21</v>
      </c>
      <c r="CT118" s="239">
        <v>419531.27749156998</v>
      </c>
      <c r="CU118" s="239">
        <v>4957711.0116385398</v>
      </c>
      <c r="CV118" s="239">
        <v>44.768264969999997</v>
      </c>
      <c r="CW118" s="239">
        <v>-94.016887330000003</v>
      </c>
      <c r="CX118" s="239" t="s">
        <v>379</v>
      </c>
      <c r="CY118" s="239" t="s">
        <v>1716</v>
      </c>
    </row>
    <row r="119" spans="1:103" x14ac:dyDescent="0.25">
      <c r="A119" s="239">
        <v>733732</v>
      </c>
      <c r="B119" s="239">
        <v>2</v>
      </c>
      <c r="C119" s="239">
        <v>212</v>
      </c>
      <c r="D119" s="239">
        <v>126.544</v>
      </c>
      <c r="E119" s="239">
        <v>43</v>
      </c>
      <c r="G119" s="239" t="s">
        <v>1612</v>
      </c>
      <c r="H119" s="239">
        <v>8</v>
      </c>
      <c r="I119" s="239">
        <v>22</v>
      </c>
      <c r="K119" s="239">
        <v>19201827</v>
      </c>
      <c r="M119" s="239">
        <v>7</v>
      </c>
      <c r="N119" s="239">
        <v>15</v>
      </c>
      <c r="O119" s="239">
        <v>2019</v>
      </c>
      <c r="P119" s="239" t="s">
        <v>381</v>
      </c>
      <c r="Q119" s="239">
        <v>22</v>
      </c>
      <c r="R119" s="239" t="s">
        <v>376</v>
      </c>
      <c r="S119" s="239">
        <v>5</v>
      </c>
      <c r="T119" s="239">
        <v>0</v>
      </c>
      <c r="U119" s="239">
        <v>1</v>
      </c>
      <c r="W119" s="239">
        <v>16</v>
      </c>
      <c r="X119" s="239">
        <v>2</v>
      </c>
      <c r="Y119" s="239">
        <v>6</v>
      </c>
      <c r="Z119" s="239">
        <v>1</v>
      </c>
      <c r="AB119" s="239">
        <v>1</v>
      </c>
      <c r="AC119" s="239">
        <v>98</v>
      </c>
      <c r="AD119" s="239" t="s">
        <v>377</v>
      </c>
      <c r="AF119" s="239" t="s">
        <v>470</v>
      </c>
      <c r="AG119" s="239">
        <v>4</v>
      </c>
      <c r="AH119" s="239">
        <v>2</v>
      </c>
      <c r="AI119" s="239">
        <v>2</v>
      </c>
      <c r="AJ119" s="239">
        <v>4</v>
      </c>
      <c r="AK119" s="239">
        <v>21</v>
      </c>
      <c r="AL119" s="239">
        <v>18</v>
      </c>
      <c r="AM119" s="239" t="s">
        <v>374</v>
      </c>
      <c r="AN119" s="239">
        <v>5</v>
      </c>
      <c r="AO119" s="239">
        <v>1</v>
      </c>
      <c r="AS119" s="239">
        <v>15</v>
      </c>
      <c r="AT119" s="239">
        <v>9</v>
      </c>
      <c r="AU119" s="239">
        <v>65</v>
      </c>
      <c r="AV119" s="239">
        <v>11</v>
      </c>
      <c r="AW119" s="239">
        <v>21</v>
      </c>
      <c r="CT119" s="239">
        <v>419596.14765896299</v>
      </c>
      <c r="CU119" s="239">
        <v>4957705.4525442403</v>
      </c>
      <c r="CV119" s="239">
        <v>44.768222229999999</v>
      </c>
      <c r="CW119" s="239">
        <v>-94.016066809999998</v>
      </c>
      <c r="CX119" s="239" t="s">
        <v>379</v>
      </c>
      <c r="CY119" s="239" t="s">
        <v>1717</v>
      </c>
    </row>
    <row r="120" spans="1:103" x14ac:dyDescent="0.25">
      <c r="A120" s="239">
        <v>10901422</v>
      </c>
      <c r="B120" s="239">
        <v>2</v>
      </c>
      <c r="C120" s="239">
        <v>212</v>
      </c>
      <c r="D120" s="239">
        <v>126.592</v>
      </c>
      <c r="E120" s="239">
        <v>43</v>
      </c>
      <c r="G120" s="239" t="s">
        <v>1570</v>
      </c>
      <c r="H120" s="239">
        <v>8</v>
      </c>
      <c r="I120" s="239">
        <v>22</v>
      </c>
      <c r="L120" s="239">
        <v>132770034</v>
      </c>
      <c r="M120" s="239">
        <v>9</v>
      </c>
      <c r="N120" s="239">
        <v>1</v>
      </c>
      <c r="O120" s="239">
        <v>2013</v>
      </c>
      <c r="P120" s="239" t="s">
        <v>389</v>
      </c>
      <c r="Q120" s="239">
        <v>21</v>
      </c>
      <c r="S120" s="239">
        <v>5</v>
      </c>
      <c r="T120" s="239">
        <v>0</v>
      </c>
      <c r="U120" s="239">
        <v>1</v>
      </c>
      <c r="V120" s="239">
        <v>8</v>
      </c>
      <c r="W120" s="239">
        <v>16</v>
      </c>
      <c r="Y120" s="239">
        <v>4</v>
      </c>
      <c r="Z120" s="239">
        <v>1</v>
      </c>
      <c r="AB120" s="239">
        <v>1</v>
      </c>
      <c r="AC120" s="239">
        <v>99</v>
      </c>
      <c r="AF120" s="239" t="s">
        <v>378</v>
      </c>
      <c r="AG120" s="239">
        <v>4</v>
      </c>
      <c r="AH120" s="239">
        <v>2</v>
      </c>
      <c r="AI120" s="239">
        <v>3</v>
      </c>
      <c r="AJ120" s="239">
        <v>4</v>
      </c>
      <c r="AK120" s="239">
        <v>21</v>
      </c>
      <c r="AL120" s="239">
        <v>49</v>
      </c>
      <c r="AM120" s="239" t="s">
        <v>384</v>
      </c>
      <c r="AT120" s="239">
        <v>90</v>
      </c>
      <c r="AU120" s="239">
        <v>55</v>
      </c>
      <c r="CT120" s="239">
        <v>419668</v>
      </c>
      <c r="CU120" s="239">
        <v>4957675</v>
      </c>
      <c r="CV120" s="239">
        <v>44.767954899999999</v>
      </c>
      <c r="CW120" s="239">
        <v>-94.015151700000004</v>
      </c>
      <c r="CX120" s="239" t="s">
        <v>379</v>
      </c>
    </row>
    <row r="121" spans="1:103" x14ac:dyDescent="0.25">
      <c r="A121" s="239">
        <v>10752183</v>
      </c>
      <c r="B121" s="239">
        <v>2</v>
      </c>
      <c r="C121" s="239">
        <v>212</v>
      </c>
      <c r="D121" s="239">
        <v>126.617</v>
      </c>
      <c r="E121" s="239">
        <v>43</v>
      </c>
      <c r="G121" s="239" t="s">
        <v>1570</v>
      </c>
      <c r="H121" s="239">
        <v>8</v>
      </c>
      <c r="I121" s="239">
        <v>22</v>
      </c>
      <c r="K121" s="239">
        <v>11201377</v>
      </c>
      <c r="L121" s="239">
        <v>113140218</v>
      </c>
      <c r="M121" s="239">
        <v>11</v>
      </c>
      <c r="N121" s="239">
        <v>5</v>
      </c>
      <c r="O121" s="239">
        <v>2011</v>
      </c>
      <c r="P121" s="239" t="s">
        <v>386</v>
      </c>
      <c r="Q121" s="239">
        <v>14</v>
      </c>
      <c r="R121" s="239" t="s">
        <v>393</v>
      </c>
      <c r="S121" s="239">
        <v>3</v>
      </c>
      <c r="T121" s="239">
        <v>0</v>
      </c>
      <c r="U121" s="239">
        <v>1</v>
      </c>
      <c r="V121" s="239">
        <v>90</v>
      </c>
      <c r="W121" s="239">
        <v>16</v>
      </c>
      <c r="X121" s="239">
        <v>2</v>
      </c>
      <c r="Y121" s="239">
        <v>1</v>
      </c>
      <c r="Z121" s="239">
        <v>1</v>
      </c>
      <c r="AA121" s="239">
        <v>8</v>
      </c>
      <c r="AB121" s="239">
        <v>1</v>
      </c>
      <c r="AC121" s="239">
        <v>98</v>
      </c>
      <c r="AD121" s="239" t="s">
        <v>404</v>
      </c>
      <c r="AE121" s="239">
        <v>127</v>
      </c>
      <c r="AF121" s="239" t="s">
        <v>378</v>
      </c>
      <c r="AG121" s="239">
        <v>4</v>
      </c>
      <c r="AH121" s="239">
        <v>2</v>
      </c>
      <c r="AI121" s="239">
        <v>3</v>
      </c>
      <c r="AJ121" s="239">
        <v>3</v>
      </c>
      <c r="AK121" s="239">
        <v>21</v>
      </c>
      <c r="AL121" s="239">
        <v>53</v>
      </c>
      <c r="AM121" s="239" t="s">
        <v>384</v>
      </c>
      <c r="AN121" s="239">
        <v>5</v>
      </c>
      <c r="AO121" s="239">
        <v>1</v>
      </c>
      <c r="AS121" s="239">
        <v>3</v>
      </c>
      <c r="AT121" s="239">
        <v>98</v>
      </c>
      <c r="AU121" s="239">
        <v>65</v>
      </c>
      <c r="AV121" s="239">
        <v>11</v>
      </c>
      <c r="AW121" s="239">
        <v>21</v>
      </c>
      <c r="CT121" s="239">
        <v>419708</v>
      </c>
      <c r="CU121" s="239">
        <v>4957674</v>
      </c>
      <c r="CV121" s="239">
        <v>44.767953400000003</v>
      </c>
      <c r="CW121" s="239">
        <v>-94.014643800000002</v>
      </c>
      <c r="CX121" s="239" t="s">
        <v>379</v>
      </c>
      <c r="CY121" s="239" t="s">
        <v>1718</v>
      </c>
    </row>
    <row r="122" spans="1:103" x14ac:dyDescent="0.25">
      <c r="A122" s="239">
        <v>415265</v>
      </c>
      <c r="B122" s="239">
        <v>2</v>
      </c>
      <c r="C122" s="239">
        <v>212</v>
      </c>
      <c r="D122" s="239">
        <v>126.626</v>
      </c>
      <c r="E122" s="239">
        <v>43</v>
      </c>
      <c r="G122" s="239" t="s">
        <v>1612</v>
      </c>
      <c r="H122" s="239">
        <v>8</v>
      </c>
      <c r="I122" s="239">
        <v>22</v>
      </c>
      <c r="K122" s="239">
        <v>17200164</v>
      </c>
      <c r="M122" s="239">
        <v>1</v>
      </c>
      <c r="N122" s="239">
        <v>14</v>
      </c>
      <c r="O122" s="239">
        <v>2017</v>
      </c>
      <c r="P122" s="239" t="s">
        <v>386</v>
      </c>
      <c r="Q122" s="239">
        <v>18</v>
      </c>
      <c r="R122" s="239" t="s">
        <v>376</v>
      </c>
      <c r="S122" s="239">
        <v>3</v>
      </c>
      <c r="T122" s="239">
        <v>0</v>
      </c>
      <c r="U122" s="239">
        <v>2</v>
      </c>
      <c r="V122" s="239">
        <v>12</v>
      </c>
      <c r="W122" s="239">
        <v>10</v>
      </c>
      <c r="X122" s="239">
        <v>2</v>
      </c>
      <c r="Y122" s="239">
        <v>6</v>
      </c>
      <c r="Z122" s="239">
        <v>1</v>
      </c>
      <c r="AB122" s="239">
        <v>1</v>
      </c>
      <c r="AC122" s="239">
        <v>98</v>
      </c>
      <c r="AD122" s="239" t="s">
        <v>377</v>
      </c>
      <c r="AF122" s="239" t="s">
        <v>470</v>
      </c>
      <c r="AG122" s="239">
        <v>7</v>
      </c>
      <c r="AH122" s="239">
        <v>2</v>
      </c>
      <c r="AI122" s="239">
        <v>2</v>
      </c>
      <c r="AJ122" s="239">
        <v>4</v>
      </c>
      <c r="AK122" s="239">
        <v>21</v>
      </c>
      <c r="AL122" s="239">
        <v>60</v>
      </c>
      <c r="AM122" s="239" t="s">
        <v>384</v>
      </c>
      <c r="AN122" s="239">
        <v>5</v>
      </c>
      <c r="AO122" s="239">
        <v>90</v>
      </c>
      <c r="AS122" s="239">
        <v>14</v>
      </c>
      <c r="AT122" s="239">
        <v>98</v>
      </c>
      <c r="AU122" s="239">
        <v>65</v>
      </c>
      <c r="AV122" s="239">
        <v>11</v>
      </c>
      <c r="AW122" s="239">
        <v>21</v>
      </c>
      <c r="AX122" s="239">
        <v>2</v>
      </c>
      <c r="AY122" s="239">
        <v>3</v>
      </c>
      <c r="AZ122" s="239">
        <v>4</v>
      </c>
      <c r="BA122" s="239">
        <v>21</v>
      </c>
      <c r="BB122" s="239">
        <v>35</v>
      </c>
      <c r="BC122" s="239" t="s">
        <v>374</v>
      </c>
      <c r="BD122" s="239">
        <v>5</v>
      </c>
      <c r="BE122" s="239">
        <v>99</v>
      </c>
      <c r="BI122" s="239">
        <v>14</v>
      </c>
      <c r="BJ122" s="239">
        <v>98</v>
      </c>
      <c r="BK122" s="239">
        <v>65</v>
      </c>
      <c r="BL122" s="239">
        <v>11</v>
      </c>
      <c r="BM122" s="239">
        <v>21</v>
      </c>
      <c r="CT122" s="239">
        <v>419691.39784946298</v>
      </c>
      <c r="CU122" s="239">
        <v>4957703.3358733403</v>
      </c>
      <c r="CV122" s="239">
        <v>44.768213879999998</v>
      </c>
      <c r="CW122" s="239">
        <v>-94.014862980000004</v>
      </c>
      <c r="CX122" s="239" t="s">
        <v>379</v>
      </c>
      <c r="CY122" s="239" t="s">
        <v>1719</v>
      </c>
    </row>
    <row r="123" spans="1:103" x14ac:dyDescent="0.25">
      <c r="A123" s="239">
        <v>11058268</v>
      </c>
      <c r="B123" s="239">
        <v>2</v>
      </c>
      <c r="C123" s="239">
        <v>212</v>
      </c>
      <c r="D123" s="239">
        <v>126.628</v>
      </c>
      <c r="E123" s="239">
        <v>43</v>
      </c>
      <c r="G123" s="239" t="s">
        <v>1570</v>
      </c>
      <c r="H123" s="239">
        <v>8</v>
      </c>
      <c r="I123" s="239">
        <v>22</v>
      </c>
      <c r="L123" s="239">
        <v>151590059</v>
      </c>
      <c r="M123" s="239">
        <v>5</v>
      </c>
      <c r="N123" s="239">
        <v>7</v>
      </c>
      <c r="O123" s="239">
        <v>2015</v>
      </c>
      <c r="P123" s="239" t="s">
        <v>416</v>
      </c>
      <c r="Q123" s="239">
        <v>18</v>
      </c>
      <c r="S123" s="239">
        <v>5</v>
      </c>
      <c r="T123" s="239">
        <v>0</v>
      </c>
      <c r="U123" s="239">
        <v>1</v>
      </c>
      <c r="V123" s="239">
        <v>90</v>
      </c>
      <c r="W123" s="239">
        <v>16</v>
      </c>
      <c r="Y123" s="239">
        <v>1</v>
      </c>
      <c r="Z123" s="239">
        <v>2</v>
      </c>
      <c r="AB123" s="239">
        <v>1</v>
      </c>
      <c r="AC123" s="239">
        <v>98</v>
      </c>
      <c r="AF123" s="239" t="s">
        <v>378</v>
      </c>
      <c r="AG123" s="239">
        <v>4</v>
      </c>
      <c r="AH123" s="239">
        <v>2</v>
      </c>
      <c r="AI123" s="239">
        <v>2</v>
      </c>
      <c r="AJ123" s="239">
        <v>3</v>
      </c>
      <c r="AK123" s="239">
        <v>21</v>
      </c>
      <c r="AL123" s="239">
        <v>68</v>
      </c>
      <c r="AM123" s="239" t="s">
        <v>384</v>
      </c>
      <c r="AT123" s="239">
        <v>98</v>
      </c>
      <c r="AU123" s="239">
        <v>65</v>
      </c>
      <c r="CT123" s="239">
        <v>419726</v>
      </c>
      <c r="CU123" s="239">
        <v>4957674</v>
      </c>
      <c r="CV123" s="239">
        <v>44.767952800000003</v>
      </c>
      <c r="CW123" s="239">
        <v>-94.014420299999998</v>
      </c>
      <c r="CX123" s="239" t="s">
        <v>379</v>
      </c>
    </row>
    <row r="124" spans="1:103" x14ac:dyDescent="0.25">
      <c r="A124" s="239">
        <v>753843</v>
      </c>
      <c r="B124" s="239">
        <v>2</v>
      </c>
      <c r="C124" s="239">
        <v>212</v>
      </c>
      <c r="D124" s="239">
        <v>126.66500000000001</v>
      </c>
      <c r="E124" s="239">
        <v>43</v>
      </c>
      <c r="G124" s="239" t="s">
        <v>1612</v>
      </c>
      <c r="H124" s="239">
        <v>8</v>
      </c>
      <c r="I124" s="239">
        <v>22</v>
      </c>
      <c r="K124" s="239">
        <v>19202586</v>
      </c>
      <c r="M124" s="239">
        <v>10</v>
      </c>
      <c r="N124" s="239">
        <v>7</v>
      </c>
      <c r="O124" s="239">
        <v>2019</v>
      </c>
      <c r="P124" s="239" t="s">
        <v>381</v>
      </c>
      <c r="Q124" s="239">
        <v>8</v>
      </c>
      <c r="R124" s="239" t="s">
        <v>376</v>
      </c>
      <c r="S124" s="239">
        <v>3</v>
      </c>
      <c r="T124" s="239">
        <v>0</v>
      </c>
      <c r="U124" s="239">
        <v>2</v>
      </c>
      <c r="V124" s="239">
        <v>12</v>
      </c>
      <c r="W124" s="239">
        <v>10</v>
      </c>
      <c r="X124" s="239">
        <v>2</v>
      </c>
      <c r="Y124" s="239">
        <v>1</v>
      </c>
      <c r="Z124" s="239">
        <v>1</v>
      </c>
      <c r="AB124" s="239">
        <v>1</v>
      </c>
      <c r="AC124" s="239">
        <v>98</v>
      </c>
      <c r="AD124" s="239" t="s">
        <v>377</v>
      </c>
      <c r="AF124" s="239" t="s">
        <v>470</v>
      </c>
      <c r="AG124" s="239">
        <v>7</v>
      </c>
      <c r="AH124" s="239">
        <v>2</v>
      </c>
      <c r="AI124" s="239">
        <v>4</v>
      </c>
      <c r="AJ124" s="239">
        <v>4</v>
      </c>
      <c r="AK124" s="239">
        <v>21</v>
      </c>
      <c r="AL124" s="239">
        <v>31</v>
      </c>
      <c r="AM124" s="239" t="s">
        <v>374</v>
      </c>
      <c r="AN124" s="239">
        <v>11</v>
      </c>
      <c r="AO124" s="239">
        <v>74</v>
      </c>
      <c r="AS124" s="239">
        <v>15</v>
      </c>
      <c r="AT124" s="239">
        <v>98</v>
      </c>
      <c r="AU124" s="239">
        <v>65</v>
      </c>
      <c r="AV124" s="239">
        <v>11</v>
      </c>
      <c r="AW124" s="239">
        <v>21</v>
      </c>
      <c r="AX124" s="239">
        <v>2</v>
      </c>
      <c r="AY124" s="239">
        <v>2</v>
      </c>
      <c r="AZ124" s="239">
        <v>4</v>
      </c>
      <c r="BA124" s="239">
        <v>21</v>
      </c>
      <c r="BB124" s="239">
        <v>87</v>
      </c>
      <c r="BC124" s="239" t="s">
        <v>374</v>
      </c>
      <c r="BD124" s="239">
        <v>5</v>
      </c>
      <c r="BE124" s="239">
        <v>1</v>
      </c>
      <c r="BI124" s="239">
        <v>15</v>
      </c>
      <c r="BJ124" s="239">
        <v>98</v>
      </c>
      <c r="BK124" s="239">
        <v>65</v>
      </c>
      <c r="BL124" s="239">
        <v>11</v>
      </c>
      <c r="BM124" s="239">
        <v>21</v>
      </c>
      <c r="CT124" s="239">
        <v>419790.88138176303</v>
      </c>
      <c r="CU124" s="239">
        <v>4957701.2192024402</v>
      </c>
      <c r="CV124" s="239">
        <v>44.768205989999998</v>
      </c>
      <c r="CW124" s="239">
        <v>-94.013605670000004</v>
      </c>
      <c r="CX124" s="239" t="s">
        <v>379</v>
      </c>
      <c r="CY124" s="239" t="s">
        <v>1720</v>
      </c>
    </row>
    <row r="125" spans="1:103" x14ac:dyDescent="0.25">
      <c r="A125" s="239">
        <v>812551</v>
      </c>
      <c r="B125" s="239">
        <v>2</v>
      </c>
      <c r="C125" s="239">
        <v>212</v>
      </c>
      <c r="D125" s="239">
        <v>126.685</v>
      </c>
      <c r="E125" s="239">
        <v>43</v>
      </c>
      <c r="G125" s="239" t="s">
        <v>1612</v>
      </c>
      <c r="H125" s="239">
        <v>8</v>
      </c>
      <c r="I125" s="239">
        <v>22</v>
      </c>
      <c r="K125" s="239">
        <v>20004474</v>
      </c>
      <c r="L125" s="239">
        <v>201540092</v>
      </c>
      <c r="M125" s="239">
        <v>6</v>
      </c>
      <c r="N125" s="239">
        <v>2</v>
      </c>
      <c r="O125" s="239">
        <v>2020</v>
      </c>
      <c r="P125" s="239" t="s">
        <v>391</v>
      </c>
      <c r="Q125" s="239">
        <v>17</v>
      </c>
      <c r="R125" s="239" t="s">
        <v>376</v>
      </c>
      <c r="S125" s="239">
        <v>3</v>
      </c>
      <c r="T125" s="239">
        <v>0</v>
      </c>
      <c r="U125" s="239">
        <v>2</v>
      </c>
      <c r="V125" s="239">
        <v>12</v>
      </c>
      <c r="W125" s="239">
        <v>10</v>
      </c>
      <c r="X125" s="239">
        <v>2</v>
      </c>
      <c r="Y125" s="239">
        <v>1</v>
      </c>
      <c r="Z125" s="239">
        <v>3</v>
      </c>
      <c r="AB125" s="239">
        <v>2</v>
      </c>
      <c r="AC125" s="239">
        <v>98</v>
      </c>
      <c r="AD125" s="239" t="s">
        <v>377</v>
      </c>
      <c r="AF125" s="239" t="s">
        <v>470</v>
      </c>
      <c r="AG125" s="239">
        <v>7</v>
      </c>
      <c r="AH125" s="239">
        <v>2</v>
      </c>
      <c r="AI125" s="239">
        <v>4</v>
      </c>
      <c r="AJ125" s="239">
        <v>4</v>
      </c>
      <c r="AK125" s="239">
        <v>26</v>
      </c>
      <c r="AL125" s="239">
        <v>42</v>
      </c>
      <c r="AM125" s="239" t="s">
        <v>374</v>
      </c>
      <c r="AN125" s="239">
        <v>5</v>
      </c>
      <c r="AO125" s="239">
        <v>90</v>
      </c>
      <c r="AP125" s="239">
        <v>90</v>
      </c>
      <c r="AS125" s="239">
        <v>14</v>
      </c>
      <c r="AT125" s="239">
        <v>9</v>
      </c>
      <c r="AU125" s="239">
        <v>65</v>
      </c>
      <c r="AV125" s="239">
        <v>11</v>
      </c>
      <c r="AW125" s="239">
        <v>21</v>
      </c>
      <c r="AX125" s="239">
        <v>2</v>
      </c>
      <c r="AY125" s="239">
        <v>2</v>
      </c>
      <c r="AZ125" s="239">
        <v>4</v>
      </c>
      <c r="BA125" s="239">
        <v>21</v>
      </c>
      <c r="BB125" s="239">
        <v>22</v>
      </c>
      <c r="BC125" s="239" t="s">
        <v>374</v>
      </c>
      <c r="BD125" s="239">
        <v>5</v>
      </c>
      <c r="BE125" s="239">
        <v>74</v>
      </c>
      <c r="BI125" s="239">
        <v>14</v>
      </c>
      <c r="BJ125" s="239">
        <v>9</v>
      </c>
      <c r="BK125" s="239">
        <v>65</v>
      </c>
      <c r="BL125" s="239">
        <v>11</v>
      </c>
      <c r="BM125" s="239">
        <v>21</v>
      </c>
      <c r="CT125" s="239">
        <v>419822.01020354498</v>
      </c>
      <c r="CU125" s="239">
        <v>4957701.92394285</v>
      </c>
      <c r="CV125" s="239">
        <v>44.768215820000002</v>
      </c>
      <c r="CW125" s="239">
        <v>-94.013212469999999</v>
      </c>
      <c r="CX125" s="239" t="s">
        <v>379</v>
      </c>
      <c r="CY125" s="239" t="s">
        <v>1721</v>
      </c>
    </row>
    <row r="126" spans="1:103" x14ac:dyDescent="0.25">
      <c r="A126" s="239">
        <v>11055892</v>
      </c>
      <c r="B126" s="239">
        <v>2</v>
      </c>
      <c r="C126" s="239">
        <v>212</v>
      </c>
      <c r="D126" s="239">
        <v>126.685</v>
      </c>
      <c r="E126" s="239">
        <v>43</v>
      </c>
      <c r="G126" s="239" t="s">
        <v>1570</v>
      </c>
      <c r="H126" s="239">
        <v>8</v>
      </c>
      <c r="I126" s="239">
        <v>22</v>
      </c>
      <c r="K126" s="239">
        <v>15003665</v>
      </c>
      <c r="L126" s="239">
        <v>151220022</v>
      </c>
      <c r="M126" s="239">
        <v>5</v>
      </c>
      <c r="N126" s="239">
        <v>2</v>
      </c>
      <c r="O126" s="239">
        <v>2015</v>
      </c>
      <c r="P126" s="239" t="s">
        <v>386</v>
      </c>
      <c r="Q126" s="239">
        <v>4</v>
      </c>
      <c r="R126" s="239" t="s">
        <v>376</v>
      </c>
      <c r="S126" s="239">
        <v>4</v>
      </c>
      <c r="T126" s="239">
        <v>0</v>
      </c>
      <c r="U126" s="239">
        <v>1</v>
      </c>
      <c r="V126" s="239">
        <v>90</v>
      </c>
      <c r="W126" s="239">
        <v>16</v>
      </c>
      <c r="X126" s="239">
        <v>2</v>
      </c>
      <c r="Y126" s="239">
        <v>6</v>
      </c>
      <c r="Z126" s="239">
        <v>1</v>
      </c>
      <c r="AA126" s="239">
        <v>1</v>
      </c>
      <c r="AB126" s="239">
        <v>1</v>
      </c>
      <c r="AC126" s="239">
        <v>98</v>
      </c>
      <c r="AD126" s="239" t="s">
        <v>1722</v>
      </c>
      <c r="AE126" s="239" t="s">
        <v>942</v>
      </c>
      <c r="AF126" s="239" t="s">
        <v>378</v>
      </c>
      <c r="AG126" s="239">
        <v>4</v>
      </c>
      <c r="AH126" s="239">
        <v>2</v>
      </c>
      <c r="AI126" s="239">
        <v>2</v>
      </c>
      <c r="AJ126" s="239">
        <v>4</v>
      </c>
      <c r="AK126" s="239">
        <v>21</v>
      </c>
      <c r="AL126" s="239">
        <v>29</v>
      </c>
      <c r="AM126" s="239" t="s">
        <v>374</v>
      </c>
      <c r="AN126" s="239">
        <v>5</v>
      </c>
      <c r="AO126" s="239">
        <v>1</v>
      </c>
      <c r="AP126" s="239">
        <v>1</v>
      </c>
      <c r="AS126" s="239">
        <v>1</v>
      </c>
      <c r="AT126" s="239">
        <v>98</v>
      </c>
      <c r="AU126" s="239">
        <v>65</v>
      </c>
      <c r="AV126" s="239">
        <v>11</v>
      </c>
      <c r="AW126" s="239">
        <v>21</v>
      </c>
      <c r="CT126" s="239">
        <v>419818</v>
      </c>
      <c r="CU126" s="239">
        <v>4957672</v>
      </c>
      <c r="CV126" s="239">
        <v>44.767949299999998</v>
      </c>
      <c r="CW126" s="239">
        <v>-94.013262400000002</v>
      </c>
      <c r="CX126" s="239" t="s">
        <v>379</v>
      </c>
      <c r="CY126" s="239" t="s">
        <v>1723</v>
      </c>
    </row>
    <row r="127" spans="1:103" x14ac:dyDescent="0.25">
      <c r="A127" s="239">
        <v>10914195</v>
      </c>
      <c r="B127" s="239">
        <v>2</v>
      </c>
      <c r="C127" s="239">
        <v>212</v>
      </c>
      <c r="D127" s="239">
        <v>126.812</v>
      </c>
      <c r="E127" s="239">
        <v>43</v>
      </c>
      <c r="G127" s="239" t="s">
        <v>1570</v>
      </c>
      <c r="H127" s="239">
        <v>8</v>
      </c>
      <c r="I127" s="239">
        <v>22</v>
      </c>
      <c r="K127" s="239">
        <v>13201520</v>
      </c>
      <c r="L127" s="239">
        <v>133440458</v>
      </c>
      <c r="M127" s="239">
        <v>12</v>
      </c>
      <c r="N127" s="239">
        <v>6</v>
      </c>
      <c r="O127" s="239">
        <v>2013</v>
      </c>
      <c r="P127" s="239" t="s">
        <v>383</v>
      </c>
      <c r="Q127" s="239">
        <v>13</v>
      </c>
      <c r="R127" s="239" t="s">
        <v>376</v>
      </c>
      <c r="S127" s="239">
        <v>5</v>
      </c>
      <c r="T127" s="239">
        <v>0</v>
      </c>
      <c r="U127" s="239">
        <v>1</v>
      </c>
      <c r="V127" s="239">
        <v>7</v>
      </c>
      <c r="W127" s="239">
        <v>83</v>
      </c>
      <c r="X127" s="239">
        <v>2</v>
      </c>
      <c r="Y127" s="239">
        <v>1</v>
      </c>
      <c r="Z127" s="239">
        <v>4</v>
      </c>
      <c r="AA127" s="239">
        <v>8</v>
      </c>
      <c r="AB127" s="239">
        <v>5</v>
      </c>
      <c r="AC127" s="239">
        <v>98</v>
      </c>
      <c r="AD127" s="239" t="s">
        <v>404</v>
      </c>
      <c r="AE127" s="239" t="s">
        <v>1724</v>
      </c>
      <c r="AF127" s="239" t="s">
        <v>378</v>
      </c>
      <c r="AG127" s="239">
        <v>3</v>
      </c>
      <c r="AH127" s="239">
        <v>2</v>
      </c>
      <c r="AI127" s="239">
        <v>4</v>
      </c>
      <c r="AJ127" s="239">
        <v>4</v>
      </c>
      <c r="AK127" s="239">
        <v>21</v>
      </c>
      <c r="AL127" s="239">
        <v>49</v>
      </c>
      <c r="AM127" s="239" t="s">
        <v>374</v>
      </c>
      <c r="AN127" s="239">
        <v>99</v>
      </c>
      <c r="AO127" s="239">
        <v>3</v>
      </c>
      <c r="AS127" s="239">
        <v>3</v>
      </c>
      <c r="AT127" s="239">
        <v>98</v>
      </c>
      <c r="AU127" s="239">
        <v>65</v>
      </c>
      <c r="AV127" s="239">
        <v>11</v>
      </c>
      <c r="AW127" s="239">
        <v>21</v>
      </c>
      <c r="CT127" s="239">
        <v>420022</v>
      </c>
      <c r="CU127" s="239">
        <v>4957669</v>
      </c>
      <c r="CV127" s="239">
        <v>44.7679416</v>
      </c>
      <c r="CW127" s="239">
        <v>-94.010682399999993</v>
      </c>
      <c r="CX127" s="239" t="s">
        <v>379</v>
      </c>
      <c r="CY127" s="239" t="s">
        <v>1725</v>
      </c>
    </row>
    <row r="128" spans="1:103" x14ac:dyDescent="0.25">
      <c r="A128" s="239">
        <v>11020491</v>
      </c>
      <c r="B128" s="239">
        <v>2</v>
      </c>
      <c r="C128" s="239">
        <v>212</v>
      </c>
      <c r="D128" s="239">
        <v>126.836</v>
      </c>
      <c r="E128" s="239">
        <v>10</v>
      </c>
      <c r="H128" s="239">
        <v>8</v>
      </c>
      <c r="I128" s="239">
        <v>25</v>
      </c>
      <c r="K128" s="239">
        <v>15022012</v>
      </c>
      <c r="L128" s="239">
        <v>151910011</v>
      </c>
      <c r="M128" s="239">
        <v>7</v>
      </c>
      <c r="N128" s="239">
        <v>10</v>
      </c>
      <c r="O128" s="239">
        <v>2015</v>
      </c>
      <c r="P128" s="239" t="s">
        <v>383</v>
      </c>
      <c r="Q128" s="239">
        <v>0</v>
      </c>
      <c r="R128" s="239" t="s">
        <v>376</v>
      </c>
      <c r="S128" s="239">
        <v>5</v>
      </c>
      <c r="T128" s="239">
        <v>0</v>
      </c>
      <c r="U128" s="239">
        <v>1</v>
      </c>
      <c r="V128" s="239">
        <v>8</v>
      </c>
      <c r="W128" s="239">
        <v>16</v>
      </c>
      <c r="X128" s="239">
        <v>2</v>
      </c>
      <c r="Y128" s="239">
        <v>6</v>
      </c>
      <c r="Z128" s="239">
        <v>1</v>
      </c>
      <c r="AB128" s="239">
        <v>1</v>
      </c>
      <c r="AC128" s="239">
        <v>98</v>
      </c>
      <c r="AD128" s="239" t="s">
        <v>504</v>
      </c>
      <c r="AE128" s="239" t="s">
        <v>1726</v>
      </c>
      <c r="AF128" s="239" t="s">
        <v>378</v>
      </c>
      <c r="AG128" s="239">
        <v>4</v>
      </c>
      <c r="AH128" s="239">
        <v>2</v>
      </c>
      <c r="AI128" s="239">
        <v>2</v>
      </c>
      <c r="AJ128" s="239">
        <v>4</v>
      </c>
      <c r="AK128" s="239">
        <v>21</v>
      </c>
      <c r="AL128" s="239">
        <v>30</v>
      </c>
      <c r="AM128" s="239" t="s">
        <v>384</v>
      </c>
      <c r="AN128" s="239">
        <v>5</v>
      </c>
      <c r="AO128" s="239">
        <v>1</v>
      </c>
      <c r="AS128" s="239">
        <v>3</v>
      </c>
      <c r="AT128" s="239">
        <v>98</v>
      </c>
      <c r="AU128" s="239">
        <v>65</v>
      </c>
      <c r="AV128" s="239">
        <v>11</v>
      </c>
      <c r="AW128" s="239">
        <v>21</v>
      </c>
      <c r="CT128" s="239">
        <v>420061</v>
      </c>
      <c r="CU128" s="239">
        <v>4957668</v>
      </c>
      <c r="CV128" s="239">
        <v>44.767940199999998</v>
      </c>
      <c r="CW128" s="239">
        <v>-94.010193200000003</v>
      </c>
      <c r="CX128" s="239" t="s">
        <v>379</v>
      </c>
      <c r="CY128" s="239" t="s">
        <v>1727</v>
      </c>
    </row>
    <row r="129" spans="1:103" x14ac:dyDescent="0.25">
      <c r="A129" s="239">
        <v>659749</v>
      </c>
      <c r="B129" s="239">
        <v>2</v>
      </c>
      <c r="C129" s="239">
        <v>212</v>
      </c>
      <c r="D129" s="239">
        <v>126.839</v>
      </c>
      <c r="E129" s="239">
        <v>10</v>
      </c>
      <c r="G129" s="239" t="s">
        <v>1728</v>
      </c>
      <c r="H129" s="239">
        <v>8</v>
      </c>
      <c r="I129" s="239">
        <v>25</v>
      </c>
      <c r="K129" s="239">
        <v>18035338</v>
      </c>
      <c r="M129" s="239">
        <v>11</v>
      </c>
      <c r="N129" s="239">
        <v>13</v>
      </c>
      <c r="O129" s="239">
        <v>2018</v>
      </c>
      <c r="P129" s="239" t="s">
        <v>391</v>
      </c>
      <c r="Q129" s="239">
        <v>6</v>
      </c>
      <c r="R129" s="239" t="s">
        <v>393</v>
      </c>
      <c r="S129" s="239">
        <v>5</v>
      </c>
      <c r="T129" s="239">
        <v>0</v>
      </c>
      <c r="U129" s="239">
        <v>1</v>
      </c>
      <c r="W129" s="239">
        <v>16</v>
      </c>
      <c r="X129" s="239">
        <v>2</v>
      </c>
      <c r="Y129" s="239">
        <v>6</v>
      </c>
      <c r="Z129" s="239">
        <v>1</v>
      </c>
      <c r="AB129" s="239">
        <v>1</v>
      </c>
      <c r="AC129" s="239">
        <v>98</v>
      </c>
      <c r="AD129" s="239" t="s">
        <v>377</v>
      </c>
      <c r="AF129" s="239" t="s">
        <v>378</v>
      </c>
      <c r="AG129" s="239">
        <v>4</v>
      </c>
      <c r="AH129" s="239">
        <v>2</v>
      </c>
      <c r="AI129" s="239">
        <v>4</v>
      </c>
      <c r="AJ129" s="239">
        <v>3</v>
      </c>
      <c r="AK129" s="239">
        <v>21</v>
      </c>
      <c r="AL129" s="239">
        <v>55</v>
      </c>
      <c r="AM129" s="239" t="s">
        <v>384</v>
      </c>
      <c r="AN129" s="239">
        <v>5</v>
      </c>
      <c r="AO129" s="239">
        <v>1</v>
      </c>
      <c r="AS129" s="239">
        <v>14</v>
      </c>
      <c r="AT129" s="239">
        <v>9</v>
      </c>
      <c r="AU129" s="239">
        <v>65</v>
      </c>
      <c r="AV129" s="239">
        <v>11</v>
      </c>
      <c r="AW129" s="239">
        <v>21</v>
      </c>
      <c r="CT129" s="239">
        <v>420064.581082761</v>
      </c>
      <c r="CU129" s="239">
        <v>4957664.56267385</v>
      </c>
      <c r="CV129" s="239">
        <v>44.767906689999997</v>
      </c>
      <c r="CW129" s="239">
        <v>-94.010141700000005</v>
      </c>
      <c r="CX129" s="239" t="s">
        <v>379</v>
      </c>
      <c r="CY129" s="239" t="s">
        <v>1729</v>
      </c>
    </row>
    <row r="130" spans="1:103" x14ac:dyDescent="0.25">
      <c r="A130" s="239">
        <v>10939087</v>
      </c>
      <c r="B130" s="239">
        <v>2</v>
      </c>
      <c r="C130" s="239">
        <v>212</v>
      </c>
      <c r="D130" s="239">
        <v>126.84399999999999</v>
      </c>
      <c r="E130" s="239">
        <v>10</v>
      </c>
      <c r="G130" s="239" t="s">
        <v>1728</v>
      </c>
      <c r="H130" s="239">
        <v>8</v>
      </c>
      <c r="I130" s="239">
        <v>25</v>
      </c>
      <c r="L130" s="239">
        <v>143300108</v>
      </c>
      <c r="M130" s="239">
        <v>10</v>
      </c>
      <c r="N130" s="239">
        <v>24</v>
      </c>
      <c r="O130" s="239">
        <v>2014</v>
      </c>
      <c r="P130" s="239" t="s">
        <v>383</v>
      </c>
      <c r="Q130" s="239">
        <v>20</v>
      </c>
      <c r="S130" s="239">
        <v>5</v>
      </c>
      <c r="T130" s="239">
        <v>0</v>
      </c>
      <c r="U130" s="239">
        <v>1</v>
      </c>
      <c r="V130" s="239">
        <v>10</v>
      </c>
      <c r="W130" s="239">
        <v>16</v>
      </c>
      <c r="Y130" s="239">
        <v>6</v>
      </c>
      <c r="Z130" s="239">
        <v>1</v>
      </c>
      <c r="AB130" s="239">
        <v>1</v>
      </c>
      <c r="AC130" s="239">
        <v>98</v>
      </c>
      <c r="AF130" s="239" t="s">
        <v>378</v>
      </c>
      <c r="AG130" s="239">
        <v>4</v>
      </c>
      <c r="AH130" s="239">
        <v>2</v>
      </c>
      <c r="AI130" s="239">
        <v>2</v>
      </c>
      <c r="AJ130" s="239">
        <v>4</v>
      </c>
      <c r="AK130" s="239">
        <v>21</v>
      </c>
      <c r="AL130" s="239">
        <v>74</v>
      </c>
      <c r="AM130" s="239" t="s">
        <v>384</v>
      </c>
      <c r="AT130" s="239">
        <v>98</v>
      </c>
      <c r="AU130" s="239">
        <v>65</v>
      </c>
      <c r="CT130" s="239">
        <v>420073</v>
      </c>
      <c r="CU130" s="239">
        <v>4957668</v>
      </c>
      <c r="CV130" s="239">
        <v>44.767941899999997</v>
      </c>
      <c r="CW130" s="239">
        <v>-94.010032300000006</v>
      </c>
      <c r="CX130" s="239" t="s">
        <v>379</v>
      </c>
    </row>
    <row r="131" spans="1:103" x14ac:dyDescent="0.25">
      <c r="A131" s="239">
        <v>333529</v>
      </c>
      <c r="B131" s="239">
        <v>2</v>
      </c>
      <c r="C131" s="239">
        <v>212</v>
      </c>
      <c r="D131" s="239">
        <v>126.869</v>
      </c>
      <c r="E131" s="239">
        <v>10</v>
      </c>
      <c r="G131" s="239" t="s">
        <v>1728</v>
      </c>
      <c r="H131" s="239">
        <v>8</v>
      </c>
      <c r="I131" s="239">
        <v>25</v>
      </c>
      <c r="K131" s="239">
        <v>16200452</v>
      </c>
      <c r="M131" s="239">
        <v>2</v>
      </c>
      <c r="N131" s="239">
        <v>28</v>
      </c>
      <c r="O131" s="239">
        <v>2016</v>
      </c>
      <c r="P131" s="239" t="s">
        <v>389</v>
      </c>
      <c r="Q131" s="239">
        <v>19</v>
      </c>
      <c r="R131" s="239" t="s">
        <v>393</v>
      </c>
      <c r="S131" s="239">
        <v>3</v>
      </c>
      <c r="T131" s="239">
        <v>0</v>
      </c>
      <c r="U131" s="239">
        <v>1</v>
      </c>
      <c r="W131" s="239">
        <v>32</v>
      </c>
      <c r="X131" s="239">
        <v>3</v>
      </c>
      <c r="Y131" s="239">
        <v>6</v>
      </c>
      <c r="Z131" s="239">
        <v>1</v>
      </c>
      <c r="AB131" s="239">
        <v>1</v>
      </c>
      <c r="AC131" s="239">
        <v>98</v>
      </c>
      <c r="AD131" s="239" t="s">
        <v>377</v>
      </c>
      <c r="AF131" s="239" t="s">
        <v>470</v>
      </c>
      <c r="AG131" s="239">
        <v>3</v>
      </c>
      <c r="AH131" s="239">
        <v>2</v>
      </c>
      <c r="AI131" s="239">
        <v>3</v>
      </c>
      <c r="AJ131" s="239">
        <v>3</v>
      </c>
      <c r="AK131" s="239">
        <v>21</v>
      </c>
      <c r="AL131" s="239">
        <v>20</v>
      </c>
      <c r="AM131" s="239" t="s">
        <v>374</v>
      </c>
      <c r="AN131" s="239">
        <v>5</v>
      </c>
      <c r="AO131" s="239">
        <v>62</v>
      </c>
      <c r="AS131" s="239">
        <v>15</v>
      </c>
      <c r="AT131" s="239">
        <v>22</v>
      </c>
      <c r="AU131" s="239">
        <v>65</v>
      </c>
      <c r="AV131" s="239">
        <v>11</v>
      </c>
      <c r="AW131" s="239">
        <v>21</v>
      </c>
      <c r="CT131" s="239">
        <v>420082.98196596501</v>
      </c>
      <c r="CU131" s="239">
        <v>4957688.5191770401</v>
      </c>
      <c r="CV131" s="239">
        <v>44.768124380000003</v>
      </c>
      <c r="CW131" s="239">
        <v>-94.009912970000002</v>
      </c>
      <c r="CX131" s="239" t="s">
        <v>379</v>
      </c>
      <c r="CY131" s="239" t="s">
        <v>1730</v>
      </c>
    </row>
    <row r="132" spans="1:103" x14ac:dyDescent="0.25">
      <c r="A132" s="239">
        <v>11045734</v>
      </c>
      <c r="B132" s="239">
        <v>2</v>
      </c>
      <c r="C132" s="239">
        <v>212</v>
      </c>
      <c r="D132" s="239">
        <v>126.877</v>
      </c>
      <c r="E132" s="239">
        <v>10</v>
      </c>
      <c r="G132" s="239" t="s">
        <v>1570</v>
      </c>
      <c r="H132" s="239">
        <v>8</v>
      </c>
      <c r="I132" s="239">
        <v>25</v>
      </c>
      <c r="K132" s="239">
        <v>15000734</v>
      </c>
      <c r="L132" s="239">
        <v>150360014</v>
      </c>
      <c r="M132" s="239">
        <v>1</v>
      </c>
      <c r="N132" s="239">
        <v>27</v>
      </c>
      <c r="O132" s="239">
        <v>2015</v>
      </c>
      <c r="P132" s="239" t="s">
        <v>391</v>
      </c>
      <c r="Q132" s="239">
        <v>2</v>
      </c>
      <c r="R132" s="239" t="s">
        <v>376</v>
      </c>
      <c r="S132" s="239">
        <v>5</v>
      </c>
      <c r="T132" s="239">
        <v>0</v>
      </c>
      <c r="U132" s="239">
        <v>1</v>
      </c>
      <c r="V132" s="239">
        <v>7</v>
      </c>
      <c r="W132" s="239">
        <v>32</v>
      </c>
      <c r="X132" s="239">
        <v>2</v>
      </c>
      <c r="Y132" s="239">
        <v>6</v>
      </c>
      <c r="Z132" s="239">
        <v>1</v>
      </c>
      <c r="AB132" s="239">
        <v>1</v>
      </c>
      <c r="AC132" s="239">
        <v>98</v>
      </c>
      <c r="AD132" s="239" t="s">
        <v>426</v>
      </c>
      <c r="AE132" s="239" t="s">
        <v>1731</v>
      </c>
      <c r="AF132" s="239" t="s">
        <v>378</v>
      </c>
      <c r="AG132" s="239">
        <v>3</v>
      </c>
      <c r="AH132" s="239">
        <v>2</v>
      </c>
      <c r="AI132" s="239">
        <v>40</v>
      </c>
      <c r="AJ132" s="239">
        <v>4</v>
      </c>
      <c r="AK132" s="239">
        <v>99</v>
      </c>
      <c r="AN132" s="239">
        <v>99</v>
      </c>
      <c r="AQ132" s="239">
        <v>99</v>
      </c>
      <c r="AS132" s="239">
        <v>3</v>
      </c>
      <c r="AT132" s="239">
        <v>98</v>
      </c>
      <c r="AU132" s="239">
        <v>65</v>
      </c>
      <c r="AV132" s="239">
        <v>11</v>
      </c>
      <c r="AW132" s="239">
        <v>21</v>
      </c>
      <c r="CT132" s="239">
        <v>420126</v>
      </c>
      <c r="CU132" s="239">
        <v>4957669</v>
      </c>
      <c r="CV132" s="239">
        <v>44.767949100000003</v>
      </c>
      <c r="CW132" s="239">
        <v>-94.009361799999994</v>
      </c>
      <c r="CX132" s="239" t="s">
        <v>379</v>
      </c>
      <c r="CY132" s="239" t="e">
        <v>#NAME?</v>
      </c>
    </row>
    <row r="133" spans="1:103" x14ac:dyDescent="0.25">
      <c r="A133" s="239">
        <v>777220</v>
      </c>
      <c r="B133" s="239">
        <v>2</v>
      </c>
      <c r="C133" s="239">
        <v>212</v>
      </c>
      <c r="D133" s="239">
        <v>127.09099999999999</v>
      </c>
      <c r="E133" s="239">
        <v>10</v>
      </c>
      <c r="G133" s="239" t="s">
        <v>1728</v>
      </c>
      <c r="H133" s="239">
        <v>8</v>
      </c>
      <c r="I133" s="239">
        <v>25</v>
      </c>
      <c r="K133" s="239">
        <v>20500134</v>
      </c>
      <c r="L133" s="239">
        <v>200050073</v>
      </c>
      <c r="M133" s="239">
        <v>1</v>
      </c>
      <c r="N133" s="239">
        <v>5</v>
      </c>
      <c r="O133" s="239">
        <v>2020</v>
      </c>
      <c r="P133" s="239" t="s">
        <v>389</v>
      </c>
      <c r="Q133" s="239">
        <v>11</v>
      </c>
      <c r="R133" s="239" t="s">
        <v>376</v>
      </c>
      <c r="S133" s="239">
        <v>5</v>
      </c>
      <c r="T133" s="239">
        <v>0</v>
      </c>
      <c r="U133" s="239">
        <v>1</v>
      </c>
      <c r="W133" s="239">
        <v>86</v>
      </c>
      <c r="X133" s="239">
        <v>2</v>
      </c>
      <c r="Y133" s="239">
        <v>1</v>
      </c>
      <c r="Z133" s="239">
        <v>1</v>
      </c>
      <c r="AA133" s="239">
        <v>8</v>
      </c>
      <c r="AB133" s="239">
        <v>3</v>
      </c>
      <c r="AC133" s="239">
        <v>98</v>
      </c>
      <c r="AD133" s="239" t="s">
        <v>1732</v>
      </c>
      <c r="AF133" s="239" t="s">
        <v>470</v>
      </c>
      <c r="AG133" s="239">
        <v>4</v>
      </c>
      <c r="AH133" s="239">
        <v>2</v>
      </c>
      <c r="AI133" s="239">
        <v>49</v>
      </c>
      <c r="AJ133" s="239">
        <v>4</v>
      </c>
      <c r="AK133" s="239">
        <v>21</v>
      </c>
      <c r="AL133" s="239">
        <v>29</v>
      </c>
      <c r="AM133" s="239" t="s">
        <v>374</v>
      </c>
      <c r="AN133" s="239">
        <v>5</v>
      </c>
      <c r="AO133" s="239">
        <v>68</v>
      </c>
      <c r="AS133" s="239">
        <v>12</v>
      </c>
      <c r="AT133" s="239">
        <v>9</v>
      </c>
      <c r="AU133" s="239">
        <v>65</v>
      </c>
      <c r="AV133" s="239">
        <v>11</v>
      </c>
      <c r="AW133" s="239">
        <v>23</v>
      </c>
      <c r="CT133" s="239">
        <v>420476.68275336601</v>
      </c>
      <c r="CU133" s="239">
        <v>4957696.9858606402</v>
      </c>
      <c r="CV133" s="239">
        <v>44.768244469999999</v>
      </c>
      <c r="CW133" s="239">
        <v>-94.00493985</v>
      </c>
      <c r="CX133" s="239" t="s">
        <v>379</v>
      </c>
      <c r="CY133" s="239" t="s">
        <v>1733</v>
      </c>
    </row>
    <row r="134" spans="1:103" x14ac:dyDescent="0.25">
      <c r="A134" s="239">
        <v>11023368</v>
      </c>
      <c r="B134" s="239">
        <v>2</v>
      </c>
      <c r="C134" s="239">
        <v>212</v>
      </c>
      <c r="D134" s="239">
        <v>127.328</v>
      </c>
      <c r="E134" s="239">
        <v>10</v>
      </c>
      <c r="G134" s="239" t="s">
        <v>1728</v>
      </c>
      <c r="H134" s="239">
        <v>8</v>
      </c>
      <c r="I134" s="239">
        <v>25</v>
      </c>
      <c r="L134" s="239">
        <v>153240073</v>
      </c>
      <c r="M134" s="239">
        <v>9</v>
      </c>
      <c r="N134" s="239">
        <v>29</v>
      </c>
      <c r="O134" s="239">
        <v>2015</v>
      </c>
      <c r="P134" s="239" t="s">
        <v>391</v>
      </c>
      <c r="Q134" s="239">
        <v>20</v>
      </c>
      <c r="S134" s="239">
        <v>5</v>
      </c>
      <c r="T134" s="239">
        <v>0</v>
      </c>
      <c r="U134" s="239">
        <v>2</v>
      </c>
      <c r="V134" s="239">
        <v>90</v>
      </c>
      <c r="W134" s="239">
        <v>93</v>
      </c>
      <c r="Y134" s="239">
        <v>6</v>
      </c>
      <c r="Z134" s="239">
        <v>1</v>
      </c>
      <c r="AB134" s="239">
        <v>1</v>
      </c>
      <c r="AC134" s="239">
        <v>98</v>
      </c>
      <c r="AF134" s="239" t="s">
        <v>378</v>
      </c>
      <c r="AG134" s="239">
        <v>90</v>
      </c>
      <c r="AH134" s="239">
        <v>2</v>
      </c>
      <c r="AI134" s="239">
        <v>2</v>
      </c>
      <c r="AJ134" s="239">
        <v>4</v>
      </c>
      <c r="AK134" s="239">
        <v>21</v>
      </c>
      <c r="AL134" s="239">
        <v>61</v>
      </c>
      <c r="AM134" s="239" t="s">
        <v>384</v>
      </c>
      <c r="AT134" s="239">
        <v>98</v>
      </c>
      <c r="AU134" s="239">
        <v>55</v>
      </c>
      <c r="AX134" s="239">
        <v>0</v>
      </c>
      <c r="AY134" s="239">
        <v>99</v>
      </c>
      <c r="AZ134" s="239">
        <v>4</v>
      </c>
      <c r="BJ134" s="239">
        <v>98</v>
      </c>
      <c r="BK134" s="239">
        <v>55</v>
      </c>
      <c r="CT134" s="239">
        <v>420852</v>
      </c>
      <c r="CU134" s="239">
        <v>4957670</v>
      </c>
      <c r="CV134" s="239">
        <v>44.768047500000002</v>
      </c>
      <c r="CW134" s="239">
        <v>-94.000198100000006</v>
      </c>
      <c r="CX134" s="239" t="s">
        <v>379</v>
      </c>
    </row>
    <row r="135" spans="1:103" x14ac:dyDescent="0.25">
      <c r="A135" s="239">
        <v>383103</v>
      </c>
      <c r="B135" s="239">
        <v>2</v>
      </c>
      <c r="C135" s="239">
        <v>212</v>
      </c>
      <c r="D135" s="239">
        <v>127.452</v>
      </c>
      <c r="E135" s="239">
        <v>10</v>
      </c>
      <c r="G135" s="239" t="s">
        <v>1728</v>
      </c>
      <c r="H135" s="239">
        <v>8</v>
      </c>
      <c r="I135" s="239">
        <v>25</v>
      </c>
      <c r="K135" s="239">
        <v>16033117</v>
      </c>
      <c r="M135" s="239">
        <v>9</v>
      </c>
      <c r="N135" s="239">
        <v>30</v>
      </c>
      <c r="O135" s="239">
        <v>2016</v>
      </c>
      <c r="P135" s="239" t="s">
        <v>383</v>
      </c>
      <c r="Q135" s="239">
        <v>5</v>
      </c>
      <c r="R135" s="239" t="s">
        <v>393</v>
      </c>
      <c r="S135" s="239">
        <v>5</v>
      </c>
      <c r="T135" s="239">
        <v>0</v>
      </c>
      <c r="U135" s="239">
        <v>1</v>
      </c>
      <c r="W135" s="239">
        <v>16</v>
      </c>
      <c r="X135" s="239">
        <v>2</v>
      </c>
      <c r="Y135" s="239">
        <v>6</v>
      </c>
      <c r="Z135" s="239">
        <v>6</v>
      </c>
      <c r="AB135" s="239">
        <v>1</v>
      </c>
      <c r="AC135" s="239">
        <v>98</v>
      </c>
      <c r="AD135" s="239" t="s">
        <v>377</v>
      </c>
      <c r="AF135" s="239" t="s">
        <v>378</v>
      </c>
      <c r="AG135" s="239">
        <v>4</v>
      </c>
      <c r="AH135" s="239">
        <v>2</v>
      </c>
      <c r="AI135" s="239">
        <v>2</v>
      </c>
      <c r="AJ135" s="239">
        <v>3</v>
      </c>
      <c r="AK135" s="239">
        <v>21</v>
      </c>
      <c r="AL135" s="239">
        <v>38</v>
      </c>
      <c r="AM135" s="239" t="s">
        <v>374</v>
      </c>
      <c r="AN135" s="239">
        <v>5</v>
      </c>
      <c r="AO135" s="239">
        <v>1</v>
      </c>
      <c r="AS135" s="239">
        <v>14</v>
      </c>
      <c r="AT135" s="239">
        <v>9</v>
      </c>
      <c r="AU135" s="239">
        <v>60</v>
      </c>
      <c r="AV135" s="239">
        <v>11</v>
      </c>
      <c r="AW135" s="239">
        <v>21</v>
      </c>
      <c r="CT135" s="239">
        <v>421053.15522522602</v>
      </c>
      <c r="CU135" s="239">
        <v>4957667.66577168</v>
      </c>
      <c r="CV135" s="239">
        <v>44.768044430000003</v>
      </c>
      <c r="CW135" s="239">
        <v>-93.997651500000003</v>
      </c>
      <c r="CX135" s="239" t="s">
        <v>379</v>
      </c>
      <c r="CY135" s="239" t="s">
        <v>1734</v>
      </c>
    </row>
    <row r="136" spans="1:103" x14ac:dyDescent="0.25">
      <c r="A136" s="239">
        <v>400025</v>
      </c>
      <c r="B136" s="239">
        <v>2</v>
      </c>
      <c r="C136" s="239">
        <v>212</v>
      </c>
      <c r="D136" s="239">
        <v>127.617</v>
      </c>
      <c r="E136" s="239">
        <v>10</v>
      </c>
      <c r="G136" s="239" t="s">
        <v>1728</v>
      </c>
      <c r="H136" s="239">
        <v>8</v>
      </c>
      <c r="I136" s="239">
        <v>25</v>
      </c>
      <c r="K136" s="239">
        <v>16040936</v>
      </c>
      <c r="M136" s="239">
        <v>12</v>
      </c>
      <c r="N136" s="239">
        <v>4</v>
      </c>
      <c r="O136" s="239">
        <v>2016</v>
      </c>
      <c r="P136" s="239" t="s">
        <v>389</v>
      </c>
      <c r="Q136" s="239">
        <v>5</v>
      </c>
      <c r="R136" s="239" t="s">
        <v>393</v>
      </c>
      <c r="S136" s="239">
        <v>4</v>
      </c>
      <c r="T136" s="239">
        <v>0</v>
      </c>
      <c r="U136" s="239">
        <v>1</v>
      </c>
      <c r="W136" s="239">
        <v>48</v>
      </c>
      <c r="X136" s="239">
        <v>2</v>
      </c>
      <c r="Y136" s="239">
        <v>7</v>
      </c>
      <c r="Z136" s="239">
        <v>4</v>
      </c>
      <c r="AB136" s="239">
        <v>4</v>
      </c>
      <c r="AC136" s="239">
        <v>98</v>
      </c>
      <c r="AD136" s="239" t="s">
        <v>377</v>
      </c>
      <c r="AF136" s="239" t="s">
        <v>378</v>
      </c>
      <c r="AG136" s="239">
        <v>3</v>
      </c>
      <c r="AH136" s="239">
        <v>2</v>
      </c>
      <c r="AI136" s="239">
        <v>2</v>
      </c>
      <c r="AJ136" s="239">
        <v>3</v>
      </c>
      <c r="AK136" s="239">
        <v>21</v>
      </c>
      <c r="AL136" s="239">
        <v>19</v>
      </c>
      <c r="AM136" s="239" t="s">
        <v>384</v>
      </c>
      <c r="AN136" s="239">
        <v>5</v>
      </c>
      <c r="AO136" s="239">
        <v>71</v>
      </c>
      <c r="AS136" s="239">
        <v>14</v>
      </c>
      <c r="AT136" s="239">
        <v>9</v>
      </c>
      <c r="AU136" s="239">
        <v>65</v>
      </c>
      <c r="AV136" s="239">
        <v>11</v>
      </c>
      <c r="AW136" s="239">
        <v>21</v>
      </c>
      <c r="CT136" s="239">
        <v>421317.73908772698</v>
      </c>
      <c r="CU136" s="239">
        <v>4957671.2860521302</v>
      </c>
      <c r="CV136" s="239">
        <v>44.768106170000003</v>
      </c>
      <c r="CW136" s="239">
        <v>-93.994309020000003</v>
      </c>
      <c r="CX136" s="239" t="s">
        <v>379</v>
      </c>
      <c r="CY136" s="239" t="s">
        <v>1735</v>
      </c>
    </row>
    <row r="137" spans="1:103" x14ac:dyDescent="0.25">
      <c r="A137" s="239">
        <v>336591</v>
      </c>
      <c r="B137" s="239">
        <v>2</v>
      </c>
      <c r="C137" s="239">
        <v>212</v>
      </c>
      <c r="D137" s="239">
        <v>127.71599999999999</v>
      </c>
      <c r="E137" s="239">
        <v>10</v>
      </c>
      <c r="G137" s="239" t="s">
        <v>1728</v>
      </c>
      <c r="H137" s="239">
        <v>8</v>
      </c>
      <c r="I137" s="239">
        <v>25</v>
      </c>
      <c r="K137" s="239">
        <v>16008737</v>
      </c>
      <c r="M137" s="239">
        <v>3</v>
      </c>
      <c r="N137" s="239">
        <v>19</v>
      </c>
      <c r="O137" s="239">
        <v>2016</v>
      </c>
      <c r="P137" s="239" t="s">
        <v>386</v>
      </c>
      <c r="Q137" s="239">
        <v>3</v>
      </c>
      <c r="R137" s="239" t="s">
        <v>376</v>
      </c>
      <c r="S137" s="239">
        <v>5</v>
      </c>
      <c r="T137" s="239">
        <v>0</v>
      </c>
      <c r="U137" s="239">
        <v>1</v>
      </c>
      <c r="W137" s="239">
        <v>83</v>
      </c>
      <c r="X137" s="239">
        <v>2</v>
      </c>
      <c r="Y137" s="239">
        <v>6</v>
      </c>
      <c r="Z137" s="239">
        <v>4</v>
      </c>
      <c r="AB137" s="239">
        <v>3</v>
      </c>
      <c r="AC137" s="239">
        <v>98</v>
      </c>
      <c r="AD137" s="239" t="s">
        <v>377</v>
      </c>
      <c r="AF137" s="239" t="s">
        <v>470</v>
      </c>
      <c r="AG137" s="239">
        <v>3</v>
      </c>
      <c r="AH137" s="239">
        <v>2</v>
      </c>
      <c r="AI137" s="239">
        <v>3</v>
      </c>
      <c r="AJ137" s="239">
        <v>4</v>
      </c>
      <c r="AK137" s="239">
        <v>21</v>
      </c>
      <c r="AL137" s="239">
        <v>61</v>
      </c>
      <c r="AM137" s="239" t="s">
        <v>374</v>
      </c>
      <c r="AN137" s="239">
        <v>5</v>
      </c>
      <c r="AO137" s="239">
        <v>1</v>
      </c>
      <c r="AS137" s="239">
        <v>14</v>
      </c>
      <c r="AT137" s="239">
        <v>9</v>
      </c>
      <c r="AU137" s="239">
        <v>55</v>
      </c>
      <c r="AV137" s="239">
        <v>11</v>
      </c>
      <c r="AW137" s="239">
        <v>21</v>
      </c>
      <c r="CT137" s="239">
        <v>421446.59142876603</v>
      </c>
      <c r="CU137" s="239">
        <v>4957698.4950804301</v>
      </c>
      <c r="CV137" s="239">
        <v>44.768365240000001</v>
      </c>
      <c r="CW137" s="239">
        <v>-93.99268515</v>
      </c>
      <c r="CX137" s="239" t="s">
        <v>379</v>
      </c>
      <c r="CY137" s="239" t="s">
        <v>1736</v>
      </c>
    </row>
    <row r="138" spans="1:103" x14ac:dyDescent="0.25">
      <c r="A138" s="239">
        <v>10777055</v>
      </c>
      <c r="B138" s="239">
        <v>2</v>
      </c>
      <c r="C138" s="239">
        <v>212</v>
      </c>
      <c r="D138" s="239">
        <v>127.81</v>
      </c>
      <c r="E138" s="239">
        <v>10</v>
      </c>
      <c r="G138" s="239" t="s">
        <v>1728</v>
      </c>
      <c r="H138" s="239">
        <v>8</v>
      </c>
      <c r="I138" s="239">
        <v>25</v>
      </c>
      <c r="K138" s="239">
        <v>12010420</v>
      </c>
      <c r="L138" s="239">
        <v>121080123</v>
      </c>
      <c r="M138" s="239">
        <v>4</v>
      </c>
      <c r="N138" s="239">
        <v>17</v>
      </c>
      <c r="O138" s="239">
        <v>2012</v>
      </c>
      <c r="P138" s="239" t="s">
        <v>391</v>
      </c>
      <c r="Q138" s="239">
        <v>15</v>
      </c>
      <c r="S138" s="239">
        <v>5</v>
      </c>
      <c r="T138" s="239">
        <v>0</v>
      </c>
      <c r="U138" s="239">
        <v>2</v>
      </c>
      <c r="V138" s="239">
        <v>1</v>
      </c>
      <c r="W138" s="239">
        <v>10</v>
      </c>
      <c r="X138" s="239">
        <v>3</v>
      </c>
      <c r="Y138" s="239">
        <v>1</v>
      </c>
      <c r="Z138" s="239">
        <v>2</v>
      </c>
      <c r="AB138" s="239">
        <v>1</v>
      </c>
      <c r="AC138" s="239">
        <v>98</v>
      </c>
      <c r="AD138" s="239">
        <v>212</v>
      </c>
      <c r="AE138" s="239" t="s">
        <v>1737</v>
      </c>
      <c r="AF138" s="239" t="s">
        <v>378</v>
      </c>
      <c r="AG138" s="239">
        <v>7</v>
      </c>
      <c r="AH138" s="239">
        <v>2</v>
      </c>
      <c r="AI138" s="239">
        <v>2</v>
      </c>
      <c r="AJ138" s="239">
        <v>4</v>
      </c>
      <c r="AK138" s="239">
        <v>21</v>
      </c>
      <c r="AL138" s="239">
        <v>50</v>
      </c>
      <c r="AM138" s="239" t="s">
        <v>374</v>
      </c>
      <c r="AN138" s="239">
        <v>5</v>
      </c>
      <c r="AO138" s="239">
        <v>5</v>
      </c>
      <c r="AP138" s="239">
        <v>2</v>
      </c>
      <c r="AS138" s="239">
        <v>4</v>
      </c>
      <c r="AT138" s="239">
        <v>98</v>
      </c>
      <c r="AU138" s="239">
        <v>65</v>
      </c>
      <c r="AV138" s="239">
        <v>11</v>
      </c>
      <c r="AW138" s="239">
        <v>21</v>
      </c>
      <c r="AX138" s="239">
        <v>2</v>
      </c>
      <c r="AY138" s="239">
        <v>3</v>
      </c>
      <c r="AZ138" s="239">
        <v>4</v>
      </c>
      <c r="BA138" s="239">
        <v>21</v>
      </c>
      <c r="BB138" s="239">
        <v>46</v>
      </c>
      <c r="BC138" s="239" t="s">
        <v>374</v>
      </c>
      <c r="BD138" s="239">
        <v>5</v>
      </c>
      <c r="BE138" s="239">
        <v>1</v>
      </c>
      <c r="BI138" s="239">
        <v>4</v>
      </c>
      <c r="BJ138" s="239">
        <v>98</v>
      </c>
      <c r="BK138" s="239">
        <v>65</v>
      </c>
      <c r="BL138" s="239">
        <v>11</v>
      </c>
      <c r="BM138" s="239">
        <v>21</v>
      </c>
      <c r="CT138" s="239">
        <v>421628</v>
      </c>
      <c r="CU138" s="239">
        <v>4957673</v>
      </c>
      <c r="CV138" s="239">
        <v>44.768152100000002</v>
      </c>
      <c r="CW138" s="239">
        <v>-93.9903853</v>
      </c>
      <c r="CX138" s="239" t="s">
        <v>379</v>
      </c>
      <c r="CY138" s="239" t="s">
        <v>1738</v>
      </c>
    </row>
    <row r="139" spans="1:103" x14ac:dyDescent="0.25">
      <c r="A139" s="239">
        <v>10778845</v>
      </c>
      <c r="B139" s="239">
        <v>2</v>
      </c>
      <c r="C139" s="239">
        <v>212</v>
      </c>
      <c r="D139" s="239">
        <v>127.81</v>
      </c>
      <c r="E139" s="239">
        <v>10</v>
      </c>
      <c r="G139" s="239" t="s">
        <v>1728</v>
      </c>
      <c r="H139" s="239">
        <v>8</v>
      </c>
      <c r="I139" s="239">
        <v>25</v>
      </c>
      <c r="K139" s="239">
        <v>12020737</v>
      </c>
      <c r="L139" s="239">
        <v>121980103</v>
      </c>
      <c r="M139" s="239">
        <v>7</v>
      </c>
      <c r="N139" s="239">
        <v>16</v>
      </c>
      <c r="O139" s="239">
        <v>2012</v>
      </c>
      <c r="P139" s="239" t="s">
        <v>381</v>
      </c>
      <c r="Q139" s="239">
        <v>8</v>
      </c>
      <c r="S139" s="239">
        <v>5</v>
      </c>
      <c r="T139" s="239">
        <v>0</v>
      </c>
      <c r="U139" s="239">
        <v>1</v>
      </c>
      <c r="V139" s="239">
        <v>8</v>
      </c>
      <c r="W139" s="239">
        <v>16</v>
      </c>
      <c r="X139" s="239">
        <v>4</v>
      </c>
      <c r="Y139" s="239">
        <v>1</v>
      </c>
      <c r="Z139" s="239">
        <v>1</v>
      </c>
      <c r="AB139" s="239">
        <v>1</v>
      </c>
      <c r="AC139" s="239">
        <v>98</v>
      </c>
      <c r="AD139" s="239" t="s">
        <v>400</v>
      </c>
      <c r="AE139" s="239" t="s">
        <v>1739</v>
      </c>
      <c r="AF139" s="239" t="s">
        <v>378</v>
      </c>
      <c r="AG139" s="239">
        <v>4</v>
      </c>
      <c r="AH139" s="239">
        <v>2</v>
      </c>
      <c r="AI139" s="239">
        <v>2</v>
      </c>
      <c r="AK139" s="239">
        <v>21</v>
      </c>
      <c r="AL139" s="239">
        <v>46</v>
      </c>
      <c r="AM139" s="239" t="s">
        <v>384</v>
      </c>
      <c r="AN139" s="239">
        <v>5</v>
      </c>
      <c r="AO139" s="239">
        <v>1</v>
      </c>
      <c r="AS139" s="239">
        <v>7</v>
      </c>
      <c r="AT139" s="239">
        <v>98</v>
      </c>
      <c r="AU139" s="239">
        <v>55</v>
      </c>
      <c r="AV139" s="239">
        <v>11</v>
      </c>
      <c r="AW139" s="239">
        <v>21</v>
      </c>
      <c r="CT139" s="239">
        <v>421628</v>
      </c>
      <c r="CU139" s="239">
        <v>4957673</v>
      </c>
      <c r="CV139" s="239">
        <v>44.768152100000002</v>
      </c>
      <c r="CW139" s="239">
        <v>-93.9903853</v>
      </c>
      <c r="CX139" s="239" t="s">
        <v>379</v>
      </c>
      <c r="CY139" s="239" t="s">
        <v>1740</v>
      </c>
    </row>
    <row r="140" spans="1:103" x14ac:dyDescent="0.25">
      <c r="A140" s="239">
        <v>10780201</v>
      </c>
      <c r="B140" s="239">
        <v>2</v>
      </c>
      <c r="C140" s="239">
        <v>212</v>
      </c>
      <c r="D140" s="239">
        <v>127.81</v>
      </c>
      <c r="E140" s="239">
        <v>10</v>
      </c>
      <c r="G140" s="239" t="s">
        <v>1728</v>
      </c>
      <c r="H140" s="239">
        <v>8</v>
      </c>
      <c r="I140" s="239">
        <v>25</v>
      </c>
      <c r="K140" s="239">
        <v>12509003</v>
      </c>
      <c r="L140" s="239">
        <v>122620211</v>
      </c>
      <c r="M140" s="239">
        <v>9</v>
      </c>
      <c r="N140" s="239">
        <v>17</v>
      </c>
      <c r="O140" s="239">
        <v>2012</v>
      </c>
      <c r="P140" s="239" t="s">
        <v>381</v>
      </c>
      <c r="Q140" s="239">
        <v>16</v>
      </c>
      <c r="R140" s="239" t="s">
        <v>393</v>
      </c>
      <c r="S140" s="239">
        <v>3</v>
      </c>
      <c r="T140" s="239">
        <v>0</v>
      </c>
      <c r="U140" s="239">
        <v>2</v>
      </c>
      <c r="V140" s="239">
        <v>5</v>
      </c>
      <c r="W140" s="239">
        <v>10</v>
      </c>
      <c r="X140" s="239">
        <v>90</v>
      </c>
      <c r="Y140" s="239">
        <v>1</v>
      </c>
      <c r="Z140" s="239">
        <v>2</v>
      </c>
      <c r="AB140" s="239">
        <v>1</v>
      </c>
      <c r="AC140" s="239">
        <v>98</v>
      </c>
      <c r="AD140" s="239" t="s">
        <v>404</v>
      </c>
      <c r="AE140" s="239" t="s">
        <v>1741</v>
      </c>
      <c r="AF140" s="239" t="s">
        <v>378</v>
      </c>
      <c r="AG140" s="239">
        <v>10</v>
      </c>
      <c r="AH140" s="239">
        <v>2</v>
      </c>
      <c r="AI140" s="239">
        <v>4</v>
      </c>
      <c r="AJ140" s="239">
        <v>2</v>
      </c>
      <c r="AK140" s="239">
        <v>24</v>
      </c>
      <c r="AL140" s="239">
        <v>19</v>
      </c>
      <c r="AM140" s="239" t="s">
        <v>384</v>
      </c>
      <c r="AN140" s="239">
        <v>5</v>
      </c>
      <c r="AO140" s="239">
        <v>15</v>
      </c>
      <c r="AS140" s="239">
        <v>3</v>
      </c>
      <c r="AT140" s="239">
        <v>98</v>
      </c>
      <c r="AU140" s="239">
        <v>65</v>
      </c>
      <c r="AV140" s="239">
        <v>11</v>
      </c>
      <c r="AW140" s="239">
        <v>21</v>
      </c>
      <c r="AX140" s="239">
        <v>2</v>
      </c>
      <c r="AY140" s="239">
        <v>2</v>
      </c>
      <c r="AZ140" s="239">
        <v>3</v>
      </c>
      <c r="BA140" s="239">
        <v>21</v>
      </c>
      <c r="BB140" s="239">
        <v>56</v>
      </c>
      <c r="BC140" s="239" t="s">
        <v>374</v>
      </c>
      <c r="BD140" s="239">
        <v>5</v>
      </c>
      <c r="BE140" s="239">
        <v>1</v>
      </c>
      <c r="BI140" s="239">
        <v>3</v>
      </c>
      <c r="BJ140" s="239">
        <v>98</v>
      </c>
      <c r="BK140" s="239">
        <v>65</v>
      </c>
      <c r="BL140" s="239">
        <v>11</v>
      </c>
      <c r="BM140" s="239">
        <v>21</v>
      </c>
      <c r="CT140" s="239">
        <v>421628</v>
      </c>
      <c r="CU140" s="239">
        <v>4957673</v>
      </c>
      <c r="CV140" s="239">
        <v>44.768152100000002</v>
      </c>
      <c r="CW140" s="239">
        <v>-93.9903853</v>
      </c>
      <c r="CX140" s="239" t="s">
        <v>379</v>
      </c>
      <c r="CY140" s="239" t="s">
        <v>1742</v>
      </c>
    </row>
    <row r="141" spans="1:103" x14ac:dyDescent="0.25">
      <c r="A141" s="239">
        <v>10850446</v>
      </c>
      <c r="B141" s="239">
        <v>2</v>
      </c>
      <c r="C141" s="239">
        <v>212</v>
      </c>
      <c r="D141" s="239">
        <v>127.816</v>
      </c>
      <c r="E141" s="239">
        <v>10</v>
      </c>
      <c r="G141" s="239" t="s">
        <v>1728</v>
      </c>
      <c r="H141" s="239">
        <v>8</v>
      </c>
      <c r="I141" s="239">
        <v>25</v>
      </c>
      <c r="K141" s="239">
        <v>13007472</v>
      </c>
      <c r="L141" s="239">
        <v>130730074</v>
      </c>
      <c r="M141" s="239">
        <v>3</v>
      </c>
      <c r="N141" s="239">
        <v>14</v>
      </c>
      <c r="O141" s="239">
        <v>2013</v>
      </c>
      <c r="P141" s="239" t="s">
        <v>416</v>
      </c>
      <c r="Q141" s="239">
        <v>7</v>
      </c>
      <c r="R141" s="239" t="s">
        <v>393</v>
      </c>
      <c r="S141" s="239">
        <v>5</v>
      </c>
      <c r="T141" s="239">
        <v>0</v>
      </c>
      <c r="U141" s="239">
        <v>1</v>
      </c>
      <c r="V141" s="239">
        <v>7</v>
      </c>
      <c r="W141" s="239">
        <v>83</v>
      </c>
      <c r="X141" s="239">
        <v>2</v>
      </c>
      <c r="Y141" s="239">
        <v>1</v>
      </c>
      <c r="Z141" s="239">
        <v>2</v>
      </c>
      <c r="AA141" s="239">
        <v>4</v>
      </c>
      <c r="AB141" s="239">
        <v>3</v>
      </c>
      <c r="AC141" s="239">
        <v>98</v>
      </c>
      <c r="AD141" s="239">
        <v>212</v>
      </c>
      <c r="AE141" s="239" t="s">
        <v>1743</v>
      </c>
      <c r="AF141" s="239" t="s">
        <v>378</v>
      </c>
      <c r="AG141" s="239">
        <v>3</v>
      </c>
      <c r="AH141" s="239">
        <v>2</v>
      </c>
      <c r="AI141" s="239">
        <v>2</v>
      </c>
      <c r="AJ141" s="239">
        <v>3</v>
      </c>
      <c r="AK141" s="239">
        <v>21</v>
      </c>
      <c r="AL141" s="239">
        <v>58</v>
      </c>
      <c r="AM141" s="239" t="s">
        <v>374</v>
      </c>
      <c r="AN141" s="239">
        <v>5</v>
      </c>
      <c r="AO141" s="239">
        <v>3</v>
      </c>
      <c r="AS141" s="239">
        <v>1</v>
      </c>
      <c r="AT141" s="239">
        <v>98</v>
      </c>
      <c r="AU141" s="239">
        <v>65</v>
      </c>
      <c r="AV141" s="239">
        <v>11</v>
      </c>
      <c r="AW141" s="239">
        <v>21</v>
      </c>
      <c r="CT141" s="239">
        <v>421638</v>
      </c>
      <c r="CU141" s="239">
        <v>4957672</v>
      </c>
      <c r="CV141" s="239">
        <v>44.768151500000002</v>
      </c>
      <c r="CW141" s="239">
        <v>-93.990261700000005</v>
      </c>
      <c r="CX141" s="239" t="s">
        <v>379</v>
      </c>
      <c r="CY141" s="239" t="s">
        <v>1744</v>
      </c>
    </row>
    <row r="142" spans="1:103" x14ac:dyDescent="0.25">
      <c r="A142" s="239">
        <v>798639</v>
      </c>
      <c r="B142" s="239">
        <v>2</v>
      </c>
      <c r="C142" s="239">
        <v>212</v>
      </c>
      <c r="D142" s="239">
        <v>127.846</v>
      </c>
      <c r="E142" s="239">
        <v>10</v>
      </c>
      <c r="G142" s="239" t="s">
        <v>1728</v>
      </c>
      <c r="H142" s="239">
        <v>8</v>
      </c>
      <c r="I142" s="239">
        <v>25</v>
      </c>
      <c r="K142" s="239">
        <v>20004807</v>
      </c>
      <c r="L142" s="239">
        <v>200490021</v>
      </c>
      <c r="M142" s="239">
        <v>2</v>
      </c>
      <c r="N142" s="239">
        <v>18</v>
      </c>
      <c r="O142" s="239">
        <v>2020</v>
      </c>
      <c r="P142" s="239" t="s">
        <v>391</v>
      </c>
      <c r="Q142" s="239">
        <v>5</v>
      </c>
      <c r="R142" s="239" t="s">
        <v>376</v>
      </c>
      <c r="S142" s="239">
        <v>5</v>
      </c>
      <c r="T142" s="239">
        <v>0</v>
      </c>
      <c r="U142" s="239">
        <v>1</v>
      </c>
      <c r="W142" s="239">
        <v>48</v>
      </c>
      <c r="X142" s="239">
        <v>2</v>
      </c>
      <c r="Y142" s="239">
        <v>6</v>
      </c>
      <c r="Z142" s="239">
        <v>1</v>
      </c>
      <c r="AB142" s="239">
        <v>5</v>
      </c>
      <c r="AC142" s="239">
        <v>98</v>
      </c>
      <c r="AD142" s="239" t="s">
        <v>377</v>
      </c>
      <c r="AF142" s="239" t="s">
        <v>470</v>
      </c>
      <c r="AG142" s="239">
        <v>3</v>
      </c>
      <c r="AH142" s="239">
        <v>2</v>
      </c>
      <c r="AI142" s="239">
        <v>4</v>
      </c>
      <c r="AJ142" s="239">
        <v>4</v>
      </c>
      <c r="AK142" s="239">
        <v>21</v>
      </c>
      <c r="AL142" s="239">
        <v>31</v>
      </c>
      <c r="AM142" s="239" t="s">
        <v>374</v>
      </c>
      <c r="AN142" s="239">
        <v>5</v>
      </c>
      <c r="AO142" s="239">
        <v>1</v>
      </c>
      <c r="AS142" s="239">
        <v>14</v>
      </c>
      <c r="AT142" s="239">
        <v>9</v>
      </c>
      <c r="AU142" s="239">
        <v>65</v>
      </c>
      <c r="AV142" s="239">
        <v>11</v>
      </c>
      <c r="AW142" s="239">
        <v>21</v>
      </c>
      <c r="CT142" s="239">
        <v>421691.21525607503</v>
      </c>
      <c r="CU142" s="239">
        <v>4957698.8881062102</v>
      </c>
      <c r="CV142" s="239">
        <v>44.768395599999998</v>
      </c>
      <c r="CW142" s="239">
        <v>-93.989594339999996</v>
      </c>
      <c r="CX142" s="239" t="s">
        <v>379</v>
      </c>
      <c r="CY142" s="239" t="s">
        <v>1745</v>
      </c>
    </row>
    <row r="143" spans="1:103" x14ac:dyDescent="0.25">
      <c r="A143" s="239">
        <v>780679</v>
      </c>
      <c r="B143" s="239">
        <v>2</v>
      </c>
      <c r="C143" s="239">
        <v>212</v>
      </c>
      <c r="D143" s="239">
        <v>127.908</v>
      </c>
      <c r="E143" s="239">
        <v>10</v>
      </c>
      <c r="G143" s="239" t="s">
        <v>1728</v>
      </c>
      <c r="H143" s="239">
        <v>8</v>
      </c>
      <c r="I143" s="239">
        <v>25</v>
      </c>
      <c r="K143" s="239">
        <v>20001667</v>
      </c>
      <c r="L143" s="239">
        <v>200180074</v>
      </c>
      <c r="M143" s="239">
        <v>1</v>
      </c>
      <c r="N143" s="239">
        <v>18</v>
      </c>
      <c r="O143" s="239">
        <v>2020</v>
      </c>
      <c r="P143" s="239" t="s">
        <v>386</v>
      </c>
      <c r="Q143" s="239">
        <v>11</v>
      </c>
      <c r="R143" s="239" t="s">
        <v>376</v>
      </c>
      <c r="S143" s="239">
        <v>5</v>
      </c>
      <c r="T143" s="239">
        <v>0</v>
      </c>
      <c r="U143" s="239">
        <v>1</v>
      </c>
      <c r="W143" s="239">
        <v>83</v>
      </c>
      <c r="X143" s="239">
        <v>2</v>
      </c>
      <c r="Y143" s="239">
        <v>1</v>
      </c>
      <c r="Z143" s="239">
        <v>7</v>
      </c>
      <c r="AB143" s="239">
        <v>5</v>
      </c>
      <c r="AC143" s="239">
        <v>98</v>
      </c>
      <c r="AD143" s="239" t="s">
        <v>377</v>
      </c>
      <c r="AF143" s="239" t="s">
        <v>470</v>
      </c>
      <c r="AG143" s="239">
        <v>3</v>
      </c>
      <c r="AH143" s="239">
        <v>2</v>
      </c>
      <c r="AI143" s="239">
        <v>3</v>
      </c>
      <c r="AJ143" s="239">
        <v>4</v>
      </c>
      <c r="AK143" s="239">
        <v>21</v>
      </c>
      <c r="AL143" s="239">
        <v>64</v>
      </c>
      <c r="AM143" s="239" t="s">
        <v>384</v>
      </c>
      <c r="AN143" s="239">
        <v>5</v>
      </c>
      <c r="AO143" s="239">
        <v>1</v>
      </c>
      <c r="AS143" s="239">
        <v>15</v>
      </c>
      <c r="AT143" s="239">
        <v>9</v>
      </c>
      <c r="AU143" s="239">
        <v>65</v>
      </c>
      <c r="AV143" s="239">
        <v>11</v>
      </c>
      <c r="AW143" s="239">
        <v>21</v>
      </c>
      <c r="CT143" s="239">
        <v>421789.90503678803</v>
      </c>
      <c r="CU143" s="239">
        <v>4957686.0781389801</v>
      </c>
      <c r="CV143" s="239">
        <v>44.768291099999999</v>
      </c>
      <c r="CW143" s="239">
        <v>-93.988345409999994</v>
      </c>
      <c r="CX143" s="239" t="s">
        <v>379</v>
      </c>
      <c r="CY143" s="239" t="s">
        <v>1746</v>
      </c>
    </row>
    <row r="144" spans="1:103" x14ac:dyDescent="0.25">
      <c r="A144" s="239">
        <v>797285</v>
      </c>
      <c r="B144" s="239">
        <v>2</v>
      </c>
      <c r="C144" s="239">
        <v>212</v>
      </c>
      <c r="D144" s="239">
        <v>128.02600000000001</v>
      </c>
      <c r="E144" s="239">
        <v>10</v>
      </c>
      <c r="G144" s="239" t="s">
        <v>1728</v>
      </c>
      <c r="H144" s="239">
        <v>8</v>
      </c>
      <c r="I144" s="239">
        <v>25</v>
      </c>
      <c r="K144" s="239">
        <v>20004276</v>
      </c>
      <c r="L144" s="239">
        <v>200430124</v>
      </c>
      <c r="M144" s="239">
        <v>2</v>
      </c>
      <c r="N144" s="239">
        <v>12</v>
      </c>
      <c r="O144" s="239">
        <v>2020</v>
      </c>
      <c r="P144" s="239" t="s">
        <v>375</v>
      </c>
      <c r="Q144" s="239">
        <v>16</v>
      </c>
      <c r="R144" s="239" t="s">
        <v>376</v>
      </c>
      <c r="S144" s="239">
        <v>4</v>
      </c>
      <c r="T144" s="239">
        <v>0</v>
      </c>
      <c r="U144" s="239">
        <v>1</v>
      </c>
      <c r="W144" s="239">
        <v>48</v>
      </c>
      <c r="X144" s="239">
        <v>2</v>
      </c>
      <c r="Y144" s="239">
        <v>1</v>
      </c>
      <c r="Z144" s="239">
        <v>7</v>
      </c>
      <c r="AB144" s="239">
        <v>5</v>
      </c>
      <c r="AC144" s="239">
        <v>98</v>
      </c>
      <c r="AD144" s="239" t="s">
        <v>377</v>
      </c>
      <c r="AF144" s="239" t="s">
        <v>378</v>
      </c>
      <c r="AG144" s="239">
        <v>3</v>
      </c>
      <c r="AH144" s="239">
        <v>2</v>
      </c>
      <c r="AI144" s="239">
        <v>3</v>
      </c>
      <c r="AJ144" s="239">
        <v>4</v>
      </c>
      <c r="AK144" s="239">
        <v>21</v>
      </c>
      <c r="AL144" s="239">
        <v>27</v>
      </c>
      <c r="AM144" s="239" t="s">
        <v>384</v>
      </c>
      <c r="AN144" s="239">
        <v>5</v>
      </c>
      <c r="AO144" s="239">
        <v>90</v>
      </c>
      <c r="AS144" s="239">
        <v>14</v>
      </c>
      <c r="AT144" s="239">
        <v>9</v>
      </c>
      <c r="AU144" s="239">
        <v>65</v>
      </c>
      <c r="AV144" s="239">
        <v>11</v>
      </c>
      <c r="AW144" s="239">
        <v>21</v>
      </c>
      <c r="CT144" s="239">
        <v>421976.17207598902</v>
      </c>
      <c r="CU144" s="239">
        <v>4957677.4422147302</v>
      </c>
      <c r="CV144" s="239">
        <v>44.768233709999997</v>
      </c>
      <c r="CW144" s="239">
        <v>-93.985990569999998</v>
      </c>
      <c r="CX144" s="239" t="s">
        <v>379</v>
      </c>
      <c r="CY144" s="239" t="s">
        <v>1747</v>
      </c>
    </row>
    <row r="145" spans="1:103" x14ac:dyDescent="0.25">
      <c r="A145" s="239">
        <v>427169</v>
      </c>
      <c r="B145" s="239">
        <v>2</v>
      </c>
      <c r="C145" s="239">
        <v>212</v>
      </c>
      <c r="D145" s="239">
        <v>128.09299999999999</v>
      </c>
      <c r="E145" s="239">
        <v>10</v>
      </c>
      <c r="G145" s="239" t="s">
        <v>1728</v>
      </c>
      <c r="H145" s="239">
        <v>8</v>
      </c>
      <c r="I145" s="239">
        <v>25</v>
      </c>
      <c r="K145" s="239">
        <v>17007385</v>
      </c>
      <c r="M145" s="239">
        <v>3</v>
      </c>
      <c r="N145" s="239">
        <v>6</v>
      </c>
      <c r="O145" s="239">
        <v>2017</v>
      </c>
      <c r="P145" s="239" t="s">
        <v>381</v>
      </c>
      <c r="Q145" s="239">
        <v>6</v>
      </c>
      <c r="R145" s="239" t="s">
        <v>376</v>
      </c>
      <c r="S145" s="239">
        <v>5</v>
      </c>
      <c r="T145" s="239">
        <v>0</v>
      </c>
      <c r="U145" s="239">
        <v>1</v>
      </c>
      <c r="W145" s="239">
        <v>16</v>
      </c>
      <c r="X145" s="239">
        <v>2</v>
      </c>
      <c r="Y145" s="239">
        <v>2</v>
      </c>
      <c r="Z145" s="239">
        <v>2</v>
      </c>
      <c r="AB145" s="239">
        <v>1</v>
      </c>
      <c r="AC145" s="239">
        <v>98</v>
      </c>
      <c r="AD145" s="239" t="s">
        <v>377</v>
      </c>
      <c r="AF145" s="239" t="s">
        <v>470</v>
      </c>
      <c r="AG145" s="239">
        <v>4</v>
      </c>
      <c r="AH145" s="239">
        <v>2</v>
      </c>
      <c r="AI145" s="239">
        <v>4</v>
      </c>
      <c r="AJ145" s="239">
        <v>4</v>
      </c>
      <c r="AK145" s="239">
        <v>21</v>
      </c>
      <c r="AL145" s="239">
        <v>40</v>
      </c>
      <c r="AM145" s="239" t="s">
        <v>374</v>
      </c>
      <c r="AN145" s="239">
        <v>5</v>
      </c>
      <c r="AO145" s="239">
        <v>1</v>
      </c>
      <c r="AS145" s="239">
        <v>15</v>
      </c>
      <c r="AT145" s="239">
        <v>98</v>
      </c>
      <c r="AU145" s="239">
        <v>65</v>
      </c>
      <c r="AV145" s="239">
        <v>11</v>
      </c>
      <c r="AW145" s="239">
        <v>21</v>
      </c>
      <c r="CT145" s="239">
        <v>422052.75305775501</v>
      </c>
      <c r="CU145" s="239">
        <v>4957696.9053105703</v>
      </c>
      <c r="CV145" s="239">
        <v>44.768417249999999</v>
      </c>
      <c r="CW145" s="239">
        <v>-93.985025930000006</v>
      </c>
      <c r="CX145" s="239" t="s">
        <v>379</v>
      </c>
      <c r="CY145" s="239" t="s">
        <v>1748</v>
      </c>
    </row>
    <row r="146" spans="1:103" x14ac:dyDescent="0.25">
      <c r="A146" s="239">
        <v>469790</v>
      </c>
      <c r="B146" s="239">
        <v>2</v>
      </c>
      <c r="C146" s="239">
        <v>212</v>
      </c>
      <c r="D146" s="239">
        <v>128.178</v>
      </c>
      <c r="E146" s="239">
        <v>10</v>
      </c>
      <c r="G146" s="239" t="s">
        <v>1728</v>
      </c>
      <c r="H146" s="239">
        <v>8</v>
      </c>
      <c r="I146" s="239">
        <v>25</v>
      </c>
      <c r="K146" s="239">
        <v>17506111</v>
      </c>
      <c r="M146" s="239">
        <v>6</v>
      </c>
      <c r="N146" s="239">
        <v>6</v>
      </c>
      <c r="O146" s="239">
        <v>2017</v>
      </c>
      <c r="P146" s="239" t="s">
        <v>391</v>
      </c>
      <c r="Q146" s="239">
        <v>7</v>
      </c>
      <c r="R146" s="239" t="s">
        <v>393</v>
      </c>
      <c r="S146" s="239">
        <v>5</v>
      </c>
      <c r="T146" s="239">
        <v>0</v>
      </c>
      <c r="U146" s="239">
        <v>1</v>
      </c>
      <c r="W146" s="239">
        <v>35</v>
      </c>
      <c r="X146" s="239">
        <v>2</v>
      </c>
      <c r="Y146" s="239">
        <v>1</v>
      </c>
      <c r="Z146" s="239">
        <v>1</v>
      </c>
      <c r="AB146" s="239">
        <v>1</v>
      </c>
      <c r="AC146" s="239">
        <v>98</v>
      </c>
      <c r="AD146" s="239" t="s">
        <v>377</v>
      </c>
      <c r="AF146" s="239" t="s">
        <v>378</v>
      </c>
      <c r="AG146" s="239">
        <v>3</v>
      </c>
      <c r="AH146" s="239">
        <v>2</v>
      </c>
      <c r="AI146" s="239">
        <v>3</v>
      </c>
      <c r="AJ146" s="239">
        <v>3</v>
      </c>
      <c r="AK146" s="239">
        <v>21</v>
      </c>
      <c r="AL146" s="239">
        <v>19</v>
      </c>
      <c r="AM146" s="239" t="s">
        <v>374</v>
      </c>
      <c r="AN146" s="239">
        <v>5</v>
      </c>
      <c r="AO146" s="239">
        <v>62</v>
      </c>
      <c r="AS146" s="239">
        <v>14</v>
      </c>
      <c r="AT146" s="239">
        <v>9</v>
      </c>
      <c r="AU146" s="239">
        <v>65</v>
      </c>
      <c r="AV146" s="239">
        <v>11</v>
      </c>
      <c r="AW146" s="239">
        <v>21</v>
      </c>
      <c r="CT146" s="239">
        <v>422220.81957497401</v>
      </c>
      <c r="CU146" s="239">
        <v>4957663.1191262398</v>
      </c>
      <c r="CV146" s="239">
        <v>44.768131439999998</v>
      </c>
      <c r="CW146" s="239">
        <v>-93.982897219999998</v>
      </c>
      <c r="CX146" s="239" t="s">
        <v>379</v>
      </c>
      <c r="CY146" s="239" t="s">
        <v>1749</v>
      </c>
    </row>
    <row r="147" spans="1:103" x14ac:dyDescent="0.25">
      <c r="A147" s="239">
        <v>591926</v>
      </c>
      <c r="B147" s="239">
        <v>2</v>
      </c>
      <c r="C147" s="239">
        <v>212</v>
      </c>
      <c r="D147" s="239">
        <v>128.297</v>
      </c>
      <c r="E147" s="239">
        <v>10</v>
      </c>
      <c r="G147" s="239" t="s">
        <v>1728</v>
      </c>
      <c r="H147" s="239" t="s">
        <v>374</v>
      </c>
      <c r="I147" s="239">
        <v>25</v>
      </c>
      <c r="K147" s="239">
        <v>18505286</v>
      </c>
      <c r="M147" s="239">
        <v>4</v>
      </c>
      <c r="N147" s="239">
        <v>17</v>
      </c>
      <c r="O147" s="239">
        <v>2018</v>
      </c>
      <c r="P147" s="239" t="s">
        <v>391</v>
      </c>
      <c r="Q147" s="239">
        <v>10</v>
      </c>
      <c r="R147" s="239" t="s">
        <v>393</v>
      </c>
      <c r="S147" s="239">
        <v>3</v>
      </c>
      <c r="T147" s="239">
        <v>0</v>
      </c>
      <c r="U147" s="239">
        <v>2</v>
      </c>
      <c r="V147" s="239">
        <v>5</v>
      </c>
      <c r="W147" s="239">
        <v>10</v>
      </c>
      <c r="X147" s="239">
        <v>3</v>
      </c>
      <c r="Y147" s="239">
        <v>1</v>
      </c>
      <c r="Z147" s="239">
        <v>1</v>
      </c>
      <c r="AB147" s="239">
        <v>1</v>
      </c>
      <c r="AC147" s="239">
        <v>98</v>
      </c>
      <c r="AD147" s="239" t="s">
        <v>377</v>
      </c>
      <c r="AF147" s="239" t="s">
        <v>378</v>
      </c>
      <c r="AG147" s="239">
        <v>9</v>
      </c>
      <c r="AH147" s="239">
        <v>2</v>
      </c>
      <c r="AI147" s="239">
        <v>2</v>
      </c>
      <c r="AJ147" s="239">
        <v>4</v>
      </c>
      <c r="AK147" s="239">
        <v>24</v>
      </c>
      <c r="AL147" s="239">
        <v>23</v>
      </c>
      <c r="AM147" s="239" t="s">
        <v>384</v>
      </c>
      <c r="AN147" s="239">
        <v>5</v>
      </c>
      <c r="AO147" s="239">
        <v>2</v>
      </c>
      <c r="AS147" s="239">
        <v>14</v>
      </c>
      <c r="AT147" s="239">
        <v>22</v>
      </c>
      <c r="AU147" s="239">
        <v>65</v>
      </c>
      <c r="AV147" s="239">
        <v>11</v>
      </c>
      <c r="AW147" s="239">
        <v>21</v>
      </c>
      <c r="AX147" s="239">
        <v>2</v>
      </c>
      <c r="AY147" s="239">
        <v>4</v>
      </c>
      <c r="AZ147" s="239">
        <v>3</v>
      </c>
      <c r="BA147" s="239">
        <v>21</v>
      </c>
      <c r="BB147" s="239">
        <v>67</v>
      </c>
      <c r="BC147" s="239" t="s">
        <v>374</v>
      </c>
      <c r="BD147" s="239">
        <v>5</v>
      </c>
      <c r="BE147" s="239">
        <v>1</v>
      </c>
      <c r="BI147" s="239">
        <v>14</v>
      </c>
      <c r="BJ147" s="239">
        <v>9</v>
      </c>
      <c r="BK147" s="239">
        <v>65</v>
      </c>
      <c r="BL147" s="239">
        <v>11</v>
      </c>
      <c r="BM147" s="239">
        <v>21</v>
      </c>
      <c r="CT147" s="239">
        <v>422411.319955974</v>
      </c>
      <c r="CU147" s="239">
        <v>4957641.9524172395</v>
      </c>
      <c r="CV147" s="239">
        <v>44.76796161</v>
      </c>
      <c r="CW147" s="239">
        <v>-93.980486990000003</v>
      </c>
      <c r="CX147" s="239" t="s">
        <v>379</v>
      </c>
      <c r="CY147" s="239" t="s">
        <v>1750</v>
      </c>
    </row>
    <row r="148" spans="1:103" x14ac:dyDescent="0.25">
      <c r="A148" s="239">
        <v>10849741</v>
      </c>
      <c r="B148" s="239">
        <v>2</v>
      </c>
      <c r="C148" s="239">
        <v>212</v>
      </c>
      <c r="D148" s="239">
        <v>128.31399999999999</v>
      </c>
      <c r="E148" s="239">
        <v>10</v>
      </c>
      <c r="G148" s="239" t="s">
        <v>1728</v>
      </c>
      <c r="H148" s="239" t="s">
        <v>374</v>
      </c>
      <c r="I148" s="239">
        <v>25</v>
      </c>
      <c r="K148" s="239">
        <v>13502121</v>
      </c>
      <c r="L148" s="239">
        <v>130560258</v>
      </c>
      <c r="M148" s="239">
        <v>2</v>
      </c>
      <c r="N148" s="239">
        <v>18</v>
      </c>
      <c r="O148" s="239">
        <v>2013</v>
      </c>
      <c r="P148" s="239" t="s">
        <v>381</v>
      </c>
      <c r="Q148" s="239">
        <v>19</v>
      </c>
      <c r="R148" s="239" t="s">
        <v>393</v>
      </c>
      <c r="S148" s="239">
        <v>5</v>
      </c>
      <c r="T148" s="239">
        <v>0</v>
      </c>
      <c r="U148" s="239">
        <v>1</v>
      </c>
      <c r="V148" s="239">
        <v>7</v>
      </c>
      <c r="W148" s="239">
        <v>83</v>
      </c>
      <c r="X148" s="239">
        <v>3</v>
      </c>
      <c r="Y148" s="239">
        <v>4</v>
      </c>
      <c r="Z148" s="239">
        <v>7</v>
      </c>
      <c r="AB148" s="239">
        <v>5</v>
      </c>
      <c r="AC148" s="239">
        <v>98</v>
      </c>
      <c r="AD148" s="239">
        <v>212</v>
      </c>
      <c r="AE148" s="239">
        <v>5</v>
      </c>
      <c r="AF148" s="239" t="s">
        <v>378</v>
      </c>
      <c r="AG148" s="239">
        <v>3</v>
      </c>
      <c r="AH148" s="239">
        <v>2</v>
      </c>
      <c r="AI148" s="239">
        <v>2</v>
      </c>
      <c r="AJ148" s="239">
        <v>3</v>
      </c>
      <c r="AK148" s="239">
        <v>27</v>
      </c>
      <c r="AL148" s="239">
        <v>28</v>
      </c>
      <c r="AM148" s="239" t="s">
        <v>374</v>
      </c>
      <c r="AN148" s="239">
        <v>5</v>
      </c>
      <c r="AO148" s="239">
        <v>1</v>
      </c>
      <c r="AS148" s="239">
        <v>3</v>
      </c>
      <c r="AT148" s="239">
        <v>98</v>
      </c>
      <c r="AU148" s="239">
        <v>65</v>
      </c>
      <c r="AV148" s="239">
        <v>11</v>
      </c>
      <c r="AW148" s="239">
        <v>21</v>
      </c>
      <c r="CT148" s="239">
        <v>422439</v>
      </c>
      <c r="CU148" s="239">
        <v>4957657</v>
      </c>
      <c r="CV148" s="239">
        <v>44.7681039</v>
      </c>
      <c r="CW148" s="239">
        <v>-93.980134100000001</v>
      </c>
      <c r="CX148" s="239" t="s">
        <v>379</v>
      </c>
      <c r="CY148" s="239" t="s">
        <v>1751</v>
      </c>
    </row>
    <row r="149" spans="1:103" x14ac:dyDescent="0.25">
      <c r="A149" s="239">
        <v>10853261</v>
      </c>
      <c r="B149" s="239">
        <v>2</v>
      </c>
      <c r="C149" s="239">
        <v>212</v>
      </c>
      <c r="D149" s="239">
        <v>128.31399999999999</v>
      </c>
      <c r="E149" s="239">
        <v>10</v>
      </c>
      <c r="G149" s="239" t="s">
        <v>1728</v>
      </c>
      <c r="H149" s="239" t="s">
        <v>374</v>
      </c>
      <c r="I149" s="239">
        <v>25</v>
      </c>
      <c r="K149" s="239">
        <v>13507830</v>
      </c>
      <c r="L149" s="239">
        <v>132140203</v>
      </c>
      <c r="M149" s="239">
        <v>8</v>
      </c>
      <c r="N149" s="239">
        <v>1</v>
      </c>
      <c r="O149" s="239">
        <v>2013</v>
      </c>
      <c r="P149" s="239" t="s">
        <v>416</v>
      </c>
      <c r="Q149" s="239">
        <v>12</v>
      </c>
      <c r="S149" s="239">
        <v>3</v>
      </c>
      <c r="T149" s="239">
        <v>0</v>
      </c>
      <c r="U149" s="239">
        <v>2</v>
      </c>
      <c r="V149" s="239">
        <v>5</v>
      </c>
      <c r="W149" s="239">
        <v>10</v>
      </c>
      <c r="X149" s="239">
        <v>3</v>
      </c>
      <c r="Y149" s="239">
        <v>1</v>
      </c>
      <c r="Z149" s="239">
        <v>1</v>
      </c>
      <c r="AB149" s="239">
        <v>1</v>
      </c>
      <c r="AC149" s="239">
        <v>3</v>
      </c>
      <c r="AD149" s="239">
        <v>212</v>
      </c>
      <c r="AE149" s="239">
        <v>5</v>
      </c>
      <c r="AF149" s="239" t="s">
        <v>378</v>
      </c>
      <c r="AG149" s="239">
        <v>10</v>
      </c>
      <c r="AH149" s="239">
        <v>2</v>
      </c>
      <c r="AI149" s="239">
        <v>44</v>
      </c>
      <c r="AJ149" s="239">
        <v>2</v>
      </c>
      <c r="AK149" s="239">
        <v>24</v>
      </c>
      <c r="AL149" s="239">
        <v>42</v>
      </c>
      <c r="AM149" s="239" t="s">
        <v>374</v>
      </c>
      <c r="AN149" s="239">
        <v>5</v>
      </c>
      <c r="AO149" s="239">
        <v>2</v>
      </c>
      <c r="AP149" s="239">
        <v>15</v>
      </c>
      <c r="AS149" s="239">
        <v>3</v>
      </c>
      <c r="AT149" s="239">
        <v>2</v>
      </c>
      <c r="AU149" s="239">
        <v>65</v>
      </c>
      <c r="AV149" s="239">
        <v>11</v>
      </c>
      <c r="AW149" s="239">
        <v>21</v>
      </c>
      <c r="AX149" s="239">
        <v>2</v>
      </c>
      <c r="AY149" s="239">
        <v>1</v>
      </c>
      <c r="AZ149" s="239">
        <v>3</v>
      </c>
      <c r="BA149" s="239">
        <v>21</v>
      </c>
      <c r="BB149" s="239">
        <v>34</v>
      </c>
      <c r="BC149" s="239" t="s">
        <v>384</v>
      </c>
      <c r="BD149" s="239">
        <v>5</v>
      </c>
      <c r="BE149" s="239">
        <v>3</v>
      </c>
      <c r="BI149" s="239">
        <v>3</v>
      </c>
      <c r="BJ149" s="239">
        <v>2</v>
      </c>
      <c r="BK149" s="239">
        <v>65</v>
      </c>
      <c r="BL149" s="239">
        <v>11</v>
      </c>
      <c r="BM149" s="239">
        <v>21</v>
      </c>
      <c r="CT149" s="239">
        <v>422439</v>
      </c>
      <c r="CU149" s="239">
        <v>4957657</v>
      </c>
      <c r="CV149" s="239">
        <v>44.7681039</v>
      </c>
      <c r="CW149" s="239">
        <v>-93.980134100000001</v>
      </c>
      <c r="CX149" s="239" t="s">
        <v>379</v>
      </c>
      <c r="CY149" s="239" t="s">
        <v>1752</v>
      </c>
    </row>
    <row r="150" spans="1:103" x14ac:dyDescent="0.25">
      <c r="A150" s="239">
        <v>10935653</v>
      </c>
      <c r="B150" s="239">
        <v>2</v>
      </c>
      <c r="C150" s="239">
        <v>212</v>
      </c>
      <c r="D150" s="239">
        <v>128.31399999999999</v>
      </c>
      <c r="E150" s="239">
        <v>10</v>
      </c>
      <c r="G150" s="239" t="s">
        <v>1728</v>
      </c>
      <c r="H150" s="239" t="s">
        <v>374</v>
      </c>
      <c r="I150" s="239">
        <v>25</v>
      </c>
      <c r="K150" s="239">
        <v>14018424</v>
      </c>
      <c r="L150" s="239">
        <v>141640040</v>
      </c>
      <c r="M150" s="239">
        <v>6</v>
      </c>
      <c r="N150" s="239">
        <v>12</v>
      </c>
      <c r="O150" s="239">
        <v>2014</v>
      </c>
      <c r="P150" s="239" t="s">
        <v>416</v>
      </c>
      <c r="Q150" s="239">
        <v>10</v>
      </c>
      <c r="R150" s="239" t="s">
        <v>393</v>
      </c>
      <c r="S150" s="239">
        <v>5</v>
      </c>
      <c r="T150" s="239">
        <v>0</v>
      </c>
      <c r="U150" s="239">
        <v>2</v>
      </c>
      <c r="V150" s="239">
        <v>5</v>
      </c>
      <c r="W150" s="239">
        <v>10</v>
      </c>
      <c r="X150" s="239">
        <v>3</v>
      </c>
      <c r="Y150" s="239">
        <v>1</v>
      </c>
      <c r="Z150" s="239">
        <v>1</v>
      </c>
      <c r="AB150" s="239">
        <v>1</v>
      </c>
      <c r="AC150" s="239">
        <v>1</v>
      </c>
      <c r="AD150" s="239" t="s">
        <v>1753</v>
      </c>
      <c r="AE150" s="239" t="s">
        <v>1754</v>
      </c>
      <c r="AF150" s="239" t="s">
        <v>378</v>
      </c>
      <c r="AG150" s="239">
        <v>10</v>
      </c>
      <c r="AH150" s="239">
        <v>2</v>
      </c>
      <c r="AI150" s="239">
        <v>2</v>
      </c>
      <c r="AJ150" s="239">
        <v>3</v>
      </c>
      <c r="AK150" s="239">
        <v>21</v>
      </c>
      <c r="AL150" s="239">
        <v>26</v>
      </c>
      <c r="AM150" s="239" t="s">
        <v>384</v>
      </c>
      <c r="AN150" s="239">
        <v>5</v>
      </c>
      <c r="AO150" s="239">
        <v>1</v>
      </c>
      <c r="AS150" s="239">
        <v>3</v>
      </c>
      <c r="AT150" s="239">
        <v>2</v>
      </c>
      <c r="AU150" s="239">
        <v>65</v>
      </c>
      <c r="AV150" s="239">
        <v>11</v>
      </c>
      <c r="AW150" s="239">
        <v>21</v>
      </c>
      <c r="AX150" s="239">
        <v>2</v>
      </c>
      <c r="AY150" s="239">
        <v>3</v>
      </c>
      <c r="AZ150" s="239">
        <v>1</v>
      </c>
      <c r="BA150" s="239">
        <v>24</v>
      </c>
      <c r="BB150" s="239">
        <v>61</v>
      </c>
      <c r="BC150" s="239" t="s">
        <v>374</v>
      </c>
      <c r="BD150" s="239">
        <v>5</v>
      </c>
      <c r="BE150" s="239">
        <v>2</v>
      </c>
      <c r="BI150" s="239">
        <v>3</v>
      </c>
      <c r="BJ150" s="239">
        <v>2</v>
      </c>
      <c r="BK150" s="239">
        <v>65</v>
      </c>
      <c r="BL150" s="239">
        <v>11</v>
      </c>
      <c r="BM150" s="239">
        <v>21</v>
      </c>
      <c r="CT150" s="239">
        <v>422439</v>
      </c>
      <c r="CU150" s="239">
        <v>4957657</v>
      </c>
      <c r="CV150" s="239">
        <v>44.7681039</v>
      </c>
      <c r="CW150" s="239">
        <v>-93.980134100000001</v>
      </c>
      <c r="CX150" s="239" t="s">
        <v>379</v>
      </c>
      <c r="CY150" s="239" t="s">
        <v>1755</v>
      </c>
    </row>
    <row r="151" spans="1:103" x14ac:dyDescent="0.25">
      <c r="A151" s="239">
        <v>10937944</v>
      </c>
      <c r="B151" s="239">
        <v>2</v>
      </c>
      <c r="C151" s="239">
        <v>212</v>
      </c>
      <c r="D151" s="239">
        <v>128.31399999999999</v>
      </c>
      <c r="E151" s="239">
        <v>10</v>
      </c>
      <c r="G151" s="239" t="s">
        <v>1728</v>
      </c>
      <c r="H151" s="239" t="s">
        <v>374</v>
      </c>
      <c r="I151" s="239">
        <v>25</v>
      </c>
      <c r="K151" s="239">
        <v>14510917</v>
      </c>
      <c r="L151" s="239">
        <v>142850170</v>
      </c>
      <c r="M151" s="239">
        <v>10</v>
      </c>
      <c r="N151" s="239">
        <v>12</v>
      </c>
      <c r="O151" s="239">
        <v>2014</v>
      </c>
      <c r="P151" s="239" t="s">
        <v>389</v>
      </c>
      <c r="Q151" s="239">
        <v>16</v>
      </c>
      <c r="S151" s="239">
        <v>4</v>
      </c>
      <c r="T151" s="239">
        <v>0</v>
      </c>
      <c r="U151" s="239">
        <v>2</v>
      </c>
      <c r="V151" s="239">
        <v>5</v>
      </c>
      <c r="W151" s="239">
        <v>10</v>
      </c>
      <c r="X151" s="239">
        <v>3</v>
      </c>
      <c r="Y151" s="239">
        <v>1</v>
      </c>
      <c r="Z151" s="239">
        <v>1</v>
      </c>
      <c r="AB151" s="239">
        <v>1</v>
      </c>
      <c r="AC151" s="239">
        <v>98</v>
      </c>
      <c r="AD151" s="239">
        <v>212</v>
      </c>
      <c r="AE151" s="239" t="s">
        <v>1756</v>
      </c>
      <c r="AF151" s="239" t="s">
        <v>378</v>
      </c>
      <c r="AG151" s="239">
        <v>10</v>
      </c>
      <c r="AH151" s="239">
        <v>2</v>
      </c>
      <c r="AI151" s="239">
        <v>4</v>
      </c>
      <c r="AJ151" s="239">
        <v>1</v>
      </c>
      <c r="AK151" s="239">
        <v>21</v>
      </c>
      <c r="AL151" s="239">
        <v>16</v>
      </c>
      <c r="AM151" s="239" t="s">
        <v>384</v>
      </c>
      <c r="AN151" s="239">
        <v>5</v>
      </c>
      <c r="AO151" s="239">
        <v>1</v>
      </c>
      <c r="AS151" s="239">
        <v>3</v>
      </c>
      <c r="AT151" s="239">
        <v>20</v>
      </c>
      <c r="AU151" s="239">
        <v>55</v>
      </c>
      <c r="AV151" s="239">
        <v>11</v>
      </c>
      <c r="AW151" s="239">
        <v>21</v>
      </c>
      <c r="AX151" s="239">
        <v>2</v>
      </c>
      <c r="AY151" s="239">
        <v>2</v>
      </c>
      <c r="AZ151" s="239">
        <v>4</v>
      </c>
      <c r="BA151" s="239">
        <v>21</v>
      </c>
      <c r="BB151" s="239">
        <v>16</v>
      </c>
      <c r="BC151" s="239" t="s">
        <v>374</v>
      </c>
      <c r="BD151" s="239">
        <v>5</v>
      </c>
      <c r="BE151" s="239">
        <v>4</v>
      </c>
      <c r="BF151" s="239">
        <v>15</v>
      </c>
      <c r="BI151" s="239">
        <v>3</v>
      </c>
      <c r="BJ151" s="239">
        <v>20</v>
      </c>
      <c r="BK151" s="239">
        <v>55</v>
      </c>
      <c r="BL151" s="239">
        <v>11</v>
      </c>
      <c r="BM151" s="239">
        <v>21</v>
      </c>
      <c r="CT151" s="239">
        <v>422439</v>
      </c>
      <c r="CU151" s="239">
        <v>4957657</v>
      </c>
      <c r="CV151" s="239">
        <v>44.7681039</v>
      </c>
      <c r="CW151" s="239">
        <v>-93.980134100000001</v>
      </c>
      <c r="CX151" s="239" t="s">
        <v>379</v>
      </c>
      <c r="CY151" s="239" t="s">
        <v>1757</v>
      </c>
    </row>
    <row r="152" spans="1:103" x14ac:dyDescent="0.25">
      <c r="A152" s="239">
        <v>11023962</v>
      </c>
      <c r="B152" s="239">
        <v>2</v>
      </c>
      <c r="C152" s="239">
        <v>212</v>
      </c>
      <c r="D152" s="239">
        <v>128.31399999999999</v>
      </c>
      <c r="E152" s="239">
        <v>10</v>
      </c>
      <c r="G152" s="239" t="s">
        <v>1728</v>
      </c>
      <c r="H152" s="239" t="s">
        <v>374</v>
      </c>
      <c r="I152" s="239">
        <v>25</v>
      </c>
      <c r="K152" s="239">
        <v>15512873</v>
      </c>
      <c r="L152" s="239">
        <v>153440282</v>
      </c>
      <c r="M152" s="239">
        <v>12</v>
      </c>
      <c r="N152" s="239">
        <v>9</v>
      </c>
      <c r="O152" s="239">
        <v>2015</v>
      </c>
      <c r="P152" s="239" t="s">
        <v>375</v>
      </c>
      <c r="Q152" s="239">
        <v>6</v>
      </c>
      <c r="R152" s="239" t="s">
        <v>393</v>
      </c>
      <c r="S152" s="239">
        <v>2</v>
      </c>
      <c r="T152" s="239">
        <v>0</v>
      </c>
      <c r="U152" s="239">
        <v>2</v>
      </c>
      <c r="V152" s="239">
        <v>1</v>
      </c>
      <c r="W152" s="239">
        <v>10</v>
      </c>
      <c r="X152" s="239">
        <v>2</v>
      </c>
      <c r="Y152" s="239">
        <v>2</v>
      </c>
      <c r="Z152" s="239">
        <v>1</v>
      </c>
      <c r="AB152" s="239">
        <v>5</v>
      </c>
      <c r="AC152" s="239">
        <v>98</v>
      </c>
      <c r="AD152" s="239">
        <v>212</v>
      </c>
      <c r="AE152" s="239">
        <v>5</v>
      </c>
      <c r="AF152" s="239" t="s">
        <v>378</v>
      </c>
      <c r="AG152" s="239">
        <v>7</v>
      </c>
      <c r="AH152" s="239">
        <v>2</v>
      </c>
      <c r="AI152" s="239">
        <v>2</v>
      </c>
      <c r="AJ152" s="239">
        <v>3</v>
      </c>
      <c r="AK152" s="239">
        <v>21</v>
      </c>
      <c r="AL152" s="239">
        <v>42</v>
      </c>
      <c r="AM152" s="239" t="s">
        <v>374</v>
      </c>
      <c r="AN152" s="239">
        <v>99</v>
      </c>
      <c r="AO152" s="239">
        <v>3</v>
      </c>
      <c r="AS152" s="239">
        <v>3</v>
      </c>
      <c r="AT152" s="239">
        <v>98</v>
      </c>
      <c r="AU152" s="239">
        <v>65</v>
      </c>
      <c r="AV152" s="239">
        <v>11</v>
      </c>
      <c r="AW152" s="239">
        <v>21</v>
      </c>
      <c r="AX152" s="239">
        <v>2</v>
      </c>
      <c r="AY152" s="239">
        <v>44</v>
      </c>
      <c r="AZ152" s="239">
        <v>3</v>
      </c>
      <c r="BA152" s="239">
        <v>24</v>
      </c>
      <c r="BB152" s="239">
        <v>60</v>
      </c>
      <c r="BC152" s="239" t="s">
        <v>374</v>
      </c>
      <c r="BD152" s="239">
        <v>5</v>
      </c>
      <c r="BE152" s="239">
        <v>10</v>
      </c>
      <c r="BF152" s="239">
        <v>2</v>
      </c>
      <c r="BI152" s="239">
        <v>3</v>
      </c>
      <c r="BJ152" s="239">
        <v>98</v>
      </c>
      <c r="BK152" s="239">
        <v>65</v>
      </c>
      <c r="BL152" s="239">
        <v>11</v>
      </c>
      <c r="BM152" s="239">
        <v>21</v>
      </c>
      <c r="CT152" s="239">
        <v>422439</v>
      </c>
      <c r="CU152" s="239">
        <v>4957657</v>
      </c>
      <c r="CV152" s="239">
        <v>44.7681039</v>
      </c>
      <c r="CW152" s="239">
        <v>-93.980134100000001</v>
      </c>
      <c r="CX152" s="239" t="s">
        <v>379</v>
      </c>
      <c r="CY152" s="239" t="s">
        <v>1758</v>
      </c>
    </row>
    <row r="153" spans="1:103" x14ac:dyDescent="0.25">
      <c r="A153" s="239">
        <v>445754</v>
      </c>
      <c r="B153" s="239">
        <v>2</v>
      </c>
      <c r="C153" s="239">
        <v>212</v>
      </c>
      <c r="D153" s="239">
        <v>128.31399999999999</v>
      </c>
      <c r="E153" s="239">
        <v>10</v>
      </c>
      <c r="G153" s="239" t="s">
        <v>1728</v>
      </c>
      <c r="H153" s="239" t="s">
        <v>374</v>
      </c>
      <c r="I153" s="239">
        <v>25</v>
      </c>
      <c r="K153" s="239">
        <v>17012519</v>
      </c>
      <c r="M153" s="239">
        <v>4</v>
      </c>
      <c r="N153" s="239">
        <v>17</v>
      </c>
      <c r="O153" s="239">
        <v>2017</v>
      </c>
      <c r="P153" s="239" t="s">
        <v>381</v>
      </c>
      <c r="Q153" s="239">
        <v>15</v>
      </c>
      <c r="R153" s="239" t="s">
        <v>376</v>
      </c>
      <c r="S153" s="239">
        <v>5</v>
      </c>
      <c r="T153" s="239">
        <v>0</v>
      </c>
      <c r="U153" s="239">
        <v>2</v>
      </c>
      <c r="V153" s="239">
        <v>11</v>
      </c>
      <c r="W153" s="239">
        <v>10</v>
      </c>
      <c r="X153" s="239">
        <v>28</v>
      </c>
      <c r="Y153" s="239">
        <v>1</v>
      </c>
      <c r="Z153" s="239">
        <v>1</v>
      </c>
      <c r="AB153" s="239">
        <v>1</v>
      </c>
      <c r="AC153" s="239">
        <v>98</v>
      </c>
      <c r="AD153" s="239" t="s">
        <v>377</v>
      </c>
      <c r="AE153" s="239">
        <v>5</v>
      </c>
      <c r="AF153" s="239" t="s">
        <v>378</v>
      </c>
      <c r="AG153" s="239">
        <v>6</v>
      </c>
      <c r="AH153" s="239">
        <v>2</v>
      </c>
      <c r="AI153" s="239">
        <v>5</v>
      </c>
      <c r="AJ153" s="239">
        <v>1</v>
      </c>
      <c r="AK153" s="239">
        <v>34</v>
      </c>
      <c r="AL153" s="239">
        <v>16</v>
      </c>
      <c r="AM153" s="239" t="s">
        <v>374</v>
      </c>
      <c r="AN153" s="239">
        <v>5</v>
      </c>
      <c r="AO153" s="239">
        <v>1</v>
      </c>
      <c r="AS153" s="239">
        <v>14</v>
      </c>
      <c r="AT153" s="239">
        <v>22</v>
      </c>
      <c r="AU153" s="239">
        <v>65</v>
      </c>
      <c r="AV153" s="239">
        <v>11</v>
      </c>
      <c r="AW153" s="239">
        <v>21</v>
      </c>
      <c r="AX153" s="239">
        <v>1</v>
      </c>
      <c r="AY153" s="239">
        <v>49</v>
      </c>
      <c r="AZ153" s="239">
        <v>2</v>
      </c>
      <c r="BA153" s="239">
        <v>24</v>
      </c>
      <c r="BI153" s="239">
        <v>14</v>
      </c>
      <c r="BJ153" s="239">
        <v>9</v>
      </c>
      <c r="BK153" s="239">
        <v>65</v>
      </c>
      <c r="BL153" s="239">
        <v>11</v>
      </c>
      <c r="BM153" s="239">
        <v>21</v>
      </c>
      <c r="CT153" s="239">
        <v>422440.25217081601</v>
      </c>
      <c r="CU153" s="239">
        <v>4957657.5349597996</v>
      </c>
      <c r="CV153" s="239">
        <v>44.768105009999999</v>
      </c>
      <c r="CW153" s="239">
        <v>-93.980123800000001</v>
      </c>
      <c r="CX153" s="239" t="s">
        <v>379</v>
      </c>
      <c r="CY153" s="239" t="s">
        <v>1759</v>
      </c>
    </row>
    <row r="154" spans="1:103" x14ac:dyDescent="0.25">
      <c r="A154" s="239">
        <v>730302</v>
      </c>
      <c r="B154" s="239">
        <v>2</v>
      </c>
      <c r="C154" s="239">
        <v>212</v>
      </c>
      <c r="D154" s="239">
        <v>128.328</v>
      </c>
      <c r="E154" s="239">
        <v>10</v>
      </c>
      <c r="G154" s="239" t="s">
        <v>1728</v>
      </c>
      <c r="H154" s="239" t="s">
        <v>374</v>
      </c>
      <c r="I154" s="239">
        <v>25</v>
      </c>
      <c r="K154" s="239">
        <v>19507385</v>
      </c>
      <c r="M154" s="239">
        <v>6</v>
      </c>
      <c r="N154" s="239">
        <v>12</v>
      </c>
      <c r="O154" s="239">
        <v>2019</v>
      </c>
      <c r="P154" s="239" t="s">
        <v>375</v>
      </c>
      <c r="Q154" s="239">
        <v>20</v>
      </c>
      <c r="S154" s="239">
        <v>5</v>
      </c>
      <c r="T154" s="239">
        <v>0</v>
      </c>
      <c r="U154" s="239">
        <v>2</v>
      </c>
      <c r="V154" s="239">
        <v>12</v>
      </c>
      <c r="W154" s="239">
        <v>10</v>
      </c>
      <c r="X154" s="239">
        <v>29</v>
      </c>
      <c r="Y154" s="239">
        <v>1</v>
      </c>
      <c r="Z154" s="239">
        <v>1</v>
      </c>
      <c r="AB154" s="239">
        <v>1</v>
      </c>
      <c r="AC154" s="239">
        <v>98</v>
      </c>
      <c r="AD154" s="239" t="s">
        <v>377</v>
      </c>
      <c r="AF154" s="239" t="s">
        <v>470</v>
      </c>
      <c r="AG154" s="239">
        <v>7</v>
      </c>
      <c r="AH154" s="239">
        <v>2</v>
      </c>
      <c r="AI154" s="239">
        <v>2</v>
      </c>
      <c r="AJ154" s="239">
        <v>4</v>
      </c>
      <c r="AK154" s="239">
        <v>26</v>
      </c>
      <c r="AL154" s="239">
        <v>22</v>
      </c>
      <c r="AM154" s="239" t="s">
        <v>374</v>
      </c>
      <c r="AN154" s="239">
        <v>5</v>
      </c>
      <c r="AO154" s="239">
        <v>1</v>
      </c>
      <c r="AS154" s="239">
        <v>12</v>
      </c>
      <c r="AT154" s="239">
        <v>9</v>
      </c>
      <c r="AV154" s="239">
        <v>11</v>
      </c>
      <c r="AW154" s="239">
        <v>21</v>
      </c>
      <c r="AX154" s="239">
        <v>2</v>
      </c>
      <c r="AY154" s="239">
        <v>2</v>
      </c>
      <c r="AZ154" s="239">
        <v>4</v>
      </c>
      <c r="BA154" s="239">
        <v>21</v>
      </c>
      <c r="BB154" s="239">
        <v>19</v>
      </c>
      <c r="BC154" s="239" t="s">
        <v>384</v>
      </c>
      <c r="BD154" s="239">
        <v>5</v>
      </c>
      <c r="BE154" s="239">
        <v>4</v>
      </c>
      <c r="BI154" s="239">
        <v>12</v>
      </c>
      <c r="BJ154" s="239">
        <v>9</v>
      </c>
      <c r="BL154" s="239">
        <v>11</v>
      </c>
      <c r="BM154" s="239">
        <v>21</v>
      </c>
      <c r="CT154" s="239">
        <v>422466.353399374</v>
      </c>
      <c r="CU154" s="239">
        <v>4957680.05249344</v>
      </c>
      <c r="CV154" s="239">
        <v>44.76831052</v>
      </c>
      <c r="CW154" s="239">
        <v>-93.979797430000005</v>
      </c>
      <c r="CX154" s="239" t="s">
        <v>379</v>
      </c>
      <c r="CY154" s="239" t="s">
        <v>1760</v>
      </c>
    </row>
    <row r="155" spans="1:103" x14ac:dyDescent="0.25">
      <c r="A155" s="239">
        <v>516484</v>
      </c>
      <c r="B155" s="239">
        <v>2</v>
      </c>
      <c r="C155" s="239">
        <v>212</v>
      </c>
      <c r="D155" s="239">
        <v>128.334</v>
      </c>
      <c r="E155" s="239">
        <v>10</v>
      </c>
      <c r="G155" s="239" t="s">
        <v>1728</v>
      </c>
      <c r="H155" s="239" t="s">
        <v>374</v>
      </c>
      <c r="I155" s="239">
        <v>25</v>
      </c>
      <c r="K155" s="239">
        <v>17036800</v>
      </c>
      <c r="M155" s="239">
        <v>11</v>
      </c>
      <c r="N155" s="239">
        <v>12</v>
      </c>
      <c r="O155" s="239">
        <v>2017</v>
      </c>
      <c r="P155" s="239" t="s">
        <v>389</v>
      </c>
      <c r="Q155" s="239">
        <v>17</v>
      </c>
      <c r="R155" s="239" t="s">
        <v>376</v>
      </c>
      <c r="S155" s="239">
        <v>5</v>
      </c>
      <c r="T155" s="239">
        <v>0</v>
      </c>
      <c r="U155" s="239">
        <v>2</v>
      </c>
      <c r="V155" s="239">
        <v>5</v>
      </c>
      <c r="W155" s="239">
        <v>10</v>
      </c>
      <c r="X155" s="239">
        <v>3</v>
      </c>
      <c r="Y155" s="239">
        <v>4</v>
      </c>
      <c r="Z155" s="239">
        <v>1</v>
      </c>
      <c r="AB155" s="239">
        <v>1</v>
      </c>
      <c r="AC155" s="239">
        <v>98</v>
      </c>
      <c r="AD155" s="239" t="s">
        <v>377</v>
      </c>
      <c r="AF155" s="239" t="s">
        <v>470</v>
      </c>
      <c r="AG155" s="239">
        <v>10</v>
      </c>
      <c r="AH155" s="239">
        <v>2</v>
      </c>
      <c r="AI155" s="239">
        <v>4</v>
      </c>
      <c r="AJ155" s="239">
        <v>4</v>
      </c>
      <c r="AK155" s="239">
        <v>21</v>
      </c>
      <c r="AL155" s="239">
        <v>48</v>
      </c>
      <c r="AM155" s="239" t="s">
        <v>384</v>
      </c>
      <c r="AN155" s="239">
        <v>5</v>
      </c>
      <c r="AO155" s="239">
        <v>1</v>
      </c>
      <c r="AS155" s="239">
        <v>14</v>
      </c>
      <c r="AT155" s="239">
        <v>9</v>
      </c>
      <c r="AU155" s="239">
        <v>65</v>
      </c>
      <c r="AV155" s="239">
        <v>11</v>
      </c>
      <c r="AW155" s="239">
        <v>21</v>
      </c>
      <c r="AX155" s="239">
        <v>2</v>
      </c>
      <c r="AY155" s="239">
        <v>49</v>
      </c>
      <c r="AZ155" s="239">
        <v>1</v>
      </c>
      <c r="BA155" s="239">
        <v>21</v>
      </c>
      <c r="BB155" s="239">
        <v>38</v>
      </c>
      <c r="BC155" s="239" t="s">
        <v>374</v>
      </c>
      <c r="BD155" s="239">
        <v>5</v>
      </c>
      <c r="BE155" s="239">
        <v>2</v>
      </c>
      <c r="BI155" s="239">
        <v>12</v>
      </c>
      <c r="BJ155" s="239">
        <v>22</v>
      </c>
      <c r="BK155" s="239">
        <v>55</v>
      </c>
      <c r="BL155" s="239">
        <v>11</v>
      </c>
      <c r="BM155" s="239">
        <v>21</v>
      </c>
      <c r="CT155" s="239">
        <v>422440.119878884</v>
      </c>
      <c r="CU155" s="239">
        <v>4957687.4276474901</v>
      </c>
      <c r="CV155" s="239">
        <v>44.768374059999999</v>
      </c>
      <c r="CW155" s="239">
        <v>-93.980130020000004</v>
      </c>
      <c r="CX155" s="239" t="s">
        <v>379</v>
      </c>
      <c r="CY155" s="239" t="s">
        <v>1761</v>
      </c>
    </row>
    <row r="156" spans="1:103" x14ac:dyDescent="0.25">
      <c r="A156" s="239">
        <v>409158</v>
      </c>
      <c r="B156" s="239">
        <v>2</v>
      </c>
      <c r="C156" s="239">
        <v>212</v>
      </c>
      <c r="D156" s="239">
        <v>128.33600000000001</v>
      </c>
      <c r="E156" s="239">
        <v>10</v>
      </c>
      <c r="G156" s="239" t="s">
        <v>1728</v>
      </c>
      <c r="H156" s="239" t="s">
        <v>374</v>
      </c>
      <c r="I156" s="239">
        <v>25</v>
      </c>
      <c r="K156" s="239">
        <v>16515206</v>
      </c>
      <c r="M156" s="239">
        <v>12</v>
      </c>
      <c r="N156" s="239">
        <v>28</v>
      </c>
      <c r="O156" s="239">
        <v>2016</v>
      </c>
      <c r="P156" s="239" t="s">
        <v>375</v>
      </c>
      <c r="Q156" s="239">
        <v>8</v>
      </c>
      <c r="R156" s="239" t="s">
        <v>393</v>
      </c>
      <c r="S156" s="239">
        <v>5</v>
      </c>
      <c r="T156" s="239">
        <v>0</v>
      </c>
      <c r="U156" s="239">
        <v>1</v>
      </c>
      <c r="W156" s="239">
        <v>32</v>
      </c>
      <c r="X156" s="239">
        <v>3</v>
      </c>
      <c r="Y156" s="239">
        <v>1</v>
      </c>
      <c r="Z156" s="239">
        <v>1</v>
      </c>
      <c r="AB156" s="239">
        <v>5</v>
      </c>
      <c r="AC156" s="239">
        <v>98</v>
      </c>
      <c r="AD156" s="239" t="s">
        <v>377</v>
      </c>
      <c r="AF156" s="239" t="s">
        <v>378</v>
      </c>
      <c r="AG156" s="239">
        <v>3</v>
      </c>
      <c r="AH156" s="239">
        <v>2</v>
      </c>
      <c r="AI156" s="239">
        <v>2</v>
      </c>
      <c r="AJ156" s="239">
        <v>3</v>
      </c>
      <c r="AK156" s="239">
        <v>21</v>
      </c>
      <c r="AL156" s="239">
        <v>59</v>
      </c>
      <c r="AM156" s="239" t="s">
        <v>384</v>
      </c>
      <c r="AN156" s="239">
        <v>5</v>
      </c>
      <c r="AO156" s="239">
        <v>70</v>
      </c>
      <c r="AP156" s="239">
        <v>75</v>
      </c>
      <c r="AS156" s="239">
        <v>14</v>
      </c>
      <c r="AT156" s="239">
        <v>98</v>
      </c>
      <c r="AU156" s="239">
        <v>65</v>
      </c>
      <c r="AV156" s="239">
        <v>11</v>
      </c>
      <c r="AW156" s="239">
        <v>21</v>
      </c>
      <c r="CT156" s="239">
        <v>422474.82008297398</v>
      </c>
      <c r="CU156" s="239">
        <v>4957650.4191008396</v>
      </c>
      <c r="CV156" s="239">
        <v>44.768044709999998</v>
      </c>
      <c r="CW156" s="239">
        <v>-93.979685939999996</v>
      </c>
      <c r="CX156" s="239" t="s">
        <v>379</v>
      </c>
      <c r="CY156" s="239" t="s">
        <v>1762</v>
      </c>
    </row>
    <row r="157" spans="1:103" x14ac:dyDescent="0.25">
      <c r="A157" s="239">
        <v>598877</v>
      </c>
      <c r="B157" s="239">
        <v>2</v>
      </c>
      <c r="C157" s="239">
        <v>212</v>
      </c>
      <c r="D157" s="239">
        <v>128.363</v>
      </c>
      <c r="E157" s="239">
        <v>10</v>
      </c>
      <c r="G157" s="239" t="s">
        <v>1728</v>
      </c>
      <c r="H157" s="239" t="s">
        <v>374</v>
      </c>
      <c r="I157" s="239">
        <v>25</v>
      </c>
      <c r="K157" s="239">
        <v>18506509</v>
      </c>
      <c r="M157" s="239">
        <v>5</v>
      </c>
      <c r="N157" s="239">
        <v>22</v>
      </c>
      <c r="O157" s="239">
        <v>2018</v>
      </c>
      <c r="P157" s="239" t="s">
        <v>391</v>
      </c>
      <c r="Q157" s="239">
        <v>9</v>
      </c>
      <c r="R157" s="239" t="s">
        <v>376</v>
      </c>
      <c r="S157" s="239">
        <v>4</v>
      </c>
      <c r="T157" s="239">
        <v>0</v>
      </c>
      <c r="U157" s="239">
        <v>2</v>
      </c>
      <c r="W157" s="239">
        <v>25</v>
      </c>
      <c r="X157" s="239">
        <v>2</v>
      </c>
      <c r="Y157" s="239">
        <v>1</v>
      </c>
      <c r="Z157" s="239">
        <v>1</v>
      </c>
      <c r="AB157" s="239">
        <v>1</v>
      </c>
      <c r="AC157" s="239">
        <v>98</v>
      </c>
      <c r="AD157" s="239" t="s">
        <v>377</v>
      </c>
      <c r="AF157" s="239" t="s">
        <v>378</v>
      </c>
      <c r="AG157" s="239">
        <v>90</v>
      </c>
      <c r="AH157" s="239">
        <v>2</v>
      </c>
      <c r="AI157" s="239">
        <v>3</v>
      </c>
      <c r="AJ157" s="239">
        <v>1</v>
      </c>
      <c r="AK157" s="239">
        <v>21</v>
      </c>
      <c r="AL157" s="239">
        <v>80</v>
      </c>
      <c r="AM157" s="239" t="s">
        <v>374</v>
      </c>
      <c r="AN157" s="239">
        <v>5</v>
      </c>
      <c r="AO157" s="239">
        <v>70</v>
      </c>
      <c r="AS157" s="239">
        <v>15</v>
      </c>
      <c r="AT157" s="239">
        <v>9</v>
      </c>
      <c r="AU157" s="239">
        <v>65</v>
      </c>
      <c r="AV157" s="239">
        <v>11</v>
      </c>
      <c r="AW157" s="239">
        <v>21</v>
      </c>
      <c r="AX157" s="239">
        <v>2</v>
      </c>
      <c r="AY157" s="239">
        <v>2</v>
      </c>
      <c r="AZ157" s="239">
        <v>4</v>
      </c>
      <c r="BA157" s="239">
        <v>21</v>
      </c>
      <c r="BB157" s="239">
        <v>78</v>
      </c>
      <c r="BC157" s="239" t="s">
        <v>384</v>
      </c>
      <c r="BD157" s="239">
        <v>5</v>
      </c>
      <c r="BE157" s="239">
        <v>1</v>
      </c>
      <c r="BI157" s="239">
        <v>15</v>
      </c>
      <c r="BJ157" s="239">
        <v>9</v>
      </c>
      <c r="BK157" s="239">
        <v>65</v>
      </c>
      <c r="BL157" s="239">
        <v>11</v>
      </c>
      <c r="BM157" s="239">
        <v>21</v>
      </c>
      <c r="CT157" s="239">
        <v>422517.153500974</v>
      </c>
      <c r="CU157" s="239">
        <v>4957637.7190754404</v>
      </c>
      <c r="CV157" s="239">
        <v>44.76793498</v>
      </c>
      <c r="CW157" s="239">
        <v>-93.979149120000002</v>
      </c>
      <c r="CX157" s="239" t="s">
        <v>379</v>
      </c>
      <c r="CY157" s="239" t="s">
        <v>1763</v>
      </c>
    </row>
    <row r="158" spans="1:103" x14ac:dyDescent="0.25">
      <c r="A158" s="239">
        <v>809830</v>
      </c>
      <c r="B158" s="239">
        <v>2</v>
      </c>
      <c r="C158" s="239">
        <v>212</v>
      </c>
      <c r="D158" s="239">
        <v>128.37799999999999</v>
      </c>
      <c r="E158" s="239">
        <v>10</v>
      </c>
      <c r="G158" s="239" t="s">
        <v>1728</v>
      </c>
      <c r="H158" s="239" t="s">
        <v>374</v>
      </c>
      <c r="I158" s="239">
        <v>25</v>
      </c>
      <c r="K158" s="239">
        <v>20012325</v>
      </c>
      <c r="L158" s="239">
        <v>201320011</v>
      </c>
      <c r="M158" s="239">
        <v>5</v>
      </c>
      <c r="N158" s="239">
        <v>11</v>
      </c>
      <c r="O158" s="239">
        <v>2020</v>
      </c>
      <c r="P158" s="239" t="s">
        <v>381</v>
      </c>
      <c r="Q158" s="239">
        <v>11</v>
      </c>
      <c r="R158" s="239" t="s">
        <v>393</v>
      </c>
      <c r="S158" s="239">
        <v>5</v>
      </c>
      <c r="T158" s="239">
        <v>0</v>
      </c>
      <c r="U158" s="239">
        <v>1</v>
      </c>
      <c r="W158" s="239">
        <v>83</v>
      </c>
      <c r="X158" s="239">
        <v>2</v>
      </c>
      <c r="Y158" s="239">
        <v>1</v>
      </c>
      <c r="Z158" s="239">
        <v>1</v>
      </c>
      <c r="AB158" s="239">
        <v>1</v>
      </c>
      <c r="AC158" s="239">
        <v>98</v>
      </c>
      <c r="AD158" s="239" t="s">
        <v>377</v>
      </c>
      <c r="AF158" s="239" t="s">
        <v>378</v>
      </c>
      <c r="AG158" s="239">
        <v>3</v>
      </c>
      <c r="AH158" s="239">
        <v>2</v>
      </c>
      <c r="AI158" s="239">
        <v>4</v>
      </c>
      <c r="AJ158" s="239">
        <v>3</v>
      </c>
      <c r="AK158" s="239">
        <v>21</v>
      </c>
      <c r="AL158" s="239">
        <v>70</v>
      </c>
      <c r="AM158" s="239" t="s">
        <v>374</v>
      </c>
      <c r="AN158" s="239">
        <v>5</v>
      </c>
      <c r="AO158" s="239">
        <v>1</v>
      </c>
      <c r="AS158" s="239">
        <v>14</v>
      </c>
      <c r="AT158" s="239">
        <v>9</v>
      </c>
      <c r="AU158" s="239">
        <v>65</v>
      </c>
      <c r="AV158" s="239">
        <v>11</v>
      </c>
      <c r="AW158" s="239">
        <v>21</v>
      </c>
      <c r="CT158" s="239">
        <v>422541.32320629101</v>
      </c>
      <c r="CU158" s="239">
        <v>4957659.2005268401</v>
      </c>
      <c r="CV158" s="239">
        <v>44.76813095</v>
      </c>
      <c r="CW158" s="239">
        <v>-93.978847000000002</v>
      </c>
      <c r="CX158" s="239" t="s">
        <v>379</v>
      </c>
      <c r="CY158" s="239" t="s">
        <v>1764</v>
      </c>
    </row>
    <row r="159" spans="1:103" x14ac:dyDescent="0.25">
      <c r="A159" s="239">
        <v>430119</v>
      </c>
      <c r="B159" s="239">
        <v>2</v>
      </c>
      <c r="C159" s="239">
        <v>212</v>
      </c>
      <c r="D159" s="239">
        <v>128.441</v>
      </c>
      <c r="E159" s="239">
        <v>10</v>
      </c>
      <c r="G159" s="239" t="s">
        <v>1728</v>
      </c>
      <c r="H159" s="239" t="s">
        <v>374</v>
      </c>
      <c r="I159" s="239">
        <v>25</v>
      </c>
      <c r="K159" s="239">
        <v>17503061</v>
      </c>
      <c r="M159" s="239">
        <v>3</v>
      </c>
      <c r="N159" s="239">
        <v>17</v>
      </c>
      <c r="O159" s="239">
        <v>2017</v>
      </c>
      <c r="P159" s="239" t="s">
        <v>383</v>
      </c>
      <c r="Q159" s="239">
        <v>16</v>
      </c>
      <c r="R159" s="239" t="s">
        <v>393</v>
      </c>
      <c r="S159" s="239">
        <v>3</v>
      </c>
      <c r="T159" s="239">
        <v>0</v>
      </c>
      <c r="U159" s="239">
        <v>2</v>
      </c>
      <c r="V159" s="239">
        <v>13</v>
      </c>
      <c r="W159" s="239">
        <v>10</v>
      </c>
      <c r="X159" s="239">
        <v>3</v>
      </c>
      <c r="Y159" s="239">
        <v>1</v>
      </c>
      <c r="Z159" s="239">
        <v>2</v>
      </c>
      <c r="AB159" s="239">
        <v>1</v>
      </c>
      <c r="AC159" s="239">
        <v>98</v>
      </c>
      <c r="AD159" s="239" t="s">
        <v>377</v>
      </c>
      <c r="AF159" s="239" t="s">
        <v>378</v>
      </c>
      <c r="AG159" s="239">
        <v>9</v>
      </c>
      <c r="AH159" s="239">
        <v>2</v>
      </c>
      <c r="AI159" s="239">
        <v>2</v>
      </c>
      <c r="AJ159" s="239">
        <v>2</v>
      </c>
      <c r="AK159" s="239">
        <v>24</v>
      </c>
      <c r="AL159" s="239">
        <v>17</v>
      </c>
      <c r="AM159" s="239" t="s">
        <v>384</v>
      </c>
      <c r="AN159" s="239">
        <v>5</v>
      </c>
      <c r="AO159" s="239">
        <v>2</v>
      </c>
      <c r="AS159" s="239">
        <v>14</v>
      </c>
      <c r="AT159" s="239">
        <v>22</v>
      </c>
      <c r="AU159" s="239">
        <v>55</v>
      </c>
      <c r="AV159" s="239">
        <v>11</v>
      </c>
      <c r="AW159" s="239">
        <v>21</v>
      </c>
      <c r="AX159" s="239">
        <v>2</v>
      </c>
      <c r="AY159" s="239">
        <v>4</v>
      </c>
      <c r="AZ159" s="239">
        <v>3</v>
      </c>
      <c r="BA159" s="239">
        <v>21</v>
      </c>
      <c r="BB159" s="239">
        <v>20</v>
      </c>
      <c r="BC159" s="239" t="s">
        <v>384</v>
      </c>
      <c r="BD159" s="239">
        <v>5</v>
      </c>
      <c r="BE159" s="239">
        <v>1</v>
      </c>
      <c r="BI159" s="239">
        <v>14</v>
      </c>
      <c r="BJ159" s="239">
        <v>9</v>
      </c>
      <c r="BK159" s="239">
        <v>65</v>
      </c>
      <c r="BL159" s="239">
        <v>11</v>
      </c>
      <c r="BM159" s="239">
        <v>21</v>
      </c>
      <c r="CT159" s="239">
        <v>422644.15375497501</v>
      </c>
      <c r="CU159" s="239">
        <v>4957654.6524426397</v>
      </c>
      <c r="CV159" s="239">
        <v>44.76810115</v>
      </c>
      <c r="CW159" s="239">
        <v>-93.977547029999997</v>
      </c>
      <c r="CX159" s="239" t="s">
        <v>379</v>
      </c>
      <c r="CY159" s="239" t="s">
        <v>1765</v>
      </c>
    </row>
    <row r="160" spans="1:103" x14ac:dyDescent="0.25">
      <c r="A160" s="239">
        <v>633569</v>
      </c>
      <c r="B160" s="239">
        <v>2</v>
      </c>
      <c r="C160" s="239">
        <v>212</v>
      </c>
      <c r="D160" s="239">
        <v>128.452</v>
      </c>
      <c r="E160" s="239">
        <v>10</v>
      </c>
      <c r="G160" s="239" t="s">
        <v>1728</v>
      </c>
      <c r="H160" s="239" t="s">
        <v>374</v>
      </c>
      <c r="I160" s="239">
        <v>25</v>
      </c>
      <c r="K160" s="239">
        <v>18510699</v>
      </c>
      <c r="M160" s="239">
        <v>9</v>
      </c>
      <c r="N160" s="239">
        <v>8</v>
      </c>
      <c r="O160" s="239">
        <v>2018</v>
      </c>
      <c r="P160" s="239" t="s">
        <v>386</v>
      </c>
      <c r="Q160" s="239">
        <v>17</v>
      </c>
      <c r="R160" s="239" t="s">
        <v>376</v>
      </c>
      <c r="S160" s="239">
        <v>5</v>
      </c>
      <c r="T160" s="239">
        <v>0</v>
      </c>
      <c r="U160" s="239">
        <v>2</v>
      </c>
      <c r="V160" s="239">
        <v>10</v>
      </c>
      <c r="W160" s="239">
        <v>10</v>
      </c>
      <c r="X160" s="239">
        <v>2</v>
      </c>
      <c r="Y160" s="239">
        <v>1</v>
      </c>
      <c r="Z160" s="239">
        <v>1</v>
      </c>
      <c r="AB160" s="239">
        <v>1</v>
      </c>
      <c r="AC160" s="239">
        <v>98</v>
      </c>
      <c r="AD160" s="239" t="s">
        <v>377</v>
      </c>
      <c r="AF160" s="239" t="s">
        <v>470</v>
      </c>
      <c r="AG160" s="239">
        <v>5</v>
      </c>
      <c r="AH160" s="239">
        <v>2</v>
      </c>
      <c r="AI160" s="239">
        <v>4</v>
      </c>
      <c r="AJ160" s="239">
        <v>4</v>
      </c>
      <c r="AK160" s="239">
        <v>28</v>
      </c>
      <c r="AL160" s="239">
        <v>30</v>
      </c>
      <c r="AM160" s="239" t="s">
        <v>374</v>
      </c>
      <c r="AN160" s="239">
        <v>5</v>
      </c>
      <c r="AO160" s="239">
        <v>68</v>
      </c>
      <c r="AS160" s="239">
        <v>14</v>
      </c>
      <c r="AT160" s="239">
        <v>9</v>
      </c>
      <c r="AU160" s="239">
        <v>55</v>
      </c>
      <c r="AV160" s="239">
        <v>11</v>
      </c>
      <c r="AW160" s="239">
        <v>21</v>
      </c>
      <c r="AX160" s="239">
        <v>2</v>
      </c>
      <c r="AY160" s="239">
        <v>2</v>
      </c>
      <c r="AZ160" s="239">
        <v>4</v>
      </c>
      <c r="BA160" s="239">
        <v>27</v>
      </c>
      <c r="BB160" s="239">
        <v>62</v>
      </c>
      <c r="BC160" s="239" t="s">
        <v>384</v>
      </c>
      <c r="BD160" s="239">
        <v>5</v>
      </c>
      <c r="BE160" s="239">
        <v>1</v>
      </c>
      <c r="BI160" s="239">
        <v>14</v>
      </c>
      <c r="BJ160" s="239">
        <v>9</v>
      </c>
      <c r="BK160" s="239">
        <v>55</v>
      </c>
      <c r="BL160" s="239">
        <v>11</v>
      </c>
      <c r="BM160" s="239">
        <v>21</v>
      </c>
      <c r="CT160" s="239">
        <v>422648.387096775</v>
      </c>
      <c r="CU160" s="239">
        <v>4957692.7525188401</v>
      </c>
      <c r="CV160" s="239">
        <v>44.768444539999997</v>
      </c>
      <c r="CW160" s="239">
        <v>-93.977499320000007</v>
      </c>
      <c r="CX160" s="239" t="s">
        <v>379</v>
      </c>
      <c r="CY160" s="239" t="s">
        <v>1766</v>
      </c>
    </row>
    <row r="161" spans="1:103" x14ac:dyDescent="0.25">
      <c r="A161" s="239">
        <v>10782061</v>
      </c>
      <c r="B161" s="239">
        <v>2</v>
      </c>
      <c r="C161" s="239">
        <v>212</v>
      </c>
      <c r="D161" s="239">
        <v>128.452</v>
      </c>
      <c r="E161" s="239">
        <v>10</v>
      </c>
      <c r="G161" s="239" t="s">
        <v>1728</v>
      </c>
      <c r="H161" s="239" t="s">
        <v>374</v>
      </c>
      <c r="I161" s="239">
        <v>25</v>
      </c>
      <c r="K161" s="239">
        <v>12036171</v>
      </c>
      <c r="L161" s="239">
        <v>123420118</v>
      </c>
      <c r="M161" s="239">
        <v>12</v>
      </c>
      <c r="N161" s="239">
        <v>7</v>
      </c>
      <c r="O161" s="239">
        <v>2012</v>
      </c>
      <c r="P161" s="239" t="s">
        <v>383</v>
      </c>
      <c r="Q161" s="239">
        <v>14</v>
      </c>
      <c r="R161" s="239" t="s">
        <v>393</v>
      </c>
      <c r="S161" s="239">
        <v>4</v>
      </c>
      <c r="T161" s="239">
        <v>0</v>
      </c>
      <c r="U161" s="239">
        <v>1</v>
      </c>
      <c r="V161" s="239">
        <v>7</v>
      </c>
      <c r="W161" s="239">
        <v>83</v>
      </c>
      <c r="X161" s="239">
        <v>2</v>
      </c>
      <c r="Y161" s="239">
        <v>1</v>
      </c>
      <c r="Z161" s="239">
        <v>4</v>
      </c>
      <c r="AB161" s="239">
        <v>3</v>
      </c>
      <c r="AC161" s="239">
        <v>98</v>
      </c>
      <c r="AD161" s="239" t="s">
        <v>400</v>
      </c>
      <c r="AE161" s="239" t="s">
        <v>1754</v>
      </c>
      <c r="AF161" s="239" t="s">
        <v>378</v>
      </c>
      <c r="AG161" s="239">
        <v>3</v>
      </c>
      <c r="AH161" s="239">
        <v>2</v>
      </c>
      <c r="AI161" s="239">
        <v>1</v>
      </c>
      <c r="AJ161" s="239">
        <v>3</v>
      </c>
      <c r="AK161" s="239">
        <v>21</v>
      </c>
      <c r="AL161" s="239">
        <v>47</v>
      </c>
      <c r="AM161" s="239" t="s">
        <v>374</v>
      </c>
      <c r="AN161" s="239">
        <v>5</v>
      </c>
      <c r="AS161" s="239">
        <v>3</v>
      </c>
      <c r="AT161" s="239">
        <v>98</v>
      </c>
      <c r="AU161" s="239">
        <v>65</v>
      </c>
      <c r="AV161" s="239">
        <v>11</v>
      </c>
      <c r="AW161" s="239">
        <v>21</v>
      </c>
      <c r="CT161" s="239">
        <v>422661</v>
      </c>
      <c r="CU161" s="239">
        <v>4957653</v>
      </c>
      <c r="CV161" s="239">
        <v>44.768087100000002</v>
      </c>
      <c r="CW161" s="239">
        <v>-93.977337199999994</v>
      </c>
      <c r="CX161" s="239" t="s">
        <v>379</v>
      </c>
      <c r="CY161" s="239" t="s">
        <v>1767</v>
      </c>
    </row>
    <row r="162" spans="1:103" x14ac:dyDescent="0.25">
      <c r="A162" s="239">
        <v>10696066</v>
      </c>
      <c r="B162" s="239">
        <v>2</v>
      </c>
      <c r="C162" s="239">
        <v>212</v>
      </c>
      <c r="D162" s="239">
        <v>128.464</v>
      </c>
      <c r="E162" s="239">
        <v>10</v>
      </c>
      <c r="G162" s="239" t="s">
        <v>1728</v>
      </c>
      <c r="H162" s="239" t="s">
        <v>374</v>
      </c>
      <c r="I162" s="239">
        <v>25</v>
      </c>
      <c r="K162" s="239">
        <v>11000860</v>
      </c>
      <c r="L162" s="239">
        <v>110100021</v>
      </c>
      <c r="M162" s="239">
        <v>1</v>
      </c>
      <c r="N162" s="239">
        <v>10</v>
      </c>
      <c r="O162" s="239">
        <v>2011</v>
      </c>
      <c r="P162" s="239" t="s">
        <v>381</v>
      </c>
      <c r="Q162" s="239">
        <v>6</v>
      </c>
      <c r="R162" s="239" t="s">
        <v>393</v>
      </c>
      <c r="S162" s="239">
        <v>5</v>
      </c>
      <c r="T162" s="239">
        <v>0</v>
      </c>
      <c r="U162" s="239">
        <v>1</v>
      </c>
      <c r="V162" s="239">
        <v>90</v>
      </c>
      <c r="W162" s="239">
        <v>83</v>
      </c>
      <c r="X162" s="239">
        <v>2</v>
      </c>
      <c r="Y162" s="239">
        <v>2</v>
      </c>
      <c r="Z162" s="239">
        <v>4</v>
      </c>
      <c r="AB162" s="239">
        <v>3</v>
      </c>
      <c r="AC162" s="239">
        <v>98</v>
      </c>
      <c r="AD162" s="239" t="s">
        <v>400</v>
      </c>
      <c r="AE162" s="239" t="s">
        <v>1754</v>
      </c>
      <c r="AF162" s="239" t="s">
        <v>378</v>
      </c>
      <c r="AG162" s="239">
        <v>3</v>
      </c>
      <c r="AH162" s="239">
        <v>2</v>
      </c>
      <c r="AI162" s="239">
        <v>3</v>
      </c>
      <c r="AJ162" s="239">
        <v>3</v>
      </c>
      <c r="AK162" s="239">
        <v>21</v>
      </c>
      <c r="AL162" s="239">
        <v>49</v>
      </c>
      <c r="AM162" s="239" t="s">
        <v>374</v>
      </c>
      <c r="AN162" s="239">
        <v>5</v>
      </c>
      <c r="AS162" s="239">
        <v>4</v>
      </c>
      <c r="AT162" s="239">
        <v>98</v>
      </c>
      <c r="AU162" s="239">
        <v>65</v>
      </c>
      <c r="AV162" s="239">
        <v>11</v>
      </c>
      <c r="AW162" s="239">
        <v>21</v>
      </c>
      <c r="CT162" s="239">
        <v>422680</v>
      </c>
      <c r="CU162" s="239">
        <v>4957652</v>
      </c>
      <c r="CV162" s="239">
        <v>44.768085599999999</v>
      </c>
      <c r="CW162" s="239">
        <v>-93.977096900000006</v>
      </c>
      <c r="CX162" s="239" t="s">
        <v>379</v>
      </c>
      <c r="CY162" s="239" t="s">
        <v>1768</v>
      </c>
    </row>
    <row r="163" spans="1:103" x14ac:dyDescent="0.25">
      <c r="A163" s="239">
        <v>10934140</v>
      </c>
      <c r="B163" s="239">
        <v>2</v>
      </c>
      <c r="C163" s="239">
        <v>212</v>
      </c>
      <c r="D163" s="239">
        <v>128.465</v>
      </c>
      <c r="E163" s="239">
        <v>10</v>
      </c>
      <c r="G163" s="239" t="s">
        <v>1728</v>
      </c>
      <c r="H163" s="239" t="s">
        <v>374</v>
      </c>
      <c r="I163" s="239">
        <v>25</v>
      </c>
      <c r="K163" s="239">
        <v>14008011</v>
      </c>
      <c r="L163" s="239">
        <v>140770041</v>
      </c>
      <c r="M163" s="239">
        <v>3</v>
      </c>
      <c r="N163" s="239">
        <v>18</v>
      </c>
      <c r="O163" s="239">
        <v>2014</v>
      </c>
      <c r="P163" s="239" t="s">
        <v>391</v>
      </c>
      <c r="Q163" s="239">
        <v>8</v>
      </c>
      <c r="S163" s="239">
        <v>3</v>
      </c>
      <c r="T163" s="239">
        <v>0</v>
      </c>
      <c r="U163" s="239">
        <v>1</v>
      </c>
      <c r="V163" s="239">
        <v>4</v>
      </c>
      <c r="W163" s="239">
        <v>83</v>
      </c>
      <c r="X163" s="239">
        <v>26</v>
      </c>
      <c r="Y163" s="239">
        <v>1</v>
      </c>
      <c r="Z163" s="239">
        <v>2</v>
      </c>
      <c r="AB163" s="239">
        <v>4</v>
      </c>
      <c r="AC163" s="239">
        <v>98</v>
      </c>
      <c r="AD163" s="239" t="s">
        <v>1057</v>
      </c>
      <c r="AE163" s="239" t="s">
        <v>400</v>
      </c>
      <c r="AF163" s="239" t="s">
        <v>378</v>
      </c>
      <c r="AG163" s="239">
        <v>3</v>
      </c>
      <c r="AH163" s="239">
        <v>2</v>
      </c>
      <c r="AI163" s="239">
        <v>4</v>
      </c>
      <c r="AJ163" s="239">
        <v>5</v>
      </c>
      <c r="AK163" s="239">
        <v>21</v>
      </c>
      <c r="AL163" s="239">
        <v>50</v>
      </c>
      <c r="AM163" s="239" t="s">
        <v>374</v>
      </c>
      <c r="AN163" s="239">
        <v>5</v>
      </c>
      <c r="AO163" s="239">
        <v>3</v>
      </c>
      <c r="AS163" s="239">
        <v>2</v>
      </c>
      <c r="AT163" s="239">
        <v>98</v>
      </c>
      <c r="AU163" s="239">
        <v>55</v>
      </c>
      <c r="AV163" s="239">
        <v>10</v>
      </c>
      <c r="AW163" s="239">
        <v>21</v>
      </c>
      <c r="CT163" s="239">
        <v>422682</v>
      </c>
      <c r="CU163" s="239">
        <v>4957652</v>
      </c>
      <c r="CV163" s="239">
        <v>44.7680857</v>
      </c>
      <c r="CW163" s="239">
        <v>-93.977073200000007</v>
      </c>
      <c r="CX163" s="239" t="s">
        <v>379</v>
      </c>
      <c r="CY163" s="239" t="s">
        <v>1769</v>
      </c>
    </row>
    <row r="164" spans="1:103" x14ac:dyDescent="0.25">
      <c r="A164" s="239">
        <v>10856076</v>
      </c>
      <c r="B164" s="239">
        <v>2</v>
      </c>
      <c r="C164" s="239">
        <v>212</v>
      </c>
      <c r="D164" s="239">
        <v>128.48599999999999</v>
      </c>
      <c r="E164" s="239">
        <v>10</v>
      </c>
      <c r="G164" s="239" t="s">
        <v>1728</v>
      </c>
      <c r="H164" s="239" t="s">
        <v>374</v>
      </c>
      <c r="I164" s="239">
        <v>25</v>
      </c>
      <c r="K164" s="239">
        <v>13037034</v>
      </c>
      <c r="L164" s="239">
        <v>133440165</v>
      </c>
      <c r="M164" s="239">
        <v>12</v>
      </c>
      <c r="N164" s="239">
        <v>10</v>
      </c>
      <c r="O164" s="239">
        <v>2013</v>
      </c>
      <c r="P164" s="239" t="s">
        <v>391</v>
      </c>
      <c r="Q164" s="239">
        <v>9</v>
      </c>
      <c r="S164" s="239">
        <v>5</v>
      </c>
      <c r="T164" s="239">
        <v>0</v>
      </c>
      <c r="U164" s="239">
        <v>1</v>
      </c>
      <c r="V164" s="239">
        <v>7</v>
      </c>
      <c r="W164" s="239">
        <v>83</v>
      </c>
      <c r="X164" s="239">
        <v>2</v>
      </c>
      <c r="Y164" s="239">
        <v>1</v>
      </c>
      <c r="Z164" s="239">
        <v>1</v>
      </c>
      <c r="AA164" s="239">
        <v>7</v>
      </c>
      <c r="AB164" s="239">
        <v>5</v>
      </c>
      <c r="AC164" s="239">
        <v>98</v>
      </c>
      <c r="AD164" s="239" t="s">
        <v>426</v>
      </c>
      <c r="AE164" s="239" t="s">
        <v>1770</v>
      </c>
      <c r="AF164" s="239" t="s">
        <v>378</v>
      </c>
      <c r="AG164" s="239">
        <v>3</v>
      </c>
      <c r="AH164" s="239">
        <v>2</v>
      </c>
      <c r="AI164" s="239">
        <v>4</v>
      </c>
      <c r="AJ164" s="239">
        <v>3</v>
      </c>
      <c r="AK164" s="239">
        <v>21</v>
      </c>
      <c r="AL164" s="239">
        <v>27</v>
      </c>
      <c r="AM164" s="239" t="s">
        <v>384</v>
      </c>
      <c r="AN164" s="239">
        <v>5</v>
      </c>
      <c r="AS164" s="239">
        <v>1</v>
      </c>
      <c r="AT164" s="239">
        <v>98</v>
      </c>
      <c r="AU164" s="239">
        <v>65</v>
      </c>
      <c r="AV164" s="239">
        <v>11</v>
      </c>
      <c r="AW164" s="239">
        <v>21</v>
      </c>
      <c r="CT164" s="239">
        <v>422715</v>
      </c>
      <c r="CU164" s="239">
        <v>4957652</v>
      </c>
      <c r="CV164" s="239">
        <v>44.768087000000001</v>
      </c>
      <c r="CW164" s="239">
        <v>-93.976653799999994</v>
      </c>
      <c r="CX164" s="239" t="s">
        <v>379</v>
      </c>
      <c r="CY164" s="239" t="s">
        <v>1771</v>
      </c>
    </row>
    <row r="165" spans="1:103" x14ac:dyDescent="0.25">
      <c r="A165" s="239">
        <v>326006</v>
      </c>
      <c r="B165" s="239">
        <v>2</v>
      </c>
      <c r="C165" s="239">
        <v>212</v>
      </c>
      <c r="D165" s="239">
        <v>128.61799999999999</v>
      </c>
      <c r="E165" s="239">
        <v>10</v>
      </c>
      <c r="G165" s="239" t="s">
        <v>1728</v>
      </c>
      <c r="H165" s="239" t="s">
        <v>374</v>
      </c>
      <c r="I165" s="239">
        <v>25</v>
      </c>
      <c r="K165" s="239">
        <v>16003669</v>
      </c>
      <c r="M165" s="239">
        <v>2</v>
      </c>
      <c r="N165" s="239">
        <v>3</v>
      </c>
      <c r="O165" s="239">
        <v>2016</v>
      </c>
      <c r="P165" s="239" t="s">
        <v>375</v>
      </c>
      <c r="Q165" s="239">
        <v>10</v>
      </c>
      <c r="R165" s="239" t="s">
        <v>393</v>
      </c>
      <c r="S165" s="239">
        <v>5</v>
      </c>
      <c r="T165" s="239">
        <v>0</v>
      </c>
      <c r="U165" s="239">
        <v>1</v>
      </c>
      <c r="W165" s="239">
        <v>48</v>
      </c>
      <c r="X165" s="239">
        <v>2</v>
      </c>
      <c r="Y165" s="239">
        <v>99</v>
      </c>
      <c r="Z165" s="239">
        <v>7</v>
      </c>
      <c r="AA165" s="239">
        <v>90</v>
      </c>
      <c r="AB165" s="239">
        <v>5</v>
      </c>
      <c r="AC165" s="239">
        <v>98</v>
      </c>
      <c r="AD165" s="239" t="s">
        <v>377</v>
      </c>
      <c r="AF165" s="239" t="s">
        <v>378</v>
      </c>
      <c r="AG165" s="239">
        <v>3</v>
      </c>
      <c r="AH165" s="239">
        <v>2</v>
      </c>
      <c r="AI165" s="239">
        <v>3</v>
      </c>
      <c r="AJ165" s="239">
        <v>3</v>
      </c>
      <c r="AK165" s="239">
        <v>21</v>
      </c>
      <c r="AL165" s="239">
        <v>31</v>
      </c>
      <c r="AM165" s="239" t="s">
        <v>374</v>
      </c>
      <c r="AN165" s="239">
        <v>5</v>
      </c>
      <c r="AO165" s="239">
        <v>71</v>
      </c>
      <c r="AP165" s="239">
        <v>62</v>
      </c>
      <c r="AS165" s="239">
        <v>14</v>
      </c>
      <c r="AT165" s="239">
        <v>9</v>
      </c>
      <c r="AU165" s="239">
        <v>65</v>
      </c>
      <c r="AV165" s="239">
        <v>11</v>
      </c>
      <c r="AW165" s="239">
        <v>21</v>
      </c>
      <c r="CT165" s="239">
        <v>422928.74886117701</v>
      </c>
      <c r="CU165" s="239">
        <v>4957642.0245146602</v>
      </c>
      <c r="CV165" s="239">
        <v>44.768018210000001</v>
      </c>
      <c r="CW165" s="239">
        <v>-93.973949200000007</v>
      </c>
      <c r="CX165" s="239" t="s">
        <v>379</v>
      </c>
      <c r="CY165" s="239" t="s">
        <v>1772</v>
      </c>
    </row>
    <row r="166" spans="1:103" x14ac:dyDescent="0.25">
      <c r="A166" s="239">
        <v>10782063</v>
      </c>
      <c r="B166" s="239">
        <v>2</v>
      </c>
      <c r="C166" s="239">
        <v>212</v>
      </c>
      <c r="D166" s="239">
        <v>128.619</v>
      </c>
      <c r="E166" s="239">
        <v>10</v>
      </c>
      <c r="G166" s="239" t="s">
        <v>1728</v>
      </c>
      <c r="H166" s="239" t="s">
        <v>374</v>
      </c>
      <c r="I166" s="239">
        <v>25</v>
      </c>
      <c r="K166" s="239">
        <v>12036179</v>
      </c>
      <c r="L166" s="239">
        <v>123420124</v>
      </c>
      <c r="M166" s="239">
        <v>12</v>
      </c>
      <c r="N166" s="239">
        <v>7</v>
      </c>
      <c r="O166" s="239">
        <v>2012</v>
      </c>
      <c r="P166" s="239" t="s">
        <v>383</v>
      </c>
      <c r="Q166" s="239">
        <v>15</v>
      </c>
      <c r="R166" s="239" t="s">
        <v>376</v>
      </c>
      <c r="S166" s="239">
        <v>5</v>
      </c>
      <c r="T166" s="239">
        <v>0</v>
      </c>
      <c r="U166" s="239">
        <v>1</v>
      </c>
      <c r="V166" s="239">
        <v>4</v>
      </c>
      <c r="W166" s="239">
        <v>83</v>
      </c>
      <c r="X166" s="239">
        <v>2</v>
      </c>
      <c r="Y166" s="239">
        <v>1</v>
      </c>
      <c r="Z166" s="239">
        <v>4</v>
      </c>
      <c r="AB166" s="239">
        <v>5</v>
      </c>
      <c r="AC166" s="239">
        <v>98</v>
      </c>
      <c r="AD166" s="239" t="s">
        <v>400</v>
      </c>
      <c r="AE166" s="239" t="s">
        <v>1773</v>
      </c>
      <c r="AF166" s="239" t="s">
        <v>378</v>
      </c>
      <c r="AG166" s="239">
        <v>3</v>
      </c>
      <c r="AH166" s="239">
        <v>2</v>
      </c>
      <c r="AI166" s="239">
        <v>4</v>
      </c>
      <c r="AJ166" s="239">
        <v>4</v>
      </c>
      <c r="AK166" s="239">
        <v>21</v>
      </c>
      <c r="AL166" s="239">
        <v>25</v>
      </c>
      <c r="AM166" s="239" t="s">
        <v>374</v>
      </c>
      <c r="AN166" s="239">
        <v>5</v>
      </c>
      <c r="AS166" s="239">
        <v>4</v>
      </c>
      <c r="AT166" s="239">
        <v>98</v>
      </c>
      <c r="AU166" s="239">
        <v>65</v>
      </c>
      <c r="AV166" s="239">
        <v>11</v>
      </c>
      <c r="AW166" s="239">
        <v>21</v>
      </c>
      <c r="CT166" s="239">
        <v>422929</v>
      </c>
      <c r="CU166" s="239">
        <v>4957651</v>
      </c>
      <c r="CV166" s="239">
        <v>44.768095500000001</v>
      </c>
      <c r="CW166" s="239">
        <v>-93.973948800000002</v>
      </c>
      <c r="CX166" s="239" t="s">
        <v>379</v>
      </c>
      <c r="CY166" s="239" t="s">
        <v>1774</v>
      </c>
    </row>
    <row r="167" spans="1:103" x14ac:dyDescent="0.25">
      <c r="A167" s="239">
        <v>469574</v>
      </c>
      <c r="B167" s="239">
        <v>2</v>
      </c>
      <c r="C167" s="239">
        <v>212</v>
      </c>
      <c r="D167" s="239">
        <v>128.63999999999999</v>
      </c>
      <c r="E167" s="239">
        <v>10</v>
      </c>
      <c r="G167" s="239" t="s">
        <v>1728</v>
      </c>
      <c r="H167" s="239" t="s">
        <v>374</v>
      </c>
      <c r="I167" s="239">
        <v>25</v>
      </c>
      <c r="K167" s="239">
        <v>17019751</v>
      </c>
      <c r="M167" s="239">
        <v>6</v>
      </c>
      <c r="N167" s="239">
        <v>13</v>
      </c>
      <c r="O167" s="239">
        <v>2017</v>
      </c>
      <c r="P167" s="239" t="s">
        <v>391</v>
      </c>
      <c r="Q167" s="239">
        <v>19</v>
      </c>
      <c r="R167" s="239" t="s">
        <v>376</v>
      </c>
      <c r="S167" s="239">
        <v>3</v>
      </c>
      <c r="T167" s="239">
        <v>0</v>
      </c>
      <c r="U167" s="239">
        <v>1</v>
      </c>
      <c r="W167" s="239">
        <v>48</v>
      </c>
      <c r="X167" s="239">
        <v>2</v>
      </c>
      <c r="Y167" s="239">
        <v>1</v>
      </c>
      <c r="Z167" s="239">
        <v>1</v>
      </c>
      <c r="AB167" s="239">
        <v>1</v>
      </c>
      <c r="AC167" s="239">
        <v>98</v>
      </c>
      <c r="AD167" s="239" t="s">
        <v>377</v>
      </c>
      <c r="AF167" s="239" t="s">
        <v>470</v>
      </c>
      <c r="AG167" s="239">
        <v>3</v>
      </c>
      <c r="AH167" s="239">
        <v>2</v>
      </c>
      <c r="AI167" s="239">
        <v>4</v>
      </c>
      <c r="AJ167" s="239">
        <v>4</v>
      </c>
      <c r="AK167" s="239">
        <v>29</v>
      </c>
      <c r="AL167" s="239">
        <v>50</v>
      </c>
      <c r="AM167" s="239" t="s">
        <v>384</v>
      </c>
      <c r="AN167" s="239">
        <v>5</v>
      </c>
      <c r="AO167" s="239">
        <v>72</v>
      </c>
      <c r="AS167" s="239">
        <v>14</v>
      </c>
      <c r="AT167" s="239">
        <v>9</v>
      </c>
      <c r="AU167" s="239">
        <v>65</v>
      </c>
      <c r="AV167" s="239">
        <v>11</v>
      </c>
      <c r="AW167" s="239">
        <v>21</v>
      </c>
      <c r="CT167" s="239">
        <v>422933.55168948398</v>
      </c>
      <c r="CU167" s="239">
        <v>4957667.5173784401</v>
      </c>
      <c r="CV167" s="239">
        <v>44.768248180000001</v>
      </c>
      <c r="CW167" s="239">
        <v>-93.973892370000002</v>
      </c>
      <c r="CX167" s="239" t="s">
        <v>379</v>
      </c>
      <c r="CY167" s="239" t="s">
        <v>1775</v>
      </c>
    </row>
    <row r="168" spans="1:103" x14ac:dyDescent="0.25">
      <c r="A168" s="239">
        <v>10782746</v>
      </c>
      <c r="B168" s="239">
        <v>2</v>
      </c>
      <c r="C168" s="239">
        <v>212</v>
      </c>
      <c r="D168" s="239">
        <v>128.71199999999999</v>
      </c>
      <c r="E168" s="239">
        <v>10</v>
      </c>
      <c r="G168" s="239" t="s">
        <v>1728</v>
      </c>
      <c r="H168" s="239" t="s">
        <v>374</v>
      </c>
      <c r="I168" s="239">
        <v>25</v>
      </c>
      <c r="K168" s="239">
        <v>12038192</v>
      </c>
      <c r="L168" s="239">
        <v>123630219</v>
      </c>
      <c r="M168" s="239">
        <v>12</v>
      </c>
      <c r="N168" s="239">
        <v>28</v>
      </c>
      <c r="O168" s="239">
        <v>2012</v>
      </c>
      <c r="P168" s="239" t="s">
        <v>383</v>
      </c>
      <c r="Q168" s="239">
        <v>5</v>
      </c>
      <c r="R168" s="239" t="s">
        <v>393</v>
      </c>
      <c r="S168" s="239">
        <v>5</v>
      </c>
      <c r="T168" s="239">
        <v>0</v>
      </c>
      <c r="U168" s="239">
        <v>1</v>
      </c>
      <c r="V168" s="239">
        <v>7</v>
      </c>
      <c r="W168" s="239">
        <v>45</v>
      </c>
      <c r="X168" s="239">
        <v>4</v>
      </c>
      <c r="Y168" s="239">
        <v>6</v>
      </c>
      <c r="Z168" s="239">
        <v>4</v>
      </c>
      <c r="AA168" s="239">
        <v>90</v>
      </c>
      <c r="AB168" s="239">
        <v>5</v>
      </c>
      <c r="AC168" s="239">
        <v>98</v>
      </c>
      <c r="AD168" s="239">
        <v>212</v>
      </c>
      <c r="AE168" s="239" t="s">
        <v>1776</v>
      </c>
      <c r="AF168" s="239" t="s">
        <v>378</v>
      </c>
      <c r="AG168" s="239">
        <v>3</v>
      </c>
      <c r="AH168" s="239">
        <v>2</v>
      </c>
      <c r="AI168" s="239">
        <v>3</v>
      </c>
      <c r="AJ168" s="239">
        <v>3</v>
      </c>
      <c r="AK168" s="239">
        <v>21</v>
      </c>
      <c r="AL168" s="239">
        <v>37</v>
      </c>
      <c r="AM168" s="239" t="s">
        <v>374</v>
      </c>
      <c r="AN168" s="239">
        <v>5</v>
      </c>
      <c r="AO168" s="239">
        <v>3</v>
      </c>
      <c r="AS168" s="239">
        <v>4</v>
      </c>
      <c r="AT168" s="239">
        <v>98</v>
      </c>
      <c r="AU168" s="239">
        <v>65</v>
      </c>
      <c r="AV168" s="239">
        <v>11</v>
      </c>
      <c r="AW168" s="239">
        <v>21</v>
      </c>
      <c r="CT168" s="239">
        <v>423080</v>
      </c>
      <c r="CU168" s="239">
        <v>4957649</v>
      </c>
      <c r="CV168" s="239">
        <v>44.768101399999999</v>
      </c>
      <c r="CW168" s="239">
        <v>-93.9720406</v>
      </c>
      <c r="CX168" s="239" t="s">
        <v>379</v>
      </c>
      <c r="CY168" s="239" t="s">
        <v>1777</v>
      </c>
    </row>
    <row r="169" spans="1:103" x14ac:dyDescent="0.25">
      <c r="A169" s="239">
        <v>10852208</v>
      </c>
      <c r="B169" s="239">
        <v>2</v>
      </c>
      <c r="C169" s="239">
        <v>212</v>
      </c>
      <c r="D169" s="239">
        <v>128.816</v>
      </c>
      <c r="E169" s="239">
        <v>10</v>
      </c>
      <c r="G169" s="239" t="s">
        <v>1728</v>
      </c>
      <c r="H169" s="239" t="s">
        <v>374</v>
      </c>
      <c r="I169" s="239">
        <v>25</v>
      </c>
      <c r="K169" s="239">
        <v>13505847</v>
      </c>
      <c r="L169" s="239">
        <v>131570199</v>
      </c>
      <c r="M169" s="239">
        <v>6</v>
      </c>
      <c r="N169" s="239">
        <v>5</v>
      </c>
      <c r="O169" s="239">
        <v>2013</v>
      </c>
      <c r="P169" s="239" t="s">
        <v>375</v>
      </c>
      <c r="Q169" s="239">
        <v>7</v>
      </c>
      <c r="R169" s="239" t="s">
        <v>393</v>
      </c>
      <c r="S169" s="239">
        <v>5</v>
      </c>
      <c r="T169" s="239">
        <v>0</v>
      </c>
      <c r="U169" s="239">
        <v>1</v>
      </c>
      <c r="V169" s="239">
        <v>4</v>
      </c>
      <c r="W169" s="239">
        <v>83</v>
      </c>
      <c r="X169" s="239">
        <v>2</v>
      </c>
      <c r="Y169" s="239">
        <v>1</v>
      </c>
      <c r="Z169" s="239">
        <v>2</v>
      </c>
      <c r="AB169" s="239">
        <v>1</v>
      </c>
      <c r="AC169" s="239">
        <v>98</v>
      </c>
      <c r="AD169" s="239">
        <v>212</v>
      </c>
      <c r="AE169" s="239">
        <v>44341</v>
      </c>
      <c r="AF169" s="239" t="s">
        <v>378</v>
      </c>
      <c r="AG169" s="239">
        <v>3</v>
      </c>
      <c r="AH169" s="239">
        <v>2</v>
      </c>
      <c r="AI169" s="239">
        <v>4</v>
      </c>
      <c r="AJ169" s="239">
        <v>3</v>
      </c>
      <c r="AK169" s="239">
        <v>21</v>
      </c>
      <c r="AL169" s="239">
        <v>33</v>
      </c>
      <c r="AM169" s="239" t="s">
        <v>384</v>
      </c>
      <c r="AN169" s="239">
        <v>5</v>
      </c>
      <c r="AO169" s="239">
        <v>15</v>
      </c>
      <c r="AS169" s="239">
        <v>3</v>
      </c>
      <c r="AT169" s="239">
        <v>98</v>
      </c>
      <c r="AU169" s="239">
        <v>65</v>
      </c>
      <c r="AV169" s="239">
        <v>11</v>
      </c>
      <c r="AW169" s="239">
        <v>21</v>
      </c>
      <c r="CT169" s="239">
        <v>423246</v>
      </c>
      <c r="CU169" s="239">
        <v>4957648</v>
      </c>
      <c r="CV169" s="239">
        <v>44.768107899999997</v>
      </c>
      <c r="CW169" s="239">
        <v>-93.969942200000006</v>
      </c>
      <c r="CX169" s="239" t="s">
        <v>379</v>
      </c>
      <c r="CY169" s="239" t="s">
        <v>1778</v>
      </c>
    </row>
    <row r="170" spans="1:103" x14ac:dyDescent="0.25">
      <c r="A170" s="239">
        <v>10939305</v>
      </c>
      <c r="B170" s="239">
        <v>2</v>
      </c>
      <c r="C170" s="239">
        <v>212</v>
      </c>
      <c r="D170" s="239">
        <v>128.816</v>
      </c>
      <c r="E170" s="239">
        <v>10</v>
      </c>
      <c r="G170" s="239" t="s">
        <v>1728</v>
      </c>
      <c r="H170" s="239" t="s">
        <v>374</v>
      </c>
      <c r="I170" s="239">
        <v>25</v>
      </c>
      <c r="K170" s="239">
        <v>14512786</v>
      </c>
      <c r="L170" s="239">
        <v>143380231</v>
      </c>
      <c r="M170" s="239">
        <v>11</v>
      </c>
      <c r="N170" s="239">
        <v>26</v>
      </c>
      <c r="O170" s="239">
        <v>2014</v>
      </c>
      <c r="P170" s="239" t="s">
        <v>375</v>
      </c>
      <c r="Q170" s="239">
        <v>10</v>
      </c>
      <c r="R170" s="239" t="s">
        <v>393</v>
      </c>
      <c r="S170" s="239">
        <v>5</v>
      </c>
      <c r="T170" s="239">
        <v>0</v>
      </c>
      <c r="U170" s="239">
        <v>2</v>
      </c>
      <c r="V170" s="239">
        <v>8</v>
      </c>
      <c r="W170" s="239">
        <v>10</v>
      </c>
      <c r="X170" s="239">
        <v>2</v>
      </c>
      <c r="Y170" s="239">
        <v>1</v>
      </c>
      <c r="Z170" s="239">
        <v>4</v>
      </c>
      <c r="AA170" s="239">
        <v>7</v>
      </c>
      <c r="AB170" s="239">
        <v>3</v>
      </c>
      <c r="AC170" s="239">
        <v>98</v>
      </c>
      <c r="AD170" s="239" t="s">
        <v>404</v>
      </c>
      <c r="AE170" s="239" t="s">
        <v>1779</v>
      </c>
      <c r="AF170" s="239" t="s">
        <v>378</v>
      </c>
      <c r="AG170" s="239">
        <v>8</v>
      </c>
      <c r="AH170" s="239">
        <v>2</v>
      </c>
      <c r="AI170" s="239">
        <v>3</v>
      </c>
      <c r="AJ170" s="239">
        <v>3</v>
      </c>
      <c r="AK170" s="239">
        <v>21</v>
      </c>
      <c r="AL170" s="239">
        <v>67</v>
      </c>
      <c r="AM170" s="239" t="s">
        <v>374</v>
      </c>
      <c r="AN170" s="239">
        <v>5</v>
      </c>
      <c r="AO170" s="239">
        <v>1</v>
      </c>
      <c r="AS170" s="239">
        <v>3</v>
      </c>
      <c r="AT170" s="239">
        <v>98</v>
      </c>
      <c r="AU170" s="239">
        <v>65</v>
      </c>
      <c r="AV170" s="239">
        <v>11</v>
      </c>
      <c r="AW170" s="239">
        <v>20</v>
      </c>
      <c r="AX170" s="239">
        <v>2</v>
      </c>
      <c r="AY170" s="239">
        <v>3</v>
      </c>
      <c r="AZ170" s="239">
        <v>4</v>
      </c>
      <c r="BA170" s="239">
        <v>22</v>
      </c>
      <c r="BB170" s="239">
        <v>54</v>
      </c>
      <c r="BC170" s="239" t="s">
        <v>374</v>
      </c>
      <c r="BD170" s="239">
        <v>5</v>
      </c>
      <c r="BE170" s="239">
        <v>3</v>
      </c>
      <c r="BI170" s="239">
        <v>3</v>
      </c>
      <c r="BJ170" s="239">
        <v>98</v>
      </c>
      <c r="BK170" s="239">
        <v>65</v>
      </c>
      <c r="BL170" s="239">
        <v>11</v>
      </c>
      <c r="BM170" s="239">
        <v>20</v>
      </c>
      <c r="CT170" s="239">
        <v>423246</v>
      </c>
      <c r="CU170" s="239">
        <v>4957648</v>
      </c>
      <c r="CV170" s="239">
        <v>44.768107899999997</v>
      </c>
      <c r="CW170" s="239">
        <v>-93.969942200000006</v>
      </c>
      <c r="CX170" s="239" t="s">
        <v>379</v>
      </c>
      <c r="CY170" s="239" t="s">
        <v>1780</v>
      </c>
    </row>
    <row r="171" spans="1:103" x14ac:dyDescent="0.25">
      <c r="A171" s="239">
        <v>10714423</v>
      </c>
      <c r="B171" s="239">
        <v>2</v>
      </c>
      <c r="C171" s="239">
        <v>212</v>
      </c>
      <c r="D171" s="239">
        <v>128.82300000000001</v>
      </c>
      <c r="E171" s="239">
        <v>10</v>
      </c>
      <c r="G171" s="239" t="s">
        <v>1728</v>
      </c>
      <c r="H171" s="239" t="s">
        <v>374</v>
      </c>
      <c r="I171" s="239">
        <v>25</v>
      </c>
      <c r="K171" s="239">
        <v>11037046</v>
      </c>
      <c r="L171" s="239">
        <v>113230340</v>
      </c>
      <c r="M171" s="239">
        <v>11</v>
      </c>
      <c r="N171" s="239">
        <v>19</v>
      </c>
      <c r="O171" s="239">
        <v>2011</v>
      </c>
      <c r="P171" s="239" t="s">
        <v>386</v>
      </c>
      <c r="Q171" s="239">
        <v>13</v>
      </c>
      <c r="R171" s="239" t="s">
        <v>393</v>
      </c>
      <c r="S171" s="239">
        <v>3</v>
      </c>
      <c r="T171" s="239">
        <v>0</v>
      </c>
      <c r="U171" s="239">
        <v>1</v>
      </c>
      <c r="V171" s="239">
        <v>4</v>
      </c>
      <c r="W171" s="239">
        <v>83</v>
      </c>
      <c r="X171" s="239">
        <v>2</v>
      </c>
      <c r="Y171" s="239">
        <v>1</v>
      </c>
      <c r="Z171" s="239">
        <v>5</v>
      </c>
      <c r="AB171" s="239">
        <v>5</v>
      </c>
      <c r="AC171" s="239">
        <v>98</v>
      </c>
      <c r="AD171" s="239">
        <v>212</v>
      </c>
      <c r="AE171" s="239">
        <v>31</v>
      </c>
      <c r="AF171" s="239" t="s">
        <v>378</v>
      </c>
      <c r="AG171" s="239">
        <v>3</v>
      </c>
      <c r="AH171" s="239">
        <v>2</v>
      </c>
      <c r="AI171" s="239">
        <v>3</v>
      </c>
      <c r="AJ171" s="239">
        <v>3</v>
      </c>
      <c r="AK171" s="239">
        <v>21</v>
      </c>
      <c r="AL171" s="239">
        <v>50</v>
      </c>
      <c r="AM171" s="239" t="s">
        <v>374</v>
      </c>
      <c r="AN171" s="239">
        <v>5</v>
      </c>
      <c r="AS171" s="239">
        <v>3</v>
      </c>
      <c r="AT171" s="239">
        <v>98</v>
      </c>
      <c r="AU171" s="239">
        <v>65</v>
      </c>
      <c r="AV171" s="239">
        <v>11</v>
      </c>
      <c r="AW171" s="239">
        <v>21</v>
      </c>
      <c r="CT171" s="239">
        <v>423257</v>
      </c>
      <c r="CU171" s="239">
        <v>4957648</v>
      </c>
      <c r="CV171" s="239">
        <v>44.768106899999999</v>
      </c>
      <c r="CW171" s="239">
        <v>-93.969801099999998</v>
      </c>
      <c r="CX171" s="239" t="s">
        <v>379</v>
      </c>
      <c r="CY171" s="239" t="s">
        <v>1781</v>
      </c>
    </row>
    <row r="172" spans="1:103" x14ac:dyDescent="0.25">
      <c r="A172" s="239">
        <v>427537</v>
      </c>
      <c r="B172" s="239">
        <v>2</v>
      </c>
      <c r="C172" s="239">
        <v>212</v>
      </c>
      <c r="D172" s="239">
        <v>128.887</v>
      </c>
      <c r="E172" s="239">
        <v>10</v>
      </c>
      <c r="G172" s="239" t="s">
        <v>1728</v>
      </c>
      <c r="H172" s="239" t="s">
        <v>374</v>
      </c>
      <c r="I172" s="239">
        <v>25</v>
      </c>
      <c r="K172" s="239">
        <v>17501939</v>
      </c>
      <c r="M172" s="239">
        <v>2</v>
      </c>
      <c r="N172" s="239">
        <v>13</v>
      </c>
      <c r="O172" s="239">
        <v>2017</v>
      </c>
      <c r="P172" s="239" t="s">
        <v>381</v>
      </c>
      <c r="Q172" s="239">
        <v>7</v>
      </c>
      <c r="R172" s="239" t="s">
        <v>393</v>
      </c>
      <c r="S172" s="239">
        <v>4</v>
      </c>
      <c r="T172" s="239">
        <v>0</v>
      </c>
      <c r="U172" s="239">
        <v>1</v>
      </c>
      <c r="W172" s="239">
        <v>28</v>
      </c>
      <c r="X172" s="239">
        <v>2</v>
      </c>
      <c r="Y172" s="239">
        <v>1</v>
      </c>
      <c r="Z172" s="239">
        <v>2</v>
      </c>
      <c r="AB172" s="239">
        <v>5</v>
      </c>
      <c r="AC172" s="239">
        <v>98</v>
      </c>
      <c r="AD172" s="239" t="s">
        <v>377</v>
      </c>
      <c r="AF172" s="239" t="s">
        <v>470</v>
      </c>
      <c r="AG172" s="239">
        <v>3</v>
      </c>
      <c r="AH172" s="239">
        <v>2</v>
      </c>
      <c r="AI172" s="239">
        <v>4</v>
      </c>
      <c r="AJ172" s="239">
        <v>3</v>
      </c>
      <c r="AK172" s="239">
        <v>21</v>
      </c>
      <c r="AL172" s="239">
        <v>23</v>
      </c>
      <c r="AM172" s="239" t="s">
        <v>384</v>
      </c>
      <c r="AN172" s="239">
        <v>99</v>
      </c>
      <c r="AO172" s="239">
        <v>75</v>
      </c>
      <c r="AS172" s="239">
        <v>14</v>
      </c>
      <c r="AT172" s="239">
        <v>9</v>
      </c>
      <c r="AV172" s="239">
        <v>11</v>
      </c>
      <c r="AW172" s="239">
        <v>21</v>
      </c>
      <c r="CT172" s="239">
        <v>423329.95512657799</v>
      </c>
      <c r="CU172" s="239">
        <v>4957680.05249344</v>
      </c>
      <c r="CV172" s="239">
        <v>44.768403620000001</v>
      </c>
      <c r="CW172" s="239">
        <v>-93.968885610000001</v>
      </c>
      <c r="CX172" s="239" t="s">
        <v>379</v>
      </c>
      <c r="CY172" s="239" t="s">
        <v>1782</v>
      </c>
    </row>
    <row r="173" spans="1:103" x14ac:dyDescent="0.25">
      <c r="A173" s="239">
        <v>10932979</v>
      </c>
      <c r="B173" s="239">
        <v>2</v>
      </c>
      <c r="C173" s="239">
        <v>212</v>
      </c>
      <c r="D173" s="239">
        <v>128.953</v>
      </c>
      <c r="E173" s="239">
        <v>10</v>
      </c>
      <c r="F173" s="239" t="s">
        <v>410</v>
      </c>
      <c r="H173" s="239" t="s">
        <v>374</v>
      </c>
      <c r="I173" s="239">
        <v>25</v>
      </c>
      <c r="K173" s="239">
        <v>14004586</v>
      </c>
      <c r="L173" s="239">
        <v>140460160</v>
      </c>
      <c r="M173" s="239">
        <v>2</v>
      </c>
      <c r="N173" s="239">
        <v>15</v>
      </c>
      <c r="O173" s="239">
        <v>2014</v>
      </c>
      <c r="P173" s="239" t="s">
        <v>386</v>
      </c>
      <c r="Q173" s="239">
        <v>15</v>
      </c>
      <c r="R173" s="239" t="s">
        <v>393</v>
      </c>
      <c r="S173" s="239">
        <v>4</v>
      </c>
      <c r="T173" s="239">
        <v>0</v>
      </c>
      <c r="U173" s="239">
        <v>1</v>
      </c>
      <c r="V173" s="239">
        <v>7</v>
      </c>
      <c r="W173" s="239">
        <v>45</v>
      </c>
      <c r="X173" s="239">
        <v>2</v>
      </c>
      <c r="Y173" s="239">
        <v>1</v>
      </c>
      <c r="Z173" s="239">
        <v>7</v>
      </c>
      <c r="AB173" s="239">
        <v>3</v>
      </c>
      <c r="AC173" s="239">
        <v>98</v>
      </c>
      <c r="AD173" s="239" t="s">
        <v>504</v>
      </c>
      <c r="AE173" s="239" t="s">
        <v>1783</v>
      </c>
      <c r="AF173" s="239" t="s">
        <v>378</v>
      </c>
      <c r="AG173" s="239">
        <v>3</v>
      </c>
      <c r="AH173" s="239">
        <v>2</v>
      </c>
      <c r="AI173" s="239">
        <v>2</v>
      </c>
      <c r="AJ173" s="239">
        <v>3</v>
      </c>
      <c r="AK173" s="239">
        <v>28</v>
      </c>
      <c r="AL173" s="239">
        <v>21</v>
      </c>
      <c r="AM173" s="239" t="s">
        <v>384</v>
      </c>
      <c r="AN173" s="239">
        <v>5</v>
      </c>
      <c r="AS173" s="239">
        <v>3</v>
      </c>
      <c r="AT173" s="239">
        <v>98</v>
      </c>
      <c r="AU173" s="239">
        <v>65</v>
      </c>
      <c r="AV173" s="239">
        <v>11</v>
      </c>
      <c r="AW173" s="239">
        <v>21</v>
      </c>
      <c r="CT173" s="239">
        <v>423467</v>
      </c>
      <c r="CU173" s="239">
        <v>4957643</v>
      </c>
      <c r="CV173" s="239">
        <v>44.768088800000001</v>
      </c>
      <c r="CW173" s="239">
        <v>-93.967154199999996</v>
      </c>
      <c r="CX173" s="239" t="s">
        <v>379</v>
      </c>
      <c r="CY173" s="239" t="s">
        <v>1784</v>
      </c>
    </row>
    <row r="174" spans="1:103" x14ac:dyDescent="0.25">
      <c r="A174" s="239">
        <v>507663</v>
      </c>
      <c r="B174" s="239">
        <v>2</v>
      </c>
      <c r="C174" s="239">
        <v>212</v>
      </c>
      <c r="D174" s="239">
        <v>128.96299999999999</v>
      </c>
      <c r="E174" s="239">
        <v>10</v>
      </c>
      <c r="G174" s="239" t="s">
        <v>1728</v>
      </c>
      <c r="H174" s="239" t="s">
        <v>374</v>
      </c>
      <c r="I174" s="239">
        <v>25</v>
      </c>
      <c r="K174" s="239">
        <v>201700032229</v>
      </c>
      <c r="M174" s="239">
        <v>10</v>
      </c>
      <c r="N174" s="239">
        <v>2</v>
      </c>
      <c r="O174" s="239">
        <v>2017</v>
      </c>
      <c r="P174" s="239" t="s">
        <v>381</v>
      </c>
      <c r="Q174" s="239">
        <v>16</v>
      </c>
      <c r="R174" s="239" t="s">
        <v>376</v>
      </c>
      <c r="S174" s="239">
        <v>5</v>
      </c>
      <c r="T174" s="239">
        <v>0</v>
      </c>
      <c r="U174" s="239">
        <v>1</v>
      </c>
      <c r="W174" s="239">
        <v>83</v>
      </c>
      <c r="X174" s="239">
        <v>2</v>
      </c>
      <c r="Y174" s="239">
        <v>1</v>
      </c>
      <c r="Z174" s="239">
        <v>3</v>
      </c>
      <c r="AB174" s="239">
        <v>2</v>
      </c>
      <c r="AC174" s="239">
        <v>98</v>
      </c>
      <c r="AD174" s="239" t="s">
        <v>377</v>
      </c>
      <c r="AF174" s="239" t="s">
        <v>470</v>
      </c>
      <c r="AG174" s="239">
        <v>3</v>
      </c>
      <c r="AH174" s="239">
        <v>2</v>
      </c>
      <c r="AI174" s="239">
        <v>2</v>
      </c>
      <c r="AJ174" s="239">
        <v>4</v>
      </c>
      <c r="AK174" s="239">
        <v>27</v>
      </c>
      <c r="AL174" s="239">
        <v>19</v>
      </c>
      <c r="AM174" s="239" t="s">
        <v>374</v>
      </c>
      <c r="AN174" s="239">
        <v>5</v>
      </c>
      <c r="AO174" s="239">
        <v>71</v>
      </c>
      <c r="AS174" s="239">
        <v>15</v>
      </c>
      <c r="AT174" s="239">
        <v>9</v>
      </c>
      <c r="AU174" s="239">
        <v>65</v>
      </c>
      <c r="AV174" s="239">
        <v>11</v>
      </c>
      <c r="AW174" s="239">
        <v>21</v>
      </c>
      <c r="CT174" s="239">
        <v>423453.60836419498</v>
      </c>
      <c r="CU174" s="239">
        <v>4957679.8127466096</v>
      </c>
      <c r="CV174" s="239">
        <v>44.768414710000002</v>
      </c>
      <c r="CW174" s="239">
        <v>-93.967323179999994</v>
      </c>
      <c r="CX174" s="239" t="s">
        <v>379</v>
      </c>
      <c r="CY174" s="239" t="s">
        <v>1785</v>
      </c>
    </row>
    <row r="175" spans="1:103" x14ac:dyDescent="0.25">
      <c r="A175" s="239">
        <v>400281</v>
      </c>
      <c r="B175" s="239">
        <v>2</v>
      </c>
      <c r="C175" s="239">
        <v>212</v>
      </c>
      <c r="D175" s="239">
        <v>128.96600000000001</v>
      </c>
      <c r="E175" s="239">
        <v>10</v>
      </c>
      <c r="G175" s="239" t="s">
        <v>1728</v>
      </c>
      <c r="H175" s="239" t="s">
        <v>374</v>
      </c>
      <c r="I175" s="239">
        <v>25</v>
      </c>
      <c r="K175" s="239">
        <v>16513717</v>
      </c>
      <c r="M175" s="239">
        <v>12</v>
      </c>
      <c r="N175" s="239">
        <v>5</v>
      </c>
      <c r="O175" s="239">
        <v>2016</v>
      </c>
      <c r="P175" s="239" t="s">
        <v>381</v>
      </c>
      <c r="Q175" s="239">
        <v>6</v>
      </c>
      <c r="R175" s="239" t="s">
        <v>376</v>
      </c>
      <c r="S175" s="239">
        <v>5</v>
      </c>
      <c r="T175" s="239">
        <v>0</v>
      </c>
      <c r="U175" s="239">
        <v>2</v>
      </c>
      <c r="V175" s="239">
        <v>12</v>
      </c>
      <c r="W175" s="239">
        <v>10</v>
      </c>
      <c r="X175" s="239">
        <v>2</v>
      </c>
      <c r="Y175" s="239">
        <v>6</v>
      </c>
      <c r="Z175" s="239">
        <v>1</v>
      </c>
      <c r="AB175" s="239">
        <v>5</v>
      </c>
      <c r="AC175" s="239">
        <v>98</v>
      </c>
      <c r="AD175" s="239" t="s">
        <v>377</v>
      </c>
      <c r="AF175" s="239" t="s">
        <v>470</v>
      </c>
      <c r="AG175" s="239">
        <v>7</v>
      </c>
      <c r="AH175" s="239">
        <v>2</v>
      </c>
      <c r="AI175" s="239">
        <v>2</v>
      </c>
      <c r="AJ175" s="239">
        <v>4</v>
      </c>
      <c r="AK175" s="239">
        <v>21</v>
      </c>
      <c r="AL175" s="239">
        <v>19</v>
      </c>
      <c r="AM175" s="239" t="s">
        <v>374</v>
      </c>
      <c r="AN175" s="239">
        <v>5</v>
      </c>
      <c r="AO175" s="239">
        <v>99</v>
      </c>
      <c r="AS175" s="239">
        <v>14</v>
      </c>
      <c r="AT175" s="239">
        <v>9</v>
      </c>
      <c r="AU175" s="239">
        <v>65</v>
      </c>
      <c r="AV175" s="239">
        <v>13</v>
      </c>
      <c r="AW175" s="239">
        <v>24</v>
      </c>
      <c r="AX175" s="239">
        <v>2</v>
      </c>
      <c r="AY175" s="239">
        <v>5</v>
      </c>
      <c r="AZ175" s="239">
        <v>4</v>
      </c>
      <c r="BA175" s="239">
        <v>21</v>
      </c>
      <c r="BB175" s="239">
        <v>41</v>
      </c>
      <c r="BC175" s="239" t="s">
        <v>384</v>
      </c>
      <c r="BD175" s="239">
        <v>5</v>
      </c>
      <c r="BE175" s="239">
        <v>1</v>
      </c>
      <c r="BI175" s="239">
        <v>14</v>
      </c>
      <c r="BJ175" s="239">
        <v>9</v>
      </c>
      <c r="BK175" s="239">
        <v>65</v>
      </c>
      <c r="BL175" s="239">
        <v>13</v>
      </c>
      <c r="BM175" s="239">
        <v>24</v>
      </c>
      <c r="CT175" s="239">
        <v>423456.955380578</v>
      </c>
      <c r="CU175" s="239">
        <v>4957663.1191262398</v>
      </c>
      <c r="CV175" s="239">
        <v>44.768264799999997</v>
      </c>
      <c r="CW175" s="239">
        <v>-93.967278379999996</v>
      </c>
      <c r="CX175" s="239" t="s">
        <v>379</v>
      </c>
      <c r="CY175" s="239" t="s">
        <v>1786</v>
      </c>
    </row>
    <row r="176" spans="1:103" x14ac:dyDescent="0.25">
      <c r="A176" s="239">
        <v>10701864</v>
      </c>
      <c r="B176" s="239">
        <v>2</v>
      </c>
      <c r="C176" s="239">
        <v>212</v>
      </c>
      <c r="D176" s="239">
        <v>129.285</v>
      </c>
      <c r="E176" s="239">
        <v>10</v>
      </c>
      <c r="G176" s="239" t="s">
        <v>1728</v>
      </c>
      <c r="H176" s="239" t="s">
        <v>374</v>
      </c>
      <c r="I176" s="239">
        <v>25</v>
      </c>
      <c r="K176" s="239">
        <v>11019650</v>
      </c>
      <c r="L176" s="239">
        <v>111770033</v>
      </c>
      <c r="M176" s="239">
        <v>6</v>
      </c>
      <c r="N176" s="239">
        <v>26</v>
      </c>
      <c r="O176" s="239">
        <v>2011</v>
      </c>
      <c r="P176" s="239" t="s">
        <v>389</v>
      </c>
      <c r="Q176" s="239">
        <v>0</v>
      </c>
      <c r="R176" s="239" t="s">
        <v>376</v>
      </c>
      <c r="S176" s="239">
        <v>5</v>
      </c>
      <c r="T176" s="239">
        <v>0</v>
      </c>
      <c r="U176" s="239">
        <v>1</v>
      </c>
      <c r="V176" s="239">
        <v>8</v>
      </c>
      <c r="W176" s="239">
        <v>16</v>
      </c>
      <c r="X176" s="239">
        <v>2</v>
      </c>
      <c r="Y176" s="239">
        <v>6</v>
      </c>
      <c r="Z176" s="239">
        <v>2</v>
      </c>
      <c r="AB176" s="239">
        <v>1</v>
      </c>
      <c r="AC176" s="239">
        <v>98</v>
      </c>
      <c r="AD176" s="239" t="s">
        <v>400</v>
      </c>
      <c r="AE176" s="239" t="s">
        <v>1787</v>
      </c>
      <c r="AF176" s="239" t="s">
        <v>378</v>
      </c>
      <c r="AG176" s="239">
        <v>4</v>
      </c>
      <c r="AH176" s="239">
        <v>2</v>
      </c>
      <c r="AI176" s="239">
        <v>4</v>
      </c>
      <c r="AJ176" s="239">
        <v>4</v>
      </c>
      <c r="AK176" s="239">
        <v>21</v>
      </c>
      <c r="AL176" s="239">
        <v>41</v>
      </c>
      <c r="AM176" s="239" t="s">
        <v>384</v>
      </c>
      <c r="AN176" s="239">
        <v>5</v>
      </c>
      <c r="AO176" s="239">
        <v>1</v>
      </c>
      <c r="AS176" s="239">
        <v>4</v>
      </c>
      <c r="AT176" s="239">
        <v>98</v>
      </c>
      <c r="AU176" s="239">
        <v>65</v>
      </c>
      <c r="AV176" s="239">
        <v>11</v>
      </c>
      <c r="AW176" s="239">
        <v>20</v>
      </c>
      <c r="CT176" s="239">
        <v>424000</v>
      </c>
      <c r="CU176" s="239">
        <v>4957646</v>
      </c>
      <c r="CV176" s="239">
        <v>44.768165400000001</v>
      </c>
      <c r="CW176" s="239">
        <v>-93.960414</v>
      </c>
      <c r="CX176" s="239" t="s">
        <v>379</v>
      </c>
      <c r="CY176" s="239" t="s">
        <v>1788</v>
      </c>
    </row>
    <row r="177" spans="1:103" x14ac:dyDescent="0.25">
      <c r="A177" s="239">
        <v>820686</v>
      </c>
      <c r="B177" s="239">
        <v>2</v>
      </c>
      <c r="C177" s="239">
        <v>212</v>
      </c>
      <c r="D177" s="239">
        <v>129.33799999999999</v>
      </c>
      <c r="E177" s="239">
        <v>10</v>
      </c>
      <c r="G177" s="239" t="s">
        <v>1728</v>
      </c>
      <c r="H177" s="239" t="s">
        <v>374</v>
      </c>
      <c r="I177" s="239">
        <v>25</v>
      </c>
      <c r="K177" s="239">
        <v>20505849</v>
      </c>
      <c r="L177" s="239">
        <v>202020061</v>
      </c>
      <c r="M177" s="239">
        <v>7</v>
      </c>
      <c r="N177" s="239">
        <v>20</v>
      </c>
      <c r="O177" s="239">
        <v>2020</v>
      </c>
      <c r="P177" s="239" t="s">
        <v>381</v>
      </c>
      <c r="Q177" s="239">
        <v>16</v>
      </c>
      <c r="R177" s="239" t="s">
        <v>376</v>
      </c>
      <c r="S177" s="239">
        <v>5</v>
      </c>
      <c r="T177" s="239">
        <v>0</v>
      </c>
      <c r="U177" s="239">
        <v>2</v>
      </c>
      <c r="V177" s="239">
        <v>12</v>
      </c>
      <c r="W177" s="239">
        <v>10</v>
      </c>
      <c r="X177" s="239">
        <v>2</v>
      </c>
      <c r="Y177" s="239">
        <v>1</v>
      </c>
      <c r="Z177" s="239">
        <v>1</v>
      </c>
      <c r="AB177" s="239">
        <v>1</v>
      </c>
      <c r="AC177" s="239">
        <v>1</v>
      </c>
      <c r="AD177" s="239" t="s">
        <v>1789</v>
      </c>
      <c r="AF177" s="239" t="s">
        <v>470</v>
      </c>
      <c r="AG177" s="239">
        <v>7</v>
      </c>
      <c r="AH177" s="239">
        <v>2</v>
      </c>
      <c r="AI177" s="239">
        <v>5</v>
      </c>
      <c r="AJ177" s="239">
        <v>4</v>
      </c>
      <c r="AK177" s="239">
        <v>21</v>
      </c>
      <c r="AL177" s="239">
        <v>38</v>
      </c>
      <c r="AM177" s="239" t="s">
        <v>374</v>
      </c>
      <c r="AN177" s="239">
        <v>5</v>
      </c>
      <c r="AO177" s="239">
        <v>4</v>
      </c>
      <c r="AS177" s="239">
        <v>14</v>
      </c>
      <c r="AT177" s="239">
        <v>9</v>
      </c>
      <c r="AU177" s="239">
        <v>50</v>
      </c>
      <c r="AV177" s="239">
        <v>11</v>
      </c>
      <c r="AW177" s="239">
        <v>21</v>
      </c>
      <c r="AX177" s="239">
        <v>2</v>
      </c>
      <c r="AY177" s="239">
        <v>4</v>
      </c>
      <c r="AZ177" s="239">
        <v>4</v>
      </c>
      <c r="BA177" s="239">
        <v>26</v>
      </c>
      <c r="BB177" s="239">
        <v>42</v>
      </c>
      <c r="BC177" s="239" t="s">
        <v>384</v>
      </c>
      <c r="BD177" s="239">
        <v>5</v>
      </c>
      <c r="BE177" s="239">
        <v>1</v>
      </c>
      <c r="BI177" s="239">
        <v>14</v>
      </c>
      <c r="BJ177" s="239">
        <v>9</v>
      </c>
      <c r="BK177" s="239">
        <v>50</v>
      </c>
      <c r="BL177" s="239">
        <v>11</v>
      </c>
      <c r="BM177" s="239">
        <v>21</v>
      </c>
      <c r="CT177" s="239">
        <v>424083.48996698001</v>
      </c>
      <c r="CU177" s="239">
        <v>4957713.9192278404</v>
      </c>
      <c r="CV177" s="239">
        <v>44.768788839999999</v>
      </c>
      <c r="CW177" s="239">
        <v>-93.959369510000002</v>
      </c>
      <c r="CX177" s="239" t="s">
        <v>379</v>
      </c>
      <c r="CY177" s="239" t="s">
        <v>1790</v>
      </c>
    </row>
    <row r="178" spans="1:103" x14ac:dyDescent="0.25">
      <c r="A178" s="239">
        <v>837096</v>
      </c>
      <c r="B178" s="239">
        <v>2</v>
      </c>
      <c r="C178" s="239">
        <v>212</v>
      </c>
      <c r="D178" s="239">
        <v>129.34100000000001</v>
      </c>
      <c r="E178" s="239">
        <v>10</v>
      </c>
      <c r="G178" s="239" t="s">
        <v>1728</v>
      </c>
      <c r="H178" s="239" t="s">
        <v>374</v>
      </c>
      <c r="I178" s="239">
        <v>25</v>
      </c>
      <c r="K178" s="239">
        <v>20506986</v>
      </c>
      <c r="L178" s="239">
        <v>202380019</v>
      </c>
      <c r="M178" s="239">
        <v>8</v>
      </c>
      <c r="N178" s="239">
        <v>25</v>
      </c>
      <c r="O178" s="239">
        <v>2020</v>
      </c>
      <c r="P178" s="239" t="s">
        <v>391</v>
      </c>
      <c r="Q178" s="239">
        <v>7</v>
      </c>
      <c r="R178" s="239" t="s">
        <v>393</v>
      </c>
      <c r="S178" s="239">
        <v>5</v>
      </c>
      <c r="T178" s="239">
        <v>0</v>
      </c>
      <c r="U178" s="239">
        <v>2</v>
      </c>
      <c r="V178" s="239">
        <v>12</v>
      </c>
      <c r="W178" s="239">
        <v>10</v>
      </c>
      <c r="X178" s="239">
        <v>2</v>
      </c>
      <c r="Y178" s="239">
        <v>1</v>
      </c>
      <c r="Z178" s="239">
        <v>1</v>
      </c>
      <c r="AB178" s="239">
        <v>1</v>
      </c>
      <c r="AC178" s="239">
        <v>2</v>
      </c>
      <c r="AD178" s="239" t="s">
        <v>377</v>
      </c>
      <c r="AF178" s="239" t="s">
        <v>378</v>
      </c>
      <c r="AG178" s="239">
        <v>7</v>
      </c>
      <c r="AH178" s="239">
        <v>2</v>
      </c>
      <c r="AI178" s="239">
        <v>2</v>
      </c>
      <c r="AJ178" s="239">
        <v>3</v>
      </c>
      <c r="AK178" s="239">
        <v>26</v>
      </c>
      <c r="AL178" s="239">
        <v>18</v>
      </c>
      <c r="AM178" s="239" t="s">
        <v>384</v>
      </c>
      <c r="AN178" s="239">
        <v>5</v>
      </c>
      <c r="AO178" s="239">
        <v>71</v>
      </c>
      <c r="AS178" s="239">
        <v>12</v>
      </c>
      <c r="AT178" s="239">
        <v>9</v>
      </c>
      <c r="AU178" s="239">
        <v>55</v>
      </c>
      <c r="AV178" s="239">
        <v>11</v>
      </c>
      <c r="AW178" s="239">
        <v>21</v>
      </c>
      <c r="AX178" s="239">
        <v>2</v>
      </c>
      <c r="AY178" s="239">
        <v>2</v>
      </c>
      <c r="AZ178" s="239">
        <v>3</v>
      </c>
      <c r="BA178" s="239">
        <v>21</v>
      </c>
      <c r="BB178" s="239">
        <v>38</v>
      </c>
      <c r="BC178" s="239" t="s">
        <v>384</v>
      </c>
      <c r="BD178" s="239">
        <v>5</v>
      </c>
      <c r="BE178" s="239">
        <v>4</v>
      </c>
      <c r="BI178" s="239">
        <v>12</v>
      </c>
      <c r="BJ178" s="239">
        <v>9</v>
      </c>
      <c r="BK178" s="239">
        <v>55</v>
      </c>
      <c r="BL178" s="239">
        <v>11</v>
      </c>
      <c r="BM178" s="239">
        <v>21</v>
      </c>
      <c r="CT178" s="239">
        <v>424091.95665057999</v>
      </c>
      <c r="CU178" s="239">
        <v>4957654.6524426397</v>
      </c>
      <c r="CV178" s="239">
        <v>44.768256270000002</v>
      </c>
      <c r="CW178" s="239">
        <v>-93.959253700000005</v>
      </c>
      <c r="CX178" s="239" t="s">
        <v>379</v>
      </c>
      <c r="CY178" s="239" t="s">
        <v>1791</v>
      </c>
    </row>
    <row r="179" spans="1:103" x14ac:dyDescent="0.25">
      <c r="A179" s="239">
        <v>701396</v>
      </c>
      <c r="B179" s="239">
        <v>2</v>
      </c>
      <c r="C179" s="239">
        <v>212</v>
      </c>
      <c r="D179" s="239">
        <v>129.36500000000001</v>
      </c>
      <c r="E179" s="239">
        <v>10</v>
      </c>
      <c r="G179" s="239" t="s">
        <v>1728</v>
      </c>
      <c r="H179" s="239" t="s">
        <v>374</v>
      </c>
      <c r="I179" s="239">
        <v>25</v>
      </c>
      <c r="K179" s="239">
        <v>19009167</v>
      </c>
      <c r="M179" s="239">
        <v>4</v>
      </c>
      <c r="N179" s="239">
        <v>2</v>
      </c>
      <c r="O179" s="239">
        <v>2019</v>
      </c>
      <c r="P179" s="239" t="s">
        <v>391</v>
      </c>
      <c r="Q179" s="239">
        <v>20</v>
      </c>
      <c r="R179" s="239" t="s">
        <v>376</v>
      </c>
      <c r="S179" s="239">
        <v>5</v>
      </c>
      <c r="T179" s="239">
        <v>0</v>
      </c>
      <c r="U179" s="239">
        <v>1</v>
      </c>
      <c r="W179" s="239">
        <v>16</v>
      </c>
      <c r="X179" s="239">
        <v>2</v>
      </c>
      <c r="Y179" s="239">
        <v>6</v>
      </c>
      <c r="Z179" s="239">
        <v>1</v>
      </c>
      <c r="AB179" s="239">
        <v>1</v>
      </c>
      <c r="AC179" s="239">
        <v>98</v>
      </c>
      <c r="AD179" s="239" t="s">
        <v>377</v>
      </c>
      <c r="AF179" s="239" t="s">
        <v>470</v>
      </c>
      <c r="AG179" s="239">
        <v>4</v>
      </c>
      <c r="AH179" s="239">
        <v>2</v>
      </c>
      <c r="AI179" s="239">
        <v>2</v>
      </c>
      <c r="AJ179" s="239">
        <v>4</v>
      </c>
      <c r="AK179" s="239">
        <v>21</v>
      </c>
      <c r="AL179" s="239">
        <v>44</v>
      </c>
      <c r="AM179" s="239" t="s">
        <v>374</v>
      </c>
      <c r="AN179" s="239">
        <v>5</v>
      </c>
      <c r="AO179" s="239">
        <v>1</v>
      </c>
      <c r="AS179" s="239">
        <v>14</v>
      </c>
      <c r="AT179" s="239">
        <v>9</v>
      </c>
      <c r="AU179" s="239">
        <v>65</v>
      </c>
      <c r="AV179" s="239">
        <v>13</v>
      </c>
      <c r="AW179" s="239">
        <v>24</v>
      </c>
      <c r="CT179" s="239">
        <v>424132.91138473898</v>
      </c>
      <c r="CU179" s="239">
        <v>4957699.5972521203</v>
      </c>
      <c r="CV179" s="239">
        <v>44.768665169999998</v>
      </c>
      <c r="CW179" s="239">
        <v>-93.958742920000006</v>
      </c>
      <c r="CX179" s="239" t="s">
        <v>379</v>
      </c>
      <c r="CY179" s="239" t="s">
        <v>1792</v>
      </c>
    </row>
    <row r="180" spans="1:103" x14ac:dyDescent="0.25">
      <c r="A180" s="239">
        <v>683368</v>
      </c>
      <c r="B180" s="239">
        <v>2</v>
      </c>
      <c r="C180" s="239">
        <v>212</v>
      </c>
      <c r="D180" s="239">
        <v>129.38399999999999</v>
      </c>
      <c r="E180" s="239">
        <v>10</v>
      </c>
      <c r="G180" s="239" t="s">
        <v>1728</v>
      </c>
      <c r="H180" s="239" t="s">
        <v>374</v>
      </c>
      <c r="I180" s="239">
        <v>25</v>
      </c>
      <c r="K180" s="239">
        <v>19003352</v>
      </c>
      <c r="M180" s="239">
        <v>2</v>
      </c>
      <c r="N180" s="239">
        <v>4</v>
      </c>
      <c r="O180" s="239">
        <v>2019</v>
      </c>
      <c r="P180" s="239" t="s">
        <v>381</v>
      </c>
      <c r="Q180" s="239">
        <v>1</v>
      </c>
      <c r="R180" s="239" t="s">
        <v>376</v>
      </c>
      <c r="S180" s="239">
        <v>5</v>
      </c>
      <c r="T180" s="239">
        <v>0</v>
      </c>
      <c r="U180" s="239">
        <v>1</v>
      </c>
      <c r="W180" s="239">
        <v>32</v>
      </c>
      <c r="X180" s="239">
        <v>4</v>
      </c>
      <c r="Y180" s="239">
        <v>6</v>
      </c>
      <c r="Z180" s="239">
        <v>5</v>
      </c>
      <c r="AB180" s="239">
        <v>5</v>
      </c>
      <c r="AC180" s="239">
        <v>98</v>
      </c>
      <c r="AD180" s="239" t="s">
        <v>377</v>
      </c>
      <c r="AE180" s="239" t="s">
        <v>1793</v>
      </c>
      <c r="AF180" s="239" t="s">
        <v>378</v>
      </c>
      <c r="AG180" s="239">
        <v>3</v>
      </c>
      <c r="AH180" s="239">
        <v>1</v>
      </c>
      <c r="AI180" s="239">
        <v>2</v>
      </c>
      <c r="AJ180" s="239">
        <v>4</v>
      </c>
      <c r="AK180" s="239">
        <v>99</v>
      </c>
      <c r="AS180" s="239">
        <v>14</v>
      </c>
      <c r="AT180" s="239">
        <v>9</v>
      </c>
      <c r="AU180" s="239">
        <v>65</v>
      </c>
      <c r="AV180" s="239">
        <v>11</v>
      </c>
      <c r="AW180" s="239">
        <v>21</v>
      </c>
      <c r="CT180" s="239">
        <v>424155.54935141001</v>
      </c>
      <c r="CU180" s="239">
        <v>4957681.0617684796</v>
      </c>
      <c r="CV180" s="239">
        <v>44.76850073</v>
      </c>
      <c r="CW180" s="239">
        <v>-93.958454119999999</v>
      </c>
      <c r="CX180" s="239" t="s">
        <v>379</v>
      </c>
      <c r="CY180" s="239" t="s">
        <v>1794</v>
      </c>
    </row>
    <row r="181" spans="1:103" x14ac:dyDescent="0.25">
      <c r="A181" s="239">
        <v>609543</v>
      </c>
      <c r="B181" s="239">
        <v>2</v>
      </c>
      <c r="C181" s="239">
        <v>212</v>
      </c>
      <c r="D181" s="239">
        <v>129.38900000000001</v>
      </c>
      <c r="E181" s="239">
        <v>10</v>
      </c>
      <c r="G181" s="239" t="s">
        <v>1728</v>
      </c>
      <c r="H181" s="239" t="s">
        <v>374</v>
      </c>
      <c r="I181" s="239">
        <v>25</v>
      </c>
      <c r="K181" s="239">
        <v>18508275</v>
      </c>
      <c r="M181" s="239">
        <v>7</v>
      </c>
      <c r="N181" s="239">
        <v>8</v>
      </c>
      <c r="O181" s="239">
        <v>2018</v>
      </c>
      <c r="P181" s="239" t="s">
        <v>389</v>
      </c>
      <c r="Q181" s="239">
        <v>13</v>
      </c>
      <c r="R181" s="239" t="s">
        <v>393</v>
      </c>
      <c r="S181" s="239">
        <v>5</v>
      </c>
      <c r="T181" s="239">
        <v>0</v>
      </c>
      <c r="U181" s="239">
        <v>2</v>
      </c>
      <c r="V181" s="239">
        <v>5</v>
      </c>
      <c r="W181" s="239">
        <v>10</v>
      </c>
      <c r="X181" s="239">
        <v>4</v>
      </c>
      <c r="Y181" s="239">
        <v>1</v>
      </c>
      <c r="Z181" s="239">
        <v>1</v>
      </c>
      <c r="AB181" s="239">
        <v>1</v>
      </c>
      <c r="AC181" s="239">
        <v>98</v>
      </c>
      <c r="AD181" s="239" t="s">
        <v>377</v>
      </c>
      <c r="AF181" s="239" t="s">
        <v>378</v>
      </c>
      <c r="AG181" s="239">
        <v>10</v>
      </c>
      <c r="AH181" s="239">
        <v>2</v>
      </c>
      <c r="AI181" s="239">
        <v>2</v>
      </c>
      <c r="AJ181" s="239">
        <v>1</v>
      </c>
      <c r="AK181" s="239">
        <v>21</v>
      </c>
      <c r="AL181" s="239">
        <v>96</v>
      </c>
      <c r="AM181" s="239" t="s">
        <v>384</v>
      </c>
      <c r="AN181" s="239">
        <v>5</v>
      </c>
      <c r="AO181" s="239">
        <v>2</v>
      </c>
      <c r="AS181" s="239">
        <v>12</v>
      </c>
      <c r="AT181" s="239">
        <v>23</v>
      </c>
      <c r="AU181" s="239">
        <v>55</v>
      </c>
      <c r="AV181" s="239">
        <v>11</v>
      </c>
      <c r="AW181" s="239">
        <v>21</v>
      </c>
      <c r="AX181" s="239">
        <v>2</v>
      </c>
      <c r="AY181" s="239">
        <v>2</v>
      </c>
      <c r="AZ181" s="239">
        <v>3</v>
      </c>
      <c r="BA181" s="239">
        <v>21</v>
      </c>
      <c r="BB181" s="239">
        <v>18</v>
      </c>
      <c r="BC181" s="239" t="s">
        <v>384</v>
      </c>
      <c r="BD181" s="239">
        <v>5</v>
      </c>
      <c r="BE181" s="239">
        <v>1</v>
      </c>
      <c r="BI181" s="239">
        <v>15</v>
      </c>
      <c r="BJ181" s="239">
        <v>9</v>
      </c>
      <c r="BK181" s="239">
        <v>65</v>
      </c>
      <c r="BL181" s="239">
        <v>12</v>
      </c>
      <c r="BM181" s="239">
        <v>23</v>
      </c>
      <c r="CT181" s="239">
        <v>424163.923461181</v>
      </c>
      <c r="CU181" s="239">
        <v>4957680.05249344</v>
      </c>
      <c r="CV181" s="239">
        <v>44.768492539999997</v>
      </c>
      <c r="CW181" s="239">
        <v>-93.95834816</v>
      </c>
      <c r="CX181" s="239" t="s">
        <v>379</v>
      </c>
      <c r="CY181" s="239" t="s">
        <v>1795</v>
      </c>
    </row>
    <row r="182" spans="1:103" x14ac:dyDescent="0.25">
      <c r="A182" s="239">
        <v>10715245</v>
      </c>
      <c r="B182" s="239">
        <v>2</v>
      </c>
      <c r="C182" s="239">
        <v>212</v>
      </c>
      <c r="D182" s="239">
        <v>129.392</v>
      </c>
      <c r="E182" s="239">
        <v>10</v>
      </c>
      <c r="G182" s="239" t="s">
        <v>1728</v>
      </c>
      <c r="H182" s="239" t="s">
        <v>374</v>
      </c>
      <c r="I182" s="239">
        <v>25</v>
      </c>
      <c r="K182" s="239">
        <v>11512592</v>
      </c>
      <c r="L182" s="239">
        <v>113530242</v>
      </c>
      <c r="M182" s="239">
        <v>12</v>
      </c>
      <c r="N182" s="239">
        <v>19</v>
      </c>
      <c r="O182" s="239">
        <v>2011</v>
      </c>
      <c r="P182" s="239" t="s">
        <v>381</v>
      </c>
      <c r="Q182" s="239">
        <v>6</v>
      </c>
      <c r="R182" s="239" t="s">
        <v>376</v>
      </c>
      <c r="S182" s="239">
        <v>5</v>
      </c>
      <c r="T182" s="239">
        <v>0</v>
      </c>
      <c r="U182" s="239">
        <v>1</v>
      </c>
      <c r="V182" s="239">
        <v>4</v>
      </c>
      <c r="W182" s="239">
        <v>69</v>
      </c>
      <c r="X182" s="239">
        <v>2</v>
      </c>
      <c r="Y182" s="239">
        <v>5</v>
      </c>
      <c r="Z182" s="239">
        <v>1</v>
      </c>
      <c r="AB182" s="239">
        <v>5</v>
      </c>
      <c r="AC182" s="239">
        <v>98</v>
      </c>
      <c r="AD182" s="239" t="s">
        <v>404</v>
      </c>
      <c r="AE182" s="239">
        <v>31</v>
      </c>
      <c r="AF182" s="239" t="s">
        <v>378</v>
      </c>
      <c r="AG182" s="239">
        <v>3</v>
      </c>
      <c r="AH182" s="239">
        <v>2</v>
      </c>
      <c r="AI182" s="239">
        <v>4</v>
      </c>
      <c r="AJ182" s="239">
        <v>3</v>
      </c>
      <c r="AK182" s="239">
        <v>21</v>
      </c>
      <c r="AL182" s="239">
        <v>47</v>
      </c>
      <c r="AM182" s="239" t="s">
        <v>384</v>
      </c>
      <c r="AN182" s="239">
        <v>5</v>
      </c>
      <c r="AO182" s="239">
        <v>3</v>
      </c>
      <c r="AP182" s="239">
        <v>8</v>
      </c>
      <c r="AS182" s="239">
        <v>3</v>
      </c>
      <c r="AT182" s="239">
        <v>98</v>
      </c>
      <c r="AU182" s="239">
        <v>65</v>
      </c>
      <c r="AV182" s="239">
        <v>11</v>
      </c>
      <c r="AW182" s="239">
        <v>21</v>
      </c>
      <c r="CT182" s="239">
        <v>424168</v>
      </c>
      <c r="CU182" s="239">
        <v>4957684</v>
      </c>
      <c r="CV182" s="239">
        <v>44.768524800000002</v>
      </c>
      <c r="CW182" s="239">
        <v>-93.958296399999995</v>
      </c>
      <c r="CX182" s="239" t="s">
        <v>379</v>
      </c>
      <c r="CY182" s="239" t="s">
        <v>1796</v>
      </c>
    </row>
    <row r="183" spans="1:103" x14ac:dyDescent="0.25">
      <c r="A183" s="239">
        <v>10715299</v>
      </c>
      <c r="B183" s="239">
        <v>2</v>
      </c>
      <c r="C183" s="239">
        <v>212</v>
      </c>
      <c r="D183" s="239">
        <v>129.392</v>
      </c>
      <c r="E183" s="239">
        <v>10</v>
      </c>
      <c r="G183" s="239" t="s">
        <v>1728</v>
      </c>
      <c r="H183" s="239" t="s">
        <v>374</v>
      </c>
      <c r="I183" s="239">
        <v>25</v>
      </c>
      <c r="K183" s="239">
        <v>11512591</v>
      </c>
      <c r="L183" s="239">
        <v>113550261</v>
      </c>
      <c r="M183" s="239">
        <v>12</v>
      </c>
      <c r="N183" s="239">
        <v>19</v>
      </c>
      <c r="O183" s="239">
        <v>2011</v>
      </c>
      <c r="P183" s="239" t="s">
        <v>381</v>
      </c>
      <c r="Q183" s="239">
        <v>6</v>
      </c>
      <c r="S183" s="239">
        <v>3</v>
      </c>
      <c r="T183" s="239">
        <v>0</v>
      </c>
      <c r="U183" s="239">
        <v>2</v>
      </c>
      <c r="V183" s="239">
        <v>5</v>
      </c>
      <c r="W183" s="239">
        <v>10</v>
      </c>
      <c r="X183" s="239">
        <v>3</v>
      </c>
      <c r="Y183" s="239">
        <v>6</v>
      </c>
      <c r="Z183" s="239">
        <v>2</v>
      </c>
      <c r="AB183" s="239">
        <v>5</v>
      </c>
      <c r="AC183" s="239">
        <v>98</v>
      </c>
      <c r="AD183" s="239" t="s">
        <v>1797</v>
      </c>
      <c r="AE183" s="239" t="s">
        <v>1572</v>
      </c>
      <c r="AF183" s="239" t="s">
        <v>378</v>
      </c>
      <c r="AG183" s="239">
        <v>10</v>
      </c>
      <c r="AH183" s="239">
        <v>2</v>
      </c>
      <c r="AI183" s="239">
        <v>4</v>
      </c>
      <c r="AJ183" s="239">
        <v>3</v>
      </c>
      <c r="AK183" s="239">
        <v>21</v>
      </c>
      <c r="AL183" s="239">
        <v>34</v>
      </c>
      <c r="AM183" s="239" t="s">
        <v>374</v>
      </c>
      <c r="AN183" s="239">
        <v>5</v>
      </c>
      <c r="AO183" s="239">
        <v>3</v>
      </c>
      <c r="AS183" s="239">
        <v>1</v>
      </c>
      <c r="AT183" s="239">
        <v>98</v>
      </c>
      <c r="AU183" s="239">
        <v>55</v>
      </c>
      <c r="AV183" s="239">
        <v>11</v>
      </c>
      <c r="AW183" s="239">
        <v>21</v>
      </c>
      <c r="AX183" s="239">
        <v>2</v>
      </c>
      <c r="AY183" s="239">
        <v>2</v>
      </c>
      <c r="AZ183" s="239">
        <v>3</v>
      </c>
      <c r="BA183" s="239">
        <v>21</v>
      </c>
      <c r="BB183" s="239">
        <v>43</v>
      </c>
      <c r="BC183" s="239" t="s">
        <v>374</v>
      </c>
      <c r="BD183" s="239">
        <v>5</v>
      </c>
      <c r="BE183" s="239">
        <v>5</v>
      </c>
      <c r="BI183" s="239">
        <v>1</v>
      </c>
      <c r="BJ183" s="239">
        <v>98</v>
      </c>
      <c r="BK183" s="239">
        <v>55</v>
      </c>
      <c r="BL183" s="239">
        <v>11</v>
      </c>
      <c r="BM183" s="239">
        <v>21</v>
      </c>
      <c r="CT183" s="239">
        <v>424168</v>
      </c>
      <c r="CU183" s="239">
        <v>4957684</v>
      </c>
      <c r="CV183" s="239">
        <v>44.768524800000002</v>
      </c>
      <c r="CW183" s="239">
        <v>-93.958296399999995</v>
      </c>
      <c r="CX183" s="239" t="s">
        <v>379</v>
      </c>
      <c r="CY183" s="239" t="s">
        <v>1798</v>
      </c>
    </row>
    <row r="184" spans="1:103" x14ac:dyDescent="0.25">
      <c r="A184" s="239">
        <v>10777692</v>
      </c>
      <c r="B184" s="239">
        <v>2</v>
      </c>
      <c r="C184" s="239">
        <v>212</v>
      </c>
      <c r="D184" s="239">
        <v>129.392</v>
      </c>
      <c r="E184" s="239">
        <v>10</v>
      </c>
      <c r="G184" s="239" t="s">
        <v>1728</v>
      </c>
      <c r="H184" s="239" t="s">
        <v>374</v>
      </c>
      <c r="I184" s="239">
        <v>25</v>
      </c>
      <c r="K184" s="239">
        <v>12504405</v>
      </c>
      <c r="L184" s="239">
        <v>121400163</v>
      </c>
      <c r="M184" s="239">
        <v>5</v>
      </c>
      <c r="N184" s="239">
        <v>8</v>
      </c>
      <c r="O184" s="239">
        <v>2012</v>
      </c>
      <c r="P184" s="239" t="s">
        <v>391</v>
      </c>
      <c r="Q184" s="239">
        <v>20</v>
      </c>
      <c r="R184" s="239" t="s">
        <v>376</v>
      </c>
      <c r="S184" s="239">
        <v>4</v>
      </c>
      <c r="T184" s="239">
        <v>0</v>
      </c>
      <c r="U184" s="239">
        <v>2</v>
      </c>
      <c r="V184" s="239">
        <v>5</v>
      </c>
      <c r="W184" s="239">
        <v>10</v>
      </c>
      <c r="X184" s="239">
        <v>4</v>
      </c>
      <c r="Y184" s="239">
        <v>6</v>
      </c>
      <c r="Z184" s="239">
        <v>1</v>
      </c>
      <c r="AB184" s="239">
        <v>1</v>
      </c>
      <c r="AC184" s="239">
        <v>98</v>
      </c>
      <c r="AD184" s="239" t="s">
        <v>404</v>
      </c>
      <c r="AE184" s="239">
        <v>31</v>
      </c>
      <c r="AF184" s="239" t="s">
        <v>378</v>
      </c>
      <c r="AG184" s="239">
        <v>10</v>
      </c>
      <c r="AH184" s="239">
        <v>2</v>
      </c>
      <c r="AI184" s="239">
        <v>4</v>
      </c>
      <c r="AJ184" s="239">
        <v>8</v>
      </c>
      <c r="AK184" s="239">
        <v>24</v>
      </c>
      <c r="AL184" s="239">
        <v>24</v>
      </c>
      <c r="AM184" s="239" t="s">
        <v>384</v>
      </c>
      <c r="AN184" s="239">
        <v>5</v>
      </c>
      <c r="AO184" s="239">
        <v>2</v>
      </c>
      <c r="AS184" s="239">
        <v>3</v>
      </c>
      <c r="AT184" s="239">
        <v>2</v>
      </c>
      <c r="AU184" s="239">
        <v>65</v>
      </c>
      <c r="AV184" s="239">
        <v>11</v>
      </c>
      <c r="AW184" s="239">
        <v>21</v>
      </c>
      <c r="AX184" s="239">
        <v>2</v>
      </c>
      <c r="AY184" s="239">
        <v>2</v>
      </c>
      <c r="AZ184" s="239">
        <v>3</v>
      </c>
      <c r="BA184" s="239">
        <v>21</v>
      </c>
      <c r="BB184" s="239">
        <v>24</v>
      </c>
      <c r="BC184" s="239" t="s">
        <v>374</v>
      </c>
      <c r="BD184" s="239">
        <v>5</v>
      </c>
      <c r="BE184" s="239">
        <v>1</v>
      </c>
      <c r="BI184" s="239">
        <v>3</v>
      </c>
      <c r="BJ184" s="239">
        <v>2</v>
      </c>
      <c r="BK184" s="239">
        <v>65</v>
      </c>
      <c r="BL184" s="239">
        <v>11</v>
      </c>
      <c r="BM184" s="239">
        <v>21</v>
      </c>
      <c r="CT184" s="239">
        <v>424168</v>
      </c>
      <c r="CU184" s="239">
        <v>4957684</v>
      </c>
      <c r="CV184" s="239">
        <v>44.768524800000002</v>
      </c>
      <c r="CW184" s="239">
        <v>-93.958296399999995</v>
      </c>
      <c r="CX184" s="239" t="s">
        <v>379</v>
      </c>
      <c r="CY184" s="239" t="s">
        <v>1799</v>
      </c>
    </row>
    <row r="185" spans="1:103" x14ac:dyDescent="0.25">
      <c r="A185" s="239">
        <v>10933120</v>
      </c>
      <c r="B185" s="239">
        <v>2</v>
      </c>
      <c r="C185" s="239">
        <v>212</v>
      </c>
      <c r="D185" s="239">
        <v>129.392</v>
      </c>
      <c r="E185" s="239">
        <v>10</v>
      </c>
      <c r="G185" s="239" t="s">
        <v>1728</v>
      </c>
      <c r="H185" s="239" t="s">
        <v>374</v>
      </c>
      <c r="I185" s="239">
        <v>25</v>
      </c>
      <c r="K185" s="239">
        <v>14004877</v>
      </c>
      <c r="L185" s="239">
        <v>140490062</v>
      </c>
      <c r="M185" s="239">
        <v>2</v>
      </c>
      <c r="N185" s="239">
        <v>18</v>
      </c>
      <c r="O185" s="239">
        <v>2014</v>
      </c>
      <c r="P185" s="239" t="s">
        <v>391</v>
      </c>
      <c r="Q185" s="239">
        <v>7</v>
      </c>
      <c r="R185" s="239" t="s">
        <v>393</v>
      </c>
      <c r="S185" s="239">
        <v>5</v>
      </c>
      <c r="T185" s="239">
        <v>0</v>
      </c>
      <c r="U185" s="239">
        <v>3</v>
      </c>
      <c r="V185" s="239">
        <v>10</v>
      </c>
      <c r="W185" s="239">
        <v>54</v>
      </c>
      <c r="X185" s="239">
        <v>4</v>
      </c>
      <c r="Y185" s="239">
        <v>1</v>
      </c>
      <c r="Z185" s="239">
        <v>1</v>
      </c>
      <c r="AB185" s="239">
        <v>2</v>
      </c>
      <c r="AC185" s="239">
        <v>98</v>
      </c>
      <c r="AD185" s="239" t="s">
        <v>400</v>
      </c>
      <c r="AE185" s="239" t="s">
        <v>1787</v>
      </c>
      <c r="AF185" s="239" t="s">
        <v>378</v>
      </c>
      <c r="AG185" s="239">
        <v>5</v>
      </c>
      <c r="AH185" s="239">
        <v>2</v>
      </c>
      <c r="AI185" s="239">
        <v>2</v>
      </c>
      <c r="AJ185" s="239">
        <v>3</v>
      </c>
      <c r="AK185" s="239">
        <v>21</v>
      </c>
      <c r="AL185" s="239">
        <v>49</v>
      </c>
      <c r="AM185" s="239" t="s">
        <v>384</v>
      </c>
      <c r="AN185" s="239">
        <v>5</v>
      </c>
      <c r="AS185" s="239">
        <v>3</v>
      </c>
      <c r="AT185" s="239">
        <v>98</v>
      </c>
      <c r="AU185" s="239">
        <v>65</v>
      </c>
      <c r="AV185" s="239">
        <v>10</v>
      </c>
      <c r="AW185" s="239">
        <v>20</v>
      </c>
      <c r="AX185" s="239">
        <v>2</v>
      </c>
      <c r="AY185" s="239">
        <v>3</v>
      </c>
      <c r="AZ185" s="239">
        <v>3</v>
      </c>
      <c r="BA185" s="239">
        <v>21</v>
      </c>
      <c r="BB185" s="239">
        <v>52</v>
      </c>
      <c r="BC185" s="239" t="s">
        <v>374</v>
      </c>
      <c r="BD185" s="239">
        <v>5</v>
      </c>
      <c r="BE185" s="239">
        <v>1</v>
      </c>
      <c r="BI185" s="239">
        <v>3</v>
      </c>
      <c r="BJ185" s="239">
        <v>98</v>
      </c>
      <c r="BK185" s="239">
        <v>65</v>
      </c>
      <c r="BL185" s="239">
        <v>10</v>
      </c>
      <c r="BM185" s="239">
        <v>20</v>
      </c>
      <c r="BN185" s="239">
        <v>2</v>
      </c>
      <c r="BO185" s="239">
        <v>2</v>
      </c>
      <c r="BP185" s="239">
        <v>3</v>
      </c>
      <c r="BQ185" s="239">
        <v>21</v>
      </c>
      <c r="BR185" s="239">
        <v>29</v>
      </c>
      <c r="BS185" s="239" t="s">
        <v>384</v>
      </c>
      <c r="BT185" s="239">
        <v>5</v>
      </c>
      <c r="BU185" s="239">
        <v>1</v>
      </c>
      <c r="BY185" s="239">
        <v>3</v>
      </c>
      <c r="BZ185" s="239">
        <v>98</v>
      </c>
      <c r="CA185" s="239">
        <v>65</v>
      </c>
      <c r="CB185" s="239">
        <v>10</v>
      </c>
      <c r="CC185" s="239">
        <v>20</v>
      </c>
      <c r="CT185" s="239">
        <v>424168</v>
      </c>
      <c r="CU185" s="239">
        <v>4957684</v>
      </c>
      <c r="CV185" s="239">
        <v>44.768524800000002</v>
      </c>
      <c r="CW185" s="239">
        <v>-93.958296399999995</v>
      </c>
      <c r="CX185" s="239" t="s">
        <v>379</v>
      </c>
      <c r="CY185" s="239" t="s">
        <v>1800</v>
      </c>
    </row>
    <row r="186" spans="1:103" x14ac:dyDescent="0.25">
      <c r="A186" s="239">
        <v>10933684</v>
      </c>
      <c r="B186" s="239">
        <v>2</v>
      </c>
      <c r="C186" s="239">
        <v>212</v>
      </c>
      <c r="D186" s="239">
        <v>129.392</v>
      </c>
      <c r="E186" s="239">
        <v>10</v>
      </c>
      <c r="G186" s="239" t="s">
        <v>1728</v>
      </c>
      <c r="H186" s="239" t="s">
        <v>374</v>
      </c>
      <c r="I186" s="239">
        <v>25</v>
      </c>
      <c r="K186" s="239">
        <v>14005822</v>
      </c>
      <c r="L186" s="239">
        <v>140570031</v>
      </c>
      <c r="M186" s="239">
        <v>2</v>
      </c>
      <c r="N186" s="239">
        <v>26</v>
      </c>
      <c r="O186" s="239">
        <v>2014</v>
      </c>
      <c r="P186" s="239" t="s">
        <v>375</v>
      </c>
      <c r="Q186" s="239">
        <v>2</v>
      </c>
      <c r="R186" s="239" t="s">
        <v>376</v>
      </c>
      <c r="S186" s="239">
        <v>3</v>
      </c>
      <c r="T186" s="239">
        <v>0</v>
      </c>
      <c r="U186" s="239">
        <v>1</v>
      </c>
      <c r="V186" s="239">
        <v>7</v>
      </c>
      <c r="W186" s="239">
        <v>69</v>
      </c>
      <c r="X186" s="239">
        <v>4</v>
      </c>
      <c r="Y186" s="239">
        <v>6</v>
      </c>
      <c r="Z186" s="239">
        <v>2</v>
      </c>
      <c r="AA186" s="239">
        <v>90</v>
      </c>
      <c r="AB186" s="239">
        <v>5</v>
      </c>
      <c r="AC186" s="239">
        <v>98</v>
      </c>
      <c r="AD186" s="239" t="s">
        <v>377</v>
      </c>
      <c r="AE186" s="239" t="s">
        <v>1801</v>
      </c>
      <c r="AF186" s="239" t="s">
        <v>378</v>
      </c>
      <c r="AG186" s="239">
        <v>3</v>
      </c>
      <c r="AH186" s="239">
        <v>2</v>
      </c>
      <c r="AI186" s="239">
        <v>2</v>
      </c>
      <c r="AJ186" s="239">
        <v>4</v>
      </c>
      <c r="AK186" s="239">
        <v>21</v>
      </c>
      <c r="AL186" s="239">
        <v>29</v>
      </c>
      <c r="AM186" s="239" t="s">
        <v>384</v>
      </c>
      <c r="AN186" s="239">
        <v>10</v>
      </c>
      <c r="AO186" s="239">
        <v>21</v>
      </c>
      <c r="AS186" s="239">
        <v>3</v>
      </c>
      <c r="AT186" s="239">
        <v>98</v>
      </c>
      <c r="AU186" s="239">
        <v>65</v>
      </c>
      <c r="AV186" s="239">
        <v>11</v>
      </c>
      <c r="AW186" s="239">
        <v>21</v>
      </c>
      <c r="CT186" s="239">
        <v>424168</v>
      </c>
      <c r="CU186" s="239">
        <v>4957684</v>
      </c>
      <c r="CV186" s="239">
        <v>44.768524800000002</v>
      </c>
      <c r="CW186" s="239">
        <v>-93.958296399999995</v>
      </c>
      <c r="CX186" s="239" t="s">
        <v>379</v>
      </c>
      <c r="CY186" s="239" t="s">
        <v>1802</v>
      </c>
    </row>
    <row r="187" spans="1:103" x14ac:dyDescent="0.25">
      <c r="A187" s="239">
        <v>10940098</v>
      </c>
      <c r="B187" s="239">
        <v>2</v>
      </c>
      <c r="C187" s="239">
        <v>212</v>
      </c>
      <c r="D187" s="239">
        <v>129.392</v>
      </c>
      <c r="E187" s="239">
        <v>10</v>
      </c>
      <c r="G187" s="239" t="s">
        <v>1728</v>
      </c>
      <c r="H187" s="239" t="s">
        <v>374</v>
      </c>
      <c r="I187" s="239">
        <v>25</v>
      </c>
      <c r="K187" s="239">
        <v>14507669</v>
      </c>
      <c r="L187" s="239">
        <v>150270155</v>
      </c>
      <c r="M187" s="239">
        <v>7</v>
      </c>
      <c r="N187" s="239">
        <v>18</v>
      </c>
      <c r="O187" s="239">
        <v>2014</v>
      </c>
      <c r="P187" s="239" t="s">
        <v>383</v>
      </c>
      <c r="Q187" s="239">
        <v>5</v>
      </c>
      <c r="R187" s="239" t="s">
        <v>376</v>
      </c>
      <c r="S187" s="239">
        <v>5</v>
      </c>
      <c r="T187" s="239">
        <v>0</v>
      </c>
      <c r="U187" s="239">
        <v>1</v>
      </c>
      <c r="V187" s="239">
        <v>7</v>
      </c>
      <c r="W187" s="239">
        <v>45</v>
      </c>
      <c r="X187" s="239">
        <v>2</v>
      </c>
      <c r="Y187" s="239">
        <v>1</v>
      </c>
      <c r="Z187" s="239">
        <v>1</v>
      </c>
      <c r="AB187" s="239">
        <v>1</v>
      </c>
      <c r="AC187" s="239">
        <v>98</v>
      </c>
      <c r="AD187" s="239" t="s">
        <v>1688</v>
      </c>
      <c r="AE187" s="239" t="s">
        <v>1803</v>
      </c>
      <c r="AF187" s="239" t="s">
        <v>378</v>
      </c>
      <c r="AG187" s="239">
        <v>3</v>
      </c>
      <c r="AH187" s="239">
        <v>2</v>
      </c>
      <c r="AI187" s="239">
        <v>44</v>
      </c>
      <c r="AJ187" s="239">
        <v>4</v>
      </c>
      <c r="AK187" s="239">
        <v>21</v>
      </c>
      <c r="AL187" s="239">
        <v>38</v>
      </c>
      <c r="AM187" s="239" t="s">
        <v>374</v>
      </c>
      <c r="AN187" s="239">
        <v>9</v>
      </c>
      <c r="AO187" s="239">
        <v>21</v>
      </c>
      <c r="AS187" s="239">
        <v>7</v>
      </c>
      <c r="AT187" s="239">
        <v>98</v>
      </c>
      <c r="AU187" s="239">
        <v>60</v>
      </c>
      <c r="AV187" s="239">
        <v>11</v>
      </c>
      <c r="AW187" s="239">
        <v>21</v>
      </c>
      <c r="CT187" s="239">
        <v>424168</v>
      </c>
      <c r="CU187" s="239">
        <v>4957684</v>
      </c>
      <c r="CV187" s="239">
        <v>44.768524800000002</v>
      </c>
      <c r="CW187" s="239">
        <v>-93.958296399999995</v>
      </c>
      <c r="CX187" s="239" t="s">
        <v>379</v>
      </c>
      <c r="CY187" s="239" t="s">
        <v>1804</v>
      </c>
    </row>
    <row r="188" spans="1:103" x14ac:dyDescent="0.25">
      <c r="A188" s="239">
        <v>11018202</v>
      </c>
      <c r="B188" s="239">
        <v>2</v>
      </c>
      <c r="C188" s="239">
        <v>212</v>
      </c>
      <c r="D188" s="239">
        <v>129.392</v>
      </c>
      <c r="E188" s="239">
        <v>10</v>
      </c>
      <c r="G188" s="239" t="s">
        <v>1728</v>
      </c>
      <c r="H188" s="239" t="s">
        <v>374</v>
      </c>
      <c r="I188" s="239">
        <v>25</v>
      </c>
      <c r="K188" s="239">
        <v>15502348</v>
      </c>
      <c r="L188" s="239">
        <v>150710182</v>
      </c>
      <c r="M188" s="239">
        <v>2</v>
      </c>
      <c r="N188" s="239">
        <v>24</v>
      </c>
      <c r="O188" s="239">
        <v>2015</v>
      </c>
      <c r="P188" s="239" t="s">
        <v>391</v>
      </c>
      <c r="Q188" s="239">
        <v>17</v>
      </c>
      <c r="R188" s="239" t="s">
        <v>393</v>
      </c>
      <c r="S188" s="239">
        <v>4</v>
      </c>
      <c r="T188" s="239">
        <v>0</v>
      </c>
      <c r="U188" s="239">
        <v>2</v>
      </c>
      <c r="V188" s="239">
        <v>5</v>
      </c>
      <c r="W188" s="239">
        <v>10</v>
      </c>
      <c r="X188" s="239">
        <v>4</v>
      </c>
      <c r="Y188" s="239">
        <v>1</v>
      </c>
      <c r="Z188" s="239">
        <v>1</v>
      </c>
      <c r="AB188" s="239">
        <v>1</v>
      </c>
      <c r="AC188" s="239">
        <v>98</v>
      </c>
      <c r="AD188" s="239">
        <v>212</v>
      </c>
      <c r="AE188" s="239">
        <v>31</v>
      </c>
      <c r="AF188" s="239" t="s">
        <v>378</v>
      </c>
      <c r="AG188" s="239">
        <v>10</v>
      </c>
      <c r="AH188" s="239">
        <v>2</v>
      </c>
      <c r="AI188" s="239">
        <v>2</v>
      </c>
      <c r="AJ188" s="239">
        <v>8</v>
      </c>
      <c r="AK188" s="239">
        <v>24</v>
      </c>
      <c r="AL188" s="239">
        <v>53</v>
      </c>
      <c r="AM188" s="239" t="s">
        <v>384</v>
      </c>
      <c r="AN188" s="239">
        <v>5</v>
      </c>
      <c r="AO188" s="239">
        <v>2</v>
      </c>
      <c r="AS188" s="239">
        <v>3</v>
      </c>
      <c r="AT188" s="239">
        <v>2</v>
      </c>
      <c r="AU188" s="239">
        <v>65</v>
      </c>
      <c r="AV188" s="239">
        <v>11</v>
      </c>
      <c r="AW188" s="239">
        <v>21</v>
      </c>
      <c r="AX188" s="239">
        <v>2</v>
      </c>
      <c r="AY188" s="239">
        <v>2</v>
      </c>
      <c r="AZ188" s="239">
        <v>3</v>
      </c>
      <c r="BA188" s="239">
        <v>21</v>
      </c>
      <c r="BB188" s="239">
        <v>49</v>
      </c>
      <c r="BC188" s="239" t="s">
        <v>384</v>
      </c>
      <c r="BD188" s="239">
        <v>5</v>
      </c>
      <c r="BE188" s="239">
        <v>1</v>
      </c>
      <c r="BI188" s="239">
        <v>3</v>
      </c>
      <c r="BJ188" s="239">
        <v>2</v>
      </c>
      <c r="BK188" s="239">
        <v>65</v>
      </c>
      <c r="BL188" s="239">
        <v>11</v>
      </c>
      <c r="BM188" s="239">
        <v>21</v>
      </c>
      <c r="CT188" s="239">
        <v>424168</v>
      </c>
      <c r="CU188" s="239">
        <v>4957684</v>
      </c>
      <c r="CV188" s="239">
        <v>44.768524800000002</v>
      </c>
      <c r="CW188" s="239">
        <v>-93.958296399999995</v>
      </c>
      <c r="CX188" s="239" t="s">
        <v>379</v>
      </c>
      <c r="CY188" s="239" t="s">
        <v>1805</v>
      </c>
    </row>
    <row r="189" spans="1:103" x14ac:dyDescent="0.25">
      <c r="A189" s="239">
        <v>11024229</v>
      </c>
      <c r="B189" s="239">
        <v>2</v>
      </c>
      <c r="C189" s="239">
        <v>212</v>
      </c>
      <c r="D189" s="239">
        <v>129.392</v>
      </c>
      <c r="E189" s="239">
        <v>10</v>
      </c>
      <c r="G189" s="239" t="s">
        <v>1728</v>
      </c>
      <c r="H189" s="239" t="s">
        <v>374</v>
      </c>
      <c r="I189" s="239">
        <v>25</v>
      </c>
      <c r="K189" s="239">
        <v>15040930</v>
      </c>
      <c r="L189" s="239">
        <v>153540045</v>
      </c>
      <c r="M189" s="239">
        <v>12</v>
      </c>
      <c r="N189" s="239">
        <v>20</v>
      </c>
      <c r="O189" s="239">
        <v>2015</v>
      </c>
      <c r="P189" s="239" t="s">
        <v>389</v>
      </c>
      <c r="Q189" s="239">
        <v>7</v>
      </c>
      <c r="R189" s="239" t="s">
        <v>393</v>
      </c>
      <c r="S189" s="239">
        <v>5</v>
      </c>
      <c r="T189" s="239">
        <v>0</v>
      </c>
      <c r="U189" s="239">
        <v>1</v>
      </c>
      <c r="V189" s="239">
        <v>7</v>
      </c>
      <c r="W189" s="239">
        <v>32</v>
      </c>
      <c r="X189" s="239">
        <v>2</v>
      </c>
      <c r="Y189" s="239">
        <v>2</v>
      </c>
      <c r="Z189" s="239">
        <v>2</v>
      </c>
      <c r="AA189" s="239">
        <v>90</v>
      </c>
      <c r="AB189" s="239">
        <v>5</v>
      </c>
      <c r="AC189" s="239">
        <v>98</v>
      </c>
      <c r="AD189" s="239" t="s">
        <v>400</v>
      </c>
      <c r="AE189" s="239" t="s">
        <v>1787</v>
      </c>
      <c r="AF189" s="239" t="s">
        <v>378</v>
      </c>
      <c r="AG189" s="239">
        <v>3</v>
      </c>
      <c r="AH189" s="239">
        <v>2</v>
      </c>
      <c r="AI189" s="239">
        <v>3</v>
      </c>
      <c r="AJ189" s="239">
        <v>3</v>
      </c>
      <c r="AK189" s="239">
        <v>21</v>
      </c>
      <c r="AL189" s="239">
        <v>57</v>
      </c>
      <c r="AM189" s="239" t="s">
        <v>384</v>
      </c>
      <c r="AN189" s="239">
        <v>5</v>
      </c>
      <c r="AS189" s="239">
        <v>4</v>
      </c>
      <c r="AT189" s="239">
        <v>98</v>
      </c>
      <c r="AU189" s="239">
        <v>60</v>
      </c>
      <c r="AV189" s="239">
        <v>11</v>
      </c>
      <c r="AW189" s="239">
        <v>20</v>
      </c>
      <c r="CT189" s="239">
        <v>424168</v>
      </c>
      <c r="CU189" s="239">
        <v>4957684</v>
      </c>
      <c r="CV189" s="239">
        <v>44.768524800000002</v>
      </c>
      <c r="CW189" s="239">
        <v>-93.958296399999995</v>
      </c>
      <c r="CX189" s="239" t="s">
        <v>379</v>
      </c>
      <c r="CY189" s="239" t="s">
        <v>1806</v>
      </c>
    </row>
    <row r="190" spans="1:103" x14ac:dyDescent="0.25">
      <c r="A190" s="239">
        <v>675240</v>
      </c>
      <c r="B190" s="239">
        <v>2</v>
      </c>
      <c r="C190" s="239">
        <v>212</v>
      </c>
      <c r="D190" s="239">
        <v>129.40199999999999</v>
      </c>
      <c r="E190" s="239">
        <v>10</v>
      </c>
      <c r="F190" s="239" t="s">
        <v>410</v>
      </c>
      <c r="H190" s="239" t="s">
        <v>374</v>
      </c>
      <c r="I190" s="239">
        <v>25</v>
      </c>
      <c r="K190" s="239">
        <v>18514524</v>
      </c>
      <c r="M190" s="239">
        <v>12</v>
      </c>
      <c r="N190" s="239">
        <v>8</v>
      </c>
      <c r="O190" s="239">
        <v>2018</v>
      </c>
      <c r="P190" s="239" t="s">
        <v>386</v>
      </c>
      <c r="Q190" s="239">
        <v>9</v>
      </c>
      <c r="R190" s="239" t="s">
        <v>376</v>
      </c>
      <c r="S190" s="239">
        <v>5</v>
      </c>
      <c r="T190" s="239">
        <v>0</v>
      </c>
      <c r="U190" s="239">
        <v>2</v>
      </c>
      <c r="V190" s="239">
        <v>12</v>
      </c>
      <c r="W190" s="239">
        <v>10</v>
      </c>
      <c r="X190" s="239">
        <v>29</v>
      </c>
      <c r="Y190" s="239">
        <v>1</v>
      </c>
      <c r="Z190" s="239">
        <v>2</v>
      </c>
      <c r="AB190" s="239">
        <v>1</v>
      </c>
      <c r="AC190" s="239">
        <v>98</v>
      </c>
      <c r="AD190" s="239" t="s">
        <v>377</v>
      </c>
      <c r="AF190" s="239" t="s">
        <v>470</v>
      </c>
      <c r="AG190" s="239">
        <v>7</v>
      </c>
      <c r="AH190" s="239">
        <v>2</v>
      </c>
      <c r="AI190" s="239">
        <v>4</v>
      </c>
      <c r="AJ190" s="239">
        <v>4</v>
      </c>
      <c r="AK190" s="239">
        <v>24</v>
      </c>
      <c r="AL190" s="239">
        <v>49</v>
      </c>
      <c r="AM190" s="239" t="s">
        <v>384</v>
      </c>
      <c r="AN190" s="239">
        <v>5</v>
      </c>
      <c r="AO190" s="239">
        <v>90</v>
      </c>
      <c r="AS190" s="239">
        <v>14</v>
      </c>
      <c r="AT190" s="239">
        <v>9</v>
      </c>
      <c r="AU190" s="239">
        <v>65</v>
      </c>
      <c r="AV190" s="239">
        <v>13</v>
      </c>
      <c r="AW190" s="239">
        <v>24</v>
      </c>
      <c r="AX190" s="239">
        <v>2</v>
      </c>
      <c r="AY190" s="239">
        <v>5</v>
      </c>
      <c r="AZ190" s="239">
        <v>4</v>
      </c>
      <c r="BA190" s="239">
        <v>21</v>
      </c>
      <c r="BB190" s="239">
        <v>88</v>
      </c>
      <c r="BC190" s="239" t="s">
        <v>374</v>
      </c>
      <c r="BD190" s="239">
        <v>5</v>
      </c>
      <c r="BE190" s="239">
        <v>1</v>
      </c>
      <c r="BI190" s="239">
        <v>14</v>
      </c>
      <c r="BJ190" s="239">
        <v>9</v>
      </c>
      <c r="BK190" s="239">
        <v>65</v>
      </c>
      <c r="BL190" s="239">
        <v>13</v>
      </c>
      <c r="BM190" s="239">
        <v>24</v>
      </c>
      <c r="CT190" s="239">
        <v>424185.09017018101</v>
      </c>
      <c r="CU190" s="239">
        <v>4957730.8525950396</v>
      </c>
      <c r="CV190" s="239">
        <v>44.768952030000001</v>
      </c>
      <c r="CW190" s="239">
        <v>-93.958088270000005</v>
      </c>
      <c r="CX190" s="239" t="s">
        <v>379</v>
      </c>
      <c r="CY190" s="239" t="s">
        <v>1807</v>
      </c>
    </row>
    <row r="191" spans="1:103" x14ac:dyDescent="0.25">
      <c r="A191" s="239">
        <v>680809</v>
      </c>
      <c r="B191" s="239">
        <v>2</v>
      </c>
      <c r="C191" s="239">
        <v>212</v>
      </c>
      <c r="D191" s="239">
        <v>129.41</v>
      </c>
      <c r="E191" s="239">
        <v>10</v>
      </c>
      <c r="F191" s="239" t="s">
        <v>410</v>
      </c>
      <c r="H191" s="239" t="s">
        <v>374</v>
      </c>
      <c r="I191" s="239">
        <v>25</v>
      </c>
      <c r="K191" s="239">
        <v>19501346</v>
      </c>
      <c r="M191" s="239">
        <v>1</v>
      </c>
      <c r="N191" s="239">
        <v>28</v>
      </c>
      <c r="O191" s="239">
        <v>2019</v>
      </c>
      <c r="P191" s="239" t="s">
        <v>381</v>
      </c>
      <c r="Q191" s="239">
        <v>16</v>
      </c>
      <c r="S191" s="239">
        <v>4</v>
      </c>
      <c r="T191" s="239">
        <v>0</v>
      </c>
      <c r="U191" s="239">
        <v>3</v>
      </c>
      <c r="V191" s="239">
        <v>5</v>
      </c>
      <c r="W191" s="239">
        <v>10</v>
      </c>
      <c r="X191" s="239">
        <v>3</v>
      </c>
      <c r="Y191" s="239">
        <v>4</v>
      </c>
      <c r="Z191" s="239">
        <v>2</v>
      </c>
      <c r="AB191" s="239">
        <v>5</v>
      </c>
      <c r="AC191" s="239">
        <v>98</v>
      </c>
      <c r="AD191" s="239" t="s">
        <v>377</v>
      </c>
      <c r="AF191" s="239" t="s">
        <v>378</v>
      </c>
      <c r="AG191" s="239">
        <v>10</v>
      </c>
      <c r="AH191" s="239">
        <v>2</v>
      </c>
      <c r="AI191" s="239">
        <v>3</v>
      </c>
      <c r="AJ191" s="239">
        <v>1</v>
      </c>
      <c r="AK191" s="239">
        <v>21</v>
      </c>
      <c r="AL191" s="239">
        <v>16</v>
      </c>
      <c r="AM191" s="239" t="s">
        <v>384</v>
      </c>
      <c r="AN191" s="239">
        <v>5</v>
      </c>
      <c r="AO191" s="239">
        <v>2</v>
      </c>
      <c r="AS191" s="239">
        <v>13</v>
      </c>
      <c r="AT191" s="239">
        <v>22</v>
      </c>
      <c r="AV191" s="239">
        <v>11</v>
      </c>
      <c r="AW191" s="239">
        <v>21</v>
      </c>
      <c r="AX191" s="239">
        <v>2</v>
      </c>
      <c r="AY191" s="239">
        <v>4</v>
      </c>
      <c r="AZ191" s="239">
        <v>4</v>
      </c>
      <c r="BA191" s="239">
        <v>21</v>
      </c>
      <c r="BB191" s="239">
        <v>62</v>
      </c>
      <c r="BC191" s="239" t="s">
        <v>384</v>
      </c>
      <c r="BD191" s="239">
        <v>5</v>
      </c>
      <c r="BE191" s="239">
        <v>1</v>
      </c>
      <c r="BI191" s="239">
        <v>13</v>
      </c>
      <c r="BJ191" s="239">
        <v>9</v>
      </c>
      <c r="BK191" s="239">
        <v>50</v>
      </c>
      <c r="BL191" s="239">
        <v>13</v>
      </c>
      <c r="BM191" s="239">
        <v>21</v>
      </c>
      <c r="BN191" s="239">
        <v>2</v>
      </c>
      <c r="BO191" s="239">
        <v>3</v>
      </c>
      <c r="BP191" s="239">
        <v>2</v>
      </c>
      <c r="BQ191" s="239">
        <v>34</v>
      </c>
      <c r="BR191" s="239">
        <v>33</v>
      </c>
      <c r="BS191" s="239" t="s">
        <v>374</v>
      </c>
      <c r="BT191" s="239">
        <v>5</v>
      </c>
      <c r="BU191" s="239">
        <v>1</v>
      </c>
      <c r="BY191" s="239">
        <v>12</v>
      </c>
      <c r="BZ191" s="239">
        <v>23</v>
      </c>
      <c r="CA191" s="239">
        <v>45</v>
      </c>
      <c r="CB191" s="239">
        <v>11</v>
      </c>
      <c r="CC191" s="239">
        <v>21</v>
      </c>
      <c r="CT191" s="239">
        <v>424197.79019558098</v>
      </c>
      <c r="CU191" s="239">
        <v>4957688.5191770401</v>
      </c>
      <c r="CV191" s="239">
        <v>44.768572339999999</v>
      </c>
      <c r="CW191" s="239">
        <v>-93.957921499999998</v>
      </c>
      <c r="CX191" s="239" t="s">
        <v>379</v>
      </c>
      <c r="CY191" s="239" t="s">
        <v>1808</v>
      </c>
    </row>
    <row r="192" spans="1:103" x14ac:dyDescent="0.25">
      <c r="A192" s="239">
        <v>871784</v>
      </c>
      <c r="B192" s="239">
        <v>2</v>
      </c>
      <c r="C192" s="239">
        <v>212</v>
      </c>
      <c r="D192" s="239">
        <v>129.42699999999999</v>
      </c>
      <c r="E192" s="239">
        <v>10</v>
      </c>
      <c r="G192" s="239" t="s">
        <v>1728</v>
      </c>
      <c r="H192" s="239" t="s">
        <v>374</v>
      </c>
      <c r="I192" s="239">
        <v>25</v>
      </c>
      <c r="K192" s="239">
        <v>20038517</v>
      </c>
      <c r="L192" s="239">
        <v>203650124</v>
      </c>
      <c r="M192" s="239">
        <v>12</v>
      </c>
      <c r="N192" s="239">
        <v>30</v>
      </c>
      <c r="O192" s="239">
        <v>2020</v>
      </c>
      <c r="P192" s="239" t="s">
        <v>375</v>
      </c>
      <c r="Q192" s="239">
        <v>9</v>
      </c>
      <c r="R192" s="239" t="s">
        <v>393</v>
      </c>
      <c r="S192" s="239">
        <v>5</v>
      </c>
      <c r="T192" s="239">
        <v>0</v>
      </c>
      <c r="U192" s="239">
        <v>1</v>
      </c>
      <c r="W192" s="239">
        <v>83</v>
      </c>
      <c r="X192" s="239">
        <v>2</v>
      </c>
      <c r="Y192" s="239">
        <v>1</v>
      </c>
      <c r="Z192" s="239">
        <v>7</v>
      </c>
      <c r="AB192" s="239">
        <v>5</v>
      </c>
      <c r="AC192" s="239">
        <v>98</v>
      </c>
      <c r="AD192" s="239" t="s">
        <v>377</v>
      </c>
      <c r="AF192" s="239" t="s">
        <v>470</v>
      </c>
      <c r="AG192" s="239">
        <v>3</v>
      </c>
      <c r="AH192" s="239">
        <v>2</v>
      </c>
      <c r="AI192" s="239">
        <v>3</v>
      </c>
      <c r="AJ192" s="239">
        <v>3</v>
      </c>
      <c r="AK192" s="239">
        <v>21</v>
      </c>
      <c r="AL192" s="239">
        <v>24</v>
      </c>
      <c r="AM192" s="239" t="s">
        <v>374</v>
      </c>
      <c r="AN192" s="239">
        <v>5</v>
      </c>
      <c r="AO192" s="239">
        <v>75</v>
      </c>
      <c r="AS192" s="239">
        <v>14</v>
      </c>
      <c r="AT192" s="239">
        <v>9</v>
      </c>
      <c r="AU192" s="239">
        <v>65</v>
      </c>
      <c r="AV192" s="239">
        <v>12</v>
      </c>
      <c r="AW192" s="239">
        <v>21</v>
      </c>
      <c r="CT192" s="239">
        <v>424228.309913598</v>
      </c>
      <c r="CU192" s="239">
        <v>4957732.3910378003</v>
      </c>
      <c r="CV192" s="239">
        <v>44.768970459999998</v>
      </c>
      <c r="CW192" s="239">
        <v>-93.957542399999994</v>
      </c>
      <c r="CX192" s="239" t="s">
        <v>379</v>
      </c>
      <c r="CY192" s="239" t="s">
        <v>1809</v>
      </c>
    </row>
    <row r="193" spans="1:103" x14ac:dyDescent="0.25">
      <c r="A193" s="239">
        <v>322379</v>
      </c>
      <c r="B193" s="239">
        <v>2</v>
      </c>
      <c r="C193" s="239">
        <v>212</v>
      </c>
      <c r="D193" s="239">
        <v>129.58199999999999</v>
      </c>
      <c r="E193" s="239">
        <v>10</v>
      </c>
      <c r="G193" s="239" t="s">
        <v>1728</v>
      </c>
      <c r="H193" s="239" t="s">
        <v>374</v>
      </c>
      <c r="I193" s="239">
        <v>25</v>
      </c>
      <c r="K193" s="239">
        <v>16002260</v>
      </c>
      <c r="M193" s="239">
        <v>1</v>
      </c>
      <c r="N193" s="239">
        <v>22</v>
      </c>
      <c r="O193" s="239">
        <v>2016</v>
      </c>
      <c r="P193" s="239" t="s">
        <v>383</v>
      </c>
      <c r="Q193" s="239">
        <v>2</v>
      </c>
      <c r="R193" s="239" t="s">
        <v>393</v>
      </c>
      <c r="S193" s="239">
        <v>5</v>
      </c>
      <c r="T193" s="239">
        <v>0</v>
      </c>
      <c r="U193" s="239">
        <v>1</v>
      </c>
      <c r="W193" s="239">
        <v>62</v>
      </c>
      <c r="X193" s="239">
        <v>2</v>
      </c>
      <c r="Y193" s="239">
        <v>6</v>
      </c>
      <c r="Z193" s="239">
        <v>2</v>
      </c>
      <c r="AB193" s="239">
        <v>5</v>
      </c>
      <c r="AC193" s="239">
        <v>98</v>
      </c>
      <c r="AD193" s="239" t="s">
        <v>377</v>
      </c>
      <c r="AF193" s="239" t="s">
        <v>378</v>
      </c>
      <c r="AG193" s="239">
        <v>3</v>
      </c>
      <c r="AH193" s="239">
        <v>2</v>
      </c>
      <c r="AI193" s="239">
        <v>3</v>
      </c>
      <c r="AJ193" s="239">
        <v>3</v>
      </c>
      <c r="AK193" s="239">
        <v>32</v>
      </c>
      <c r="AL193" s="239">
        <v>24</v>
      </c>
      <c r="AM193" s="239" t="s">
        <v>374</v>
      </c>
      <c r="AN193" s="239">
        <v>10</v>
      </c>
      <c r="AO193" s="239">
        <v>74</v>
      </c>
      <c r="AS193" s="239">
        <v>15</v>
      </c>
      <c r="AT193" s="239">
        <v>9</v>
      </c>
      <c r="AU193" s="239">
        <v>65</v>
      </c>
      <c r="AV193" s="239">
        <v>13</v>
      </c>
      <c r="AW193" s="239">
        <v>23</v>
      </c>
      <c r="CT193" s="239">
        <v>424429.37704906397</v>
      </c>
      <c r="CU193" s="239">
        <v>4957842.4515899597</v>
      </c>
      <c r="CV193" s="239">
        <v>44.769982400000004</v>
      </c>
      <c r="CW193" s="239">
        <v>-93.955018150000001</v>
      </c>
      <c r="CX193" s="239" t="s">
        <v>379</v>
      </c>
      <c r="CY193" s="239" t="s">
        <v>1810</v>
      </c>
    </row>
    <row r="194" spans="1:103" x14ac:dyDescent="0.25">
      <c r="A194" s="239">
        <v>762178</v>
      </c>
      <c r="B194" s="239">
        <v>2</v>
      </c>
      <c r="C194" s="239">
        <v>212</v>
      </c>
      <c r="D194" s="239">
        <v>129.596</v>
      </c>
      <c r="E194" s="239">
        <v>10</v>
      </c>
      <c r="G194" s="239" t="s">
        <v>1728</v>
      </c>
      <c r="H194" s="239" t="s">
        <v>374</v>
      </c>
      <c r="I194" s="239">
        <v>25</v>
      </c>
      <c r="K194" s="239">
        <v>19033995</v>
      </c>
      <c r="M194" s="239">
        <v>11</v>
      </c>
      <c r="N194" s="239">
        <v>13</v>
      </c>
      <c r="O194" s="239">
        <v>2019</v>
      </c>
      <c r="P194" s="239" t="s">
        <v>375</v>
      </c>
      <c r="Q194" s="239">
        <v>11</v>
      </c>
      <c r="R194" s="239" t="s">
        <v>376</v>
      </c>
      <c r="S194" s="239">
        <v>5</v>
      </c>
      <c r="T194" s="239">
        <v>0</v>
      </c>
      <c r="U194" s="239">
        <v>1</v>
      </c>
      <c r="W194" s="239">
        <v>48</v>
      </c>
      <c r="X194" s="239">
        <v>2</v>
      </c>
      <c r="Y194" s="239">
        <v>1</v>
      </c>
      <c r="Z194" s="239">
        <v>4</v>
      </c>
      <c r="AB194" s="239">
        <v>3</v>
      </c>
      <c r="AC194" s="239">
        <v>98</v>
      </c>
      <c r="AD194" s="239" t="s">
        <v>377</v>
      </c>
      <c r="AF194" s="239" t="s">
        <v>378</v>
      </c>
      <c r="AG194" s="239">
        <v>3</v>
      </c>
      <c r="AH194" s="239">
        <v>2</v>
      </c>
      <c r="AI194" s="239">
        <v>2</v>
      </c>
      <c r="AJ194" s="239">
        <v>4</v>
      </c>
      <c r="AK194" s="239">
        <v>21</v>
      </c>
      <c r="AL194" s="239">
        <v>34</v>
      </c>
      <c r="AM194" s="239" t="s">
        <v>384</v>
      </c>
      <c r="AN194" s="239">
        <v>5</v>
      </c>
      <c r="AO194" s="239">
        <v>1</v>
      </c>
      <c r="AS194" s="239">
        <v>14</v>
      </c>
      <c r="AT194" s="239">
        <v>9</v>
      </c>
      <c r="AU194" s="239">
        <v>65</v>
      </c>
      <c r="AV194" s="239">
        <v>12</v>
      </c>
      <c r="AW194" s="239">
        <v>24</v>
      </c>
      <c r="CT194" s="239">
        <v>424444.65498475998</v>
      </c>
      <c r="CU194" s="239">
        <v>4957858.3837294402</v>
      </c>
      <c r="CV194" s="239">
        <v>44.770127420000001</v>
      </c>
      <c r="CW194" s="239">
        <v>-93.954827469999998</v>
      </c>
      <c r="CX194" s="239" t="s">
        <v>438</v>
      </c>
      <c r="CY194" s="239" t="s">
        <v>1811</v>
      </c>
    </row>
    <row r="195" spans="1:103" x14ac:dyDescent="0.25">
      <c r="A195" s="239">
        <v>798112</v>
      </c>
      <c r="B195" s="239">
        <v>2</v>
      </c>
      <c r="C195" s="239">
        <v>212</v>
      </c>
      <c r="D195" s="239">
        <v>129.61799999999999</v>
      </c>
      <c r="E195" s="239">
        <v>10</v>
      </c>
      <c r="G195" s="239" t="s">
        <v>1728</v>
      </c>
      <c r="H195" s="239" t="s">
        <v>374</v>
      </c>
      <c r="I195" s="239">
        <v>25</v>
      </c>
      <c r="K195" s="239">
        <v>20501891</v>
      </c>
      <c r="L195" s="239">
        <v>200460123</v>
      </c>
      <c r="M195" s="239">
        <v>2</v>
      </c>
      <c r="N195" s="239">
        <v>15</v>
      </c>
      <c r="O195" s="239">
        <v>2020</v>
      </c>
      <c r="P195" s="239" t="s">
        <v>386</v>
      </c>
      <c r="Q195" s="239">
        <v>17</v>
      </c>
      <c r="R195" s="239" t="s">
        <v>393</v>
      </c>
      <c r="S195" s="239">
        <v>5</v>
      </c>
      <c r="T195" s="239">
        <v>0</v>
      </c>
      <c r="U195" s="239">
        <v>1</v>
      </c>
      <c r="W195" s="239">
        <v>61</v>
      </c>
      <c r="X195" s="239">
        <v>2</v>
      </c>
      <c r="Y195" s="239">
        <v>1</v>
      </c>
      <c r="Z195" s="239">
        <v>1</v>
      </c>
      <c r="AB195" s="239">
        <v>1</v>
      </c>
      <c r="AC195" s="239">
        <v>98</v>
      </c>
      <c r="AD195" s="239" t="s">
        <v>377</v>
      </c>
      <c r="AF195" s="239" t="s">
        <v>378</v>
      </c>
      <c r="AG195" s="239">
        <v>3</v>
      </c>
      <c r="AH195" s="239">
        <v>2</v>
      </c>
      <c r="AI195" s="239">
        <v>5</v>
      </c>
      <c r="AJ195" s="239">
        <v>3</v>
      </c>
      <c r="AK195" s="239">
        <v>21</v>
      </c>
      <c r="AL195" s="239">
        <v>68</v>
      </c>
      <c r="AM195" s="239" t="s">
        <v>384</v>
      </c>
      <c r="AN195" s="239">
        <v>5</v>
      </c>
      <c r="AO195" s="239">
        <v>90</v>
      </c>
      <c r="AS195" s="239">
        <v>14</v>
      </c>
      <c r="AT195" s="239">
        <v>9</v>
      </c>
      <c r="AU195" s="239">
        <v>65</v>
      </c>
      <c r="AV195" s="239">
        <v>13</v>
      </c>
      <c r="AW195" s="239">
        <v>24</v>
      </c>
      <c r="CT195" s="239">
        <v>424485.65743798198</v>
      </c>
      <c r="CU195" s="239">
        <v>4957862.0861908402</v>
      </c>
      <c r="CV195" s="239">
        <v>44.770165069999997</v>
      </c>
      <c r="CW195" s="239">
        <v>-93.95430992</v>
      </c>
      <c r="CX195" s="239" t="s">
        <v>379</v>
      </c>
      <c r="CY195" s="239" t="s">
        <v>1812</v>
      </c>
    </row>
    <row r="196" spans="1:103" x14ac:dyDescent="0.25">
      <c r="A196" s="239">
        <v>409143</v>
      </c>
      <c r="B196" s="239">
        <v>2</v>
      </c>
      <c r="C196" s="239">
        <v>212</v>
      </c>
      <c r="D196" s="239">
        <v>129.63800000000001</v>
      </c>
      <c r="E196" s="239">
        <v>10</v>
      </c>
      <c r="G196" s="239" t="s">
        <v>1728</v>
      </c>
      <c r="H196" s="239" t="s">
        <v>374</v>
      </c>
      <c r="I196" s="239">
        <v>25</v>
      </c>
      <c r="K196" s="239">
        <v>16043500</v>
      </c>
      <c r="M196" s="239">
        <v>12</v>
      </c>
      <c r="N196" s="239">
        <v>28</v>
      </c>
      <c r="O196" s="239">
        <v>2016</v>
      </c>
      <c r="P196" s="239" t="s">
        <v>375</v>
      </c>
      <c r="Q196" s="239">
        <v>6</v>
      </c>
      <c r="S196" s="239">
        <v>3</v>
      </c>
      <c r="T196" s="239">
        <v>0</v>
      </c>
      <c r="U196" s="239">
        <v>1</v>
      </c>
      <c r="W196" s="239">
        <v>48</v>
      </c>
      <c r="X196" s="239">
        <v>2</v>
      </c>
      <c r="Y196" s="239">
        <v>6</v>
      </c>
      <c r="Z196" s="239">
        <v>1</v>
      </c>
      <c r="AB196" s="239">
        <v>5</v>
      </c>
      <c r="AC196" s="239">
        <v>98</v>
      </c>
      <c r="AD196" s="239" t="s">
        <v>377</v>
      </c>
      <c r="AF196" s="239" t="s">
        <v>378</v>
      </c>
      <c r="AG196" s="239">
        <v>3</v>
      </c>
      <c r="AH196" s="239">
        <v>2</v>
      </c>
      <c r="AI196" s="239">
        <v>2</v>
      </c>
      <c r="AJ196" s="239">
        <v>3</v>
      </c>
      <c r="AK196" s="239">
        <v>21</v>
      </c>
      <c r="AL196" s="239">
        <v>32</v>
      </c>
      <c r="AM196" s="239" t="s">
        <v>384</v>
      </c>
      <c r="AN196" s="239">
        <v>5</v>
      </c>
      <c r="AO196" s="239">
        <v>71</v>
      </c>
      <c r="AP196" s="239">
        <v>72</v>
      </c>
      <c r="AS196" s="239">
        <v>15</v>
      </c>
      <c r="AT196" s="239">
        <v>9</v>
      </c>
      <c r="AU196" s="239">
        <v>65</v>
      </c>
      <c r="AV196" s="239">
        <v>13</v>
      </c>
      <c r="AW196" s="239">
        <v>23</v>
      </c>
      <c r="CT196" s="239">
        <v>424509.41317454103</v>
      </c>
      <c r="CU196" s="239">
        <v>4957885.4498608103</v>
      </c>
      <c r="CV196" s="239">
        <v>44.770377879999998</v>
      </c>
      <c r="CW196" s="239">
        <v>-93.954013209999999</v>
      </c>
      <c r="CX196" s="239" t="s">
        <v>379</v>
      </c>
      <c r="CY196" s="239" t="s">
        <v>1813</v>
      </c>
    </row>
    <row r="197" spans="1:103" x14ac:dyDescent="0.25">
      <c r="A197" s="239">
        <v>498202</v>
      </c>
      <c r="B197" s="239">
        <v>2</v>
      </c>
      <c r="C197" s="239">
        <v>212</v>
      </c>
      <c r="D197" s="239">
        <v>129.63900000000001</v>
      </c>
      <c r="E197" s="239">
        <v>10</v>
      </c>
      <c r="G197" s="239" t="s">
        <v>1728</v>
      </c>
      <c r="H197" s="239" t="s">
        <v>374</v>
      </c>
      <c r="I197" s="239">
        <v>25</v>
      </c>
      <c r="K197" s="239">
        <v>17509746</v>
      </c>
      <c r="M197" s="239">
        <v>9</v>
      </c>
      <c r="N197" s="239">
        <v>1</v>
      </c>
      <c r="O197" s="239">
        <v>2017</v>
      </c>
      <c r="P197" s="239" t="s">
        <v>383</v>
      </c>
      <c r="Q197" s="239">
        <v>7</v>
      </c>
      <c r="R197" s="239" t="s">
        <v>393</v>
      </c>
      <c r="S197" s="239">
        <v>5</v>
      </c>
      <c r="T197" s="239">
        <v>0</v>
      </c>
      <c r="U197" s="239">
        <v>1</v>
      </c>
      <c r="W197" s="239">
        <v>62</v>
      </c>
      <c r="X197" s="239">
        <v>2</v>
      </c>
      <c r="Y197" s="239">
        <v>2</v>
      </c>
      <c r="Z197" s="239">
        <v>1</v>
      </c>
      <c r="AB197" s="239">
        <v>1</v>
      </c>
      <c r="AC197" s="239">
        <v>98</v>
      </c>
      <c r="AD197" s="239" t="s">
        <v>377</v>
      </c>
      <c r="AF197" s="239" t="s">
        <v>470</v>
      </c>
      <c r="AG197" s="239">
        <v>3</v>
      </c>
      <c r="AH197" s="239">
        <v>2</v>
      </c>
      <c r="AI197" s="239">
        <v>2</v>
      </c>
      <c r="AJ197" s="239">
        <v>4</v>
      </c>
      <c r="AK197" s="239">
        <v>21</v>
      </c>
      <c r="AL197" s="239">
        <v>18</v>
      </c>
      <c r="AM197" s="239" t="s">
        <v>374</v>
      </c>
      <c r="AN197" s="239">
        <v>5</v>
      </c>
      <c r="AO197" s="239">
        <v>62</v>
      </c>
      <c r="AS197" s="239">
        <v>11</v>
      </c>
      <c r="AT197" s="239">
        <v>9</v>
      </c>
      <c r="AU197" s="239">
        <v>65</v>
      </c>
      <c r="AV197" s="239">
        <v>12</v>
      </c>
      <c r="AW197" s="239">
        <v>23</v>
      </c>
      <c r="CT197" s="239">
        <v>424489.89077978203</v>
      </c>
      <c r="CU197" s="239">
        <v>4957891.7195834396</v>
      </c>
      <c r="CV197" s="239">
        <v>44.770432249999999</v>
      </c>
      <c r="CW197" s="239">
        <v>-93.954260829999996</v>
      </c>
      <c r="CX197" s="239" t="s">
        <v>379</v>
      </c>
      <c r="CY197" s="239" t="s">
        <v>1814</v>
      </c>
    </row>
    <row r="198" spans="1:103" x14ac:dyDescent="0.25">
      <c r="A198" s="239">
        <v>742970</v>
      </c>
      <c r="B198" s="239">
        <v>2</v>
      </c>
      <c r="C198" s="239">
        <v>212</v>
      </c>
      <c r="D198" s="239">
        <v>129.63999999999999</v>
      </c>
      <c r="E198" s="239">
        <v>10</v>
      </c>
      <c r="G198" s="239" t="s">
        <v>1728</v>
      </c>
      <c r="H198" s="239" t="s">
        <v>374</v>
      </c>
      <c r="I198" s="239">
        <v>25</v>
      </c>
      <c r="K198" s="239">
        <v>19025334</v>
      </c>
      <c r="M198" s="239">
        <v>8</v>
      </c>
      <c r="N198" s="239">
        <v>25</v>
      </c>
      <c r="O198" s="239">
        <v>2019</v>
      </c>
      <c r="P198" s="239" t="s">
        <v>389</v>
      </c>
      <c r="Q198" s="239">
        <v>22</v>
      </c>
      <c r="R198" s="239" t="s">
        <v>393</v>
      </c>
      <c r="S198" s="239">
        <v>5</v>
      </c>
      <c r="T198" s="239">
        <v>0</v>
      </c>
      <c r="U198" s="239">
        <v>1</v>
      </c>
      <c r="W198" s="239">
        <v>30</v>
      </c>
      <c r="X198" s="239">
        <v>2</v>
      </c>
      <c r="Y198" s="239">
        <v>4</v>
      </c>
      <c r="Z198" s="239">
        <v>1</v>
      </c>
      <c r="AB198" s="239">
        <v>1</v>
      </c>
      <c r="AC198" s="239">
        <v>98</v>
      </c>
      <c r="AD198" s="239" t="s">
        <v>377</v>
      </c>
      <c r="AF198" s="239" t="s">
        <v>378</v>
      </c>
      <c r="AG198" s="239">
        <v>3</v>
      </c>
      <c r="AH198" s="239">
        <v>2</v>
      </c>
      <c r="AI198" s="239">
        <v>2</v>
      </c>
      <c r="AJ198" s="239">
        <v>3</v>
      </c>
      <c r="AK198" s="239">
        <v>21</v>
      </c>
      <c r="AL198" s="239">
        <v>30</v>
      </c>
      <c r="AM198" s="239" t="s">
        <v>384</v>
      </c>
      <c r="AN198" s="239">
        <v>5</v>
      </c>
      <c r="AO198" s="239">
        <v>71</v>
      </c>
      <c r="AS198" s="239">
        <v>15</v>
      </c>
      <c r="AT198" s="239">
        <v>9</v>
      </c>
      <c r="AV198" s="239">
        <v>11</v>
      </c>
      <c r="AW198" s="239">
        <v>21</v>
      </c>
      <c r="CT198" s="239">
        <v>424518.49395787797</v>
      </c>
      <c r="CU198" s="239">
        <v>4957876.0567387799</v>
      </c>
      <c r="CV198" s="239">
        <v>44.770294290000002</v>
      </c>
      <c r="CW198" s="239">
        <v>-93.953897080000004</v>
      </c>
      <c r="CX198" s="239" t="s">
        <v>379</v>
      </c>
      <c r="CY198" s="239" t="s">
        <v>1815</v>
      </c>
    </row>
    <row r="199" spans="1:103" x14ac:dyDescent="0.25">
      <c r="A199" s="239">
        <v>10773055</v>
      </c>
      <c r="B199" s="239">
        <v>2</v>
      </c>
      <c r="C199" s="239">
        <v>212</v>
      </c>
      <c r="D199" s="239">
        <v>129.643</v>
      </c>
      <c r="E199" s="239">
        <v>10</v>
      </c>
      <c r="G199" s="239" t="s">
        <v>1728</v>
      </c>
      <c r="H199" s="239" t="s">
        <v>374</v>
      </c>
      <c r="I199" s="239">
        <v>25</v>
      </c>
      <c r="K199" s="239">
        <v>12000183</v>
      </c>
      <c r="L199" s="239">
        <v>120030099</v>
      </c>
      <c r="M199" s="239">
        <v>1</v>
      </c>
      <c r="N199" s="239">
        <v>3</v>
      </c>
      <c r="O199" s="239">
        <v>2012</v>
      </c>
      <c r="P199" s="239" t="s">
        <v>391</v>
      </c>
      <c r="Q199" s="239">
        <v>10</v>
      </c>
      <c r="S199" s="239">
        <v>5</v>
      </c>
      <c r="T199" s="239">
        <v>0</v>
      </c>
      <c r="U199" s="239">
        <v>1</v>
      </c>
      <c r="V199" s="239">
        <v>4</v>
      </c>
      <c r="W199" s="239">
        <v>54</v>
      </c>
      <c r="X199" s="239">
        <v>2</v>
      </c>
      <c r="Y199" s="239">
        <v>1</v>
      </c>
      <c r="Z199" s="239">
        <v>8</v>
      </c>
      <c r="AB199" s="239">
        <v>1</v>
      </c>
      <c r="AC199" s="239">
        <v>98</v>
      </c>
      <c r="AD199" s="239">
        <v>212</v>
      </c>
      <c r="AE199" s="239">
        <v>31</v>
      </c>
      <c r="AF199" s="239" t="s">
        <v>378</v>
      </c>
      <c r="AG199" s="239">
        <v>3</v>
      </c>
      <c r="AH199" s="239">
        <v>2</v>
      </c>
      <c r="AI199" s="239">
        <v>2</v>
      </c>
      <c r="AJ199" s="239">
        <v>3</v>
      </c>
      <c r="AK199" s="239">
        <v>21</v>
      </c>
      <c r="AL199" s="239">
        <v>51</v>
      </c>
      <c r="AM199" s="239" t="s">
        <v>374</v>
      </c>
      <c r="AN199" s="239">
        <v>5</v>
      </c>
      <c r="AO199" s="239">
        <v>72</v>
      </c>
      <c r="AS199" s="239">
        <v>4</v>
      </c>
      <c r="AT199" s="239">
        <v>98</v>
      </c>
      <c r="AU199" s="239">
        <v>55</v>
      </c>
      <c r="AV199" s="239">
        <v>10</v>
      </c>
      <c r="AW199" s="239">
        <v>20</v>
      </c>
      <c r="CT199" s="239">
        <v>424515</v>
      </c>
      <c r="CU199" s="239">
        <v>4957889</v>
      </c>
      <c r="CV199" s="239">
        <v>44.770408099999997</v>
      </c>
      <c r="CW199" s="239">
        <v>-93.953940399999993</v>
      </c>
      <c r="CX199" s="239" t="s">
        <v>379</v>
      </c>
      <c r="CY199" s="239" t="s">
        <v>1816</v>
      </c>
    </row>
    <row r="200" spans="1:103" x14ac:dyDescent="0.25">
      <c r="A200" s="239">
        <v>10773750</v>
      </c>
      <c r="B200" s="239">
        <v>2</v>
      </c>
      <c r="C200" s="239">
        <v>212</v>
      </c>
      <c r="D200" s="239">
        <v>129.643</v>
      </c>
      <c r="E200" s="239">
        <v>10</v>
      </c>
      <c r="G200" s="239" t="s">
        <v>1728</v>
      </c>
      <c r="H200" s="239" t="s">
        <v>374</v>
      </c>
      <c r="I200" s="239">
        <v>25</v>
      </c>
      <c r="K200" s="239">
        <v>12001741</v>
      </c>
      <c r="L200" s="239">
        <v>120200164</v>
      </c>
      <c r="M200" s="239">
        <v>1</v>
      </c>
      <c r="N200" s="239">
        <v>20</v>
      </c>
      <c r="O200" s="239">
        <v>2012</v>
      </c>
      <c r="P200" s="239" t="s">
        <v>383</v>
      </c>
      <c r="Q200" s="239">
        <v>11</v>
      </c>
      <c r="S200" s="239">
        <v>5</v>
      </c>
      <c r="T200" s="239">
        <v>0</v>
      </c>
      <c r="U200" s="239">
        <v>1</v>
      </c>
      <c r="V200" s="239">
        <v>4</v>
      </c>
      <c r="W200" s="239">
        <v>54</v>
      </c>
      <c r="X200" s="239">
        <v>2</v>
      </c>
      <c r="Y200" s="239">
        <v>1</v>
      </c>
      <c r="Z200" s="239">
        <v>2</v>
      </c>
      <c r="AA200" s="239">
        <v>4</v>
      </c>
      <c r="AB200" s="239">
        <v>5</v>
      </c>
      <c r="AC200" s="239">
        <v>98</v>
      </c>
      <c r="AD200" s="239">
        <v>212</v>
      </c>
      <c r="AE200" s="239">
        <v>31</v>
      </c>
      <c r="AF200" s="239" t="s">
        <v>378</v>
      </c>
      <c r="AG200" s="239">
        <v>3</v>
      </c>
      <c r="AH200" s="239">
        <v>2</v>
      </c>
      <c r="AI200" s="239">
        <v>4</v>
      </c>
      <c r="AJ200" s="239">
        <v>3</v>
      </c>
      <c r="AK200" s="239">
        <v>21</v>
      </c>
      <c r="AL200" s="239">
        <v>60</v>
      </c>
      <c r="AM200" s="239" t="s">
        <v>374</v>
      </c>
      <c r="AN200" s="239">
        <v>10</v>
      </c>
      <c r="AS200" s="239">
        <v>3</v>
      </c>
      <c r="AT200" s="239">
        <v>98</v>
      </c>
      <c r="AU200" s="239">
        <v>65</v>
      </c>
      <c r="AV200" s="239">
        <v>11</v>
      </c>
      <c r="AW200" s="239">
        <v>20</v>
      </c>
      <c r="CT200" s="239">
        <v>424515</v>
      </c>
      <c r="CU200" s="239">
        <v>4957889</v>
      </c>
      <c r="CV200" s="239">
        <v>44.770408099999997</v>
      </c>
      <c r="CW200" s="239">
        <v>-93.953940399999993</v>
      </c>
      <c r="CX200" s="239" t="s">
        <v>379</v>
      </c>
      <c r="CY200" s="239" t="s">
        <v>1817</v>
      </c>
    </row>
    <row r="201" spans="1:103" x14ac:dyDescent="0.25">
      <c r="A201" s="239">
        <v>11020940</v>
      </c>
      <c r="B201" s="239">
        <v>2</v>
      </c>
      <c r="C201" s="239">
        <v>212</v>
      </c>
      <c r="D201" s="239">
        <v>129.643</v>
      </c>
      <c r="E201" s="239">
        <v>10</v>
      </c>
      <c r="G201" s="239" t="s">
        <v>1728</v>
      </c>
      <c r="H201" s="239" t="s">
        <v>374</v>
      </c>
      <c r="I201" s="239">
        <v>25</v>
      </c>
      <c r="K201" s="239">
        <v>15024923</v>
      </c>
      <c r="L201" s="239">
        <v>152130021</v>
      </c>
      <c r="M201" s="239">
        <v>8</v>
      </c>
      <c r="N201" s="239">
        <v>1</v>
      </c>
      <c r="O201" s="239">
        <v>2015</v>
      </c>
      <c r="P201" s="239" t="s">
        <v>386</v>
      </c>
      <c r="Q201" s="239">
        <v>3</v>
      </c>
      <c r="R201" s="239" t="s">
        <v>393</v>
      </c>
      <c r="S201" s="239">
        <v>5</v>
      </c>
      <c r="T201" s="239">
        <v>0</v>
      </c>
      <c r="U201" s="239">
        <v>1</v>
      </c>
      <c r="V201" s="239">
        <v>4</v>
      </c>
      <c r="W201" s="239">
        <v>53</v>
      </c>
      <c r="X201" s="239">
        <v>2</v>
      </c>
      <c r="Y201" s="239">
        <v>6</v>
      </c>
      <c r="Z201" s="239">
        <v>1</v>
      </c>
      <c r="AB201" s="239">
        <v>1</v>
      </c>
      <c r="AC201" s="239">
        <v>98</v>
      </c>
      <c r="AD201" s="239" t="s">
        <v>1818</v>
      </c>
      <c r="AE201" s="239" t="s">
        <v>1787</v>
      </c>
      <c r="AF201" s="239" t="s">
        <v>378</v>
      </c>
      <c r="AG201" s="239">
        <v>3</v>
      </c>
      <c r="AH201" s="239">
        <v>2</v>
      </c>
      <c r="AI201" s="239">
        <v>4</v>
      </c>
      <c r="AJ201" s="239">
        <v>3</v>
      </c>
      <c r="AK201" s="239">
        <v>21</v>
      </c>
      <c r="AL201" s="239">
        <v>23</v>
      </c>
      <c r="AM201" s="239" t="s">
        <v>374</v>
      </c>
      <c r="AN201" s="239">
        <v>5</v>
      </c>
      <c r="AO201" s="239">
        <v>15</v>
      </c>
      <c r="AS201" s="239">
        <v>1</v>
      </c>
      <c r="AT201" s="239">
        <v>98</v>
      </c>
      <c r="AU201" s="239">
        <v>65</v>
      </c>
      <c r="AV201" s="239">
        <v>10</v>
      </c>
      <c r="AW201" s="239">
        <v>22</v>
      </c>
      <c r="CT201" s="239">
        <v>424515</v>
      </c>
      <c r="CU201" s="239">
        <v>4957889</v>
      </c>
      <c r="CV201" s="239">
        <v>44.770408099999997</v>
      </c>
      <c r="CW201" s="239">
        <v>-93.953940399999993</v>
      </c>
      <c r="CX201" s="239" t="s">
        <v>379</v>
      </c>
      <c r="CY201" s="239" t="s">
        <v>1819</v>
      </c>
    </row>
    <row r="202" spans="1:103" x14ac:dyDescent="0.25">
      <c r="A202" s="239">
        <v>848136</v>
      </c>
      <c r="B202" s="239">
        <v>2</v>
      </c>
      <c r="C202" s="239">
        <v>212</v>
      </c>
      <c r="D202" s="239">
        <v>129.672</v>
      </c>
      <c r="E202" s="239">
        <v>10</v>
      </c>
      <c r="G202" s="239" t="s">
        <v>1728</v>
      </c>
      <c r="H202" s="239" t="s">
        <v>374</v>
      </c>
      <c r="I202" s="239">
        <v>25</v>
      </c>
      <c r="K202" s="239">
        <v>20031469</v>
      </c>
      <c r="L202" s="239">
        <v>202950046</v>
      </c>
      <c r="M202" s="239">
        <v>10</v>
      </c>
      <c r="N202" s="239">
        <v>21</v>
      </c>
      <c r="O202" s="239">
        <v>2020</v>
      </c>
      <c r="P202" s="239" t="s">
        <v>375</v>
      </c>
      <c r="Q202" s="239">
        <v>9</v>
      </c>
      <c r="R202" s="239">
        <v>98</v>
      </c>
      <c r="S202" s="239">
        <v>5</v>
      </c>
      <c r="T202" s="239">
        <v>0</v>
      </c>
      <c r="U202" s="239">
        <v>2</v>
      </c>
      <c r="V202" s="239">
        <v>12</v>
      </c>
      <c r="W202" s="239">
        <v>10</v>
      </c>
      <c r="X202" s="239">
        <v>2</v>
      </c>
      <c r="Y202" s="239">
        <v>1</v>
      </c>
      <c r="Z202" s="239">
        <v>2</v>
      </c>
      <c r="AB202" s="239">
        <v>5</v>
      </c>
      <c r="AC202" s="239">
        <v>6</v>
      </c>
      <c r="AD202" s="239" t="s">
        <v>377</v>
      </c>
      <c r="AF202" s="239" t="s">
        <v>470</v>
      </c>
      <c r="AG202" s="239">
        <v>7</v>
      </c>
      <c r="AH202" s="239">
        <v>2</v>
      </c>
      <c r="AI202" s="239">
        <v>4</v>
      </c>
      <c r="AJ202" s="239">
        <v>3</v>
      </c>
      <c r="AK202" s="239">
        <v>21</v>
      </c>
      <c r="AL202" s="239">
        <v>28</v>
      </c>
      <c r="AM202" s="239" t="s">
        <v>384</v>
      </c>
      <c r="AN202" s="239">
        <v>5</v>
      </c>
      <c r="AO202" s="239">
        <v>1</v>
      </c>
      <c r="AS202" s="239">
        <v>12</v>
      </c>
      <c r="AT202" s="239">
        <v>9</v>
      </c>
      <c r="AU202" s="239">
        <v>50</v>
      </c>
      <c r="AV202" s="239">
        <v>13</v>
      </c>
      <c r="AW202" s="239">
        <v>22</v>
      </c>
      <c r="AX202" s="239">
        <v>1</v>
      </c>
      <c r="AZ202" s="239">
        <v>3</v>
      </c>
      <c r="BA202" s="239">
        <v>26</v>
      </c>
      <c r="BI202" s="239">
        <v>12</v>
      </c>
      <c r="BJ202" s="239">
        <v>9</v>
      </c>
      <c r="BK202" s="239">
        <v>50</v>
      </c>
      <c r="BL202" s="239">
        <v>13</v>
      </c>
      <c r="BM202" s="239">
        <v>22</v>
      </c>
      <c r="CT202" s="239">
        <v>424565.66369052703</v>
      </c>
      <c r="CU202" s="239">
        <v>4957937.8544354001</v>
      </c>
      <c r="CV202" s="239">
        <v>44.770855509999997</v>
      </c>
      <c r="CW202" s="239">
        <v>-93.953310209999998</v>
      </c>
      <c r="CX202" s="239" t="s">
        <v>379</v>
      </c>
      <c r="CY202" s="239" t="s">
        <v>1820</v>
      </c>
    </row>
    <row r="203" spans="1:103" x14ac:dyDescent="0.25">
      <c r="A203" s="239">
        <v>848128</v>
      </c>
      <c r="B203" s="239">
        <v>2</v>
      </c>
      <c r="C203" s="239">
        <v>212</v>
      </c>
      <c r="D203" s="239">
        <v>129.685</v>
      </c>
      <c r="E203" s="239">
        <v>10</v>
      </c>
      <c r="G203" s="239" t="s">
        <v>1728</v>
      </c>
      <c r="H203" s="239" t="s">
        <v>374</v>
      </c>
      <c r="I203" s="239">
        <v>25</v>
      </c>
      <c r="K203" s="239">
        <v>20031463</v>
      </c>
      <c r="L203" s="239">
        <v>202950039</v>
      </c>
      <c r="M203" s="239">
        <v>10</v>
      </c>
      <c r="N203" s="239">
        <v>21</v>
      </c>
      <c r="O203" s="239">
        <v>2020</v>
      </c>
      <c r="P203" s="239" t="s">
        <v>375</v>
      </c>
      <c r="Q203" s="239">
        <v>7</v>
      </c>
      <c r="R203" s="239">
        <v>98</v>
      </c>
      <c r="S203" s="239">
        <v>5</v>
      </c>
      <c r="T203" s="239">
        <v>0</v>
      </c>
      <c r="U203" s="239">
        <v>1</v>
      </c>
      <c r="W203" s="239">
        <v>61</v>
      </c>
      <c r="X203" s="239">
        <v>2</v>
      </c>
      <c r="Y203" s="239">
        <v>2</v>
      </c>
      <c r="Z203" s="239">
        <v>2</v>
      </c>
      <c r="AB203" s="239">
        <v>5</v>
      </c>
      <c r="AC203" s="239">
        <v>90</v>
      </c>
      <c r="AD203" s="239" t="s">
        <v>377</v>
      </c>
      <c r="AF203" s="239" t="s">
        <v>378</v>
      </c>
      <c r="AG203" s="239">
        <v>3</v>
      </c>
      <c r="AH203" s="239">
        <v>2</v>
      </c>
      <c r="AI203" s="239">
        <v>2</v>
      </c>
      <c r="AJ203" s="239">
        <v>3</v>
      </c>
      <c r="AK203" s="239">
        <v>21</v>
      </c>
      <c r="AL203" s="239">
        <v>37</v>
      </c>
      <c r="AM203" s="239" t="s">
        <v>384</v>
      </c>
      <c r="AN203" s="239">
        <v>5</v>
      </c>
      <c r="AO203" s="239">
        <v>1</v>
      </c>
      <c r="AS203" s="239">
        <v>12</v>
      </c>
      <c r="AT203" s="239">
        <v>9</v>
      </c>
      <c r="AU203" s="239">
        <v>50</v>
      </c>
      <c r="AV203" s="239">
        <v>13</v>
      </c>
      <c r="AW203" s="239">
        <v>22</v>
      </c>
      <c r="CT203" s="239">
        <v>424566.97725759901</v>
      </c>
      <c r="CU203" s="239">
        <v>4957935.5914441999</v>
      </c>
      <c r="CV203" s="239">
        <v>44.77083528</v>
      </c>
      <c r="CW203" s="239">
        <v>-93.953293270000003</v>
      </c>
      <c r="CX203" s="239" t="s">
        <v>379</v>
      </c>
      <c r="CY203" s="239" t="s">
        <v>1821</v>
      </c>
    </row>
    <row r="204" spans="1:103" x14ac:dyDescent="0.25">
      <c r="A204" s="239">
        <v>678283</v>
      </c>
      <c r="B204" s="239">
        <v>2</v>
      </c>
      <c r="C204" s="239">
        <v>212</v>
      </c>
      <c r="D204" s="239">
        <v>129.691</v>
      </c>
      <c r="E204" s="239">
        <v>10</v>
      </c>
      <c r="G204" s="239" t="s">
        <v>1728</v>
      </c>
      <c r="H204" s="239" t="s">
        <v>374</v>
      </c>
      <c r="I204" s="239">
        <v>25</v>
      </c>
      <c r="K204" s="239">
        <v>19500631</v>
      </c>
      <c r="M204" s="239">
        <v>1</v>
      </c>
      <c r="N204" s="239">
        <v>18</v>
      </c>
      <c r="O204" s="239">
        <v>2019</v>
      </c>
      <c r="P204" s="239" t="s">
        <v>383</v>
      </c>
      <c r="Q204" s="239">
        <v>14</v>
      </c>
      <c r="S204" s="239">
        <v>3</v>
      </c>
      <c r="T204" s="239">
        <v>0</v>
      </c>
      <c r="U204" s="239">
        <v>3</v>
      </c>
      <c r="V204" s="239">
        <v>12</v>
      </c>
      <c r="W204" s="239">
        <v>10</v>
      </c>
      <c r="X204" s="239">
        <v>2</v>
      </c>
      <c r="Y204" s="239">
        <v>1</v>
      </c>
      <c r="Z204" s="239">
        <v>2</v>
      </c>
      <c r="AA204" s="239">
        <v>4</v>
      </c>
      <c r="AB204" s="239">
        <v>3</v>
      </c>
      <c r="AC204" s="239">
        <v>98</v>
      </c>
      <c r="AD204" s="239" t="s">
        <v>377</v>
      </c>
      <c r="AF204" s="239" t="s">
        <v>470</v>
      </c>
      <c r="AG204" s="239">
        <v>7</v>
      </c>
      <c r="AH204" s="239">
        <v>2</v>
      </c>
      <c r="AI204" s="239">
        <v>2</v>
      </c>
      <c r="AJ204" s="239">
        <v>4</v>
      </c>
      <c r="AK204" s="239">
        <v>21</v>
      </c>
      <c r="AL204" s="239">
        <v>34</v>
      </c>
      <c r="AM204" s="239" t="s">
        <v>374</v>
      </c>
      <c r="AN204" s="239">
        <v>5</v>
      </c>
      <c r="AO204" s="239">
        <v>4</v>
      </c>
      <c r="AS204" s="239">
        <v>12</v>
      </c>
      <c r="AT204" s="239">
        <v>9</v>
      </c>
      <c r="AV204" s="239">
        <v>12</v>
      </c>
      <c r="AW204" s="239">
        <v>21</v>
      </c>
      <c r="AX204" s="239">
        <v>2</v>
      </c>
      <c r="AY204" s="239">
        <v>4</v>
      </c>
      <c r="AZ204" s="239">
        <v>3</v>
      </c>
      <c r="BA204" s="239">
        <v>21</v>
      </c>
      <c r="BB204" s="239">
        <v>31</v>
      </c>
      <c r="BC204" s="239" t="s">
        <v>374</v>
      </c>
      <c r="BD204" s="239">
        <v>5</v>
      </c>
      <c r="BE204" s="239">
        <v>1</v>
      </c>
      <c r="BI204" s="239">
        <v>12</v>
      </c>
      <c r="BJ204" s="239">
        <v>9</v>
      </c>
      <c r="BK204" s="239">
        <v>60</v>
      </c>
      <c r="BL204" s="239">
        <v>11</v>
      </c>
      <c r="BM204" s="239">
        <v>21</v>
      </c>
      <c r="BN204" s="239">
        <v>2</v>
      </c>
      <c r="BO204" s="239">
        <v>48</v>
      </c>
      <c r="BP204" s="239">
        <v>4</v>
      </c>
      <c r="BQ204" s="239">
        <v>21</v>
      </c>
      <c r="BR204" s="239">
        <v>51</v>
      </c>
      <c r="BS204" s="239" t="s">
        <v>374</v>
      </c>
      <c r="BT204" s="239">
        <v>5</v>
      </c>
      <c r="BU204" s="239">
        <v>1</v>
      </c>
      <c r="BY204" s="239">
        <v>12</v>
      </c>
      <c r="BZ204" s="239">
        <v>9</v>
      </c>
      <c r="CB204" s="239">
        <v>12</v>
      </c>
      <c r="CC204" s="239">
        <v>21</v>
      </c>
      <c r="CT204" s="239">
        <v>424591.49098298198</v>
      </c>
      <c r="CU204" s="239">
        <v>4957950.9863686403</v>
      </c>
      <c r="CV204" s="239">
        <v>44.770976429999997</v>
      </c>
      <c r="CW204" s="239">
        <v>-93.952985799999993</v>
      </c>
      <c r="CX204" s="239" t="s">
        <v>379</v>
      </c>
      <c r="CY204" s="239" t="s">
        <v>1822</v>
      </c>
    </row>
    <row r="205" spans="1:103" x14ac:dyDescent="0.25">
      <c r="A205" s="239">
        <v>10781931</v>
      </c>
      <c r="B205" s="239">
        <v>2</v>
      </c>
      <c r="C205" s="239">
        <v>212</v>
      </c>
      <c r="D205" s="239">
        <v>129.69300000000001</v>
      </c>
      <c r="E205" s="239">
        <v>10</v>
      </c>
      <c r="G205" s="239" t="s">
        <v>1728</v>
      </c>
      <c r="H205" s="239" t="s">
        <v>374</v>
      </c>
      <c r="I205" s="239">
        <v>25</v>
      </c>
      <c r="K205" s="239">
        <v>12201298</v>
      </c>
      <c r="L205" s="239">
        <v>123370140</v>
      </c>
      <c r="M205" s="239">
        <v>11</v>
      </c>
      <c r="N205" s="239">
        <v>20</v>
      </c>
      <c r="O205" s="239">
        <v>2012</v>
      </c>
      <c r="P205" s="239" t="s">
        <v>391</v>
      </c>
      <c r="Q205" s="239">
        <v>10</v>
      </c>
      <c r="R205" s="239" t="s">
        <v>376</v>
      </c>
      <c r="S205" s="239">
        <v>5</v>
      </c>
      <c r="T205" s="239">
        <v>0</v>
      </c>
      <c r="U205" s="239">
        <v>1</v>
      </c>
      <c r="V205" s="239">
        <v>7</v>
      </c>
      <c r="W205" s="239">
        <v>35</v>
      </c>
      <c r="X205" s="239">
        <v>2</v>
      </c>
      <c r="Y205" s="239">
        <v>1</v>
      </c>
      <c r="Z205" s="239">
        <v>1</v>
      </c>
      <c r="AB205" s="239">
        <v>1</v>
      </c>
      <c r="AC205" s="239">
        <v>98</v>
      </c>
      <c r="AD205" s="239" t="s">
        <v>404</v>
      </c>
      <c r="AE205" s="239">
        <v>31</v>
      </c>
      <c r="AF205" s="239" t="s">
        <v>378</v>
      </c>
      <c r="AG205" s="239">
        <v>3</v>
      </c>
      <c r="AH205" s="239">
        <v>2</v>
      </c>
      <c r="AI205" s="239">
        <v>44</v>
      </c>
      <c r="AJ205" s="239">
        <v>4</v>
      </c>
      <c r="AK205" s="239">
        <v>21</v>
      </c>
      <c r="AL205" s="239">
        <v>39</v>
      </c>
      <c r="AM205" s="239" t="s">
        <v>374</v>
      </c>
      <c r="AN205" s="239">
        <v>9</v>
      </c>
      <c r="AO205" s="239">
        <v>15</v>
      </c>
      <c r="AS205" s="239">
        <v>3</v>
      </c>
      <c r="AT205" s="239">
        <v>98</v>
      </c>
      <c r="AU205" s="239">
        <v>65</v>
      </c>
      <c r="AV205" s="239">
        <v>11</v>
      </c>
      <c r="AW205" s="239">
        <v>21</v>
      </c>
      <c r="CT205" s="239">
        <v>424583</v>
      </c>
      <c r="CU205" s="239">
        <v>4957931</v>
      </c>
      <c r="CV205" s="239">
        <v>44.770799599999997</v>
      </c>
      <c r="CW205" s="239">
        <v>-93.953085700000003</v>
      </c>
      <c r="CX205" s="239" t="s">
        <v>379</v>
      </c>
      <c r="CY205" s="239" t="s">
        <v>1823</v>
      </c>
    </row>
    <row r="206" spans="1:103" x14ac:dyDescent="0.25">
      <c r="A206" s="239">
        <v>699670</v>
      </c>
      <c r="B206" s="239">
        <v>2</v>
      </c>
      <c r="C206" s="239">
        <v>212</v>
      </c>
      <c r="D206" s="239">
        <v>129.745</v>
      </c>
      <c r="E206" s="239">
        <v>10</v>
      </c>
      <c r="G206" s="239" t="s">
        <v>1728</v>
      </c>
      <c r="H206" s="239" t="s">
        <v>374</v>
      </c>
      <c r="I206" s="239">
        <v>25</v>
      </c>
      <c r="K206" s="239">
        <v>19008130</v>
      </c>
      <c r="M206" s="239">
        <v>3</v>
      </c>
      <c r="N206" s="239">
        <v>23</v>
      </c>
      <c r="O206" s="239">
        <v>2019</v>
      </c>
      <c r="P206" s="239" t="s">
        <v>386</v>
      </c>
      <c r="Q206" s="239">
        <v>11</v>
      </c>
      <c r="R206" s="239" t="s">
        <v>393</v>
      </c>
      <c r="S206" s="239">
        <v>5</v>
      </c>
      <c r="T206" s="239">
        <v>0</v>
      </c>
      <c r="U206" s="239">
        <v>1</v>
      </c>
      <c r="W206" s="239">
        <v>62</v>
      </c>
      <c r="X206" s="239">
        <v>2</v>
      </c>
      <c r="Y206" s="239">
        <v>1</v>
      </c>
      <c r="Z206" s="239">
        <v>1</v>
      </c>
      <c r="AB206" s="239">
        <v>1</v>
      </c>
      <c r="AC206" s="239">
        <v>98</v>
      </c>
      <c r="AD206" s="239" t="s">
        <v>377</v>
      </c>
      <c r="AF206" s="239" t="s">
        <v>378</v>
      </c>
      <c r="AG206" s="239">
        <v>3</v>
      </c>
      <c r="AH206" s="239">
        <v>2</v>
      </c>
      <c r="AI206" s="239">
        <v>2</v>
      </c>
      <c r="AJ206" s="239">
        <v>3</v>
      </c>
      <c r="AK206" s="239">
        <v>21</v>
      </c>
      <c r="AL206" s="239">
        <v>32</v>
      </c>
      <c r="AM206" s="239" t="s">
        <v>374</v>
      </c>
      <c r="AN206" s="239">
        <v>9</v>
      </c>
      <c r="AO206" s="239">
        <v>70</v>
      </c>
      <c r="AS206" s="239">
        <v>14</v>
      </c>
      <c r="AT206" s="239">
        <v>9</v>
      </c>
      <c r="AU206" s="239">
        <v>65</v>
      </c>
      <c r="AV206" s="239">
        <v>13</v>
      </c>
      <c r="AW206" s="239">
        <v>22</v>
      </c>
      <c r="CT206" s="239">
        <v>424656.935770849</v>
      </c>
      <c r="CU206" s="239">
        <v>4957971.6171596702</v>
      </c>
      <c r="CV206" s="239">
        <v>44.771169030000003</v>
      </c>
      <c r="CW206" s="239">
        <v>-93.952161899999993</v>
      </c>
      <c r="CX206" s="239" t="s">
        <v>379</v>
      </c>
      <c r="CY206" s="239" t="s">
        <v>1824</v>
      </c>
    </row>
    <row r="207" spans="1:103" x14ac:dyDescent="0.25">
      <c r="A207" s="239">
        <v>761047</v>
      </c>
      <c r="B207" s="239">
        <v>2</v>
      </c>
      <c r="C207" s="239">
        <v>212</v>
      </c>
      <c r="D207" s="239">
        <v>129.791</v>
      </c>
      <c r="E207" s="239">
        <v>10</v>
      </c>
      <c r="G207" s="239" t="s">
        <v>1728</v>
      </c>
      <c r="H207" s="239" t="s">
        <v>374</v>
      </c>
      <c r="I207" s="239">
        <v>25</v>
      </c>
      <c r="K207" s="239">
        <v>19033644</v>
      </c>
      <c r="M207" s="239">
        <v>11</v>
      </c>
      <c r="N207" s="239">
        <v>9</v>
      </c>
      <c r="O207" s="239">
        <v>2019</v>
      </c>
      <c r="P207" s="239" t="s">
        <v>386</v>
      </c>
      <c r="Q207" s="239">
        <v>13</v>
      </c>
      <c r="S207" s="239">
        <v>5</v>
      </c>
      <c r="T207" s="239">
        <v>0</v>
      </c>
      <c r="U207" s="239">
        <v>1</v>
      </c>
      <c r="W207" s="239">
        <v>61</v>
      </c>
      <c r="X207" s="239">
        <v>2</v>
      </c>
      <c r="Y207" s="239">
        <v>1</v>
      </c>
      <c r="Z207" s="239">
        <v>2</v>
      </c>
      <c r="AB207" s="239">
        <v>1</v>
      </c>
      <c r="AC207" s="239">
        <v>98</v>
      </c>
      <c r="AD207" s="239" t="s">
        <v>377</v>
      </c>
      <c r="AF207" s="239" t="s">
        <v>378</v>
      </c>
      <c r="AG207" s="239">
        <v>3</v>
      </c>
      <c r="AH207" s="239">
        <v>2</v>
      </c>
      <c r="AI207" s="239">
        <v>4</v>
      </c>
      <c r="AJ207" s="239">
        <v>3</v>
      </c>
      <c r="AK207" s="239">
        <v>21</v>
      </c>
      <c r="AL207" s="239">
        <v>42</v>
      </c>
      <c r="AM207" s="239" t="s">
        <v>384</v>
      </c>
      <c r="AN207" s="239">
        <v>5</v>
      </c>
      <c r="AO207" s="239">
        <v>1</v>
      </c>
      <c r="AS207" s="239">
        <v>14</v>
      </c>
      <c r="AT207" s="239">
        <v>9</v>
      </c>
      <c r="AU207" s="239">
        <v>65</v>
      </c>
      <c r="AV207" s="239">
        <v>13</v>
      </c>
      <c r="AW207" s="239">
        <v>22</v>
      </c>
      <c r="CT207" s="239">
        <v>424727.84974600002</v>
      </c>
      <c r="CU207" s="239">
        <v>4957995.0299700601</v>
      </c>
      <c r="CV207" s="239">
        <v>44.771387240000003</v>
      </c>
      <c r="CW207" s="239">
        <v>-93.951269289999999</v>
      </c>
      <c r="CX207" s="239" t="s">
        <v>379</v>
      </c>
      <c r="CY207" s="239" t="s">
        <v>1825</v>
      </c>
    </row>
    <row r="208" spans="1:103" x14ac:dyDescent="0.25">
      <c r="A208" s="239">
        <v>11024230</v>
      </c>
      <c r="B208" s="239">
        <v>2</v>
      </c>
      <c r="C208" s="239">
        <v>212</v>
      </c>
      <c r="D208" s="239">
        <v>129.89099999999999</v>
      </c>
      <c r="E208" s="239">
        <v>10</v>
      </c>
      <c r="G208" s="239" t="s">
        <v>1728</v>
      </c>
      <c r="H208" s="239" t="s">
        <v>374</v>
      </c>
      <c r="I208" s="239">
        <v>25</v>
      </c>
      <c r="K208" s="239">
        <v>15040934</v>
      </c>
      <c r="L208" s="239">
        <v>153540052</v>
      </c>
      <c r="M208" s="239">
        <v>12</v>
      </c>
      <c r="N208" s="239">
        <v>20</v>
      </c>
      <c r="O208" s="239">
        <v>2015</v>
      </c>
      <c r="P208" s="239" t="s">
        <v>389</v>
      </c>
      <c r="Q208" s="239">
        <v>9</v>
      </c>
      <c r="R208" s="239" t="s">
        <v>393</v>
      </c>
      <c r="S208" s="239">
        <v>5</v>
      </c>
      <c r="T208" s="239">
        <v>0</v>
      </c>
      <c r="U208" s="239">
        <v>1</v>
      </c>
      <c r="V208" s="239">
        <v>7</v>
      </c>
      <c r="W208" s="239">
        <v>54</v>
      </c>
      <c r="X208" s="239">
        <v>2</v>
      </c>
      <c r="Y208" s="239">
        <v>1</v>
      </c>
      <c r="Z208" s="239">
        <v>2</v>
      </c>
      <c r="AB208" s="239">
        <v>5</v>
      </c>
      <c r="AC208" s="239">
        <v>98</v>
      </c>
      <c r="AD208" s="239" t="s">
        <v>426</v>
      </c>
      <c r="AE208" s="239" t="s">
        <v>1787</v>
      </c>
      <c r="AF208" s="239" t="s">
        <v>378</v>
      </c>
      <c r="AG208" s="239">
        <v>3</v>
      </c>
      <c r="AH208" s="239">
        <v>2</v>
      </c>
      <c r="AI208" s="239">
        <v>2</v>
      </c>
      <c r="AJ208" s="239">
        <v>3</v>
      </c>
      <c r="AK208" s="239">
        <v>21</v>
      </c>
      <c r="AL208" s="239">
        <v>22</v>
      </c>
      <c r="AM208" s="239" t="s">
        <v>384</v>
      </c>
      <c r="AN208" s="239">
        <v>5</v>
      </c>
      <c r="AS208" s="239">
        <v>1</v>
      </c>
      <c r="AT208" s="239">
        <v>98</v>
      </c>
      <c r="AU208" s="239">
        <v>65</v>
      </c>
      <c r="AV208" s="239">
        <v>10</v>
      </c>
      <c r="AW208" s="239">
        <v>20</v>
      </c>
      <c r="CT208" s="239">
        <v>424881</v>
      </c>
      <c r="CU208" s="239">
        <v>4958041</v>
      </c>
      <c r="CV208" s="239">
        <v>44.771813100000003</v>
      </c>
      <c r="CW208" s="239">
        <v>-93.949342000000001</v>
      </c>
      <c r="CX208" s="239" t="s">
        <v>379</v>
      </c>
      <c r="CY208" s="239" t="s">
        <v>1826</v>
      </c>
    </row>
    <row r="209" spans="1:103" x14ac:dyDescent="0.25">
      <c r="A209" s="239">
        <v>10775369</v>
      </c>
      <c r="B209" s="239">
        <v>2</v>
      </c>
      <c r="C209" s="239">
        <v>212</v>
      </c>
      <c r="D209" s="239">
        <v>129.89400000000001</v>
      </c>
      <c r="E209" s="239">
        <v>10</v>
      </c>
      <c r="G209" s="239" t="s">
        <v>1728</v>
      </c>
      <c r="H209" s="239" t="s">
        <v>374</v>
      </c>
      <c r="I209" s="239">
        <v>25</v>
      </c>
      <c r="K209" s="239">
        <v>12004700</v>
      </c>
      <c r="L209" s="239">
        <v>120520335</v>
      </c>
      <c r="M209" s="239">
        <v>2</v>
      </c>
      <c r="N209" s="239">
        <v>21</v>
      </c>
      <c r="O209" s="239">
        <v>2012</v>
      </c>
      <c r="P209" s="239" t="s">
        <v>391</v>
      </c>
      <c r="Q209" s="239">
        <v>20</v>
      </c>
      <c r="S209" s="239">
        <v>5</v>
      </c>
      <c r="T209" s="239">
        <v>0</v>
      </c>
      <c r="U209" s="239">
        <v>1</v>
      </c>
      <c r="V209" s="239">
        <v>7</v>
      </c>
      <c r="W209" s="239">
        <v>45</v>
      </c>
      <c r="X209" s="239">
        <v>2</v>
      </c>
      <c r="Y209" s="239">
        <v>7</v>
      </c>
      <c r="Z209" s="239">
        <v>5</v>
      </c>
      <c r="AA209" s="239">
        <v>4</v>
      </c>
      <c r="AB209" s="239">
        <v>4</v>
      </c>
      <c r="AC209" s="239">
        <v>98</v>
      </c>
      <c r="AD209" s="239" t="s">
        <v>396</v>
      </c>
      <c r="AE209" s="239" t="s">
        <v>1827</v>
      </c>
      <c r="AF209" s="239" t="s">
        <v>378</v>
      </c>
      <c r="AG209" s="239">
        <v>3</v>
      </c>
      <c r="AH209" s="239">
        <v>2</v>
      </c>
      <c r="AI209" s="239">
        <v>2</v>
      </c>
      <c r="AJ209" s="239">
        <v>4</v>
      </c>
      <c r="AK209" s="239">
        <v>21</v>
      </c>
      <c r="AL209" s="239">
        <v>35</v>
      </c>
      <c r="AM209" s="239" t="s">
        <v>374</v>
      </c>
      <c r="AN209" s="239">
        <v>5</v>
      </c>
      <c r="AS209" s="239">
        <v>3</v>
      </c>
      <c r="AT209" s="239">
        <v>98</v>
      </c>
      <c r="AU209" s="239">
        <v>65</v>
      </c>
      <c r="AV209" s="239">
        <v>10</v>
      </c>
      <c r="AW209" s="239">
        <v>20</v>
      </c>
      <c r="CT209" s="239">
        <v>424885</v>
      </c>
      <c r="CU209" s="239">
        <v>4958041</v>
      </c>
      <c r="CV209" s="239">
        <v>44.771820699999999</v>
      </c>
      <c r="CW209" s="239">
        <v>-93.949290099999999</v>
      </c>
      <c r="CX209" s="239" t="s">
        <v>379</v>
      </c>
      <c r="CY209" s="239" t="s">
        <v>1828</v>
      </c>
    </row>
    <row r="210" spans="1:103" x14ac:dyDescent="0.25">
      <c r="A210" s="239">
        <v>762739</v>
      </c>
      <c r="B210" s="239">
        <v>2</v>
      </c>
      <c r="C210" s="239">
        <v>212</v>
      </c>
      <c r="D210" s="239">
        <v>129.97200000000001</v>
      </c>
      <c r="E210" s="239">
        <v>10</v>
      </c>
      <c r="G210" s="239" t="s">
        <v>1728</v>
      </c>
      <c r="H210" s="239" t="s">
        <v>374</v>
      </c>
      <c r="I210" s="239">
        <v>25</v>
      </c>
      <c r="K210" s="239">
        <v>19034154</v>
      </c>
      <c r="M210" s="239">
        <v>11</v>
      </c>
      <c r="N210" s="239">
        <v>14</v>
      </c>
      <c r="O210" s="239">
        <v>2019</v>
      </c>
      <c r="P210" s="239" t="s">
        <v>416</v>
      </c>
      <c r="Q210" s="239">
        <v>20</v>
      </c>
      <c r="R210" s="239" t="s">
        <v>376</v>
      </c>
      <c r="S210" s="239">
        <v>5</v>
      </c>
      <c r="T210" s="239">
        <v>0</v>
      </c>
      <c r="U210" s="239">
        <v>1</v>
      </c>
      <c r="W210" s="239">
        <v>16</v>
      </c>
      <c r="X210" s="239">
        <v>2</v>
      </c>
      <c r="Y210" s="239">
        <v>5</v>
      </c>
      <c r="Z210" s="239">
        <v>1</v>
      </c>
      <c r="AB210" s="239">
        <v>1</v>
      </c>
      <c r="AC210" s="239">
        <v>98</v>
      </c>
      <c r="AD210" s="239" t="s">
        <v>377</v>
      </c>
      <c r="AF210" s="239" t="s">
        <v>470</v>
      </c>
      <c r="AG210" s="239">
        <v>4</v>
      </c>
      <c r="AH210" s="239">
        <v>2</v>
      </c>
      <c r="AI210" s="239">
        <v>2</v>
      </c>
      <c r="AJ210" s="239">
        <v>4</v>
      </c>
      <c r="AK210" s="239">
        <v>21</v>
      </c>
      <c r="AL210" s="239">
        <v>47</v>
      </c>
      <c r="AM210" s="239" t="s">
        <v>374</v>
      </c>
      <c r="AN210" s="239">
        <v>5</v>
      </c>
      <c r="AO210" s="239">
        <v>1</v>
      </c>
      <c r="AS210" s="239">
        <v>15</v>
      </c>
      <c r="AT210" s="239">
        <v>9</v>
      </c>
      <c r="AU210" s="239">
        <v>65</v>
      </c>
      <c r="AV210" s="239">
        <v>11</v>
      </c>
      <c r="AW210" s="239">
        <v>23</v>
      </c>
      <c r="CT210" s="239">
        <v>425017.23803869198</v>
      </c>
      <c r="CU210" s="239">
        <v>4958079.6708557904</v>
      </c>
      <c r="CV210" s="239">
        <v>44.7721795</v>
      </c>
      <c r="CW210" s="239">
        <v>-93.947625040000005</v>
      </c>
      <c r="CX210" s="239" t="s">
        <v>379</v>
      </c>
      <c r="CY210" s="239" t="s">
        <v>1829</v>
      </c>
    </row>
    <row r="211" spans="1:103" x14ac:dyDescent="0.25">
      <c r="A211" s="239">
        <v>513823</v>
      </c>
      <c r="B211" s="239">
        <v>2</v>
      </c>
      <c r="C211" s="239">
        <v>212</v>
      </c>
      <c r="D211" s="239">
        <v>130.001</v>
      </c>
      <c r="E211" s="239">
        <v>10</v>
      </c>
      <c r="G211" s="239" t="s">
        <v>1728</v>
      </c>
      <c r="H211" s="239" t="s">
        <v>374</v>
      </c>
      <c r="I211" s="239">
        <v>25</v>
      </c>
      <c r="K211" s="239">
        <v>17035778</v>
      </c>
      <c r="M211" s="239">
        <v>11</v>
      </c>
      <c r="N211" s="239">
        <v>2</v>
      </c>
      <c r="O211" s="239">
        <v>2017</v>
      </c>
      <c r="P211" s="239" t="s">
        <v>416</v>
      </c>
      <c r="Q211" s="239">
        <v>19</v>
      </c>
      <c r="R211" s="239" t="s">
        <v>376</v>
      </c>
      <c r="S211" s="239">
        <v>5</v>
      </c>
      <c r="T211" s="239">
        <v>0</v>
      </c>
      <c r="U211" s="239">
        <v>1</v>
      </c>
      <c r="W211" s="239">
        <v>16</v>
      </c>
      <c r="X211" s="239">
        <v>2</v>
      </c>
      <c r="Y211" s="239">
        <v>6</v>
      </c>
      <c r="Z211" s="239">
        <v>1</v>
      </c>
      <c r="AB211" s="239">
        <v>1</v>
      </c>
      <c r="AC211" s="239">
        <v>98</v>
      </c>
      <c r="AD211" s="239" t="s">
        <v>377</v>
      </c>
      <c r="AF211" s="239" t="s">
        <v>470</v>
      </c>
      <c r="AG211" s="239">
        <v>4</v>
      </c>
      <c r="AH211" s="239">
        <v>2</v>
      </c>
      <c r="AI211" s="239">
        <v>2</v>
      </c>
      <c r="AJ211" s="239">
        <v>4</v>
      </c>
      <c r="AK211" s="239">
        <v>21</v>
      </c>
      <c r="AL211" s="239">
        <v>62</v>
      </c>
      <c r="AM211" s="239" t="s">
        <v>374</v>
      </c>
      <c r="AN211" s="239">
        <v>5</v>
      </c>
      <c r="AO211" s="239">
        <v>1</v>
      </c>
      <c r="AS211" s="239">
        <v>14</v>
      </c>
      <c r="AT211" s="239">
        <v>9</v>
      </c>
      <c r="AU211" s="239">
        <v>65</v>
      </c>
      <c r="AV211" s="239">
        <v>11</v>
      </c>
      <c r="AW211" s="239">
        <v>21</v>
      </c>
      <c r="CT211" s="239">
        <v>425028.91272345401</v>
      </c>
      <c r="CU211" s="239">
        <v>4958073.3197279302</v>
      </c>
      <c r="CV211" s="239">
        <v>44.772123550000003</v>
      </c>
      <c r="CW211" s="239">
        <v>-93.94747658</v>
      </c>
      <c r="CX211" s="239" t="s">
        <v>379</v>
      </c>
      <c r="CY211" s="239" t="s">
        <v>1830</v>
      </c>
    </row>
    <row r="212" spans="1:103" x14ac:dyDescent="0.25">
      <c r="A212" s="239">
        <v>848192</v>
      </c>
      <c r="B212" s="239">
        <v>2</v>
      </c>
      <c r="C212" s="239">
        <v>212</v>
      </c>
      <c r="D212" s="239">
        <v>130.00399999999999</v>
      </c>
      <c r="E212" s="239">
        <v>10</v>
      </c>
      <c r="G212" s="239" t="s">
        <v>1728</v>
      </c>
      <c r="H212" s="239" t="s">
        <v>374</v>
      </c>
      <c r="I212" s="239">
        <v>25</v>
      </c>
      <c r="K212" s="239">
        <v>20031468</v>
      </c>
      <c r="L212" s="239">
        <v>202950065</v>
      </c>
      <c r="M212" s="239">
        <v>10</v>
      </c>
      <c r="N212" s="239">
        <v>21</v>
      </c>
      <c r="O212" s="239">
        <v>2020</v>
      </c>
      <c r="P212" s="239" t="s">
        <v>375</v>
      </c>
      <c r="Q212" s="239">
        <v>9</v>
      </c>
      <c r="R212" s="239" t="s">
        <v>393</v>
      </c>
      <c r="S212" s="239">
        <v>5</v>
      </c>
      <c r="T212" s="239">
        <v>0</v>
      </c>
      <c r="U212" s="239">
        <v>1</v>
      </c>
      <c r="W212" s="239">
        <v>61</v>
      </c>
      <c r="X212" s="239">
        <v>2</v>
      </c>
      <c r="Y212" s="239">
        <v>1</v>
      </c>
      <c r="Z212" s="239">
        <v>4</v>
      </c>
      <c r="AB212" s="239">
        <v>4</v>
      </c>
      <c r="AC212" s="239">
        <v>98</v>
      </c>
      <c r="AD212" s="239" t="s">
        <v>377</v>
      </c>
      <c r="AF212" s="239" t="s">
        <v>378</v>
      </c>
      <c r="AG212" s="239">
        <v>3</v>
      </c>
      <c r="AH212" s="239">
        <v>2</v>
      </c>
      <c r="AI212" s="239">
        <v>3</v>
      </c>
      <c r="AJ212" s="239">
        <v>3</v>
      </c>
      <c r="AK212" s="239">
        <v>21</v>
      </c>
      <c r="AL212" s="239">
        <v>31</v>
      </c>
      <c r="AM212" s="239" t="s">
        <v>374</v>
      </c>
      <c r="AN212" s="239">
        <v>5</v>
      </c>
      <c r="AO212" s="239">
        <v>71</v>
      </c>
      <c r="AS212" s="239">
        <v>12</v>
      </c>
      <c r="AT212" s="239">
        <v>98</v>
      </c>
      <c r="AU212" s="239">
        <v>50</v>
      </c>
      <c r="AV212" s="239">
        <v>13</v>
      </c>
      <c r="AW212" s="239">
        <v>24</v>
      </c>
      <c r="CT212" s="239">
        <v>425062.65907756798</v>
      </c>
      <c r="CU212" s="239">
        <v>4958048.0534723299</v>
      </c>
      <c r="CV212" s="239">
        <v>44.771899670000003</v>
      </c>
      <c r="CW212" s="239">
        <v>-93.947046439999994</v>
      </c>
      <c r="CX212" s="239" t="s">
        <v>379</v>
      </c>
      <c r="CY212" s="239" t="s">
        <v>1831</v>
      </c>
    </row>
    <row r="213" spans="1:103" x14ac:dyDescent="0.25">
      <c r="A213" s="239">
        <v>703251</v>
      </c>
      <c r="B213" s="239">
        <v>2</v>
      </c>
      <c r="C213" s="239">
        <v>212</v>
      </c>
      <c r="D213" s="239">
        <v>130.08600000000001</v>
      </c>
      <c r="E213" s="239">
        <v>10</v>
      </c>
      <c r="G213" s="239" t="s">
        <v>1728</v>
      </c>
      <c r="H213" s="239" t="s">
        <v>374</v>
      </c>
      <c r="I213" s="239">
        <v>25</v>
      </c>
      <c r="K213" s="239">
        <v>19010176</v>
      </c>
      <c r="M213" s="239">
        <v>4</v>
      </c>
      <c r="N213" s="239">
        <v>11</v>
      </c>
      <c r="O213" s="239">
        <v>2019</v>
      </c>
      <c r="P213" s="239" t="s">
        <v>416</v>
      </c>
      <c r="Q213" s="239">
        <v>18</v>
      </c>
      <c r="R213" s="239" t="s">
        <v>376</v>
      </c>
      <c r="S213" s="239">
        <v>5</v>
      </c>
      <c r="T213" s="239">
        <v>0</v>
      </c>
      <c r="U213" s="239">
        <v>1</v>
      </c>
      <c r="W213" s="239">
        <v>69</v>
      </c>
      <c r="X213" s="239">
        <v>2</v>
      </c>
      <c r="Y213" s="239">
        <v>1</v>
      </c>
      <c r="Z213" s="239">
        <v>3</v>
      </c>
      <c r="AB213" s="239">
        <v>4</v>
      </c>
      <c r="AC213" s="239">
        <v>98</v>
      </c>
      <c r="AD213" s="239" t="s">
        <v>377</v>
      </c>
      <c r="AF213" s="239" t="s">
        <v>470</v>
      </c>
      <c r="AG213" s="239">
        <v>3</v>
      </c>
      <c r="AH213" s="239">
        <v>2</v>
      </c>
      <c r="AI213" s="239">
        <v>2</v>
      </c>
      <c r="AJ213" s="239">
        <v>4</v>
      </c>
      <c r="AK213" s="239">
        <v>21</v>
      </c>
      <c r="AL213" s="239">
        <v>19</v>
      </c>
      <c r="AM213" s="239" t="s">
        <v>384</v>
      </c>
      <c r="AN213" s="239">
        <v>5</v>
      </c>
      <c r="AO213" s="239">
        <v>75</v>
      </c>
      <c r="AS213" s="239">
        <v>14</v>
      </c>
      <c r="AT213" s="239">
        <v>9</v>
      </c>
      <c r="AU213" s="239">
        <v>65</v>
      </c>
      <c r="AV213" s="239">
        <v>11</v>
      </c>
      <c r="AW213" s="239">
        <v>21</v>
      </c>
      <c r="CT213" s="239">
        <v>425201.30102151801</v>
      </c>
      <c r="CU213" s="239">
        <v>4958079.5396786798</v>
      </c>
      <c r="CV213" s="239">
        <v>44.772197589999998</v>
      </c>
      <c r="CW213" s="239">
        <v>-93.945299169999998</v>
      </c>
      <c r="CX213" s="239" t="s">
        <v>379</v>
      </c>
      <c r="CY213" s="239" t="s">
        <v>1832</v>
      </c>
    </row>
    <row r="214" spans="1:103" x14ac:dyDescent="0.25">
      <c r="A214" s="239">
        <v>868412</v>
      </c>
      <c r="B214" s="239">
        <v>2</v>
      </c>
      <c r="C214" s="239">
        <v>212</v>
      </c>
      <c r="D214" s="239">
        <v>130.08799999999999</v>
      </c>
      <c r="E214" s="239">
        <v>10</v>
      </c>
      <c r="G214" s="239" t="s">
        <v>1728</v>
      </c>
      <c r="H214" s="239" t="s">
        <v>374</v>
      </c>
      <c r="I214" s="239">
        <v>25</v>
      </c>
      <c r="K214" s="239">
        <v>20037096</v>
      </c>
      <c r="L214" s="239">
        <v>203510026</v>
      </c>
      <c r="M214" s="239">
        <v>12</v>
      </c>
      <c r="N214" s="239">
        <v>16</v>
      </c>
      <c r="O214" s="239">
        <v>2020</v>
      </c>
      <c r="P214" s="239" t="s">
        <v>375</v>
      </c>
      <c r="Q214" s="239">
        <v>11</v>
      </c>
      <c r="R214" s="239" t="s">
        <v>393</v>
      </c>
      <c r="S214" s="239">
        <v>5</v>
      </c>
      <c r="T214" s="239">
        <v>0</v>
      </c>
      <c r="U214" s="239">
        <v>2</v>
      </c>
      <c r="V214" s="239">
        <v>10</v>
      </c>
      <c r="W214" s="239">
        <v>10</v>
      </c>
      <c r="X214" s="239">
        <v>2</v>
      </c>
      <c r="Y214" s="239">
        <v>1</v>
      </c>
      <c r="Z214" s="239">
        <v>1</v>
      </c>
      <c r="AB214" s="239">
        <v>1</v>
      </c>
      <c r="AC214" s="239">
        <v>98</v>
      </c>
      <c r="AD214" s="239" t="s">
        <v>377</v>
      </c>
      <c r="AF214" s="239" t="s">
        <v>470</v>
      </c>
      <c r="AG214" s="239">
        <v>5</v>
      </c>
      <c r="AH214" s="239">
        <v>2</v>
      </c>
      <c r="AI214" s="239">
        <v>2</v>
      </c>
      <c r="AJ214" s="239">
        <v>3</v>
      </c>
      <c r="AK214" s="239">
        <v>21</v>
      </c>
      <c r="AL214" s="239">
        <v>71</v>
      </c>
      <c r="AM214" s="239" t="s">
        <v>384</v>
      </c>
      <c r="AN214" s="239">
        <v>5</v>
      </c>
      <c r="AO214" s="239">
        <v>1</v>
      </c>
      <c r="AS214" s="239">
        <v>11</v>
      </c>
      <c r="AT214" s="239">
        <v>9</v>
      </c>
      <c r="AV214" s="239">
        <v>11</v>
      </c>
      <c r="AW214" s="239">
        <v>21</v>
      </c>
      <c r="AX214" s="239">
        <v>2</v>
      </c>
      <c r="AY214" s="239">
        <v>2</v>
      </c>
      <c r="AZ214" s="239">
        <v>3</v>
      </c>
      <c r="BA214" s="239">
        <v>31</v>
      </c>
      <c r="BB214" s="239">
        <v>15</v>
      </c>
      <c r="BC214" s="239" t="s">
        <v>384</v>
      </c>
      <c r="BD214" s="239">
        <v>5</v>
      </c>
      <c r="BE214" s="239">
        <v>10</v>
      </c>
      <c r="BI214" s="239">
        <v>11</v>
      </c>
      <c r="BJ214" s="239">
        <v>9</v>
      </c>
      <c r="BL214" s="239">
        <v>11</v>
      </c>
      <c r="BM214" s="239">
        <v>21</v>
      </c>
      <c r="CT214" s="239">
        <v>425204.93995686999</v>
      </c>
      <c r="CU214" s="239">
        <v>4958062.5916982098</v>
      </c>
      <c r="CV214" s="239">
        <v>44.772045419999998</v>
      </c>
      <c r="CW214" s="239">
        <v>-93.945250700000003</v>
      </c>
      <c r="CX214" s="239" t="s">
        <v>379</v>
      </c>
      <c r="CY214" s="239" t="s">
        <v>1833</v>
      </c>
    </row>
    <row r="215" spans="1:103" x14ac:dyDescent="0.25">
      <c r="A215" s="239">
        <v>662687</v>
      </c>
      <c r="B215" s="239">
        <v>2</v>
      </c>
      <c r="C215" s="239">
        <v>212</v>
      </c>
      <c r="D215" s="239">
        <v>130.154</v>
      </c>
      <c r="E215" s="239">
        <v>10</v>
      </c>
      <c r="G215" s="239" t="s">
        <v>1728</v>
      </c>
      <c r="H215" s="239" t="s">
        <v>374</v>
      </c>
      <c r="I215" s="239">
        <v>25</v>
      </c>
      <c r="K215" s="239">
        <v>18036543</v>
      </c>
      <c r="M215" s="239">
        <v>11</v>
      </c>
      <c r="N215" s="239">
        <v>24</v>
      </c>
      <c r="O215" s="239">
        <v>2018</v>
      </c>
      <c r="P215" s="239" t="s">
        <v>386</v>
      </c>
      <c r="Q215" s="239">
        <v>19</v>
      </c>
      <c r="R215" s="239" t="s">
        <v>393</v>
      </c>
      <c r="S215" s="239">
        <v>5</v>
      </c>
      <c r="T215" s="239">
        <v>0</v>
      </c>
      <c r="U215" s="239">
        <v>1</v>
      </c>
      <c r="W215" s="239">
        <v>16</v>
      </c>
      <c r="X215" s="239">
        <v>2</v>
      </c>
      <c r="Y215" s="239">
        <v>6</v>
      </c>
      <c r="Z215" s="239">
        <v>1</v>
      </c>
      <c r="AB215" s="239">
        <v>1</v>
      </c>
      <c r="AC215" s="239">
        <v>98</v>
      </c>
      <c r="AD215" s="239" t="s">
        <v>377</v>
      </c>
      <c r="AF215" s="239" t="s">
        <v>378</v>
      </c>
      <c r="AG215" s="239">
        <v>4</v>
      </c>
      <c r="AH215" s="239">
        <v>2</v>
      </c>
      <c r="AI215" s="239">
        <v>2</v>
      </c>
      <c r="AJ215" s="239">
        <v>3</v>
      </c>
      <c r="AK215" s="239">
        <v>21</v>
      </c>
      <c r="AL215" s="239">
        <v>36</v>
      </c>
      <c r="AM215" s="239" t="s">
        <v>374</v>
      </c>
      <c r="AN215" s="239">
        <v>5</v>
      </c>
      <c r="AO215" s="239">
        <v>1</v>
      </c>
      <c r="AS215" s="239">
        <v>14</v>
      </c>
      <c r="AT215" s="239">
        <v>9</v>
      </c>
      <c r="AU215" s="239">
        <v>65</v>
      </c>
      <c r="AV215" s="239">
        <v>11</v>
      </c>
      <c r="AW215" s="239">
        <v>21</v>
      </c>
      <c r="CT215" s="239">
        <v>425304.02587016398</v>
      </c>
      <c r="CU215" s="239">
        <v>4958044.5701483097</v>
      </c>
      <c r="CV215" s="239">
        <v>44.771893570000003</v>
      </c>
      <c r="CW215" s="239">
        <v>-93.943995990000005</v>
      </c>
      <c r="CX215" s="239" t="s">
        <v>379</v>
      </c>
      <c r="CY215" s="239" t="s">
        <v>1834</v>
      </c>
    </row>
    <row r="216" spans="1:103" x14ac:dyDescent="0.25">
      <c r="A216" s="239">
        <v>365097</v>
      </c>
      <c r="B216" s="239">
        <v>2</v>
      </c>
      <c r="C216" s="239">
        <v>212</v>
      </c>
      <c r="D216" s="239">
        <v>130.18299999999999</v>
      </c>
      <c r="E216" s="239">
        <v>10</v>
      </c>
      <c r="G216" s="239" t="s">
        <v>1728</v>
      </c>
      <c r="H216" s="239" t="s">
        <v>374</v>
      </c>
      <c r="I216" s="239">
        <v>25</v>
      </c>
      <c r="K216" s="239">
        <v>16507169</v>
      </c>
      <c r="M216" s="239">
        <v>7</v>
      </c>
      <c r="N216" s="239">
        <v>2</v>
      </c>
      <c r="O216" s="239">
        <v>2016</v>
      </c>
      <c r="P216" s="239" t="s">
        <v>386</v>
      </c>
      <c r="Q216" s="239">
        <v>21</v>
      </c>
      <c r="R216" s="239" t="s">
        <v>393</v>
      </c>
      <c r="S216" s="239">
        <v>3</v>
      </c>
      <c r="T216" s="239">
        <v>0</v>
      </c>
      <c r="U216" s="239">
        <v>1</v>
      </c>
      <c r="W216" s="239">
        <v>62</v>
      </c>
      <c r="X216" s="239">
        <v>2</v>
      </c>
      <c r="Y216" s="239">
        <v>4</v>
      </c>
      <c r="Z216" s="239">
        <v>1</v>
      </c>
      <c r="AB216" s="239">
        <v>1</v>
      </c>
      <c r="AC216" s="239">
        <v>98</v>
      </c>
      <c r="AD216" s="239" t="s">
        <v>377</v>
      </c>
      <c r="AF216" s="239" t="s">
        <v>378</v>
      </c>
      <c r="AG216" s="239">
        <v>3</v>
      </c>
      <c r="AH216" s="239">
        <v>2</v>
      </c>
      <c r="AI216" s="239">
        <v>2</v>
      </c>
      <c r="AJ216" s="239">
        <v>3</v>
      </c>
      <c r="AK216" s="239">
        <v>21</v>
      </c>
      <c r="AL216" s="239">
        <v>24</v>
      </c>
      <c r="AM216" s="239" t="s">
        <v>374</v>
      </c>
      <c r="AN216" s="239">
        <v>9</v>
      </c>
      <c r="AO216" s="239">
        <v>62</v>
      </c>
      <c r="AP216" s="239">
        <v>90</v>
      </c>
      <c r="AS216" s="239">
        <v>15</v>
      </c>
      <c r="AT216" s="239">
        <v>9</v>
      </c>
      <c r="AU216" s="239">
        <v>65</v>
      </c>
      <c r="AV216" s="239">
        <v>11</v>
      </c>
      <c r="AW216" s="239">
        <v>21</v>
      </c>
      <c r="CT216" s="239">
        <v>425351.37583608599</v>
      </c>
      <c r="CU216" s="239">
        <v>4958042.0032173404</v>
      </c>
      <c r="CV216" s="239">
        <v>44.77187541</v>
      </c>
      <c r="CW216" s="239">
        <v>-93.943397289999993</v>
      </c>
      <c r="CX216" s="239" t="s">
        <v>379</v>
      </c>
      <c r="CY216" s="239" t="s">
        <v>1835</v>
      </c>
    </row>
    <row r="217" spans="1:103" x14ac:dyDescent="0.25">
      <c r="A217" s="239">
        <v>10775370</v>
      </c>
      <c r="B217" s="239">
        <v>2</v>
      </c>
      <c r="C217" s="239">
        <v>212</v>
      </c>
      <c r="D217" s="239">
        <v>130.19999999999999</v>
      </c>
      <c r="E217" s="239">
        <v>10</v>
      </c>
      <c r="G217" s="239" t="s">
        <v>1728</v>
      </c>
      <c r="H217" s="239" t="s">
        <v>374</v>
      </c>
      <c r="I217" s="239">
        <v>25</v>
      </c>
      <c r="K217" s="239">
        <v>12004691</v>
      </c>
      <c r="L217" s="239">
        <v>120520339</v>
      </c>
      <c r="M217" s="239">
        <v>2</v>
      </c>
      <c r="N217" s="239">
        <v>20</v>
      </c>
      <c r="O217" s="239">
        <v>2012</v>
      </c>
      <c r="P217" s="239" t="s">
        <v>381</v>
      </c>
      <c r="Q217" s="239">
        <v>18</v>
      </c>
      <c r="R217" s="239" t="s">
        <v>393</v>
      </c>
      <c r="S217" s="239">
        <v>5</v>
      </c>
      <c r="T217" s="239">
        <v>0</v>
      </c>
      <c r="U217" s="239">
        <v>1</v>
      </c>
      <c r="V217" s="239">
        <v>90</v>
      </c>
      <c r="W217" s="239">
        <v>54</v>
      </c>
      <c r="X217" s="239">
        <v>2</v>
      </c>
      <c r="Y217" s="239">
        <v>6</v>
      </c>
      <c r="Z217" s="239">
        <v>2</v>
      </c>
      <c r="AA217" s="239">
        <v>4</v>
      </c>
      <c r="AB217" s="239">
        <v>5</v>
      </c>
      <c r="AC217" s="239">
        <v>98</v>
      </c>
      <c r="AD217" s="239" t="s">
        <v>400</v>
      </c>
      <c r="AE217" s="239" t="s">
        <v>1836</v>
      </c>
      <c r="AF217" s="239" t="s">
        <v>378</v>
      </c>
      <c r="AG217" s="239">
        <v>3</v>
      </c>
      <c r="AH217" s="239">
        <v>2</v>
      </c>
      <c r="AI217" s="239">
        <v>2</v>
      </c>
      <c r="AJ217" s="239">
        <v>3</v>
      </c>
      <c r="AK217" s="239">
        <v>21</v>
      </c>
      <c r="AL217" s="239">
        <v>30</v>
      </c>
      <c r="AM217" s="239" t="s">
        <v>374</v>
      </c>
      <c r="AN217" s="239">
        <v>5</v>
      </c>
      <c r="AS217" s="239">
        <v>3</v>
      </c>
      <c r="AT217" s="239">
        <v>98</v>
      </c>
      <c r="AU217" s="239">
        <v>65</v>
      </c>
      <c r="AV217" s="239">
        <v>10</v>
      </c>
      <c r="AW217" s="239">
        <v>22</v>
      </c>
      <c r="CT217" s="239">
        <v>425378</v>
      </c>
      <c r="CU217" s="239">
        <v>4958041</v>
      </c>
      <c r="CV217" s="239">
        <v>44.771867299999997</v>
      </c>
      <c r="CW217" s="239">
        <v>-93.943066799999997</v>
      </c>
      <c r="CX217" s="239" t="s">
        <v>379</v>
      </c>
      <c r="CY217" s="239" t="s">
        <v>1837</v>
      </c>
    </row>
    <row r="218" spans="1:103" x14ac:dyDescent="0.25">
      <c r="A218" s="239">
        <v>10782727</v>
      </c>
      <c r="B218" s="239">
        <v>2</v>
      </c>
      <c r="C218" s="239">
        <v>212</v>
      </c>
      <c r="D218" s="239">
        <v>130.19999999999999</v>
      </c>
      <c r="E218" s="239">
        <v>10</v>
      </c>
      <c r="G218" s="239" t="s">
        <v>1728</v>
      </c>
      <c r="H218" s="239" t="s">
        <v>374</v>
      </c>
      <c r="I218" s="239">
        <v>25</v>
      </c>
      <c r="K218" s="239">
        <v>12038187</v>
      </c>
      <c r="L218" s="239">
        <v>123630027</v>
      </c>
      <c r="M218" s="239">
        <v>12</v>
      </c>
      <c r="N218" s="239">
        <v>28</v>
      </c>
      <c r="O218" s="239">
        <v>2012</v>
      </c>
      <c r="P218" s="239" t="s">
        <v>383</v>
      </c>
      <c r="Q218" s="239">
        <v>2</v>
      </c>
      <c r="R218" s="239" t="s">
        <v>393</v>
      </c>
      <c r="S218" s="239">
        <v>5</v>
      </c>
      <c r="T218" s="239">
        <v>0</v>
      </c>
      <c r="U218" s="239">
        <v>1</v>
      </c>
      <c r="V218" s="239">
        <v>4</v>
      </c>
      <c r="W218" s="239">
        <v>32</v>
      </c>
      <c r="X218" s="239">
        <v>4</v>
      </c>
      <c r="Y218" s="239">
        <v>4</v>
      </c>
      <c r="Z218" s="239">
        <v>2</v>
      </c>
      <c r="AA218" s="239">
        <v>90</v>
      </c>
      <c r="AB218" s="239">
        <v>3</v>
      </c>
      <c r="AC218" s="239">
        <v>98</v>
      </c>
      <c r="AD218" s="239">
        <v>212</v>
      </c>
      <c r="AE218" s="239" t="s">
        <v>1838</v>
      </c>
      <c r="AF218" s="239" t="s">
        <v>378</v>
      </c>
      <c r="AG218" s="239">
        <v>3</v>
      </c>
      <c r="AH218" s="239">
        <v>2</v>
      </c>
      <c r="AI218" s="239">
        <v>2</v>
      </c>
      <c r="AJ218" s="239">
        <v>3</v>
      </c>
      <c r="AK218" s="239">
        <v>21</v>
      </c>
      <c r="AL218" s="239">
        <v>33</v>
      </c>
      <c r="AM218" s="239" t="s">
        <v>374</v>
      </c>
      <c r="AN218" s="239">
        <v>5</v>
      </c>
      <c r="AO218" s="239">
        <v>3</v>
      </c>
      <c r="AS218" s="239">
        <v>4</v>
      </c>
      <c r="AT218" s="239">
        <v>98</v>
      </c>
      <c r="AU218" s="239">
        <v>65</v>
      </c>
      <c r="AV218" s="239">
        <v>10</v>
      </c>
      <c r="AW218" s="239">
        <v>20</v>
      </c>
      <c r="CT218" s="239">
        <v>425378</v>
      </c>
      <c r="CU218" s="239">
        <v>4958041</v>
      </c>
      <c r="CV218" s="239">
        <v>44.771867299999997</v>
      </c>
      <c r="CW218" s="239">
        <v>-93.943066799999997</v>
      </c>
      <c r="CX218" s="239" t="s">
        <v>379</v>
      </c>
      <c r="CY218" s="239" t="s">
        <v>1839</v>
      </c>
    </row>
    <row r="219" spans="1:103" x14ac:dyDescent="0.25">
      <c r="A219" s="239">
        <v>10938527</v>
      </c>
      <c r="B219" s="239">
        <v>2</v>
      </c>
      <c r="C219" s="239">
        <v>212</v>
      </c>
      <c r="D219" s="239">
        <v>130.19999999999999</v>
      </c>
      <c r="E219" s="239">
        <v>10</v>
      </c>
      <c r="G219" s="239" t="s">
        <v>1728</v>
      </c>
      <c r="H219" s="239" t="s">
        <v>374</v>
      </c>
      <c r="I219" s="239">
        <v>25</v>
      </c>
      <c r="K219" s="239">
        <v>14036185</v>
      </c>
      <c r="L219" s="239">
        <v>143110143</v>
      </c>
      <c r="M219" s="239">
        <v>11</v>
      </c>
      <c r="N219" s="239">
        <v>7</v>
      </c>
      <c r="O219" s="239">
        <v>2014</v>
      </c>
      <c r="P219" s="239" t="s">
        <v>383</v>
      </c>
      <c r="Q219" s="239">
        <v>17</v>
      </c>
      <c r="R219" s="239" t="s">
        <v>393</v>
      </c>
      <c r="S219" s="239">
        <v>5</v>
      </c>
      <c r="T219" s="239">
        <v>0</v>
      </c>
      <c r="U219" s="239">
        <v>1</v>
      </c>
      <c r="V219" s="239">
        <v>98</v>
      </c>
      <c r="W219" s="239">
        <v>16</v>
      </c>
      <c r="X219" s="239">
        <v>10</v>
      </c>
      <c r="Y219" s="239">
        <v>6</v>
      </c>
      <c r="Z219" s="239">
        <v>1</v>
      </c>
      <c r="AB219" s="239">
        <v>1</v>
      </c>
      <c r="AC219" s="239">
        <v>98</v>
      </c>
      <c r="AD219" s="239" t="s">
        <v>400</v>
      </c>
      <c r="AE219" s="239" t="s">
        <v>1840</v>
      </c>
      <c r="AF219" s="239" t="s">
        <v>378</v>
      </c>
      <c r="AG219" s="239">
        <v>4</v>
      </c>
      <c r="AH219" s="239">
        <v>2</v>
      </c>
      <c r="AI219" s="239">
        <v>4</v>
      </c>
      <c r="AJ219" s="239">
        <v>3</v>
      </c>
      <c r="AK219" s="239">
        <v>21</v>
      </c>
      <c r="AL219" s="239">
        <v>26</v>
      </c>
      <c r="AM219" s="239" t="s">
        <v>384</v>
      </c>
      <c r="AN219" s="239">
        <v>5</v>
      </c>
      <c r="AO219" s="239">
        <v>1</v>
      </c>
      <c r="AS219" s="239">
        <v>3</v>
      </c>
      <c r="AT219" s="239">
        <v>98</v>
      </c>
      <c r="AU219" s="239">
        <v>65</v>
      </c>
      <c r="AV219" s="239">
        <v>11</v>
      </c>
      <c r="AW219" s="239">
        <v>21</v>
      </c>
      <c r="CT219" s="239">
        <v>425378</v>
      </c>
      <c r="CU219" s="239">
        <v>4958041</v>
      </c>
      <c r="CV219" s="239">
        <v>44.771867299999997</v>
      </c>
      <c r="CW219" s="239">
        <v>-93.943066799999997</v>
      </c>
      <c r="CX219" s="239" t="s">
        <v>379</v>
      </c>
      <c r="CY219" s="239" t="s">
        <v>1841</v>
      </c>
    </row>
    <row r="220" spans="1:103" x14ac:dyDescent="0.25">
      <c r="A220" s="239">
        <v>11018544</v>
      </c>
      <c r="B220" s="239">
        <v>2</v>
      </c>
      <c r="C220" s="239">
        <v>212</v>
      </c>
      <c r="D220" s="239">
        <v>130.20099999999999</v>
      </c>
      <c r="E220" s="239">
        <v>10</v>
      </c>
      <c r="G220" s="239" t="s">
        <v>1728</v>
      </c>
      <c r="H220" s="239" t="s">
        <v>374</v>
      </c>
      <c r="I220" s="239">
        <v>25</v>
      </c>
      <c r="K220" s="239">
        <v>15009962</v>
      </c>
      <c r="L220" s="239">
        <v>150920086</v>
      </c>
      <c r="M220" s="239">
        <v>4</v>
      </c>
      <c r="N220" s="239">
        <v>2</v>
      </c>
      <c r="O220" s="239">
        <v>2015</v>
      </c>
      <c r="P220" s="239" t="s">
        <v>416</v>
      </c>
      <c r="Q220" s="239">
        <v>11</v>
      </c>
      <c r="R220" s="239" t="s">
        <v>376</v>
      </c>
      <c r="S220" s="239">
        <v>5</v>
      </c>
      <c r="T220" s="239">
        <v>0</v>
      </c>
      <c r="U220" s="239">
        <v>2</v>
      </c>
      <c r="V220" s="239">
        <v>10</v>
      </c>
      <c r="W220" s="239">
        <v>7</v>
      </c>
      <c r="X220" s="239">
        <v>4</v>
      </c>
      <c r="Y220" s="239">
        <v>1</v>
      </c>
      <c r="Z220" s="239">
        <v>1</v>
      </c>
      <c r="AB220" s="239">
        <v>1</v>
      </c>
      <c r="AC220" s="239">
        <v>98</v>
      </c>
      <c r="AD220" s="239" t="s">
        <v>400</v>
      </c>
      <c r="AE220" s="239" t="s">
        <v>1840</v>
      </c>
      <c r="AF220" s="239" t="s">
        <v>378</v>
      </c>
      <c r="AG220" s="239">
        <v>5</v>
      </c>
      <c r="AH220" s="239">
        <v>2</v>
      </c>
      <c r="AI220" s="239">
        <v>4</v>
      </c>
      <c r="AJ220" s="239">
        <v>4</v>
      </c>
      <c r="AK220" s="239">
        <v>28</v>
      </c>
      <c r="AL220" s="239">
        <v>77</v>
      </c>
      <c r="AM220" s="239" t="s">
        <v>374</v>
      </c>
      <c r="AN220" s="239">
        <v>5</v>
      </c>
      <c r="AO220" s="239">
        <v>9</v>
      </c>
      <c r="AS220" s="239">
        <v>4</v>
      </c>
      <c r="AT220" s="239">
        <v>22</v>
      </c>
      <c r="AU220" s="239">
        <v>65</v>
      </c>
      <c r="AV220" s="239">
        <v>11</v>
      </c>
      <c r="AW220" s="239">
        <v>21</v>
      </c>
      <c r="AX220" s="239">
        <v>2</v>
      </c>
      <c r="AY220" s="239">
        <v>1</v>
      </c>
      <c r="AZ220" s="239">
        <v>4</v>
      </c>
      <c r="BA220" s="239">
        <v>27</v>
      </c>
      <c r="BB220" s="239">
        <v>43</v>
      </c>
      <c r="BC220" s="239" t="s">
        <v>374</v>
      </c>
      <c r="BD220" s="239">
        <v>5</v>
      </c>
      <c r="BE220" s="239">
        <v>1</v>
      </c>
      <c r="BI220" s="239">
        <v>4</v>
      </c>
      <c r="BJ220" s="239">
        <v>22</v>
      </c>
      <c r="BK220" s="239">
        <v>65</v>
      </c>
      <c r="BL220" s="239">
        <v>11</v>
      </c>
      <c r="BM220" s="239">
        <v>21</v>
      </c>
      <c r="CT220" s="239">
        <v>425379</v>
      </c>
      <c r="CU220" s="239">
        <v>4958041</v>
      </c>
      <c r="CV220" s="239">
        <v>44.771866799999998</v>
      </c>
      <c r="CW220" s="239">
        <v>-93.943042300000002</v>
      </c>
      <c r="CX220" s="239" t="s">
        <v>379</v>
      </c>
      <c r="CY220" s="239" t="s">
        <v>1842</v>
      </c>
    </row>
    <row r="221" spans="1:103" x14ac:dyDescent="0.25">
      <c r="A221" s="239">
        <v>779399</v>
      </c>
      <c r="B221" s="239">
        <v>2</v>
      </c>
      <c r="C221" s="239">
        <v>212</v>
      </c>
      <c r="D221" s="239">
        <v>130.36099999999999</v>
      </c>
      <c r="E221" s="239">
        <v>10</v>
      </c>
      <c r="G221" s="239" t="s">
        <v>1728</v>
      </c>
      <c r="H221" s="239" t="s">
        <v>374</v>
      </c>
      <c r="I221" s="239">
        <v>25</v>
      </c>
      <c r="K221" s="239">
        <v>20001264</v>
      </c>
      <c r="L221" s="239">
        <v>200140117</v>
      </c>
      <c r="M221" s="239">
        <v>1</v>
      </c>
      <c r="N221" s="239">
        <v>14</v>
      </c>
      <c r="O221" s="239">
        <v>2020</v>
      </c>
      <c r="P221" s="239" t="s">
        <v>391</v>
      </c>
      <c r="Q221" s="239">
        <v>13</v>
      </c>
      <c r="R221" s="239" t="s">
        <v>393</v>
      </c>
      <c r="S221" s="239">
        <v>5</v>
      </c>
      <c r="T221" s="239">
        <v>0</v>
      </c>
      <c r="U221" s="239">
        <v>2</v>
      </c>
      <c r="V221" s="239">
        <v>12</v>
      </c>
      <c r="W221" s="239">
        <v>10</v>
      </c>
      <c r="X221" s="239">
        <v>2</v>
      </c>
      <c r="Y221" s="239">
        <v>1</v>
      </c>
      <c r="Z221" s="239">
        <v>1</v>
      </c>
      <c r="AB221" s="239">
        <v>1</v>
      </c>
      <c r="AC221" s="239">
        <v>98</v>
      </c>
      <c r="AD221" s="239" t="s">
        <v>377</v>
      </c>
      <c r="AF221" s="239" t="s">
        <v>378</v>
      </c>
      <c r="AG221" s="239">
        <v>7</v>
      </c>
      <c r="AH221" s="239">
        <v>2</v>
      </c>
      <c r="AI221" s="239">
        <v>3</v>
      </c>
      <c r="AJ221" s="239">
        <v>3</v>
      </c>
      <c r="AK221" s="239">
        <v>21</v>
      </c>
      <c r="AL221" s="239">
        <v>29</v>
      </c>
      <c r="AM221" s="239" t="s">
        <v>374</v>
      </c>
      <c r="AN221" s="239">
        <v>5</v>
      </c>
      <c r="AO221" s="239">
        <v>70</v>
      </c>
      <c r="AS221" s="239">
        <v>14</v>
      </c>
      <c r="AT221" s="239">
        <v>9</v>
      </c>
      <c r="AU221" s="239">
        <v>65</v>
      </c>
      <c r="AV221" s="239">
        <v>11</v>
      </c>
      <c r="AW221" s="239">
        <v>21</v>
      </c>
      <c r="AX221" s="239">
        <v>2</v>
      </c>
      <c r="AY221" s="239">
        <v>50</v>
      </c>
      <c r="AZ221" s="239">
        <v>3</v>
      </c>
      <c r="BA221" s="239">
        <v>21</v>
      </c>
      <c r="BB221" s="239">
        <v>62</v>
      </c>
      <c r="BC221" s="239" t="s">
        <v>374</v>
      </c>
      <c r="BD221" s="239">
        <v>5</v>
      </c>
      <c r="BE221" s="239">
        <v>1</v>
      </c>
      <c r="BI221" s="239">
        <v>14</v>
      </c>
      <c r="BJ221" s="239">
        <v>9</v>
      </c>
      <c r="BK221" s="239">
        <v>65</v>
      </c>
      <c r="BL221" s="239">
        <v>11</v>
      </c>
      <c r="BM221" s="239">
        <v>21</v>
      </c>
      <c r="CT221" s="239">
        <v>425636.954397553</v>
      </c>
      <c r="CU221" s="239">
        <v>4958030.88394487</v>
      </c>
      <c r="CV221" s="239">
        <v>44.77180508</v>
      </c>
      <c r="CW221" s="239">
        <v>-93.93978706</v>
      </c>
      <c r="CX221" s="239" t="s">
        <v>379</v>
      </c>
      <c r="CY221" s="239" t="s">
        <v>1843</v>
      </c>
    </row>
    <row r="222" spans="1:103" x14ac:dyDescent="0.25">
      <c r="A222" s="239">
        <v>10780094</v>
      </c>
      <c r="B222" s="239">
        <v>2</v>
      </c>
      <c r="C222" s="239">
        <v>212</v>
      </c>
      <c r="D222" s="239">
        <v>130.38499999999999</v>
      </c>
      <c r="E222" s="239">
        <v>10</v>
      </c>
      <c r="F222" s="239" t="s">
        <v>410</v>
      </c>
      <c r="H222" s="239" t="s">
        <v>374</v>
      </c>
      <c r="I222" s="239">
        <v>25</v>
      </c>
      <c r="K222" s="239">
        <v>12027408</v>
      </c>
      <c r="L222" s="239">
        <v>122570124</v>
      </c>
      <c r="M222" s="239">
        <v>9</v>
      </c>
      <c r="N222" s="239">
        <v>13</v>
      </c>
      <c r="O222" s="239">
        <v>2012</v>
      </c>
      <c r="P222" s="239" t="s">
        <v>416</v>
      </c>
      <c r="Q222" s="239">
        <v>6</v>
      </c>
      <c r="S222" s="239">
        <v>5</v>
      </c>
      <c r="T222" s="239">
        <v>0</v>
      </c>
      <c r="U222" s="239">
        <v>1</v>
      </c>
      <c r="V222" s="239">
        <v>8</v>
      </c>
      <c r="W222" s="239">
        <v>16</v>
      </c>
      <c r="X222" s="239">
        <v>2</v>
      </c>
      <c r="Y222" s="239">
        <v>6</v>
      </c>
      <c r="Z222" s="239">
        <v>2</v>
      </c>
      <c r="AA222" s="239">
        <v>2</v>
      </c>
      <c r="AB222" s="239">
        <v>1</v>
      </c>
      <c r="AC222" s="239">
        <v>98</v>
      </c>
      <c r="AD222" s="239" t="s">
        <v>467</v>
      </c>
      <c r="AE222" s="239" t="s">
        <v>1844</v>
      </c>
      <c r="AF222" s="239" t="s">
        <v>378</v>
      </c>
      <c r="AG222" s="239">
        <v>4</v>
      </c>
      <c r="AH222" s="239">
        <v>2</v>
      </c>
      <c r="AI222" s="239">
        <v>1</v>
      </c>
      <c r="AJ222" s="239">
        <v>3</v>
      </c>
      <c r="AK222" s="239">
        <v>21</v>
      </c>
      <c r="AL222" s="239">
        <v>51</v>
      </c>
      <c r="AM222" s="239" t="s">
        <v>374</v>
      </c>
      <c r="AN222" s="239">
        <v>5</v>
      </c>
      <c r="AO222" s="239">
        <v>1</v>
      </c>
      <c r="AP222" s="239">
        <v>1</v>
      </c>
      <c r="AS222" s="239">
        <v>3</v>
      </c>
      <c r="AT222" s="239">
        <v>98</v>
      </c>
      <c r="AU222" s="239">
        <v>65</v>
      </c>
      <c r="AV222" s="239">
        <v>11</v>
      </c>
      <c r="AW222" s="239">
        <v>20</v>
      </c>
      <c r="CT222" s="239">
        <v>425675</v>
      </c>
      <c r="CU222" s="239">
        <v>4958030</v>
      </c>
      <c r="CV222" s="239">
        <v>44.771798599999997</v>
      </c>
      <c r="CW222" s="239">
        <v>-93.939300200000005</v>
      </c>
      <c r="CX222" s="239" t="s">
        <v>379</v>
      </c>
      <c r="CY222" s="239" t="s">
        <v>1845</v>
      </c>
    </row>
    <row r="223" spans="1:103" x14ac:dyDescent="0.25">
      <c r="A223" s="239">
        <v>766389</v>
      </c>
      <c r="B223" s="239">
        <v>2</v>
      </c>
      <c r="C223" s="239">
        <v>212</v>
      </c>
      <c r="D223" s="239">
        <v>130.393</v>
      </c>
      <c r="E223" s="239">
        <v>10</v>
      </c>
      <c r="G223" s="239" t="s">
        <v>1728</v>
      </c>
      <c r="H223" s="239" t="s">
        <v>374</v>
      </c>
      <c r="I223" s="239">
        <v>25</v>
      </c>
      <c r="K223" s="239">
        <v>19035782</v>
      </c>
      <c r="M223" s="239">
        <v>11</v>
      </c>
      <c r="N223" s="239">
        <v>29</v>
      </c>
      <c r="O223" s="239">
        <v>2019</v>
      </c>
      <c r="P223" s="239" t="s">
        <v>383</v>
      </c>
      <c r="Q223" s="239">
        <v>23</v>
      </c>
      <c r="R223" s="239" t="s">
        <v>376</v>
      </c>
      <c r="S223" s="239">
        <v>3</v>
      </c>
      <c r="T223" s="239">
        <v>0</v>
      </c>
      <c r="U223" s="239">
        <v>1</v>
      </c>
      <c r="W223" s="239">
        <v>83</v>
      </c>
      <c r="X223" s="239">
        <v>2</v>
      </c>
      <c r="Y223" s="239">
        <v>6</v>
      </c>
      <c r="Z223" s="239">
        <v>4</v>
      </c>
      <c r="AB223" s="239">
        <v>3</v>
      </c>
      <c r="AC223" s="239">
        <v>98</v>
      </c>
      <c r="AD223" s="239" t="s">
        <v>377</v>
      </c>
      <c r="AF223" s="239" t="s">
        <v>470</v>
      </c>
      <c r="AG223" s="239">
        <v>3</v>
      </c>
      <c r="AH223" s="239">
        <v>2</v>
      </c>
      <c r="AI223" s="239">
        <v>2</v>
      </c>
      <c r="AJ223" s="239">
        <v>4</v>
      </c>
      <c r="AK223" s="239">
        <v>21</v>
      </c>
      <c r="AL223" s="239">
        <v>42</v>
      </c>
      <c r="AM223" s="239" t="s">
        <v>374</v>
      </c>
      <c r="AN223" s="239">
        <v>5</v>
      </c>
      <c r="AO223" s="239">
        <v>62</v>
      </c>
      <c r="AS223" s="239">
        <v>14</v>
      </c>
      <c r="AT223" s="239">
        <v>9</v>
      </c>
      <c r="AU223" s="239">
        <v>65</v>
      </c>
      <c r="AV223" s="239">
        <v>11</v>
      </c>
      <c r="AW223" s="239">
        <v>21</v>
      </c>
      <c r="CT223" s="239">
        <v>425696.34391622402</v>
      </c>
      <c r="CU223" s="239">
        <v>4958070.9172326</v>
      </c>
      <c r="CV223" s="239">
        <v>44.772171589999999</v>
      </c>
      <c r="CW223" s="239">
        <v>-93.939042439999994</v>
      </c>
      <c r="CX223" s="239" t="s">
        <v>379</v>
      </c>
      <c r="CY223" s="239" t="s">
        <v>1846</v>
      </c>
    </row>
    <row r="224" spans="1:103" x14ac:dyDescent="0.25">
      <c r="A224" s="239">
        <v>679977</v>
      </c>
      <c r="B224" s="239">
        <v>2</v>
      </c>
      <c r="C224" s="239">
        <v>212</v>
      </c>
      <c r="D224" s="239">
        <v>130.44300000000001</v>
      </c>
      <c r="E224" s="239">
        <v>10</v>
      </c>
      <c r="F224" s="239" t="s">
        <v>410</v>
      </c>
      <c r="H224" s="239" t="s">
        <v>374</v>
      </c>
      <c r="I224" s="239">
        <v>25</v>
      </c>
      <c r="K224" s="239">
        <v>19501233</v>
      </c>
      <c r="M224" s="239">
        <v>1</v>
      </c>
      <c r="N224" s="239">
        <v>27</v>
      </c>
      <c r="O224" s="239">
        <v>2019</v>
      </c>
      <c r="P224" s="239" t="s">
        <v>389</v>
      </c>
      <c r="Q224" s="239">
        <v>21</v>
      </c>
      <c r="R224" s="239" t="s">
        <v>393</v>
      </c>
      <c r="S224" s="239">
        <v>5</v>
      </c>
      <c r="T224" s="239">
        <v>0</v>
      </c>
      <c r="U224" s="239">
        <v>2</v>
      </c>
      <c r="V224" s="239">
        <v>10</v>
      </c>
      <c r="W224" s="239">
        <v>10</v>
      </c>
      <c r="X224" s="239">
        <v>2</v>
      </c>
      <c r="Y224" s="239">
        <v>6</v>
      </c>
      <c r="Z224" s="239">
        <v>4</v>
      </c>
      <c r="AB224" s="239">
        <v>3</v>
      </c>
      <c r="AC224" s="239">
        <v>98</v>
      </c>
      <c r="AD224" s="239" t="s">
        <v>1847</v>
      </c>
      <c r="AF224" s="239" t="s">
        <v>378</v>
      </c>
      <c r="AG224" s="239">
        <v>5</v>
      </c>
      <c r="AH224" s="239">
        <v>2</v>
      </c>
      <c r="AI224" s="239">
        <v>49</v>
      </c>
      <c r="AJ224" s="239">
        <v>3</v>
      </c>
      <c r="AK224" s="239">
        <v>21</v>
      </c>
      <c r="AL224" s="239">
        <v>46</v>
      </c>
      <c r="AM224" s="239" t="s">
        <v>374</v>
      </c>
      <c r="AN224" s="239">
        <v>5</v>
      </c>
      <c r="AO224" s="239">
        <v>1</v>
      </c>
      <c r="AS224" s="239">
        <v>14</v>
      </c>
      <c r="AT224" s="239">
        <v>9</v>
      </c>
      <c r="AU224" s="239">
        <v>60</v>
      </c>
      <c r="AV224" s="239">
        <v>11</v>
      </c>
      <c r="AW224" s="239">
        <v>21</v>
      </c>
      <c r="AX224" s="239">
        <v>1</v>
      </c>
      <c r="AZ224" s="239">
        <v>3</v>
      </c>
      <c r="BA224" s="239">
        <v>21</v>
      </c>
      <c r="BI224" s="239">
        <v>14</v>
      </c>
      <c r="BJ224" s="239">
        <v>9</v>
      </c>
      <c r="BK224" s="239">
        <v>60</v>
      </c>
      <c r="BL224" s="239">
        <v>11</v>
      </c>
      <c r="BM224" s="239">
        <v>21</v>
      </c>
      <c r="CT224" s="239">
        <v>425768.36000338802</v>
      </c>
      <c r="CU224" s="239">
        <v>4958027.1865210403</v>
      </c>
      <c r="CV224" s="239">
        <v>44.771785450000003</v>
      </c>
      <c r="CW224" s="239">
        <v>-93.938126060000002</v>
      </c>
      <c r="CX224" s="239" t="s">
        <v>379</v>
      </c>
      <c r="CY224" s="239" t="s">
        <v>1848</v>
      </c>
    </row>
    <row r="225" spans="1:103" x14ac:dyDescent="0.25">
      <c r="A225" s="239">
        <v>11024412</v>
      </c>
      <c r="B225" s="239">
        <v>2</v>
      </c>
      <c r="C225" s="239">
        <v>212</v>
      </c>
      <c r="D225" s="239">
        <v>130.447</v>
      </c>
      <c r="E225" s="239">
        <v>10</v>
      </c>
      <c r="F225" s="239" t="s">
        <v>410</v>
      </c>
      <c r="H225" s="239" t="s">
        <v>374</v>
      </c>
      <c r="I225" s="239">
        <v>25</v>
      </c>
      <c r="K225" s="239">
        <v>15041649</v>
      </c>
      <c r="L225" s="239">
        <v>153600114</v>
      </c>
      <c r="M225" s="239">
        <v>12</v>
      </c>
      <c r="N225" s="239">
        <v>26</v>
      </c>
      <c r="O225" s="239">
        <v>2015</v>
      </c>
      <c r="P225" s="239" t="s">
        <v>386</v>
      </c>
      <c r="Q225" s="239">
        <v>13</v>
      </c>
      <c r="R225" s="239" t="s">
        <v>376</v>
      </c>
      <c r="S225" s="239">
        <v>5</v>
      </c>
      <c r="T225" s="239">
        <v>0</v>
      </c>
      <c r="U225" s="239">
        <v>1</v>
      </c>
      <c r="V225" s="239">
        <v>90</v>
      </c>
      <c r="W225" s="239">
        <v>54</v>
      </c>
      <c r="X225" s="239">
        <v>2</v>
      </c>
      <c r="Y225" s="239">
        <v>1</v>
      </c>
      <c r="Z225" s="239">
        <v>4</v>
      </c>
      <c r="AB225" s="239">
        <v>3</v>
      </c>
      <c r="AC225" s="239">
        <v>98</v>
      </c>
      <c r="AD225" s="239" t="s">
        <v>1849</v>
      </c>
      <c r="AE225" s="239" t="s">
        <v>1840</v>
      </c>
      <c r="AF225" s="239" t="s">
        <v>378</v>
      </c>
      <c r="AG225" s="239">
        <v>3</v>
      </c>
      <c r="AH225" s="239">
        <v>2</v>
      </c>
      <c r="AI225" s="239">
        <v>2</v>
      </c>
      <c r="AJ225" s="239">
        <v>4</v>
      </c>
      <c r="AK225" s="239">
        <v>21</v>
      </c>
      <c r="AL225" s="239">
        <v>16</v>
      </c>
      <c r="AM225" s="239" t="s">
        <v>384</v>
      </c>
      <c r="AN225" s="239">
        <v>5</v>
      </c>
      <c r="AS225" s="239">
        <v>3</v>
      </c>
      <c r="AT225" s="239">
        <v>98</v>
      </c>
      <c r="AU225" s="239">
        <v>65</v>
      </c>
      <c r="AV225" s="239">
        <v>10</v>
      </c>
      <c r="AW225" s="239">
        <v>21</v>
      </c>
      <c r="CT225" s="239">
        <v>425775</v>
      </c>
      <c r="CU225" s="239">
        <v>4958026</v>
      </c>
      <c r="CV225" s="239">
        <v>44.771775599999998</v>
      </c>
      <c r="CW225" s="239">
        <v>-93.938039399999994</v>
      </c>
      <c r="CX225" s="239" t="s">
        <v>379</v>
      </c>
      <c r="CY225" s="239" t="s">
        <v>1850</v>
      </c>
    </row>
    <row r="226" spans="1:103" x14ac:dyDescent="0.25">
      <c r="A226" s="239">
        <v>660770</v>
      </c>
      <c r="B226" s="239">
        <v>2</v>
      </c>
      <c r="C226" s="239">
        <v>212</v>
      </c>
      <c r="D226" s="239">
        <v>130.56100000000001</v>
      </c>
      <c r="E226" s="239">
        <v>10</v>
      </c>
      <c r="G226" s="239" t="s">
        <v>1728</v>
      </c>
      <c r="H226" s="239" t="s">
        <v>374</v>
      </c>
      <c r="I226" s="239">
        <v>25</v>
      </c>
      <c r="K226" s="239">
        <v>18035745</v>
      </c>
      <c r="M226" s="239">
        <v>11</v>
      </c>
      <c r="N226" s="239">
        <v>16</v>
      </c>
      <c r="O226" s="239">
        <v>2018</v>
      </c>
      <c r="P226" s="239" t="s">
        <v>383</v>
      </c>
      <c r="Q226" s="239">
        <v>18</v>
      </c>
      <c r="R226" s="239" t="s">
        <v>376</v>
      </c>
      <c r="S226" s="239">
        <v>5</v>
      </c>
      <c r="T226" s="239">
        <v>0</v>
      </c>
      <c r="U226" s="239">
        <v>1</v>
      </c>
      <c r="W226" s="239">
        <v>83</v>
      </c>
      <c r="X226" s="239">
        <v>2</v>
      </c>
      <c r="Y226" s="239">
        <v>4</v>
      </c>
      <c r="Z226" s="239">
        <v>4</v>
      </c>
      <c r="AB226" s="239">
        <v>3</v>
      </c>
      <c r="AC226" s="239">
        <v>98</v>
      </c>
      <c r="AD226" s="239" t="s">
        <v>377</v>
      </c>
      <c r="AF226" s="239" t="s">
        <v>470</v>
      </c>
      <c r="AG226" s="239">
        <v>3</v>
      </c>
      <c r="AH226" s="239">
        <v>2</v>
      </c>
      <c r="AI226" s="239">
        <v>3</v>
      </c>
      <c r="AJ226" s="239">
        <v>4</v>
      </c>
      <c r="AK226" s="239">
        <v>21</v>
      </c>
      <c r="AL226" s="239">
        <v>17</v>
      </c>
      <c r="AM226" s="239" t="s">
        <v>374</v>
      </c>
      <c r="AN226" s="239">
        <v>5</v>
      </c>
      <c r="AO226" s="239">
        <v>1</v>
      </c>
      <c r="AS226" s="239">
        <v>14</v>
      </c>
      <c r="AT226" s="239">
        <v>9</v>
      </c>
      <c r="AU226" s="239">
        <v>65</v>
      </c>
      <c r="AV226" s="239">
        <v>13</v>
      </c>
      <c r="AW226" s="239">
        <v>21</v>
      </c>
      <c r="CT226" s="239">
        <v>425946.944267229</v>
      </c>
      <c r="CU226" s="239">
        <v>4958052.6983506</v>
      </c>
      <c r="CV226" s="239">
        <v>44.7720336</v>
      </c>
      <c r="CW226" s="239">
        <v>-93.935873150000006</v>
      </c>
      <c r="CX226" s="239" t="s">
        <v>379</v>
      </c>
      <c r="CY226" s="239" t="s">
        <v>1851</v>
      </c>
    </row>
    <row r="227" spans="1:103" x14ac:dyDescent="0.25">
      <c r="A227" s="239">
        <v>11021296</v>
      </c>
      <c r="B227" s="239">
        <v>2</v>
      </c>
      <c r="C227" s="239">
        <v>212</v>
      </c>
      <c r="D227" s="239">
        <v>130.58600000000001</v>
      </c>
      <c r="E227" s="239">
        <v>10</v>
      </c>
      <c r="F227" s="239" t="s">
        <v>410</v>
      </c>
      <c r="H227" s="239" t="s">
        <v>374</v>
      </c>
      <c r="I227" s="239">
        <v>25</v>
      </c>
      <c r="L227" s="239">
        <v>152320043</v>
      </c>
      <c r="M227" s="239">
        <v>7</v>
      </c>
      <c r="N227" s="239">
        <v>25</v>
      </c>
      <c r="O227" s="239">
        <v>2015</v>
      </c>
      <c r="P227" s="239" t="s">
        <v>386</v>
      </c>
      <c r="Q227" s="239">
        <v>15</v>
      </c>
      <c r="S227" s="239">
        <v>5</v>
      </c>
      <c r="T227" s="239">
        <v>0</v>
      </c>
      <c r="U227" s="239">
        <v>2</v>
      </c>
      <c r="V227" s="239">
        <v>10</v>
      </c>
      <c r="W227" s="239">
        <v>10</v>
      </c>
      <c r="Y227" s="239">
        <v>1</v>
      </c>
      <c r="Z227" s="239">
        <v>1</v>
      </c>
      <c r="AB227" s="239">
        <v>1</v>
      </c>
      <c r="AC227" s="239">
        <v>98</v>
      </c>
      <c r="AF227" s="239" t="s">
        <v>378</v>
      </c>
      <c r="AG227" s="239">
        <v>5</v>
      </c>
      <c r="AH227" s="239">
        <v>2</v>
      </c>
      <c r="AI227" s="239">
        <v>2</v>
      </c>
      <c r="AJ227" s="239">
        <v>4</v>
      </c>
      <c r="AK227" s="239">
        <v>28</v>
      </c>
      <c r="AL227" s="239">
        <v>58</v>
      </c>
      <c r="AM227" s="239" t="s">
        <v>374</v>
      </c>
      <c r="AT227" s="239">
        <v>98</v>
      </c>
      <c r="AU227" s="239">
        <v>55</v>
      </c>
      <c r="AX227" s="239">
        <v>2</v>
      </c>
      <c r="AY227" s="239">
        <v>3</v>
      </c>
      <c r="AZ227" s="239">
        <v>4</v>
      </c>
      <c r="BA227" s="239">
        <v>21</v>
      </c>
      <c r="BB227" s="239">
        <v>35</v>
      </c>
      <c r="BC227" s="239" t="s">
        <v>384</v>
      </c>
      <c r="BJ227" s="239">
        <v>98</v>
      </c>
      <c r="BK227" s="239">
        <v>55</v>
      </c>
      <c r="CT227" s="239">
        <v>425999</v>
      </c>
      <c r="CU227" s="239">
        <v>4958023</v>
      </c>
      <c r="CV227" s="239">
        <v>44.771775400000003</v>
      </c>
      <c r="CW227" s="239">
        <v>-93.935214900000005</v>
      </c>
      <c r="CX227" s="239" t="s">
        <v>379</v>
      </c>
    </row>
    <row r="228" spans="1:103" x14ac:dyDescent="0.25">
      <c r="A228" s="239">
        <v>10775541</v>
      </c>
      <c r="B228" s="239">
        <v>2</v>
      </c>
      <c r="C228" s="239">
        <v>212</v>
      </c>
      <c r="D228" s="239">
        <v>130.614</v>
      </c>
      <c r="E228" s="239">
        <v>10</v>
      </c>
      <c r="F228" s="239" t="s">
        <v>410</v>
      </c>
      <c r="H228" s="239" t="s">
        <v>374</v>
      </c>
      <c r="I228" s="239">
        <v>25</v>
      </c>
      <c r="K228" s="239">
        <v>12005094</v>
      </c>
      <c r="L228" s="239">
        <v>120550093</v>
      </c>
      <c r="M228" s="239">
        <v>2</v>
      </c>
      <c r="N228" s="239">
        <v>24</v>
      </c>
      <c r="O228" s="239">
        <v>2012</v>
      </c>
      <c r="P228" s="239" t="s">
        <v>383</v>
      </c>
      <c r="Q228" s="239">
        <v>2</v>
      </c>
      <c r="S228" s="239">
        <v>5</v>
      </c>
      <c r="T228" s="239">
        <v>0</v>
      </c>
      <c r="U228" s="239">
        <v>1</v>
      </c>
      <c r="V228" s="239">
        <v>7</v>
      </c>
      <c r="W228" s="239">
        <v>32</v>
      </c>
      <c r="X228" s="239">
        <v>2</v>
      </c>
      <c r="Y228" s="239">
        <v>6</v>
      </c>
      <c r="Z228" s="239">
        <v>4</v>
      </c>
      <c r="AB228" s="239">
        <v>5</v>
      </c>
      <c r="AC228" s="239">
        <v>98</v>
      </c>
      <c r="AD228" s="239">
        <v>212</v>
      </c>
      <c r="AE228" s="239">
        <v>33</v>
      </c>
      <c r="AF228" s="239" t="s">
        <v>378</v>
      </c>
      <c r="AG228" s="239">
        <v>3</v>
      </c>
      <c r="AH228" s="239">
        <v>2</v>
      </c>
      <c r="AI228" s="239">
        <v>2</v>
      </c>
      <c r="AJ228" s="239">
        <v>4</v>
      </c>
      <c r="AK228" s="239">
        <v>21</v>
      </c>
      <c r="AL228" s="239">
        <v>45</v>
      </c>
      <c r="AM228" s="239" t="s">
        <v>384</v>
      </c>
      <c r="AN228" s="239">
        <v>5</v>
      </c>
      <c r="AS228" s="239">
        <v>3</v>
      </c>
      <c r="AT228" s="239">
        <v>98</v>
      </c>
      <c r="AU228" s="239">
        <v>65</v>
      </c>
      <c r="AV228" s="239">
        <v>11</v>
      </c>
      <c r="AW228" s="239">
        <v>21</v>
      </c>
      <c r="CT228" s="239">
        <v>426043</v>
      </c>
      <c r="CU228" s="239">
        <v>4958024</v>
      </c>
      <c r="CV228" s="239">
        <v>44.7717849</v>
      </c>
      <c r="CW228" s="239">
        <v>-93.934653499999996</v>
      </c>
      <c r="CX228" s="239" t="s">
        <v>379</v>
      </c>
      <c r="CY228" s="239" t="s">
        <v>1852</v>
      </c>
    </row>
    <row r="229" spans="1:103" x14ac:dyDescent="0.25">
      <c r="A229" s="239">
        <v>489013</v>
      </c>
      <c r="B229" s="239">
        <v>2</v>
      </c>
      <c r="C229" s="239">
        <v>212</v>
      </c>
      <c r="D229" s="239">
        <v>130.619</v>
      </c>
      <c r="E229" s="239">
        <v>10</v>
      </c>
      <c r="G229" s="239" t="s">
        <v>1728</v>
      </c>
      <c r="H229" s="239" t="s">
        <v>374</v>
      </c>
      <c r="I229" s="239">
        <v>25</v>
      </c>
      <c r="K229" s="239">
        <v>17508121</v>
      </c>
      <c r="M229" s="239">
        <v>7</v>
      </c>
      <c r="N229" s="239">
        <v>22</v>
      </c>
      <c r="O229" s="239">
        <v>2017</v>
      </c>
      <c r="P229" s="239" t="s">
        <v>386</v>
      </c>
      <c r="Q229" s="239">
        <v>18</v>
      </c>
      <c r="R229" s="239" t="s">
        <v>376</v>
      </c>
      <c r="S229" s="239">
        <v>2</v>
      </c>
      <c r="T229" s="239">
        <v>0</v>
      </c>
      <c r="U229" s="239">
        <v>2</v>
      </c>
      <c r="V229" s="239">
        <v>12</v>
      </c>
      <c r="W229" s="239">
        <v>10</v>
      </c>
      <c r="X229" s="239">
        <v>27</v>
      </c>
      <c r="Y229" s="239">
        <v>1</v>
      </c>
      <c r="Z229" s="239">
        <v>1</v>
      </c>
      <c r="AB229" s="239">
        <v>1</v>
      </c>
      <c r="AC229" s="239">
        <v>98</v>
      </c>
      <c r="AD229" s="239" t="s">
        <v>377</v>
      </c>
      <c r="AF229" s="239" t="s">
        <v>470</v>
      </c>
      <c r="AG229" s="239">
        <v>7</v>
      </c>
      <c r="AH229" s="239">
        <v>2</v>
      </c>
      <c r="AI229" s="239">
        <v>31</v>
      </c>
      <c r="AJ229" s="239">
        <v>4</v>
      </c>
      <c r="AK229" s="239">
        <v>32</v>
      </c>
      <c r="AL229" s="239">
        <v>59</v>
      </c>
      <c r="AM229" s="239" t="s">
        <v>374</v>
      </c>
      <c r="AN229" s="239">
        <v>5</v>
      </c>
      <c r="AO229" s="239">
        <v>70</v>
      </c>
      <c r="AS229" s="239">
        <v>14</v>
      </c>
      <c r="AT229" s="239">
        <v>22</v>
      </c>
      <c r="AV229" s="239">
        <v>13</v>
      </c>
      <c r="AW229" s="239">
        <v>21</v>
      </c>
      <c r="AX229" s="239">
        <v>2</v>
      </c>
      <c r="AY229" s="239">
        <v>3</v>
      </c>
      <c r="AZ229" s="239">
        <v>4</v>
      </c>
      <c r="BA229" s="239">
        <v>21</v>
      </c>
      <c r="BB229" s="239">
        <v>62</v>
      </c>
      <c r="BC229" s="239" t="s">
        <v>374</v>
      </c>
      <c r="BD229" s="239">
        <v>5</v>
      </c>
      <c r="BE229" s="239">
        <v>1</v>
      </c>
      <c r="BI229" s="239">
        <v>14</v>
      </c>
      <c r="BJ229" s="239">
        <v>22</v>
      </c>
      <c r="BK229" s="239">
        <v>50</v>
      </c>
      <c r="BL229" s="239">
        <v>13</v>
      </c>
      <c r="BM229" s="239">
        <v>21</v>
      </c>
      <c r="CT229" s="239">
        <v>426022.36051138898</v>
      </c>
      <c r="CU229" s="239">
        <v>4958061.0532554397</v>
      </c>
      <c r="CV229" s="239">
        <v>44.772116609999998</v>
      </c>
      <c r="CW229" s="239">
        <v>-93.93492139</v>
      </c>
      <c r="CX229" s="239" t="s">
        <v>379</v>
      </c>
      <c r="CY229" s="239" t="s">
        <v>1853</v>
      </c>
    </row>
    <row r="230" spans="1:103" x14ac:dyDescent="0.25">
      <c r="A230" s="239">
        <v>360608</v>
      </c>
      <c r="B230" s="239">
        <v>2</v>
      </c>
      <c r="C230" s="239">
        <v>212</v>
      </c>
      <c r="D230" s="239">
        <v>130.66800000000001</v>
      </c>
      <c r="E230" s="239">
        <v>10</v>
      </c>
      <c r="F230" s="239" t="s">
        <v>410</v>
      </c>
      <c r="H230" s="239" t="s">
        <v>374</v>
      </c>
      <c r="I230" s="239">
        <v>25</v>
      </c>
      <c r="K230" s="239">
        <v>16507061</v>
      </c>
      <c r="M230" s="239">
        <v>6</v>
      </c>
      <c r="N230" s="239">
        <v>30</v>
      </c>
      <c r="O230" s="239">
        <v>2016</v>
      </c>
      <c r="P230" s="239" t="s">
        <v>416</v>
      </c>
      <c r="Q230" s="239">
        <v>13</v>
      </c>
      <c r="R230" s="239" t="s">
        <v>393</v>
      </c>
      <c r="S230" s="239">
        <v>5</v>
      </c>
      <c r="T230" s="239">
        <v>0</v>
      </c>
      <c r="U230" s="239">
        <v>2</v>
      </c>
      <c r="V230" s="239">
        <v>5</v>
      </c>
      <c r="W230" s="239">
        <v>10</v>
      </c>
      <c r="X230" s="239">
        <v>3</v>
      </c>
      <c r="Y230" s="239">
        <v>1</v>
      </c>
      <c r="Z230" s="239">
        <v>2</v>
      </c>
      <c r="AB230" s="239">
        <v>1</v>
      </c>
      <c r="AC230" s="239">
        <v>98</v>
      </c>
      <c r="AD230" s="239" t="s">
        <v>377</v>
      </c>
      <c r="AF230" s="239" t="s">
        <v>378</v>
      </c>
      <c r="AG230" s="239">
        <v>10</v>
      </c>
      <c r="AH230" s="239">
        <v>2</v>
      </c>
      <c r="AI230" s="239">
        <v>2</v>
      </c>
      <c r="AJ230" s="239">
        <v>3</v>
      </c>
      <c r="AK230" s="239">
        <v>21</v>
      </c>
      <c r="AL230" s="239">
        <v>24</v>
      </c>
      <c r="AM230" s="239" t="s">
        <v>374</v>
      </c>
      <c r="AN230" s="239">
        <v>5</v>
      </c>
      <c r="AO230" s="239">
        <v>63</v>
      </c>
      <c r="AS230" s="239">
        <v>14</v>
      </c>
      <c r="AT230" s="239">
        <v>20</v>
      </c>
      <c r="AU230" s="239">
        <v>55</v>
      </c>
      <c r="AV230" s="239">
        <v>11</v>
      </c>
      <c r="AW230" s="239">
        <v>21</v>
      </c>
      <c r="AX230" s="239">
        <v>2</v>
      </c>
      <c r="AY230" s="239">
        <v>2</v>
      </c>
      <c r="AZ230" s="239">
        <v>2</v>
      </c>
      <c r="BA230" s="239">
        <v>21</v>
      </c>
      <c r="BB230" s="239">
        <v>22</v>
      </c>
      <c r="BC230" s="239" t="s">
        <v>384</v>
      </c>
      <c r="BD230" s="239">
        <v>5</v>
      </c>
      <c r="BE230" s="239">
        <v>1</v>
      </c>
      <c r="BI230" s="239">
        <v>14</v>
      </c>
      <c r="BJ230" s="239">
        <v>20</v>
      </c>
      <c r="BK230" s="239">
        <v>30</v>
      </c>
      <c r="BL230" s="239">
        <v>11</v>
      </c>
      <c r="BM230" s="239">
        <v>21</v>
      </c>
      <c r="CT230" s="239">
        <v>426132.42739818897</v>
      </c>
      <c r="CU230" s="239">
        <v>4958018.7198374402</v>
      </c>
      <c r="CV230" s="239">
        <v>44.77174694</v>
      </c>
      <c r="CW230" s="239">
        <v>-93.933524430000006</v>
      </c>
      <c r="CX230" s="239" t="s">
        <v>379</v>
      </c>
      <c r="CY230" s="239" t="s">
        <v>1854</v>
      </c>
    </row>
    <row r="231" spans="1:103" x14ac:dyDescent="0.25">
      <c r="A231" s="239">
        <v>588302</v>
      </c>
      <c r="B231" s="239">
        <v>2</v>
      </c>
      <c r="C231" s="239">
        <v>212</v>
      </c>
      <c r="D231" s="239">
        <v>130.79499999999999</v>
      </c>
      <c r="E231" s="239">
        <v>10</v>
      </c>
      <c r="F231" s="239" t="s">
        <v>410</v>
      </c>
      <c r="H231" s="239" t="s">
        <v>374</v>
      </c>
      <c r="I231" s="239">
        <v>25</v>
      </c>
      <c r="K231" s="239">
        <v>18009766</v>
      </c>
      <c r="M231" s="239">
        <v>4</v>
      </c>
      <c r="N231" s="239">
        <v>4</v>
      </c>
      <c r="O231" s="239">
        <v>2018</v>
      </c>
      <c r="P231" s="239" t="s">
        <v>375</v>
      </c>
      <c r="Q231" s="239">
        <v>8</v>
      </c>
      <c r="R231" s="239" t="s">
        <v>393</v>
      </c>
      <c r="S231" s="239">
        <v>5</v>
      </c>
      <c r="T231" s="239">
        <v>0</v>
      </c>
      <c r="U231" s="239">
        <v>1</v>
      </c>
      <c r="W231" s="239">
        <v>32</v>
      </c>
      <c r="X231" s="239">
        <v>2</v>
      </c>
      <c r="Y231" s="239">
        <v>1</v>
      </c>
      <c r="Z231" s="239">
        <v>4</v>
      </c>
      <c r="AB231" s="239">
        <v>5</v>
      </c>
      <c r="AC231" s="239">
        <v>98</v>
      </c>
      <c r="AD231" s="239" t="s">
        <v>377</v>
      </c>
      <c r="AF231" s="239" t="s">
        <v>378</v>
      </c>
      <c r="AG231" s="239">
        <v>3</v>
      </c>
      <c r="AH231" s="239">
        <v>2</v>
      </c>
      <c r="AI231" s="239">
        <v>4</v>
      </c>
      <c r="AJ231" s="239">
        <v>3</v>
      </c>
      <c r="AK231" s="239">
        <v>26</v>
      </c>
      <c r="AL231" s="239">
        <v>28</v>
      </c>
      <c r="AM231" s="239" t="s">
        <v>384</v>
      </c>
      <c r="AN231" s="239">
        <v>5</v>
      </c>
      <c r="AO231" s="239">
        <v>71</v>
      </c>
      <c r="AS231" s="239">
        <v>14</v>
      </c>
      <c r="AT231" s="239">
        <v>98</v>
      </c>
      <c r="AU231" s="239">
        <v>50</v>
      </c>
      <c r="AV231" s="239">
        <v>11</v>
      </c>
      <c r="AW231" s="239">
        <v>21</v>
      </c>
      <c r="CT231" s="239">
        <v>426332.614812596</v>
      </c>
      <c r="CU231" s="239">
        <v>4958048.8316746904</v>
      </c>
      <c r="CV231" s="239">
        <v>44.772038629999997</v>
      </c>
      <c r="CW231" s="239">
        <v>-93.930999180000001</v>
      </c>
      <c r="CX231" s="239" t="s">
        <v>379</v>
      </c>
      <c r="CY231" s="239" t="s">
        <v>1855</v>
      </c>
    </row>
    <row r="232" spans="1:103" x14ac:dyDescent="0.25">
      <c r="A232" s="239">
        <v>10714921</v>
      </c>
      <c r="B232" s="239">
        <v>2</v>
      </c>
      <c r="C232" s="239">
        <v>212</v>
      </c>
      <c r="D232" s="239">
        <v>130.79900000000001</v>
      </c>
      <c r="E232" s="239">
        <v>10</v>
      </c>
      <c r="F232" s="239" t="s">
        <v>410</v>
      </c>
      <c r="H232" s="239" t="s">
        <v>374</v>
      </c>
      <c r="I232" s="239">
        <v>25</v>
      </c>
      <c r="L232" s="239">
        <v>113410134</v>
      </c>
      <c r="M232" s="239">
        <v>11</v>
      </c>
      <c r="N232" s="239">
        <v>4</v>
      </c>
      <c r="O232" s="239">
        <v>2011</v>
      </c>
      <c r="P232" s="239" t="s">
        <v>383</v>
      </c>
      <c r="Q232" s="239">
        <v>6</v>
      </c>
      <c r="S232" s="239">
        <v>5</v>
      </c>
      <c r="T232" s="239">
        <v>0</v>
      </c>
      <c r="U232" s="239">
        <v>1</v>
      </c>
      <c r="V232" s="239">
        <v>8</v>
      </c>
      <c r="W232" s="239">
        <v>16</v>
      </c>
      <c r="Y232" s="239">
        <v>2</v>
      </c>
      <c r="Z232" s="239">
        <v>1</v>
      </c>
      <c r="AB232" s="239">
        <v>1</v>
      </c>
      <c r="AC232" s="239">
        <v>98</v>
      </c>
      <c r="AF232" s="239" t="s">
        <v>378</v>
      </c>
      <c r="AG232" s="239">
        <v>4</v>
      </c>
      <c r="AH232" s="239">
        <v>2</v>
      </c>
      <c r="AI232" s="239">
        <v>1</v>
      </c>
      <c r="AK232" s="239">
        <v>21</v>
      </c>
      <c r="AL232" s="239">
        <v>54</v>
      </c>
      <c r="AM232" s="239" t="s">
        <v>384</v>
      </c>
      <c r="AT232" s="239">
        <v>98</v>
      </c>
      <c r="AU232" s="239">
        <v>55</v>
      </c>
      <c r="CT232" s="239">
        <v>426339</v>
      </c>
      <c r="CU232" s="239">
        <v>4958051</v>
      </c>
      <c r="CV232" s="239">
        <v>44.7720597</v>
      </c>
      <c r="CW232" s="239">
        <v>-93.930920900000004</v>
      </c>
      <c r="CX232" s="239" t="s">
        <v>379</v>
      </c>
    </row>
    <row r="233" spans="1:103" x14ac:dyDescent="0.25">
      <c r="A233" s="239">
        <v>354763</v>
      </c>
      <c r="B233" s="239">
        <v>2</v>
      </c>
      <c r="C233" s="239">
        <v>212</v>
      </c>
      <c r="D233" s="239">
        <v>130.84899999999999</v>
      </c>
      <c r="E233" s="239">
        <v>10</v>
      </c>
      <c r="F233" s="239" t="s">
        <v>410</v>
      </c>
      <c r="H233" s="239" t="s">
        <v>374</v>
      </c>
      <c r="I233" s="239">
        <v>25</v>
      </c>
      <c r="K233" s="239">
        <v>16506036</v>
      </c>
      <c r="M233" s="239">
        <v>6</v>
      </c>
      <c r="N233" s="239">
        <v>6</v>
      </c>
      <c r="O233" s="239">
        <v>2016</v>
      </c>
      <c r="P233" s="239" t="s">
        <v>381</v>
      </c>
      <c r="Q233" s="239">
        <v>10</v>
      </c>
      <c r="R233" s="239" t="s">
        <v>393</v>
      </c>
      <c r="S233" s="239">
        <v>4</v>
      </c>
      <c r="T233" s="239">
        <v>0</v>
      </c>
      <c r="U233" s="239">
        <v>2</v>
      </c>
      <c r="V233" s="239">
        <v>12</v>
      </c>
      <c r="W233" s="239">
        <v>10</v>
      </c>
      <c r="X233" s="239">
        <v>2</v>
      </c>
      <c r="Y233" s="239">
        <v>1</v>
      </c>
      <c r="Z233" s="239">
        <v>1</v>
      </c>
      <c r="AB233" s="239">
        <v>1</v>
      </c>
      <c r="AC233" s="239">
        <v>98</v>
      </c>
      <c r="AD233" s="239" t="s">
        <v>377</v>
      </c>
      <c r="AF233" s="239" t="s">
        <v>378</v>
      </c>
      <c r="AG233" s="239">
        <v>7</v>
      </c>
      <c r="AH233" s="239">
        <v>2</v>
      </c>
      <c r="AI233" s="239">
        <v>2</v>
      </c>
      <c r="AJ233" s="239">
        <v>3</v>
      </c>
      <c r="AK233" s="239">
        <v>34</v>
      </c>
      <c r="AL233" s="239">
        <v>68</v>
      </c>
      <c r="AM233" s="239" t="s">
        <v>374</v>
      </c>
      <c r="AN233" s="239">
        <v>5</v>
      </c>
      <c r="AO233" s="239">
        <v>1</v>
      </c>
      <c r="AS233" s="239">
        <v>14</v>
      </c>
      <c r="AT233" s="239">
        <v>20</v>
      </c>
      <c r="AU233" s="239">
        <v>55</v>
      </c>
      <c r="AV233" s="239">
        <v>11</v>
      </c>
      <c r="AW233" s="239">
        <v>21</v>
      </c>
      <c r="AX233" s="239">
        <v>2</v>
      </c>
      <c r="AY233" s="239">
        <v>3</v>
      </c>
      <c r="AZ233" s="239">
        <v>3</v>
      </c>
      <c r="BA233" s="239">
        <v>21</v>
      </c>
      <c r="BB233" s="239">
        <v>46</v>
      </c>
      <c r="BC233" s="239" t="s">
        <v>374</v>
      </c>
      <c r="BD233" s="239">
        <v>5</v>
      </c>
      <c r="BE233" s="239">
        <v>4</v>
      </c>
      <c r="BI233" s="239">
        <v>14</v>
      </c>
      <c r="BJ233" s="239">
        <v>20</v>
      </c>
      <c r="BK233" s="239">
        <v>55</v>
      </c>
      <c r="BL233" s="239">
        <v>11</v>
      </c>
      <c r="BM233" s="239">
        <v>21</v>
      </c>
      <c r="CT233" s="239">
        <v>426422.41131149</v>
      </c>
      <c r="CU233" s="239">
        <v>4958050.4699009396</v>
      </c>
      <c r="CV233" s="239">
        <v>44.77206262</v>
      </c>
      <c r="CW233" s="239">
        <v>-93.929864730000006</v>
      </c>
      <c r="CX233" s="239" t="s">
        <v>379</v>
      </c>
      <c r="CY233" s="239" t="s">
        <v>1856</v>
      </c>
    </row>
    <row r="234" spans="1:103" x14ac:dyDescent="0.25">
      <c r="A234" s="239">
        <v>699564</v>
      </c>
      <c r="B234" s="239">
        <v>2</v>
      </c>
      <c r="C234" s="239">
        <v>212</v>
      </c>
      <c r="D234" s="239">
        <v>130.85</v>
      </c>
      <c r="E234" s="239">
        <v>10</v>
      </c>
      <c r="F234" s="239" t="s">
        <v>410</v>
      </c>
      <c r="H234" s="239" t="s">
        <v>374</v>
      </c>
      <c r="I234" s="239">
        <v>25</v>
      </c>
      <c r="K234" s="239">
        <v>19503900</v>
      </c>
      <c r="M234" s="239">
        <v>3</v>
      </c>
      <c r="N234" s="239">
        <v>10</v>
      </c>
      <c r="O234" s="239">
        <v>2019</v>
      </c>
      <c r="P234" s="239" t="s">
        <v>389</v>
      </c>
      <c r="Q234" s="239">
        <v>21</v>
      </c>
      <c r="R234" s="239" t="s">
        <v>376</v>
      </c>
      <c r="S234" s="239">
        <v>5</v>
      </c>
      <c r="T234" s="239">
        <v>0</v>
      </c>
      <c r="U234" s="239">
        <v>3</v>
      </c>
      <c r="W234" s="239">
        <v>75</v>
      </c>
      <c r="X234" s="239">
        <v>10</v>
      </c>
      <c r="Y234" s="239">
        <v>4</v>
      </c>
      <c r="Z234" s="239">
        <v>2</v>
      </c>
      <c r="AB234" s="239">
        <v>1</v>
      </c>
      <c r="AC234" s="239">
        <v>98</v>
      </c>
      <c r="AD234" s="239" t="s">
        <v>377</v>
      </c>
      <c r="AF234" s="239" t="s">
        <v>378</v>
      </c>
      <c r="AG234" s="239">
        <v>90</v>
      </c>
      <c r="AH234" s="239">
        <v>1</v>
      </c>
      <c r="AJ234" s="239">
        <v>99</v>
      </c>
      <c r="AK234" s="239">
        <v>21</v>
      </c>
      <c r="AL234" s="239">
        <v>0</v>
      </c>
      <c r="AS234" s="239">
        <v>12</v>
      </c>
      <c r="AT234" s="239">
        <v>20</v>
      </c>
      <c r="AU234" s="239">
        <v>55</v>
      </c>
      <c r="AV234" s="239">
        <v>11</v>
      </c>
      <c r="AW234" s="239">
        <v>21</v>
      </c>
      <c r="AX234" s="239">
        <v>2</v>
      </c>
      <c r="AY234" s="239">
        <v>49</v>
      </c>
      <c r="AZ234" s="239">
        <v>4</v>
      </c>
      <c r="BA234" s="239">
        <v>21</v>
      </c>
      <c r="BB234" s="239">
        <v>61</v>
      </c>
      <c r="BC234" s="239" t="s">
        <v>384</v>
      </c>
      <c r="BD234" s="239">
        <v>5</v>
      </c>
      <c r="BE234" s="239">
        <v>1</v>
      </c>
      <c r="BI234" s="239">
        <v>12</v>
      </c>
      <c r="BJ234" s="239">
        <v>20</v>
      </c>
      <c r="BK234" s="239">
        <v>55</v>
      </c>
      <c r="BL234" s="239">
        <v>11</v>
      </c>
      <c r="BM234" s="239">
        <v>21</v>
      </c>
      <c r="BN234" s="239">
        <v>3</v>
      </c>
      <c r="BO234" s="239">
        <v>2</v>
      </c>
      <c r="BP234" s="239">
        <v>99</v>
      </c>
      <c r="BQ234" s="239">
        <v>20</v>
      </c>
      <c r="BY234" s="239">
        <v>99</v>
      </c>
      <c r="BZ234" s="239">
        <v>99</v>
      </c>
      <c r="CA234" s="239">
        <v>30</v>
      </c>
      <c r="CB234" s="239">
        <v>11</v>
      </c>
      <c r="CC234" s="239">
        <v>21</v>
      </c>
      <c r="CT234" s="239">
        <v>426420.29464058997</v>
      </c>
      <c r="CU234" s="239">
        <v>4958073.7532808399</v>
      </c>
      <c r="CV234" s="239">
        <v>44.772271979999999</v>
      </c>
      <c r="CW234" s="239">
        <v>-93.929894840000003</v>
      </c>
      <c r="CX234" s="239" t="s">
        <v>379</v>
      </c>
      <c r="CY234" s="239" t="s">
        <v>1857</v>
      </c>
    </row>
    <row r="235" spans="1:103" x14ac:dyDescent="0.25">
      <c r="A235" s="239">
        <v>588263</v>
      </c>
      <c r="B235" s="239">
        <v>2</v>
      </c>
      <c r="C235" s="239">
        <v>212</v>
      </c>
      <c r="D235" s="239">
        <v>130.85300000000001</v>
      </c>
      <c r="E235" s="239">
        <v>10</v>
      </c>
      <c r="G235" s="239" t="s">
        <v>1728</v>
      </c>
      <c r="H235" s="239" t="s">
        <v>374</v>
      </c>
      <c r="I235" s="239">
        <v>25</v>
      </c>
      <c r="K235" s="239">
        <v>18009765</v>
      </c>
      <c r="M235" s="239">
        <v>4</v>
      </c>
      <c r="N235" s="239">
        <v>4</v>
      </c>
      <c r="O235" s="239">
        <v>2018</v>
      </c>
      <c r="P235" s="239" t="s">
        <v>375</v>
      </c>
      <c r="Q235" s="239">
        <v>8</v>
      </c>
      <c r="R235" s="239" t="s">
        <v>376</v>
      </c>
      <c r="S235" s="239">
        <v>5</v>
      </c>
      <c r="T235" s="239">
        <v>0</v>
      </c>
      <c r="U235" s="239">
        <v>1</v>
      </c>
      <c r="W235" s="239">
        <v>32</v>
      </c>
      <c r="X235" s="239">
        <v>2</v>
      </c>
      <c r="Y235" s="239">
        <v>1</v>
      </c>
      <c r="Z235" s="239">
        <v>4</v>
      </c>
      <c r="AB235" s="239">
        <v>5</v>
      </c>
      <c r="AC235" s="239">
        <v>98</v>
      </c>
      <c r="AD235" s="239" t="s">
        <v>377</v>
      </c>
      <c r="AF235" s="239" t="s">
        <v>470</v>
      </c>
      <c r="AG235" s="239">
        <v>3</v>
      </c>
      <c r="AH235" s="239">
        <v>2</v>
      </c>
      <c r="AI235" s="239">
        <v>6</v>
      </c>
      <c r="AJ235" s="239">
        <v>4</v>
      </c>
      <c r="AK235" s="239">
        <v>21</v>
      </c>
      <c r="AL235" s="239">
        <v>26</v>
      </c>
      <c r="AM235" s="239" t="s">
        <v>374</v>
      </c>
      <c r="AN235" s="239">
        <v>5</v>
      </c>
      <c r="AO235" s="239">
        <v>71</v>
      </c>
      <c r="AS235" s="239">
        <v>14</v>
      </c>
      <c r="AT235" s="239">
        <v>98</v>
      </c>
      <c r="AU235" s="239">
        <v>50</v>
      </c>
      <c r="AV235" s="239">
        <v>11</v>
      </c>
      <c r="AW235" s="239">
        <v>21</v>
      </c>
      <c r="CT235" s="239">
        <v>426416.16192246502</v>
      </c>
      <c r="CU235" s="239">
        <v>4958090.9779071603</v>
      </c>
      <c r="CV235" s="239">
        <v>44.772426590000002</v>
      </c>
      <c r="CW235" s="239">
        <v>-93.929949550000003</v>
      </c>
      <c r="CX235" s="239" t="s">
        <v>438</v>
      </c>
      <c r="CY235" s="239" t="s">
        <v>1858</v>
      </c>
    </row>
    <row r="236" spans="1:103" x14ac:dyDescent="0.25">
      <c r="A236" s="239">
        <v>416332</v>
      </c>
      <c r="B236" s="239">
        <v>2</v>
      </c>
      <c r="C236" s="239">
        <v>212</v>
      </c>
      <c r="D236" s="239">
        <v>130.85599999999999</v>
      </c>
      <c r="E236" s="239">
        <v>10</v>
      </c>
      <c r="G236" s="239" t="s">
        <v>1728</v>
      </c>
      <c r="H236" s="239" t="s">
        <v>374</v>
      </c>
      <c r="I236" s="239">
        <v>25</v>
      </c>
      <c r="K236" s="239">
        <v>17001851</v>
      </c>
      <c r="M236" s="239">
        <v>1</v>
      </c>
      <c r="N236" s="239">
        <v>18</v>
      </c>
      <c r="O236" s="239">
        <v>2017</v>
      </c>
      <c r="P236" s="239" t="s">
        <v>375</v>
      </c>
      <c r="Q236" s="239">
        <v>6</v>
      </c>
      <c r="R236" s="239" t="s">
        <v>393</v>
      </c>
      <c r="S236" s="239">
        <v>5</v>
      </c>
      <c r="T236" s="239">
        <v>0</v>
      </c>
      <c r="U236" s="239">
        <v>2</v>
      </c>
      <c r="V236" s="239">
        <v>12</v>
      </c>
      <c r="W236" s="239">
        <v>10</v>
      </c>
      <c r="X236" s="239">
        <v>3</v>
      </c>
      <c r="Y236" s="239">
        <v>4</v>
      </c>
      <c r="Z236" s="239">
        <v>1</v>
      </c>
      <c r="AB236" s="239">
        <v>2</v>
      </c>
      <c r="AC236" s="239">
        <v>98</v>
      </c>
      <c r="AD236" s="239" t="s">
        <v>377</v>
      </c>
      <c r="AF236" s="239" t="s">
        <v>378</v>
      </c>
      <c r="AG236" s="239">
        <v>7</v>
      </c>
      <c r="AH236" s="239">
        <v>2</v>
      </c>
      <c r="AI236" s="239">
        <v>49</v>
      </c>
      <c r="AJ236" s="239">
        <v>3</v>
      </c>
      <c r="AK236" s="239">
        <v>24</v>
      </c>
      <c r="AL236" s="239">
        <v>34</v>
      </c>
      <c r="AM236" s="239" t="s">
        <v>374</v>
      </c>
      <c r="AN236" s="239">
        <v>5</v>
      </c>
      <c r="AO236" s="239">
        <v>74</v>
      </c>
      <c r="AS236" s="239">
        <v>14</v>
      </c>
      <c r="AT236" s="239">
        <v>20</v>
      </c>
      <c r="AU236" s="239">
        <v>50</v>
      </c>
      <c r="AV236" s="239">
        <v>11</v>
      </c>
      <c r="AW236" s="239">
        <v>21</v>
      </c>
      <c r="AX236" s="239">
        <v>2</v>
      </c>
      <c r="AY236" s="239">
        <v>4</v>
      </c>
      <c r="AZ236" s="239">
        <v>3</v>
      </c>
      <c r="BA236" s="239">
        <v>24</v>
      </c>
      <c r="BB236" s="239">
        <v>53</v>
      </c>
      <c r="BC236" s="239" t="s">
        <v>384</v>
      </c>
      <c r="BD236" s="239">
        <v>5</v>
      </c>
      <c r="BE236" s="239">
        <v>1</v>
      </c>
      <c r="BI236" s="239">
        <v>14</v>
      </c>
      <c r="BJ236" s="239">
        <v>20</v>
      </c>
      <c r="BK236" s="239">
        <v>50</v>
      </c>
      <c r="BL236" s="239">
        <v>11</v>
      </c>
      <c r="BM236" s="239">
        <v>21</v>
      </c>
      <c r="CT236" s="239">
        <v>426430.88854055601</v>
      </c>
      <c r="CU236" s="239">
        <v>4958071.8222861504</v>
      </c>
      <c r="CV236" s="239">
        <v>44.772255690000001</v>
      </c>
      <c r="CW236" s="239">
        <v>-93.929760700000003</v>
      </c>
      <c r="CX236" s="239" t="s">
        <v>438</v>
      </c>
      <c r="CY236" s="239" t="s">
        <v>1859</v>
      </c>
    </row>
    <row r="237" spans="1:103" x14ac:dyDescent="0.25">
      <c r="A237" s="239">
        <v>675181</v>
      </c>
      <c r="B237" s="239">
        <v>2</v>
      </c>
      <c r="C237" s="239">
        <v>212</v>
      </c>
      <c r="D237" s="239">
        <v>130.86500000000001</v>
      </c>
      <c r="E237" s="239">
        <v>10</v>
      </c>
      <c r="F237" s="239" t="s">
        <v>410</v>
      </c>
      <c r="H237" s="239" t="s">
        <v>374</v>
      </c>
      <c r="I237" s="239">
        <v>25</v>
      </c>
      <c r="K237" s="239">
        <v>19000675</v>
      </c>
      <c r="M237" s="239">
        <v>1</v>
      </c>
      <c r="N237" s="239">
        <v>8</v>
      </c>
      <c r="O237" s="239">
        <v>2019</v>
      </c>
      <c r="P237" s="239" t="s">
        <v>391</v>
      </c>
      <c r="Q237" s="239">
        <v>15</v>
      </c>
      <c r="R237" s="239" t="s">
        <v>393</v>
      </c>
      <c r="S237" s="239">
        <v>5</v>
      </c>
      <c r="T237" s="239">
        <v>0</v>
      </c>
      <c r="U237" s="239">
        <v>2</v>
      </c>
      <c r="V237" s="239">
        <v>12</v>
      </c>
      <c r="W237" s="239">
        <v>10</v>
      </c>
      <c r="X237" s="239">
        <v>3</v>
      </c>
      <c r="Y237" s="239">
        <v>1</v>
      </c>
      <c r="Z237" s="239">
        <v>1</v>
      </c>
      <c r="AB237" s="239">
        <v>1</v>
      </c>
      <c r="AC237" s="239">
        <v>98</v>
      </c>
      <c r="AD237" s="239" t="s">
        <v>377</v>
      </c>
      <c r="AF237" s="239" t="s">
        <v>378</v>
      </c>
      <c r="AG237" s="239">
        <v>7</v>
      </c>
      <c r="AH237" s="239">
        <v>2</v>
      </c>
      <c r="AI237" s="239">
        <v>2</v>
      </c>
      <c r="AJ237" s="239">
        <v>3</v>
      </c>
      <c r="AK237" s="239">
        <v>34</v>
      </c>
      <c r="AL237" s="239">
        <v>22</v>
      </c>
      <c r="AM237" s="239" t="s">
        <v>384</v>
      </c>
      <c r="AN237" s="239">
        <v>5</v>
      </c>
      <c r="AO237" s="239">
        <v>1</v>
      </c>
      <c r="AS237" s="239">
        <v>15</v>
      </c>
      <c r="AT237" s="239">
        <v>20</v>
      </c>
      <c r="AU237" s="239">
        <v>50</v>
      </c>
      <c r="AV237" s="239">
        <v>11</v>
      </c>
      <c r="AW237" s="239">
        <v>21</v>
      </c>
      <c r="AX237" s="239">
        <v>2</v>
      </c>
      <c r="AY237" s="239">
        <v>49</v>
      </c>
      <c r="AZ237" s="239">
        <v>3</v>
      </c>
      <c r="BA237" s="239">
        <v>26</v>
      </c>
      <c r="BB237" s="239">
        <v>37</v>
      </c>
      <c r="BC237" s="239" t="s">
        <v>374</v>
      </c>
      <c r="BD237" s="239">
        <v>5</v>
      </c>
      <c r="BE237" s="239">
        <v>74</v>
      </c>
      <c r="BI237" s="239">
        <v>15</v>
      </c>
      <c r="BJ237" s="239">
        <v>20</v>
      </c>
      <c r="BK237" s="239">
        <v>50</v>
      </c>
      <c r="BL237" s="239">
        <v>11</v>
      </c>
      <c r="BM237" s="239">
        <v>21</v>
      </c>
      <c r="CT237" s="239">
        <v>426445.78942759102</v>
      </c>
      <c r="CU237" s="239">
        <v>4958062.9641122697</v>
      </c>
      <c r="CV237" s="239">
        <v>44.772177489999997</v>
      </c>
      <c r="CW237" s="239">
        <v>-93.929571129999999</v>
      </c>
      <c r="CX237" s="239" t="s">
        <v>379</v>
      </c>
      <c r="CY237" s="239" t="s">
        <v>1860</v>
      </c>
    </row>
    <row r="238" spans="1:103" x14ac:dyDescent="0.25">
      <c r="A238" s="239">
        <v>362331</v>
      </c>
      <c r="B238" s="239">
        <v>2</v>
      </c>
      <c r="C238" s="239">
        <v>212</v>
      </c>
      <c r="D238" s="239">
        <v>130.86600000000001</v>
      </c>
      <c r="E238" s="239">
        <v>10</v>
      </c>
      <c r="F238" s="239" t="s">
        <v>410</v>
      </c>
      <c r="H238" s="239" t="s">
        <v>374</v>
      </c>
      <c r="I238" s="239">
        <v>25</v>
      </c>
      <c r="K238" s="239">
        <v>16022561</v>
      </c>
      <c r="M238" s="239">
        <v>7</v>
      </c>
      <c r="N238" s="239">
        <v>7</v>
      </c>
      <c r="O238" s="239">
        <v>2016</v>
      </c>
      <c r="P238" s="239" t="s">
        <v>416</v>
      </c>
      <c r="Q238" s="239">
        <v>15</v>
      </c>
      <c r="R238" s="239" t="s">
        <v>393</v>
      </c>
      <c r="S238" s="239">
        <v>5</v>
      </c>
      <c r="T238" s="239">
        <v>0</v>
      </c>
      <c r="U238" s="239">
        <v>2</v>
      </c>
      <c r="V238" s="239">
        <v>12</v>
      </c>
      <c r="W238" s="239">
        <v>10</v>
      </c>
      <c r="X238" s="239">
        <v>3</v>
      </c>
      <c r="Y238" s="239">
        <v>1</v>
      </c>
      <c r="Z238" s="239">
        <v>1</v>
      </c>
      <c r="AB238" s="239">
        <v>1</v>
      </c>
      <c r="AC238" s="239">
        <v>98</v>
      </c>
      <c r="AD238" s="239" t="s">
        <v>377</v>
      </c>
      <c r="AF238" s="239" t="s">
        <v>378</v>
      </c>
      <c r="AG238" s="239">
        <v>7</v>
      </c>
      <c r="AH238" s="239">
        <v>2</v>
      </c>
      <c r="AI238" s="239">
        <v>3</v>
      </c>
      <c r="AJ238" s="239">
        <v>3</v>
      </c>
      <c r="AK238" s="239">
        <v>26</v>
      </c>
      <c r="AL238" s="239">
        <v>48</v>
      </c>
      <c r="AM238" s="239" t="s">
        <v>384</v>
      </c>
      <c r="AN238" s="239">
        <v>5</v>
      </c>
      <c r="AO238" s="239">
        <v>4</v>
      </c>
      <c r="AS238" s="239">
        <v>14</v>
      </c>
      <c r="AT238" s="239">
        <v>20</v>
      </c>
      <c r="AU238" s="239">
        <v>50</v>
      </c>
      <c r="AV238" s="239">
        <v>11</v>
      </c>
      <c r="AW238" s="239">
        <v>21</v>
      </c>
      <c r="AX238" s="239">
        <v>2</v>
      </c>
      <c r="AY238" s="239">
        <v>4</v>
      </c>
      <c r="AZ238" s="239">
        <v>3</v>
      </c>
      <c r="BA238" s="239">
        <v>26</v>
      </c>
      <c r="BB238" s="239">
        <v>75</v>
      </c>
      <c r="BC238" s="239" t="s">
        <v>384</v>
      </c>
      <c r="BD238" s="239">
        <v>5</v>
      </c>
      <c r="BE238" s="239">
        <v>1</v>
      </c>
      <c r="BI238" s="239">
        <v>14</v>
      </c>
      <c r="BJ238" s="239">
        <v>20</v>
      </c>
      <c r="BL238" s="239">
        <v>11</v>
      </c>
      <c r="BM238" s="239">
        <v>21</v>
      </c>
      <c r="CT238" s="239">
        <v>426448.13179832301</v>
      </c>
      <c r="CU238" s="239">
        <v>4958062.4968030499</v>
      </c>
      <c r="CV238" s="239">
        <v>44.772173520000003</v>
      </c>
      <c r="CW238" s="239">
        <v>-93.929541459999996</v>
      </c>
      <c r="CX238" s="239" t="s">
        <v>379</v>
      </c>
      <c r="CY238" s="239" t="s">
        <v>1861</v>
      </c>
    </row>
    <row r="239" spans="1:103" x14ac:dyDescent="0.25">
      <c r="A239" s="239">
        <v>452641</v>
      </c>
      <c r="B239" s="239">
        <v>2</v>
      </c>
      <c r="C239" s="239">
        <v>212</v>
      </c>
      <c r="D239" s="239">
        <v>130.86699999999999</v>
      </c>
      <c r="E239" s="239">
        <v>10</v>
      </c>
      <c r="F239" s="239" t="s">
        <v>410</v>
      </c>
      <c r="H239" s="239" t="s">
        <v>374</v>
      </c>
      <c r="I239" s="239">
        <v>25</v>
      </c>
      <c r="K239" s="239">
        <v>17505212</v>
      </c>
      <c r="M239" s="239">
        <v>5</v>
      </c>
      <c r="N239" s="239">
        <v>14</v>
      </c>
      <c r="O239" s="239">
        <v>2017</v>
      </c>
      <c r="P239" s="239" t="s">
        <v>389</v>
      </c>
      <c r="Q239" s="239">
        <v>15</v>
      </c>
      <c r="R239" s="239" t="s">
        <v>376</v>
      </c>
      <c r="S239" s="239">
        <v>4</v>
      </c>
      <c r="T239" s="239">
        <v>0</v>
      </c>
      <c r="U239" s="239">
        <v>2</v>
      </c>
      <c r="V239" s="239">
        <v>5</v>
      </c>
      <c r="W239" s="239">
        <v>10</v>
      </c>
      <c r="X239" s="239">
        <v>3</v>
      </c>
      <c r="Y239" s="239">
        <v>1</v>
      </c>
      <c r="Z239" s="239">
        <v>1</v>
      </c>
      <c r="AB239" s="239">
        <v>1</v>
      </c>
      <c r="AC239" s="239">
        <v>98</v>
      </c>
      <c r="AD239" s="239" t="s">
        <v>377</v>
      </c>
      <c r="AF239" s="239" t="s">
        <v>378</v>
      </c>
      <c r="AG239" s="239">
        <v>10</v>
      </c>
      <c r="AH239" s="239">
        <v>2</v>
      </c>
      <c r="AI239" s="239">
        <v>4</v>
      </c>
      <c r="AJ239" s="239">
        <v>4</v>
      </c>
      <c r="AK239" s="239">
        <v>24</v>
      </c>
      <c r="AL239" s="239">
        <v>86</v>
      </c>
      <c r="AM239" s="239" t="s">
        <v>374</v>
      </c>
      <c r="AN239" s="239">
        <v>5</v>
      </c>
      <c r="AO239" s="239">
        <v>63</v>
      </c>
      <c r="AS239" s="239">
        <v>14</v>
      </c>
      <c r="AT239" s="239">
        <v>20</v>
      </c>
      <c r="AU239" s="239">
        <v>50</v>
      </c>
      <c r="AV239" s="239">
        <v>11</v>
      </c>
      <c r="AW239" s="239">
        <v>21</v>
      </c>
      <c r="AX239" s="239">
        <v>2</v>
      </c>
      <c r="AY239" s="239">
        <v>4</v>
      </c>
      <c r="AZ239" s="239">
        <v>4</v>
      </c>
      <c r="BA239" s="239">
        <v>21</v>
      </c>
      <c r="BB239" s="239">
        <v>33</v>
      </c>
      <c r="BC239" s="239" t="s">
        <v>384</v>
      </c>
      <c r="BD239" s="239">
        <v>5</v>
      </c>
      <c r="BE239" s="239">
        <v>1</v>
      </c>
      <c r="BI239" s="239">
        <v>14</v>
      </c>
      <c r="BJ239" s="239">
        <v>20</v>
      </c>
      <c r="BK239" s="239">
        <v>50</v>
      </c>
      <c r="BL239" s="239">
        <v>11</v>
      </c>
      <c r="BM239" s="239">
        <v>21</v>
      </c>
      <c r="CT239" s="239">
        <v>426449.92803319002</v>
      </c>
      <c r="CU239" s="239">
        <v>4958065.2865972398</v>
      </c>
      <c r="CV239" s="239">
        <v>44.77219882</v>
      </c>
      <c r="CW239" s="239">
        <v>-93.929519170000006</v>
      </c>
      <c r="CX239" s="239" t="s">
        <v>379</v>
      </c>
      <c r="CY239" s="239" t="s">
        <v>1862</v>
      </c>
    </row>
    <row r="240" spans="1:103" x14ac:dyDescent="0.25">
      <c r="A240" s="239">
        <v>536801</v>
      </c>
      <c r="B240" s="239">
        <v>2</v>
      </c>
      <c r="C240" s="239">
        <v>212</v>
      </c>
      <c r="D240" s="239">
        <v>130.86799999999999</v>
      </c>
      <c r="E240" s="239">
        <v>10</v>
      </c>
      <c r="F240" s="239" t="s">
        <v>410</v>
      </c>
      <c r="H240" s="239" t="s">
        <v>374</v>
      </c>
      <c r="I240" s="239">
        <v>25</v>
      </c>
      <c r="K240" s="239">
        <v>18001480</v>
      </c>
      <c r="M240" s="239">
        <v>1</v>
      </c>
      <c r="N240" s="239">
        <v>15</v>
      </c>
      <c r="O240" s="239">
        <v>2018</v>
      </c>
      <c r="P240" s="239" t="s">
        <v>381</v>
      </c>
      <c r="Q240" s="239">
        <v>5</v>
      </c>
      <c r="R240" s="239" t="s">
        <v>393</v>
      </c>
      <c r="S240" s="239">
        <v>5</v>
      </c>
      <c r="T240" s="239">
        <v>0</v>
      </c>
      <c r="U240" s="239">
        <v>2</v>
      </c>
      <c r="V240" s="239">
        <v>12</v>
      </c>
      <c r="W240" s="239">
        <v>10</v>
      </c>
      <c r="X240" s="239">
        <v>3</v>
      </c>
      <c r="Y240" s="239">
        <v>4</v>
      </c>
      <c r="Z240" s="239">
        <v>4</v>
      </c>
      <c r="AA240" s="239">
        <v>7</v>
      </c>
      <c r="AB240" s="239">
        <v>3</v>
      </c>
      <c r="AC240" s="239">
        <v>98</v>
      </c>
      <c r="AD240" s="239" t="s">
        <v>377</v>
      </c>
      <c r="AF240" s="239" t="s">
        <v>378</v>
      </c>
      <c r="AG240" s="239">
        <v>7</v>
      </c>
      <c r="AH240" s="239">
        <v>2</v>
      </c>
      <c r="AI240" s="239">
        <v>2</v>
      </c>
      <c r="AJ240" s="239">
        <v>3</v>
      </c>
      <c r="AK240" s="239">
        <v>26</v>
      </c>
      <c r="AL240" s="239">
        <v>42</v>
      </c>
      <c r="AM240" s="239" t="s">
        <v>374</v>
      </c>
      <c r="AN240" s="239">
        <v>5</v>
      </c>
      <c r="AO240" s="239">
        <v>4</v>
      </c>
      <c r="AS240" s="239">
        <v>14</v>
      </c>
      <c r="AT240" s="239">
        <v>20</v>
      </c>
      <c r="AU240" s="239">
        <v>50</v>
      </c>
      <c r="AV240" s="239">
        <v>11</v>
      </c>
      <c r="AW240" s="239">
        <v>21</v>
      </c>
      <c r="AX240" s="239">
        <v>2</v>
      </c>
      <c r="AY240" s="239">
        <v>4</v>
      </c>
      <c r="AZ240" s="239">
        <v>3</v>
      </c>
      <c r="BA240" s="239">
        <v>24</v>
      </c>
      <c r="BB240" s="239">
        <v>60</v>
      </c>
      <c r="BC240" s="239" t="s">
        <v>374</v>
      </c>
      <c r="BD240" s="239">
        <v>5</v>
      </c>
      <c r="BE240" s="239">
        <v>1</v>
      </c>
      <c r="BI240" s="239">
        <v>14</v>
      </c>
      <c r="BJ240" s="239">
        <v>20</v>
      </c>
      <c r="BK240" s="239">
        <v>50</v>
      </c>
      <c r="BL240" s="239">
        <v>11</v>
      </c>
      <c r="BM240" s="239">
        <v>21</v>
      </c>
      <c r="CT240" s="239">
        <v>426451.19518797402</v>
      </c>
      <c r="CU240" s="239">
        <v>4958062.6108735399</v>
      </c>
      <c r="CV240" s="239">
        <v>44.77217486</v>
      </c>
      <c r="CW240" s="239">
        <v>-93.929502769999999</v>
      </c>
      <c r="CX240" s="239" t="s">
        <v>379</v>
      </c>
      <c r="CY240" s="239" t="s">
        <v>1863</v>
      </c>
    </row>
    <row r="241" spans="1:103" x14ac:dyDescent="0.25">
      <c r="A241" s="239">
        <v>10698464</v>
      </c>
      <c r="B241" s="239">
        <v>2</v>
      </c>
      <c r="C241" s="239">
        <v>212</v>
      </c>
      <c r="D241" s="239">
        <v>130.87</v>
      </c>
      <c r="E241" s="239">
        <v>10</v>
      </c>
      <c r="F241" s="239" t="s">
        <v>410</v>
      </c>
      <c r="H241" s="239" t="s">
        <v>374</v>
      </c>
      <c r="I241" s="239">
        <v>25</v>
      </c>
      <c r="K241" s="239">
        <v>11502283</v>
      </c>
      <c r="L241" s="239">
        <v>110480227</v>
      </c>
      <c r="M241" s="239">
        <v>2</v>
      </c>
      <c r="N241" s="239">
        <v>17</v>
      </c>
      <c r="O241" s="239">
        <v>2011</v>
      </c>
      <c r="P241" s="239" t="s">
        <v>416</v>
      </c>
      <c r="Q241" s="239">
        <v>9</v>
      </c>
      <c r="R241" s="239" t="s">
        <v>393</v>
      </c>
      <c r="S241" s="239">
        <v>3</v>
      </c>
      <c r="T241" s="239">
        <v>0</v>
      </c>
      <c r="U241" s="239">
        <v>2</v>
      </c>
      <c r="V241" s="239">
        <v>5</v>
      </c>
      <c r="W241" s="239">
        <v>10</v>
      </c>
      <c r="X241" s="239">
        <v>3</v>
      </c>
      <c r="Y241" s="239">
        <v>1</v>
      </c>
      <c r="Z241" s="239">
        <v>2</v>
      </c>
      <c r="AA241" s="239">
        <v>6</v>
      </c>
      <c r="AB241" s="239">
        <v>90</v>
      </c>
      <c r="AC241" s="239">
        <v>98</v>
      </c>
      <c r="AD241" s="239" t="s">
        <v>404</v>
      </c>
      <c r="AE241" s="239" t="s">
        <v>971</v>
      </c>
      <c r="AF241" s="239" t="s">
        <v>378</v>
      </c>
      <c r="AG241" s="239">
        <v>10</v>
      </c>
      <c r="AH241" s="239">
        <v>2</v>
      </c>
      <c r="AI241" s="239">
        <v>41</v>
      </c>
      <c r="AJ241" s="239">
        <v>2</v>
      </c>
      <c r="AK241" s="239">
        <v>21</v>
      </c>
      <c r="AL241" s="239">
        <v>26</v>
      </c>
      <c r="AM241" s="239" t="s">
        <v>374</v>
      </c>
      <c r="AN241" s="239">
        <v>99</v>
      </c>
      <c r="AS241" s="239">
        <v>7</v>
      </c>
      <c r="AT241" s="239">
        <v>20</v>
      </c>
      <c r="AU241" s="239">
        <v>50</v>
      </c>
      <c r="AV241" s="239">
        <v>11</v>
      </c>
      <c r="AW241" s="239">
        <v>21</v>
      </c>
      <c r="AX241" s="239">
        <v>2</v>
      </c>
      <c r="AY241" s="239">
        <v>44</v>
      </c>
      <c r="AZ241" s="239">
        <v>3</v>
      </c>
      <c r="BA241" s="239">
        <v>21</v>
      </c>
      <c r="BB241" s="239">
        <v>68</v>
      </c>
      <c r="BC241" s="239" t="s">
        <v>374</v>
      </c>
      <c r="BD241" s="239">
        <v>99</v>
      </c>
      <c r="BI241" s="239">
        <v>7</v>
      </c>
      <c r="BJ241" s="239">
        <v>20</v>
      </c>
      <c r="BK241" s="239">
        <v>50</v>
      </c>
      <c r="BL241" s="239">
        <v>11</v>
      </c>
      <c r="BM241" s="239">
        <v>21</v>
      </c>
      <c r="CT241" s="239">
        <v>426454</v>
      </c>
      <c r="CU241" s="239">
        <v>4958063</v>
      </c>
      <c r="CV241" s="239">
        <v>44.772183099999999</v>
      </c>
      <c r="CW241" s="239">
        <v>-93.929473400000006</v>
      </c>
      <c r="CX241" s="239" t="s">
        <v>379</v>
      </c>
      <c r="CY241" s="239" t="s">
        <v>1864</v>
      </c>
    </row>
    <row r="242" spans="1:103" x14ac:dyDescent="0.25">
      <c r="A242" s="239">
        <v>10700638</v>
      </c>
      <c r="B242" s="239">
        <v>2</v>
      </c>
      <c r="C242" s="239">
        <v>212</v>
      </c>
      <c r="D242" s="239">
        <v>130.87</v>
      </c>
      <c r="E242" s="239">
        <v>10</v>
      </c>
      <c r="F242" s="239" t="s">
        <v>410</v>
      </c>
      <c r="H242" s="239" t="s">
        <v>374</v>
      </c>
      <c r="I242" s="239">
        <v>25</v>
      </c>
      <c r="K242" s="239">
        <v>11010712</v>
      </c>
      <c r="L242" s="239">
        <v>111010135</v>
      </c>
      <c r="M242" s="239">
        <v>4</v>
      </c>
      <c r="N242" s="239">
        <v>11</v>
      </c>
      <c r="O242" s="239">
        <v>2011</v>
      </c>
      <c r="P242" s="239" t="s">
        <v>381</v>
      </c>
      <c r="Q242" s="239">
        <v>17</v>
      </c>
      <c r="R242" s="239" t="s">
        <v>376</v>
      </c>
      <c r="S242" s="239">
        <v>5</v>
      </c>
      <c r="T242" s="239">
        <v>0</v>
      </c>
      <c r="U242" s="239">
        <v>2</v>
      </c>
      <c r="V242" s="239">
        <v>6</v>
      </c>
      <c r="W242" s="239">
        <v>10</v>
      </c>
      <c r="X242" s="239">
        <v>10</v>
      </c>
      <c r="Y242" s="239">
        <v>1</v>
      </c>
      <c r="Z242" s="239">
        <v>1</v>
      </c>
      <c r="AB242" s="239">
        <v>1</v>
      </c>
      <c r="AC242" s="239">
        <v>98</v>
      </c>
      <c r="AD242" s="239" t="s">
        <v>1818</v>
      </c>
      <c r="AE242" s="239" t="s">
        <v>1048</v>
      </c>
      <c r="AF242" s="239" t="s">
        <v>378</v>
      </c>
      <c r="AG242" s="239">
        <v>90</v>
      </c>
      <c r="AH242" s="239">
        <v>2</v>
      </c>
      <c r="AI242" s="239">
        <v>3</v>
      </c>
      <c r="AJ242" s="239">
        <v>4</v>
      </c>
      <c r="AK242" s="239">
        <v>21</v>
      </c>
      <c r="AL242" s="239">
        <v>56</v>
      </c>
      <c r="AM242" s="239" t="s">
        <v>374</v>
      </c>
      <c r="AN242" s="239">
        <v>5</v>
      </c>
      <c r="AO242" s="239">
        <v>1</v>
      </c>
      <c r="AS242" s="239">
        <v>3</v>
      </c>
      <c r="AT242" s="239">
        <v>2</v>
      </c>
      <c r="AU242" s="239">
        <v>65</v>
      </c>
      <c r="AV242" s="239">
        <v>11</v>
      </c>
      <c r="AW242" s="239">
        <v>21</v>
      </c>
      <c r="AX242" s="239">
        <v>2</v>
      </c>
      <c r="AY242" s="239">
        <v>2</v>
      </c>
      <c r="AZ242" s="239">
        <v>1</v>
      </c>
      <c r="BA242" s="239">
        <v>24</v>
      </c>
      <c r="BB242" s="239">
        <v>18</v>
      </c>
      <c r="BC242" s="239" t="s">
        <v>374</v>
      </c>
      <c r="BD242" s="239">
        <v>5</v>
      </c>
      <c r="BE242" s="239">
        <v>15</v>
      </c>
      <c r="BI242" s="239">
        <v>3</v>
      </c>
      <c r="BJ242" s="239">
        <v>2</v>
      </c>
      <c r="BK242" s="239">
        <v>65</v>
      </c>
      <c r="BL242" s="239">
        <v>11</v>
      </c>
      <c r="BM242" s="239">
        <v>21</v>
      </c>
      <c r="CT242" s="239">
        <v>426454</v>
      </c>
      <c r="CU242" s="239">
        <v>4958063</v>
      </c>
      <c r="CV242" s="239">
        <v>44.772183099999999</v>
      </c>
      <c r="CW242" s="239">
        <v>-93.929473400000006</v>
      </c>
      <c r="CX242" s="239" t="s">
        <v>379</v>
      </c>
      <c r="CY242" s="239" t="s">
        <v>1865</v>
      </c>
    </row>
    <row r="243" spans="1:103" x14ac:dyDescent="0.25">
      <c r="A243" s="239">
        <v>10700778</v>
      </c>
      <c r="B243" s="239">
        <v>2</v>
      </c>
      <c r="C243" s="239">
        <v>212</v>
      </c>
      <c r="D243" s="239">
        <v>130.87</v>
      </c>
      <c r="E243" s="239">
        <v>10</v>
      </c>
      <c r="F243" s="239" t="s">
        <v>410</v>
      </c>
      <c r="H243" s="239" t="s">
        <v>374</v>
      </c>
      <c r="I243" s="239">
        <v>25</v>
      </c>
      <c r="K243" s="239">
        <v>11504388</v>
      </c>
      <c r="L243" s="239">
        <v>111110202</v>
      </c>
      <c r="M243" s="239">
        <v>4</v>
      </c>
      <c r="N243" s="239">
        <v>18</v>
      </c>
      <c r="O243" s="239">
        <v>2011</v>
      </c>
      <c r="P243" s="239" t="s">
        <v>381</v>
      </c>
      <c r="Q243" s="239">
        <v>13</v>
      </c>
      <c r="S243" s="239">
        <v>5</v>
      </c>
      <c r="T243" s="239">
        <v>0</v>
      </c>
      <c r="U243" s="239">
        <v>2</v>
      </c>
      <c r="V243" s="239">
        <v>5</v>
      </c>
      <c r="W243" s="239">
        <v>10</v>
      </c>
      <c r="X243" s="239">
        <v>3</v>
      </c>
      <c r="Y243" s="239">
        <v>1</v>
      </c>
      <c r="Z243" s="239">
        <v>2</v>
      </c>
      <c r="AB243" s="239">
        <v>1</v>
      </c>
      <c r="AC243" s="239">
        <v>98</v>
      </c>
      <c r="AD243" s="239" t="s">
        <v>1866</v>
      </c>
      <c r="AE243" s="239" t="s">
        <v>1688</v>
      </c>
      <c r="AF243" s="239" t="s">
        <v>378</v>
      </c>
      <c r="AG243" s="239">
        <v>10</v>
      </c>
      <c r="AH243" s="239">
        <v>2</v>
      </c>
      <c r="AI243" s="239">
        <v>2</v>
      </c>
      <c r="AJ243" s="239">
        <v>4</v>
      </c>
      <c r="AK243" s="239">
        <v>21</v>
      </c>
      <c r="AL243" s="239">
        <v>72</v>
      </c>
      <c r="AM243" s="239" t="s">
        <v>374</v>
      </c>
      <c r="AN243" s="239">
        <v>5</v>
      </c>
      <c r="AO243" s="239">
        <v>15</v>
      </c>
      <c r="AP243" s="239">
        <v>2</v>
      </c>
      <c r="AS243" s="239">
        <v>3</v>
      </c>
      <c r="AT243" s="239">
        <v>20</v>
      </c>
      <c r="AU243" s="239">
        <v>50</v>
      </c>
      <c r="AV243" s="239">
        <v>11</v>
      </c>
      <c r="AW243" s="239">
        <v>21</v>
      </c>
      <c r="AX243" s="239">
        <v>2</v>
      </c>
      <c r="AY243" s="239">
        <v>2</v>
      </c>
      <c r="AZ243" s="239">
        <v>5</v>
      </c>
      <c r="BA243" s="239">
        <v>24</v>
      </c>
      <c r="BB243" s="239">
        <v>49</v>
      </c>
      <c r="BC243" s="239" t="s">
        <v>374</v>
      </c>
      <c r="BD243" s="239">
        <v>5</v>
      </c>
      <c r="BE243" s="239">
        <v>1</v>
      </c>
      <c r="BI243" s="239">
        <v>3</v>
      </c>
      <c r="BJ243" s="239">
        <v>20</v>
      </c>
      <c r="BK243" s="239">
        <v>50</v>
      </c>
      <c r="BL243" s="239">
        <v>11</v>
      </c>
      <c r="BM243" s="239">
        <v>21</v>
      </c>
      <c r="CT243" s="239">
        <v>426454</v>
      </c>
      <c r="CU243" s="239">
        <v>4958063</v>
      </c>
      <c r="CV243" s="239">
        <v>44.772183099999999</v>
      </c>
      <c r="CW243" s="239">
        <v>-93.929473400000006</v>
      </c>
      <c r="CX243" s="239" t="s">
        <v>379</v>
      </c>
      <c r="CY243" s="239" t="s">
        <v>1867</v>
      </c>
    </row>
    <row r="244" spans="1:103" x14ac:dyDescent="0.25">
      <c r="A244" s="239">
        <v>10701889</v>
      </c>
      <c r="B244" s="239">
        <v>2</v>
      </c>
      <c r="C244" s="239">
        <v>212</v>
      </c>
      <c r="D244" s="239">
        <v>130.87</v>
      </c>
      <c r="E244" s="239">
        <v>10</v>
      </c>
      <c r="F244" s="239" t="s">
        <v>410</v>
      </c>
      <c r="H244" s="239" t="s">
        <v>374</v>
      </c>
      <c r="I244" s="239">
        <v>25</v>
      </c>
      <c r="K244" s="239">
        <v>11019765</v>
      </c>
      <c r="L244" s="239">
        <v>111780121</v>
      </c>
      <c r="M244" s="239">
        <v>6</v>
      </c>
      <c r="N244" s="239">
        <v>27</v>
      </c>
      <c r="O244" s="239">
        <v>2011</v>
      </c>
      <c r="P244" s="239" t="s">
        <v>381</v>
      </c>
      <c r="Q244" s="239">
        <v>9</v>
      </c>
      <c r="S244" s="239">
        <v>4</v>
      </c>
      <c r="T244" s="239">
        <v>0</v>
      </c>
      <c r="U244" s="239">
        <v>2</v>
      </c>
      <c r="V244" s="239">
        <v>5</v>
      </c>
      <c r="W244" s="239">
        <v>10</v>
      </c>
      <c r="X244" s="239">
        <v>10</v>
      </c>
      <c r="Y244" s="239">
        <v>1</v>
      </c>
      <c r="Z244" s="239">
        <v>1</v>
      </c>
      <c r="AB244" s="239">
        <v>1</v>
      </c>
      <c r="AC244" s="239">
        <v>98</v>
      </c>
      <c r="AD244" s="239" t="s">
        <v>1868</v>
      </c>
      <c r="AE244" s="239" t="s">
        <v>1869</v>
      </c>
      <c r="AF244" s="239" t="s">
        <v>378</v>
      </c>
      <c r="AG244" s="239">
        <v>10</v>
      </c>
      <c r="AH244" s="239">
        <v>2</v>
      </c>
      <c r="AI244" s="239">
        <v>1</v>
      </c>
      <c r="AJ244" s="239">
        <v>1</v>
      </c>
      <c r="AK244" s="239">
        <v>21</v>
      </c>
      <c r="AL244" s="239">
        <v>38</v>
      </c>
      <c r="AM244" s="239" t="s">
        <v>374</v>
      </c>
      <c r="AN244" s="239">
        <v>5</v>
      </c>
      <c r="AO244" s="239">
        <v>2</v>
      </c>
      <c r="AS244" s="239">
        <v>4</v>
      </c>
      <c r="AT244" s="239">
        <v>2</v>
      </c>
      <c r="AU244" s="239">
        <v>55</v>
      </c>
      <c r="AV244" s="239">
        <v>11</v>
      </c>
      <c r="AW244" s="239">
        <v>21</v>
      </c>
      <c r="AX244" s="239">
        <v>2</v>
      </c>
      <c r="AY244" s="239">
        <v>2</v>
      </c>
      <c r="AZ244" s="239">
        <v>4</v>
      </c>
      <c r="BA244" s="239">
        <v>21</v>
      </c>
      <c r="BB244" s="239">
        <v>35</v>
      </c>
      <c r="BC244" s="239" t="s">
        <v>384</v>
      </c>
      <c r="BD244" s="239">
        <v>5</v>
      </c>
      <c r="BE244" s="239">
        <v>1</v>
      </c>
      <c r="BI244" s="239">
        <v>4</v>
      </c>
      <c r="BJ244" s="239">
        <v>2</v>
      </c>
      <c r="BK244" s="239">
        <v>55</v>
      </c>
      <c r="BL244" s="239">
        <v>11</v>
      </c>
      <c r="BM244" s="239">
        <v>21</v>
      </c>
      <c r="CT244" s="239">
        <v>426454</v>
      </c>
      <c r="CU244" s="239">
        <v>4958063</v>
      </c>
      <c r="CV244" s="239">
        <v>44.772183099999999</v>
      </c>
      <c r="CW244" s="239">
        <v>-93.929473400000006</v>
      </c>
      <c r="CX244" s="239" t="s">
        <v>379</v>
      </c>
      <c r="CY244" s="239" t="s">
        <v>1870</v>
      </c>
    </row>
    <row r="245" spans="1:103" x14ac:dyDescent="0.25">
      <c r="A245" s="239">
        <v>10702516</v>
      </c>
      <c r="B245" s="239">
        <v>2</v>
      </c>
      <c r="C245" s="239">
        <v>212</v>
      </c>
      <c r="D245" s="239">
        <v>130.87</v>
      </c>
      <c r="E245" s="239">
        <v>10</v>
      </c>
      <c r="F245" s="239" t="s">
        <v>410</v>
      </c>
      <c r="H245" s="239" t="s">
        <v>374</v>
      </c>
      <c r="I245" s="239">
        <v>25</v>
      </c>
      <c r="K245" s="239">
        <v>11024329</v>
      </c>
      <c r="L245" s="239">
        <v>112130179</v>
      </c>
      <c r="M245" s="239">
        <v>8</v>
      </c>
      <c r="N245" s="239">
        <v>1</v>
      </c>
      <c r="O245" s="239">
        <v>2011</v>
      </c>
      <c r="P245" s="239" t="s">
        <v>381</v>
      </c>
      <c r="Q245" s="239">
        <v>12</v>
      </c>
      <c r="R245" s="239" t="s">
        <v>376</v>
      </c>
      <c r="S245" s="239">
        <v>5</v>
      </c>
      <c r="T245" s="239">
        <v>0</v>
      </c>
      <c r="U245" s="239">
        <v>2</v>
      </c>
      <c r="V245" s="239">
        <v>3</v>
      </c>
      <c r="W245" s="239">
        <v>10</v>
      </c>
      <c r="X245" s="239">
        <v>3</v>
      </c>
      <c r="Y245" s="239">
        <v>1</v>
      </c>
      <c r="Z245" s="239">
        <v>2</v>
      </c>
      <c r="AA245" s="239">
        <v>3</v>
      </c>
      <c r="AB245" s="239">
        <v>2</v>
      </c>
      <c r="AC245" s="239">
        <v>98</v>
      </c>
      <c r="AD245" s="239" t="s">
        <v>400</v>
      </c>
      <c r="AE245" s="239" t="s">
        <v>964</v>
      </c>
      <c r="AF245" s="239" t="s">
        <v>378</v>
      </c>
      <c r="AG245" s="239">
        <v>9</v>
      </c>
      <c r="AH245" s="239">
        <v>2</v>
      </c>
      <c r="AI245" s="239">
        <v>2</v>
      </c>
      <c r="AJ245" s="239">
        <v>3</v>
      </c>
      <c r="AK245" s="239">
        <v>22</v>
      </c>
      <c r="AL245" s="239">
        <v>44</v>
      </c>
      <c r="AM245" s="239" t="s">
        <v>384</v>
      </c>
      <c r="AN245" s="239">
        <v>5</v>
      </c>
      <c r="AO245" s="239">
        <v>8</v>
      </c>
      <c r="AS245" s="239">
        <v>3</v>
      </c>
      <c r="AT245" s="239">
        <v>20</v>
      </c>
      <c r="AU245" s="239">
        <v>50</v>
      </c>
      <c r="AV245" s="239">
        <v>11</v>
      </c>
      <c r="AW245" s="239">
        <v>21</v>
      </c>
      <c r="AX245" s="239">
        <v>2</v>
      </c>
      <c r="AY245" s="239">
        <v>4</v>
      </c>
      <c r="AZ245" s="239">
        <v>6</v>
      </c>
      <c r="BA245" s="239">
        <v>24</v>
      </c>
      <c r="BB245" s="239">
        <v>23</v>
      </c>
      <c r="BC245" s="239" t="s">
        <v>374</v>
      </c>
      <c r="BD245" s="239">
        <v>5</v>
      </c>
      <c r="BE245" s="239">
        <v>1</v>
      </c>
      <c r="BI245" s="239">
        <v>3</v>
      </c>
      <c r="BJ245" s="239">
        <v>20</v>
      </c>
      <c r="BK245" s="239">
        <v>50</v>
      </c>
      <c r="BL245" s="239">
        <v>11</v>
      </c>
      <c r="BM245" s="239">
        <v>21</v>
      </c>
      <c r="CT245" s="239">
        <v>426454</v>
      </c>
      <c r="CU245" s="239">
        <v>4958063</v>
      </c>
      <c r="CV245" s="239">
        <v>44.772183099999999</v>
      </c>
      <c r="CW245" s="239">
        <v>-93.929473400000006</v>
      </c>
      <c r="CX245" s="239" t="s">
        <v>379</v>
      </c>
      <c r="CY245" s="239" t="s">
        <v>1871</v>
      </c>
    </row>
    <row r="246" spans="1:103" x14ac:dyDescent="0.25">
      <c r="A246" s="239">
        <v>10702673</v>
      </c>
      <c r="B246" s="239">
        <v>2</v>
      </c>
      <c r="C246" s="239">
        <v>212</v>
      </c>
      <c r="D246" s="239">
        <v>130.87</v>
      </c>
      <c r="E246" s="239">
        <v>10</v>
      </c>
      <c r="F246" s="239" t="s">
        <v>410</v>
      </c>
      <c r="H246" s="239" t="s">
        <v>374</v>
      </c>
      <c r="I246" s="239">
        <v>25</v>
      </c>
      <c r="K246" s="239">
        <v>11025122</v>
      </c>
      <c r="L246" s="239">
        <v>112210064</v>
      </c>
      <c r="M246" s="239">
        <v>8</v>
      </c>
      <c r="N246" s="239">
        <v>8</v>
      </c>
      <c r="O246" s="239">
        <v>2011</v>
      </c>
      <c r="P246" s="239" t="s">
        <v>381</v>
      </c>
      <c r="Q246" s="239">
        <v>9</v>
      </c>
      <c r="S246" s="239">
        <v>4</v>
      </c>
      <c r="T246" s="239">
        <v>0</v>
      </c>
      <c r="U246" s="239">
        <v>2</v>
      </c>
      <c r="V246" s="239">
        <v>8</v>
      </c>
      <c r="W246" s="239">
        <v>10</v>
      </c>
      <c r="X246" s="239">
        <v>10</v>
      </c>
      <c r="Y246" s="239">
        <v>1</v>
      </c>
      <c r="Z246" s="239">
        <v>2</v>
      </c>
      <c r="AB246" s="239">
        <v>1</v>
      </c>
      <c r="AC246" s="239">
        <v>98</v>
      </c>
      <c r="AD246" s="239">
        <v>25</v>
      </c>
      <c r="AE246" s="239">
        <v>212</v>
      </c>
      <c r="AF246" s="239" t="s">
        <v>378</v>
      </c>
      <c r="AG246" s="239">
        <v>8</v>
      </c>
      <c r="AH246" s="239">
        <v>2</v>
      </c>
      <c r="AI246" s="239">
        <v>4</v>
      </c>
      <c r="AJ246" s="239">
        <v>2</v>
      </c>
      <c r="AK246" s="239">
        <v>24</v>
      </c>
      <c r="AL246" s="239">
        <v>31</v>
      </c>
      <c r="AM246" s="239" t="s">
        <v>374</v>
      </c>
      <c r="AN246" s="239">
        <v>10</v>
      </c>
      <c r="AO246" s="239">
        <v>2</v>
      </c>
      <c r="AP246" s="239">
        <v>18</v>
      </c>
      <c r="AS246" s="239">
        <v>4</v>
      </c>
      <c r="AT246" s="239">
        <v>22</v>
      </c>
      <c r="AU246" s="239">
        <v>65</v>
      </c>
      <c r="AV246" s="239">
        <v>11</v>
      </c>
      <c r="AW246" s="239">
        <v>21</v>
      </c>
      <c r="AX246" s="239">
        <v>2</v>
      </c>
      <c r="AY246" s="239">
        <v>2</v>
      </c>
      <c r="AZ246" s="239">
        <v>3</v>
      </c>
      <c r="BA246" s="239">
        <v>21</v>
      </c>
      <c r="BB246" s="239">
        <v>26</v>
      </c>
      <c r="BC246" s="239" t="s">
        <v>384</v>
      </c>
      <c r="BD246" s="239">
        <v>5</v>
      </c>
      <c r="BE246" s="239">
        <v>1</v>
      </c>
      <c r="BI246" s="239">
        <v>4</v>
      </c>
      <c r="BJ246" s="239">
        <v>22</v>
      </c>
      <c r="BK246" s="239">
        <v>65</v>
      </c>
      <c r="BL246" s="239">
        <v>11</v>
      </c>
      <c r="BM246" s="239">
        <v>21</v>
      </c>
      <c r="CT246" s="239">
        <v>426454</v>
      </c>
      <c r="CU246" s="239">
        <v>4958063</v>
      </c>
      <c r="CV246" s="239">
        <v>44.772183099999999</v>
      </c>
      <c r="CW246" s="239">
        <v>-93.929473400000006</v>
      </c>
      <c r="CX246" s="239" t="s">
        <v>379</v>
      </c>
      <c r="CY246" s="239" t="s">
        <v>1872</v>
      </c>
    </row>
    <row r="247" spans="1:103" x14ac:dyDescent="0.25">
      <c r="A247" s="239">
        <v>10704194</v>
      </c>
      <c r="B247" s="239">
        <v>2</v>
      </c>
      <c r="C247" s="239">
        <v>212</v>
      </c>
      <c r="D247" s="239">
        <v>130.87</v>
      </c>
      <c r="E247" s="239">
        <v>10</v>
      </c>
      <c r="F247" s="239" t="s">
        <v>410</v>
      </c>
      <c r="H247" s="239" t="s">
        <v>374</v>
      </c>
      <c r="I247" s="239">
        <v>25</v>
      </c>
      <c r="K247" s="239">
        <v>11034286</v>
      </c>
      <c r="L247" s="239">
        <v>113000231</v>
      </c>
      <c r="M247" s="239">
        <v>10</v>
      </c>
      <c r="N247" s="239">
        <v>25</v>
      </c>
      <c r="O247" s="239">
        <v>2011</v>
      </c>
      <c r="P247" s="239" t="s">
        <v>391</v>
      </c>
      <c r="Q247" s="239">
        <v>5</v>
      </c>
      <c r="R247" s="239" t="s">
        <v>393</v>
      </c>
      <c r="S247" s="239">
        <v>5</v>
      </c>
      <c r="T247" s="239">
        <v>0</v>
      </c>
      <c r="U247" s="239">
        <v>2</v>
      </c>
      <c r="V247" s="239">
        <v>5</v>
      </c>
      <c r="W247" s="239">
        <v>10</v>
      </c>
      <c r="X247" s="239">
        <v>6</v>
      </c>
      <c r="Y247" s="239">
        <v>4</v>
      </c>
      <c r="Z247" s="239">
        <v>2</v>
      </c>
      <c r="AB247" s="239">
        <v>1</v>
      </c>
      <c r="AC247" s="239">
        <v>98</v>
      </c>
      <c r="AD247" s="239">
        <v>212</v>
      </c>
      <c r="AE247" s="239">
        <v>33</v>
      </c>
      <c r="AF247" s="239" t="s">
        <v>378</v>
      </c>
      <c r="AG247" s="239">
        <v>10</v>
      </c>
      <c r="AH247" s="239">
        <v>0</v>
      </c>
      <c r="AI247" s="239">
        <v>2</v>
      </c>
      <c r="AJ247" s="239">
        <v>3</v>
      </c>
      <c r="AL247" s="239">
        <v>59</v>
      </c>
      <c r="AM247" s="239" t="s">
        <v>374</v>
      </c>
      <c r="AN247" s="239">
        <v>5</v>
      </c>
      <c r="AO247" s="239">
        <v>4</v>
      </c>
      <c r="AQ247" s="239">
        <v>2</v>
      </c>
      <c r="AS247" s="239">
        <v>3</v>
      </c>
      <c r="AT247" s="239">
        <v>20</v>
      </c>
      <c r="AU247" s="239">
        <v>50</v>
      </c>
      <c r="AV247" s="239">
        <v>11</v>
      </c>
      <c r="AW247" s="239">
        <v>21</v>
      </c>
      <c r="AX247" s="239">
        <v>2</v>
      </c>
      <c r="AY247" s="239">
        <v>2</v>
      </c>
      <c r="AZ247" s="239">
        <v>1</v>
      </c>
      <c r="BA247" s="239">
        <v>21</v>
      </c>
      <c r="BB247" s="239">
        <v>61</v>
      </c>
      <c r="BC247" s="239" t="s">
        <v>384</v>
      </c>
      <c r="BD247" s="239">
        <v>5</v>
      </c>
      <c r="BE247" s="239">
        <v>1</v>
      </c>
      <c r="BI247" s="239">
        <v>3</v>
      </c>
      <c r="BJ247" s="239">
        <v>20</v>
      </c>
      <c r="BK247" s="239">
        <v>50</v>
      </c>
      <c r="BL247" s="239">
        <v>11</v>
      </c>
      <c r="BM247" s="239">
        <v>21</v>
      </c>
      <c r="CT247" s="239">
        <v>426454</v>
      </c>
      <c r="CU247" s="239">
        <v>4958063</v>
      </c>
      <c r="CV247" s="239">
        <v>44.772183099999999</v>
      </c>
      <c r="CW247" s="239">
        <v>-93.929473400000006</v>
      </c>
      <c r="CX247" s="239" t="s">
        <v>379</v>
      </c>
      <c r="CY247" s="239" t="s">
        <v>1873</v>
      </c>
    </row>
    <row r="248" spans="1:103" x14ac:dyDescent="0.25">
      <c r="A248" s="239">
        <v>10776961</v>
      </c>
      <c r="B248" s="239">
        <v>2</v>
      </c>
      <c r="C248" s="239">
        <v>212</v>
      </c>
      <c r="D248" s="239">
        <v>130.87</v>
      </c>
      <c r="E248" s="239">
        <v>10</v>
      </c>
      <c r="F248" s="239" t="s">
        <v>410</v>
      </c>
      <c r="H248" s="239" t="s">
        <v>374</v>
      </c>
      <c r="I248" s="239">
        <v>25</v>
      </c>
      <c r="K248" s="239">
        <v>12503520</v>
      </c>
      <c r="L248" s="239">
        <v>121030184</v>
      </c>
      <c r="M248" s="239">
        <v>4</v>
      </c>
      <c r="N248" s="239">
        <v>11</v>
      </c>
      <c r="O248" s="239">
        <v>2012</v>
      </c>
      <c r="P248" s="239" t="s">
        <v>375</v>
      </c>
      <c r="Q248" s="239">
        <v>7</v>
      </c>
      <c r="R248" s="239" t="s">
        <v>376</v>
      </c>
      <c r="S248" s="239">
        <v>4</v>
      </c>
      <c r="T248" s="239">
        <v>0</v>
      </c>
      <c r="U248" s="239">
        <v>2</v>
      </c>
      <c r="V248" s="239">
        <v>5</v>
      </c>
      <c r="W248" s="239">
        <v>10</v>
      </c>
      <c r="X248" s="239">
        <v>3</v>
      </c>
      <c r="Y248" s="239">
        <v>1</v>
      </c>
      <c r="Z248" s="239">
        <v>1</v>
      </c>
      <c r="AB248" s="239">
        <v>1</v>
      </c>
      <c r="AC248" s="239">
        <v>98</v>
      </c>
      <c r="AD248" s="239" t="s">
        <v>404</v>
      </c>
      <c r="AE248" s="239">
        <v>33</v>
      </c>
      <c r="AF248" s="239" t="s">
        <v>378</v>
      </c>
      <c r="AG248" s="239">
        <v>10</v>
      </c>
      <c r="AH248" s="239">
        <v>2</v>
      </c>
      <c r="AI248" s="239">
        <v>2</v>
      </c>
      <c r="AJ248" s="239">
        <v>5</v>
      </c>
      <c r="AK248" s="239">
        <v>24</v>
      </c>
      <c r="AL248" s="239">
        <v>84</v>
      </c>
      <c r="AM248" s="239" t="s">
        <v>374</v>
      </c>
      <c r="AN248" s="239">
        <v>5</v>
      </c>
      <c r="AO248" s="239">
        <v>2</v>
      </c>
      <c r="AS248" s="239">
        <v>3</v>
      </c>
      <c r="AT248" s="239">
        <v>20</v>
      </c>
      <c r="AU248" s="239">
        <v>50</v>
      </c>
      <c r="AV248" s="239">
        <v>11</v>
      </c>
      <c r="AW248" s="239">
        <v>21</v>
      </c>
      <c r="AX248" s="239">
        <v>2</v>
      </c>
      <c r="AY248" s="239">
        <v>1</v>
      </c>
      <c r="AZ248" s="239">
        <v>4</v>
      </c>
      <c r="BA248" s="239">
        <v>21</v>
      </c>
      <c r="BB248" s="239">
        <v>53</v>
      </c>
      <c r="BC248" s="239" t="s">
        <v>374</v>
      </c>
      <c r="BD248" s="239">
        <v>5</v>
      </c>
      <c r="BE248" s="239">
        <v>1</v>
      </c>
      <c r="BI248" s="239">
        <v>3</v>
      </c>
      <c r="BJ248" s="239">
        <v>20</v>
      </c>
      <c r="BK248" s="239">
        <v>50</v>
      </c>
      <c r="BL248" s="239">
        <v>11</v>
      </c>
      <c r="BM248" s="239">
        <v>21</v>
      </c>
      <c r="CT248" s="239">
        <v>426454</v>
      </c>
      <c r="CU248" s="239">
        <v>4958063</v>
      </c>
      <c r="CV248" s="239">
        <v>44.772183099999999</v>
      </c>
      <c r="CW248" s="239">
        <v>-93.929473400000006</v>
      </c>
      <c r="CX248" s="239" t="s">
        <v>379</v>
      </c>
      <c r="CY248" s="239" t="s">
        <v>1874</v>
      </c>
    </row>
    <row r="249" spans="1:103" x14ac:dyDescent="0.25">
      <c r="A249" s="239">
        <v>10780156</v>
      </c>
      <c r="B249" s="239">
        <v>2</v>
      </c>
      <c r="C249" s="239">
        <v>212</v>
      </c>
      <c r="D249" s="239">
        <v>130.87</v>
      </c>
      <c r="E249" s="239">
        <v>10</v>
      </c>
      <c r="F249" s="239" t="s">
        <v>410</v>
      </c>
      <c r="H249" s="239" t="s">
        <v>374</v>
      </c>
      <c r="I249" s="239">
        <v>25</v>
      </c>
      <c r="K249" s="239">
        <v>12508776</v>
      </c>
      <c r="L249" s="239">
        <v>122600158</v>
      </c>
      <c r="M249" s="239">
        <v>9</v>
      </c>
      <c r="N249" s="239">
        <v>10</v>
      </c>
      <c r="O249" s="239">
        <v>2012</v>
      </c>
      <c r="P249" s="239" t="s">
        <v>381</v>
      </c>
      <c r="Q249" s="239">
        <v>17</v>
      </c>
      <c r="R249" s="239" t="s">
        <v>393</v>
      </c>
      <c r="S249" s="239">
        <v>5</v>
      </c>
      <c r="T249" s="239">
        <v>0</v>
      </c>
      <c r="U249" s="239">
        <v>1</v>
      </c>
      <c r="V249" s="239">
        <v>4</v>
      </c>
      <c r="W249" s="239">
        <v>32</v>
      </c>
      <c r="X249" s="239">
        <v>2</v>
      </c>
      <c r="Y249" s="239">
        <v>1</v>
      </c>
      <c r="Z249" s="239">
        <v>1</v>
      </c>
      <c r="AB249" s="239">
        <v>1</v>
      </c>
      <c r="AC249" s="239">
        <v>98</v>
      </c>
      <c r="AD249" s="239">
        <v>212</v>
      </c>
      <c r="AE249" s="239">
        <v>33</v>
      </c>
      <c r="AF249" s="239" t="s">
        <v>378</v>
      </c>
      <c r="AG249" s="239">
        <v>3</v>
      </c>
      <c r="AH249" s="239">
        <v>2</v>
      </c>
      <c r="AI249" s="239">
        <v>2</v>
      </c>
      <c r="AJ249" s="239">
        <v>3</v>
      </c>
      <c r="AK249" s="239">
        <v>21</v>
      </c>
      <c r="AL249" s="239">
        <v>52</v>
      </c>
      <c r="AM249" s="239" t="s">
        <v>374</v>
      </c>
      <c r="AN249" s="239">
        <v>5</v>
      </c>
      <c r="AO249" s="239">
        <v>15</v>
      </c>
      <c r="AS249" s="239">
        <v>2</v>
      </c>
      <c r="AT249" s="239">
        <v>98</v>
      </c>
      <c r="AU249" s="239">
        <v>55</v>
      </c>
      <c r="AV249" s="239">
        <v>11</v>
      </c>
      <c r="AW249" s="239">
        <v>21</v>
      </c>
      <c r="CT249" s="239">
        <v>426454</v>
      </c>
      <c r="CU249" s="239">
        <v>4958063</v>
      </c>
      <c r="CV249" s="239">
        <v>44.772183099999999</v>
      </c>
      <c r="CW249" s="239">
        <v>-93.929473400000006</v>
      </c>
      <c r="CX249" s="239" t="s">
        <v>379</v>
      </c>
      <c r="CY249" s="239" t="s">
        <v>1875</v>
      </c>
    </row>
    <row r="250" spans="1:103" x14ac:dyDescent="0.25">
      <c r="A250" s="239">
        <v>10849216</v>
      </c>
      <c r="B250" s="239">
        <v>2</v>
      </c>
      <c r="C250" s="239">
        <v>212</v>
      </c>
      <c r="D250" s="239">
        <v>130.87</v>
      </c>
      <c r="E250" s="239">
        <v>10</v>
      </c>
      <c r="F250" s="239" t="s">
        <v>410</v>
      </c>
      <c r="H250" s="239" t="s">
        <v>374</v>
      </c>
      <c r="I250" s="239">
        <v>25</v>
      </c>
      <c r="K250" s="239">
        <v>13004553</v>
      </c>
      <c r="L250" s="239">
        <v>130450154</v>
      </c>
      <c r="M250" s="239">
        <v>2</v>
      </c>
      <c r="N250" s="239">
        <v>14</v>
      </c>
      <c r="O250" s="239">
        <v>2013</v>
      </c>
      <c r="P250" s="239" t="s">
        <v>416</v>
      </c>
      <c r="Q250" s="239">
        <v>6</v>
      </c>
      <c r="S250" s="239">
        <v>5</v>
      </c>
      <c r="T250" s="239">
        <v>0</v>
      </c>
      <c r="U250" s="239">
        <v>2</v>
      </c>
      <c r="V250" s="239">
        <v>5</v>
      </c>
      <c r="W250" s="239">
        <v>10</v>
      </c>
      <c r="X250" s="239">
        <v>3</v>
      </c>
      <c r="Y250" s="239">
        <v>4</v>
      </c>
      <c r="Z250" s="239">
        <v>2</v>
      </c>
      <c r="AB250" s="239">
        <v>5</v>
      </c>
      <c r="AC250" s="239">
        <v>98</v>
      </c>
      <c r="AD250" s="239" t="s">
        <v>413</v>
      </c>
      <c r="AE250" s="239" t="s">
        <v>964</v>
      </c>
      <c r="AF250" s="239" t="s">
        <v>378</v>
      </c>
      <c r="AG250" s="239">
        <v>10</v>
      </c>
      <c r="AH250" s="239">
        <v>2</v>
      </c>
      <c r="AI250" s="239">
        <v>2</v>
      </c>
      <c r="AJ250" s="239">
        <v>3</v>
      </c>
      <c r="AK250" s="239">
        <v>21</v>
      </c>
      <c r="AL250" s="239">
        <v>30</v>
      </c>
      <c r="AM250" s="239" t="s">
        <v>384</v>
      </c>
      <c r="AN250" s="239">
        <v>5</v>
      </c>
      <c r="AS250" s="239">
        <v>3</v>
      </c>
      <c r="AT250" s="239">
        <v>20</v>
      </c>
      <c r="AU250" s="239">
        <v>50</v>
      </c>
      <c r="AV250" s="239">
        <v>11</v>
      </c>
      <c r="AW250" s="239">
        <v>21</v>
      </c>
      <c r="AX250" s="239">
        <v>2</v>
      </c>
      <c r="AY250" s="239">
        <v>1</v>
      </c>
      <c r="AZ250" s="239">
        <v>1</v>
      </c>
      <c r="BA250" s="239">
        <v>21</v>
      </c>
      <c r="BB250" s="239">
        <v>48</v>
      </c>
      <c r="BC250" s="239" t="s">
        <v>374</v>
      </c>
      <c r="BD250" s="239">
        <v>5</v>
      </c>
      <c r="BE250" s="239">
        <v>1</v>
      </c>
      <c r="BI250" s="239">
        <v>3</v>
      </c>
      <c r="BJ250" s="239">
        <v>20</v>
      </c>
      <c r="BK250" s="239">
        <v>50</v>
      </c>
      <c r="BL250" s="239">
        <v>11</v>
      </c>
      <c r="BM250" s="239">
        <v>21</v>
      </c>
      <c r="CT250" s="239">
        <v>426454</v>
      </c>
      <c r="CU250" s="239">
        <v>4958063</v>
      </c>
      <c r="CV250" s="239">
        <v>44.772183099999999</v>
      </c>
      <c r="CW250" s="239">
        <v>-93.929473400000006</v>
      </c>
      <c r="CX250" s="239" t="s">
        <v>379</v>
      </c>
      <c r="CY250" s="239" t="s">
        <v>1876</v>
      </c>
    </row>
    <row r="251" spans="1:103" x14ac:dyDescent="0.25">
      <c r="A251" s="239">
        <v>10851775</v>
      </c>
      <c r="B251" s="239">
        <v>2</v>
      </c>
      <c r="C251" s="239">
        <v>212</v>
      </c>
      <c r="D251" s="239">
        <v>130.87</v>
      </c>
      <c r="E251" s="239">
        <v>10</v>
      </c>
      <c r="F251" s="239" t="s">
        <v>410</v>
      </c>
      <c r="H251" s="239" t="s">
        <v>374</v>
      </c>
      <c r="I251" s="239">
        <v>25</v>
      </c>
      <c r="K251" s="239">
        <v>13013842</v>
      </c>
      <c r="L251" s="239">
        <v>131340073</v>
      </c>
      <c r="M251" s="239">
        <v>5</v>
      </c>
      <c r="N251" s="239">
        <v>13</v>
      </c>
      <c r="O251" s="239">
        <v>2013</v>
      </c>
      <c r="P251" s="239" t="s">
        <v>381</v>
      </c>
      <c r="Q251" s="239">
        <v>14</v>
      </c>
      <c r="R251" s="239" t="s">
        <v>393</v>
      </c>
      <c r="S251" s="239">
        <v>4</v>
      </c>
      <c r="T251" s="239">
        <v>0</v>
      </c>
      <c r="U251" s="239">
        <v>2</v>
      </c>
      <c r="V251" s="239">
        <v>1</v>
      </c>
      <c r="W251" s="239">
        <v>10</v>
      </c>
      <c r="X251" s="239">
        <v>3</v>
      </c>
      <c r="Y251" s="239">
        <v>1</v>
      </c>
      <c r="Z251" s="239">
        <v>1</v>
      </c>
      <c r="AB251" s="239">
        <v>1</v>
      </c>
      <c r="AC251" s="239">
        <v>98</v>
      </c>
      <c r="AD251" s="239" t="s">
        <v>400</v>
      </c>
      <c r="AE251" s="239" t="s">
        <v>975</v>
      </c>
      <c r="AF251" s="239" t="s">
        <v>378</v>
      </c>
      <c r="AG251" s="239">
        <v>7</v>
      </c>
      <c r="AH251" s="239">
        <v>2</v>
      </c>
      <c r="AI251" s="239">
        <v>2</v>
      </c>
      <c r="AJ251" s="239">
        <v>3</v>
      </c>
      <c r="AK251" s="239">
        <v>21</v>
      </c>
      <c r="AL251" s="239">
        <v>77</v>
      </c>
      <c r="AM251" s="239" t="s">
        <v>384</v>
      </c>
      <c r="AN251" s="239">
        <v>5</v>
      </c>
      <c r="AO251" s="239">
        <v>21</v>
      </c>
      <c r="AS251" s="239">
        <v>3</v>
      </c>
      <c r="AT251" s="239">
        <v>20</v>
      </c>
      <c r="AU251" s="239">
        <v>50</v>
      </c>
      <c r="AV251" s="239">
        <v>11</v>
      </c>
      <c r="AW251" s="239">
        <v>21</v>
      </c>
      <c r="AX251" s="239">
        <v>2</v>
      </c>
      <c r="AY251" s="239">
        <v>3</v>
      </c>
      <c r="AZ251" s="239">
        <v>3</v>
      </c>
      <c r="BA251" s="239">
        <v>8</v>
      </c>
      <c r="BB251" s="239">
        <v>47</v>
      </c>
      <c r="BC251" s="239" t="s">
        <v>374</v>
      </c>
      <c r="BD251" s="239">
        <v>5</v>
      </c>
      <c r="BE251" s="239">
        <v>1</v>
      </c>
      <c r="BI251" s="239">
        <v>3</v>
      </c>
      <c r="BJ251" s="239">
        <v>20</v>
      </c>
      <c r="BK251" s="239">
        <v>50</v>
      </c>
      <c r="BL251" s="239">
        <v>11</v>
      </c>
      <c r="BM251" s="239">
        <v>21</v>
      </c>
      <c r="CT251" s="239">
        <v>426454</v>
      </c>
      <c r="CU251" s="239">
        <v>4958063</v>
      </c>
      <c r="CV251" s="239">
        <v>44.772183099999999</v>
      </c>
      <c r="CW251" s="239">
        <v>-93.929473400000006</v>
      </c>
      <c r="CX251" s="239" t="s">
        <v>379</v>
      </c>
      <c r="CY251" s="239" t="s">
        <v>1877</v>
      </c>
    </row>
    <row r="252" spans="1:103" x14ac:dyDescent="0.25">
      <c r="A252" s="239">
        <v>10853239</v>
      </c>
      <c r="B252" s="239">
        <v>2</v>
      </c>
      <c r="C252" s="239">
        <v>212</v>
      </c>
      <c r="D252" s="239">
        <v>130.87</v>
      </c>
      <c r="E252" s="239">
        <v>10</v>
      </c>
      <c r="F252" s="239" t="s">
        <v>410</v>
      </c>
      <c r="H252" s="239" t="s">
        <v>374</v>
      </c>
      <c r="I252" s="239">
        <v>25</v>
      </c>
      <c r="K252" s="239">
        <v>13023117</v>
      </c>
      <c r="L252" s="239">
        <v>132130143</v>
      </c>
      <c r="M252" s="239">
        <v>7</v>
      </c>
      <c r="N252" s="239">
        <v>31</v>
      </c>
      <c r="O252" s="239">
        <v>2013</v>
      </c>
      <c r="P252" s="239" t="s">
        <v>375</v>
      </c>
      <c r="Q252" s="239">
        <v>12</v>
      </c>
      <c r="S252" s="239">
        <v>4</v>
      </c>
      <c r="T252" s="239">
        <v>0</v>
      </c>
      <c r="U252" s="239">
        <v>2</v>
      </c>
      <c r="V252" s="239">
        <v>5</v>
      </c>
      <c r="W252" s="239">
        <v>10</v>
      </c>
      <c r="X252" s="239">
        <v>3</v>
      </c>
      <c r="Y252" s="239">
        <v>1</v>
      </c>
      <c r="Z252" s="239">
        <v>1</v>
      </c>
      <c r="AA252" s="239">
        <v>1</v>
      </c>
      <c r="AB252" s="239">
        <v>1</v>
      </c>
      <c r="AC252" s="239">
        <v>98</v>
      </c>
      <c r="AD252" s="239" t="s">
        <v>467</v>
      </c>
      <c r="AE252" s="239" t="s">
        <v>1878</v>
      </c>
      <c r="AF252" s="239" t="s">
        <v>378</v>
      </c>
      <c r="AG252" s="239">
        <v>10</v>
      </c>
      <c r="AH252" s="239">
        <v>2</v>
      </c>
      <c r="AI252" s="239">
        <v>2</v>
      </c>
      <c r="AJ252" s="239">
        <v>3</v>
      </c>
      <c r="AK252" s="239">
        <v>21</v>
      </c>
      <c r="AL252" s="239">
        <v>80</v>
      </c>
      <c r="AM252" s="239" t="s">
        <v>374</v>
      </c>
      <c r="AN252" s="239">
        <v>5</v>
      </c>
      <c r="AO252" s="239">
        <v>1</v>
      </c>
      <c r="AP252" s="239">
        <v>1</v>
      </c>
      <c r="AS252" s="239">
        <v>3</v>
      </c>
      <c r="AT252" s="239">
        <v>2</v>
      </c>
      <c r="AU252" s="239">
        <v>65</v>
      </c>
      <c r="AV252" s="239">
        <v>11</v>
      </c>
      <c r="AW252" s="239">
        <v>21</v>
      </c>
      <c r="AX252" s="239">
        <v>2</v>
      </c>
      <c r="AY252" s="239">
        <v>44</v>
      </c>
      <c r="AZ252" s="239">
        <v>2</v>
      </c>
      <c r="BA252" s="239">
        <v>24</v>
      </c>
      <c r="BB252" s="239">
        <v>81</v>
      </c>
      <c r="BC252" s="239" t="s">
        <v>374</v>
      </c>
      <c r="BD252" s="239">
        <v>5</v>
      </c>
      <c r="BE252" s="239">
        <v>2</v>
      </c>
      <c r="BF252" s="239">
        <v>15</v>
      </c>
      <c r="BI252" s="239">
        <v>3</v>
      </c>
      <c r="BJ252" s="239">
        <v>2</v>
      </c>
      <c r="BK252" s="239">
        <v>65</v>
      </c>
      <c r="BL252" s="239">
        <v>11</v>
      </c>
      <c r="BM252" s="239">
        <v>21</v>
      </c>
      <c r="CT252" s="239">
        <v>426454</v>
      </c>
      <c r="CU252" s="239">
        <v>4958063</v>
      </c>
      <c r="CV252" s="239">
        <v>44.772183099999999</v>
      </c>
      <c r="CW252" s="239">
        <v>-93.929473400000006</v>
      </c>
      <c r="CX252" s="239" t="s">
        <v>379</v>
      </c>
      <c r="CY252" s="239" t="s">
        <v>1879</v>
      </c>
    </row>
    <row r="253" spans="1:103" x14ac:dyDescent="0.25">
      <c r="A253" s="239">
        <v>10855931</v>
      </c>
      <c r="B253" s="239">
        <v>2</v>
      </c>
      <c r="C253" s="239">
        <v>212</v>
      </c>
      <c r="D253" s="239">
        <v>130.87</v>
      </c>
      <c r="E253" s="239">
        <v>10</v>
      </c>
      <c r="F253" s="239" t="s">
        <v>410</v>
      </c>
      <c r="H253" s="239" t="s">
        <v>374</v>
      </c>
      <c r="I253" s="239">
        <v>25</v>
      </c>
      <c r="K253" s="239">
        <v>13512521</v>
      </c>
      <c r="L253" s="239">
        <v>133400529</v>
      </c>
      <c r="M253" s="239">
        <v>12</v>
      </c>
      <c r="N253" s="239">
        <v>5</v>
      </c>
      <c r="O253" s="239">
        <v>2013</v>
      </c>
      <c r="P253" s="239" t="s">
        <v>416</v>
      </c>
      <c r="Q253" s="239">
        <v>18</v>
      </c>
      <c r="R253" s="239" t="s">
        <v>393</v>
      </c>
      <c r="S253" s="239">
        <v>5</v>
      </c>
      <c r="T253" s="239">
        <v>0</v>
      </c>
      <c r="U253" s="239">
        <v>2</v>
      </c>
      <c r="V253" s="239">
        <v>1</v>
      </c>
      <c r="W253" s="239">
        <v>10</v>
      </c>
      <c r="X253" s="239">
        <v>3</v>
      </c>
      <c r="Y253" s="239">
        <v>4</v>
      </c>
      <c r="Z253" s="239">
        <v>1</v>
      </c>
      <c r="AB253" s="239">
        <v>5</v>
      </c>
      <c r="AC253" s="239">
        <v>98</v>
      </c>
      <c r="AD253" s="239" t="s">
        <v>404</v>
      </c>
      <c r="AE253" s="239" t="s">
        <v>1880</v>
      </c>
      <c r="AF253" s="239" t="s">
        <v>378</v>
      </c>
      <c r="AG253" s="239">
        <v>7</v>
      </c>
      <c r="AH253" s="239">
        <v>2</v>
      </c>
      <c r="AI253" s="239">
        <v>2</v>
      </c>
      <c r="AJ253" s="239">
        <v>2</v>
      </c>
      <c r="AK253" s="239">
        <v>21</v>
      </c>
      <c r="AL253" s="239">
        <v>17</v>
      </c>
      <c r="AM253" s="239" t="s">
        <v>374</v>
      </c>
      <c r="AN253" s="239">
        <v>5</v>
      </c>
      <c r="AO253" s="239">
        <v>3</v>
      </c>
      <c r="AS253" s="239">
        <v>3</v>
      </c>
      <c r="AT253" s="239">
        <v>20</v>
      </c>
      <c r="AU253" s="239">
        <v>55</v>
      </c>
      <c r="AV253" s="239">
        <v>11</v>
      </c>
      <c r="AW253" s="239">
        <v>21</v>
      </c>
      <c r="AX253" s="239">
        <v>2</v>
      </c>
      <c r="AY253" s="239">
        <v>3</v>
      </c>
      <c r="AZ253" s="239">
        <v>4</v>
      </c>
      <c r="BA253" s="239">
        <v>21</v>
      </c>
      <c r="BB253" s="239">
        <v>46</v>
      </c>
      <c r="BC253" s="239" t="s">
        <v>374</v>
      </c>
      <c r="BD253" s="239">
        <v>5</v>
      </c>
      <c r="BE253" s="239">
        <v>1</v>
      </c>
      <c r="BI253" s="239">
        <v>3</v>
      </c>
      <c r="BJ253" s="239">
        <v>20</v>
      </c>
      <c r="BK253" s="239">
        <v>55</v>
      </c>
      <c r="BL253" s="239">
        <v>11</v>
      </c>
      <c r="BM253" s="239">
        <v>21</v>
      </c>
      <c r="CT253" s="239">
        <v>426454</v>
      </c>
      <c r="CU253" s="239">
        <v>4958063</v>
      </c>
      <c r="CV253" s="239">
        <v>44.772183099999999</v>
      </c>
      <c r="CW253" s="239">
        <v>-93.929473400000006</v>
      </c>
      <c r="CX253" s="239" t="s">
        <v>379</v>
      </c>
      <c r="CY253" s="239" t="s">
        <v>1881</v>
      </c>
    </row>
    <row r="254" spans="1:103" x14ac:dyDescent="0.25">
      <c r="A254" s="239">
        <v>10934345</v>
      </c>
      <c r="B254" s="239">
        <v>2</v>
      </c>
      <c r="C254" s="239">
        <v>212</v>
      </c>
      <c r="D254" s="239">
        <v>130.87</v>
      </c>
      <c r="E254" s="239">
        <v>10</v>
      </c>
      <c r="F254" s="239" t="s">
        <v>410</v>
      </c>
      <c r="H254" s="239" t="s">
        <v>374</v>
      </c>
      <c r="I254" s="239">
        <v>25</v>
      </c>
      <c r="K254" s="239">
        <v>14503450</v>
      </c>
      <c r="L254" s="239">
        <v>140850199</v>
      </c>
      <c r="M254" s="239">
        <v>3</v>
      </c>
      <c r="N254" s="239">
        <v>16</v>
      </c>
      <c r="O254" s="239">
        <v>2014</v>
      </c>
      <c r="P254" s="239" t="s">
        <v>389</v>
      </c>
      <c r="Q254" s="239">
        <v>19</v>
      </c>
      <c r="R254" s="239" t="s">
        <v>376</v>
      </c>
      <c r="S254" s="239">
        <v>5</v>
      </c>
      <c r="T254" s="239">
        <v>0</v>
      </c>
      <c r="U254" s="239">
        <v>2</v>
      </c>
      <c r="V254" s="239">
        <v>1</v>
      </c>
      <c r="W254" s="239">
        <v>10</v>
      </c>
      <c r="X254" s="239">
        <v>3</v>
      </c>
      <c r="Y254" s="239">
        <v>4</v>
      </c>
      <c r="Z254" s="239">
        <v>1</v>
      </c>
      <c r="AB254" s="239">
        <v>1</v>
      </c>
      <c r="AC254" s="239">
        <v>98</v>
      </c>
      <c r="AD254" s="239" t="s">
        <v>396</v>
      </c>
      <c r="AE254" s="239" t="s">
        <v>1882</v>
      </c>
      <c r="AF254" s="239" t="s">
        <v>378</v>
      </c>
      <c r="AG254" s="239">
        <v>7</v>
      </c>
      <c r="AH254" s="239">
        <v>2</v>
      </c>
      <c r="AI254" s="239">
        <v>1</v>
      </c>
      <c r="AJ254" s="239">
        <v>4</v>
      </c>
      <c r="AK254" s="239">
        <v>21</v>
      </c>
      <c r="AL254" s="239">
        <v>31</v>
      </c>
      <c r="AM254" s="239" t="s">
        <v>374</v>
      </c>
      <c r="AN254" s="239">
        <v>5</v>
      </c>
      <c r="AO254" s="239">
        <v>15</v>
      </c>
      <c r="AS254" s="239">
        <v>3</v>
      </c>
      <c r="AT254" s="239">
        <v>20</v>
      </c>
      <c r="AU254" s="239">
        <v>50</v>
      </c>
      <c r="AV254" s="239">
        <v>11</v>
      </c>
      <c r="AW254" s="239">
        <v>21</v>
      </c>
      <c r="AX254" s="239">
        <v>2</v>
      </c>
      <c r="AY254" s="239">
        <v>2</v>
      </c>
      <c r="AZ254" s="239">
        <v>4</v>
      </c>
      <c r="BA254" s="239">
        <v>8</v>
      </c>
      <c r="BB254" s="239">
        <v>27</v>
      </c>
      <c r="BC254" s="239" t="s">
        <v>384</v>
      </c>
      <c r="BD254" s="239">
        <v>5</v>
      </c>
      <c r="BE254" s="239">
        <v>1</v>
      </c>
      <c r="BI254" s="239">
        <v>3</v>
      </c>
      <c r="BJ254" s="239">
        <v>20</v>
      </c>
      <c r="BK254" s="239">
        <v>50</v>
      </c>
      <c r="BL254" s="239">
        <v>11</v>
      </c>
      <c r="BM254" s="239">
        <v>21</v>
      </c>
      <c r="CT254" s="239">
        <v>426454</v>
      </c>
      <c r="CU254" s="239">
        <v>4958063</v>
      </c>
      <c r="CV254" s="239">
        <v>44.772183099999999</v>
      </c>
      <c r="CW254" s="239">
        <v>-93.929473400000006</v>
      </c>
      <c r="CX254" s="239" t="s">
        <v>379</v>
      </c>
      <c r="CY254" s="239" t="s">
        <v>1883</v>
      </c>
    </row>
    <row r="255" spans="1:103" x14ac:dyDescent="0.25">
      <c r="A255" s="239">
        <v>10936935</v>
      </c>
      <c r="B255" s="239">
        <v>2</v>
      </c>
      <c r="C255" s="239">
        <v>212</v>
      </c>
      <c r="D255" s="239">
        <v>130.87</v>
      </c>
      <c r="E255" s="239">
        <v>10</v>
      </c>
      <c r="F255" s="239" t="s">
        <v>410</v>
      </c>
      <c r="H255" s="239" t="s">
        <v>374</v>
      </c>
      <c r="I255" s="239">
        <v>25</v>
      </c>
      <c r="K255" s="239">
        <v>14026154</v>
      </c>
      <c r="L255" s="239">
        <v>142360057</v>
      </c>
      <c r="M255" s="239">
        <v>8</v>
      </c>
      <c r="N255" s="239">
        <v>14</v>
      </c>
      <c r="O255" s="239">
        <v>2014</v>
      </c>
      <c r="P255" s="239" t="s">
        <v>416</v>
      </c>
      <c r="Q255" s="239">
        <v>15</v>
      </c>
      <c r="R255" s="239" t="s">
        <v>376</v>
      </c>
      <c r="S255" s="239">
        <v>5</v>
      </c>
      <c r="T255" s="239">
        <v>0</v>
      </c>
      <c r="U255" s="239">
        <v>2</v>
      </c>
      <c r="V255" s="239">
        <v>10</v>
      </c>
      <c r="W255" s="239">
        <v>10</v>
      </c>
      <c r="X255" s="239">
        <v>25</v>
      </c>
      <c r="Y255" s="239">
        <v>1</v>
      </c>
      <c r="Z255" s="239">
        <v>3</v>
      </c>
      <c r="AB255" s="239">
        <v>2</v>
      </c>
      <c r="AC255" s="239">
        <v>98</v>
      </c>
      <c r="AD255" s="239" t="s">
        <v>1849</v>
      </c>
      <c r="AE255" s="239" t="s">
        <v>1884</v>
      </c>
      <c r="AF255" s="239" t="s">
        <v>378</v>
      </c>
      <c r="AG255" s="239">
        <v>5</v>
      </c>
      <c r="AH255" s="239">
        <v>2</v>
      </c>
      <c r="AI255" s="239">
        <v>2</v>
      </c>
      <c r="AJ255" s="239">
        <v>4</v>
      </c>
      <c r="AK255" s="239">
        <v>10</v>
      </c>
      <c r="AL255" s="239">
        <v>45</v>
      </c>
      <c r="AM255" s="239" t="s">
        <v>374</v>
      </c>
      <c r="AN255" s="239">
        <v>5</v>
      </c>
      <c r="AS255" s="239">
        <v>3</v>
      </c>
      <c r="AT255" s="239">
        <v>98</v>
      </c>
      <c r="AU255" s="239">
        <v>55</v>
      </c>
      <c r="AV255" s="239">
        <v>10</v>
      </c>
      <c r="AW255" s="239">
        <v>21</v>
      </c>
      <c r="AX255" s="239">
        <v>2</v>
      </c>
      <c r="AY255" s="239">
        <v>2</v>
      </c>
      <c r="AZ255" s="239">
        <v>4</v>
      </c>
      <c r="BA255" s="239">
        <v>21</v>
      </c>
      <c r="BB255" s="239">
        <v>81</v>
      </c>
      <c r="BC255" s="239" t="s">
        <v>384</v>
      </c>
      <c r="BD255" s="239">
        <v>5</v>
      </c>
      <c r="BE255" s="239">
        <v>1</v>
      </c>
      <c r="BI255" s="239">
        <v>3</v>
      </c>
      <c r="BJ255" s="239">
        <v>98</v>
      </c>
      <c r="BK255" s="239">
        <v>55</v>
      </c>
      <c r="BL255" s="239">
        <v>10</v>
      </c>
      <c r="BM255" s="239">
        <v>21</v>
      </c>
      <c r="CT255" s="239">
        <v>426454</v>
      </c>
      <c r="CU255" s="239">
        <v>4958063</v>
      </c>
      <c r="CV255" s="239">
        <v>44.772183099999999</v>
      </c>
      <c r="CW255" s="239">
        <v>-93.929473400000006</v>
      </c>
      <c r="CX255" s="239" t="s">
        <v>379</v>
      </c>
      <c r="CY255" s="239" t="s">
        <v>1885</v>
      </c>
    </row>
    <row r="256" spans="1:103" x14ac:dyDescent="0.25">
      <c r="A256" s="239">
        <v>10939453</v>
      </c>
      <c r="B256" s="239">
        <v>2</v>
      </c>
      <c r="C256" s="239">
        <v>212</v>
      </c>
      <c r="D256" s="239">
        <v>130.87</v>
      </c>
      <c r="E256" s="239">
        <v>10</v>
      </c>
      <c r="F256" s="239" t="s">
        <v>410</v>
      </c>
      <c r="H256" s="239" t="s">
        <v>374</v>
      </c>
      <c r="I256" s="239">
        <v>25</v>
      </c>
      <c r="K256" s="239">
        <v>14513231</v>
      </c>
      <c r="L256" s="239">
        <v>143440230</v>
      </c>
      <c r="M256" s="239">
        <v>12</v>
      </c>
      <c r="N256" s="239">
        <v>9</v>
      </c>
      <c r="O256" s="239">
        <v>2014</v>
      </c>
      <c r="P256" s="239" t="s">
        <v>391</v>
      </c>
      <c r="Q256" s="239">
        <v>2</v>
      </c>
      <c r="R256" s="239" t="s">
        <v>393</v>
      </c>
      <c r="S256" s="239">
        <v>5</v>
      </c>
      <c r="T256" s="239">
        <v>0</v>
      </c>
      <c r="U256" s="239">
        <v>1</v>
      </c>
      <c r="V256" s="239">
        <v>5</v>
      </c>
      <c r="W256" s="239">
        <v>30</v>
      </c>
      <c r="X256" s="239">
        <v>3</v>
      </c>
      <c r="Y256" s="239">
        <v>5</v>
      </c>
      <c r="Z256" s="239">
        <v>2</v>
      </c>
      <c r="AB256" s="239">
        <v>1</v>
      </c>
      <c r="AC256" s="239">
        <v>98</v>
      </c>
      <c r="AD256" s="239" t="s">
        <v>404</v>
      </c>
      <c r="AE256" s="239" t="s">
        <v>1880</v>
      </c>
      <c r="AF256" s="239" t="s">
        <v>378</v>
      </c>
      <c r="AG256" s="239">
        <v>3</v>
      </c>
      <c r="AH256" s="239">
        <v>2</v>
      </c>
      <c r="AI256" s="239">
        <v>44</v>
      </c>
      <c r="AJ256" s="239">
        <v>3</v>
      </c>
      <c r="AK256" s="239">
        <v>21</v>
      </c>
      <c r="AL256" s="239">
        <v>36</v>
      </c>
      <c r="AM256" s="239" t="s">
        <v>374</v>
      </c>
      <c r="AN256" s="239">
        <v>5</v>
      </c>
      <c r="AS256" s="239">
        <v>3</v>
      </c>
      <c r="AT256" s="239">
        <v>20</v>
      </c>
      <c r="AU256" s="239">
        <v>50</v>
      </c>
      <c r="AV256" s="239">
        <v>11</v>
      </c>
      <c r="AW256" s="239">
        <v>21</v>
      </c>
      <c r="CT256" s="239">
        <v>426454</v>
      </c>
      <c r="CU256" s="239">
        <v>4958063</v>
      </c>
      <c r="CV256" s="239">
        <v>44.772183099999999</v>
      </c>
      <c r="CW256" s="239">
        <v>-93.929473400000006</v>
      </c>
      <c r="CX256" s="239" t="s">
        <v>379</v>
      </c>
      <c r="CY256" s="239" t="e">
        <v>#NAME?</v>
      </c>
    </row>
    <row r="257" spans="1:103" x14ac:dyDescent="0.25">
      <c r="A257" s="239">
        <v>11017432</v>
      </c>
      <c r="B257" s="239">
        <v>2</v>
      </c>
      <c r="C257" s="239">
        <v>212</v>
      </c>
      <c r="D257" s="239">
        <v>130.87</v>
      </c>
      <c r="E257" s="239">
        <v>10</v>
      </c>
      <c r="F257" s="239" t="s">
        <v>410</v>
      </c>
      <c r="H257" s="239" t="s">
        <v>374</v>
      </c>
      <c r="I257" s="239">
        <v>25</v>
      </c>
      <c r="K257" s="239">
        <v>15003342</v>
      </c>
      <c r="L257" s="239">
        <v>150390039</v>
      </c>
      <c r="M257" s="239">
        <v>2</v>
      </c>
      <c r="N257" s="239">
        <v>3</v>
      </c>
      <c r="O257" s="239">
        <v>2015</v>
      </c>
      <c r="P257" s="239" t="s">
        <v>391</v>
      </c>
      <c r="Q257" s="239">
        <v>15</v>
      </c>
      <c r="R257" s="239" t="s">
        <v>393</v>
      </c>
      <c r="S257" s="239">
        <v>5</v>
      </c>
      <c r="T257" s="239">
        <v>0</v>
      </c>
      <c r="U257" s="239">
        <v>2</v>
      </c>
      <c r="V257" s="239">
        <v>1</v>
      </c>
      <c r="W257" s="239">
        <v>10</v>
      </c>
      <c r="X257" s="239">
        <v>3</v>
      </c>
      <c r="Y257" s="239">
        <v>1</v>
      </c>
      <c r="Z257" s="239">
        <v>4</v>
      </c>
      <c r="AA257" s="239">
        <v>2</v>
      </c>
      <c r="AB257" s="239">
        <v>5</v>
      </c>
      <c r="AC257" s="239">
        <v>98</v>
      </c>
      <c r="AD257" s="239" t="s">
        <v>1886</v>
      </c>
      <c r="AE257" s="239" t="s">
        <v>1887</v>
      </c>
      <c r="AF257" s="239" t="s">
        <v>378</v>
      </c>
      <c r="AG257" s="239">
        <v>7</v>
      </c>
      <c r="AH257" s="239">
        <v>2</v>
      </c>
      <c r="AI257" s="239">
        <v>4</v>
      </c>
      <c r="AJ257" s="239">
        <v>3</v>
      </c>
      <c r="AK257" s="239">
        <v>21</v>
      </c>
      <c r="AL257" s="239">
        <v>56</v>
      </c>
      <c r="AM257" s="239" t="s">
        <v>384</v>
      </c>
      <c r="AN257" s="239">
        <v>5</v>
      </c>
      <c r="AS257" s="239">
        <v>3</v>
      </c>
      <c r="AT257" s="239">
        <v>20</v>
      </c>
      <c r="AU257" s="239">
        <v>50</v>
      </c>
      <c r="AV257" s="239">
        <v>11</v>
      </c>
      <c r="AW257" s="239">
        <v>21</v>
      </c>
      <c r="AX257" s="239">
        <v>2</v>
      </c>
      <c r="AY257" s="239">
        <v>4</v>
      </c>
      <c r="AZ257" s="239">
        <v>3</v>
      </c>
      <c r="BA257" s="239">
        <v>8</v>
      </c>
      <c r="BB257" s="239">
        <v>52</v>
      </c>
      <c r="BC257" s="239" t="s">
        <v>384</v>
      </c>
      <c r="BD257" s="239">
        <v>5</v>
      </c>
      <c r="BI257" s="239">
        <v>3</v>
      </c>
      <c r="BJ257" s="239">
        <v>20</v>
      </c>
      <c r="BK257" s="239">
        <v>50</v>
      </c>
      <c r="BL257" s="239">
        <v>11</v>
      </c>
      <c r="BM257" s="239">
        <v>21</v>
      </c>
      <c r="CT257" s="239">
        <v>426454</v>
      </c>
      <c r="CU257" s="239">
        <v>4958063</v>
      </c>
      <c r="CV257" s="239">
        <v>44.772183099999999</v>
      </c>
      <c r="CW257" s="239">
        <v>-93.929473400000006</v>
      </c>
      <c r="CX257" s="239" t="s">
        <v>379</v>
      </c>
      <c r="CY257" s="239" t="s">
        <v>1888</v>
      </c>
    </row>
    <row r="258" spans="1:103" x14ac:dyDescent="0.25">
      <c r="A258" s="239">
        <v>380671</v>
      </c>
      <c r="B258" s="239">
        <v>2</v>
      </c>
      <c r="C258" s="239">
        <v>212</v>
      </c>
      <c r="D258" s="239">
        <v>130.874</v>
      </c>
      <c r="E258" s="239">
        <v>10</v>
      </c>
      <c r="G258" s="239" t="s">
        <v>1728</v>
      </c>
      <c r="H258" s="239" t="s">
        <v>374</v>
      </c>
      <c r="I258" s="239">
        <v>25</v>
      </c>
      <c r="K258" s="239">
        <v>16032022</v>
      </c>
      <c r="M258" s="239">
        <v>9</v>
      </c>
      <c r="N258" s="239">
        <v>21</v>
      </c>
      <c r="O258" s="239">
        <v>2016</v>
      </c>
      <c r="P258" s="239" t="s">
        <v>375</v>
      </c>
      <c r="Q258" s="239">
        <v>9</v>
      </c>
      <c r="R258" s="239" t="s">
        <v>393</v>
      </c>
      <c r="S258" s="239">
        <v>5</v>
      </c>
      <c r="T258" s="239">
        <v>0</v>
      </c>
      <c r="U258" s="239">
        <v>2</v>
      </c>
      <c r="V258" s="239">
        <v>12</v>
      </c>
      <c r="W258" s="239">
        <v>10</v>
      </c>
      <c r="X258" s="239">
        <v>3</v>
      </c>
      <c r="Y258" s="239">
        <v>1</v>
      </c>
      <c r="Z258" s="239">
        <v>2</v>
      </c>
      <c r="AB258" s="239">
        <v>1</v>
      </c>
      <c r="AC258" s="239">
        <v>98</v>
      </c>
      <c r="AD258" s="239" t="s">
        <v>377</v>
      </c>
      <c r="AF258" s="239" t="s">
        <v>470</v>
      </c>
      <c r="AG258" s="239">
        <v>7</v>
      </c>
      <c r="AH258" s="239">
        <v>2</v>
      </c>
      <c r="AI258" s="239">
        <v>2</v>
      </c>
      <c r="AJ258" s="239">
        <v>3</v>
      </c>
      <c r="AK258" s="239">
        <v>34</v>
      </c>
      <c r="AL258" s="239">
        <v>54</v>
      </c>
      <c r="AM258" s="239" t="s">
        <v>374</v>
      </c>
      <c r="AN258" s="239">
        <v>5</v>
      </c>
      <c r="AO258" s="239">
        <v>1</v>
      </c>
      <c r="AS258" s="239">
        <v>14</v>
      </c>
      <c r="AT258" s="239">
        <v>20</v>
      </c>
      <c r="AU258" s="239">
        <v>50</v>
      </c>
      <c r="AV258" s="239">
        <v>11</v>
      </c>
      <c r="AW258" s="239">
        <v>21</v>
      </c>
      <c r="AX258" s="239">
        <v>2</v>
      </c>
      <c r="AY258" s="239">
        <v>2</v>
      </c>
      <c r="AZ258" s="239">
        <v>3</v>
      </c>
      <c r="BA258" s="239">
        <v>26</v>
      </c>
      <c r="BB258" s="239">
        <v>37</v>
      </c>
      <c r="BC258" s="239" t="s">
        <v>384</v>
      </c>
      <c r="BD258" s="239">
        <v>5</v>
      </c>
      <c r="BE258" s="239">
        <v>70</v>
      </c>
      <c r="BI258" s="239">
        <v>14</v>
      </c>
      <c r="BJ258" s="239">
        <v>20</v>
      </c>
      <c r="BK258" s="239">
        <v>50</v>
      </c>
      <c r="BL258" s="239">
        <v>11</v>
      </c>
      <c r="BM258" s="239">
        <v>21</v>
      </c>
      <c r="CT258" s="239">
        <v>426428.70451312303</v>
      </c>
      <c r="CU258" s="239">
        <v>4958098.7574870298</v>
      </c>
      <c r="CV258" s="239">
        <v>44.772497909999998</v>
      </c>
      <c r="CW258" s="239">
        <v>-93.929792190000001</v>
      </c>
      <c r="CX258" s="239" t="s">
        <v>379</v>
      </c>
      <c r="CY258" s="239" t="s">
        <v>1889</v>
      </c>
    </row>
    <row r="259" spans="1:103" x14ac:dyDescent="0.25">
      <c r="A259" s="239">
        <v>445946</v>
      </c>
      <c r="B259" s="239">
        <v>2</v>
      </c>
      <c r="C259" s="239">
        <v>212</v>
      </c>
      <c r="D259" s="239">
        <v>130.88</v>
      </c>
      <c r="E259" s="239">
        <v>10</v>
      </c>
      <c r="G259" s="239" t="s">
        <v>1728</v>
      </c>
      <c r="H259" s="239" t="s">
        <v>374</v>
      </c>
      <c r="I259" s="239">
        <v>25</v>
      </c>
      <c r="K259" s="239">
        <v>17503718</v>
      </c>
      <c r="M259" s="239">
        <v>4</v>
      </c>
      <c r="N259" s="239">
        <v>7</v>
      </c>
      <c r="O259" s="239">
        <v>2017</v>
      </c>
      <c r="P259" s="239" t="s">
        <v>383</v>
      </c>
      <c r="Q259" s="239">
        <v>12</v>
      </c>
      <c r="S259" s="239">
        <v>5</v>
      </c>
      <c r="T259" s="239">
        <v>0</v>
      </c>
      <c r="U259" s="239">
        <v>1</v>
      </c>
      <c r="W259" s="239">
        <v>28</v>
      </c>
      <c r="X259" s="239">
        <v>3</v>
      </c>
      <c r="Y259" s="239">
        <v>1</v>
      </c>
      <c r="Z259" s="239">
        <v>1</v>
      </c>
      <c r="AB259" s="239">
        <v>1</v>
      </c>
      <c r="AC259" s="239">
        <v>98</v>
      </c>
      <c r="AD259" s="239" t="s">
        <v>377</v>
      </c>
      <c r="AF259" s="239" t="s">
        <v>470</v>
      </c>
      <c r="AG259" s="239">
        <v>3</v>
      </c>
      <c r="AH259" s="239">
        <v>2</v>
      </c>
      <c r="AI259" s="239">
        <v>49</v>
      </c>
      <c r="AJ259" s="239">
        <v>3</v>
      </c>
      <c r="AK259" s="239">
        <v>24</v>
      </c>
      <c r="AL259" s="239">
        <v>39</v>
      </c>
      <c r="AM259" s="239" t="s">
        <v>374</v>
      </c>
      <c r="AN259" s="239">
        <v>5</v>
      </c>
      <c r="AO259" s="239">
        <v>68</v>
      </c>
      <c r="AS259" s="239">
        <v>14</v>
      </c>
      <c r="AT259" s="239">
        <v>20</v>
      </c>
      <c r="AV259" s="239">
        <v>11</v>
      </c>
      <c r="AW259" s="239">
        <v>21</v>
      </c>
      <c r="CT259" s="239">
        <v>426439.34467869002</v>
      </c>
      <c r="CU259" s="239">
        <v>4958094.9199898401</v>
      </c>
      <c r="CV259" s="239">
        <v>44.772464460000002</v>
      </c>
      <c r="CW259" s="239">
        <v>-93.929657180000007</v>
      </c>
      <c r="CX259" s="239" t="s">
        <v>438</v>
      </c>
      <c r="CY259" s="239" t="s">
        <v>1890</v>
      </c>
    </row>
    <row r="260" spans="1:103" x14ac:dyDescent="0.25">
      <c r="A260" s="239">
        <v>537515</v>
      </c>
      <c r="B260" s="239">
        <v>2</v>
      </c>
      <c r="C260" s="239">
        <v>212</v>
      </c>
      <c r="D260" s="239">
        <v>130.88300000000001</v>
      </c>
      <c r="E260" s="239">
        <v>10</v>
      </c>
      <c r="G260" s="239" t="s">
        <v>1728</v>
      </c>
      <c r="H260" s="239" t="s">
        <v>374</v>
      </c>
      <c r="I260" s="239">
        <v>25</v>
      </c>
      <c r="K260" s="239">
        <v>18001481</v>
      </c>
      <c r="M260" s="239">
        <v>1</v>
      </c>
      <c r="N260" s="239">
        <v>15</v>
      </c>
      <c r="O260" s="239">
        <v>2018</v>
      </c>
      <c r="P260" s="239" t="s">
        <v>381</v>
      </c>
      <c r="Q260" s="239">
        <v>5</v>
      </c>
      <c r="R260" s="239" t="s">
        <v>512</v>
      </c>
      <c r="S260" s="239">
        <v>5</v>
      </c>
      <c r="T260" s="239">
        <v>0</v>
      </c>
      <c r="U260" s="239">
        <v>2</v>
      </c>
      <c r="V260" s="239">
        <v>13</v>
      </c>
      <c r="W260" s="239">
        <v>10</v>
      </c>
      <c r="X260" s="239">
        <v>3</v>
      </c>
      <c r="Y260" s="239">
        <v>4</v>
      </c>
      <c r="Z260" s="239">
        <v>4</v>
      </c>
      <c r="AB260" s="239">
        <v>3</v>
      </c>
      <c r="AC260" s="239">
        <v>98</v>
      </c>
      <c r="AD260" s="239" t="s">
        <v>377</v>
      </c>
      <c r="AF260" s="239" t="s">
        <v>470</v>
      </c>
      <c r="AG260" s="239">
        <v>7</v>
      </c>
      <c r="AH260" s="239">
        <v>2</v>
      </c>
      <c r="AI260" s="239">
        <v>5</v>
      </c>
      <c r="AJ260" s="239">
        <v>1</v>
      </c>
      <c r="AK260" s="239">
        <v>24</v>
      </c>
      <c r="AL260" s="239">
        <v>49</v>
      </c>
      <c r="AM260" s="239" t="s">
        <v>384</v>
      </c>
      <c r="AN260" s="239">
        <v>5</v>
      </c>
      <c r="AO260" s="239">
        <v>63</v>
      </c>
      <c r="AS260" s="239">
        <v>14</v>
      </c>
      <c r="AT260" s="239">
        <v>20</v>
      </c>
      <c r="AU260" s="239">
        <v>55</v>
      </c>
      <c r="AV260" s="239">
        <v>11</v>
      </c>
      <c r="AW260" s="239">
        <v>21</v>
      </c>
      <c r="AX260" s="239">
        <v>2</v>
      </c>
      <c r="AY260" s="239">
        <v>49</v>
      </c>
      <c r="AZ260" s="239">
        <v>1</v>
      </c>
      <c r="BA260" s="239">
        <v>21</v>
      </c>
      <c r="BB260" s="239">
        <v>45</v>
      </c>
      <c r="BC260" s="239" t="s">
        <v>374</v>
      </c>
      <c r="BD260" s="239">
        <v>5</v>
      </c>
      <c r="BE260" s="239">
        <v>1</v>
      </c>
      <c r="BI260" s="239">
        <v>14</v>
      </c>
      <c r="BJ260" s="239">
        <v>20</v>
      </c>
      <c r="BK260" s="239">
        <v>55</v>
      </c>
      <c r="BL260" s="239">
        <v>11</v>
      </c>
      <c r="BM260" s="239">
        <v>21</v>
      </c>
      <c r="CT260" s="239">
        <v>426444.84517527302</v>
      </c>
      <c r="CU260" s="239">
        <v>4958091.1806419203</v>
      </c>
      <c r="CV260" s="239">
        <v>44.77243137</v>
      </c>
      <c r="CW260" s="239">
        <v>-93.929587130000002</v>
      </c>
      <c r="CX260" s="239" t="s">
        <v>379</v>
      </c>
      <c r="CY260" s="239" t="s">
        <v>1891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079BF-951C-427D-B4A9-51234A68A188}">
  <sheetPr>
    <tabColor theme="2" tint="-0.499984740745262"/>
  </sheetPr>
  <dimension ref="A1:CY131"/>
  <sheetViews>
    <sheetView workbookViewId="0">
      <selection activeCell="U22" sqref="U22"/>
    </sheetView>
  </sheetViews>
  <sheetFormatPr defaultRowHeight="15" x14ac:dyDescent="0.25"/>
  <cols>
    <col min="1" max="16384" width="9.140625" style="239"/>
  </cols>
  <sheetData>
    <row r="1" spans="1:103" x14ac:dyDescent="0.25">
      <c r="A1" s="239" t="s">
        <v>270</v>
      </c>
      <c r="B1" s="239" t="s">
        <v>271</v>
      </c>
      <c r="C1" s="239" t="s">
        <v>272</v>
      </c>
      <c r="D1" s="239" t="s">
        <v>273</v>
      </c>
      <c r="E1" s="239" t="s">
        <v>274</v>
      </c>
      <c r="F1" s="239" t="s">
        <v>275</v>
      </c>
      <c r="G1" s="239" t="s">
        <v>276</v>
      </c>
      <c r="H1" s="239" t="s">
        <v>277</v>
      </c>
      <c r="I1" s="239" t="s">
        <v>278</v>
      </c>
      <c r="J1" s="239" t="s">
        <v>279</v>
      </c>
      <c r="K1" s="239" t="s">
        <v>280</v>
      </c>
      <c r="L1" s="239" t="s">
        <v>281</v>
      </c>
      <c r="M1" s="239" t="s">
        <v>282</v>
      </c>
      <c r="N1" s="239" t="s">
        <v>283</v>
      </c>
      <c r="O1" s="239" t="s">
        <v>284</v>
      </c>
      <c r="P1" s="239" t="s">
        <v>285</v>
      </c>
      <c r="Q1" s="239" t="s">
        <v>286</v>
      </c>
      <c r="R1" s="239" t="s">
        <v>287</v>
      </c>
      <c r="S1" s="239" t="s">
        <v>288</v>
      </c>
      <c r="T1" s="239" t="s">
        <v>289</v>
      </c>
      <c r="U1" s="239" t="s">
        <v>290</v>
      </c>
      <c r="V1" s="239" t="s">
        <v>291</v>
      </c>
      <c r="W1" s="239" t="s">
        <v>292</v>
      </c>
      <c r="X1" s="239" t="s">
        <v>293</v>
      </c>
      <c r="Y1" s="239" t="s">
        <v>294</v>
      </c>
      <c r="Z1" s="239" t="s">
        <v>295</v>
      </c>
      <c r="AA1" s="239" t="s">
        <v>296</v>
      </c>
      <c r="AB1" s="239" t="s">
        <v>297</v>
      </c>
      <c r="AC1" s="239" t="s">
        <v>298</v>
      </c>
      <c r="AD1" s="239" t="s">
        <v>299</v>
      </c>
      <c r="AE1" s="239" t="s">
        <v>300</v>
      </c>
      <c r="AF1" s="239" t="s">
        <v>301</v>
      </c>
      <c r="AG1" s="239" t="s">
        <v>302</v>
      </c>
      <c r="AH1" s="239" t="s">
        <v>303</v>
      </c>
      <c r="AI1" s="239" t="s">
        <v>304</v>
      </c>
      <c r="AJ1" s="239" t="s">
        <v>305</v>
      </c>
      <c r="AK1" s="239" t="s">
        <v>306</v>
      </c>
      <c r="AL1" s="239" t="s">
        <v>307</v>
      </c>
      <c r="AM1" s="239" t="s">
        <v>308</v>
      </c>
      <c r="AN1" s="239" t="s">
        <v>309</v>
      </c>
      <c r="AO1" s="239" t="s">
        <v>310</v>
      </c>
      <c r="AP1" s="239" t="s">
        <v>311</v>
      </c>
      <c r="AQ1" s="239" t="s">
        <v>312</v>
      </c>
      <c r="AR1" s="239" t="s">
        <v>313</v>
      </c>
      <c r="AS1" s="239" t="s">
        <v>314</v>
      </c>
      <c r="AT1" s="239" t="s">
        <v>315</v>
      </c>
      <c r="AU1" s="239" t="s">
        <v>316</v>
      </c>
      <c r="AV1" s="239" t="s">
        <v>317</v>
      </c>
      <c r="AW1" s="239" t="s">
        <v>318</v>
      </c>
      <c r="AX1" s="239" t="s">
        <v>319</v>
      </c>
      <c r="AY1" s="239" t="s">
        <v>320</v>
      </c>
      <c r="AZ1" s="239" t="s">
        <v>321</v>
      </c>
      <c r="BA1" s="239" t="s">
        <v>322</v>
      </c>
      <c r="BB1" s="239" t="s">
        <v>323</v>
      </c>
      <c r="BC1" s="239" t="s">
        <v>324</v>
      </c>
      <c r="BD1" s="239" t="s">
        <v>325</v>
      </c>
      <c r="BE1" s="239" t="s">
        <v>326</v>
      </c>
      <c r="BF1" s="239" t="s">
        <v>327</v>
      </c>
      <c r="BG1" s="239" t="s">
        <v>328</v>
      </c>
      <c r="BH1" s="239" t="s">
        <v>329</v>
      </c>
      <c r="BI1" s="239" t="s">
        <v>330</v>
      </c>
      <c r="BJ1" s="239" t="s">
        <v>331</v>
      </c>
      <c r="BK1" s="239" t="s">
        <v>332</v>
      </c>
      <c r="BL1" s="239" t="s">
        <v>333</v>
      </c>
      <c r="BM1" s="239" t="s">
        <v>334</v>
      </c>
      <c r="BN1" s="239" t="s">
        <v>335</v>
      </c>
      <c r="BO1" s="239" t="s">
        <v>336</v>
      </c>
      <c r="BP1" s="239" t="s">
        <v>337</v>
      </c>
      <c r="BQ1" s="239" t="s">
        <v>338</v>
      </c>
      <c r="BR1" s="239" t="s">
        <v>339</v>
      </c>
      <c r="BS1" s="239" t="s">
        <v>340</v>
      </c>
      <c r="BT1" s="239" t="s">
        <v>341</v>
      </c>
      <c r="BU1" s="239" t="s">
        <v>342</v>
      </c>
      <c r="BV1" s="239" t="s">
        <v>343</v>
      </c>
      <c r="BW1" s="239" t="s">
        <v>344</v>
      </c>
      <c r="BX1" s="239" t="s">
        <v>345</v>
      </c>
      <c r="BY1" s="239" t="s">
        <v>346</v>
      </c>
      <c r="BZ1" s="239" t="s">
        <v>347</v>
      </c>
      <c r="CA1" s="239" t="s">
        <v>348</v>
      </c>
      <c r="CB1" s="239" t="s">
        <v>349</v>
      </c>
      <c r="CC1" s="239" t="s">
        <v>350</v>
      </c>
      <c r="CD1" s="239" t="s">
        <v>351</v>
      </c>
      <c r="CE1" s="239" t="s">
        <v>352</v>
      </c>
      <c r="CF1" s="239" t="s">
        <v>353</v>
      </c>
      <c r="CG1" s="239" t="s">
        <v>354</v>
      </c>
      <c r="CH1" s="239" t="s">
        <v>355</v>
      </c>
      <c r="CI1" s="239" t="s">
        <v>356</v>
      </c>
      <c r="CJ1" s="239" t="s">
        <v>357</v>
      </c>
      <c r="CK1" s="239" t="s">
        <v>358</v>
      </c>
      <c r="CL1" s="239" t="s">
        <v>359</v>
      </c>
      <c r="CM1" s="239" t="s">
        <v>360</v>
      </c>
      <c r="CN1" s="239" t="s">
        <v>361</v>
      </c>
      <c r="CO1" s="239" t="s">
        <v>362</v>
      </c>
      <c r="CP1" s="239" t="s">
        <v>363</v>
      </c>
      <c r="CQ1" s="239" t="s">
        <v>364</v>
      </c>
      <c r="CR1" s="239" t="s">
        <v>365</v>
      </c>
      <c r="CS1" s="239" t="s">
        <v>366</v>
      </c>
      <c r="CT1" s="239" t="s">
        <v>367</v>
      </c>
      <c r="CU1" s="239" t="s">
        <v>368</v>
      </c>
      <c r="CV1" s="239" t="s">
        <v>369</v>
      </c>
      <c r="CW1" s="239" t="s">
        <v>370</v>
      </c>
      <c r="CX1" s="239" t="s">
        <v>371</v>
      </c>
      <c r="CY1" s="239" t="s">
        <v>372</v>
      </c>
    </row>
    <row r="2" spans="1:103" x14ac:dyDescent="0.25">
      <c r="A2" s="239">
        <v>503442</v>
      </c>
      <c r="B2" s="239">
        <v>3</v>
      </c>
      <c r="C2" s="239">
        <v>22</v>
      </c>
      <c r="D2" s="239">
        <v>107.43300000000001</v>
      </c>
      <c r="E2" s="239">
        <v>43</v>
      </c>
      <c r="F2" s="239" t="s">
        <v>1570</v>
      </c>
      <c r="H2" s="239">
        <v>8</v>
      </c>
      <c r="I2" s="239">
        <v>22</v>
      </c>
      <c r="K2" s="239">
        <v>17004368</v>
      </c>
      <c r="M2" s="239">
        <v>9</v>
      </c>
      <c r="N2" s="239">
        <v>22</v>
      </c>
      <c r="O2" s="239">
        <v>2017</v>
      </c>
      <c r="P2" s="239" t="s">
        <v>383</v>
      </c>
      <c r="Q2" s="239">
        <v>18</v>
      </c>
      <c r="S2" s="239">
        <v>5</v>
      </c>
      <c r="T2" s="239">
        <v>0</v>
      </c>
      <c r="U2" s="239">
        <v>2</v>
      </c>
      <c r="V2" s="239">
        <v>12</v>
      </c>
      <c r="W2" s="239">
        <v>10</v>
      </c>
      <c r="X2" s="239">
        <v>4</v>
      </c>
      <c r="Y2" s="239">
        <v>1</v>
      </c>
      <c r="Z2" s="239">
        <v>1</v>
      </c>
      <c r="AB2" s="239">
        <v>1</v>
      </c>
      <c r="AC2" s="239">
        <v>98</v>
      </c>
      <c r="AD2" s="239" t="s">
        <v>1892</v>
      </c>
      <c r="AF2" s="239" t="s">
        <v>1893</v>
      </c>
      <c r="AG2" s="239">
        <v>7</v>
      </c>
      <c r="AH2" s="239">
        <v>2</v>
      </c>
      <c r="AI2" s="239">
        <v>2</v>
      </c>
      <c r="AJ2" s="239">
        <v>3</v>
      </c>
      <c r="AK2" s="239">
        <v>21</v>
      </c>
      <c r="AL2" s="239">
        <v>28</v>
      </c>
      <c r="AM2" s="239" t="s">
        <v>384</v>
      </c>
      <c r="AN2" s="239">
        <v>5</v>
      </c>
      <c r="AO2" s="239">
        <v>1</v>
      </c>
      <c r="AS2" s="239">
        <v>12</v>
      </c>
      <c r="AT2" s="239">
        <v>9</v>
      </c>
      <c r="AU2" s="239">
        <v>30</v>
      </c>
      <c r="AV2" s="239">
        <v>11</v>
      </c>
      <c r="AW2" s="239">
        <v>21</v>
      </c>
      <c r="AX2" s="239">
        <v>2</v>
      </c>
      <c r="AY2" s="239">
        <v>4</v>
      </c>
      <c r="AZ2" s="239">
        <v>3</v>
      </c>
      <c r="BA2" s="239">
        <v>24</v>
      </c>
      <c r="BB2" s="239">
        <v>70</v>
      </c>
      <c r="BC2" s="239" t="s">
        <v>384</v>
      </c>
      <c r="BD2" s="239">
        <v>5</v>
      </c>
      <c r="BE2" s="239">
        <v>1</v>
      </c>
      <c r="BI2" s="239">
        <v>12</v>
      </c>
      <c r="BJ2" s="239">
        <v>9</v>
      </c>
      <c r="BK2" s="239">
        <v>30</v>
      </c>
      <c r="BL2" s="239">
        <v>11</v>
      </c>
      <c r="BM2" s="239">
        <v>21</v>
      </c>
      <c r="CT2" s="239">
        <v>407901.66233333503</v>
      </c>
      <c r="CU2" s="239">
        <v>4958273.8534485605</v>
      </c>
      <c r="CV2" s="239">
        <v>44.7719278</v>
      </c>
      <c r="CW2" s="239">
        <v>-94.163924750000007</v>
      </c>
      <c r="CX2" s="239" t="s">
        <v>379</v>
      </c>
      <c r="CY2" s="239" t="s">
        <v>1894</v>
      </c>
    </row>
    <row r="3" spans="1:103" x14ac:dyDescent="0.25">
      <c r="A3" s="239">
        <v>339468</v>
      </c>
      <c r="B3" s="239">
        <v>3</v>
      </c>
      <c r="C3" s="239">
        <v>22</v>
      </c>
      <c r="D3" s="239">
        <v>107.45399999999999</v>
      </c>
      <c r="E3" s="239">
        <v>43</v>
      </c>
      <c r="F3" s="239" t="s">
        <v>1570</v>
      </c>
      <c r="H3" s="239">
        <v>8</v>
      </c>
      <c r="I3" s="239">
        <v>22</v>
      </c>
      <c r="K3" s="239">
        <v>16001392</v>
      </c>
      <c r="M3" s="239">
        <v>4</v>
      </c>
      <c r="N3" s="239">
        <v>1</v>
      </c>
      <c r="O3" s="239">
        <v>2016</v>
      </c>
      <c r="P3" s="239" t="s">
        <v>383</v>
      </c>
      <c r="Q3" s="239">
        <v>7</v>
      </c>
      <c r="S3" s="239">
        <v>5</v>
      </c>
      <c r="T3" s="239">
        <v>0</v>
      </c>
      <c r="U3" s="239">
        <v>2</v>
      </c>
      <c r="V3" s="239">
        <v>12</v>
      </c>
      <c r="W3" s="239">
        <v>10</v>
      </c>
      <c r="X3" s="239">
        <v>2</v>
      </c>
      <c r="Y3" s="239">
        <v>1</v>
      </c>
      <c r="Z3" s="239">
        <v>2</v>
      </c>
      <c r="AB3" s="239">
        <v>1</v>
      </c>
      <c r="AC3" s="239">
        <v>98</v>
      </c>
      <c r="AD3" s="239" t="s">
        <v>1892</v>
      </c>
      <c r="AF3" s="239" t="s">
        <v>1893</v>
      </c>
      <c r="AG3" s="239">
        <v>7</v>
      </c>
      <c r="AH3" s="239">
        <v>2</v>
      </c>
      <c r="AI3" s="239">
        <v>2</v>
      </c>
      <c r="AJ3" s="239">
        <v>4</v>
      </c>
      <c r="AK3" s="239">
        <v>21</v>
      </c>
      <c r="AL3" s="239">
        <v>49</v>
      </c>
      <c r="AM3" s="239" t="s">
        <v>374</v>
      </c>
      <c r="AN3" s="239">
        <v>5</v>
      </c>
      <c r="AO3" s="239">
        <v>1</v>
      </c>
      <c r="AS3" s="239">
        <v>12</v>
      </c>
      <c r="AT3" s="239">
        <v>9</v>
      </c>
      <c r="AU3" s="239">
        <v>30</v>
      </c>
      <c r="AV3" s="239">
        <v>13</v>
      </c>
      <c r="AW3" s="239">
        <v>21</v>
      </c>
      <c r="AX3" s="239">
        <v>2</v>
      </c>
      <c r="AY3" s="239">
        <v>2</v>
      </c>
      <c r="AZ3" s="239">
        <v>4</v>
      </c>
      <c r="BA3" s="239">
        <v>21</v>
      </c>
      <c r="BB3" s="239">
        <v>52</v>
      </c>
      <c r="BC3" s="239" t="s">
        <v>374</v>
      </c>
      <c r="BD3" s="239">
        <v>5</v>
      </c>
      <c r="BE3" s="239">
        <v>74</v>
      </c>
      <c r="BI3" s="239">
        <v>12</v>
      </c>
      <c r="BJ3" s="239">
        <v>9</v>
      </c>
      <c r="BK3" s="239">
        <v>30</v>
      </c>
      <c r="BL3" s="239">
        <v>13</v>
      </c>
      <c r="BM3" s="239">
        <v>21</v>
      </c>
      <c r="CT3" s="239">
        <v>407868.56270480901</v>
      </c>
      <c r="CU3" s="239">
        <v>4958281.7852800097</v>
      </c>
      <c r="CV3" s="239">
        <v>44.771994919999997</v>
      </c>
      <c r="CW3" s="239">
        <v>-94.164344409999998</v>
      </c>
      <c r="CX3" s="239" t="s">
        <v>379</v>
      </c>
      <c r="CY3" s="239" t="s">
        <v>1895</v>
      </c>
    </row>
    <row r="4" spans="1:103" x14ac:dyDescent="0.25">
      <c r="A4" s="239">
        <v>724543</v>
      </c>
      <c r="B4" s="239">
        <v>3</v>
      </c>
      <c r="C4" s="239">
        <v>22</v>
      </c>
      <c r="D4" s="239">
        <v>107.59399999999999</v>
      </c>
      <c r="E4" s="239">
        <v>43</v>
      </c>
      <c r="F4" s="239" t="s">
        <v>1570</v>
      </c>
      <c r="H4" s="239">
        <v>8</v>
      </c>
      <c r="I4" s="239">
        <v>22</v>
      </c>
      <c r="K4" s="239">
        <v>19201541</v>
      </c>
      <c r="M4" s="239">
        <v>6</v>
      </c>
      <c r="N4" s="239">
        <v>3</v>
      </c>
      <c r="O4" s="239">
        <v>2019</v>
      </c>
      <c r="P4" s="239" t="s">
        <v>381</v>
      </c>
      <c r="Q4" s="239">
        <v>8</v>
      </c>
      <c r="R4" s="239" t="s">
        <v>393</v>
      </c>
      <c r="S4" s="239">
        <v>5</v>
      </c>
      <c r="T4" s="239">
        <v>0</v>
      </c>
      <c r="U4" s="239">
        <v>2</v>
      </c>
      <c r="V4" s="239">
        <v>12</v>
      </c>
      <c r="W4" s="239">
        <v>10</v>
      </c>
      <c r="X4" s="239">
        <v>2</v>
      </c>
      <c r="Y4" s="239">
        <v>1</v>
      </c>
      <c r="Z4" s="239">
        <v>2</v>
      </c>
      <c r="AB4" s="239">
        <v>1</v>
      </c>
      <c r="AC4" s="239">
        <v>98</v>
      </c>
      <c r="AD4" s="239" t="s">
        <v>1892</v>
      </c>
      <c r="AF4" s="239" t="s">
        <v>1893</v>
      </c>
      <c r="AG4" s="239">
        <v>7</v>
      </c>
      <c r="AH4" s="239">
        <v>2</v>
      </c>
      <c r="AI4" s="239">
        <v>4</v>
      </c>
      <c r="AJ4" s="239">
        <v>3</v>
      </c>
      <c r="AK4" s="239">
        <v>21</v>
      </c>
      <c r="AL4" s="239">
        <v>33</v>
      </c>
      <c r="AM4" s="239" t="s">
        <v>384</v>
      </c>
      <c r="AN4" s="239">
        <v>5</v>
      </c>
      <c r="AO4" s="239">
        <v>74</v>
      </c>
      <c r="AS4" s="239">
        <v>12</v>
      </c>
      <c r="AT4" s="239">
        <v>9</v>
      </c>
      <c r="AU4" s="239">
        <v>30</v>
      </c>
      <c r="AV4" s="239">
        <v>11</v>
      </c>
      <c r="AW4" s="239">
        <v>21</v>
      </c>
      <c r="AX4" s="239">
        <v>2</v>
      </c>
      <c r="AY4" s="239">
        <v>2</v>
      </c>
      <c r="AZ4" s="239">
        <v>3</v>
      </c>
      <c r="BA4" s="239">
        <v>34</v>
      </c>
      <c r="BB4" s="239">
        <v>22</v>
      </c>
      <c r="BC4" s="239" t="s">
        <v>374</v>
      </c>
      <c r="BD4" s="239">
        <v>5</v>
      </c>
      <c r="BE4" s="239">
        <v>90</v>
      </c>
      <c r="BI4" s="239">
        <v>12</v>
      </c>
      <c r="BJ4" s="239">
        <v>9</v>
      </c>
      <c r="BK4" s="239">
        <v>30</v>
      </c>
      <c r="BL4" s="239">
        <v>11</v>
      </c>
      <c r="BM4" s="239">
        <v>21</v>
      </c>
      <c r="CT4" s="239">
        <v>407668.70713741501</v>
      </c>
      <c r="CU4" s="239">
        <v>4958270.6036745403</v>
      </c>
      <c r="CV4" s="239">
        <v>44.771868509999997</v>
      </c>
      <c r="CW4" s="239">
        <v>-94.166867600000003</v>
      </c>
      <c r="CX4" s="239" t="s">
        <v>379</v>
      </c>
      <c r="CY4" s="239" t="s">
        <v>1896</v>
      </c>
    </row>
    <row r="5" spans="1:103" x14ac:dyDescent="0.25">
      <c r="A5" s="239">
        <v>665007</v>
      </c>
      <c r="B5" s="239">
        <v>3</v>
      </c>
      <c r="C5" s="239">
        <v>22</v>
      </c>
      <c r="D5" s="239">
        <v>107.959</v>
      </c>
      <c r="E5" s="239">
        <v>43</v>
      </c>
      <c r="F5" s="239" t="s">
        <v>1570</v>
      </c>
      <c r="H5" s="239">
        <v>8</v>
      </c>
      <c r="I5" s="239">
        <v>22</v>
      </c>
      <c r="K5" s="239">
        <v>18202964</v>
      </c>
      <c r="M5" s="239">
        <v>12</v>
      </c>
      <c r="N5" s="239">
        <v>2</v>
      </c>
      <c r="O5" s="239">
        <v>2018</v>
      </c>
      <c r="P5" s="239" t="s">
        <v>389</v>
      </c>
      <c r="Q5" s="239">
        <v>10</v>
      </c>
      <c r="R5" s="239" t="s">
        <v>512</v>
      </c>
      <c r="S5" s="239">
        <v>5</v>
      </c>
      <c r="T5" s="239">
        <v>0</v>
      </c>
      <c r="U5" s="239">
        <v>1</v>
      </c>
      <c r="W5" s="239">
        <v>48</v>
      </c>
      <c r="X5" s="239">
        <v>2</v>
      </c>
      <c r="Y5" s="239">
        <v>1</v>
      </c>
      <c r="Z5" s="239">
        <v>2</v>
      </c>
      <c r="AB5" s="239">
        <v>5</v>
      </c>
      <c r="AC5" s="239">
        <v>98</v>
      </c>
      <c r="AD5" s="239">
        <v>22</v>
      </c>
      <c r="AF5" s="239" t="s">
        <v>1893</v>
      </c>
      <c r="AG5" s="239">
        <v>3</v>
      </c>
      <c r="AH5" s="239">
        <v>2</v>
      </c>
      <c r="AI5" s="239">
        <v>2</v>
      </c>
      <c r="AJ5" s="239">
        <v>1</v>
      </c>
      <c r="AK5" s="239">
        <v>21</v>
      </c>
      <c r="AL5" s="239">
        <v>26</v>
      </c>
      <c r="AM5" s="239" t="s">
        <v>374</v>
      </c>
      <c r="AN5" s="239">
        <v>5</v>
      </c>
      <c r="AO5" s="239">
        <v>68</v>
      </c>
      <c r="AP5" s="239">
        <v>72</v>
      </c>
      <c r="AS5" s="239">
        <v>12</v>
      </c>
      <c r="AT5" s="239">
        <v>9</v>
      </c>
      <c r="AU5" s="239">
        <v>60</v>
      </c>
      <c r="AV5" s="239">
        <v>12</v>
      </c>
      <c r="AW5" s="239">
        <v>21</v>
      </c>
      <c r="CT5" s="239">
        <v>407082.389298113</v>
      </c>
      <c r="CU5" s="239">
        <v>4958340.4538142402</v>
      </c>
      <c r="CV5" s="239">
        <v>44.772421250000001</v>
      </c>
      <c r="CW5" s="239">
        <v>-94.174288579999995</v>
      </c>
      <c r="CX5" s="239" t="s">
        <v>379</v>
      </c>
      <c r="CY5" s="239" t="s">
        <v>1897</v>
      </c>
    </row>
    <row r="6" spans="1:103" x14ac:dyDescent="0.25">
      <c r="A6" s="239">
        <v>10904919</v>
      </c>
      <c r="B6" s="239">
        <v>3</v>
      </c>
      <c r="C6" s="239">
        <v>22</v>
      </c>
      <c r="D6" s="239">
        <v>108.042</v>
      </c>
      <c r="E6" s="239">
        <v>43</v>
      </c>
      <c r="F6" s="239" t="s">
        <v>1570</v>
      </c>
      <c r="H6" s="239">
        <v>8</v>
      </c>
      <c r="I6" s="239">
        <v>22</v>
      </c>
      <c r="K6" s="239">
        <v>13201202</v>
      </c>
      <c r="L6" s="239">
        <v>133040165</v>
      </c>
      <c r="M6" s="239">
        <v>10</v>
      </c>
      <c r="N6" s="239">
        <v>1</v>
      </c>
      <c r="O6" s="239">
        <v>2013</v>
      </c>
      <c r="P6" s="239" t="s">
        <v>391</v>
      </c>
      <c r="Q6" s="239">
        <v>15</v>
      </c>
      <c r="S6" s="239">
        <v>5</v>
      </c>
      <c r="T6" s="239">
        <v>0</v>
      </c>
      <c r="U6" s="239">
        <v>2</v>
      </c>
      <c r="V6" s="239">
        <v>1</v>
      </c>
      <c r="W6" s="239">
        <v>10</v>
      </c>
      <c r="X6" s="239">
        <v>2</v>
      </c>
      <c r="Y6" s="239">
        <v>1</v>
      </c>
      <c r="Z6" s="239">
        <v>1</v>
      </c>
      <c r="AB6" s="239">
        <v>1</v>
      </c>
      <c r="AC6" s="239">
        <v>98</v>
      </c>
      <c r="AD6" s="239" t="s">
        <v>1898</v>
      </c>
      <c r="AE6" s="239">
        <v>109</v>
      </c>
      <c r="AF6" s="239" t="s">
        <v>1893</v>
      </c>
      <c r="AG6" s="239">
        <v>7</v>
      </c>
      <c r="AH6" s="239">
        <v>2</v>
      </c>
      <c r="AI6" s="239">
        <v>4</v>
      </c>
      <c r="AJ6" s="239">
        <v>6</v>
      </c>
      <c r="AK6" s="239">
        <v>21</v>
      </c>
      <c r="AL6" s="239">
        <v>19</v>
      </c>
      <c r="AM6" s="239" t="s">
        <v>374</v>
      </c>
      <c r="AN6" s="239">
        <v>5</v>
      </c>
      <c r="AO6" s="239">
        <v>15</v>
      </c>
      <c r="AS6" s="239">
        <v>7</v>
      </c>
      <c r="AT6" s="239">
        <v>98</v>
      </c>
      <c r="AU6" s="239">
        <v>55</v>
      </c>
      <c r="AV6" s="239">
        <v>11</v>
      </c>
      <c r="AW6" s="239">
        <v>21</v>
      </c>
      <c r="AX6" s="239">
        <v>2</v>
      </c>
      <c r="AY6" s="239">
        <v>3</v>
      </c>
      <c r="AZ6" s="239">
        <v>6</v>
      </c>
      <c r="BA6" s="239">
        <v>8</v>
      </c>
      <c r="BB6" s="239">
        <v>22</v>
      </c>
      <c r="BC6" s="239" t="s">
        <v>374</v>
      </c>
      <c r="BD6" s="239">
        <v>5</v>
      </c>
      <c r="BE6" s="239">
        <v>1</v>
      </c>
      <c r="BI6" s="239">
        <v>7</v>
      </c>
      <c r="BJ6" s="239">
        <v>98</v>
      </c>
      <c r="BK6" s="239">
        <v>55</v>
      </c>
      <c r="BL6" s="239">
        <v>11</v>
      </c>
      <c r="BM6" s="239">
        <v>21</v>
      </c>
      <c r="CT6" s="239">
        <v>406965</v>
      </c>
      <c r="CU6" s="239">
        <v>4958403</v>
      </c>
      <c r="CV6" s="239">
        <v>44.772972799999998</v>
      </c>
      <c r="CW6" s="239">
        <v>-94.175777400000001</v>
      </c>
      <c r="CX6" s="239" t="s">
        <v>379</v>
      </c>
      <c r="CY6" s="239" t="s">
        <v>1899</v>
      </c>
    </row>
    <row r="7" spans="1:103" x14ac:dyDescent="0.25">
      <c r="A7" s="239">
        <v>11045497</v>
      </c>
      <c r="B7" s="239">
        <v>3</v>
      </c>
      <c r="C7" s="239">
        <v>22</v>
      </c>
      <c r="D7" s="239">
        <v>108.324</v>
      </c>
      <c r="E7" s="239">
        <v>43</v>
      </c>
      <c r="G7" s="239" t="s">
        <v>518</v>
      </c>
      <c r="H7" s="239">
        <v>8</v>
      </c>
      <c r="I7" s="239">
        <v>22</v>
      </c>
      <c r="K7" s="239">
        <v>15200186</v>
      </c>
      <c r="L7" s="239">
        <v>150330203</v>
      </c>
      <c r="M7" s="239">
        <v>1</v>
      </c>
      <c r="N7" s="239">
        <v>29</v>
      </c>
      <c r="O7" s="239">
        <v>2015</v>
      </c>
      <c r="P7" s="239" t="s">
        <v>416</v>
      </c>
      <c r="Q7" s="239">
        <v>15</v>
      </c>
      <c r="S7" s="239">
        <v>4</v>
      </c>
      <c r="T7" s="239">
        <v>0</v>
      </c>
      <c r="U7" s="239">
        <v>2</v>
      </c>
      <c r="V7" s="239">
        <v>5</v>
      </c>
      <c r="W7" s="239">
        <v>10</v>
      </c>
      <c r="X7" s="239">
        <v>4</v>
      </c>
      <c r="Y7" s="239">
        <v>1</v>
      </c>
      <c r="Z7" s="239">
        <v>1</v>
      </c>
      <c r="AB7" s="239">
        <v>1</v>
      </c>
      <c r="AC7" s="239">
        <v>98</v>
      </c>
      <c r="AD7" s="239" t="s">
        <v>593</v>
      </c>
      <c r="AE7" s="239" t="s">
        <v>1900</v>
      </c>
      <c r="AF7" s="239" t="s">
        <v>1893</v>
      </c>
      <c r="AG7" s="239">
        <v>10</v>
      </c>
      <c r="AH7" s="239">
        <v>2</v>
      </c>
      <c r="AI7" s="239">
        <v>2</v>
      </c>
      <c r="AJ7" s="239">
        <v>1</v>
      </c>
      <c r="AK7" s="239">
        <v>24</v>
      </c>
      <c r="AL7" s="239">
        <v>20</v>
      </c>
      <c r="AM7" s="239" t="s">
        <v>374</v>
      </c>
      <c r="AN7" s="239">
        <v>5</v>
      </c>
      <c r="AO7" s="239">
        <v>2</v>
      </c>
      <c r="AS7" s="239">
        <v>7</v>
      </c>
      <c r="AT7" s="239">
        <v>98</v>
      </c>
      <c r="AU7" s="239">
        <v>55</v>
      </c>
      <c r="AV7" s="239">
        <v>11</v>
      </c>
      <c r="AW7" s="239">
        <v>21</v>
      </c>
      <c r="AX7" s="239">
        <v>2</v>
      </c>
      <c r="AY7" s="239">
        <v>2</v>
      </c>
      <c r="AZ7" s="239">
        <v>2</v>
      </c>
      <c r="BA7" s="239">
        <v>21</v>
      </c>
      <c r="BB7" s="239">
        <v>19</v>
      </c>
      <c r="BC7" s="239" t="s">
        <v>384</v>
      </c>
      <c r="BD7" s="239">
        <v>5</v>
      </c>
      <c r="BE7" s="239">
        <v>1</v>
      </c>
      <c r="BI7" s="239">
        <v>7</v>
      </c>
      <c r="BJ7" s="239">
        <v>98</v>
      </c>
      <c r="BK7" s="239">
        <v>55</v>
      </c>
      <c r="BL7" s="239">
        <v>11</v>
      </c>
      <c r="BM7" s="239">
        <v>21</v>
      </c>
      <c r="CT7" s="239">
        <v>406625</v>
      </c>
      <c r="CU7" s="239">
        <v>4958703</v>
      </c>
      <c r="CV7" s="239">
        <v>44.775623500000002</v>
      </c>
      <c r="CW7" s="239">
        <v>-94.180136000000005</v>
      </c>
      <c r="CX7" s="239" t="s">
        <v>379</v>
      </c>
      <c r="CY7" s="239" t="s">
        <v>1901</v>
      </c>
    </row>
    <row r="8" spans="1:103" x14ac:dyDescent="0.25">
      <c r="A8" s="239">
        <v>779793</v>
      </c>
      <c r="B8" s="239">
        <v>3</v>
      </c>
      <c r="C8" s="239">
        <v>22</v>
      </c>
      <c r="D8" s="239">
        <v>108.39100000000001</v>
      </c>
      <c r="E8" s="239">
        <v>43</v>
      </c>
      <c r="G8" s="239" t="s">
        <v>1570</v>
      </c>
      <c r="H8" s="239">
        <v>8</v>
      </c>
      <c r="I8" s="239">
        <v>22</v>
      </c>
      <c r="K8" s="239">
        <v>20200126</v>
      </c>
      <c r="L8" s="239">
        <v>200150164</v>
      </c>
      <c r="M8" s="239">
        <v>1</v>
      </c>
      <c r="N8" s="239">
        <v>15</v>
      </c>
      <c r="O8" s="239">
        <v>2020</v>
      </c>
      <c r="P8" s="239" t="s">
        <v>375</v>
      </c>
      <c r="Q8" s="239">
        <v>7</v>
      </c>
      <c r="R8" s="239">
        <v>98</v>
      </c>
      <c r="S8" s="239">
        <v>3</v>
      </c>
      <c r="T8" s="239">
        <v>0</v>
      </c>
      <c r="U8" s="239">
        <v>2</v>
      </c>
      <c r="V8" s="239">
        <v>12</v>
      </c>
      <c r="W8" s="239">
        <v>10</v>
      </c>
      <c r="X8" s="239">
        <v>16</v>
      </c>
      <c r="Y8" s="239">
        <v>2</v>
      </c>
      <c r="Z8" s="239">
        <v>2</v>
      </c>
      <c r="AB8" s="239">
        <v>2</v>
      </c>
      <c r="AC8" s="239">
        <v>98</v>
      </c>
      <c r="AD8" s="239">
        <v>22</v>
      </c>
      <c r="AF8" s="239" t="s">
        <v>1893</v>
      </c>
      <c r="AG8" s="239">
        <v>7</v>
      </c>
      <c r="AH8" s="239">
        <v>2</v>
      </c>
      <c r="AI8" s="239">
        <v>4</v>
      </c>
      <c r="AJ8" s="239">
        <v>1</v>
      </c>
      <c r="AK8" s="239">
        <v>21</v>
      </c>
      <c r="AL8" s="239">
        <v>28</v>
      </c>
      <c r="AM8" s="239" t="s">
        <v>374</v>
      </c>
      <c r="AN8" s="239">
        <v>9</v>
      </c>
      <c r="AO8" s="239">
        <v>4</v>
      </c>
      <c r="AS8" s="239">
        <v>12</v>
      </c>
      <c r="AT8" s="239">
        <v>98</v>
      </c>
      <c r="AU8" s="239">
        <v>60</v>
      </c>
      <c r="AV8" s="239">
        <v>11</v>
      </c>
      <c r="AW8" s="239">
        <v>21</v>
      </c>
      <c r="AX8" s="239">
        <v>2</v>
      </c>
      <c r="AY8" s="239">
        <v>4</v>
      </c>
      <c r="AZ8" s="239">
        <v>1</v>
      </c>
      <c r="BA8" s="239">
        <v>26</v>
      </c>
      <c r="BB8" s="239">
        <v>57</v>
      </c>
      <c r="BC8" s="239" t="s">
        <v>384</v>
      </c>
      <c r="BD8" s="239">
        <v>5</v>
      </c>
      <c r="BE8" s="239">
        <v>1</v>
      </c>
      <c r="BI8" s="239">
        <v>12</v>
      </c>
      <c r="BJ8" s="239">
        <v>98</v>
      </c>
      <c r="BK8" s="239">
        <v>60</v>
      </c>
      <c r="BL8" s="239">
        <v>11</v>
      </c>
      <c r="BM8" s="239">
        <v>21</v>
      </c>
      <c r="CT8" s="239">
        <v>406557.45491491101</v>
      </c>
      <c r="CU8" s="239">
        <v>4958763.7879942404</v>
      </c>
      <c r="CV8" s="239">
        <v>44.776163009999998</v>
      </c>
      <c r="CW8" s="239">
        <v>-94.180998939999995</v>
      </c>
      <c r="CX8" s="239" t="s">
        <v>379</v>
      </c>
      <c r="CY8" s="239" t="s">
        <v>1902</v>
      </c>
    </row>
    <row r="9" spans="1:103" x14ac:dyDescent="0.25">
      <c r="A9" s="239">
        <v>743583</v>
      </c>
      <c r="B9" s="239">
        <v>3</v>
      </c>
      <c r="C9" s="239">
        <v>22</v>
      </c>
      <c r="D9" s="239">
        <v>108.44499999999999</v>
      </c>
      <c r="E9" s="239">
        <v>43</v>
      </c>
      <c r="G9" s="239" t="s">
        <v>1570</v>
      </c>
      <c r="H9" s="239">
        <v>8</v>
      </c>
      <c r="I9" s="239">
        <v>22</v>
      </c>
      <c r="K9" s="239">
        <v>19202168</v>
      </c>
      <c r="M9" s="239">
        <v>8</v>
      </c>
      <c r="N9" s="239">
        <v>23</v>
      </c>
      <c r="O9" s="239">
        <v>2019</v>
      </c>
      <c r="P9" s="239" t="s">
        <v>383</v>
      </c>
      <c r="Q9" s="239">
        <v>9</v>
      </c>
      <c r="R9" s="239" t="s">
        <v>512</v>
      </c>
      <c r="S9" s="239">
        <v>5</v>
      </c>
      <c r="T9" s="239">
        <v>0</v>
      </c>
      <c r="U9" s="239">
        <v>2</v>
      </c>
      <c r="V9" s="239">
        <v>10</v>
      </c>
      <c r="W9" s="239">
        <v>10</v>
      </c>
      <c r="X9" s="239">
        <v>16</v>
      </c>
      <c r="Y9" s="239">
        <v>1</v>
      </c>
      <c r="Z9" s="239">
        <v>1</v>
      </c>
      <c r="AB9" s="239">
        <v>1</v>
      </c>
      <c r="AC9" s="239">
        <v>98</v>
      </c>
      <c r="AD9" s="239">
        <v>22</v>
      </c>
      <c r="AF9" s="239" t="s">
        <v>1893</v>
      </c>
      <c r="AG9" s="239">
        <v>5</v>
      </c>
      <c r="AH9" s="239">
        <v>2</v>
      </c>
      <c r="AI9" s="239">
        <v>2</v>
      </c>
      <c r="AJ9" s="239">
        <v>1</v>
      </c>
      <c r="AK9" s="239">
        <v>29</v>
      </c>
      <c r="AL9" s="239">
        <v>86</v>
      </c>
      <c r="AM9" s="239" t="s">
        <v>384</v>
      </c>
      <c r="AN9" s="239">
        <v>5</v>
      </c>
      <c r="AO9" s="239">
        <v>66</v>
      </c>
      <c r="AP9" s="239">
        <v>7</v>
      </c>
      <c r="AS9" s="239">
        <v>12</v>
      </c>
      <c r="AT9" s="239">
        <v>9</v>
      </c>
      <c r="AU9" s="239">
        <v>60</v>
      </c>
      <c r="AV9" s="239">
        <v>11</v>
      </c>
      <c r="AW9" s="239">
        <v>21</v>
      </c>
      <c r="AX9" s="239">
        <v>2</v>
      </c>
      <c r="AY9" s="239">
        <v>49</v>
      </c>
      <c r="AZ9" s="239">
        <v>1</v>
      </c>
      <c r="BA9" s="239">
        <v>24</v>
      </c>
      <c r="BB9" s="239">
        <v>65</v>
      </c>
      <c r="BC9" s="239" t="s">
        <v>374</v>
      </c>
      <c r="BD9" s="239">
        <v>5</v>
      </c>
      <c r="BE9" s="239">
        <v>1</v>
      </c>
      <c r="BI9" s="239">
        <v>12</v>
      </c>
      <c r="BJ9" s="239">
        <v>9</v>
      </c>
      <c r="BK9" s="239">
        <v>60</v>
      </c>
      <c r="BL9" s="239">
        <v>11</v>
      </c>
      <c r="BM9" s="239">
        <v>21</v>
      </c>
      <c r="CT9" s="239">
        <v>406485.48810431</v>
      </c>
      <c r="CU9" s="239">
        <v>4958823.0547794402</v>
      </c>
      <c r="CV9" s="239">
        <v>44.776687019999997</v>
      </c>
      <c r="CW9" s="239">
        <v>-94.181919210000004</v>
      </c>
      <c r="CX9" s="239" t="s">
        <v>379</v>
      </c>
      <c r="CY9" s="239" t="s">
        <v>1903</v>
      </c>
    </row>
    <row r="10" spans="1:103" x14ac:dyDescent="0.25">
      <c r="A10" s="239">
        <v>798948</v>
      </c>
      <c r="B10" s="239">
        <v>3</v>
      </c>
      <c r="C10" s="239">
        <v>22</v>
      </c>
      <c r="D10" s="239">
        <v>108.50700000000001</v>
      </c>
      <c r="E10" s="239">
        <v>43</v>
      </c>
      <c r="G10" s="239" t="s">
        <v>1570</v>
      </c>
      <c r="H10" s="239">
        <v>8</v>
      </c>
      <c r="I10" s="239">
        <v>22</v>
      </c>
      <c r="K10" s="239">
        <v>20000749</v>
      </c>
      <c r="L10" s="239">
        <v>200490302</v>
      </c>
      <c r="M10" s="239">
        <v>2</v>
      </c>
      <c r="N10" s="239">
        <v>18</v>
      </c>
      <c r="O10" s="239">
        <v>2020</v>
      </c>
      <c r="P10" s="239" t="s">
        <v>391</v>
      </c>
      <c r="Q10" s="239">
        <v>9</v>
      </c>
      <c r="S10" s="239">
        <v>5</v>
      </c>
      <c r="T10" s="239">
        <v>0</v>
      </c>
      <c r="U10" s="239">
        <v>2</v>
      </c>
      <c r="V10" s="239">
        <v>10</v>
      </c>
      <c r="W10" s="239">
        <v>10</v>
      </c>
      <c r="X10" s="239">
        <v>2</v>
      </c>
      <c r="Y10" s="239">
        <v>1</v>
      </c>
      <c r="Z10" s="239">
        <v>1</v>
      </c>
      <c r="AB10" s="239">
        <v>5</v>
      </c>
      <c r="AC10" s="239">
        <v>98</v>
      </c>
      <c r="AD10" s="239">
        <v>22</v>
      </c>
      <c r="AF10" s="239" t="s">
        <v>1893</v>
      </c>
      <c r="AG10" s="239">
        <v>5</v>
      </c>
      <c r="AH10" s="239">
        <v>2</v>
      </c>
      <c r="AI10" s="239">
        <v>4</v>
      </c>
      <c r="AJ10" s="239">
        <v>2</v>
      </c>
      <c r="AK10" s="239">
        <v>26</v>
      </c>
      <c r="AL10" s="239">
        <v>37</v>
      </c>
      <c r="AM10" s="239" t="s">
        <v>384</v>
      </c>
      <c r="AN10" s="239">
        <v>5</v>
      </c>
      <c r="AO10" s="239">
        <v>1</v>
      </c>
      <c r="AS10" s="239">
        <v>12</v>
      </c>
      <c r="AT10" s="239">
        <v>9</v>
      </c>
      <c r="AU10" s="239">
        <v>60</v>
      </c>
      <c r="AV10" s="239">
        <v>11</v>
      </c>
      <c r="AW10" s="239">
        <v>21</v>
      </c>
      <c r="AX10" s="239">
        <v>2</v>
      </c>
      <c r="AY10" s="239">
        <v>2</v>
      </c>
      <c r="AZ10" s="239">
        <v>2</v>
      </c>
      <c r="BA10" s="239">
        <v>21</v>
      </c>
      <c r="BB10" s="239">
        <v>24</v>
      </c>
      <c r="BC10" s="239" t="s">
        <v>374</v>
      </c>
      <c r="BD10" s="239">
        <v>5</v>
      </c>
      <c r="BE10" s="239">
        <v>99</v>
      </c>
      <c r="BI10" s="239">
        <v>12</v>
      </c>
      <c r="BJ10" s="239">
        <v>9</v>
      </c>
      <c r="BK10" s="239">
        <v>60</v>
      </c>
      <c r="BL10" s="239">
        <v>11</v>
      </c>
      <c r="BM10" s="239">
        <v>21</v>
      </c>
      <c r="CT10" s="239">
        <v>406414.42936344497</v>
      </c>
      <c r="CU10" s="239">
        <v>4958886.1126203602</v>
      </c>
      <c r="CV10" s="239">
        <v>44.777245270000002</v>
      </c>
      <c r="CW10" s="239">
        <v>-94.182828700000002</v>
      </c>
      <c r="CX10" s="239" t="s">
        <v>379</v>
      </c>
      <c r="CY10" s="239" t="s">
        <v>1904</v>
      </c>
    </row>
    <row r="11" spans="1:103" x14ac:dyDescent="0.25">
      <c r="A11" s="239">
        <v>513067</v>
      </c>
      <c r="B11" s="239">
        <v>3</v>
      </c>
      <c r="C11" s="239">
        <v>22</v>
      </c>
      <c r="D11" s="239">
        <v>108.623</v>
      </c>
      <c r="E11" s="239">
        <v>43</v>
      </c>
      <c r="G11" s="239" t="s">
        <v>1570</v>
      </c>
      <c r="H11" s="239">
        <v>8</v>
      </c>
      <c r="I11" s="239">
        <v>22</v>
      </c>
      <c r="K11" s="239">
        <v>17202804</v>
      </c>
      <c r="M11" s="239">
        <v>10</v>
      </c>
      <c r="N11" s="239">
        <v>31</v>
      </c>
      <c r="O11" s="239">
        <v>2017</v>
      </c>
      <c r="P11" s="239" t="s">
        <v>391</v>
      </c>
      <c r="Q11" s="239">
        <v>7</v>
      </c>
      <c r="R11" s="239">
        <v>98</v>
      </c>
      <c r="S11" s="239">
        <v>5</v>
      </c>
      <c r="T11" s="239">
        <v>0</v>
      </c>
      <c r="U11" s="239">
        <v>1</v>
      </c>
      <c r="W11" s="239">
        <v>48</v>
      </c>
      <c r="X11" s="239">
        <v>16</v>
      </c>
      <c r="Y11" s="239">
        <v>2</v>
      </c>
      <c r="Z11" s="239">
        <v>1</v>
      </c>
      <c r="AB11" s="239">
        <v>1</v>
      </c>
      <c r="AC11" s="239">
        <v>98</v>
      </c>
      <c r="AD11" s="239">
        <v>22</v>
      </c>
      <c r="AF11" s="239" t="s">
        <v>1893</v>
      </c>
      <c r="AG11" s="239">
        <v>3</v>
      </c>
      <c r="AH11" s="239">
        <v>2</v>
      </c>
      <c r="AI11" s="239">
        <v>2</v>
      </c>
      <c r="AJ11" s="239">
        <v>1</v>
      </c>
      <c r="AK11" s="239">
        <v>24</v>
      </c>
      <c r="AL11" s="239">
        <v>22</v>
      </c>
      <c r="AM11" s="239" t="s">
        <v>374</v>
      </c>
      <c r="AN11" s="239">
        <v>5</v>
      </c>
      <c r="AO11" s="239">
        <v>90</v>
      </c>
      <c r="AS11" s="239">
        <v>12</v>
      </c>
      <c r="AT11" s="239">
        <v>9</v>
      </c>
      <c r="AU11" s="239">
        <v>60</v>
      </c>
      <c r="AV11" s="239">
        <v>11</v>
      </c>
      <c r="AW11" s="239">
        <v>21</v>
      </c>
      <c r="CT11" s="239">
        <v>406256.88764710899</v>
      </c>
      <c r="CU11" s="239">
        <v>4959034.7218694398</v>
      </c>
      <c r="CV11" s="239">
        <v>44.778562170000001</v>
      </c>
      <c r="CW11" s="239">
        <v>-94.184846809999996</v>
      </c>
      <c r="CX11" s="239" t="s">
        <v>379</v>
      </c>
      <c r="CY11" s="239" t="s">
        <v>1905</v>
      </c>
    </row>
    <row r="12" spans="1:103" x14ac:dyDescent="0.25">
      <c r="A12" s="239">
        <v>10963981</v>
      </c>
      <c r="B12" s="239">
        <v>3</v>
      </c>
      <c r="C12" s="239">
        <v>22</v>
      </c>
      <c r="D12" s="239">
        <v>108.642</v>
      </c>
      <c r="E12" s="239">
        <v>43</v>
      </c>
      <c r="G12" s="239" t="s">
        <v>518</v>
      </c>
      <c r="H12" s="239">
        <v>8</v>
      </c>
      <c r="I12" s="239">
        <v>22</v>
      </c>
      <c r="K12" s="239">
        <v>14001079</v>
      </c>
      <c r="L12" s="239">
        <v>140390045</v>
      </c>
      <c r="M12" s="239">
        <v>2</v>
      </c>
      <c r="N12" s="239">
        <v>8</v>
      </c>
      <c r="O12" s="239">
        <v>2014</v>
      </c>
      <c r="P12" s="239" t="s">
        <v>386</v>
      </c>
      <c r="Q12" s="239">
        <v>6</v>
      </c>
      <c r="S12" s="239">
        <v>5</v>
      </c>
      <c r="T12" s="239">
        <v>0</v>
      </c>
      <c r="U12" s="239">
        <v>1</v>
      </c>
      <c r="V12" s="239">
        <v>4</v>
      </c>
      <c r="W12" s="239">
        <v>45</v>
      </c>
      <c r="X12" s="239">
        <v>2</v>
      </c>
      <c r="Y12" s="239">
        <v>6</v>
      </c>
      <c r="Z12" s="239">
        <v>2</v>
      </c>
      <c r="AB12" s="239">
        <v>1</v>
      </c>
      <c r="AC12" s="239">
        <v>98</v>
      </c>
      <c r="AD12" s="239" t="s">
        <v>669</v>
      </c>
      <c r="AE12" s="239" t="s">
        <v>1906</v>
      </c>
      <c r="AF12" s="239" t="s">
        <v>1893</v>
      </c>
      <c r="AG12" s="239">
        <v>3</v>
      </c>
      <c r="AH12" s="239">
        <v>2</v>
      </c>
      <c r="AI12" s="239">
        <v>2</v>
      </c>
      <c r="AJ12" s="239">
        <v>2</v>
      </c>
      <c r="AK12" s="239">
        <v>21</v>
      </c>
      <c r="AL12" s="239">
        <v>21</v>
      </c>
      <c r="AM12" s="239" t="s">
        <v>374</v>
      </c>
      <c r="AN12" s="239">
        <v>2</v>
      </c>
      <c r="AO12" s="239">
        <v>18</v>
      </c>
      <c r="AS12" s="239">
        <v>7</v>
      </c>
      <c r="AT12" s="239">
        <v>98</v>
      </c>
      <c r="AU12" s="239">
        <v>55</v>
      </c>
      <c r="AV12" s="239">
        <v>11</v>
      </c>
      <c r="AW12" s="239">
        <v>21</v>
      </c>
      <c r="CT12" s="239">
        <v>406247</v>
      </c>
      <c r="CU12" s="239">
        <v>4959046</v>
      </c>
      <c r="CV12" s="239">
        <v>44.7786641</v>
      </c>
      <c r="CW12" s="239">
        <v>-94.184971399999995</v>
      </c>
      <c r="CX12" s="239" t="s">
        <v>379</v>
      </c>
      <c r="CY12" s="239" t="s">
        <v>1907</v>
      </c>
    </row>
    <row r="13" spans="1:103" x14ac:dyDescent="0.25">
      <c r="A13" s="239">
        <v>10972624</v>
      </c>
      <c r="B13" s="239">
        <v>3</v>
      </c>
      <c r="C13" s="239">
        <v>22</v>
      </c>
      <c r="D13" s="239">
        <v>108.652</v>
      </c>
      <c r="E13" s="239">
        <v>43</v>
      </c>
      <c r="G13" s="239" t="s">
        <v>518</v>
      </c>
      <c r="H13" s="239">
        <v>8</v>
      </c>
      <c r="I13" s="239">
        <v>22</v>
      </c>
      <c r="K13" s="239">
        <v>14200571</v>
      </c>
      <c r="L13" s="239">
        <v>141060257</v>
      </c>
      <c r="M13" s="239">
        <v>4</v>
      </c>
      <c r="N13" s="239">
        <v>10</v>
      </c>
      <c r="O13" s="239">
        <v>2014</v>
      </c>
      <c r="P13" s="239" t="s">
        <v>416</v>
      </c>
      <c r="Q13" s="239">
        <v>15</v>
      </c>
      <c r="S13" s="239">
        <v>5</v>
      </c>
      <c r="T13" s="239">
        <v>0</v>
      </c>
      <c r="U13" s="239">
        <v>2</v>
      </c>
      <c r="V13" s="239">
        <v>90</v>
      </c>
      <c r="W13" s="239">
        <v>10</v>
      </c>
      <c r="X13" s="239">
        <v>4</v>
      </c>
      <c r="Y13" s="239">
        <v>1</v>
      </c>
      <c r="Z13" s="239">
        <v>2</v>
      </c>
      <c r="AB13" s="239">
        <v>1</v>
      </c>
      <c r="AC13" s="239">
        <v>98</v>
      </c>
      <c r="AD13" s="239" t="s">
        <v>593</v>
      </c>
      <c r="AE13" s="239" t="s">
        <v>1908</v>
      </c>
      <c r="AF13" s="239" t="s">
        <v>1893</v>
      </c>
      <c r="AG13" s="239">
        <v>90</v>
      </c>
      <c r="AH13" s="239">
        <v>2</v>
      </c>
      <c r="AI13" s="239">
        <v>2</v>
      </c>
      <c r="AJ13" s="239">
        <v>8</v>
      </c>
      <c r="AK13" s="239">
        <v>33</v>
      </c>
      <c r="AL13" s="239">
        <v>70</v>
      </c>
      <c r="AM13" s="239" t="s">
        <v>374</v>
      </c>
      <c r="AN13" s="239">
        <v>5</v>
      </c>
      <c r="AO13" s="239">
        <v>11</v>
      </c>
      <c r="AP13" s="239">
        <v>9</v>
      </c>
      <c r="AS13" s="239">
        <v>7</v>
      </c>
      <c r="AT13" s="239">
        <v>2</v>
      </c>
      <c r="AU13" s="239">
        <v>55</v>
      </c>
      <c r="AV13" s="239">
        <v>11</v>
      </c>
      <c r="AW13" s="239">
        <v>21</v>
      </c>
      <c r="AX13" s="239">
        <v>2</v>
      </c>
      <c r="AY13" s="239">
        <v>3</v>
      </c>
      <c r="AZ13" s="239">
        <v>6</v>
      </c>
      <c r="BA13" s="239">
        <v>7</v>
      </c>
      <c r="BB13" s="239">
        <v>21</v>
      </c>
      <c r="BC13" s="239" t="s">
        <v>374</v>
      </c>
      <c r="BD13" s="239">
        <v>5</v>
      </c>
      <c r="BE13" s="239">
        <v>16</v>
      </c>
      <c r="BI13" s="239">
        <v>7</v>
      </c>
      <c r="BJ13" s="239">
        <v>2</v>
      </c>
      <c r="BK13" s="239">
        <v>55</v>
      </c>
      <c r="BL13" s="239">
        <v>11</v>
      </c>
      <c r="BM13" s="239">
        <v>21</v>
      </c>
      <c r="CT13" s="239">
        <v>406235</v>
      </c>
      <c r="CU13" s="239">
        <v>4959057</v>
      </c>
      <c r="CV13" s="239">
        <v>44.7787614</v>
      </c>
      <c r="CW13" s="239">
        <v>-94.185124299999998</v>
      </c>
      <c r="CX13" s="239" t="s">
        <v>379</v>
      </c>
      <c r="CY13" s="239" t="s">
        <v>1909</v>
      </c>
    </row>
    <row r="14" spans="1:103" x14ac:dyDescent="0.25">
      <c r="A14" s="239">
        <v>820699</v>
      </c>
      <c r="B14" s="239">
        <v>3</v>
      </c>
      <c r="C14" s="239">
        <v>22</v>
      </c>
      <c r="D14" s="239">
        <v>108.82</v>
      </c>
      <c r="E14" s="239">
        <v>43</v>
      </c>
      <c r="G14" s="239" t="s">
        <v>1570</v>
      </c>
      <c r="H14" s="239">
        <v>8</v>
      </c>
      <c r="I14" s="239">
        <v>22</v>
      </c>
      <c r="K14" s="239">
        <v>20201595</v>
      </c>
      <c r="L14" s="239">
        <v>202020071</v>
      </c>
      <c r="M14" s="239">
        <v>7</v>
      </c>
      <c r="N14" s="239">
        <v>20</v>
      </c>
      <c r="O14" s="239">
        <v>2020</v>
      </c>
      <c r="P14" s="239" t="s">
        <v>381</v>
      </c>
      <c r="Q14" s="239">
        <v>17</v>
      </c>
      <c r="R14" s="239" t="s">
        <v>207</v>
      </c>
      <c r="S14" s="239">
        <v>5</v>
      </c>
      <c r="T14" s="239">
        <v>0</v>
      </c>
      <c r="U14" s="239">
        <v>2</v>
      </c>
      <c r="V14" s="239">
        <v>12</v>
      </c>
      <c r="W14" s="239">
        <v>10</v>
      </c>
      <c r="X14" s="239">
        <v>2</v>
      </c>
      <c r="Y14" s="239">
        <v>1</v>
      </c>
      <c r="Z14" s="239">
        <v>1</v>
      </c>
      <c r="AB14" s="239">
        <v>1</v>
      </c>
      <c r="AC14" s="239">
        <v>98</v>
      </c>
      <c r="AD14" s="239" t="s">
        <v>1898</v>
      </c>
      <c r="AF14" s="239" t="s">
        <v>1893</v>
      </c>
      <c r="AG14" s="239">
        <v>7</v>
      </c>
      <c r="AH14" s="239">
        <v>2</v>
      </c>
      <c r="AI14" s="239">
        <v>2</v>
      </c>
      <c r="AJ14" s="239">
        <v>2</v>
      </c>
      <c r="AK14" s="239">
        <v>21</v>
      </c>
      <c r="AL14" s="239">
        <v>27</v>
      </c>
      <c r="AM14" s="239" t="s">
        <v>374</v>
      </c>
      <c r="AN14" s="239">
        <v>5</v>
      </c>
      <c r="AO14" s="239">
        <v>4</v>
      </c>
      <c r="AS14" s="239">
        <v>12</v>
      </c>
      <c r="AT14" s="239">
        <v>9</v>
      </c>
      <c r="AU14" s="239">
        <v>60</v>
      </c>
      <c r="AV14" s="239">
        <v>11</v>
      </c>
      <c r="AW14" s="239">
        <v>21</v>
      </c>
      <c r="AX14" s="239">
        <v>2</v>
      </c>
      <c r="AY14" s="239">
        <v>3</v>
      </c>
      <c r="AZ14" s="239">
        <v>2</v>
      </c>
      <c r="BA14" s="239">
        <v>26</v>
      </c>
      <c r="BB14" s="239">
        <v>48</v>
      </c>
      <c r="BC14" s="239" t="s">
        <v>374</v>
      </c>
      <c r="BD14" s="239">
        <v>5</v>
      </c>
      <c r="BE14" s="239">
        <v>1</v>
      </c>
      <c r="BI14" s="239">
        <v>12</v>
      </c>
      <c r="BJ14" s="239">
        <v>9</v>
      </c>
      <c r="BK14" s="239">
        <v>60</v>
      </c>
      <c r="BL14" s="239">
        <v>11</v>
      </c>
      <c r="BM14" s="239">
        <v>21</v>
      </c>
      <c r="CT14" s="239">
        <v>406053.68724070903</v>
      </c>
      <c r="CU14" s="239">
        <v>4959237.9222758403</v>
      </c>
      <c r="CV14" s="239">
        <v>44.780364370000001</v>
      </c>
      <c r="CW14" s="239">
        <v>-94.187452059999998</v>
      </c>
      <c r="CX14" s="239" t="s">
        <v>379</v>
      </c>
      <c r="CY14" s="239" t="s">
        <v>1910</v>
      </c>
    </row>
    <row r="15" spans="1:103" x14ac:dyDescent="0.25">
      <c r="A15" s="239">
        <v>10738495</v>
      </c>
      <c r="B15" s="239">
        <v>3</v>
      </c>
      <c r="C15" s="239">
        <v>22</v>
      </c>
      <c r="D15" s="239">
        <v>109.11499999999999</v>
      </c>
      <c r="E15" s="239">
        <v>43</v>
      </c>
      <c r="G15" s="239" t="s">
        <v>518</v>
      </c>
      <c r="H15" s="239">
        <v>8</v>
      </c>
      <c r="I15" s="239">
        <v>22</v>
      </c>
      <c r="K15" s="239">
        <v>11200923</v>
      </c>
      <c r="L15" s="239">
        <v>112050016</v>
      </c>
      <c r="M15" s="239">
        <v>7</v>
      </c>
      <c r="N15" s="239">
        <v>3</v>
      </c>
      <c r="O15" s="239">
        <v>2011</v>
      </c>
      <c r="P15" s="239" t="s">
        <v>389</v>
      </c>
      <c r="Q15" s="239">
        <v>13</v>
      </c>
      <c r="S15" s="239">
        <v>3</v>
      </c>
      <c r="T15" s="239">
        <v>0</v>
      </c>
      <c r="U15" s="239">
        <v>1</v>
      </c>
      <c r="V15" s="239">
        <v>7</v>
      </c>
      <c r="W15" s="239">
        <v>45</v>
      </c>
      <c r="X15" s="239">
        <v>4</v>
      </c>
      <c r="Y15" s="239">
        <v>1</v>
      </c>
      <c r="Z15" s="239">
        <v>1</v>
      </c>
      <c r="AB15" s="239">
        <v>1</v>
      </c>
      <c r="AC15" s="239">
        <v>98</v>
      </c>
      <c r="AD15" s="239" t="s">
        <v>593</v>
      </c>
      <c r="AE15" s="239" t="s">
        <v>1908</v>
      </c>
      <c r="AF15" s="239" t="s">
        <v>1893</v>
      </c>
      <c r="AG15" s="239">
        <v>3</v>
      </c>
      <c r="AH15" s="239">
        <v>2</v>
      </c>
      <c r="AI15" s="239">
        <v>31</v>
      </c>
      <c r="AJ15" s="239">
        <v>1</v>
      </c>
      <c r="AK15" s="239">
        <v>21</v>
      </c>
      <c r="AL15" s="239">
        <v>59</v>
      </c>
      <c r="AM15" s="239" t="s">
        <v>374</v>
      </c>
      <c r="AN15" s="239">
        <v>5</v>
      </c>
      <c r="AO15" s="239">
        <v>72</v>
      </c>
      <c r="AS15" s="239">
        <v>7</v>
      </c>
      <c r="AT15" s="239">
        <v>98</v>
      </c>
      <c r="AU15" s="239">
        <v>55</v>
      </c>
      <c r="AV15" s="239">
        <v>11</v>
      </c>
      <c r="AW15" s="239">
        <v>21</v>
      </c>
      <c r="CT15" s="239">
        <v>405682</v>
      </c>
      <c r="CU15" s="239">
        <v>4959557</v>
      </c>
      <c r="CV15" s="239">
        <v>44.783186899999997</v>
      </c>
      <c r="CW15" s="239">
        <v>-94.192211900000004</v>
      </c>
      <c r="CX15" s="239" t="s">
        <v>379</v>
      </c>
      <c r="CY15" s="239" t="s">
        <v>1911</v>
      </c>
    </row>
    <row r="16" spans="1:103" x14ac:dyDescent="0.25">
      <c r="A16" s="239">
        <v>10745539</v>
      </c>
      <c r="B16" s="239">
        <v>3</v>
      </c>
      <c r="C16" s="239">
        <v>22</v>
      </c>
      <c r="D16" s="239">
        <v>109.11499999999999</v>
      </c>
      <c r="E16" s="239">
        <v>43</v>
      </c>
      <c r="G16" s="239" t="s">
        <v>518</v>
      </c>
      <c r="H16" s="239">
        <v>8</v>
      </c>
      <c r="I16" s="239">
        <v>22</v>
      </c>
      <c r="K16" s="239" t="s">
        <v>1912</v>
      </c>
      <c r="L16" s="239">
        <v>112670177</v>
      </c>
      <c r="M16" s="239">
        <v>9</v>
      </c>
      <c r="N16" s="239">
        <v>24</v>
      </c>
      <c r="O16" s="239">
        <v>2011</v>
      </c>
      <c r="P16" s="239" t="s">
        <v>386</v>
      </c>
      <c r="Q16" s="239">
        <v>21</v>
      </c>
      <c r="S16" s="239">
        <v>5</v>
      </c>
      <c r="T16" s="239">
        <v>0</v>
      </c>
      <c r="U16" s="239">
        <v>1</v>
      </c>
      <c r="V16" s="239">
        <v>4</v>
      </c>
      <c r="W16" s="239">
        <v>67</v>
      </c>
      <c r="X16" s="239">
        <v>4</v>
      </c>
      <c r="Y16" s="239">
        <v>6</v>
      </c>
      <c r="Z16" s="239">
        <v>1</v>
      </c>
      <c r="AB16" s="239">
        <v>1</v>
      </c>
      <c r="AC16" s="239">
        <v>98</v>
      </c>
      <c r="AD16" s="239" t="s">
        <v>669</v>
      </c>
      <c r="AE16" s="239" t="s">
        <v>1913</v>
      </c>
      <c r="AF16" s="239" t="s">
        <v>1893</v>
      </c>
      <c r="AG16" s="239">
        <v>3</v>
      </c>
      <c r="AH16" s="239">
        <v>2</v>
      </c>
      <c r="AI16" s="239">
        <v>2</v>
      </c>
      <c r="AJ16" s="239">
        <v>1</v>
      </c>
      <c r="AK16" s="239">
        <v>21</v>
      </c>
      <c r="AL16" s="239">
        <v>19</v>
      </c>
      <c r="AM16" s="239" t="s">
        <v>384</v>
      </c>
      <c r="AN16" s="239">
        <v>5</v>
      </c>
      <c r="AO16" s="239">
        <v>72</v>
      </c>
      <c r="AS16" s="239">
        <v>7</v>
      </c>
      <c r="AT16" s="239">
        <v>2</v>
      </c>
      <c r="AU16" s="239">
        <v>55</v>
      </c>
      <c r="AV16" s="239">
        <v>11</v>
      </c>
      <c r="AW16" s="239">
        <v>21</v>
      </c>
      <c r="CT16" s="239">
        <v>405682</v>
      </c>
      <c r="CU16" s="239">
        <v>4959557</v>
      </c>
      <c r="CV16" s="239">
        <v>44.783186899999997</v>
      </c>
      <c r="CW16" s="239">
        <v>-94.192211900000004</v>
      </c>
      <c r="CX16" s="239" t="s">
        <v>379</v>
      </c>
      <c r="CY16" s="239" t="s">
        <v>1914</v>
      </c>
    </row>
    <row r="17" spans="1:103" x14ac:dyDescent="0.25">
      <c r="A17" s="239">
        <v>524358</v>
      </c>
      <c r="B17" s="239">
        <v>3</v>
      </c>
      <c r="C17" s="239">
        <v>22</v>
      </c>
      <c r="D17" s="239">
        <v>109.11799999999999</v>
      </c>
      <c r="E17" s="239">
        <v>43</v>
      </c>
      <c r="G17" s="239" t="s">
        <v>1570</v>
      </c>
      <c r="H17" s="239">
        <v>8</v>
      </c>
      <c r="I17" s="239">
        <v>22</v>
      </c>
      <c r="K17" s="239">
        <v>17203180</v>
      </c>
      <c r="M17" s="239">
        <v>12</v>
      </c>
      <c r="N17" s="239">
        <v>8</v>
      </c>
      <c r="O17" s="239">
        <v>2017</v>
      </c>
      <c r="P17" s="239" t="s">
        <v>383</v>
      </c>
      <c r="Q17" s="239">
        <v>15</v>
      </c>
      <c r="R17" s="239" t="s">
        <v>207</v>
      </c>
      <c r="S17" s="239">
        <v>5</v>
      </c>
      <c r="T17" s="239">
        <v>0</v>
      </c>
      <c r="U17" s="239">
        <v>2</v>
      </c>
      <c r="V17" s="239">
        <v>5</v>
      </c>
      <c r="W17" s="239">
        <v>10</v>
      </c>
      <c r="X17" s="239">
        <v>16</v>
      </c>
      <c r="Y17" s="239">
        <v>3</v>
      </c>
      <c r="Z17" s="239">
        <v>2</v>
      </c>
      <c r="AB17" s="239">
        <v>1</v>
      </c>
      <c r="AC17" s="239">
        <v>98</v>
      </c>
      <c r="AD17" s="239" t="s">
        <v>1898</v>
      </c>
      <c r="AF17" s="239" t="s">
        <v>1893</v>
      </c>
      <c r="AG17" s="239">
        <v>10</v>
      </c>
      <c r="AH17" s="239">
        <v>2</v>
      </c>
      <c r="AI17" s="239">
        <v>2</v>
      </c>
      <c r="AJ17" s="239">
        <v>3</v>
      </c>
      <c r="AK17" s="239">
        <v>24</v>
      </c>
      <c r="AL17" s="239">
        <v>56</v>
      </c>
      <c r="AM17" s="239" t="s">
        <v>384</v>
      </c>
      <c r="AN17" s="239">
        <v>5</v>
      </c>
      <c r="AO17" s="239">
        <v>2</v>
      </c>
      <c r="AS17" s="239">
        <v>12</v>
      </c>
      <c r="AT17" s="239">
        <v>23</v>
      </c>
      <c r="AU17" s="239">
        <v>30</v>
      </c>
      <c r="AV17" s="239">
        <v>11</v>
      </c>
      <c r="AW17" s="239">
        <v>21</v>
      </c>
      <c r="AX17" s="239">
        <v>2</v>
      </c>
      <c r="AY17" s="239">
        <v>4</v>
      </c>
      <c r="AZ17" s="239">
        <v>2</v>
      </c>
      <c r="BA17" s="239">
        <v>21</v>
      </c>
      <c r="BB17" s="239">
        <v>18</v>
      </c>
      <c r="BC17" s="239" t="s">
        <v>384</v>
      </c>
      <c r="BD17" s="239">
        <v>5</v>
      </c>
      <c r="BE17" s="239">
        <v>1</v>
      </c>
      <c r="BI17" s="239">
        <v>12</v>
      </c>
      <c r="BJ17" s="239">
        <v>9</v>
      </c>
      <c r="BK17" s="239">
        <v>60</v>
      </c>
      <c r="BL17" s="239">
        <v>11</v>
      </c>
      <c r="BM17" s="239">
        <v>21</v>
      </c>
      <c r="CT17" s="239">
        <v>405668.45313690702</v>
      </c>
      <c r="CU17" s="239">
        <v>4959572.3562780498</v>
      </c>
      <c r="CV17" s="239">
        <v>44.78332365</v>
      </c>
      <c r="CW17" s="239">
        <v>-94.192382210000005</v>
      </c>
      <c r="CX17" s="239" t="s">
        <v>379</v>
      </c>
      <c r="CY17" s="239" t="s">
        <v>1915</v>
      </c>
    </row>
    <row r="18" spans="1:103" x14ac:dyDescent="0.25">
      <c r="A18" s="239">
        <v>11049940</v>
      </c>
      <c r="B18" s="239">
        <v>3</v>
      </c>
      <c r="C18" s="239">
        <v>22</v>
      </c>
      <c r="D18" s="239">
        <v>109.137</v>
      </c>
      <c r="E18" s="239">
        <v>43</v>
      </c>
      <c r="G18" s="239" t="s">
        <v>518</v>
      </c>
      <c r="H18" s="239">
        <v>8</v>
      </c>
      <c r="I18" s="239">
        <v>22</v>
      </c>
      <c r="K18" s="239">
        <v>15200602</v>
      </c>
      <c r="L18" s="239">
        <v>150990155</v>
      </c>
      <c r="M18" s="239">
        <v>4</v>
      </c>
      <c r="N18" s="239">
        <v>8</v>
      </c>
      <c r="O18" s="239">
        <v>2015</v>
      </c>
      <c r="P18" s="239" t="s">
        <v>375</v>
      </c>
      <c r="Q18" s="239">
        <v>5</v>
      </c>
      <c r="S18" s="239">
        <v>4</v>
      </c>
      <c r="T18" s="239">
        <v>0</v>
      </c>
      <c r="U18" s="239">
        <v>2</v>
      </c>
      <c r="V18" s="239">
        <v>1</v>
      </c>
      <c r="W18" s="239">
        <v>10</v>
      </c>
      <c r="X18" s="239">
        <v>2</v>
      </c>
      <c r="Y18" s="239">
        <v>6</v>
      </c>
      <c r="Z18" s="239">
        <v>2</v>
      </c>
      <c r="AB18" s="239">
        <v>1</v>
      </c>
      <c r="AC18" s="239">
        <v>98</v>
      </c>
      <c r="AD18" s="239" t="s">
        <v>1916</v>
      </c>
      <c r="AE18" s="239" t="s">
        <v>593</v>
      </c>
      <c r="AF18" s="239" t="s">
        <v>1893</v>
      </c>
      <c r="AG18" s="239">
        <v>7</v>
      </c>
      <c r="AH18" s="239">
        <v>2</v>
      </c>
      <c r="AI18" s="239">
        <v>4</v>
      </c>
      <c r="AJ18" s="239">
        <v>6</v>
      </c>
      <c r="AK18" s="239">
        <v>21</v>
      </c>
      <c r="AL18" s="239">
        <v>57</v>
      </c>
      <c r="AM18" s="239" t="s">
        <v>384</v>
      </c>
      <c r="AN18" s="239">
        <v>5</v>
      </c>
      <c r="AO18" s="239">
        <v>5</v>
      </c>
      <c r="AP18" s="239">
        <v>15</v>
      </c>
      <c r="AS18" s="239">
        <v>7</v>
      </c>
      <c r="AT18" s="239">
        <v>98</v>
      </c>
      <c r="AU18" s="239">
        <v>55</v>
      </c>
      <c r="AV18" s="239">
        <v>11</v>
      </c>
      <c r="AW18" s="239">
        <v>21</v>
      </c>
      <c r="AX18" s="239">
        <v>2</v>
      </c>
      <c r="AY18" s="239">
        <v>4</v>
      </c>
      <c r="AZ18" s="239">
        <v>6</v>
      </c>
      <c r="BA18" s="239">
        <v>27</v>
      </c>
      <c r="BB18" s="239">
        <v>38</v>
      </c>
      <c r="BC18" s="239" t="s">
        <v>374</v>
      </c>
      <c r="BD18" s="239">
        <v>5</v>
      </c>
      <c r="BE18" s="239">
        <v>1</v>
      </c>
      <c r="BI18" s="239">
        <v>7</v>
      </c>
      <c r="BJ18" s="239">
        <v>98</v>
      </c>
      <c r="BK18" s="239">
        <v>55</v>
      </c>
      <c r="BL18" s="239">
        <v>11</v>
      </c>
      <c r="BM18" s="239">
        <v>21</v>
      </c>
      <c r="CT18" s="239">
        <v>405656</v>
      </c>
      <c r="CU18" s="239">
        <v>4959581</v>
      </c>
      <c r="CV18" s="239">
        <v>44.7833963</v>
      </c>
      <c r="CW18" s="239">
        <v>-94.192539999999994</v>
      </c>
      <c r="CX18" s="239" t="s">
        <v>379</v>
      </c>
      <c r="CY18" s="239" t="s">
        <v>1917</v>
      </c>
    </row>
    <row r="19" spans="1:103" x14ac:dyDescent="0.25">
      <c r="A19" s="239">
        <v>10893204</v>
      </c>
      <c r="B19" s="239">
        <v>3</v>
      </c>
      <c r="C19" s="239">
        <v>22</v>
      </c>
      <c r="D19" s="239">
        <v>109.157</v>
      </c>
      <c r="E19" s="239">
        <v>43</v>
      </c>
      <c r="G19" s="239" t="s">
        <v>518</v>
      </c>
      <c r="H19" s="239">
        <v>8</v>
      </c>
      <c r="I19" s="239">
        <v>22</v>
      </c>
      <c r="K19" s="239">
        <v>13200803</v>
      </c>
      <c r="L19" s="239">
        <v>131790188</v>
      </c>
      <c r="M19" s="239">
        <v>6</v>
      </c>
      <c r="N19" s="239">
        <v>26</v>
      </c>
      <c r="O19" s="239">
        <v>2013</v>
      </c>
      <c r="P19" s="239" t="s">
        <v>375</v>
      </c>
      <c r="Q19" s="239">
        <v>23</v>
      </c>
      <c r="R19" s="239" t="s">
        <v>207</v>
      </c>
      <c r="S19" s="239">
        <v>3</v>
      </c>
      <c r="T19" s="239">
        <v>0</v>
      </c>
      <c r="U19" s="239">
        <v>1</v>
      </c>
      <c r="V19" s="239">
        <v>90</v>
      </c>
      <c r="W19" s="239">
        <v>4</v>
      </c>
      <c r="X19" s="239">
        <v>2</v>
      </c>
      <c r="Y19" s="239">
        <v>6</v>
      </c>
      <c r="Z19" s="239">
        <v>1</v>
      </c>
      <c r="AB19" s="239">
        <v>1</v>
      </c>
      <c r="AC19" s="239">
        <v>98</v>
      </c>
      <c r="AD19" s="239" t="s">
        <v>593</v>
      </c>
      <c r="AE19" s="239" t="s">
        <v>1918</v>
      </c>
      <c r="AF19" s="239" t="s">
        <v>1893</v>
      </c>
      <c r="AG19" s="239">
        <v>4</v>
      </c>
      <c r="AH19" s="239">
        <v>2</v>
      </c>
      <c r="AI19" s="239">
        <v>2</v>
      </c>
      <c r="AJ19" s="239">
        <v>8</v>
      </c>
      <c r="AK19" s="239">
        <v>21</v>
      </c>
      <c r="AL19" s="239">
        <v>18</v>
      </c>
      <c r="AM19" s="239" t="s">
        <v>384</v>
      </c>
      <c r="AN19" s="239">
        <v>5</v>
      </c>
      <c r="AO19" s="239">
        <v>1</v>
      </c>
      <c r="AS19" s="239">
        <v>7</v>
      </c>
      <c r="AT19" s="239">
        <v>98</v>
      </c>
      <c r="AU19" s="239">
        <v>55</v>
      </c>
      <c r="AV19" s="239">
        <v>11</v>
      </c>
      <c r="AW19" s="239">
        <v>21</v>
      </c>
      <c r="CT19" s="239">
        <v>405632</v>
      </c>
      <c r="CU19" s="239">
        <v>4959603</v>
      </c>
      <c r="CV19" s="239">
        <v>44.783596699999997</v>
      </c>
      <c r="CW19" s="239">
        <v>-94.192853799999995</v>
      </c>
      <c r="CX19" s="239" t="s">
        <v>379</v>
      </c>
      <c r="CY19" s="239" t="s">
        <v>1919</v>
      </c>
    </row>
    <row r="20" spans="1:103" x14ac:dyDescent="0.25">
      <c r="A20" s="239">
        <v>10888562</v>
      </c>
      <c r="B20" s="239">
        <v>3</v>
      </c>
      <c r="C20" s="239">
        <v>22</v>
      </c>
      <c r="D20" s="239">
        <v>109.381</v>
      </c>
      <c r="E20" s="239">
        <v>43</v>
      </c>
      <c r="G20" s="239" t="s">
        <v>518</v>
      </c>
      <c r="H20" s="239">
        <v>8</v>
      </c>
      <c r="I20" s="239">
        <v>22</v>
      </c>
      <c r="K20" s="239">
        <v>13200473</v>
      </c>
      <c r="L20" s="239">
        <v>131050170</v>
      </c>
      <c r="M20" s="239">
        <v>4</v>
      </c>
      <c r="N20" s="239">
        <v>9</v>
      </c>
      <c r="O20" s="239">
        <v>2013</v>
      </c>
      <c r="P20" s="239" t="s">
        <v>391</v>
      </c>
      <c r="Q20" s="239">
        <v>11</v>
      </c>
      <c r="R20" s="239" t="s">
        <v>207</v>
      </c>
      <c r="S20" s="239">
        <v>5</v>
      </c>
      <c r="T20" s="239">
        <v>0</v>
      </c>
      <c r="U20" s="239">
        <v>2</v>
      </c>
      <c r="V20" s="239">
        <v>5</v>
      </c>
      <c r="W20" s="239">
        <v>10</v>
      </c>
      <c r="X20" s="239">
        <v>2</v>
      </c>
      <c r="Y20" s="239">
        <v>1</v>
      </c>
      <c r="Z20" s="239">
        <v>5</v>
      </c>
      <c r="AB20" s="239">
        <v>4</v>
      </c>
      <c r="AC20" s="239">
        <v>98</v>
      </c>
      <c r="AD20" s="239" t="s">
        <v>593</v>
      </c>
      <c r="AE20" s="239" t="s">
        <v>1920</v>
      </c>
      <c r="AF20" s="239" t="s">
        <v>1893</v>
      </c>
      <c r="AG20" s="239">
        <v>10</v>
      </c>
      <c r="AH20" s="239">
        <v>2</v>
      </c>
      <c r="AI20" s="239">
        <v>1</v>
      </c>
      <c r="AJ20" s="239">
        <v>1</v>
      </c>
      <c r="AK20" s="239">
        <v>21</v>
      </c>
      <c r="AL20" s="239">
        <v>23</v>
      </c>
      <c r="AM20" s="239" t="s">
        <v>374</v>
      </c>
      <c r="AN20" s="239">
        <v>5</v>
      </c>
      <c r="AO20" s="239">
        <v>3</v>
      </c>
      <c r="AS20" s="239">
        <v>7</v>
      </c>
      <c r="AT20" s="239">
        <v>98</v>
      </c>
      <c r="AU20" s="239">
        <v>55</v>
      </c>
      <c r="AV20" s="239">
        <v>11</v>
      </c>
      <c r="AW20" s="239">
        <v>21</v>
      </c>
      <c r="AX20" s="239">
        <v>2</v>
      </c>
      <c r="AY20" s="239">
        <v>44</v>
      </c>
      <c r="AZ20" s="239">
        <v>2</v>
      </c>
      <c r="BA20" s="239">
        <v>21</v>
      </c>
      <c r="BB20" s="239">
        <v>51</v>
      </c>
      <c r="BC20" s="239" t="s">
        <v>374</v>
      </c>
      <c r="BD20" s="239">
        <v>5</v>
      </c>
      <c r="BE20" s="239">
        <v>1</v>
      </c>
      <c r="BI20" s="239">
        <v>7</v>
      </c>
      <c r="BJ20" s="239">
        <v>98</v>
      </c>
      <c r="BK20" s="239">
        <v>55</v>
      </c>
      <c r="BL20" s="239">
        <v>11</v>
      </c>
      <c r="BM20" s="239">
        <v>21</v>
      </c>
      <c r="CT20" s="239">
        <v>405363</v>
      </c>
      <c r="CU20" s="239">
        <v>4959844</v>
      </c>
      <c r="CV20" s="239">
        <v>44.785727999999999</v>
      </c>
      <c r="CW20" s="239">
        <v>-94.196286999999998</v>
      </c>
      <c r="CX20" s="239" t="s">
        <v>379</v>
      </c>
      <c r="CY20" s="239" t="s">
        <v>1921</v>
      </c>
    </row>
    <row r="21" spans="1:103" x14ac:dyDescent="0.25">
      <c r="A21" s="239">
        <v>800966</v>
      </c>
      <c r="B21" s="239">
        <v>3</v>
      </c>
      <c r="C21" s="239">
        <v>22</v>
      </c>
      <c r="D21" s="239">
        <v>109.438</v>
      </c>
      <c r="E21" s="239">
        <v>43</v>
      </c>
      <c r="G21" s="239" t="s">
        <v>1570</v>
      </c>
      <c r="H21" s="239">
        <v>8</v>
      </c>
      <c r="I21" s="239">
        <v>22</v>
      </c>
      <c r="K21" s="239">
        <v>20001833</v>
      </c>
      <c r="L21" s="239">
        <v>200570116</v>
      </c>
      <c r="M21" s="239">
        <v>2</v>
      </c>
      <c r="N21" s="239">
        <v>26</v>
      </c>
      <c r="O21" s="239">
        <v>2020</v>
      </c>
      <c r="P21" s="239" t="s">
        <v>375</v>
      </c>
      <c r="Q21" s="239">
        <v>16</v>
      </c>
      <c r="R21" s="239">
        <v>98</v>
      </c>
      <c r="S21" s="239">
        <v>4</v>
      </c>
      <c r="T21" s="239">
        <v>0</v>
      </c>
      <c r="U21" s="239">
        <v>2</v>
      </c>
      <c r="V21" s="239">
        <v>12</v>
      </c>
      <c r="W21" s="239">
        <v>10</v>
      </c>
      <c r="X21" s="239">
        <v>2</v>
      </c>
      <c r="Y21" s="239">
        <v>1</v>
      </c>
      <c r="Z21" s="239">
        <v>2</v>
      </c>
      <c r="AB21" s="239">
        <v>1</v>
      </c>
      <c r="AC21" s="239">
        <v>98</v>
      </c>
      <c r="AD21" s="239" t="s">
        <v>1898</v>
      </c>
      <c r="AF21" s="239" t="s">
        <v>1893</v>
      </c>
      <c r="AG21" s="239">
        <v>7</v>
      </c>
      <c r="AH21" s="239">
        <v>2</v>
      </c>
      <c r="AI21" s="239">
        <v>4</v>
      </c>
      <c r="AJ21" s="239">
        <v>2</v>
      </c>
      <c r="AK21" s="239">
        <v>21</v>
      </c>
      <c r="AL21" s="239">
        <v>52</v>
      </c>
      <c r="AM21" s="239" t="s">
        <v>384</v>
      </c>
      <c r="AN21" s="239">
        <v>5</v>
      </c>
      <c r="AO21" s="239">
        <v>1</v>
      </c>
      <c r="AS21" s="239">
        <v>12</v>
      </c>
      <c r="AT21" s="239">
        <v>9</v>
      </c>
      <c r="AU21" s="239">
        <v>60</v>
      </c>
      <c r="AV21" s="239">
        <v>11</v>
      </c>
      <c r="AW21" s="239">
        <v>21</v>
      </c>
      <c r="AX21" s="239">
        <v>2</v>
      </c>
      <c r="AY21" s="239">
        <v>4</v>
      </c>
      <c r="AZ21" s="239">
        <v>2</v>
      </c>
      <c r="BA21" s="239">
        <v>21</v>
      </c>
      <c r="BB21" s="239">
        <v>32</v>
      </c>
      <c r="BC21" s="239" t="s">
        <v>374</v>
      </c>
      <c r="BD21" s="239">
        <v>5</v>
      </c>
      <c r="BE21" s="239">
        <v>74</v>
      </c>
      <c r="BF21" s="239">
        <v>4</v>
      </c>
      <c r="BI21" s="239">
        <v>12</v>
      </c>
      <c r="BJ21" s="239">
        <v>9</v>
      </c>
      <c r="BK21" s="239">
        <v>60</v>
      </c>
      <c r="BL21" s="239">
        <v>11</v>
      </c>
      <c r="BM21" s="239">
        <v>21</v>
      </c>
      <c r="CT21" s="239">
        <v>405306.828604949</v>
      </c>
      <c r="CU21" s="239">
        <v>4959894.1981300795</v>
      </c>
      <c r="CV21" s="239">
        <v>44.78617251</v>
      </c>
      <c r="CW21" s="239">
        <v>-94.197012139999998</v>
      </c>
      <c r="CX21" s="239" t="s">
        <v>379</v>
      </c>
      <c r="CY21" s="239" t="s">
        <v>1922</v>
      </c>
    </row>
    <row r="22" spans="1:103" x14ac:dyDescent="0.25">
      <c r="A22" s="239">
        <v>631139</v>
      </c>
      <c r="B22" s="239">
        <v>3</v>
      </c>
      <c r="C22" s="239">
        <v>22</v>
      </c>
      <c r="D22" s="239">
        <v>109.52800000000001</v>
      </c>
      <c r="E22" s="239">
        <v>43</v>
      </c>
      <c r="G22" s="239" t="s">
        <v>1570</v>
      </c>
      <c r="H22" s="239">
        <v>8</v>
      </c>
      <c r="I22" s="239">
        <v>22</v>
      </c>
      <c r="K22" s="239">
        <v>18202103</v>
      </c>
      <c r="M22" s="239">
        <v>8</v>
      </c>
      <c r="N22" s="239">
        <v>28</v>
      </c>
      <c r="O22" s="239">
        <v>2018</v>
      </c>
      <c r="P22" s="239" t="s">
        <v>391</v>
      </c>
      <c r="Q22" s="239">
        <v>8</v>
      </c>
      <c r="R22" s="239" t="s">
        <v>207</v>
      </c>
      <c r="S22" s="239">
        <v>3</v>
      </c>
      <c r="T22" s="239">
        <v>0</v>
      </c>
      <c r="U22" s="239">
        <v>2</v>
      </c>
      <c r="V22" s="239">
        <v>5</v>
      </c>
      <c r="W22" s="239">
        <v>10</v>
      </c>
      <c r="X22" s="239">
        <v>2</v>
      </c>
      <c r="Y22" s="239">
        <v>1</v>
      </c>
      <c r="Z22" s="239">
        <v>2</v>
      </c>
      <c r="AA22" s="239">
        <v>3</v>
      </c>
      <c r="AB22" s="239">
        <v>2</v>
      </c>
      <c r="AC22" s="239">
        <v>98</v>
      </c>
      <c r="AD22" s="239" t="s">
        <v>1898</v>
      </c>
      <c r="AF22" s="239" t="s">
        <v>1893</v>
      </c>
      <c r="AG22" s="239">
        <v>10</v>
      </c>
      <c r="AH22" s="239">
        <v>2</v>
      </c>
      <c r="AI22" s="239">
        <v>3</v>
      </c>
      <c r="AJ22" s="239">
        <v>1</v>
      </c>
      <c r="AK22" s="239">
        <v>25</v>
      </c>
      <c r="AL22" s="239">
        <v>18</v>
      </c>
      <c r="AM22" s="239" t="s">
        <v>374</v>
      </c>
      <c r="AN22" s="239">
        <v>5</v>
      </c>
      <c r="AO22" s="239">
        <v>10</v>
      </c>
      <c r="AS22" s="239">
        <v>12</v>
      </c>
      <c r="AT22" s="239">
        <v>9</v>
      </c>
      <c r="AU22" s="239">
        <v>55</v>
      </c>
      <c r="AV22" s="239">
        <v>11</v>
      </c>
      <c r="AW22" s="239">
        <v>21</v>
      </c>
      <c r="AX22" s="239">
        <v>2</v>
      </c>
      <c r="AY22" s="239">
        <v>2</v>
      </c>
      <c r="AZ22" s="239">
        <v>1</v>
      </c>
      <c r="BA22" s="239">
        <v>21</v>
      </c>
      <c r="BB22" s="239">
        <v>35</v>
      </c>
      <c r="BC22" s="239" t="s">
        <v>384</v>
      </c>
      <c r="BD22" s="239">
        <v>5</v>
      </c>
      <c r="BE22" s="239">
        <v>1</v>
      </c>
      <c r="BI22" s="239">
        <v>12</v>
      </c>
      <c r="BJ22" s="239">
        <v>9</v>
      </c>
      <c r="BK22" s="239">
        <v>55</v>
      </c>
      <c r="BL22" s="239">
        <v>11</v>
      </c>
      <c r="BM22" s="239">
        <v>21</v>
      </c>
      <c r="CT22" s="239">
        <v>405185.85217170499</v>
      </c>
      <c r="CU22" s="239">
        <v>4959999.92379985</v>
      </c>
      <c r="CV22" s="239">
        <v>44.78710804</v>
      </c>
      <c r="CW22" s="239">
        <v>-94.198560749999999</v>
      </c>
      <c r="CX22" s="239" t="s">
        <v>379</v>
      </c>
      <c r="CY22" s="239" t="s">
        <v>1923</v>
      </c>
    </row>
    <row r="23" spans="1:103" x14ac:dyDescent="0.25">
      <c r="A23" s="239">
        <v>750473</v>
      </c>
      <c r="B23" s="239">
        <v>3</v>
      </c>
      <c r="C23" s="239">
        <v>22</v>
      </c>
      <c r="D23" s="239">
        <v>109.783</v>
      </c>
      <c r="E23" s="239">
        <v>43</v>
      </c>
      <c r="G23" s="239" t="s">
        <v>1570</v>
      </c>
      <c r="H23" s="239">
        <v>8</v>
      </c>
      <c r="I23" s="239">
        <v>22</v>
      </c>
      <c r="K23" s="239">
        <v>19202515</v>
      </c>
      <c r="M23" s="239">
        <v>9</v>
      </c>
      <c r="N23" s="239">
        <v>27</v>
      </c>
      <c r="O23" s="239">
        <v>2019</v>
      </c>
      <c r="P23" s="239" t="s">
        <v>383</v>
      </c>
      <c r="Q23" s="239">
        <v>15</v>
      </c>
      <c r="R23" s="239">
        <v>98</v>
      </c>
      <c r="S23" s="239">
        <v>5</v>
      </c>
      <c r="T23" s="239">
        <v>0</v>
      </c>
      <c r="U23" s="239">
        <v>2</v>
      </c>
      <c r="V23" s="239">
        <v>10</v>
      </c>
      <c r="W23" s="239">
        <v>10</v>
      </c>
      <c r="X23" s="239">
        <v>2</v>
      </c>
      <c r="Y23" s="239">
        <v>1</v>
      </c>
      <c r="Z23" s="239">
        <v>2</v>
      </c>
      <c r="AB23" s="239">
        <v>1</v>
      </c>
      <c r="AC23" s="239">
        <v>98</v>
      </c>
      <c r="AD23" s="239" t="s">
        <v>1898</v>
      </c>
      <c r="AF23" s="239" t="s">
        <v>1893</v>
      </c>
      <c r="AG23" s="239">
        <v>5</v>
      </c>
      <c r="AH23" s="239">
        <v>2</v>
      </c>
      <c r="AI23" s="239">
        <v>2</v>
      </c>
      <c r="AJ23" s="239">
        <v>2</v>
      </c>
      <c r="AK23" s="239">
        <v>20</v>
      </c>
      <c r="AL23" s="239">
        <v>49</v>
      </c>
      <c r="AM23" s="239" t="s">
        <v>384</v>
      </c>
      <c r="AN23" s="239">
        <v>5</v>
      </c>
      <c r="AO23" s="239">
        <v>2</v>
      </c>
      <c r="AS23" s="239">
        <v>12</v>
      </c>
      <c r="AT23" s="239">
        <v>98</v>
      </c>
      <c r="AU23" s="239">
        <v>60</v>
      </c>
      <c r="AV23" s="239">
        <v>11</v>
      </c>
      <c r="AW23" s="239">
        <v>21</v>
      </c>
      <c r="AX23" s="239">
        <v>2</v>
      </c>
      <c r="AY23" s="239">
        <v>2</v>
      </c>
      <c r="AZ23" s="239">
        <v>2</v>
      </c>
      <c r="BA23" s="239">
        <v>21</v>
      </c>
      <c r="BB23" s="239">
        <v>32</v>
      </c>
      <c r="BC23" s="239" t="s">
        <v>384</v>
      </c>
      <c r="BD23" s="239">
        <v>5</v>
      </c>
      <c r="BE23" s="239">
        <v>1</v>
      </c>
      <c r="BI23" s="239">
        <v>12</v>
      </c>
      <c r="BJ23" s="239">
        <v>98</v>
      </c>
      <c r="BK23" s="239">
        <v>60</v>
      </c>
      <c r="BL23" s="239">
        <v>11</v>
      </c>
      <c r="BM23" s="239">
        <v>21</v>
      </c>
      <c r="CT23" s="239">
        <v>404885.28490390303</v>
      </c>
      <c r="CU23" s="239">
        <v>4960253.9243078502</v>
      </c>
      <c r="CV23" s="239">
        <v>44.789354179999997</v>
      </c>
      <c r="CW23" s="239">
        <v>-94.202406909999993</v>
      </c>
      <c r="CX23" s="239" t="s">
        <v>379</v>
      </c>
      <c r="CY23" s="239" t="s">
        <v>1924</v>
      </c>
    </row>
    <row r="24" spans="1:103" x14ac:dyDescent="0.25">
      <c r="A24" s="239">
        <v>10736596</v>
      </c>
      <c r="B24" s="239">
        <v>3</v>
      </c>
      <c r="C24" s="239">
        <v>22</v>
      </c>
      <c r="D24" s="239">
        <v>109.827</v>
      </c>
      <c r="E24" s="239">
        <v>43</v>
      </c>
      <c r="G24" s="239" t="s">
        <v>518</v>
      </c>
      <c r="H24" s="239">
        <v>8</v>
      </c>
      <c r="I24" s="239">
        <v>22</v>
      </c>
      <c r="K24" s="239">
        <v>11200856</v>
      </c>
      <c r="L24" s="239">
        <v>111700141</v>
      </c>
      <c r="M24" s="239">
        <v>6</v>
      </c>
      <c r="N24" s="239">
        <v>17</v>
      </c>
      <c r="O24" s="239">
        <v>2011</v>
      </c>
      <c r="P24" s="239" t="s">
        <v>383</v>
      </c>
      <c r="Q24" s="239">
        <v>19</v>
      </c>
      <c r="S24" s="239">
        <v>3</v>
      </c>
      <c r="T24" s="239">
        <v>0</v>
      </c>
      <c r="U24" s="239">
        <v>2</v>
      </c>
      <c r="V24" s="239">
        <v>11</v>
      </c>
      <c r="W24" s="239">
        <v>10</v>
      </c>
      <c r="X24" s="239">
        <v>2</v>
      </c>
      <c r="Y24" s="239">
        <v>1</v>
      </c>
      <c r="Z24" s="239">
        <v>1</v>
      </c>
      <c r="AB24" s="239">
        <v>1</v>
      </c>
      <c r="AC24" s="239">
        <v>98</v>
      </c>
      <c r="AD24" s="239" t="s">
        <v>593</v>
      </c>
      <c r="AE24" s="239" t="s">
        <v>1925</v>
      </c>
      <c r="AF24" s="239" t="s">
        <v>1893</v>
      </c>
      <c r="AG24" s="239">
        <v>6</v>
      </c>
      <c r="AH24" s="239">
        <v>2</v>
      </c>
      <c r="AI24" s="239">
        <v>3</v>
      </c>
      <c r="AJ24" s="239">
        <v>2</v>
      </c>
      <c r="AK24" s="239">
        <v>21</v>
      </c>
      <c r="AL24" s="239">
        <v>19</v>
      </c>
      <c r="AM24" s="239" t="s">
        <v>374</v>
      </c>
      <c r="AN24" s="239">
        <v>5</v>
      </c>
      <c r="AO24" s="239">
        <v>4</v>
      </c>
      <c r="AP24" s="239">
        <v>15</v>
      </c>
      <c r="AS24" s="239">
        <v>7</v>
      </c>
      <c r="AT24" s="239">
        <v>5</v>
      </c>
      <c r="AU24" s="239">
        <v>55</v>
      </c>
      <c r="AV24" s="239">
        <v>10</v>
      </c>
      <c r="AW24" s="239">
        <v>21</v>
      </c>
      <c r="AX24" s="239">
        <v>2</v>
      </c>
      <c r="AY24" s="239">
        <v>1</v>
      </c>
      <c r="AZ24" s="239">
        <v>1</v>
      </c>
      <c r="BA24" s="239">
        <v>21</v>
      </c>
      <c r="BB24" s="239">
        <v>60</v>
      </c>
      <c r="BC24" s="239" t="s">
        <v>384</v>
      </c>
      <c r="BD24" s="239">
        <v>5</v>
      </c>
      <c r="BE24" s="239">
        <v>1</v>
      </c>
      <c r="BI24" s="239">
        <v>7</v>
      </c>
      <c r="BJ24" s="239">
        <v>5</v>
      </c>
      <c r="BK24" s="239">
        <v>55</v>
      </c>
      <c r="BL24" s="239">
        <v>10</v>
      </c>
      <c r="BM24" s="239">
        <v>21</v>
      </c>
      <c r="CT24" s="239">
        <v>404815</v>
      </c>
      <c r="CU24" s="239">
        <v>4960305</v>
      </c>
      <c r="CV24" s="239">
        <v>44.789803999999997</v>
      </c>
      <c r="CW24" s="239">
        <v>-94.203302800000003</v>
      </c>
      <c r="CX24" s="239" t="s">
        <v>379</v>
      </c>
      <c r="CY24" s="239" t="s">
        <v>1926</v>
      </c>
    </row>
    <row r="25" spans="1:103" x14ac:dyDescent="0.25">
      <c r="A25" s="239">
        <v>382768</v>
      </c>
      <c r="B25" s="239">
        <v>3</v>
      </c>
      <c r="C25" s="239">
        <v>22</v>
      </c>
      <c r="D25" s="239">
        <v>109.855</v>
      </c>
      <c r="E25" s="239">
        <v>43</v>
      </c>
      <c r="G25" s="239" t="s">
        <v>1570</v>
      </c>
      <c r="H25" s="239">
        <v>8</v>
      </c>
      <c r="I25" s="239">
        <v>22</v>
      </c>
      <c r="K25" s="239">
        <v>16201941</v>
      </c>
      <c r="M25" s="239">
        <v>9</v>
      </c>
      <c r="N25" s="239">
        <v>24</v>
      </c>
      <c r="O25" s="239">
        <v>2016</v>
      </c>
      <c r="P25" s="239" t="s">
        <v>386</v>
      </c>
      <c r="Q25" s="239">
        <v>15</v>
      </c>
      <c r="R25" s="239" t="s">
        <v>207</v>
      </c>
      <c r="S25" s="239">
        <v>5</v>
      </c>
      <c r="T25" s="239">
        <v>0</v>
      </c>
      <c r="U25" s="239">
        <v>2</v>
      </c>
      <c r="V25" s="239">
        <v>10</v>
      </c>
      <c r="W25" s="239">
        <v>10</v>
      </c>
      <c r="X25" s="239">
        <v>16</v>
      </c>
      <c r="Y25" s="239">
        <v>1</v>
      </c>
      <c r="Z25" s="239">
        <v>2</v>
      </c>
      <c r="AB25" s="239">
        <v>1</v>
      </c>
      <c r="AC25" s="239">
        <v>98</v>
      </c>
      <c r="AD25" s="239" t="s">
        <v>1898</v>
      </c>
      <c r="AF25" s="239" t="s">
        <v>1893</v>
      </c>
      <c r="AG25" s="239">
        <v>5</v>
      </c>
      <c r="AH25" s="239">
        <v>2</v>
      </c>
      <c r="AI25" s="239">
        <v>3</v>
      </c>
      <c r="AJ25" s="239">
        <v>1</v>
      </c>
      <c r="AK25" s="239">
        <v>27</v>
      </c>
      <c r="AL25" s="239">
        <v>19</v>
      </c>
      <c r="AM25" s="239" t="s">
        <v>374</v>
      </c>
      <c r="AN25" s="239">
        <v>5</v>
      </c>
      <c r="AO25" s="239">
        <v>74</v>
      </c>
      <c r="AP25" s="239">
        <v>7</v>
      </c>
      <c r="AS25" s="239">
        <v>12</v>
      </c>
      <c r="AT25" s="239">
        <v>23</v>
      </c>
      <c r="AU25" s="239">
        <v>60</v>
      </c>
      <c r="AV25" s="239">
        <v>12</v>
      </c>
      <c r="AW25" s="239">
        <v>21</v>
      </c>
      <c r="AX25" s="239">
        <v>2</v>
      </c>
      <c r="AY25" s="239">
        <v>2</v>
      </c>
      <c r="AZ25" s="239">
        <v>1</v>
      </c>
      <c r="BA25" s="239">
        <v>24</v>
      </c>
      <c r="BB25" s="239">
        <v>50</v>
      </c>
      <c r="BC25" s="239" t="s">
        <v>384</v>
      </c>
      <c r="BD25" s="239">
        <v>5</v>
      </c>
      <c r="BE25" s="239">
        <v>1</v>
      </c>
      <c r="BI25" s="239">
        <v>12</v>
      </c>
      <c r="BJ25" s="239">
        <v>23</v>
      </c>
      <c r="BK25" s="239">
        <v>60</v>
      </c>
      <c r="BL25" s="239">
        <v>12</v>
      </c>
      <c r="BM25" s="239">
        <v>21</v>
      </c>
      <c r="CT25" s="239">
        <v>404762.517991703</v>
      </c>
      <c r="CU25" s="239">
        <v>4960334.3578020502</v>
      </c>
      <c r="CV25" s="239">
        <v>44.79006175</v>
      </c>
      <c r="CW25" s="239">
        <v>-94.203973590000004</v>
      </c>
      <c r="CX25" s="239" t="s">
        <v>379</v>
      </c>
      <c r="CY25" s="239" t="s">
        <v>1927</v>
      </c>
    </row>
    <row r="26" spans="1:103" x14ac:dyDescent="0.25">
      <c r="A26" s="239">
        <v>468959</v>
      </c>
      <c r="B26" s="239">
        <v>3</v>
      </c>
      <c r="C26" s="239">
        <v>22</v>
      </c>
      <c r="D26" s="239">
        <v>109.855</v>
      </c>
      <c r="E26" s="239">
        <v>43</v>
      </c>
      <c r="G26" s="239" t="s">
        <v>1570</v>
      </c>
      <c r="H26" s="239">
        <v>8</v>
      </c>
      <c r="I26" s="239">
        <v>22</v>
      </c>
      <c r="K26" s="239">
        <v>17201544</v>
      </c>
      <c r="M26" s="239">
        <v>6</v>
      </c>
      <c r="N26" s="239">
        <v>10</v>
      </c>
      <c r="O26" s="239">
        <v>2017</v>
      </c>
      <c r="P26" s="239" t="s">
        <v>386</v>
      </c>
      <c r="Q26" s="239">
        <v>15</v>
      </c>
      <c r="R26" s="239" t="s">
        <v>376</v>
      </c>
      <c r="S26" s="239">
        <v>5</v>
      </c>
      <c r="T26" s="239">
        <v>0</v>
      </c>
      <c r="U26" s="239">
        <v>2</v>
      </c>
      <c r="V26" s="239">
        <v>5</v>
      </c>
      <c r="W26" s="239">
        <v>10</v>
      </c>
      <c r="X26" s="239">
        <v>4</v>
      </c>
      <c r="Y26" s="239">
        <v>1</v>
      </c>
      <c r="Z26" s="239">
        <v>2</v>
      </c>
      <c r="AA26" s="239">
        <v>7</v>
      </c>
      <c r="AB26" s="239">
        <v>1</v>
      </c>
      <c r="AC26" s="239">
        <v>98</v>
      </c>
      <c r="AD26" s="239" t="s">
        <v>1898</v>
      </c>
      <c r="AF26" s="239" t="s">
        <v>1893</v>
      </c>
      <c r="AG26" s="239">
        <v>9</v>
      </c>
      <c r="AH26" s="239">
        <v>2</v>
      </c>
      <c r="AI26" s="239">
        <v>2</v>
      </c>
      <c r="AJ26" s="239">
        <v>3</v>
      </c>
      <c r="AK26" s="239">
        <v>24</v>
      </c>
      <c r="AL26" s="239">
        <v>16</v>
      </c>
      <c r="AM26" s="239" t="s">
        <v>384</v>
      </c>
      <c r="AN26" s="239">
        <v>5</v>
      </c>
      <c r="AO26" s="239">
        <v>2</v>
      </c>
      <c r="AP26" s="239">
        <v>68</v>
      </c>
      <c r="AS26" s="239">
        <v>12</v>
      </c>
      <c r="AT26" s="239">
        <v>9</v>
      </c>
      <c r="AU26" s="239">
        <v>60</v>
      </c>
      <c r="AV26" s="239">
        <v>13</v>
      </c>
      <c r="AW26" s="239">
        <v>21</v>
      </c>
      <c r="AX26" s="239">
        <v>2</v>
      </c>
      <c r="AY26" s="239">
        <v>2</v>
      </c>
      <c r="AZ26" s="239">
        <v>4</v>
      </c>
      <c r="BA26" s="239">
        <v>27</v>
      </c>
      <c r="BB26" s="239">
        <v>61</v>
      </c>
      <c r="BC26" s="239" t="s">
        <v>384</v>
      </c>
      <c r="BD26" s="239">
        <v>5</v>
      </c>
      <c r="BE26" s="239">
        <v>68</v>
      </c>
      <c r="BI26" s="239">
        <v>12</v>
      </c>
      <c r="BJ26" s="239">
        <v>9</v>
      </c>
      <c r="BK26" s="239">
        <v>60</v>
      </c>
      <c r="BL26" s="239">
        <v>12</v>
      </c>
      <c r="BM26" s="239">
        <v>21</v>
      </c>
      <c r="CT26" s="239">
        <v>404764.63466260303</v>
      </c>
      <c r="CU26" s="239">
        <v>4960338.5911438502</v>
      </c>
      <c r="CV26" s="239">
        <v>44.79010014</v>
      </c>
      <c r="CW26" s="239">
        <v>-94.203947630000002</v>
      </c>
      <c r="CX26" s="239" t="s">
        <v>379</v>
      </c>
      <c r="CY26" s="239" t="s">
        <v>1928</v>
      </c>
    </row>
    <row r="27" spans="1:103" x14ac:dyDescent="0.25">
      <c r="A27" s="239">
        <v>10815756</v>
      </c>
      <c r="B27" s="239">
        <v>3</v>
      </c>
      <c r="C27" s="239">
        <v>22</v>
      </c>
      <c r="D27" s="239">
        <v>109.874</v>
      </c>
      <c r="E27" s="239">
        <v>43</v>
      </c>
      <c r="G27" s="239" t="s">
        <v>518</v>
      </c>
      <c r="H27" s="239">
        <v>8</v>
      </c>
      <c r="I27" s="239">
        <v>22</v>
      </c>
      <c r="K27" s="239">
        <v>12200370</v>
      </c>
      <c r="L27" s="239">
        <v>121100138</v>
      </c>
      <c r="M27" s="239">
        <v>4</v>
      </c>
      <c r="N27" s="239">
        <v>11</v>
      </c>
      <c r="O27" s="239">
        <v>2012</v>
      </c>
      <c r="P27" s="239" t="s">
        <v>375</v>
      </c>
      <c r="Q27" s="239">
        <v>8</v>
      </c>
      <c r="S27" s="239">
        <v>4</v>
      </c>
      <c r="T27" s="239">
        <v>0</v>
      </c>
      <c r="U27" s="239">
        <v>2</v>
      </c>
      <c r="V27" s="239">
        <v>5</v>
      </c>
      <c r="W27" s="239">
        <v>10</v>
      </c>
      <c r="X27" s="239">
        <v>4</v>
      </c>
      <c r="Y27" s="239">
        <v>1</v>
      </c>
      <c r="Z27" s="239">
        <v>1</v>
      </c>
      <c r="AB27" s="239">
        <v>1</v>
      </c>
      <c r="AC27" s="239">
        <v>98</v>
      </c>
      <c r="AD27" s="239" t="s">
        <v>593</v>
      </c>
      <c r="AE27" s="239" t="s">
        <v>1929</v>
      </c>
      <c r="AF27" s="239" t="s">
        <v>1893</v>
      </c>
      <c r="AG27" s="239">
        <v>10</v>
      </c>
      <c r="AH27" s="239">
        <v>2</v>
      </c>
      <c r="AI27" s="239">
        <v>3</v>
      </c>
      <c r="AJ27" s="239">
        <v>2</v>
      </c>
      <c r="AK27" s="239">
        <v>24</v>
      </c>
      <c r="AL27" s="239">
        <v>30</v>
      </c>
      <c r="AM27" s="239" t="s">
        <v>374</v>
      </c>
      <c r="AN27" s="239">
        <v>5</v>
      </c>
      <c r="AO27" s="239">
        <v>2</v>
      </c>
      <c r="AS27" s="239">
        <v>7</v>
      </c>
      <c r="AT27" s="239">
        <v>2</v>
      </c>
      <c r="AU27" s="239">
        <v>55</v>
      </c>
      <c r="AV27" s="239">
        <v>10</v>
      </c>
      <c r="AW27" s="239">
        <v>21</v>
      </c>
      <c r="AX27" s="239">
        <v>2</v>
      </c>
      <c r="AY27" s="239">
        <v>40</v>
      </c>
      <c r="AZ27" s="239">
        <v>1</v>
      </c>
      <c r="BA27" s="239">
        <v>21</v>
      </c>
      <c r="BB27" s="239">
        <v>51</v>
      </c>
      <c r="BC27" s="239" t="s">
        <v>374</v>
      </c>
      <c r="BD27" s="239">
        <v>5</v>
      </c>
      <c r="BE27" s="239">
        <v>1</v>
      </c>
      <c r="BI27" s="239">
        <v>7</v>
      </c>
      <c r="BJ27" s="239">
        <v>2</v>
      </c>
      <c r="BK27" s="239">
        <v>55</v>
      </c>
      <c r="BL27" s="239">
        <v>10</v>
      </c>
      <c r="BM27" s="239">
        <v>21</v>
      </c>
      <c r="CT27" s="239">
        <v>404751</v>
      </c>
      <c r="CU27" s="239">
        <v>4960345</v>
      </c>
      <c r="CV27" s="239">
        <v>44.790153599999996</v>
      </c>
      <c r="CW27" s="239">
        <v>-94.204120200000006</v>
      </c>
      <c r="CX27" s="239" t="s">
        <v>379</v>
      </c>
      <c r="CY27" s="239" t="s">
        <v>1930</v>
      </c>
    </row>
    <row r="28" spans="1:103" x14ac:dyDescent="0.25">
      <c r="A28" s="239">
        <v>703668</v>
      </c>
      <c r="B28" s="239">
        <v>3</v>
      </c>
      <c r="C28" s="239">
        <v>22</v>
      </c>
      <c r="D28" s="239">
        <v>109.876</v>
      </c>
      <c r="E28" s="239">
        <v>43</v>
      </c>
      <c r="G28" s="239" t="s">
        <v>1570</v>
      </c>
      <c r="H28" s="239">
        <v>8</v>
      </c>
      <c r="I28" s="239">
        <v>22</v>
      </c>
      <c r="K28" s="239">
        <v>19201121</v>
      </c>
      <c r="M28" s="239">
        <v>4</v>
      </c>
      <c r="N28" s="239">
        <v>10</v>
      </c>
      <c r="O28" s="239">
        <v>2019</v>
      </c>
      <c r="P28" s="239" t="s">
        <v>375</v>
      </c>
      <c r="Q28" s="239">
        <v>14</v>
      </c>
      <c r="R28" s="239">
        <v>98</v>
      </c>
      <c r="S28" s="239">
        <v>5</v>
      </c>
      <c r="T28" s="239">
        <v>0</v>
      </c>
      <c r="U28" s="239">
        <v>2</v>
      </c>
      <c r="V28" s="239">
        <v>5</v>
      </c>
      <c r="W28" s="239">
        <v>10</v>
      </c>
      <c r="X28" s="239">
        <v>2</v>
      </c>
      <c r="Y28" s="239">
        <v>1</v>
      </c>
      <c r="Z28" s="239">
        <v>4</v>
      </c>
      <c r="AB28" s="239">
        <v>4</v>
      </c>
      <c r="AC28" s="239">
        <v>98</v>
      </c>
      <c r="AD28" s="239" t="s">
        <v>1898</v>
      </c>
      <c r="AF28" s="239" t="s">
        <v>1893</v>
      </c>
      <c r="AG28" s="239">
        <v>10</v>
      </c>
      <c r="AH28" s="239">
        <v>2</v>
      </c>
      <c r="AI28" s="239">
        <v>4</v>
      </c>
      <c r="AJ28" s="239">
        <v>2</v>
      </c>
      <c r="AK28" s="239">
        <v>21</v>
      </c>
      <c r="AL28" s="239">
        <v>31</v>
      </c>
      <c r="AM28" s="239" t="s">
        <v>374</v>
      </c>
      <c r="AN28" s="239">
        <v>5</v>
      </c>
      <c r="AO28" s="239">
        <v>90</v>
      </c>
      <c r="AS28" s="239">
        <v>12</v>
      </c>
      <c r="AT28" s="239">
        <v>9</v>
      </c>
      <c r="AU28" s="239">
        <v>60</v>
      </c>
      <c r="AV28" s="239">
        <v>13</v>
      </c>
      <c r="AW28" s="239">
        <v>21</v>
      </c>
      <c r="AX28" s="239">
        <v>2</v>
      </c>
      <c r="AY28" s="239">
        <v>4</v>
      </c>
      <c r="AZ28" s="239">
        <v>2</v>
      </c>
      <c r="BA28" s="239">
        <v>90</v>
      </c>
      <c r="BB28" s="239">
        <v>44</v>
      </c>
      <c r="BC28" s="239" t="s">
        <v>374</v>
      </c>
      <c r="BD28" s="239">
        <v>5</v>
      </c>
      <c r="BE28" s="239">
        <v>1</v>
      </c>
      <c r="BI28" s="239">
        <v>12</v>
      </c>
      <c r="BJ28" s="239">
        <v>9</v>
      </c>
      <c r="BK28" s="239">
        <v>60</v>
      </c>
      <c r="BL28" s="239">
        <v>13</v>
      </c>
      <c r="BM28" s="239">
        <v>21</v>
      </c>
      <c r="CT28" s="239">
        <v>404745.58462450298</v>
      </c>
      <c r="CU28" s="239">
        <v>4960338.5911438502</v>
      </c>
      <c r="CV28" s="239">
        <v>44.790097600000003</v>
      </c>
      <c r="CW28" s="239">
        <v>-94.20418841</v>
      </c>
      <c r="CX28" s="239" t="s">
        <v>379</v>
      </c>
      <c r="CY28" s="239" t="s">
        <v>1931</v>
      </c>
    </row>
    <row r="29" spans="1:103" x14ac:dyDescent="0.25">
      <c r="A29" s="239">
        <v>585135</v>
      </c>
      <c r="B29" s="239">
        <v>3</v>
      </c>
      <c r="C29" s="239">
        <v>22</v>
      </c>
      <c r="D29" s="239">
        <v>109.883</v>
      </c>
      <c r="E29" s="239">
        <v>43</v>
      </c>
      <c r="G29" s="239" t="s">
        <v>1570</v>
      </c>
      <c r="H29" s="239">
        <v>8</v>
      </c>
      <c r="I29" s="239">
        <v>22</v>
      </c>
      <c r="K29" s="239">
        <v>18200787</v>
      </c>
      <c r="M29" s="239">
        <v>3</v>
      </c>
      <c r="N29" s="239">
        <v>23</v>
      </c>
      <c r="O29" s="239">
        <v>2018</v>
      </c>
      <c r="P29" s="239" t="s">
        <v>383</v>
      </c>
      <c r="Q29" s="239">
        <v>8</v>
      </c>
      <c r="R29" s="239" t="s">
        <v>207</v>
      </c>
      <c r="S29" s="239">
        <v>5</v>
      </c>
      <c r="T29" s="239">
        <v>0</v>
      </c>
      <c r="U29" s="239">
        <v>2</v>
      </c>
      <c r="V29" s="239">
        <v>12</v>
      </c>
      <c r="W29" s="239">
        <v>10</v>
      </c>
      <c r="X29" s="239">
        <v>4</v>
      </c>
      <c r="Y29" s="239">
        <v>1</v>
      </c>
      <c r="Z29" s="239">
        <v>2</v>
      </c>
      <c r="AB29" s="239">
        <v>1</v>
      </c>
      <c r="AC29" s="239">
        <v>98</v>
      </c>
      <c r="AD29" s="239" t="s">
        <v>1898</v>
      </c>
      <c r="AF29" s="239" t="s">
        <v>1893</v>
      </c>
      <c r="AG29" s="239">
        <v>7</v>
      </c>
      <c r="AH29" s="239">
        <v>2</v>
      </c>
      <c r="AI29" s="239">
        <v>2</v>
      </c>
      <c r="AJ29" s="239">
        <v>2</v>
      </c>
      <c r="AK29" s="239">
        <v>27</v>
      </c>
      <c r="AL29" s="239">
        <v>22</v>
      </c>
      <c r="AM29" s="239" t="s">
        <v>374</v>
      </c>
      <c r="AN29" s="239">
        <v>5</v>
      </c>
      <c r="AO29" s="239">
        <v>70</v>
      </c>
      <c r="AS29" s="239">
        <v>12</v>
      </c>
      <c r="AT29" s="239">
        <v>98</v>
      </c>
      <c r="AU29" s="239">
        <v>60</v>
      </c>
      <c r="AV29" s="239">
        <v>13</v>
      </c>
      <c r="AW29" s="239">
        <v>21</v>
      </c>
      <c r="AX29" s="239">
        <v>2</v>
      </c>
      <c r="AY29" s="239">
        <v>4</v>
      </c>
      <c r="AZ29" s="239">
        <v>2</v>
      </c>
      <c r="BA29" s="239">
        <v>24</v>
      </c>
      <c r="BB29" s="239">
        <v>50</v>
      </c>
      <c r="BC29" s="239" t="s">
        <v>384</v>
      </c>
      <c r="BD29" s="239">
        <v>5</v>
      </c>
      <c r="BE29" s="239">
        <v>1</v>
      </c>
      <c r="BI29" s="239">
        <v>12</v>
      </c>
      <c r="BJ29" s="239">
        <v>98</v>
      </c>
      <c r="BK29" s="239">
        <v>60</v>
      </c>
      <c r="BL29" s="239">
        <v>13</v>
      </c>
      <c r="BM29" s="239">
        <v>21</v>
      </c>
      <c r="CT29" s="239">
        <v>404741.35128270299</v>
      </c>
      <c r="CU29" s="239">
        <v>4960359.7578528496</v>
      </c>
      <c r="CV29" s="239">
        <v>44.790287540000001</v>
      </c>
      <c r="CW29" s="239">
        <v>-94.204245869999994</v>
      </c>
      <c r="CX29" s="239" t="s">
        <v>379</v>
      </c>
      <c r="CY29" s="239" t="s">
        <v>1932</v>
      </c>
    </row>
    <row r="30" spans="1:103" x14ac:dyDescent="0.25">
      <c r="A30" s="239">
        <v>757028</v>
      </c>
      <c r="B30" s="239">
        <v>3</v>
      </c>
      <c r="C30" s="239">
        <v>22</v>
      </c>
      <c r="D30" s="239">
        <v>109.883</v>
      </c>
      <c r="E30" s="239">
        <v>43</v>
      </c>
      <c r="G30" s="239" t="s">
        <v>1570</v>
      </c>
      <c r="H30" s="239">
        <v>8</v>
      </c>
      <c r="I30" s="239">
        <v>22</v>
      </c>
      <c r="K30" s="239">
        <v>19202715</v>
      </c>
      <c r="M30" s="239">
        <v>10</v>
      </c>
      <c r="N30" s="239">
        <v>22</v>
      </c>
      <c r="O30" s="239">
        <v>2019</v>
      </c>
      <c r="P30" s="239" t="s">
        <v>391</v>
      </c>
      <c r="Q30" s="239">
        <v>16</v>
      </c>
      <c r="R30" s="239">
        <v>98</v>
      </c>
      <c r="S30" s="239">
        <v>5</v>
      </c>
      <c r="T30" s="239">
        <v>0</v>
      </c>
      <c r="U30" s="239">
        <v>2</v>
      </c>
      <c r="V30" s="239">
        <v>5</v>
      </c>
      <c r="W30" s="239">
        <v>10</v>
      </c>
      <c r="X30" s="239">
        <v>4</v>
      </c>
      <c r="Y30" s="239">
        <v>1</v>
      </c>
      <c r="Z30" s="239">
        <v>2</v>
      </c>
      <c r="AB30" s="239">
        <v>1</v>
      </c>
      <c r="AC30" s="239">
        <v>98</v>
      </c>
      <c r="AD30" s="239" t="s">
        <v>1898</v>
      </c>
      <c r="AE30" s="239" t="s">
        <v>1933</v>
      </c>
      <c r="AF30" s="239" t="s">
        <v>1893</v>
      </c>
      <c r="AG30" s="239">
        <v>10</v>
      </c>
      <c r="AH30" s="239">
        <v>2</v>
      </c>
      <c r="AI30" s="239">
        <v>2</v>
      </c>
      <c r="AJ30" s="239">
        <v>1</v>
      </c>
      <c r="AK30" s="239">
        <v>21</v>
      </c>
      <c r="AL30" s="239">
        <v>27</v>
      </c>
      <c r="AM30" s="239" t="s">
        <v>374</v>
      </c>
      <c r="AN30" s="239">
        <v>5</v>
      </c>
      <c r="AO30" s="239">
        <v>1</v>
      </c>
      <c r="AS30" s="239">
        <v>12</v>
      </c>
      <c r="AT30" s="239">
        <v>9</v>
      </c>
      <c r="AU30" s="239">
        <v>60</v>
      </c>
      <c r="AV30" s="239">
        <v>12</v>
      </c>
      <c r="AW30" s="239">
        <v>21</v>
      </c>
      <c r="AX30" s="239">
        <v>2</v>
      </c>
      <c r="AY30" s="239">
        <v>3</v>
      </c>
      <c r="AZ30" s="239">
        <v>3</v>
      </c>
      <c r="BA30" s="239">
        <v>21</v>
      </c>
      <c r="BB30" s="239">
        <v>32</v>
      </c>
      <c r="BC30" s="239" t="s">
        <v>374</v>
      </c>
      <c r="BD30" s="239">
        <v>5</v>
      </c>
      <c r="BE30" s="239">
        <v>2</v>
      </c>
      <c r="BI30" s="239">
        <v>12</v>
      </c>
      <c r="BJ30" s="239">
        <v>9</v>
      </c>
      <c r="BK30" s="239">
        <v>55</v>
      </c>
      <c r="BL30" s="239">
        <v>13</v>
      </c>
      <c r="BM30" s="239">
        <v>21</v>
      </c>
      <c r="CT30" s="239">
        <v>404749.81796630297</v>
      </c>
      <c r="CU30" s="239">
        <v>4960342.8244856503</v>
      </c>
      <c r="CV30" s="239">
        <v>44.790136259999997</v>
      </c>
      <c r="CW30" s="239">
        <v>-94.204135690000001</v>
      </c>
      <c r="CX30" s="239" t="s">
        <v>379</v>
      </c>
      <c r="CY30" s="239" t="s">
        <v>1934</v>
      </c>
    </row>
    <row r="31" spans="1:103" x14ac:dyDescent="0.25">
      <c r="A31" s="239">
        <v>363797</v>
      </c>
      <c r="B31" s="239">
        <v>3</v>
      </c>
      <c r="C31" s="239">
        <v>22</v>
      </c>
      <c r="D31" s="239">
        <v>109.90600000000001</v>
      </c>
      <c r="E31" s="239">
        <v>43</v>
      </c>
      <c r="G31" s="239" t="s">
        <v>1570</v>
      </c>
      <c r="H31" s="239">
        <v>8</v>
      </c>
      <c r="I31" s="239">
        <v>22</v>
      </c>
      <c r="K31" s="239">
        <v>16201367</v>
      </c>
      <c r="M31" s="239">
        <v>7</v>
      </c>
      <c r="N31" s="239">
        <v>14</v>
      </c>
      <c r="O31" s="239">
        <v>2016</v>
      </c>
      <c r="P31" s="239" t="s">
        <v>416</v>
      </c>
      <c r="Q31" s="239">
        <v>13</v>
      </c>
      <c r="R31" s="239" t="s">
        <v>393</v>
      </c>
      <c r="S31" s="239">
        <v>3</v>
      </c>
      <c r="T31" s="239">
        <v>0</v>
      </c>
      <c r="U31" s="239">
        <v>2</v>
      </c>
      <c r="V31" s="239">
        <v>12</v>
      </c>
      <c r="W31" s="239">
        <v>10</v>
      </c>
      <c r="X31" s="239">
        <v>4</v>
      </c>
      <c r="Y31" s="239">
        <v>1</v>
      </c>
      <c r="Z31" s="239">
        <v>2</v>
      </c>
      <c r="AB31" s="239">
        <v>1</v>
      </c>
      <c r="AC31" s="239">
        <v>98</v>
      </c>
      <c r="AD31" s="239" t="s">
        <v>1898</v>
      </c>
      <c r="AF31" s="239" t="s">
        <v>1893</v>
      </c>
      <c r="AG31" s="239">
        <v>7</v>
      </c>
      <c r="AH31" s="239">
        <v>2</v>
      </c>
      <c r="AI31" s="239">
        <v>5</v>
      </c>
      <c r="AJ31" s="239">
        <v>3</v>
      </c>
      <c r="AK31" s="239">
        <v>21</v>
      </c>
      <c r="AL31" s="239">
        <v>18</v>
      </c>
      <c r="AM31" s="239" t="s">
        <v>384</v>
      </c>
      <c r="AN31" s="239">
        <v>5</v>
      </c>
      <c r="AO31" s="239">
        <v>74</v>
      </c>
      <c r="AS31" s="239">
        <v>12</v>
      </c>
      <c r="AT31" s="239">
        <v>9</v>
      </c>
      <c r="AU31" s="239">
        <v>60</v>
      </c>
      <c r="AV31" s="239">
        <v>11</v>
      </c>
      <c r="AW31" s="239">
        <v>21</v>
      </c>
      <c r="AX31" s="239">
        <v>2</v>
      </c>
      <c r="AY31" s="239">
        <v>4</v>
      </c>
      <c r="AZ31" s="239">
        <v>3</v>
      </c>
      <c r="BA31" s="239">
        <v>34</v>
      </c>
      <c r="BB31" s="239">
        <v>73</v>
      </c>
      <c r="BC31" s="239" t="s">
        <v>384</v>
      </c>
      <c r="BD31" s="239">
        <v>5</v>
      </c>
      <c r="BE31" s="239">
        <v>1</v>
      </c>
      <c r="BI31" s="239">
        <v>12</v>
      </c>
      <c r="BJ31" s="239">
        <v>9</v>
      </c>
      <c r="BK31" s="239">
        <v>60</v>
      </c>
      <c r="BL31" s="239">
        <v>11</v>
      </c>
      <c r="BM31" s="239">
        <v>21</v>
      </c>
      <c r="CT31" s="239">
        <v>404686.317839303</v>
      </c>
      <c r="CU31" s="239">
        <v>4960359.7578528496</v>
      </c>
      <c r="CV31" s="239">
        <v>44.790280199999998</v>
      </c>
      <c r="CW31" s="239">
        <v>-94.204941439999999</v>
      </c>
      <c r="CX31" s="239" t="s">
        <v>379</v>
      </c>
      <c r="CY31" s="239" t="s">
        <v>1935</v>
      </c>
    </row>
    <row r="32" spans="1:103" x14ac:dyDescent="0.25">
      <c r="A32" s="239">
        <v>593560</v>
      </c>
      <c r="B32" s="239">
        <v>3</v>
      </c>
      <c r="C32" s="239">
        <v>22</v>
      </c>
      <c r="D32" s="239">
        <v>110.05</v>
      </c>
      <c r="E32" s="239">
        <v>43</v>
      </c>
      <c r="F32" s="239" t="s">
        <v>1570</v>
      </c>
      <c r="H32" s="239">
        <v>8</v>
      </c>
      <c r="I32" s="239">
        <v>22</v>
      </c>
      <c r="K32" s="239">
        <v>18200973</v>
      </c>
      <c r="M32" s="239">
        <v>4</v>
      </c>
      <c r="N32" s="239">
        <v>11</v>
      </c>
      <c r="O32" s="239">
        <v>2018</v>
      </c>
      <c r="P32" s="239" t="s">
        <v>375</v>
      </c>
      <c r="Q32" s="239">
        <v>23</v>
      </c>
      <c r="R32" s="239" t="s">
        <v>207</v>
      </c>
      <c r="S32" s="239">
        <v>3</v>
      </c>
      <c r="T32" s="239">
        <v>0</v>
      </c>
      <c r="U32" s="239">
        <v>2</v>
      </c>
      <c r="V32" s="239">
        <v>11</v>
      </c>
      <c r="W32" s="239">
        <v>10</v>
      </c>
      <c r="X32" s="239">
        <v>2</v>
      </c>
      <c r="Y32" s="239">
        <v>5</v>
      </c>
      <c r="Z32" s="239">
        <v>1</v>
      </c>
      <c r="AB32" s="239">
        <v>1</v>
      </c>
      <c r="AC32" s="239">
        <v>98</v>
      </c>
      <c r="AD32" s="239" t="s">
        <v>1898</v>
      </c>
      <c r="AF32" s="239" t="s">
        <v>1893</v>
      </c>
      <c r="AG32" s="239">
        <v>6</v>
      </c>
      <c r="AH32" s="239">
        <v>2</v>
      </c>
      <c r="AI32" s="239">
        <v>2</v>
      </c>
      <c r="AJ32" s="239">
        <v>1</v>
      </c>
      <c r="AK32" s="239">
        <v>32</v>
      </c>
      <c r="AL32" s="239">
        <v>39</v>
      </c>
      <c r="AM32" s="239" t="s">
        <v>374</v>
      </c>
      <c r="AN32" s="239">
        <v>5</v>
      </c>
      <c r="AO32" s="239">
        <v>68</v>
      </c>
      <c r="AS32" s="239">
        <v>12</v>
      </c>
      <c r="AT32" s="239">
        <v>9</v>
      </c>
      <c r="AU32" s="239">
        <v>60</v>
      </c>
      <c r="AV32" s="239">
        <v>12</v>
      </c>
      <c r="AW32" s="239">
        <v>21</v>
      </c>
      <c r="AX32" s="239">
        <v>2</v>
      </c>
      <c r="AY32" s="239">
        <v>49</v>
      </c>
      <c r="AZ32" s="239">
        <v>2</v>
      </c>
      <c r="BA32" s="239">
        <v>21</v>
      </c>
      <c r="BB32" s="239">
        <v>42</v>
      </c>
      <c r="BC32" s="239" t="s">
        <v>374</v>
      </c>
      <c r="BD32" s="239">
        <v>5</v>
      </c>
      <c r="BE32" s="239">
        <v>1</v>
      </c>
      <c r="BI32" s="239">
        <v>12</v>
      </c>
      <c r="BJ32" s="239">
        <v>9</v>
      </c>
      <c r="BK32" s="239">
        <v>60</v>
      </c>
      <c r="BL32" s="239">
        <v>11</v>
      </c>
      <c r="BM32" s="239">
        <v>21</v>
      </c>
      <c r="CT32" s="239">
        <v>404474.650749302</v>
      </c>
      <c r="CU32" s="239">
        <v>4960389.3912454499</v>
      </c>
      <c r="CV32" s="239">
        <v>44.790518650000003</v>
      </c>
      <c r="CW32" s="239">
        <v>-94.207622279999995</v>
      </c>
      <c r="CX32" s="239" t="s">
        <v>379</v>
      </c>
      <c r="CY32" s="239" t="s">
        <v>1936</v>
      </c>
    </row>
    <row r="33" spans="1:103" x14ac:dyDescent="0.25">
      <c r="A33" s="239">
        <v>10832371</v>
      </c>
      <c r="B33" s="239">
        <v>3</v>
      </c>
      <c r="C33" s="239">
        <v>22</v>
      </c>
      <c r="D33" s="239">
        <v>110.298</v>
      </c>
      <c r="E33" s="239">
        <v>43</v>
      </c>
      <c r="G33" s="239" t="s">
        <v>518</v>
      </c>
      <c r="H33" s="239">
        <v>8</v>
      </c>
      <c r="I33" s="239">
        <v>22</v>
      </c>
      <c r="K33" s="239">
        <v>12012492</v>
      </c>
      <c r="L33" s="239">
        <v>123150024</v>
      </c>
      <c r="M33" s="239">
        <v>11</v>
      </c>
      <c r="N33" s="239">
        <v>9</v>
      </c>
      <c r="O33" s="239">
        <v>2012</v>
      </c>
      <c r="P33" s="239" t="s">
        <v>383</v>
      </c>
      <c r="Q33" s="239">
        <v>7</v>
      </c>
      <c r="S33" s="239">
        <v>5</v>
      </c>
      <c r="T33" s="239">
        <v>0</v>
      </c>
      <c r="U33" s="239">
        <v>1</v>
      </c>
      <c r="V33" s="239">
        <v>4</v>
      </c>
      <c r="W33" s="239">
        <v>45</v>
      </c>
      <c r="X33" s="239">
        <v>4</v>
      </c>
      <c r="Y33" s="239">
        <v>1</v>
      </c>
      <c r="Z33" s="239">
        <v>1</v>
      </c>
      <c r="AA33" s="239">
        <v>1</v>
      </c>
      <c r="AB33" s="239">
        <v>1</v>
      </c>
      <c r="AC33" s="239">
        <v>98</v>
      </c>
      <c r="AD33" s="239" t="s">
        <v>1898</v>
      </c>
      <c r="AE33" s="239" t="s">
        <v>1937</v>
      </c>
      <c r="AF33" s="239" t="s">
        <v>1893</v>
      </c>
      <c r="AG33" s="239">
        <v>3</v>
      </c>
      <c r="AH33" s="239">
        <v>2</v>
      </c>
      <c r="AI33" s="239">
        <v>2</v>
      </c>
      <c r="AJ33" s="239">
        <v>8</v>
      </c>
      <c r="AK33" s="239">
        <v>21</v>
      </c>
      <c r="AL33" s="239">
        <v>39</v>
      </c>
      <c r="AM33" s="239" t="s">
        <v>384</v>
      </c>
      <c r="AN33" s="239">
        <v>5</v>
      </c>
      <c r="AO33" s="239">
        <v>1</v>
      </c>
      <c r="AP33" s="239">
        <v>1</v>
      </c>
      <c r="AS33" s="239">
        <v>7</v>
      </c>
      <c r="AT33" s="239">
        <v>2</v>
      </c>
      <c r="AU33" s="239">
        <v>55</v>
      </c>
      <c r="AV33" s="239">
        <v>10</v>
      </c>
      <c r="AW33" s="239">
        <v>21</v>
      </c>
      <c r="CT33" s="239">
        <v>404081</v>
      </c>
      <c r="CU33" s="239">
        <v>4960452</v>
      </c>
      <c r="CV33" s="239">
        <v>44.791029399999999</v>
      </c>
      <c r="CW33" s="239">
        <v>-94.212614599999995</v>
      </c>
      <c r="CX33" s="239" t="s">
        <v>379</v>
      </c>
      <c r="CY33" s="239" t="s">
        <v>1938</v>
      </c>
    </row>
    <row r="34" spans="1:103" x14ac:dyDescent="0.25">
      <c r="A34" s="239">
        <v>10755233</v>
      </c>
      <c r="B34" s="239">
        <v>3</v>
      </c>
      <c r="C34" s="239">
        <v>22</v>
      </c>
      <c r="D34" s="239">
        <v>110.548</v>
      </c>
      <c r="E34" s="239">
        <v>43</v>
      </c>
      <c r="G34" s="239" t="s">
        <v>518</v>
      </c>
      <c r="H34" s="239">
        <v>8</v>
      </c>
      <c r="I34" s="239">
        <v>22</v>
      </c>
      <c r="K34" s="239" t="s">
        <v>1939</v>
      </c>
      <c r="L34" s="239">
        <v>113370011</v>
      </c>
      <c r="M34" s="239">
        <v>12</v>
      </c>
      <c r="N34" s="239">
        <v>2</v>
      </c>
      <c r="O34" s="239">
        <v>2011</v>
      </c>
      <c r="P34" s="239" t="s">
        <v>383</v>
      </c>
      <c r="Q34" s="239">
        <v>18</v>
      </c>
      <c r="S34" s="239">
        <v>2</v>
      </c>
      <c r="T34" s="239">
        <v>0</v>
      </c>
      <c r="U34" s="239">
        <v>2</v>
      </c>
      <c r="V34" s="239">
        <v>5</v>
      </c>
      <c r="W34" s="239">
        <v>10</v>
      </c>
      <c r="X34" s="239">
        <v>3</v>
      </c>
      <c r="Y34" s="239">
        <v>6</v>
      </c>
      <c r="Z34" s="239">
        <v>1</v>
      </c>
      <c r="AA34" s="239">
        <v>1</v>
      </c>
      <c r="AB34" s="239">
        <v>1</v>
      </c>
      <c r="AC34" s="239">
        <v>98</v>
      </c>
      <c r="AD34" s="239" t="s">
        <v>1940</v>
      </c>
      <c r="AE34" s="239" t="s">
        <v>1941</v>
      </c>
      <c r="AF34" s="239" t="s">
        <v>1893</v>
      </c>
      <c r="AG34" s="239">
        <v>10</v>
      </c>
      <c r="AH34" s="239">
        <v>2</v>
      </c>
      <c r="AI34" s="239">
        <v>3</v>
      </c>
      <c r="AJ34" s="239">
        <v>3</v>
      </c>
      <c r="AK34" s="239">
        <v>21</v>
      </c>
      <c r="AL34" s="239">
        <v>60</v>
      </c>
      <c r="AM34" s="239" t="s">
        <v>374</v>
      </c>
      <c r="AN34" s="239">
        <v>5</v>
      </c>
      <c r="AO34" s="239">
        <v>1</v>
      </c>
      <c r="AS34" s="239">
        <v>7</v>
      </c>
      <c r="AT34" s="239">
        <v>2</v>
      </c>
      <c r="AU34" s="239">
        <v>55</v>
      </c>
      <c r="AV34" s="239">
        <v>11</v>
      </c>
      <c r="AW34" s="239">
        <v>21</v>
      </c>
      <c r="AX34" s="239">
        <v>2</v>
      </c>
      <c r="AY34" s="239">
        <v>4</v>
      </c>
      <c r="AZ34" s="239">
        <v>2</v>
      </c>
      <c r="BA34" s="239">
        <v>21</v>
      </c>
      <c r="BB34" s="239">
        <v>16</v>
      </c>
      <c r="BC34" s="239" t="s">
        <v>374</v>
      </c>
      <c r="BD34" s="239">
        <v>5</v>
      </c>
      <c r="BE34" s="239">
        <v>4</v>
      </c>
      <c r="BI34" s="239">
        <v>7</v>
      </c>
      <c r="BJ34" s="239">
        <v>2</v>
      </c>
      <c r="BK34" s="239">
        <v>55</v>
      </c>
      <c r="BL34" s="239">
        <v>11</v>
      </c>
      <c r="BM34" s="239">
        <v>21</v>
      </c>
      <c r="CT34" s="239">
        <v>403700</v>
      </c>
      <c r="CU34" s="239">
        <v>4960581</v>
      </c>
      <c r="CV34" s="239">
        <v>44.7921421</v>
      </c>
      <c r="CW34" s="239">
        <v>-94.217447000000007</v>
      </c>
      <c r="CX34" s="239" t="s">
        <v>379</v>
      </c>
      <c r="CY34" s="239" t="s">
        <v>1942</v>
      </c>
    </row>
    <row r="35" spans="1:103" x14ac:dyDescent="0.25">
      <c r="A35" s="239">
        <v>427927</v>
      </c>
      <c r="B35" s="239">
        <v>3</v>
      </c>
      <c r="C35" s="239">
        <v>22</v>
      </c>
      <c r="D35" s="239">
        <v>110.633</v>
      </c>
      <c r="E35" s="239">
        <v>43</v>
      </c>
      <c r="G35" s="239" t="s">
        <v>1570</v>
      </c>
      <c r="H35" s="239">
        <v>8</v>
      </c>
      <c r="I35" s="239">
        <v>22</v>
      </c>
      <c r="K35" s="239">
        <v>17200682</v>
      </c>
      <c r="M35" s="239">
        <v>3</v>
      </c>
      <c r="N35" s="239">
        <v>9</v>
      </c>
      <c r="O35" s="239">
        <v>2017</v>
      </c>
      <c r="P35" s="239" t="s">
        <v>416</v>
      </c>
      <c r="Q35" s="239">
        <v>15</v>
      </c>
      <c r="R35" s="239">
        <v>98</v>
      </c>
      <c r="S35" s="239">
        <v>5</v>
      </c>
      <c r="T35" s="239">
        <v>0</v>
      </c>
      <c r="U35" s="239">
        <v>2</v>
      </c>
      <c r="V35" s="239">
        <v>12</v>
      </c>
      <c r="W35" s="239">
        <v>10</v>
      </c>
      <c r="X35" s="239">
        <v>2</v>
      </c>
      <c r="Y35" s="239">
        <v>1</v>
      </c>
      <c r="Z35" s="239">
        <v>2</v>
      </c>
      <c r="AB35" s="239">
        <v>1</v>
      </c>
      <c r="AC35" s="239">
        <v>98</v>
      </c>
      <c r="AD35" s="239" t="s">
        <v>1898</v>
      </c>
      <c r="AF35" s="239" t="s">
        <v>1893</v>
      </c>
      <c r="AG35" s="239">
        <v>7</v>
      </c>
      <c r="AH35" s="239">
        <v>2</v>
      </c>
      <c r="AI35" s="239">
        <v>2</v>
      </c>
      <c r="AJ35" s="239">
        <v>1</v>
      </c>
      <c r="AK35" s="239">
        <v>21</v>
      </c>
      <c r="AL35" s="239">
        <v>21</v>
      </c>
      <c r="AM35" s="239" t="s">
        <v>374</v>
      </c>
      <c r="AN35" s="239">
        <v>5</v>
      </c>
      <c r="AO35" s="239">
        <v>4</v>
      </c>
      <c r="AS35" s="239">
        <v>12</v>
      </c>
      <c r="AT35" s="239">
        <v>9</v>
      </c>
      <c r="AU35" s="239">
        <v>60</v>
      </c>
      <c r="AV35" s="239">
        <v>11</v>
      </c>
      <c r="AW35" s="239">
        <v>21</v>
      </c>
      <c r="AX35" s="239">
        <v>2</v>
      </c>
      <c r="AY35" s="239">
        <v>3</v>
      </c>
      <c r="AZ35" s="239">
        <v>1</v>
      </c>
      <c r="BA35" s="239">
        <v>34</v>
      </c>
      <c r="BB35" s="239">
        <v>64</v>
      </c>
      <c r="BC35" s="239" t="s">
        <v>374</v>
      </c>
      <c r="BD35" s="239">
        <v>5</v>
      </c>
      <c r="BE35" s="239">
        <v>1</v>
      </c>
      <c r="BI35" s="239">
        <v>12</v>
      </c>
      <c r="BJ35" s="239">
        <v>9</v>
      </c>
      <c r="BK35" s="239">
        <v>60</v>
      </c>
      <c r="BL35" s="239">
        <v>11</v>
      </c>
      <c r="BM35" s="239">
        <v>21</v>
      </c>
      <c r="CT35" s="239">
        <v>403560.24892049801</v>
      </c>
      <c r="CU35" s="239">
        <v>4960643.39175345</v>
      </c>
      <c r="CV35" s="239">
        <v>44.792681899999998</v>
      </c>
      <c r="CW35" s="239">
        <v>-94.219227590000003</v>
      </c>
      <c r="CX35" s="239" t="s">
        <v>379</v>
      </c>
      <c r="CY35" s="239" t="s">
        <v>1943</v>
      </c>
    </row>
    <row r="36" spans="1:103" x14ac:dyDescent="0.25">
      <c r="A36" s="239">
        <v>590619</v>
      </c>
      <c r="B36" s="239">
        <v>3</v>
      </c>
      <c r="C36" s="239">
        <v>22</v>
      </c>
      <c r="D36" s="239">
        <v>110.714</v>
      </c>
      <c r="E36" s="239">
        <v>43</v>
      </c>
      <c r="G36" s="239" t="s">
        <v>1570</v>
      </c>
      <c r="H36" s="239">
        <v>8</v>
      </c>
      <c r="I36" s="239">
        <v>22</v>
      </c>
      <c r="K36" s="239">
        <v>18003458</v>
      </c>
      <c r="M36" s="239">
        <v>4</v>
      </c>
      <c r="N36" s="239">
        <v>8</v>
      </c>
      <c r="O36" s="239">
        <v>2018</v>
      </c>
      <c r="P36" s="239" t="s">
        <v>389</v>
      </c>
      <c r="Q36" s="239">
        <v>17</v>
      </c>
      <c r="R36" s="239" t="s">
        <v>512</v>
      </c>
      <c r="S36" s="239">
        <v>3</v>
      </c>
      <c r="T36" s="239">
        <v>0</v>
      </c>
      <c r="U36" s="239">
        <v>1</v>
      </c>
      <c r="W36" s="239">
        <v>28</v>
      </c>
      <c r="X36" s="239">
        <v>2</v>
      </c>
      <c r="Y36" s="239">
        <v>1</v>
      </c>
      <c r="Z36" s="239">
        <v>3</v>
      </c>
      <c r="AB36" s="239">
        <v>2</v>
      </c>
      <c r="AC36" s="239">
        <v>98</v>
      </c>
      <c r="AD36" s="239" t="s">
        <v>1898</v>
      </c>
      <c r="AF36" s="239" t="s">
        <v>1893</v>
      </c>
      <c r="AG36" s="239">
        <v>3</v>
      </c>
      <c r="AH36" s="239">
        <v>2</v>
      </c>
      <c r="AI36" s="239">
        <v>2</v>
      </c>
      <c r="AJ36" s="239">
        <v>1</v>
      </c>
      <c r="AK36" s="239">
        <v>21</v>
      </c>
      <c r="AL36" s="239">
        <v>29</v>
      </c>
      <c r="AM36" s="239" t="s">
        <v>384</v>
      </c>
      <c r="AN36" s="239">
        <v>5</v>
      </c>
      <c r="AO36" s="239">
        <v>70</v>
      </c>
      <c r="AS36" s="239">
        <v>12</v>
      </c>
      <c r="AT36" s="239">
        <v>98</v>
      </c>
      <c r="AU36" s="239">
        <v>60</v>
      </c>
      <c r="AV36" s="239">
        <v>11</v>
      </c>
      <c r="AW36" s="239">
        <v>21</v>
      </c>
      <c r="CT36" s="239">
        <v>403448.292405935</v>
      </c>
      <c r="CU36" s="239">
        <v>4960669.4591241404</v>
      </c>
      <c r="CV36" s="239">
        <v>44.792901389999997</v>
      </c>
      <c r="CW36" s="239">
        <v>-94.22064761</v>
      </c>
      <c r="CX36" s="239" t="s">
        <v>379</v>
      </c>
      <c r="CY36" s="239" t="s">
        <v>1944</v>
      </c>
    </row>
    <row r="37" spans="1:103" x14ac:dyDescent="0.25">
      <c r="A37" s="239">
        <v>590500</v>
      </c>
      <c r="B37" s="239">
        <v>3</v>
      </c>
      <c r="C37" s="239">
        <v>22</v>
      </c>
      <c r="D37" s="239">
        <v>111.14</v>
      </c>
      <c r="E37" s="239">
        <v>43</v>
      </c>
      <c r="G37" s="239" t="s">
        <v>1570</v>
      </c>
      <c r="H37" s="239">
        <v>8</v>
      </c>
      <c r="I37" s="239">
        <v>22</v>
      </c>
      <c r="K37" s="239">
        <v>18200986</v>
      </c>
      <c r="M37" s="239">
        <v>4</v>
      </c>
      <c r="N37" s="239">
        <v>13</v>
      </c>
      <c r="O37" s="239">
        <v>2018</v>
      </c>
      <c r="P37" s="239" t="s">
        <v>383</v>
      </c>
      <c r="Q37" s="239">
        <v>7</v>
      </c>
      <c r="S37" s="239">
        <v>5</v>
      </c>
      <c r="T37" s="239">
        <v>0</v>
      </c>
      <c r="U37" s="239">
        <v>2</v>
      </c>
      <c r="W37" s="239">
        <v>12</v>
      </c>
      <c r="X37" s="239">
        <v>2</v>
      </c>
      <c r="Y37" s="239">
        <v>1</v>
      </c>
      <c r="Z37" s="239">
        <v>2</v>
      </c>
      <c r="AB37" s="239">
        <v>2</v>
      </c>
      <c r="AC37" s="239">
        <v>98</v>
      </c>
      <c r="AD37" s="239" t="s">
        <v>1898</v>
      </c>
      <c r="AF37" s="239" t="s">
        <v>1893</v>
      </c>
      <c r="AG37" s="239">
        <v>90</v>
      </c>
      <c r="AH37" s="239">
        <v>2</v>
      </c>
      <c r="AI37" s="239">
        <v>4</v>
      </c>
      <c r="AJ37" s="239">
        <v>1</v>
      </c>
      <c r="AK37" s="239">
        <v>21</v>
      </c>
      <c r="AL37" s="239">
        <v>63</v>
      </c>
      <c r="AM37" s="239" t="s">
        <v>374</v>
      </c>
      <c r="AN37" s="239">
        <v>5</v>
      </c>
      <c r="AO37" s="239">
        <v>90</v>
      </c>
      <c r="AS37" s="239">
        <v>12</v>
      </c>
      <c r="AT37" s="239">
        <v>9</v>
      </c>
      <c r="AU37" s="239">
        <v>60</v>
      </c>
      <c r="AV37" s="239">
        <v>11</v>
      </c>
      <c r="AW37" s="239">
        <v>21</v>
      </c>
      <c r="AX37" s="239">
        <v>2</v>
      </c>
      <c r="AY37" s="239">
        <v>2</v>
      </c>
      <c r="AZ37" s="239">
        <v>2</v>
      </c>
      <c r="BA37" s="239">
        <v>21</v>
      </c>
      <c r="BB37" s="239">
        <v>33</v>
      </c>
      <c r="BC37" s="239" t="s">
        <v>384</v>
      </c>
      <c r="BD37" s="239">
        <v>5</v>
      </c>
      <c r="BE37" s="239">
        <v>1</v>
      </c>
      <c r="BI37" s="239">
        <v>12</v>
      </c>
      <c r="BJ37" s="239">
        <v>9</v>
      </c>
      <c r="BK37" s="239">
        <v>60</v>
      </c>
      <c r="BL37" s="239">
        <v>11</v>
      </c>
      <c r="BM37" s="239">
        <v>21</v>
      </c>
      <c r="CT37" s="239">
        <v>402802.48073829501</v>
      </c>
      <c r="CU37" s="239">
        <v>4960901.6256032502</v>
      </c>
      <c r="CV37" s="239">
        <v>44.794903380000001</v>
      </c>
      <c r="CW37" s="239">
        <v>-94.228854720000001</v>
      </c>
      <c r="CX37" s="239" t="s">
        <v>438</v>
      </c>
      <c r="CY37" s="239" t="s">
        <v>1945</v>
      </c>
    </row>
    <row r="38" spans="1:103" x14ac:dyDescent="0.25">
      <c r="A38" s="239">
        <v>689097</v>
      </c>
      <c r="B38" s="239">
        <v>3</v>
      </c>
      <c r="C38" s="239">
        <v>22</v>
      </c>
      <c r="D38" s="239">
        <v>111.346</v>
      </c>
      <c r="E38" s="239">
        <v>43</v>
      </c>
      <c r="G38" s="239" t="s">
        <v>1570</v>
      </c>
      <c r="H38" s="239">
        <v>8</v>
      </c>
      <c r="I38" s="239">
        <v>22</v>
      </c>
      <c r="K38" s="239">
        <v>19200568</v>
      </c>
      <c r="M38" s="239">
        <v>2</v>
      </c>
      <c r="N38" s="239">
        <v>15</v>
      </c>
      <c r="O38" s="239">
        <v>2019</v>
      </c>
      <c r="P38" s="239" t="s">
        <v>383</v>
      </c>
      <c r="Q38" s="239">
        <v>23</v>
      </c>
      <c r="R38" s="239">
        <v>98</v>
      </c>
      <c r="S38" s="239">
        <v>3</v>
      </c>
      <c r="T38" s="239">
        <v>0</v>
      </c>
      <c r="U38" s="239">
        <v>1</v>
      </c>
      <c r="W38" s="239">
        <v>83</v>
      </c>
      <c r="X38" s="239">
        <v>2</v>
      </c>
      <c r="Y38" s="239">
        <v>6</v>
      </c>
      <c r="Z38" s="239">
        <v>1</v>
      </c>
      <c r="AB38" s="239">
        <v>1</v>
      </c>
      <c r="AC38" s="239">
        <v>98</v>
      </c>
      <c r="AD38" s="239" t="s">
        <v>1898</v>
      </c>
      <c r="AF38" s="239" t="s">
        <v>1893</v>
      </c>
      <c r="AG38" s="239">
        <v>3</v>
      </c>
      <c r="AH38" s="239">
        <v>2</v>
      </c>
      <c r="AI38" s="239">
        <v>2</v>
      </c>
      <c r="AJ38" s="239">
        <v>2</v>
      </c>
      <c r="AK38" s="239">
        <v>21</v>
      </c>
      <c r="AL38" s="239">
        <v>33</v>
      </c>
      <c r="AM38" s="239" t="s">
        <v>374</v>
      </c>
      <c r="AN38" s="239">
        <v>10</v>
      </c>
      <c r="AO38" s="239">
        <v>72</v>
      </c>
      <c r="AP38" s="239">
        <v>62</v>
      </c>
      <c r="AS38" s="239">
        <v>12</v>
      </c>
      <c r="AT38" s="239">
        <v>98</v>
      </c>
      <c r="AU38" s="239">
        <v>60</v>
      </c>
      <c r="AV38" s="239">
        <v>12</v>
      </c>
      <c r="AW38" s="239">
        <v>21</v>
      </c>
      <c r="CT38" s="239">
        <v>402493.446786894</v>
      </c>
      <c r="CU38" s="239">
        <v>4961015.9258318497</v>
      </c>
      <c r="CV38" s="239">
        <v>44.79589</v>
      </c>
      <c r="CW38" s="239">
        <v>-94.232782799999995</v>
      </c>
      <c r="CX38" s="239" t="s">
        <v>379</v>
      </c>
      <c r="CY38" s="239" t="s">
        <v>1946</v>
      </c>
    </row>
    <row r="39" spans="1:103" x14ac:dyDescent="0.25">
      <c r="A39" s="239">
        <v>10972134</v>
      </c>
      <c r="B39" s="239">
        <v>3</v>
      </c>
      <c r="C39" s="239">
        <v>22</v>
      </c>
      <c r="D39" s="239">
        <v>111.364</v>
      </c>
      <c r="E39" s="239">
        <v>43</v>
      </c>
      <c r="G39" s="239" t="s">
        <v>518</v>
      </c>
      <c r="H39" s="239">
        <v>8</v>
      </c>
      <c r="I39" s="239">
        <v>22</v>
      </c>
      <c r="K39" s="239">
        <v>14200539</v>
      </c>
      <c r="L39" s="239">
        <v>140970151</v>
      </c>
      <c r="M39" s="239">
        <v>4</v>
      </c>
      <c r="N39" s="239">
        <v>3</v>
      </c>
      <c r="O39" s="239">
        <v>2014</v>
      </c>
      <c r="P39" s="239" t="s">
        <v>416</v>
      </c>
      <c r="Q39" s="239">
        <v>20</v>
      </c>
      <c r="S39" s="239">
        <v>5</v>
      </c>
      <c r="T39" s="239">
        <v>0</v>
      </c>
      <c r="U39" s="239">
        <v>2</v>
      </c>
      <c r="V39" s="239">
        <v>10</v>
      </c>
      <c r="W39" s="239">
        <v>10</v>
      </c>
      <c r="X39" s="239">
        <v>2</v>
      </c>
      <c r="Y39" s="239">
        <v>6</v>
      </c>
      <c r="Z39" s="239">
        <v>4</v>
      </c>
      <c r="AA39" s="239">
        <v>7</v>
      </c>
      <c r="AB39" s="239">
        <v>5</v>
      </c>
      <c r="AC39" s="239">
        <v>98</v>
      </c>
      <c r="AD39" s="239" t="s">
        <v>593</v>
      </c>
      <c r="AE39" s="239">
        <v>112</v>
      </c>
      <c r="AF39" s="239" t="s">
        <v>1893</v>
      </c>
      <c r="AG39" s="239">
        <v>5</v>
      </c>
      <c r="AH39" s="239">
        <v>2</v>
      </c>
      <c r="AI39" s="239">
        <v>4</v>
      </c>
      <c r="AJ39" s="239">
        <v>1</v>
      </c>
      <c r="AK39" s="239">
        <v>29</v>
      </c>
      <c r="AL39" s="239">
        <v>24</v>
      </c>
      <c r="AM39" s="239" t="s">
        <v>374</v>
      </c>
      <c r="AN39" s="239">
        <v>5</v>
      </c>
      <c r="AO39" s="239">
        <v>3</v>
      </c>
      <c r="AS39" s="239">
        <v>7</v>
      </c>
      <c r="AT39" s="239">
        <v>98</v>
      </c>
      <c r="AU39" s="239">
        <v>55</v>
      </c>
      <c r="AV39" s="239">
        <v>11</v>
      </c>
      <c r="AW39" s="239">
        <v>21</v>
      </c>
      <c r="AX39" s="239">
        <v>2</v>
      </c>
      <c r="AY39" s="239">
        <v>40</v>
      </c>
      <c r="AZ39" s="239">
        <v>1</v>
      </c>
      <c r="BA39" s="239">
        <v>21</v>
      </c>
      <c r="BB39" s="239">
        <v>42</v>
      </c>
      <c r="BC39" s="239" t="s">
        <v>374</v>
      </c>
      <c r="BD39" s="239">
        <v>5</v>
      </c>
      <c r="BE39" s="239">
        <v>1</v>
      </c>
      <c r="BI39" s="239">
        <v>7</v>
      </c>
      <c r="BJ39" s="239">
        <v>98</v>
      </c>
      <c r="BK39" s="239">
        <v>55</v>
      </c>
      <c r="BL39" s="239">
        <v>11</v>
      </c>
      <c r="BM39" s="239">
        <v>21</v>
      </c>
      <c r="CT39" s="239">
        <v>402467</v>
      </c>
      <c r="CU39" s="239">
        <v>4961027</v>
      </c>
      <c r="CV39" s="239">
        <v>44.795987699999998</v>
      </c>
      <c r="CW39" s="239">
        <v>-94.233121299999993</v>
      </c>
      <c r="CX39" s="239" t="s">
        <v>379</v>
      </c>
      <c r="CY39" s="239" t="s">
        <v>1947</v>
      </c>
    </row>
    <row r="40" spans="1:103" x14ac:dyDescent="0.25">
      <c r="A40" s="239">
        <v>10744397</v>
      </c>
      <c r="B40" s="239">
        <v>3</v>
      </c>
      <c r="C40" s="239">
        <v>22</v>
      </c>
      <c r="D40" s="239">
        <v>111.376</v>
      </c>
      <c r="E40" s="239">
        <v>43</v>
      </c>
      <c r="G40" s="239" t="s">
        <v>518</v>
      </c>
      <c r="H40" s="239">
        <v>8</v>
      </c>
      <c r="I40" s="239">
        <v>22</v>
      </c>
      <c r="K40" s="239">
        <v>11201182</v>
      </c>
      <c r="L40" s="239">
        <v>112570002</v>
      </c>
      <c r="M40" s="239">
        <v>9</v>
      </c>
      <c r="N40" s="239">
        <v>9</v>
      </c>
      <c r="O40" s="239">
        <v>2011</v>
      </c>
      <c r="P40" s="239" t="s">
        <v>383</v>
      </c>
      <c r="Q40" s="239">
        <v>18</v>
      </c>
      <c r="S40" s="239">
        <v>3</v>
      </c>
      <c r="T40" s="239">
        <v>0</v>
      </c>
      <c r="U40" s="239">
        <v>2</v>
      </c>
      <c r="V40" s="239">
        <v>1</v>
      </c>
      <c r="W40" s="239">
        <v>10</v>
      </c>
      <c r="X40" s="239">
        <v>2</v>
      </c>
      <c r="Y40" s="239">
        <v>1</v>
      </c>
      <c r="Z40" s="239">
        <v>1</v>
      </c>
      <c r="AB40" s="239">
        <v>1</v>
      </c>
      <c r="AC40" s="239">
        <v>98</v>
      </c>
      <c r="AD40" s="239" t="s">
        <v>593</v>
      </c>
      <c r="AE40" s="239" t="s">
        <v>1948</v>
      </c>
      <c r="AF40" s="239" t="s">
        <v>1893</v>
      </c>
      <c r="AG40" s="239">
        <v>7</v>
      </c>
      <c r="AH40" s="239">
        <v>2</v>
      </c>
      <c r="AI40" s="239">
        <v>2</v>
      </c>
      <c r="AJ40" s="239">
        <v>2</v>
      </c>
      <c r="AK40" s="239">
        <v>26</v>
      </c>
      <c r="AL40" s="239">
        <v>52</v>
      </c>
      <c r="AM40" s="239" t="s">
        <v>384</v>
      </c>
      <c r="AN40" s="239">
        <v>5</v>
      </c>
      <c r="AS40" s="239">
        <v>7</v>
      </c>
      <c r="AT40" s="239">
        <v>98</v>
      </c>
      <c r="AU40" s="239">
        <v>55</v>
      </c>
      <c r="AV40" s="239">
        <v>11</v>
      </c>
      <c r="AW40" s="239">
        <v>21</v>
      </c>
      <c r="AX40" s="239">
        <v>2</v>
      </c>
      <c r="AY40" s="239">
        <v>31</v>
      </c>
      <c r="AZ40" s="239">
        <v>2</v>
      </c>
      <c r="BA40" s="239">
        <v>21</v>
      </c>
      <c r="BB40" s="239">
        <v>28</v>
      </c>
      <c r="BC40" s="239" t="s">
        <v>374</v>
      </c>
      <c r="BD40" s="239">
        <v>5</v>
      </c>
      <c r="BE40" s="239">
        <v>5</v>
      </c>
      <c r="BF40" s="239">
        <v>15</v>
      </c>
      <c r="BI40" s="239">
        <v>7</v>
      </c>
      <c r="BJ40" s="239">
        <v>98</v>
      </c>
      <c r="BK40" s="239">
        <v>55</v>
      </c>
      <c r="BL40" s="239">
        <v>11</v>
      </c>
      <c r="BM40" s="239">
        <v>21</v>
      </c>
      <c r="CT40" s="239">
        <v>402449</v>
      </c>
      <c r="CU40" s="239">
        <v>4961038</v>
      </c>
      <c r="CV40" s="239">
        <v>44.796078700000002</v>
      </c>
      <c r="CW40" s="239">
        <v>-94.233343700000006</v>
      </c>
      <c r="CX40" s="239" t="s">
        <v>379</v>
      </c>
      <c r="CY40" s="239" t="s">
        <v>1949</v>
      </c>
    </row>
    <row r="41" spans="1:103" x14ac:dyDescent="0.25">
      <c r="A41" s="239">
        <v>10965137</v>
      </c>
      <c r="B41" s="239">
        <v>3</v>
      </c>
      <c r="C41" s="239">
        <v>22</v>
      </c>
      <c r="D41" s="239">
        <v>111.44499999999999</v>
      </c>
      <c r="E41" s="239">
        <v>43</v>
      </c>
      <c r="G41" s="239" t="s">
        <v>518</v>
      </c>
      <c r="H41" s="239">
        <v>8</v>
      </c>
      <c r="I41" s="239">
        <v>22</v>
      </c>
      <c r="K41" s="239">
        <v>14200236</v>
      </c>
      <c r="L41" s="239">
        <v>140500304</v>
      </c>
      <c r="M41" s="239">
        <v>2</v>
      </c>
      <c r="N41" s="239">
        <v>13</v>
      </c>
      <c r="O41" s="239">
        <v>2014</v>
      </c>
      <c r="P41" s="239" t="s">
        <v>416</v>
      </c>
      <c r="Q41" s="239">
        <v>8</v>
      </c>
      <c r="S41" s="239">
        <v>2</v>
      </c>
      <c r="T41" s="239">
        <v>0</v>
      </c>
      <c r="U41" s="239">
        <v>3</v>
      </c>
      <c r="V41" s="239">
        <v>90</v>
      </c>
      <c r="W41" s="239">
        <v>10</v>
      </c>
      <c r="X41" s="239">
        <v>2</v>
      </c>
      <c r="Y41" s="239">
        <v>1</v>
      </c>
      <c r="Z41" s="239">
        <v>7</v>
      </c>
      <c r="AA41" s="239">
        <v>8</v>
      </c>
      <c r="AB41" s="239">
        <v>5</v>
      </c>
      <c r="AC41" s="239">
        <v>98</v>
      </c>
      <c r="AD41" s="239" t="s">
        <v>593</v>
      </c>
      <c r="AE41" s="239">
        <v>112</v>
      </c>
      <c r="AF41" s="239" t="s">
        <v>1893</v>
      </c>
      <c r="AG41" s="239">
        <v>90</v>
      </c>
      <c r="AH41" s="239">
        <v>2</v>
      </c>
      <c r="AI41" s="239">
        <v>2</v>
      </c>
      <c r="AJ41" s="239">
        <v>8</v>
      </c>
      <c r="AK41" s="239">
        <v>27</v>
      </c>
      <c r="AL41" s="239">
        <v>21</v>
      </c>
      <c r="AM41" s="239" t="s">
        <v>384</v>
      </c>
      <c r="AN41" s="239">
        <v>5</v>
      </c>
      <c r="AO41" s="239">
        <v>15</v>
      </c>
      <c r="AP41" s="239">
        <v>3</v>
      </c>
      <c r="AS41" s="239">
        <v>7</v>
      </c>
      <c r="AT41" s="239">
        <v>98</v>
      </c>
      <c r="AU41" s="239">
        <v>55</v>
      </c>
      <c r="AV41" s="239">
        <v>11</v>
      </c>
      <c r="AW41" s="239">
        <v>21</v>
      </c>
      <c r="AX41" s="239">
        <v>2</v>
      </c>
      <c r="AY41" s="239">
        <v>2</v>
      </c>
      <c r="AZ41" s="239">
        <v>6</v>
      </c>
      <c r="BA41" s="239">
        <v>27</v>
      </c>
      <c r="BB41" s="239">
        <v>57</v>
      </c>
      <c r="BC41" s="239" t="s">
        <v>384</v>
      </c>
      <c r="BD41" s="239">
        <v>5</v>
      </c>
      <c r="BE41" s="239">
        <v>1</v>
      </c>
      <c r="BI41" s="239">
        <v>7</v>
      </c>
      <c r="BJ41" s="239">
        <v>98</v>
      </c>
      <c r="BK41" s="239">
        <v>55</v>
      </c>
      <c r="BL41" s="239">
        <v>11</v>
      </c>
      <c r="BM41" s="239">
        <v>21</v>
      </c>
      <c r="BN41" s="239">
        <v>2</v>
      </c>
      <c r="BO41" s="239">
        <v>2</v>
      </c>
      <c r="BP41" s="239">
        <v>5</v>
      </c>
      <c r="BQ41" s="239">
        <v>26</v>
      </c>
      <c r="BR41" s="239">
        <v>22</v>
      </c>
      <c r="BS41" s="239" t="s">
        <v>384</v>
      </c>
      <c r="BT41" s="239">
        <v>5</v>
      </c>
      <c r="BU41" s="239">
        <v>1</v>
      </c>
      <c r="BY41" s="239">
        <v>7</v>
      </c>
      <c r="BZ41" s="239">
        <v>98</v>
      </c>
      <c r="CA41" s="239">
        <v>55</v>
      </c>
      <c r="CB41" s="239">
        <v>11</v>
      </c>
      <c r="CC41" s="239">
        <v>21</v>
      </c>
      <c r="CT41" s="239">
        <v>402361</v>
      </c>
      <c r="CU41" s="239">
        <v>4961104</v>
      </c>
      <c r="CV41" s="239">
        <v>44.796667200000002</v>
      </c>
      <c r="CW41" s="239">
        <v>-94.234476099999995</v>
      </c>
      <c r="CX41" s="239" t="s">
        <v>379</v>
      </c>
      <c r="CY41" s="239" t="s">
        <v>1950</v>
      </c>
    </row>
    <row r="42" spans="1:103" x14ac:dyDescent="0.25">
      <c r="A42" s="239">
        <v>10925876</v>
      </c>
      <c r="B42" s="239">
        <v>3</v>
      </c>
      <c r="C42" s="239">
        <v>22</v>
      </c>
      <c r="D42" s="239">
        <v>111.477</v>
      </c>
      <c r="E42" s="239">
        <v>43</v>
      </c>
      <c r="G42" s="239" t="s">
        <v>518</v>
      </c>
      <c r="H42" s="239">
        <v>8</v>
      </c>
      <c r="I42" s="239">
        <v>22</v>
      </c>
      <c r="L42" s="239">
        <v>140020055</v>
      </c>
      <c r="M42" s="239">
        <v>11</v>
      </c>
      <c r="N42" s="239">
        <v>30</v>
      </c>
      <c r="O42" s="239">
        <v>2013</v>
      </c>
      <c r="P42" s="239" t="s">
        <v>386</v>
      </c>
      <c r="Q42" s="239">
        <v>20</v>
      </c>
      <c r="S42" s="239">
        <v>5</v>
      </c>
      <c r="T42" s="239">
        <v>0</v>
      </c>
      <c r="U42" s="239">
        <v>1</v>
      </c>
      <c r="V42" s="239">
        <v>98</v>
      </c>
      <c r="W42" s="239">
        <v>16</v>
      </c>
      <c r="Y42" s="239">
        <v>5</v>
      </c>
      <c r="Z42" s="239">
        <v>2</v>
      </c>
      <c r="AB42" s="239">
        <v>1</v>
      </c>
      <c r="AC42" s="239">
        <v>98</v>
      </c>
      <c r="AF42" s="239" t="s">
        <v>1893</v>
      </c>
      <c r="AG42" s="239">
        <v>4</v>
      </c>
      <c r="AH42" s="239">
        <v>2</v>
      </c>
      <c r="AI42" s="239">
        <v>1</v>
      </c>
      <c r="AJ42" s="239">
        <v>1</v>
      </c>
      <c r="AK42" s="239">
        <v>21</v>
      </c>
      <c r="AL42" s="239">
        <v>37</v>
      </c>
      <c r="AM42" s="239" t="s">
        <v>374</v>
      </c>
      <c r="AT42" s="239">
        <v>98</v>
      </c>
      <c r="AU42" s="239">
        <v>55</v>
      </c>
      <c r="CT42" s="239">
        <v>402322</v>
      </c>
      <c r="CU42" s="239">
        <v>4961138</v>
      </c>
      <c r="CV42" s="239">
        <v>44.796961000000003</v>
      </c>
      <c r="CW42" s="239">
        <v>-94.234974100000002</v>
      </c>
      <c r="CX42" s="239" t="s">
        <v>379</v>
      </c>
    </row>
    <row r="43" spans="1:103" x14ac:dyDescent="0.25">
      <c r="A43" s="239">
        <v>668415</v>
      </c>
      <c r="B43" s="239">
        <v>3</v>
      </c>
      <c r="C43" s="239">
        <v>22</v>
      </c>
      <c r="D43" s="239">
        <v>111.491</v>
      </c>
      <c r="E43" s="239">
        <v>43</v>
      </c>
      <c r="G43" s="239" t="s">
        <v>1570</v>
      </c>
      <c r="H43" s="239">
        <v>8</v>
      </c>
      <c r="I43" s="239">
        <v>22</v>
      </c>
      <c r="K43" s="239">
        <v>18203074</v>
      </c>
      <c r="M43" s="239">
        <v>12</v>
      </c>
      <c r="N43" s="239">
        <v>14</v>
      </c>
      <c r="O43" s="239">
        <v>2018</v>
      </c>
      <c r="P43" s="239" t="s">
        <v>383</v>
      </c>
      <c r="Q43" s="239">
        <v>15</v>
      </c>
      <c r="R43" s="239">
        <v>98</v>
      </c>
      <c r="S43" s="239">
        <v>5</v>
      </c>
      <c r="T43" s="239">
        <v>0</v>
      </c>
      <c r="U43" s="239">
        <v>2</v>
      </c>
      <c r="V43" s="239">
        <v>12</v>
      </c>
      <c r="W43" s="239">
        <v>10</v>
      </c>
      <c r="X43" s="239">
        <v>3</v>
      </c>
      <c r="Y43" s="239">
        <v>1</v>
      </c>
      <c r="Z43" s="239">
        <v>1</v>
      </c>
      <c r="AB43" s="239">
        <v>1</v>
      </c>
      <c r="AC43" s="239">
        <v>98</v>
      </c>
      <c r="AD43" s="239" t="s">
        <v>1898</v>
      </c>
      <c r="AF43" s="239" t="s">
        <v>1893</v>
      </c>
      <c r="AG43" s="239">
        <v>7</v>
      </c>
      <c r="AH43" s="239">
        <v>2</v>
      </c>
      <c r="AI43" s="239">
        <v>4</v>
      </c>
      <c r="AJ43" s="239">
        <v>1</v>
      </c>
      <c r="AK43" s="239">
        <v>21</v>
      </c>
      <c r="AL43" s="239">
        <v>29</v>
      </c>
      <c r="AM43" s="239" t="s">
        <v>384</v>
      </c>
      <c r="AN43" s="239">
        <v>5</v>
      </c>
      <c r="AO43" s="239">
        <v>1</v>
      </c>
      <c r="AS43" s="239">
        <v>12</v>
      </c>
      <c r="AT43" s="239">
        <v>98</v>
      </c>
      <c r="AU43" s="239">
        <v>60</v>
      </c>
      <c r="AV43" s="239">
        <v>11</v>
      </c>
      <c r="AW43" s="239">
        <v>21</v>
      </c>
      <c r="AX43" s="239">
        <v>2</v>
      </c>
      <c r="AY43" s="239">
        <v>2</v>
      </c>
      <c r="AZ43" s="239">
        <v>1</v>
      </c>
      <c r="BA43" s="239">
        <v>24</v>
      </c>
      <c r="BB43" s="239">
        <v>18</v>
      </c>
      <c r="BC43" s="239" t="s">
        <v>374</v>
      </c>
      <c r="BD43" s="239">
        <v>5</v>
      </c>
      <c r="BE43" s="239">
        <v>1</v>
      </c>
      <c r="BI43" s="239">
        <v>12</v>
      </c>
      <c r="BJ43" s="239">
        <v>98</v>
      </c>
      <c r="BK43" s="239">
        <v>60</v>
      </c>
      <c r="BL43" s="239">
        <v>11</v>
      </c>
      <c r="BM43" s="239">
        <v>21</v>
      </c>
      <c r="CT43" s="239">
        <v>402302.94640589302</v>
      </c>
      <c r="CU43" s="239">
        <v>4961151.3927694503</v>
      </c>
      <c r="CV43" s="239">
        <v>44.797083200000003</v>
      </c>
      <c r="CW43" s="239">
        <v>-94.23521676</v>
      </c>
      <c r="CX43" s="239" t="s">
        <v>379</v>
      </c>
      <c r="CY43" s="239" t="s">
        <v>1951</v>
      </c>
    </row>
    <row r="44" spans="1:103" x14ac:dyDescent="0.25">
      <c r="A44" s="239">
        <v>10926977</v>
      </c>
      <c r="B44" s="239">
        <v>3</v>
      </c>
      <c r="C44" s="239">
        <v>22</v>
      </c>
      <c r="D44" s="239">
        <v>111.49299999999999</v>
      </c>
      <c r="E44" s="239">
        <v>43</v>
      </c>
      <c r="G44" s="239" t="s">
        <v>518</v>
      </c>
      <c r="H44" s="239">
        <v>8</v>
      </c>
      <c r="I44" s="239">
        <v>22</v>
      </c>
      <c r="K44" s="239">
        <v>13201468</v>
      </c>
      <c r="L44" s="239">
        <v>140920157</v>
      </c>
      <c r="M44" s="239">
        <v>11</v>
      </c>
      <c r="N44" s="239">
        <v>30</v>
      </c>
      <c r="O44" s="239">
        <v>2013</v>
      </c>
      <c r="P44" s="239" t="s">
        <v>386</v>
      </c>
      <c r="Q44" s="239">
        <v>20</v>
      </c>
      <c r="R44" s="239" t="s">
        <v>207</v>
      </c>
      <c r="S44" s="239">
        <v>5</v>
      </c>
      <c r="T44" s="239">
        <v>0</v>
      </c>
      <c r="U44" s="239">
        <v>1</v>
      </c>
      <c r="V44" s="239">
        <v>8</v>
      </c>
      <c r="W44" s="239">
        <v>16</v>
      </c>
      <c r="X44" s="239">
        <v>2</v>
      </c>
      <c r="Y44" s="239">
        <v>6</v>
      </c>
      <c r="Z44" s="239">
        <v>1</v>
      </c>
      <c r="AB44" s="239">
        <v>1</v>
      </c>
      <c r="AC44" s="239">
        <v>98</v>
      </c>
      <c r="AD44" s="239" t="s">
        <v>593</v>
      </c>
      <c r="AE44" s="239" t="s">
        <v>1952</v>
      </c>
      <c r="AF44" s="239" t="s">
        <v>1893</v>
      </c>
      <c r="AG44" s="239">
        <v>4</v>
      </c>
      <c r="AH44" s="239">
        <v>2</v>
      </c>
      <c r="AI44" s="239">
        <v>2</v>
      </c>
      <c r="AJ44" s="239">
        <v>1</v>
      </c>
      <c r="AK44" s="239">
        <v>21</v>
      </c>
      <c r="AL44" s="239">
        <v>31</v>
      </c>
      <c r="AM44" s="239" t="s">
        <v>374</v>
      </c>
      <c r="AN44" s="239">
        <v>5</v>
      </c>
      <c r="AO44" s="239">
        <v>1</v>
      </c>
      <c r="AS44" s="239">
        <v>7</v>
      </c>
      <c r="AT44" s="239">
        <v>98</v>
      </c>
      <c r="AU44" s="239">
        <v>55</v>
      </c>
      <c r="AV44" s="239">
        <v>10</v>
      </c>
      <c r="AW44" s="239">
        <v>21</v>
      </c>
      <c r="CT44" s="239">
        <v>402303</v>
      </c>
      <c r="CU44" s="239">
        <v>4961155</v>
      </c>
      <c r="CV44" s="239">
        <v>44.797115099999999</v>
      </c>
      <c r="CW44" s="239">
        <v>-94.235213799999997</v>
      </c>
      <c r="CX44" s="239" t="s">
        <v>379</v>
      </c>
      <c r="CY44" s="239" t="s">
        <v>1953</v>
      </c>
    </row>
    <row r="45" spans="1:103" x14ac:dyDescent="0.25">
      <c r="A45" s="239">
        <v>10899755</v>
      </c>
      <c r="B45" s="239">
        <v>3</v>
      </c>
      <c r="C45" s="239">
        <v>22</v>
      </c>
      <c r="D45" s="239">
        <v>111.544</v>
      </c>
      <c r="E45" s="239">
        <v>43</v>
      </c>
      <c r="G45" s="239" t="s">
        <v>518</v>
      </c>
      <c r="H45" s="239">
        <v>8</v>
      </c>
      <c r="I45" s="239">
        <v>22</v>
      </c>
      <c r="K45" s="239">
        <v>13201162</v>
      </c>
      <c r="L45" s="239">
        <v>132630187</v>
      </c>
      <c r="M45" s="239">
        <v>9</v>
      </c>
      <c r="N45" s="239">
        <v>20</v>
      </c>
      <c r="O45" s="239">
        <v>2013</v>
      </c>
      <c r="P45" s="239" t="s">
        <v>383</v>
      </c>
      <c r="Q45" s="239">
        <v>7</v>
      </c>
      <c r="R45" s="239" t="s">
        <v>207</v>
      </c>
      <c r="S45" s="239">
        <v>5</v>
      </c>
      <c r="T45" s="239">
        <v>0</v>
      </c>
      <c r="U45" s="239">
        <v>2</v>
      </c>
      <c r="V45" s="239">
        <v>1</v>
      </c>
      <c r="W45" s="239">
        <v>10</v>
      </c>
      <c r="X45" s="239">
        <v>2</v>
      </c>
      <c r="Y45" s="239">
        <v>1</v>
      </c>
      <c r="Z45" s="239">
        <v>2</v>
      </c>
      <c r="AB45" s="239">
        <v>1</v>
      </c>
      <c r="AC45" s="239">
        <v>98</v>
      </c>
      <c r="AD45" s="239">
        <v>22</v>
      </c>
      <c r="AE45" s="239" t="s">
        <v>1952</v>
      </c>
      <c r="AF45" s="239" t="s">
        <v>1893</v>
      </c>
      <c r="AG45" s="239">
        <v>7</v>
      </c>
      <c r="AH45" s="239">
        <v>2</v>
      </c>
      <c r="AI45" s="239">
        <v>2</v>
      </c>
      <c r="AJ45" s="239">
        <v>2</v>
      </c>
      <c r="AK45" s="239">
        <v>21</v>
      </c>
      <c r="AL45" s="239">
        <v>26</v>
      </c>
      <c r="AM45" s="239" t="s">
        <v>384</v>
      </c>
      <c r="AN45" s="239">
        <v>5</v>
      </c>
      <c r="AO45" s="239">
        <v>5</v>
      </c>
      <c r="AP45" s="239">
        <v>3</v>
      </c>
      <c r="AS45" s="239">
        <v>7</v>
      </c>
      <c r="AT45" s="239">
        <v>98</v>
      </c>
      <c r="AU45" s="239">
        <v>55</v>
      </c>
      <c r="AV45" s="239">
        <v>11</v>
      </c>
      <c r="AW45" s="239">
        <v>21</v>
      </c>
      <c r="AX45" s="239">
        <v>2</v>
      </c>
      <c r="AY45" s="239">
        <v>2</v>
      </c>
      <c r="AZ45" s="239">
        <v>2</v>
      </c>
      <c r="BA45" s="239">
        <v>21</v>
      </c>
      <c r="BB45" s="239">
        <v>30</v>
      </c>
      <c r="BC45" s="239" t="s">
        <v>374</v>
      </c>
      <c r="BD45" s="239">
        <v>5</v>
      </c>
      <c r="BE45" s="239">
        <v>1</v>
      </c>
      <c r="BI45" s="239">
        <v>7</v>
      </c>
      <c r="BJ45" s="239">
        <v>98</v>
      </c>
      <c r="BK45" s="239">
        <v>55</v>
      </c>
      <c r="BL45" s="239">
        <v>11</v>
      </c>
      <c r="BM45" s="239">
        <v>21</v>
      </c>
      <c r="CT45" s="239">
        <v>402242</v>
      </c>
      <c r="CU45" s="239">
        <v>4961212</v>
      </c>
      <c r="CV45" s="239">
        <v>44.797616099999999</v>
      </c>
      <c r="CW45" s="239">
        <v>-94.235992999999993</v>
      </c>
      <c r="CX45" s="239" t="s">
        <v>379</v>
      </c>
      <c r="CY45" s="239" t="s">
        <v>1954</v>
      </c>
    </row>
    <row r="46" spans="1:103" x14ac:dyDescent="0.25">
      <c r="A46" s="239">
        <v>871792</v>
      </c>
      <c r="B46" s="239">
        <v>3</v>
      </c>
      <c r="C46" s="239">
        <v>22</v>
      </c>
      <c r="D46" s="239">
        <v>111.596</v>
      </c>
      <c r="E46" s="239">
        <v>43</v>
      </c>
      <c r="G46" s="239" t="s">
        <v>1570</v>
      </c>
      <c r="H46" s="239">
        <v>8</v>
      </c>
      <c r="I46" s="239">
        <v>22</v>
      </c>
      <c r="K46" s="239">
        <v>20202996</v>
      </c>
      <c r="L46" s="239">
        <v>203650134</v>
      </c>
      <c r="M46" s="239">
        <v>12</v>
      </c>
      <c r="N46" s="239">
        <v>30</v>
      </c>
      <c r="O46" s="239">
        <v>2020</v>
      </c>
      <c r="P46" s="239" t="s">
        <v>375</v>
      </c>
      <c r="Q46" s="239">
        <v>6</v>
      </c>
      <c r="R46" s="239" t="s">
        <v>512</v>
      </c>
      <c r="S46" s="239">
        <v>5</v>
      </c>
      <c r="T46" s="239">
        <v>0</v>
      </c>
      <c r="U46" s="239">
        <v>2</v>
      </c>
      <c r="V46" s="239">
        <v>10</v>
      </c>
      <c r="W46" s="239">
        <v>10</v>
      </c>
      <c r="X46" s="239">
        <v>2</v>
      </c>
      <c r="Y46" s="239">
        <v>6</v>
      </c>
      <c r="Z46" s="239">
        <v>7</v>
      </c>
      <c r="AB46" s="239">
        <v>3</v>
      </c>
      <c r="AC46" s="239">
        <v>98</v>
      </c>
      <c r="AD46" s="239" t="s">
        <v>1898</v>
      </c>
      <c r="AF46" s="239" t="s">
        <v>1893</v>
      </c>
      <c r="AG46" s="239">
        <v>5</v>
      </c>
      <c r="AH46" s="239">
        <v>2</v>
      </c>
      <c r="AI46" s="239">
        <v>3</v>
      </c>
      <c r="AJ46" s="239">
        <v>1</v>
      </c>
      <c r="AK46" s="239">
        <v>29</v>
      </c>
      <c r="AL46" s="239">
        <v>52</v>
      </c>
      <c r="AM46" s="239" t="s">
        <v>374</v>
      </c>
      <c r="AN46" s="239">
        <v>5</v>
      </c>
      <c r="AO46" s="239">
        <v>68</v>
      </c>
      <c r="AS46" s="239">
        <v>12</v>
      </c>
      <c r="AT46" s="239">
        <v>9</v>
      </c>
      <c r="AU46" s="239">
        <v>60</v>
      </c>
      <c r="AV46" s="239">
        <v>11</v>
      </c>
      <c r="AW46" s="239">
        <v>21</v>
      </c>
      <c r="AX46" s="239">
        <v>2</v>
      </c>
      <c r="AY46" s="239">
        <v>4</v>
      </c>
      <c r="AZ46" s="239">
        <v>1</v>
      </c>
      <c r="BA46" s="239">
        <v>21</v>
      </c>
      <c r="BB46" s="239">
        <v>46</v>
      </c>
      <c r="BC46" s="239" t="s">
        <v>384</v>
      </c>
      <c r="BD46" s="239">
        <v>5</v>
      </c>
      <c r="BE46" s="239">
        <v>1</v>
      </c>
      <c r="BI46" s="239">
        <v>12</v>
      </c>
      <c r="BJ46" s="239">
        <v>9</v>
      </c>
      <c r="BK46" s="239">
        <v>60</v>
      </c>
      <c r="BL46" s="239">
        <v>11</v>
      </c>
      <c r="BM46" s="239">
        <v>21</v>
      </c>
      <c r="CT46" s="239">
        <v>402205.579544493</v>
      </c>
      <c r="CU46" s="239">
        <v>4961269.9263398498</v>
      </c>
      <c r="CV46" s="239">
        <v>44.798136700000001</v>
      </c>
      <c r="CW46" s="239">
        <v>-94.236470310000001</v>
      </c>
      <c r="CX46" s="239" t="s">
        <v>379</v>
      </c>
      <c r="CY46" s="239" t="s">
        <v>1955</v>
      </c>
    </row>
    <row r="47" spans="1:103" x14ac:dyDescent="0.25">
      <c r="A47" s="239">
        <v>626055</v>
      </c>
      <c r="B47" s="239">
        <v>3</v>
      </c>
      <c r="C47" s="239">
        <v>22</v>
      </c>
      <c r="D47" s="239">
        <v>111.59699999999999</v>
      </c>
      <c r="E47" s="239">
        <v>43</v>
      </c>
      <c r="G47" s="239" t="s">
        <v>1570</v>
      </c>
      <c r="H47" s="239">
        <v>8</v>
      </c>
      <c r="I47" s="239">
        <v>22</v>
      </c>
      <c r="K47" s="239">
        <v>18201939</v>
      </c>
      <c r="M47" s="239">
        <v>8</v>
      </c>
      <c r="N47" s="239">
        <v>7</v>
      </c>
      <c r="O47" s="239">
        <v>2018</v>
      </c>
      <c r="P47" s="239" t="s">
        <v>391</v>
      </c>
      <c r="Q47" s="239">
        <v>7</v>
      </c>
      <c r="R47" s="239" t="s">
        <v>207</v>
      </c>
      <c r="S47" s="239">
        <v>5</v>
      </c>
      <c r="T47" s="239">
        <v>0</v>
      </c>
      <c r="U47" s="239">
        <v>2</v>
      </c>
      <c r="V47" s="239">
        <v>5</v>
      </c>
      <c r="W47" s="239">
        <v>10</v>
      </c>
      <c r="X47" s="239">
        <v>3</v>
      </c>
      <c r="Y47" s="239">
        <v>1</v>
      </c>
      <c r="Z47" s="239">
        <v>3</v>
      </c>
      <c r="AB47" s="239">
        <v>2</v>
      </c>
      <c r="AC47" s="239">
        <v>98</v>
      </c>
      <c r="AD47" s="239" t="s">
        <v>1898</v>
      </c>
      <c r="AF47" s="239" t="s">
        <v>1893</v>
      </c>
      <c r="AG47" s="239">
        <v>10</v>
      </c>
      <c r="AH47" s="239">
        <v>2</v>
      </c>
      <c r="AI47" s="239">
        <v>2</v>
      </c>
      <c r="AJ47" s="239">
        <v>3</v>
      </c>
      <c r="AK47" s="239">
        <v>21</v>
      </c>
      <c r="AL47" s="239">
        <v>36</v>
      </c>
      <c r="AM47" s="239" t="s">
        <v>374</v>
      </c>
      <c r="AN47" s="239">
        <v>5</v>
      </c>
      <c r="AO47" s="239">
        <v>64</v>
      </c>
      <c r="AS47" s="239">
        <v>12</v>
      </c>
      <c r="AT47" s="239">
        <v>23</v>
      </c>
      <c r="AU47" s="239">
        <v>55</v>
      </c>
      <c r="AV47" s="239">
        <v>11</v>
      </c>
      <c r="AW47" s="239">
        <v>21</v>
      </c>
      <c r="AX47" s="239">
        <v>2</v>
      </c>
      <c r="AY47" s="239">
        <v>49</v>
      </c>
      <c r="AZ47" s="239">
        <v>2</v>
      </c>
      <c r="BA47" s="239">
        <v>21</v>
      </c>
      <c r="BB47" s="239">
        <v>58</v>
      </c>
      <c r="BC47" s="239" t="s">
        <v>374</v>
      </c>
      <c r="BD47" s="239">
        <v>5</v>
      </c>
      <c r="BE47" s="239">
        <v>1</v>
      </c>
      <c r="BI47" s="239">
        <v>12</v>
      </c>
      <c r="BJ47" s="239">
        <v>9</v>
      </c>
      <c r="BK47" s="239">
        <v>60</v>
      </c>
      <c r="BL47" s="239">
        <v>11</v>
      </c>
      <c r="BM47" s="239">
        <v>21</v>
      </c>
      <c r="CT47" s="239">
        <v>402184.41283549299</v>
      </c>
      <c r="CU47" s="239">
        <v>4961274.1596816499</v>
      </c>
      <c r="CV47" s="239">
        <v>44.798171910000001</v>
      </c>
      <c r="CW47" s="239">
        <v>-94.236738680000002</v>
      </c>
      <c r="CX47" s="239" t="s">
        <v>438</v>
      </c>
      <c r="CY47" s="239" t="s">
        <v>1956</v>
      </c>
    </row>
    <row r="48" spans="1:103" x14ac:dyDescent="0.25">
      <c r="A48" s="239">
        <v>10960308</v>
      </c>
      <c r="B48" s="239">
        <v>3</v>
      </c>
      <c r="C48" s="239">
        <v>22</v>
      </c>
      <c r="D48" s="239">
        <v>111.67400000000001</v>
      </c>
      <c r="E48" s="239">
        <v>43</v>
      </c>
      <c r="G48" s="239" t="s">
        <v>518</v>
      </c>
      <c r="H48" s="239">
        <v>8</v>
      </c>
      <c r="I48" s="239">
        <v>22</v>
      </c>
      <c r="K48" s="239" t="s">
        <v>1957</v>
      </c>
      <c r="L48" s="239">
        <v>140030232</v>
      </c>
      <c r="M48" s="239">
        <v>1</v>
      </c>
      <c r="N48" s="239">
        <v>3</v>
      </c>
      <c r="O48" s="239">
        <v>2014</v>
      </c>
      <c r="P48" s="239" t="s">
        <v>383</v>
      </c>
      <c r="Q48" s="239">
        <v>16</v>
      </c>
      <c r="S48" s="239">
        <v>4</v>
      </c>
      <c r="T48" s="239">
        <v>0</v>
      </c>
      <c r="U48" s="239">
        <v>1</v>
      </c>
      <c r="V48" s="239">
        <v>7</v>
      </c>
      <c r="W48" s="239">
        <v>83</v>
      </c>
      <c r="X48" s="239">
        <v>2</v>
      </c>
      <c r="Y48" s="239">
        <v>1</v>
      </c>
      <c r="Z48" s="239">
        <v>7</v>
      </c>
      <c r="AA48" s="239">
        <v>5</v>
      </c>
      <c r="AB48" s="239">
        <v>5</v>
      </c>
      <c r="AC48" s="239">
        <v>98</v>
      </c>
      <c r="AD48" s="239" t="s">
        <v>1958</v>
      </c>
      <c r="AE48" s="239" t="s">
        <v>1948</v>
      </c>
      <c r="AF48" s="239" t="s">
        <v>1893</v>
      </c>
      <c r="AG48" s="239">
        <v>3</v>
      </c>
      <c r="AH48" s="239">
        <v>2</v>
      </c>
      <c r="AI48" s="239">
        <v>4</v>
      </c>
      <c r="AJ48" s="239">
        <v>1</v>
      </c>
      <c r="AK48" s="239">
        <v>29</v>
      </c>
      <c r="AL48" s="239">
        <v>26</v>
      </c>
      <c r="AM48" s="239" t="s">
        <v>384</v>
      </c>
      <c r="AN48" s="239">
        <v>5</v>
      </c>
      <c r="AO48" s="239">
        <v>7</v>
      </c>
      <c r="AS48" s="239">
        <v>7</v>
      </c>
      <c r="AT48" s="239">
        <v>98</v>
      </c>
      <c r="AU48" s="239">
        <v>55</v>
      </c>
      <c r="AV48" s="239">
        <v>11</v>
      </c>
      <c r="AW48" s="239">
        <v>21</v>
      </c>
      <c r="CT48" s="239">
        <v>402088</v>
      </c>
      <c r="CU48" s="239">
        <v>4961352</v>
      </c>
      <c r="CV48" s="239">
        <v>44.798855600000003</v>
      </c>
      <c r="CW48" s="239">
        <v>-94.237966599999993</v>
      </c>
      <c r="CX48" s="239" t="s">
        <v>379</v>
      </c>
      <c r="CY48" s="239" t="s">
        <v>1959</v>
      </c>
    </row>
    <row r="49" spans="1:103" x14ac:dyDescent="0.25">
      <c r="A49" s="239">
        <v>393326</v>
      </c>
      <c r="B49" s="239">
        <v>3</v>
      </c>
      <c r="C49" s="239">
        <v>22</v>
      </c>
      <c r="D49" s="239">
        <v>111.80200000000001</v>
      </c>
      <c r="E49" s="239">
        <v>43</v>
      </c>
      <c r="G49" s="239" t="s">
        <v>1570</v>
      </c>
      <c r="H49" s="239">
        <v>8</v>
      </c>
      <c r="I49" s="239">
        <v>22</v>
      </c>
      <c r="K49" s="239">
        <v>16010507</v>
      </c>
      <c r="M49" s="239">
        <v>11</v>
      </c>
      <c r="N49" s="239">
        <v>9</v>
      </c>
      <c r="O49" s="239">
        <v>2016</v>
      </c>
      <c r="P49" s="239" t="s">
        <v>375</v>
      </c>
      <c r="Q49" s="239">
        <v>5</v>
      </c>
      <c r="S49" s="239">
        <v>5</v>
      </c>
      <c r="T49" s="239">
        <v>0</v>
      </c>
      <c r="U49" s="239">
        <v>2</v>
      </c>
      <c r="W49" s="239">
        <v>17</v>
      </c>
      <c r="X49" s="239">
        <v>2</v>
      </c>
      <c r="Y49" s="239">
        <v>6</v>
      </c>
      <c r="Z49" s="239">
        <v>1</v>
      </c>
      <c r="AB49" s="239">
        <v>1</v>
      </c>
      <c r="AC49" s="239">
        <v>98</v>
      </c>
      <c r="AD49" s="239" t="s">
        <v>1898</v>
      </c>
      <c r="AF49" s="239" t="s">
        <v>1893</v>
      </c>
      <c r="AG49" s="239">
        <v>90</v>
      </c>
      <c r="AH49" s="239">
        <v>2</v>
      </c>
      <c r="AI49" s="239">
        <v>3</v>
      </c>
      <c r="AJ49" s="239">
        <v>2</v>
      </c>
      <c r="AK49" s="239">
        <v>26</v>
      </c>
      <c r="AL49" s="239">
        <v>49</v>
      </c>
      <c r="AM49" s="239" t="s">
        <v>374</v>
      </c>
      <c r="AN49" s="239">
        <v>5</v>
      </c>
      <c r="AO49" s="239">
        <v>1</v>
      </c>
      <c r="AS49" s="239">
        <v>12</v>
      </c>
      <c r="AT49" s="239">
        <v>9</v>
      </c>
      <c r="AU49" s="239">
        <v>60</v>
      </c>
      <c r="AV49" s="239">
        <v>11</v>
      </c>
      <c r="AW49" s="239">
        <v>21</v>
      </c>
      <c r="AX49" s="239">
        <v>2</v>
      </c>
      <c r="AY49" s="239">
        <v>6</v>
      </c>
      <c r="AZ49" s="239">
        <v>2</v>
      </c>
      <c r="BA49" s="239">
        <v>26</v>
      </c>
      <c r="BB49" s="239">
        <v>39</v>
      </c>
      <c r="BC49" s="239" t="s">
        <v>374</v>
      </c>
      <c r="BD49" s="239">
        <v>5</v>
      </c>
      <c r="BE49" s="239">
        <v>1</v>
      </c>
      <c r="BI49" s="239">
        <v>12</v>
      </c>
      <c r="BJ49" s="239">
        <v>9</v>
      </c>
      <c r="BK49" s="239">
        <v>60</v>
      </c>
      <c r="BL49" s="239">
        <v>11</v>
      </c>
      <c r="BM49" s="239">
        <v>21</v>
      </c>
      <c r="CT49" s="239">
        <v>401923.89248213498</v>
      </c>
      <c r="CU49" s="239">
        <v>4961499.1250480199</v>
      </c>
      <c r="CV49" s="239">
        <v>44.800160910000002</v>
      </c>
      <c r="CW49" s="239">
        <v>-94.240075189999999</v>
      </c>
      <c r="CX49" s="239" t="s">
        <v>379</v>
      </c>
      <c r="CY49" s="239" t="s">
        <v>1960</v>
      </c>
    </row>
    <row r="50" spans="1:103" x14ac:dyDescent="0.25">
      <c r="A50" s="239">
        <v>689390</v>
      </c>
      <c r="B50" s="239">
        <v>3</v>
      </c>
      <c r="C50" s="239">
        <v>22</v>
      </c>
      <c r="D50" s="239">
        <v>111.956</v>
      </c>
      <c r="E50" s="239">
        <v>43</v>
      </c>
      <c r="G50" s="239" t="s">
        <v>1570</v>
      </c>
      <c r="H50" s="239">
        <v>8</v>
      </c>
      <c r="I50" s="239">
        <v>22</v>
      </c>
      <c r="K50" s="239">
        <v>19200596</v>
      </c>
      <c r="M50" s="239">
        <v>2</v>
      </c>
      <c r="N50" s="239">
        <v>18</v>
      </c>
      <c r="O50" s="239">
        <v>2019</v>
      </c>
      <c r="P50" s="239" t="s">
        <v>381</v>
      </c>
      <c r="Q50" s="239">
        <v>6</v>
      </c>
      <c r="R50" s="239" t="s">
        <v>207</v>
      </c>
      <c r="S50" s="239">
        <v>5</v>
      </c>
      <c r="T50" s="239">
        <v>0</v>
      </c>
      <c r="U50" s="239">
        <v>1</v>
      </c>
      <c r="W50" s="239">
        <v>83</v>
      </c>
      <c r="X50" s="239">
        <v>2</v>
      </c>
      <c r="Y50" s="239">
        <v>1</v>
      </c>
      <c r="Z50" s="239">
        <v>1</v>
      </c>
      <c r="AB50" s="239">
        <v>5</v>
      </c>
      <c r="AC50" s="239">
        <v>98</v>
      </c>
      <c r="AD50" s="239" t="s">
        <v>1898</v>
      </c>
      <c r="AF50" s="239" t="s">
        <v>1893</v>
      </c>
      <c r="AG50" s="239">
        <v>3</v>
      </c>
      <c r="AH50" s="239">
        <v>2</v>
      </c>
      <c r="AI50" s="239">
        <v>3</v>
      </c>
      <c r="AJ50" s="239">
        <v>2</v>
      </c>
      <c r="AK50" s="239">
        <v>29</v>
      </c>
      <c r="AL50" s="239">
        <v>20</v>
      </c>
      <c r="AM50" s="239" t="s">
        <v>384</v>
      </c>
      <c r="AN50" s="239">
        <v>5</v>
      </c>
      <c r="AO50" s="239">
        <v>72</v>
      </c>
      <c r="AS50" s="239">
        <v>12</v>
      </c>
      <c r="AT50" s="239">
        <v>9</v>
      </c>
      <c r="AU50" s="239">
        <v>55</v>
      </c>
      <c r="AV50" s="239">
        <v>11</v>
      </c>
      <c r="AW50" s="239">
        <v>21</v>
      </c>
      <c r="CT50" s="239">
        <v>401744.14528829098</v>
      </c>
      <c r="CU50" s="239">
        <v>4961646.6937600505</v>
      </c>
      <c r="CV50" s="239">
        <v>44.801464350000003</v>
      </c>
      <c r="CW50" s="239">
        <v>-94.242375890000005</v>
      </c>
      <c r="CX50" s="239" t="s">
        <v>379</v>
      </c>
      <c r="CY50" s="239" t="s">
        <v>1961</v>
      </c>
    </row>
    <row r="51" spans="1:103" x14ac:dyDescent="0.25">
      <c r="A51" s="239">
        <v>10925040</v>
      </c>
      <c r="B51" s="239">
        <v>3</v>
      </c>
      <c r="C51" s="239">
        <v>22</v>
      </c>
      <c r="D51" s="239">
        <v>112.303</v>
      </c>
      <c r="E51" s="239">
        <v>43</v>
      </c>
      <c r="G51" s="239" t="s">
        <v>518</v>
      </c>
      <c r="H51" s="239">
        <v>8</v>
      </c>
      <c r="I51" s="239">
        <v>22</v>
      </c>
      <c r="K51" s="239">
        <v>13201629</v>
      </c>
      <c r="L51" s="239">
        <v>133610249</v>
      </c>
      <c r="M51" s="239">
        <v>12</v>
      </c>
      <c r="N51" s="239">
        <v>19</v>
      </c>
      <c r="O51" s="239">
        <v>2013</v>
      </c>
      <c r="P51" s="239" t="s">
        <v>416</v>
      </c>
      <c r="Q51" s="239">
        <v>17</v>
      </c>
      <c r="S51" s="239">
        <v>4</v>
      </c>
      <c r="T51" s="239">
        <v>0</v>
      </c>
      <c r="U51" s="239">
        <v>2</v>
      </c>
      <c r="V51" s="239">
        <v>1</v>
      </c>
      <c r="W51" s="239">
        <v>10</v>
      </c>
      <c r="X51" s="239">
        <v>2</v>
      </c>
      <c r="Y51" s="239">
        <v>6</v>
      </c>
      <c r="Z51" s="239">
        <v>1</v>
      </c>
      <c r="AB51" s="239">
        <v>1</v>
      </c>
      <c r="AC51" s="239">
        <v>98</v>
      </c>
      <c r="AD51" s="239" t="s">
        <v>593</v>
      </c>
      <c r="AE51" s="239">
        <v>113</v>
      </c>
      <c r="AF51" s="239" t="s">
        <v>1893</v>
      </c>
      <c r="AG51" s="239">
        <v>7</v>
      </c>
      <c r="AH51" s="239">
        <v>2</v>
      </c>
      <c r="AI51" s="239">
        <v>2</v>
      </c>
      <c r="AJ51" s="239">
        <v>8</v>
      </c>
      <c r="AK51" s="239">
        <v>21</v>
      </c>
      <c r="AL51" s="239">
        <v>21</v>
      </c>
      <c r="AM51" s="239" t="s">
        <v>374</v>
      </c>
      <c r="AN51" s="239">
        <v>5</v>
      </c>
      <c r="AO51" s="239">
        <v>15</v>
      </c>
      <c r="AS51" s="239">
        <v>7</v>
      </c>
      <c r="AT51" s="239">
        <v>98</v>
      </c>
      <c r="AU51" s="239">
        <v>55</v>
      </c>
      <c r="AV51" s="239">
        <v>11</v>
      </c>
      <c r="AW51" s="239">
        <v>21</v>
      </c>
      <c r="AX51" s="239">
        <v>2</v>
      </c>
      <c r="AY51" s="239">
        <v>2</v>
      </c>
      <c r="AZ51" s="239">
        <v>8</v>
      </c>
      <c r="BA51" s="239">
        <v>26</v>
      </c>
      <c r="BB51" s="239">
        <v>60</v>
      </c>
      <c r="BC51" s="239" t="s">
        <v>384</v>
      </c>
      <c r="BD51" s="239">
        <v>5</v>
      </c>
      <c r="BE51" s="239">
        <v>1</v>
      </c>
      <c r="BI51" s="239">
        <v>7</v>
      </c>
      <c r="BJ51" s="239">
        <v>98</v>
      </c>
      <c r="BK51" s="239">
        <v>55</v>
      </c>
      <c r="BL51" s="239">
        <v>11</v>
      </c>
      <c r="BM51" s="239">
        <v>21</v>
      </c>
      <c r="CT51" s="239">
        <v>401335</v>
      </c>
      <c r="CU51" s="239">
        <v>4962028</v>
      </c>
      <c r="CV51" s="239">
        <v>44.804842499999999</v>
      </c>
      <c r="CW51" s="239">
        <v>-94.247624500000001</v>
      </c>
      <c r="CX51" s="239" t="s">
        <v>379</v>
      </c>
      <c r="CY51" s="239" t="s">
        <v>1962</v>
      </c>
    </row>
    <row r="52" spans="1:103" x14ac:dyDescent="0.25">
      <c r="A52" s="239">
        <v>10828614</v>
      </c>
      <c r="B52" s="239">
        <v>3</v>
      </c>
      <c r="C52" s="239">
        <v>22</v>
      </c>
      <c r="D52" s="239">
        <v>112.428</v>
      </c>
      <c r="E52" s="239">
        <v>43</v>
      </c>
      <c r="G52" s="239" t="s">
        <v>759</v>
      </c>
      <c r="H52" s="239">
        <v>8</v>
      </c>
      <c r="I52" s="239">
        <v>22</v>
      </c>
      <c r="K52" s="239">
        <v>12200980</v>
      </c>
      <c r="L52" s="239">
        <v>122700199</v>
      </c>
      <c r="M52" s="239">
        <v>9</v>
      </c>
      <c r="N52" s="239">
        <v>15</v>
      </c>
      <c r="O52" s="239">
        <v>2012</v>
      </c>
      <c r="P52" s="239" t="s">
        <v>386</v>
      </c>
      <c r="Q52" s="239">
        <v>23</v>
      </c>
      <c r="S52" s="239">
        <v>3</v>
      </c>
      <c r="T52" s="239">
        <v>0</v>
      </c>
      <c r="U52" s="239">
        <v>1</v>
      </c>
      <c r="V52" s="239">
        <v>10</v>
      </c>
      <c r="W52" s="239">
        <v>69</v>
      </c>
      <c r="X52" s="239">
        <v>2</v>
      </c>
      <c r="Y52" s="239">
        <v>6</v>
      </c>
      <c r="Z52" s="239">
        <v>1</v>
      </c>
      <c r="AB52" s="239">
        <v>1</v>
      </c>
      <c r="AC52" s="239">
        <v>98</v>
      </c>
      <c r="AD52" s="239" t="s">
        <v>593</v>
      </c>
      <c r="AE52" s="239">
        <v>113</v>
      </c>
      <c r="AF52" s="239" t="s">
        <v>1893</v>
      </c>
      <c r="AG52" s="239">
        <v>3</v>
      </c>
      <c r="AH52" s="239">
        <v>2</v>
      </c>
      <c r="AI52" s="239">
        <v>2</v>
      </c>
      <c r="AJ52" s="239">
        <v>6</v>
      </c>
      <c r="AK52" s="239">
        <v>21</v>
      </c>
      <c r="AL52" s="239">
        <v>17</v>
      </c>
      <c r="AM52" s="239" t="s">
        <v>384</v>
      </c>
      <c r="AN52" s="239">
        <v>5</v>
      </c>
      <c r="AO52" s="239">
        <v>15</v>
      </c>
      <c r="AP52" s="239">
        <v>16</v>
      </c>
      <c r="AS52" s="239">
        <v>7</v>
      </c>
      <c r="AT52" s="239">
        <v>98</v>
      </c>
      <c r="AU52" s="239">
        <v>55</v>
      </c>
      <c r="AV52" s="239">
        <v>11</v>
      </c>
      <c r="AW52" s="239">
        <v>21</v>
      </c>
      <c r="CT52" s="239">
        <v>401185</v>
      </c>
      <c r="CU52" s="239">
        <v>4962162</v>
      </c>
      <c r="CV52" s="239">
        <v>44.806026299999999</v>
      </c>
      <c r="CW52" s="239">
        <v>-94.249544499999999</v>
      </c>
      <c r="CX52" s="239" t="s">
        <v>379</v>
      </c>
      <c r="CY52" s="239" t="s">
        <v>1963</v>
      </c>
    </row>
    <row r="53" spans="1:103" x14ac:dyDescent="0.25">
      <c r="A53" s="239">
        <v>11049838</v>
      </c>
      <c r="B53" s="239">
        <v>3</v>
      </c>
      <c r="C53" s="239">
        <v>22</v>
      </c>
      <c r="D53" s="239">
        <v>112.479</v>
      </c>
      <c r="E53" s="239">
        <v>43</v>
      </c>
      <c r="G53" s="239" t="s">
        <v>759</v>
      </c>
      <c r="H53" s="239">
        <v>8</v>
      </c>
      <c r="I53" s="239">
        <v>22</v>
      </c>
      <c r="K53" s="239">
        <v>15200596</v>
      </c>
      <c r="L53" s="239">
        <v>150970163</v>
      </c>
      <c r="M53" s="239">
        <v>4</v>
      </c>
      <c r="N53" s="239">
        <v>6</v>
      </c>
      <c r="O53" s="239">
        <v>2015</v>
      </c>
      <c r="P53" s="239" t="s">
        <v>381</v>
      </c>
      <c r="Q53" s="239">
        <v>18</v>
      </c>
      <c r="S53" s="239">
        <v>5</v>
      </c>
      <c r="T53" s="239">
        <v>0</v>
      </c>
      <c r="U53" s="239">
        <v>1</v>
      </c>
      <c r="V53" s="239">
        <v>8</v>
      </c>
      <c r="W53" s="239">
        <v>16</v>
      </c>
      <c r="X53" s="239">
        <v>2</v>
      </c>
      <c r="Y53" s="239">
        <v>1</v>
      </c>
      <c r="Z53" s="239">
        <v>2</v>
      </c>
      <c r="AB53" s="239">
        <v>1</v>
      </c>
      <c r="AC53" s="239">
        <v>98</v>
      </c>
      <c r="AD53" s="239" t="s">
        <v>593</v>
      </c>
      <c r="AE53" s="239" t="s">
        <v>772</v>
      </c>
      <c r="AF53" s="239" t="s">
        <v>1893</v>
      </c>
      <c r="AG53" s="239">
        <v>4</v>
      </c>
      <c r="AH53" s="239">
        <v>2</v>
      </c>
      <c r="AI53" s="239">
        <v>3</v>
      </c>
      <c r="AJ53" s="239">
        <v>2</v>
      </c>
      <c r="AK53" s="239">
        <v>21</v>
      </c>
      <c r="AL53" s="239">
        <v>59</v>
      </c>
      <c r="AM53" s="239" t="s">
        <v>374</v>
      </c>
      <c r="AN53" s="239">
        <v>5</v>
      </c>
      <c r="AO53" s="239">
        <v>1</v>
      </c>
      <c r="AS53" s="239">
        <v>7</v>
      </c>
      <c r="AT53" s="239">
        <v>98</v>
      </c>
      <c r="AU53" s="239">
        <v>55</v>
      </c>
      <c r="AV53" s="239">
        <v>11</v>
      </c>
      <c r="AW53" s="239">
        <v>20</v>
      </c>
      <c r="CT53" s="239">
        <v>401124</v>
      </c>
      <c r="CU53" s="239">
        <v>4962216</v>
      </c>
      <c r="CV53" s="239">
        <v>44.8065055</v>
      </c>
      <c r="CW53" s="239">
        <v>-94.250321600000007</v>
      </c>
      <c r="CX53" s="239" t="s">
        <v>379</v>
      </c>
      <c r="CY53" s="239" t="s">
        <v>1964</v>
      </c>
    </row>
    <row r="54" spans="1:103" x14ac:dyDescent="0.25">
      <c r="A54" s="239">
        <v>10846628</v>
      </c>
      <c r="B54" s="239">
        <v>3</v>
      </c>
      <c r="C54" s="239">
        <v>22</v>
      </c>
      <c r="D54" s="239">
        <v>112.627</v>
      </c>
      <c r="E54" s="239">
        <v>43</v>
      </c>
      <c r="G54" s="239" t="s">
        <v>759</v>
      </c>
      <c r="H54" s="239">
        <v>8</v>
      </c>
      <c r="I54" s="239">
        <v>22</v>
      </c>
      <c r="K54" s="239">
        <v>12200034</v>
      </c>
      <c r="L54" s="239">
        <v>130170189</v>
      </c>
      <c r="M54" s="239">
        <v>1</v>
      </c>
      <c r="N54" s="239">
        <v>11</v>
      </c>
      <c r="O54" s="239">
        <v>2012</v>
      </c>
      <c r="P54" s="239" t="s">
        <v>375</v>
      </c>
      <c r="Q54" s="239">
        <v>14</v>
      </c>
      <c r="R54" s="239" t="s">
        <v>207</v>
      </c>
      <c r="S54" s="239">
        <v>4</v>
      </c>
      <c r="T54" s="239">
        <v>0</v>
      </c>
      <c r="U54" s="239">
        <v>1</v>
      </c>
      <c r="V54" s="239">
        <v>7</v>
      </c>
      <c r="W54" s="239">
        <v>32</v>
      </c>
      <c r="X54" s="239">
        <v>2</v>
      </c>
      <c r="Y54" s="239">
        <v>1</v>
      </c>
      <c r="Z54" s="239">
        <v>8</v>
      </c>
      <c r="AA54" s="239">
        <v>2</v>
      </c>
      <c r="AB54" s="239">
        <v>1</v>
      </c>
      <c r="AC54" s="239">
        <v>98</v>
      </c>
      <c r="AD54" s="239" t="s">
        <v>593</v>
      </c>
      <c r="AE54" s="239" t="s">
        <v>595</v>
      </c>
      <c r="AF54" s="239" t="s">
        <v>1893</v>
      </c>
      <c r="AG54" s="239">
        <v>3</v>
      </c>
      <c r="AH54" s="239">
        <v>2</v>
      </c>
      <c r="AI54" s="239">
        <v>4</v>
      </c>
      <c r="AJ54" s="239">
        <v>8</v>
      </c>
      <c r="AK54" s="239">
        <v>21</v>
      </c>
      <c r="AL54" s="239">
        <v>35</v>
      </c>
      <c r="AM54" s="239" t="s">
        <v>374</v>
      </c>
      <c r="AN54" s="239">
        <v>5</v>
      </c>
      <c r="AO54" s="239">
        <v>72</v>
      </c>
      <c r="AS54" s="239">
        <v>7</v>
      </c>
      <c r="AT54" s="239">
        <v>98</v>
      </c>
      <c r="AU54" s="239">
        <v>55</v>
      </c>
      <c r="AV54" s="239">
        <v>11</v>
      </c>
      <c r="AW54" s="239">
        <v>21</v>
      </c>
      <c r="CT54" s="239">
        <v>400946</v>
      </c>
      <c r="CU54" s="239">
        <v>4962376</v>
      </c>
      <c r="CV54" s="239">
        <v>44.807914699999998</v>
      </c>
      <c r="CW54" s="239">
        <v>-94.252607400000002</v>
      </c>
      <c r="CX54" s="239" t="s">
        <v>379</v>
      </c>
      <c r="CY54" s="239" t="s">
        <v>1965</v>
      </c>
    </row>
    <row r="55" spans="1:103" x14ac:dyDescent="0.25">
      <c r="A55" s="239">
        <v>10816161</v>
      </c>
      <c r="B55" s="239">
        <v>3</v>
      </c>
      <c r="C55" s="239">
        <v>22</v>
      </c>
      <c r="D55" s="239">
        <v>112.726</v>
      </c>
      <c r="E55" s="239">
        <v>43</v>
      </c>
      <c r="G55" s="239" t="s">
        <v>759</v>
      </c>
      <c r="H55" s="239">
        <v>8</v>
      </c>
      <c r="I55" s="239">
        <v>22</v>
      </c>
      <c r="K55" s="239">
        <v>12200405</v>
      </c>
      <c r="L55" s="239">
        <v>121150170</v>
      </c>
      <c r="M55" s="239">
        <v>4</v>
      </c>
      <c r="N55" s="239">
        <v>21</v>
      </c>
      <c r="O55" s="239">
        <v>2012</v>
      </c>
      <c r="P55" s="239" t="s">
        <v>386</v>
      </c>
      <c r="Q55" s="239">
        <v>13</v>
      </c>
      <c r="S55" s="239">
        <v>4</v>
      </c>
      <c r="T55" s="239">
        <v>0</v>
      </c>
      <c r="U55" s="239">
        <v>1</v>
      </c>
      <c r="V55" s="239">
        <v>4</v>
      </c>
      <c r="W55" s="239">
        <v>83</v>
      </c>
      <c r="X55" s="239">
        <v>10</v>
      </c>
      <c r="Y55" s="239">
        <v>1</v>
      </c>
      <c r="Z55" s="239">
        <v>2</v>
      </c>
      <c r="AA55" s="239">
        <v>3</v>
      </c>
      <c r="AB55" s="239">
        <v>2</v>
      </c>
      <c r="AC55" s="239">
        <v>98</v>
      </c>
      <c r="AD55" s="239" t="s">
        <v>593</v>
      </c>
      <c r="AE55" s="239" t="s">
        <v>772</v>
      </c>
      <c r="AF55" s="239" t="s">
        <v>1893</v>
      </c>
      <c r="AG55" s="239">
        <v>3</v>
      </c>
      <c r="AH55" s="239">
        <v>2</v>
      </c>
      <c r="AI55" s="239">
        <v>1</v>
      </c>
      <c r="AJ55" s="239">
        <v>2</v>
      </c>
      <c r="AK55" s="239">
        <v>21</v>
      </c>
      <c r="AL55" s="239">
        <v>42</v>
      </c>
      <c r="AM55" s="239" t="s">
        <v>374</v>
      </c>
      <c r="AN55" s="239">
        <v>90</v>
      </c>
      <c r="AO55" s="239">
        <v>21</v>
      </c>
      <c r="AS55" s="239">
        <v>7</v>
      </c>
      <c r="AT55" s="239">
        <v>98</v>
      </c>
      <c r="AU55" s="239">
        <v>55</v>
      </c>
      <c r="AV55" s="239">
        <v>11</v>
      </c>
      <c r="AW55" s="239">
        <v>21</v>
      </c>
      <c r="CT55" s="239">
        <v>400827</v>
      </c>
      <c r="CU55" s="239">
        <v>4962482</v>
      </c>
      <c r="CV55" s="239">
        <v>44.808856800000001</v>
      </c>
      <c r="CW55" s="239">
        <v>-94.2541358</v>
      </c>
      <c r="CX55" s="239" t="s">
        <v>379</v>
      </c>
      <c r="CY55" s="239" t="s">
        <v>1966</v>
      </c>
    </row>
    <row r="56" spans="1:103" x14ac:dyDescent="0.25">
      <c r="A56" s="239">
        <v>10880783</v>
      </c>
      <c r="B56" s="239">
        <v>3</v>
      </c>
      <c r="C56" s="239">
        <v>22</v>
      </c>
      <c r="D56" s="239">
        <v>112.726</v>
      </c>
      <c r="E56" s="239">
        <v>43</v>
      </c>
      <c r="G56" s="239" t="s">
        <v>700</v>
      </c>
      <c r="H56" s="239">
        <v>8</v>
      </c>
      <c r="I56" s="239">
        <v>22</v>
      </c>
      <c r="L56" s="239">
        <v>130510069</v>
      </c>
      <c r="M56" s="239">
        <v>1</v>
      </c>
      <c r="N56" s="239">
        <v>18</v>
      </c>
      <c r="O56" s="239">
        <v>2013</v>
      </c>
      <c r="P56" s="239" t="s">
        <v>383</v>
      </c>
      <c r="Q56" s="239">
        <v>5</v>
      </c>
      <c r="S56" s="239">
        <v>4</v>
      </c>
      <c r="T56" s="239">
        <v>0</v>
      </c>
      <c r="U56" s="239">
        <v>1</v>
      </c>
      <c r="V56" s="239">
        <v>8</v>
      </c>
      <c r="W56" s="239">
        <v>16</v>
      </c>
      <c r="Y56" s="239">
        <v>2</v>
      </c>
      <c r="Z56" s="239">
        <v>1</v>
      </c>
      <c r="AB56" s="239">
        <v>1</v>
      </c>
      <c r="AC56" s="239">
        <v>98</v>
      </c>
      <c r="AF56" s="239" t="s">
        <v>1893</v>
      </c>
      <c r="AG56" s="239">
        <v>4</v>
      </c>
      <c r="AH56" s="239">
        <v>2</v>
      </c>
      <c r="AI56" s="239">
        <v>2</v>
      </c>
      <c r="AJ56" s="239">
        <v>1</v>
      </c>
      <c r="AK56" s="239">
        <v>21</v>
      </c>
      <c r="AL56" s="239">
        <v>50</v>
      </c>
      <c r="AM56" s="239" t="s">
        <v>384</v>
      </c>
      <c r="AT56" s="239">
        <v>98</v>
      </c>
      <c r="AU56" s="239">
        <v>55</v>
      </c>
      <c r="CT56" s="239">
        <v>400827</v>
      </c>
      <c r="CU56" s="239">
        <v>4962482</v>
      </c>
      <c r="CV56" s="239">
        <v>44.808856800000001</v>
      </c>
      <c r="CW56" s="239">
        <v>-94.2541358</v>
      </c>
      <c r="CX56" s="239" t="s">
        <v>379</v>
      </c>
    </row>
    <row r="57" spans="1:103" x14ac:dyDescent="0.25">
      <c r="A57" s="239">
        <v>11046393</v>
      </c>
      <c r="B57" s="239">
        <v>3</v>
      </c>
      <c r="C57" s="239">
        <v>22</v>
      </c>
      <c r="D57" s="239">
        <v>112.726</v>
      </c>
      <c r="E57" s="239">
        <v>43</v>
      </c>
      <c r="G57" s="239" t="s">
        <v>759</v>
      </c>
      <c r="H57" s="239">
        <v>8</v>
      </c>
      <c r="I57" s="239">
        <v>22</v>
      </c>
      <c r="K57" s="239">
        <v>15200267</v>
      </c>
      <c r="L57" s="239">
        <v>150430315</v>
      </c>
      <c r="M57" s="239">
        <v>2</v>
      </c>
      <c r="N57" s="239">
        <v>10</v>
      </c>
      <c r="O57" s="239">
        <v>2015</v>
      </c>
      <c r="P57" s="239" t="s">
        <v>391</v>
      </c>
      <c r="Q57" s="239">
        <v>7</v>
      </c>
      <c r="S57" s="239">
        <v>5</v>
      </c>
      <c r="T57" s="239">
        <v>0</v>
      </c>
      <c r="U57" s="239">
        <v>1</v>
      </c>
      <c r="V57" s="239">
        <v>7</v>
      </c>
      <c r="W57" s="239">
        <v>83</v>
      </c>
      <c r="X57" s="239">
        <v>3</v>
      </c>
      <c r="Y57" s="239">
        <v>1</v>
      </c>
      <c r="Z57" s="239">
        <v>5</v>
      </c>
      <c r="AB57" s="239">
        <v>5</v>
      </c>
      <c r="AC57" s="239">
        <v>98</v>
      </c>
      <c r="AD57" s="239" t="s">
        <v>593</v>
      </c>
      <c r="AE57" s="239" t="s">
        <v>772</v>
      </c>
      <c r="AF57" s="239" t="s">
        <v>1893</v>
      </c>
      <c r="AG57" s="239">
        <v>3</v>
      </c>
      <c r="AH57" s="239">
        <v>2</v>
      </c>
      <c r="AI57" s="239">
        <v>2</v>
      </c>
      <c r="AJ57" s="239">
        <v>1</v>
      </c>
      <c r="AK57" s="239">
        <v>29</v>
      </c>
      <c r="AL57" s="239">
        <v>19</v>
      </c>
      <c r="AM57" s="239" t="s">
        <v>384</v>
      </c>
      <c r="AN57" s="239">
        <v>5</v>
      </c>
      <c r="AO57" s="239">
        <v>3</v>
      </c>
      <c r="AS57" s="239">
        <v>7</v>
      </c>
      <c r="AT57" s="239">
        <v>5</v>
      </c>
      <c r="AU57" s="239">
        <v>55</v>
      </c>
      <c r="AV57" s="239">
        <v>10</v>
      </c>
      <c r="AW57" s="239">
        <v>20</v>
      </c>
      <c r="CT57" s="239">
        <v>400827</v>
      </c>
      <c r="CU57" s="239">
        <v>4962482</v>
      </c>
      <c r="CV57" s="239">
        <v>44.808856800000001</v>
      </c>
      <c r="CW57" s="239">
        <v>-94.2541358</v>
      </c>
      <c r="CX57" s="239" t="s">
        <v>379</v>
      </c>
      <c r="CY57" s="239" t="s">
        <v>1967</v>
      </c>
    </row>
    <row r="58" spans="1:103" x14ac:dyDescent="0.25">
      <c r="A58" s="239">
        <v>863092</v>
      </c>
      <c r="B58" s="239">
        <v>3</v>
      </c>
      <c r="C58" s="239">
        <v>22</v>
      </c>
      <c r="D58" s="239">
        <v>112.74</v>
      </c>
      <c r="E58" s="239">
        <v>43</v>
      </c>
      <c r="G58" s="239" t="s">
        <v>700</v>
      </c>
      <c r="H58" s="239">
        <v>8</v>
      </c>
      <c r="I58" s="239">
        <v>22</v>
      </c>
      <c r="K58" s="239">
        <v>20202516</v>
      </c>
      <c r="L58" s="239">
        <v>203110248</v>
      </c>
      <c r="M58" s="239">
        <v>11</v>
      </c>
      <c r="N58" s="239">
        <v>6</v>
      </c>
      <c r="O58" s="239">
        <v>2020</v>
      </c>
      <c r="P58" s="239" t="s">
        <v>383</v>
      </c>
      <c r="Q58" s="239">
        <v>8</v>
      </c>
      <c r="R58" s="239" t="s">
        <v>207</v>
      </c>
      <c r="S58" s="239">
        <v>4</v>
      </c>
      <c r="T58" s="239">
        <v>0</v>
      </c>
      <c r="U58" s="239">
        <v>2</v>
      </c>
      <c r="V58" s="239">
        <v>12</v>
      </c>
      <c r="W58" s="239">
        <v>10</v>
      </c>
      <c r="X58" s="239">
        <v>10</v>
      </c>
      <c r="Y58" s="239">
        <v>1</v>
      </c>
      <c r="Z58" s="239">
        <v>1</v>
      </c>
      <c r="AB58" s="239">
        <v>1</v>
      </c>
      <c r="AC58" s="239">
        <v>98</v>
      </c>
      <c r="AD58" s="239" t="s">
        <v>1898</v>
      </c>
      <c r="AF58" s="239" t="s">
        <v>1893</v>
      </c>
      <c r="AG58" s="239">
        <v>7</v>
      </c>
      <c r="AH58" s="239">
        <v>2</v>
      </c>
      <c r="AI58" s="239">
        <v>4</v>
      </c>
      <c r="AJ58" s="239">
        <v>2</v>
      </c>
      <c r="AK58" s="239">
        <v>21</v>
      </c>
      <c r="AL58" s="239">
        <v>54</v>
      </c>
      <c r="AM58" s="239" t="s">
        <v>384</v>
      </c>
      <c r="AN58" s="239">
        <v>5</v>
      </c>
      <c r="AO58" s="239">
        <v>90</v>
      </c>
      <c r="AS58" s="239">
        <v>12</v>
      </c>
      <c r="AT58" s="239">
        <v>9</v>
      </c>
      <c r="AU58" s="239">
        <v>60</v>
      </c>
      <c r="AV58" s="239">
        <v>11</v>
      </c>
      <c r="AW58" s="239">
        <v>21</v>
      </c>
      <c r="AX58" s="239">
        <v>2</v>
      </c>
      <c r="AY58" s="239">
        <v>49</v>
      </c>
      <c r="AZ58" s="239">
        <v>2</v>
      </c>
      <c r="BA58" s="239">
        <v>24</v>
      </c>
      <c r="BB58" s="239">
        <v>60</v>
      </c>
      <c r="BC58" s="239" t="s">
        <v>374</v>
      </c>
      <c r="BD58" s="239">
        <v>5</v>
      </c>
      <c r="BE58" s="239">
        <v>65</v>
      </c>
      <c r="BF58" s="239">
        <v>68</v>
      </c>
      <c r="BI58" s="239">
        <v>12</v>
      </c>
      <c r="BJ58" s="239">
        <v>9</v>
      </c>
      <c r="BK58" s="239">
        <v>60</v>
      </c>
      <c r="BL58" s="239">
        <v>11</v>
      </c>
      <c r="BM58" s="239">
        <v>21</v>
      </c>
      <c r="CT58" s="239">
        <v>400821.276775887</v>
      </c>
      <c r="CU58" s="239">
        <v>4962484.8954364602</v>
      </c>
      <c r="CV58" s="239">
        <v>44.808880700000003</v>
      </c>
      <c r="CW58" s="239">
        <v>-94.25420561</v>
      </c>
      <c r="CX58" s="239" t="s">
        <v>379</v>
      </c>
      <c r="CY58" s="239" t="s">
        <v>1968</v>
      </c>
    </row>
    <row r="59" spans="1:103" x14ac:dyDescent="0.25">
      <c r="A59" s="239">
        <v>510023</v>
      </c>
      <c r="B59" s="239">
        <v>3</v>
      </c>
      <c r="C59" s="239">
        <v>22</v>
      </c>
      <c r="D59" s="239">
        <v>113.30200000000001</v>
      </c>
      <c r="E59" s="239">
        <v>43</v>
      </c>
      <c r="G59" s="239" t="s">
        <v>700</v>
      </c>
      <c r="H59" s="239">
        <v>8</v>
      </c>
      <c r="I59" s="239">
        <v>22</v>
      </c>
      <c r="K59" s="239">
        <v>17202695</v>
      </c>
      <c r="M59" s="239">
        <v>10</v>
      </c>
      <c r="N59" s="239">
        <v>19</v>
      </c>
      <c r="O59" s="239">
        <v>2017</v>
      </c>
      <c r="P59" s="239" t="s">
        <v>416</v>
      </c>
      <c r="Q59" s="239">
        <v>20</v>
      </c>
      <c r="R59" s="239" t="s">
        <v>207</v>
      </c>
      <c r="S59" s="239">
        <v>5</v>
      </c>
      <c r="T59" s="239">
        <v>0</v>
      </c>
      <c r="U59" s="239">
        <v>1</v>
      </c>
      <c r="W59" s="239">
        <v>16</v>
      </c>
      <c r="X59" s="239">
        <v>2</v>
      </c>
      <c r="Y59" s="239">
        <v>6</v>
      </c>
      <c r="Z59" s="239">
        <v>1</v>
      </c>
      <c r="AB59" s="239">
        <v>1</v>
      </c>
      <c r="AC59" s="239">
        <v>98</v>
      </c>
      <c r="AD59" s="239" t="s">
        <v>1898</v>
      </c>
      <c r="AF59" s="239" t="s">
        <v>1893</v>
      </c>
      <c r="AG59" s="239">
        <v>4</v>
      </c>
      <c r="AH59" s="239">
        <v>2</v>
      </c>
      <c r="AI59" s="239">
        <v>2</v>
      </c>
      <c r="AJ59" s="239">
        <v>2</v>
      </c>
      <c r="AK59" s="239">
        <v>21</v>
      </c>
      <c r="AL59" s="239">
        <v>18</v>
      </c>
      <c r="AM59" s="239" t="s">
        <v>374</v>
      </c>
      <c r="AN59" s="239">
        <v>5</v>
      </c>
      <c r="AO59" s="239">
        <v>1</v>
      </c>
      <c r="AS59" s="239">
        <v>12</v>
      </c>
      <c r="AT59" s="239">
        <v>9</v>
      </c>
      <c r="AU59" s="239">
        <v>60</v>
      </c>
      <c r="AV59" s="239">
        <v>11</v>
      </c>
      <c r="AW59" s="239">
        <v>21</v>
      </c>
      <c r="CT59" s="239">
        <v>400131.24206248502</v>
      </c>
      <c r="CU59" s="239">
        <v>4963115.66336466</v>
      </c>
      <c r="CV59" s="239">
        <v>44.814461479999999</v>
      </c>
      <c r="CW59" s="239">
        <v>-94.263053540000001</v>
      </c>
      <c r="CX59" s="239" t="s">
        <v>379</v>
      </c>
      <c r="CY59" s="239" t="s">
        <v>1969</v>
      </c>
    </row>
    <row r="60" spans="1:103" x14ac:dyDescent="0.25">
      <c r="A60" s="239">
        <v>10840151</v>
      </c>
      <c r="B60" s="239">
        <v>3</v>
      </c>
      <c r="C60" s="239">
        <v>22</v>
      </c>
      <c r="D60" s="239">
        <v>113.30500000000001</v>
      </c>
      <c r="E60" s="239">
        <v>43</v>
      </c>
      <c r="G60" s="239" t="s">
        <v>700</v>
      </c>
      <c r="H60" s="239">
        <v>8</v>
      </c>
      <c r="I60" s="239">
        <v>22</v>
      </c>
      <c r="K60" s="239">
        <v>12201352</v>
      </c>
      <c r="L60" s="239">
        <v>123460433</v>
      </c>
      <c r="M60" s="239">
        <v>12</v>
      </c>
      <c r="N60" s="239">
        <v>3</v>
      </c>
      <c r="O60" s="239">
        <v>2012</v>
      </c>
      <c r="P60" s="239" t="s">
        <v>381</v>
      </c>
      <c r="Q60" s="239">
        <v>17</v>
      </c>
      <c r="S60" s="239">
        <v>3</v>
      </c>
      <c r="T60" s="239">
        <v>0</v>
      </c>
      <c r="U60" s="239">
        <v>2</v>
      </c>
      <c r="V60" s="239">
        <v>1</v>
      </c>
      <c r="W60" s="239">
        <v>10</v>
      </c>
      <c r="X60" s="239">
        <v>2</v>
      </c>
      <c r="Y60" s="239">
        <v>6</v>
      </c>
      <c r="Z60" s="239">
        <v>2</v>
      </c>
      <c r="AB60" s="239">
        <v>1</v>
      </c>
      <c r="AC60" s="239">
        <v>98</v>
      </c>
      <c r="AD60" s="239" t="s">
        <v>593</v>
      </c>
      <c r="AE60" s="239">
        <v>114</v>
      </c>
      <c r="AF60" s="239" t="s">
        <v>1893</v>
      </c>
      <c r="AG60" s="239">
        <v>7</v>
      </c>
      <c r="AH60" s="239">
        <v>2</v>
      </c>
      <c r="AI60" s="239">
        <v>3</v>
      </c>
      <c r="AJ60" s="239">
        <v>8</v>
      </c>
      <c r="AK60" s="239">
        <v>8</v>
      </c>
      <c r="AL60" s="239">
        <v>44</v>
      </c>
      <c r="AM60" s="239" t="s">
        <v>374</v>
      </c>
      <c r="AN60" s="239">
        <v>5</v>
      </c>
      <c r="AS60" s="239">
        <v>7</v>
      </c>
      <c r="AT60" s="239">
        <v>98</v>
      </c>
      <c r="AU60" s="239">
        <v>55</v>
      </c>
      <c r="AV60" s="239">
        <v>11</v>
      </c>
      <c r="AW60" s="239">
        <v>21</v>
      </c>
      <c r="AX60" s="239">
        <v>2</v>
      </c>
      <c r="AY60" s="239">
        <v>2</v>
      </c>
      <c r="AZ60" s="239">
        <v>8</v>
      </c>
      <c r="BA60" s="239">
        <v>21</v>
      </c>
      <c r="BB60" s="239">
        <v>45</v>
      </c>
      <c r="BC60" s="239" t="s">
        <v>384</v>
      </c>
      <c r="BD60" s="239">
        <v>5</v>
      </c>
      <c r="BE60" s="239">
        <v>15</v>
      </c>
      <c r="BI60" s="239">
        <v>7</v>
      </c>
      <c r="BJ60" s="239">
        <v>98</v>
      </c>
      <c r="BK60" s="239">
        <v>55</v>
      </c>
      <c r="BL60" s="239">
        <v>11</v>
      </c>
      <c r="BM60" s="239">
        <v>21</v>
      </c>
      <c r="CT60" s="239">
        <v>400133</v>
      </c>
      <c r="CU60" s="239">
        <v>4963104</v>
      </c>
      <c r="CV60" s="239">
        <v>44.8143551</v>
      </c>
      <c r="CW60" s="239">
        <v>-94.263025200000001</v>
      </c>
      <c r="CX60" s="239" t="s">
        <v>379</v>
      </c>
      <c r="CY60" s="239" t="s">
        <v>1970</v>
      </c>
    </row>
    <row r="61" spans="1:103" x14ac:dyDescent="0.25">
      <c r="A61" s="239">
        <v>418274</v>
      </c>
      <c r="B61" s="239">
        <v>3</v>
      </c>
      <c r="C61" s="239">
        <v>22</v>
      </c>
      <c r="D61" s="239">
        <v>113.31699999999999</v>
      </c>
      <c r="E61" s="239">
        <v>43</v>
      </c>
      <c r="G61" s="239" t="s">
        <v>700</v>
      </c>
      <c r="H61" s="239">
        <v>8</v>
      </c>
      <c r="I61" s="239">
        <v>22</v>
      </c>
      <c r="K61" s="239">
        <v>17000760</v>
      </c>
      <c r="M61" s="239">
        <v>1</v>
      </c>
      <c r="N61" s="239">
        <v>25</v>
      </c>
      <c r="O61" s="239">
        <v>2017</v>
      </c>
      <c r="P61" s="239" t="s">
        <v>375</v>
      </c>
      <c r="Q61" s="239">
        <v>7</v>
      </c>
      <c r="R61" s="239" t="s">
        <v>512</v>
      </c>
      <c r="S61" s="239">
        <v>4</v>
      </c>
      <c r="T61" s="239">
        <v>0</v>
      </c>
      <c r="U61" s="239">
        <v>1</v>
      </c>
      <c r="W61" s="239">
        <v>83</v>
      </c>
      <c r="X61" s="239">
        <v>2</v>
      </c>
      <c r="Y61" s="239">
        <v>2</v>
      </c>
      <c r="Z61" s="239">
        <v>4</v>
      </c>
      <c r="AA61" s="239">
        <v>7</v>
      </c>
      <c r="AB61" s="239">
        <v>5</v>
      </c>
      <c r="AC61" s="239">
        <v>98</v>
      </c>
      <c r="AD61" s="239" t="s">
        <v>1898</v>
      </c>
      <c r="AF61" s="239" t="s">
        <v>1893</v>
      </c>
      <c r="AG61" s="239">
        <v>3</v>
      </c>
      <c r="AH61" s="239">
        <v>2</v>
      </c>
      <c r="AI61" s="239">
        <v>4</v>
      </c>
      <c r="AJ61" s="239">
        <v>1</v>
      </c>
      <c r="AK61" s="239">
        <v>21</v>
      </c>
      <c r="AL61" s="239">
        <v>20</v>
      </c>
      <c r="AM61" s="239" t="s">
        <v>374</v>
      </c>
      <c r="AN61" s="239">
        <v>5</v>
      </c>
      <c r="AO61" s="239">
        <v>1</v>
      </c>
      <c r="AS61" s="239">
        <v>12</v>
      </c>
      <c r="AT61" s="239">
        <v>9</v>
      </c>
      <c r="AV61" s="239">
        <v>13</v>
      </c>
      <c r="AW61" s="239">
        <v>21</v>
      </c>
      <c r="CT61" s="239">
        <v>400109.60839852202</v>
      </c>
      <c r="CU61" s="239">
        <v>4963129.3998451801</v>
      </c>
      <c r="CV61" s="239">
        <v>44.814582080000001</v>
      </c>
      <c r="CW61" s="239">
        <v>-94.263329780000007</v>
      </c>
      <c r="CX61" s="239" t="s">
        <v>379</v>
      </c>
      <c r="CY61" s="239" t="s">
        <v>1971</v>
      </c>
    </row>
    <row r="62" spans="1:103" x14ac:dyDescent="0.25">
      <c r="A62" s="239">
        <v>10824628</v>
      </c>
      <c r="B62" s="239">
        <v>3</v>
      </c>
      <c r="C62" s="239">
        <v>22</v>
      </c>
      <c r="D62" s="239">
        <v>113.417</v>
      </c>
      <c r="E62" s="239">
        <v>43</v>
      </c>
      <c r="G62" s="239" t="s">
        <v>700</v>
      </c>
      <c r="H62" s="239">
        <v>8</v>
      </c>
      <c r="I62" s="239">
        <v>22</v>
      </c>
      <c r="L62" s="239">
        <v>122220048</v>
      </c>
      <c r="M62" s="239">
        <v>7</v>
      </c>
      <c r="N62" s="239">
        <v>6</v>
      </c>
      <c r="O62" s="239">
        <v>2012</v>
      </c>
      <c r="P62" s="239" t="s">
        <v>383</v>
      </c>
      <c r="Q62" s="239">
        <v>15</v>
      </c>
      <c r="S62" s="239">
        <v>4</v>
      </c>
      <c r="T62" s="239">
        <v>0</v>
      </c>
      <c r="U62" s="239">
        <v>1</v>
      </c>
      <c r="V62" s="239">
        <v>8</v>
      </c>
      <c r="W62" s="239">
        <v>16</v>
      </c>
      <c r="Y62" s="239">
        <v>1</v>
      </c>
      <c r="Z62" s="239">
        <v>1</v>
      </c>
      <c r="AB62" s="239">
        <v>1</v>
      </c>
      <c r="AC62" s="239">
        <v>98</v>
      </c>
      <c r="AF62" s="239" t="s">
        <v>1893</v>
      </c>
      <c r="AG62" s="239">
        <v>4</v>
      </c>
      <c r="AH62" s="239">
        <v>2</v>
      </c>
      <c r="AI62" s="239">
        <v>2</v>
      </c>
      <c r="AJ62" s="239">
        <v>2</v>
      </c>
      <c r="AK62" s="239">
        <v>29</v>
      </c>
      <c r="AL62" s="239">
        <v>27</v>
      </c>
      <c r="AM62" s="239" t="s">
        <v>384</v>
      </c>
      <c r="AT62" s="239">
        <v>98</v>
      </c>
      <c r="AU62" s="239">
        <v>55</v>
      </c>
      <c r="CT62" s="239">
        <v>400012</v>
      </c>
      <c r="CU62" s="239">
        <v>4963236</v>
      </c>
      <c r="CV62" s="239">
        <v>44.815528800000003</v>
      </c>
      <c r="CW62" s="239">
        <v>-94.264586899999998</v>
      </c>
      <c r="CX62" s="239" t="s">
        <v>379</v>
      </c>
    </row>
    <row r="63" spans="1:103" x14ac:dyDescent="0.25">
      <c r="A63" s="239">
        <v>10822021</v>
      </c>
      <c r="B63" s="239">
        <v>3</v>
      </c>
      <c r="C63" s="239">
        <v>22</v>
      </c>
      <c r="D63" s="239">
        <v>113.498</v>
      </c>
      <c r="E63" s="239">
        <v>43</v>
      </c>
      <c r="G63" s="239" t="s">
        <v>700</v>
      </c>
      <c r="H63" s="239">
        <v>8</v>
      </c>
      <c r="I63" s="239">
        <v>22</v>
      </c>
      <c r="L63" s="239">
        <v>121910121</v>
      </c>
      <c r="M63" s="239">
        <v>6</v>
      </c>
      <c r="N63" s="239">
        <v>3</v>
      </c>
      <c r="O63" s="239">
        <v>2012</v>
      </c>
      <c r="P63" s="239" t="s">
        <v>389</v>
      </c>
      <c r="Q63" s="239">
        <v>21</v>
      </c>
      <c r="S63" s="239">
        <v>5</v>
      </c>
      <c r="T63" s="239">
        <v>0</v>
      </c>
      <c r="U63" s="239">
        <v>1</v>
      </c>
      <c r="V63" s="239">
        <v>8</v>
      </c>
      <c r="W63" s="239">
        <v>16</v>
      </c>
      <c r="Y63" s="239">
        <v>6</v>
      </c>
      <c r="Z63" s="239">
        <v>1</v>
      </c>
      <c r="AB63" s="239">
        <v>1</v>
      </c>
      <c r="AC63" s="239">
        <v>98</v>
      </c>
      <c r="AF63" s="239" t="s">
        <v>1893</v>
      </c>
      <c r="AG63" s="239">
        <v>4</v>
      </c>
      <c r="AH63" s="239">
        <v>2</v>
      </c>
      <c r="AI63" s="239">
        <v>2</v>
      </c>
      <c r="AJ63" s="239">
        <v>8</v>
      </c>
      <c r="AK63" s="239">
        <v>21</v>
      </c>
      <c r="AL63" s="239">
        <v>61</v>
      </c>
      <c r="AM63" s="239" t="s">
        <v>384</v>
      </c>
      <c r="AT63" s="239">
        <v>98</v>
      </c>
      <c r="AU63" s="239">
        <v>55</v>
      </c>
      <c r="CT63" s="239">
        <v>399933</v>
      </c>
      <c r="CU63" s="239">
        <v>4963341</v>
      </c>
      <c r="CV63" s="239">
        <v>44.816461099999998</v>
      </c>
      <c r="CW63" s="239">
        <v>-94.265600399999997</v>
      </c>
      <c r="CX63" s="239" t="s">
        <v>379</v>
      </c>
    </row>
    <row r="64" spans="1:103" x14ac:dyDescent="0.25">
      <c r="A64" s="239">
        <v>800782</v>
      </c>
      <c r="B64" s="239">
        <v>3</v>
      </c>
      <c r="C64" s="239">
        <v>22</v>
      </c>
      <c r="D64" s="239">
        <v>113.57599999999999</v>
      </c>
      <c r="E64" s="239">
        <v>43</v>
      </c>
      <c r="G64" s="239" t="s">
        <v>700</v>
      </c>
      <c r="H64" s="239">
        <v>8</v>
      </c>
      <c r="I64" s="239">
        <v>22</v>
      </c>
      <c r="K64" s="239">
        <v>20001684</v>
      </c>
      <c r="L64" s="239">
        <v>200560126</v>
      </c>
      <c r="M64" s="239">
        <v>2</v>
      </c>
      <c r="N64" s="239">
        <v>22</v>
      </c>
      <c r="O64" s="239">
        <v>2020</v>
      </c>
      <c r="P64" s="239" t="s">
        <v>386</v>
      </c>
      <c r="Q64" s="239">
        <v>0</v>
      </c>
      <c r="R64" s="239" t="s">
        <v>512</v>
      </c>
      <c r="S64" s="239">
        <v>5</v>
      </c>
      <c r="T64" s="239">
        <v>0</v>
      </c>
      <c r="U64" s="239">
        <v>1</v>
      </c>
      <c r="W64" s="239">
        <v>48</v>
      </c>
      <c r="X64" s="239">
        <v>2</v>
      </c>
      <c r="Y64" s="239">
        <v>6</v>
      </c>
      <c r="Z64" s="239">
        <v>6</v>
      </c>
      <c r="AB64" s="239">
        <v>1</v>
      </c>
      <c r="AC64" s="239">
        <v>98</v>
      </c>
      <c r="AD64" s="239" t="s">
        <v>1898</v>
      </c>
      <c r="AF64" s="239" t="s">
        <v>1893</v>
      </c>
      <c r="AG64" s="239">
        <v>3</v>
      </c>
      <c r="AH64" s="239">
        <v>2</v>
      </c>
      <c r="AI64" s="239">
        <v>2</v>
      </c>
      <c r="AJ64" s="239">
        <v>1</v>
      </c>
      <c r="AK64" s="239">
        <v>21</v>
      </c>
      <c r="AL64" s="239">
        <v>28</v>
      </c>
      <c r="AM64" s="239" t="s">
        <v>384</v>
      </c>
      <c r="AN64" s="239">
        <v>10</v>
      </c>
      <c r="AO64" s="239">
        <v>68</v>
      </c>
      <c r="AP64" s="239">
        <v>62</v>
      </c>
      <c r="AS64" s="239">
        <v>12</v>
      </c>
      <c r="AT64" s="239">
        <v>9</v>
      </c>
      <c r="AU64" s="239">
        <v>60</v>
      </c>
      <c r="AV64" s="239">
        <v>13</v>
      </c>
      <c r="AW64" s="239">
        <v>21</v>
      </c>
      <c r="CT64" s="239">
        <v>399864.49694314599</v>
      </c>
      <c r="CU64" s="239">
        <v>4963426.25564007</v>
      </c>
      <c r="CV64" s="239">
        <v>44.817219459999997</v>
      </c>
      <c r="CW64" s="239">
        <v>-94.266487470000001</v>
      </c>
      <c r="CX64" s="239" t="s">
        <v>379</v>
      </c>
      <c r="CY64" s="239" t="s">
        <v>1972</v>
      </c>
    </row>
    <row r="65" spans="1:103" x14ac:dyDescent="0.25">
      <c r="A65" s="239">
        <v>508410</v>
      </c>
      <c r="B65" s="239">
        <v>3</v>
      </c>
      <c r="C65" s="239">
        <v>22</v>
      </c>
      <c r="D65" s="239">
        <v>113.758</v>
      </c>
      <c r="E65" s="239">
        <v>43</v>
      </c>
      <c r="G65" s="239" t="s">
        <v>700</v>
      </c>
      <c r="H65" s="239">
        <v>8</v>
      </c>
      <c r="I65" s="239">
        <v>22</v>
      </c>
      <c r="K65" s="239">
        <v>17202605</v>
      </c>
      <c r="M65" s="239">
        <v>10</v>
      </c>
      <c r="N65" s="239">
        <v>10</v>
      </c>
      <c r="O65" s="239">
        <v>2017</v>
      </c>
      <c r="P65" s="239" t="s">
        <v>391</v>
      </c>
      <c r="Q65" s="239">
        <v>17</v>
      </c>
      <c r="R65" s="239">
        <v>98</v>
      </c>
      <c r="S65" s="239">
        <v>5</v>
      </c>
      <c r="T65" s="239">
        <v>0</v>
      </c>
      <c r="U65" s="239">
        <v>2</v>
      </c>
      <c r="V65" s="239">
        <v>12</v>
      </c>
      <c r="W65" s="239">
        <v>10</v>
      </c>
      <c r="X65" s="239">
        <v>3</v>
      </c>
      <c r="Y65" s="239">
        <v>1</v>
      </c>
      <c r="Z65" s="239">
        <v>2</v>
      </c>
      <c r="AB65" s="239">
        <v>1</v>
      </c>
      <c r="AC65" s="239">
        <v>98</v>
      </c>
      <c r="AD65" s="239" t="s">
        <v>1898</v>
      </c>
      <c r="AF65" s="239" t="s">
        <v>1893</v>
      </c>
      <c r="AG65" s="239">
        <v>7</v>
      </c>
      <c r="AH65" s="239">
        <v>2</v>
      </c>
      <c r="AI65" s="239">
        <v>3</v>
      </c>
      <c r="AJ65" s="239">
        <v>2</v>
      </c>
      <c r="AK65" s="239">
        <v>21</v>
      </c>
      <c r="AL65" s="239">
        <v>48</v>
      </c>
      <c r="AM65" s="239" t="s">
        <v>374</v>
      </c>
      <c r="AN65" s="239">
        <v>5</v>
      </c>
      <c r="AO65" s="239">
        <v>74</v>
      </c>
      <c r="AS65" s="239">
        <v>12</v>
      </c>
      <c r="AT65" s="239">
        <v>98</v>
      </c>
      <c r="AU65" s="239">
        <v>60</v>
      </c>
      <c r="AV65" s="239">
        <v>11</v>
      </c>
      <c r="AW65" s="239">
        <v>21</v>
      </c>
      <c r="AX65" s="239">
        <v>2</v>
      </c>
      <c r="AY65" s="239">
        <v>2</v>
      </c>
      <c r="AZ65" s="239">
        <v>2</v>
      </c>
      <c r="BA65" s="239">
        <v>34</v>
      </c>
      <c r="BB65" s="239">
        <v>18</v>
      </c>
      <c r="BC65" s="239" t="s">
        <v>374</v>
      </c>
      <c r="BD65" s="239">
        <v>5</v>
      </c>
      <c r="BE65" s="239">
        <v>1</v>
      </c>
      <c r="BI65" s="239">
        <v>12</v>
      </c>
      <c r="BJ65" s="239">
        <v>98</v>
      </c>
      <c r="BK65" s="239">
        <v>60</v>
      </c>
      <c r="BL65" s="239">
        <v>11</v>
      </c>
      <c r="BM65" s="239">
        <v>21</v>
      </c>
      <c r="CT65" s="239">
        <v>399712.14122428303</v>
      </c>
      <c r="CU65" s="239">
        <v>4963712.5645584604</v>
      </c>
      <c r="CV65" s="239">
        <v>44.819774860000003</v>
      </c>
      <c r="CW65" s="239">
        <v>-94.268470460000003</v>
      </c>
      <c r="CX65" s="239" t="s">
        <v>379</v>
      </c>
      <c r="CY65" s="239" t="s">
        <v>1973</v>
      </c>
    </row>
    <row r="66" spans="1:103" x14ac:dyDescent="0.25">
      <c r="A66" s="239">
        <v>518567</v>
      </c>
      <c r="B66" s="239">
        <v>3</v>
      </c>
      <c r="C66" s="239">
        <v>22</v>
      </c>
      <c r="D66" s="239">
        <v>113.85899999999999</v>
      </c>
      <c r="E66" s="239">
        <v>43</v>
      </c>
      <c r="G66" s="239" t="s">
        <v>700</v>
      </c>
      <c r="H66" s="239">
        <v>8</v>
      </c>
      <c r="I66" s="239">
        <v>22</v>
      </c>
      <c r="K66" s="239">
        <v>17002845</v>
      </c>
      <c r="M66" s="239">
        <v>11</v>
      </c>
      <c r="N66" s="239">
        <v>14</v>
      </c>
      <c r="O66" s="239">
        <v>2017</v>
      </c>
      <c r="P66" s="239" t="s">
        <v>391</v>
      </c>
      <c r="Q66" s="239">
        <v>1</v>
      </c>
      <c r="S66" s="239">
        <v>5</v>
      </c>
      <c r="T66" s="239">
        <v>0</v>
      </c>
      <c r="U66" s="239">
        <v>1</v>
      </c>
      <c r="W66" s="239">
        <v>16</v>
      </c>
      <c r="X66" s="239">
        <v>2</v>
      </c>
      <c r="Y66" s="239">
        <v>6</v>
      </c>
      <c r="Z66" s="239">
        <v>1</v>
      </c>
      <c r="AB66" s="239">
        <v>1</v>
      </c>
      <c r="AC66" s="239">
        <v>98</v>
      </c>
      <c r="AD66" s="239" t="s">
        <v>1898</v>
      </c>
      <c r="AF66" s="239" t="s">
        <v>1893</v>
      </c>
      <c r="AG66" s="239">
        <v>4</v>
      </c>
      <c r="AH66" s="239">
        <v>2</v>
      </c>
      <c r="AI66" s="239">
        <v>4</v>
      </c>
      <c r="AJ66" s="239">
        <v>4</v>
      </c>
      <c r="AK66" s="239">
        <v>21</v>
      </c>
      <c r="AL66" s="239">
        <v>47</v>
      </c>
      <c r="AM66" s="239" t="s">
        <v>374</v>
      </c>
      <c r="AN66" s="239">
        <v>5</v>
      </c>
      <c r="AO66" s="239">
        <v>1</v>
      </c>
      <c r="AS66" s="239">
        <v>12</v>
      </c>
      <c r="AT66" s="239">
        <v>9</v>
      </c>
      <c r="AU66" s="239">
        <v>55</v>
      </c>
      <c r="AV66" s="239">
        <v>11</v>
      </c>
      <c r="AW66" s="239">
        <v>21</v>
      </c>
      <c r="CT66" s="239">
        <v>399639.54766593</v>
      </c>
      <c r="CU66" s="239">
        <v>4963858.9127262402</v>
      </c>
      <c r="CV66" s="239">
        <v>44.821081790000001</v>
      </c>
      <c r="CW66" s="239">
        <v>-94.269417329999996</v>
      </c>
      <c r="CX66" s="239" t="s">
        <v>379</v>
      </c>
      <c r="CY66" s="239" t="s">
        <v>1974</v>
      </c>
    </row>
    <row r="67" spans="1:103" x14ac:dyDescent="0.25">
      <c r="A67" s="239">
        <v>10730947</v>
      </c>
      <c r="B67" s="239">
        <v>3</v>
      </c>
      <c r="C67" s="239">
        <v>22</v>
      </c>
      <c r="D67" s="239">
        <v>114.13</v>
      </c>
      <c r="E67" s="239">
        <v>43</v>
      </c>
      <c r="G67" s="239" t="s">
        <v>700</v>
      </c>
      <c r="H67" s="239">
        <v>8</v>
      </c>
      <c r="I67" s="239">
        <v>22</v>
      </c>
      <c r="K67" s="239">
        <v>11200406</v>
      </c>
      <c r="L67" s="239">
        <v>110660345</v>
      </c>
      <c r="M67" s="239">
        <v>2</v>
      </c>
      <c r="N67" s="239">
        <v>23</v>
      </c>
      <c r="O67" s="239">
        <v>2011</v>
      </c>
      <c r="P67" s="239" t="s">
        <v>375</v>
      </c>
      <c r="Q67" s="239">
        <v>12</v>
      </c>
      <c r="S67" s="239">
        <v>5</v>
      </c>
      <c r="T67" s="239">
        <v>0</v>
      </c>
      <c r="U67" s="239">
        <v>1</v>
      </c>
      <c r="V67" s="239">
        <v>4</v>
      </c>
      <c r="W67" s="239">
        <v>69</v>
      </c>
      <c r="X67" s="239">
        <v>2</v>
      </c>
      <c r="Y67" s="239">
        <v>1</v>
      </c>
      <c r="Z67" s="239">
        <v>1</v>
      </c>
      <c r="AB67" s="239">
        <v>1</v>
      </c>
      <c r="AC67" s="239">
        <v>98</v>
      </c>
      <c r="AD67" s="239" t="s">
        <v>593</v>
      </c>
      <c r="AE67" s="239" t="s">
        <v>1975</v>
      </c>
      <c r="AF67" s="239" t="s">
        <v>1893</v>
      </c>
      <c r="AG67" s="239">
        <v>3</v>
      </c>
      <c r="AH67" s="239">
        <v>2</v>
      </c>
      <c r="AI67" s="239">
        <v>2</v>
      </c>
      <c r="AJ67" s="239">
        <v>2</v>
      </c>
      <c r="AK67" s="239">
        <v>22</v>
      </c>
      <c r="AL67" s="239">
        <v>20</v>
      </c>
      <c r="AM67" s="239" t="s">
        <v>374</v>
      </c>
      <c r="AN67" s="239">
        <v>90</v>
      </c>
      <c r="AO67" s="239">
        <v>21</v>
      </c>
      <c r="AS67" s="239">
        <v>7</v>
      </c>
      <c r="AT67" s="239">
        <v>98</v>
      </c>
      <c r="AU67" s="239">
        <v>55</v>
      </c>
      <c r="AV67" s="239">
        <v>11</v>
      </c>
      <c r="AW67" s="239">
        <v>21</v>
      </c>
      <c r="CT67" s="239">
        <v>399443</v>
      </c>
      <c r="CU67" s="239">
        <v>4964231</v>
      </c>
      <c r="CV67" s="239">
        <v>44.824404100000002</v>
      </c>
      <c r="CW67" s="239">
        <v>-94.2719807</v>
      </c>
      <c r="CX67" s="239" t="s">
        <v>379</v>
      </c>
      <c r="CY67" s="239" t="s">
        <v>1976</v>
      </c>
    </row>
    <row r="68" spans="1:103" x14ac:dyDescent="0.25">
      <c r="A68" s="239">
        <v>783540</v>
      </c>
      <c r="B68" s="239">
        <v>3</v>
      </c>
      <c r="C68" s="239">
        <v>22</v>
      </c>
      <c r="D68" s="239">
        <v>114.254</v>
      </c>
      <c r="E68" s="239">
        <v>43</v>
      </c>
      <c r="F68" s="239" t="s">
        <v>1977</v>
      </c>
      <c r="H68" s="239">
        <v>8</v>
      </c>
      <c r="I68" s="239">
        <v>22</v>
      </c>
      <c r="K68" s="239">
        <v>20000813</v>
      </c>
      <c r="L68" s="239">
        <v>200260029</v>
      </c>
      <c r="M68" s="239">
        <v>1</v>
      </c>
      <c r="N68" s="239">
        <v>26</v>
      </c>
      <c r="O68" s="239">
        <v>2020</v>
      </c>
      <c r="P68" s="239" t="s">
        <v>389</v>
      </c>
      <c r="Q68" s="239">
        <v>12</v>
      </c>
      <c r="R68" s="239">
        <v>98</v>
      </c>
      <c r="S68" s="239">
        <v>5</v>
      </c>
      <c r="T68" s="239">
        <v>0</v>
      </c>
      <c r="U68" s="239">
        <v>2</v>
      </c>
      <c r="V68" s="239">
        <v>5</v>
      </c>
      <c r="W68" s="239">
        <v>10</v>
      </c>
      <c r="X68" s="239">
        <v>2</v>
      </c>
      <c r="Y68" s="239">
        <v>1</v>
      </c>
      <c r="Z68" s="239">
        <v>1</v>
      </c>
      <c r="AB68" s="239">
        <v>1</v>
      </c>
      <c r="AC68" s="239">
        <v>98</v>
      </c>
      <c r="AD68" s="239" t="s">
        <v>1898</v>
      </c>
      <c r="AF68" s="239" t="s">
        <v>1893</v>
      </c>
      <c r="AG68" s="239">
        <v>10</v>
      </c>
      <c r="AH68" s="239">
        <v>2</v>
      </c>
      <c r="AI68" s="239">
        <v>2</v>
      </c>
      <c r="AJ68" s="239">
        <v>3</v>
      </c>
      <c r="AK68" s="239">
        <v>31</v>
      </c>
      <c r="AL68" s="239">
        <v>24</v>
      </c>
      <c r="AM68" s="239" t="s">
        <v>384</v>
      </c>
      <c r="AN68" s="239">
        <v>5</v>
      </c>
      <c r="AO68" s="239">
        <v>2</v>
      </c>
      <c r="AS68" s="239">
        <v>12</v>
      </c>
      <c r="AT68" s="239">
        <v>9</v>
      </c>
      <c r="AU68" s="239">
        <v>30</v>
      </c>
      <c r="AV68" s="239">
        <v>11</v>
      </c>
      <c r="AW68" s="239">
        <v>21</v>
      </c>
      <c r="AX68" s="239">
        <v>2</v>
      </c>
      <c r="AY68" s="239">
        <v>2</v>
      </c>
      <c r="AZ68" s="239">
        <v>2</v>
      </c>
      <c r="BA68" s="239">
        <v>21</v>
      </c>
      <c r="BB68" s="239">
        <v>22</v>
      </c>
      <c r="BC68" s="239" t="s">
        <v>384</v>
      </c>
      <c r="BD68" s="239">
        <v>5</v>
      </c>
      <c r="BE68" s="239">
        <v>1</v>
      </c>
      <c r="BI68" s="239">
        <v>12</v>
      </c>
      <c r="BJ68" s="239">
        <v>9</v>
      </c>
      <c r="BK68" s="239">
        <v>30</v>
      </c>
      <c r="BL68" s="239">
        <v>11</v>
      </c>
      <c r="BM68" s="239">
        <v>21</v>
      </c>
      <c r="CT68" s="239">
        <v>399352.02228883002</v>
      </c>
      <c r="CU68" s="239">
        <v>4964389.91495784</v>
      </c>
      <c r="CV68" s="239">
        <v>44.825820319999998</v>
      </c>
      <c r="CW68" s="239">
        <v>-94.273158420000001</v>
      </c>
      <c r="CX68" s="239" t="s">
        <v>379</v>
      </c>
      <c r="CY68" s="239" t="s">
        <v>1978</v>
      </c>
    </row>
    <row r="69" spans="1:103" x14ac:dyDescent="0.25">
      <c r="A69" s="239">
        <v>352658</v>
      </c>
      <c r="B69" s="239">
        <v>3</v>
      </c>
      <c r="C69" s="239">
        <v>22</v>
      </c>
      <c r="D69" s="239">
        <v>114.379</v>
      </c>
      <c r="E69" s="239">
        <v>43</v>
      </c>
      <c r="F69" s="239" t="s">
        <v>1977</v>
      </c>
      <c r="H69" s="239">
        <v>8</v>
      </c>
      <c r="I69" s="239">
        <v>22</v>
      </c>
      <c r="K69" s="239">
        <v>16201044</v>
      </c>
      <c r="M69" s="239">
        <v>5</v>
      </c>
      <c r="N69" s="239">
        <v>29</v>
      </c>
      <c r="O69" s="239">
        <v>2016</v>
      </c>
      <c r="P69" s="239" t="s">
        <v>389</v>
      </c>
      <c r="Q69" s="239">
        <v>19</v>
      </c>
      <c r="R69" s="239" t="s">
        <v>207</v>
      </c>
      <c r="S69" s="239">
        <v>5</v>
      </c>
      <c r="T69" s="239">
        <v>0</v>
      </c>
      <c r="U69" s="239">
        <v>2</v>
      </c>
      <c r="V69" s="239">
        <v>12</v>
      </c>
      <c r="W69" s="239">
        <v>10</v>
      </c>
      <c r="X69" s="239">
        <v>10</v>
      </c>
      <c r="Y69" s="239">
        <v>3</v>
      </c>
      <c r="Z69" s="239">
        <v>1</v>
      </c>
      <c r="AB69" s="239">
        <v>1</v>
      </c>
      <c r="AC69" s="239">
        <v>98</v>
      </c>
      <c r="AD69" s="239" t="s">
        <v>1898</v>
      </c>
      <c r="AF69" s="239" t="s">
        <v>1893</v>
      </c>
      <c r="AG69" s="239">
        <v>7</v>
      </c>
      <c r="AH69" s="239">
        <v>2</v>
      </c>
      <c r="AI69" s="239">
        <v>2</v>
      </c>
      <c r="AJ69" s="239">
        <v>2</v>
      </c>
      <c r="AK69" s="239">
        <v>21</v>
      </c>
      <c r="AL69" s="239">
        <v>32</v>
      </c>
      <c r="AM69" s="239" t="s">
        <v>384</v>
      </c>
      <c r="AN69" s="239">
        <v>5</v>
      </c>
      <c r="AO69" s="239">
        <v>90</v>
      </c>
      <c r="AS69" s="239">
        <v>12</v>
      </c>
      <c r="AT69" s="239">
        <v>9</v>
      </c>
      <c r="AU69" s="239">
        <v>30</v>
      </c>
      <c r="AV69" s="239">
        <v>11</v>
      </c>
      <c r="AW69" s="239">
        <v>21</v>
      </c>
      <c r="AX69" s="239">
        <v>2</v>
      </c>
      <c r="AY69" s="239">
        <v>3</v>
      </c>
      <c r="AZ69" s="239">
        <v>2</v>
      </c>
      <c r="BA69" s="239">
        <v>26</v>
      </c>
      <c r="BB69" s="239">
        <v>34</v>
      </c>
      <c r="BC69" s="239" t="s">
        <v>384</v>
      </c>
      <c r="BD69" s="239">
        <v>5</v>
      </c>
      <c r="BE69" s="239">
        <v>1</v>
      </c>
      <c r="BI69" s="239">
        <v>12</v>
      </c>
      <c r="BJ69" s="239">
        <v>9</v>
      </c>
      <c r="BK69" s="239">
        <v>30</v>
      </c>
      <c r="BL69" s="239">
        <v>11</v>
      </c>
      <c r="BM69" s="239">
        <v>21</v>
      </c>
      <c r="CT69" s="239">
        <v>399233.77360088099</v>
      </c>
      <c r="CU69" s="239">
        <v>4964590.9829819696</v>
      </c>
      <c r="CV69" s="239">
        <v>44.827613239999998</v>
      </c>
      <c r="CW69" s="239">
        <v>-94.274693729999996</v>
      </c>
      <c r="CX69" s="239" t="s">
        <v>379</v>
      </c>
      <c r="CY69" s="239" t="s">
        <v>1979</v>
      </c>
    </row>
    <row r="70" spans="1:103" x14ac:dyDescent="0.25">
      <c r="A70" s="239">
        <v>810268</v>
      </c>
      <c r="B70" s="239">
        <v>3</v>
      </c>
      <c r="C70" s="239">
        <v>22</v>
      </c>
      <c r="D70" s="239">
        <v>114.395</v>
      </c>
      <c r="E70" s="239">
        <v>43</v>
      </c>
      <c r="F70" s="239" t="s">
        <v>1977</v>
      </c>
      <c r="H70" s="239">
        <v>8</v>
      </c>
      <c r="I70" s="239">
        <v>22</v>
      </c>
      <c r="K70" s="239">
        <v>20201167</v>
      </c>
      <c r="L70" s="239">
        <v>201350094</v>
      </c>
      <c r="M70" s="239">
        <v>5</v>
      </c>
      <c r="N70" s="239">
        <v>14</v>
      </c>
      <c r="O70" s="239">
        <v>2020</v>
      </c>
      <c r="P70" s="239" t="s">
        <v>416</v>
      </c>
      <c r="Q70" s="239">
        <v>5</v>
      </c>
      <c r="R70" s="239">
        <v>98</v>
      </c>
      <c r="S70" s="239">
        <v>4</v>
      </c>
      <c r="T70" s="239">
        <v>0</v>
      </c>
      <c r="U70" s="239">
        <v>2</v>
      </c>
      <c r="V70" s="239">
        <v>11</v>
      </c>
      <c r="W70" s="239">
        <v>10</v>
      </c>
      <c r="X70" s="239">
        <v>2</v>
      </c>
      <c r="Y70" s="239">
        <v>2</v>
      </c>
      <c r="Z70" s="239">
        <v>2</v>
      </c>
      <c r="AB70" s="239">
        <v>2</v>
      </c>
      <c r="AC70" s="239">
        <v>98</v>
      </c>
      <c r="AD70" s="239" t="s">
        <v>1898</v>
      </c>
      <c r="AF70" s="239" t="s">
        <v>1893</v>
      </c>
      <c r="AG70" s="239">
        <v>6</v>
      </c>
      <c r="AH70" s="239">
        <v>2</v>
      </c>
      <c r="AI70" s="239">
        <v>4</v>
      </c>
      <c r="AJ70" s="239">
        <v>2</v>
      </c>
      <c r="AK70" s="239">
        <v>21</v>
      </c>
      <c r="AL70" s="239">
        <v>25</v>
      </c>
      <c r="AM70" s="239" t="s">
        <v>374</v>
      </c>
      <c r="AN70" s="239">
        <v>9</v>
      </c>
      <c r="AO70" s="239">
        <v>70</v>
      </c>
      <c r="AS70" s="239">
        <v>12</v>
      </c>
      <c r="AT70" s="239">
        <v>98</v>
      </c>
      <c r="AU70" s="239">
        <v>30</v>
      </c>
      <c r="AV70" s="239">
        <v>11</v>
      </c>
      <c r="AW70" s="239">
        <v>21</v>
      </c>
      <c r="AX70" s="239">
        <v>2</v>
      </c>
      <c r="AY70" s="239">
        <v>49</v>
      </c>
      <c r="AZ70" s="239">
        <v>2</v>
      </c>
      <c r="BA70" s="239">
        <v>21</v>
      </c>
      <c r="BB70" s="239">
        <v>47</v>
      </c>
      <c r="BC70" s="239" t="s">
        <v>374</v>
      </c>
      <c r="BD70" s="239">
        <v>5</v>
      </c>
      <c r="BE70" s="239">
        <v>1</v>
      </c>
      <c r="BI70" s="239">
        <v>12</v>
      </c>
      <c r="BJ70" s="239">
        <v>98</v>
      </c>
      <c r="BK70" s="239">
        <v>30</v>
      </c>
      <c r="BL70" s="239">
        <v>11</v>
      </c>
      <c r="BM70" s="239">
        <v>21</v>
      </c>
      <c r="CT70" s="239">
        <v>399233.77360088099</v>
      </c>
      <c r="CU70" s="239">
        <v>4964584.6329692705</v>
      </c>
      <c r="CV70" s="239">
        <v>44.827556090000002</v>
      </c>
      <c r="CW70" s="239">
        <v>-94.274692470000005</v>
      </c>
      <c r="CX70" s="239" t="s">
        <v>379</v>
      </c>
      <c r="CY70" s="239" t="s">
        <v>1980</v>
      </c>
    </row>
    <row r="71" spans="1:103" x14ac:dyDescent="0.25">
      <c r="A71" s="239">
        <v>502531</v>
      </c>
      <c r="B71" s="239">
        <v>3</v>
      </c>
      <c r="C71" s="239">
        <v>22</v>
      </c>
      <c r="D71" s="239">
        <v>114.401</v>
      </c>
      <c r="E71" s="239">
        <v>43</v>
      </c>
      <c r="F71" s="239" t="s">
        <v>1977</v>
      </c>
      <c r="H71" s="239">
        <v>8</v>
      </c>
      <c r="I71" s="239">
        <v>22</v>
      </c>
      <c r="K71" s="239">
        <v>17202397</v>
      </c>
      <c r="M71" s="239">
        <v>9</v>
      </c>
      <c r="N71" s="239">
        <v>20</v>
      </c>
      <c r="O71" s="239">
        <v>2017</v>
      </c>
      <c r="P71" s="239" t="s">
        <v>375</v>
      </c>
      <c r="Q71" s="239">
        <v>6</v>
      </c>
      <c r="R71" s="239">
        <v>98</v>
      </c>
      <c r="S71" s="239">
        <v>5</v>
      </c>
      <c r="T71" s="239">
        <v>0</v>
      </c>
      <c r="U71" s="239">
        <v>2</v>
      </c>
      <c r="V71" s="239">
        <v>5</v>
      </c>
      <c r="W71" s="239">
        <v>10</v>
      </c>
      <c r="X71" s="239">
        <v>3</v>
      </c>
      <c r="Y71" s="239">
        <v>4</v>
      </c>
      <c r="Z71" s="239">
        <v>2</v>
      </c>
      <c r="AB71" s="239">
        <v>2</v>
      </c>
      <c r="AC71" s="239">
        <v>98</v>
      </c>
      <c r="AD71" s="239" t="s">
        <v>1898</v>
      </c>
      <c r="AE71" s="239" t="s">
        <v>727</v>
      </c>
      <c r="AF71" s="239" t="s">
        <v>1893</v>
      </c>
      <c r="AG71" s="239">
        <v>10</v>
      </c>
      <c r="AH71" s="239">
        <v>2</v>
      </c>
      <c r="AI71" s="239">
        <v>2</v>
      </c>
      <c r="AJ71" s="239">
        <v>1</v>
      </c>
      <c r="AK71" s="239">
        <v>21</v>
      </c>
      <c r="AL71" s="239">
        <v>58</v>
      </c>
      <c r="AM71" s="239" t="s">
        <v>384</v>
      </c>
      <c r="AN71" s="239">
        <v>5</v>
      </c>
      <c r="AO71" s="239">
        <v>2</v>
      </c>
      <c r="AS71" s="239">
        <v>12</v>
      </c>
      <c r="AT71" s="239">
        <v>23</v>
      </c>
      <c r="AU71" s="239">
        <v>30</v>
      </c>
      <c r="AV71" s="239">
        <v>11</v>
      </c>
      <c r="AW71" s="239">
        <v>21</v>
      </c>
      <c r="AX71" s="239">
        <v>2</v>
      </c>
      <c r="AY71" s="239">
        <v>4</v>
      </c>
      <c r="AZ71" s="239">
        <v>1</v>
      </c>
      <c r="BA71" s="239">
        <v>21</v>
      </c>
      <c r="BB71" s="239">
        <v>38</v>
      </c>
      <c r="BC71" s="239" t="s">
        <v>384</v>
      </c>
      <c r="BD71" s="239">
        <v>5</v>
      </c>
      <c r="BE71" s="239">
        <v>1</v>
      </c>
      <c r="BI71" s="239">
        <v>12</v>
      </c>
      <c r="BJ71" s="239">
        <v>9</v>
      </c>
      <c r="BK71" s="239">
        <v>30</v>
      </c>
      <c r="BL71" s="239">
        <v>11</v>
      </c>
      <c r="BM71" s="239">
        <v>21</v>
      </c>
      <c r="CT71" s="239">
        <v>399212.60689188098</v>
      </c>
      <c r="CU71" s="239">
        <v>4964618.4997036699</v>
      </c>
      <c r="CV71" s="239">
        <v>44.827857899999998</v>
      </c>
      <c r="CW71" s="239">
        <v>-94.274966890000002</v>
      </c>
      <c r="CX71" s="239" t="s">
        <v>379</v>
      </c>
      <c r="CY71" s="239" t="s">
        <v>1981</v>
      </c>
    </row>
    <row r="72" spans="1:103" x14ac:dyDescent="0.25">
      <c r="A72" s="239">
        <v>10915162</v>
      </c>
      <c r="B72" s="239">
        <v>3</v>
      </c>
      <c r="C72" s="239">
        <v>22</v>
      </c>
      <c r="D72" s="239">
        <v>114.923</v>
      </c>
      <c r="E72" s="239">
        <v>43</v>
      </c>
      <c r="G72" s="239" t="s">
        <v>700</v>
      </c>
      <c r="H72" s="239">
        <v>8</v>
      </c>
      <c r="I72" s="239">
        <v>22</v>
      </c>
      <c r="L72" s="239">
        <v>133500073</v>
      </c>
      <c r="M72" s="239">
        <v>11</v>
      </c>
      <c r="N72" s="239">
        <v>12</v>
      </c>
      <c r="O72" s="239">
        <v>2013</v>
      </c>
      <c r="P72" s="239" t="s">
        <v>391</v>
      </c>
      <c r="Q72" s="239">
        <v>17</v>
      </c>
      <c r="S72" s="239">
        <v>3</v>
      </c>
      <c r="T72" s="239">
        <v>0</v>
      </c>
      <c r="U72" s="239">
        <v>1</v>
      </c>
      <c r="V72" s="239">
        <v>98</v>
      </c>
      <c r="W72" s="239">
        <v>16</v>
      </c>
      <c r="Y72" s="239">
        <v>5</v>
      </c>
      <c r="Z72" s="239">
        <v>1</v>
      </c>
      <c r="AB72" s="239">
        <v>1</v>
      </c>
      <c r="AC72" s="239">
        <v>98</v>
      </c>
      <c r="AF72" s="239" t="s">
        <v>1893</v>
      </c>
      <c r="AG72" s="239">
        <v>4</v>
      </c>
      <c r="AH72" s="239">
        <v>2</v>
      </c>
      <c r="AI72" s="239">
        <v>3</v>
      </c>
      <c r="AJ72" s="239">
        <v>8</v>
      </c>
      <c r="AK72" s="239">
        <v>21</v>
      </c>
      <c r="AL72" s="239">
        <v>37</v>
      </c>
      <c r="AM72" s="239" t="s">
        <v>384</v>
      </c>
      <c r="AT72" s="239">
        <v>98</v>
      </c>
      <c r="AU72" s="239">
        <v>55</v>
      </c>
      <c r="CT72" s="239">
        <v>398620</v>
      </c>
      <c r="CU72" s="239">
        <v>4965191</v>
      </c>
      <c r="CV72" s="239">
        <v>44.832927300000001</v>
      </c>
      <c r="CW72" s="239">
        <v>-94.282580600000003</v>
      </c>
      <c r="CX72" s="239" t="s">
        <v>379</v>
      </c>
    </row>
    <row r="73" spans="1:103" x14ac:dyDescent="0.25">
      <c r="A73" s="239">
        <v>393669</v>
      </c>
      <c r="B73" s="239">
        <v>3</v>
      </c>
      <c r="C73" s="239">
        <v>22</v>
      </c>
      <c r="D73" s="239">
        <v>115.03400000000001</v>
      </c>
      <c r="E73" s="239">
        <v>43</v>
      </c>
      <c r="G73" s="239" t="s">
        <v>700</v>
      </c>
      <c r="H73" s="239">
        <v>8</v>
      </c>
      <c r="I73" s="239">
        <v>22</v>
      </c>
      <c r="K73" s="239">
        <v>16202369</v>
      </c>
      <c r="M73" s="239">
        <v>11</v>
      </c>
      <c r="N73" s="239">
        <v>11</v>
      </c>
      <c r="O73" s="239">
        <v>2016</v>
      </c>
      <c r="P73" s="239" t="s">
        <v>383</v>
      </c>
      <c r="Q73" s="239">
        <v>8</v>
      </c>
      <c r="R73" s="239" t="s">
        <v>207</v>
      </c>
      <c r="S73" s="239">
        <v>4</v>
      </c>
      <c r="T73" s="239">
        <v>0</v>
      </c>
      <c r="U73" s="239">
        <v>2</v>
      </c>
      <c r="V73" s="239">
        <v>12</v>
      </c>
      <c r="W73" s="239">
        <v>10</v>
      </c>
      <c r="X73" s="239">
        <v>3</v>
      </c>
      <c r="Y73" s="239">
        <v>2</v>
      </c>
      <c r="Z73" s="239">
        <v>1</v>
      </c>
      <c r="AB73" s="239">
        <v>1</v>
      </c>
      <c r="AC73" s="239">
        <v>98</v>
      </c>
      <c r="AD73" s="239" t="s">
        <v>1898</v>
      </c>
      <c r="AF73" s="239" t="s">
        <v>1893</v>
      </c>
      <c r="AG73" s="239">
        <v>7</v>
      </c>
      <c r="AH73" s="239">
        <v>2</v>
      </c>
      <c r="AI73" s="239">
        <v>2</v>
      </c>
      <c r="AJ73" s="239">
        <v>2</v>
      </c>
      <c r="AK73" s="239">
        <v>21</v>
      </c>
      <c r="AL73" s="239">
        <v>37</v>
      </c>
      <c r="AM73" s="239" t="s">
        <v>384</v>
      </c>
      <c r="AN73" s="239">
        <v>5</v>
      </c>
      <c r="AO73" s="239">
        <v>90</v>
      </c>
      <c r="AS73" s="239">
        <v>12</v>
      </c>
      <c r="AT73" s="239">
        <v>9</v>
      </c>
      <c r="AU73" s="239">
        <v>60</v>
      </c>
      <c r="AV73" s="239">
        <v>11</v>
      </c>
      <c r="AW73" s="239">
        <v>21</v>
      </c>
      <c r="AX73" s="239">
        <v>2</v>
      </c>
      <c r="AY73" s="239">
        <v>2</v>
      </c>
      <c r="AZ73" s="239">
        <v>2</v>
      </c>
      <c r="BA73" s="239">
        <v>26</v>
      </c>
      <c r="BB73" s="239">
        <v>23</v>
      </c>
      <c r="BC73" s="239" t="s">
        <v>384</v>
      </c>
      <c r="BD73" s="239">
        <v>5</v>
      </c>
      <c r="BE73" s="239">
        <v>1</v>
      </c>
      <c r="BI73" s="239">
        <v>12</v>
      </c>
      <c r="BJ73" s="239">
        <v>9</v>
      </c>
      <c r="BK73" s="239">
        <v>60</v>
      </c>
      <c r="BL73" s="239">
        <v>11</v>
      </c>
      <c r="BM73" s="239">
        <v>21</v>
      </c>
      <c r="CT73" s="239">
        <v>398480.23876047798</v>
      </c>
      <c r="CU73" s="239">
        <v>4965325.4677842697</v>
      </c>
      <c r="CV73" s="239">
        <v>44.834116770000001</v>
      </c>
      <c r="CW73" s="239">
        <v>-94.2843704</v>
      </c>
      <c r="CX73" s="239" t="s">
        <v>379</v>
      </c>
      <c r="CY73" s="239" t="s">
        <v>1982</v>
      </c>
    </row>
    <row r="74" spans="1:103" x14ac:dyDescent="0.25">
      <c r="A74" s="239">
        <v>512150</v>
      </c>
      <c r="B74" s="239">
        <v>3</v>
      </c>
      <c r="C74" s="239">
        <v>22</v>
      </c>
      <c r="D74" s="239">
        <v>115.19499999999999</v>
      </c>
      <c r="E74" s="239">
        <v>43</v>
      </c>
      <c r="G74" s="239" t="s">
        <v>700</v>
      </c>
      <c r="H74" s="239">
        <v>8</v>
      </c>
      <c r="I74" s="239">
        <v>22</v>
      </c>
      <c r="K74" s="239">
        <v>170113343</v>
      </c>
      <c r="M74" s="239">
        <v>10</v>
      </c>
      <c r="N74" s="239">
        <v>27</v>
      </c>
      <c r="O74" s="239">
        <v>2017</v>
      </c>
      <c r="P74" s="239" t="s">
        <v>383</v>
      </c>
      <c r="Q74" s="239">
        <v>21</v>
      </c>
      <c r="S74" s="239">
        <v>4</v>
      </c>
      <c r="T74" s="239">
        <v>0</v>
      </c>
      <c r="U74" s="239">
        <v>1</v>
      </c>
      <c r="W74" s="239">
        <v>16</v>
      </c>
      <c r="X74" s="239">
        <v>2</v>
      </c>
      <c r="Y74" s="239">
        <v>6</v>
      </c>
      <c r="Z74" s="239">
        <v>2</v>
      </c>
      <c r="AB74" s="239">
        <v>2</v>
      </c>
      <c r="AC74" s="239">
        <v>98</v>
      </c>
      <c r="AD74" s="239" t="s">
        <v>1898</v>
      </c>
      <c r="AF74" s="239" t="s">
        <v>1893</v>
      </c>
      <c r="AG74" s="239">
        <v>4</v>
      </c>
      <c r="AH74" s="239">
        <v>2</v>
      </c>
      <c r="AI74" s="239">
        <v>2</v>
      </c>
      <c r="AJ74" s="239">
        <v>2</v>
      </c>
      <c r="AK74" s="239">
        <v>21</v>
      </c>
      <c r="AL74" s="239">
        <v>34</v>
      </c>
      <c r="AM74" s="239" t="s">
        <v>374</v>
      </c>
      <c r="AN74" s="239">
        <v>5</v>
      </c>
      <c r="AO74" s="239">
        <v>1</v>
      </c>
      <c r="AS74" s="239">
        <v>12</v>
      </c>
      <c r="AT74" s="239">
        <v>9</v>
      </c>
      <c r="AV74" s="239">
        <v>11</v>
      </c>
      <c r="AW74" s="239">
        <v>21</v>
      </c>
      <c r="CT74" s="239">
        <v>398291.81046443997</v>
      </c>
      <c r="CU74" s="239">
        <v>4965502.77730106</v>
      </c>
      <c r="CV74" s="239">
        <v>44.83568571</v>
      </c>
      <c r="CW74" s="239">
        <v>-94.286789209999995</v>
      </c>
      <c r="CX74" s="239" t="s">
        <v>379</v>
      </c>
      <c r="CY74" s="239" t="s">
        <v>1983</v>
      </c>
    </row>
    <row r="75" spans="1:103" x14ac:dyDescent="0.25">
      <c r="A75" s="239">
        <v>10926848</v>
      </c>
      <c r="B75" s="239">
        <v>3</v>
      </c>
      <c r="C75" s="239">
        <v>22</v>
      </c>
      <c r="D75" s="239">
        <v>115.19799999999999</v>
      </c>
      <c r="E75" s="239">
        <v>43</v>
      </c>
      <c r="G75" s="239" t="s">
        <v>700</v>
      </c>
      <c r="H75" s="239">
        <v>8</v>
      </c>
      <c r="I75" s="239">
        <v>22</v>
      </c>
      <c r="L75" s="239">
        <v>140280255</v>
      </c>
      <c r="M75" s="239">
        <v>12</v>
      </c>
      <c r="N75" s="239">
        <v>26</v>
      </c>
      <c r="O75" s="239">
        <v>2013</v>
      </c>
      <c r="P75" s="239" t="s">
        <v>416</v>
      </c>
      <c r="Q75" s="239">
        <v>5</v>
      </c>
      <c r="S75" s="239">
        <v>4</v>
      </c>
      <c r="T75" s="239">
        <v>0</v>
      </c>
      <c r="U75" s="239">
        <v>1</v>
      </c>
      <c r="V75" s="239">
        <v>98</v>
      </c>
      <c r="W75" s="239">
        <v>16</v>
      </c>
      <c r="Y75" s="239">
        <v>4</v>
      </c>
      <c r="Z75" s="239">
        <v>1</v>
      </c>
      <c r="AB75" s="239">
        <v>1</v>
      </c>
      <c r="AC75" s="239">
        <v>98</v>
      </c>
      <c r="AF75" s="239" t="s">
        <v>1893</v>
      </c>
      <c r="AG75" s="239">
        <v>4</v>
      </c>
      <c r="AH75" s="239">
        <v>2</v>
      </c>
      <c r="AI75" s="239">
        <v>2</v>
      </c>
      <c r="AJ75" s="239">
        <v>6</v>
      </c>
      <c r="AK75" s="239">
        <v>21</v>
      </c>
      <c r="AL75" s="239">
        <v>32</v>
      </c>
      <c r="AM75" s="239" t="s">
        <v>384</v>
      </c>
      <c r="AT75" s="239">
        <v>98</v>
      </c>
      <c r="AU75" s="239">
        <v>55</v>
      </c>
      <c r="CT75" s="239">
        <v>398300</v>
      </c>
      <c r="CU75" s="239">
        <v>4965496</v>
      </c>
      <c r="CV75" s="239">
        <v>44.835626599999998</v>
      </c>
      <c r="CW75" s="239">
        <v>-94.286688400000003</v>
      </c>
      <c r="CX75" s="239" t="s">
        <v>379</v>
      </c>
    </row>
    <row r="76" spans="1:103" x14ac:dyDescent="0.25">
      <c r="A76" s="239">
        <v>623243</v>
      </c>
      <c r="B76" s="239">
        <v>3</v>
      </c>
      <c r="C76" s="239">
        <v>22</v>
      </c>
      <c r="D76" s="239">
        <v>115.313</v>
      </c>
      <c r="E76" s="239">
        <v>43</v>
      </c>
      <c r="G76" s="239" t="s">
        <v>700</v>
      </c>
      <c r="H76" s="239">
        <v>8</v>
      </c>
      <c r="I76" s="239">
        <v>22</v>
      </c>
      <c r="K76" s="239">
        <v>18201834</v>
      </c>
      <c r="M76" s="239">
        <v>7</v>
      </c>
      <c r="N76" s="239">
        <v>25</v>
      </c>
      <c r="O76" s="239">
        <v>2018</v>
      </c>
      <c r="P76" s="239" t="s">
        <v>375</v>
      </c>
      <c r="Q76" s="239">
        <v>5</v>
      </c>
      <c r="R76" s="239" t="s">
        <v>512</v>
      </c>
      <c r="S76" s="239">
        <v>5</v>
      </c>
      <c r="T76" s="239">
        <v>0</v>
      </c>
      <c r="U76" s="239">
        <v>1</v>
      </c>
      <c r="W76" s="239">
        <v>16</v>
      </c>
      <c r="X76" s="239">
        <v>2</v>
      </c>
      <c r="Y76" s="239">
        <v>6</v>
      </c>
      <c r="Z76" s="239">
        <v>1</v>
      </c>
      <c r="AB76" s="239">
        <v>1</v>
      </c>
      <c r="AC76" s="239">
        <v>98</v>
      </c>
      <c r="AD76" s="239" t="s">
        <v>1898</v>
      </c>
      <c r="AF76" s="239" t="s">
        <v>1893</v>
      </c>
      <c r="AG76" s="239">
        <v>4</v>
      </c>
      <c r="AH76" s="239">
        <v>2</v>
      </c>
      <c r="AI76" s="239">
        <v>2</v>
      </c>
      <c r="AJ76" s="239">
        <v>1</v>
      </c>
      <c r="AK76" s="239">
        <v>21</v>
      </c>
      <c r="AL76" s="239">
        <v>25</v>
      </c>
      <c r="AM76" s="239" t="s">
        <v>384</v>
      </c>
      <c r="AN76" s="239">
        <v>5</v>
      </c>
      <c r="AO76" s="239">
        <v>1</v>
      </c>
      <c r="AS76" s="239">
        <v>12</v>
      </c>
      <c r="AT76" s="239">
        <v>9</v>
      </c>
      <c r="AU76" s="239">
        <v>60</v>
      </c>
      <c r="AV76" s="239">
        <v>11</v>
      </c>
      <c r="AW76" s="239">
        <v>21</v>
      </c>
      <c r="CT76" s="239">
        <v>398150.03810007701</v>
      </c>
      <c r="CU76" s="239">
        <v>4965609.1016848702</v>
      </c>
      <c r="CV76" s="239">
        <v>44.836622400000003</v>
      </c>
      <c r="CW76" s="239">
        <v>-94.288603749999993</v>
      </c>
      <c r="CX76" s="239" t="s">
        <v>379</v>
      </c>
      <c r="CY76" s="239" t="s">
        <v>1984</v>
      </c>
    </row>
    <row r="77" spans="1:103" x14ac:dyDescent="0.25">
      <c r="A77" s="239">
        <v>564985</v>
      </c>
      <c r="B77" s="239">
        <v>3</v>
      </c>
      <c r="C77" s="239">
        <v>22</v>
      </c>
      <c r="D77" s="239">
        <v>115.33</v>
      </c>
      <c r="E77" s="239">
        <v>43</v>
      </c>
      <c r="G77" s="239" t="s">
        <v>700</v>
      </c>
      <c r="H77" s="239">
        <v>8</v>
      </c>
      <c r="I77" s="239">
        <v>22</v>
      </c>
      <c r="K77" s="239">
        <v>18200400</v>
      </c>
      <c r="M77" s="239">
        <v>2</v>
      </c>
      <c r="N77" s="239">
        <v>10</v>
      </c>
      <c r="O77" s="239">
        <v>2018</v>
      </c>
      <c r="P77" s="239" t="s">
        <v>386</v>
      </c>
      <c r="Q77" s="239">
        <v>15</v>
      </c>
      <c r="R77" s="239" t="s">
        <v>207</v>
      </c>
      <c r="S77" s="239">
        <v>5</v>
      </c>
      <c r="T77" s="239">
        <v>0</v>
      </c>
      <c r="U77" s="239">
        <v>1</v>
      </c>
      <c r="W77" s="239">
        <v>62</v>
      </c>
      <c r="X77" s="239">
        <v>2</v>
      </c>
      <c r="Y77" s="239">
        <v>1</v>
      </c>
      <c r="Z77" s="239">
        <v>1</v>
      </c>
      <c r="AB77" s="239">
        <v>1</v>
      </c>
      <c r="AC77" s="239">
        <v>98</v>
      </c>
      <c r="AD77" s="239" t="s">
        <v>1898</v>
      </c>
      <c r="AF77" s="239" t="s">
        <v>1893</v>
      </c>
      <c r="AG77" s="239">
        <v>3</v>
      </c>
      <c r="AH77" s="239">
        <v>2</v>
      </c>
      <c r="AI77" s="239">
        <v>4</v>
      </c>
      <c r="AJ77" s="239">
        <v>2</v>
      </c>
      <c r="AK77" s="239">
        <v>21</v>
      </c>
      <c r="AL77" s="239">
        <v>61</v>
      </c>
      <c r="AM77" s="239" t="s">
        <v>374</v>
      </c>
      <c r="AN77" s="239">
        <v>9</v>
      </c>
      <c r="AO77" s="239">
        <v>62</v>
      </c>
      <c r="AS77" s="239">
        <v>12</v>
      </c>
      <c r="AT77" s="239">
        <v>9</v>
      </c>
      <c r="AU77" s="239">
        <v>60</v>
      </c>
      <c r="AV77" s="239">
        <v>11</v>
      </c>
      <c r="AW77" s="239">
        <v>21</v>
      </c>
      <c r="CT77" s="239">
        <v>398141.57141647697</v>
      </c>
      <c r="CU77" s="239">
        <v>4965638.7350774696</v>
      </c>
      <c r="CV77" s="239">
        <v>44.83688789</v>
      </c>
      <c r="CW77" s="239">
        <v>-94.288716789999995</v>
      </c>
      <c r="CX77" s="239" t="s">
        <v>379</v>
      </c>
      <c r="CY77" s="239" t="s">
        <v>1985</v>
      </c>
    </row>
    <row r="78" spans="1:103" x14ac:dyDescent="0.25">
      <c r="A78" s="239">
        <v>359344</v>
      </c>
      <c r="B78" s="239">
        <v>3</v>
      </c>
      <c r="C78" s="239">
        <v>22</v>
      </c>
      <c r="D78" s="239">
        <v>115.419</v>
      </c>
      <c r="E78" s="239">
        <v>43</v>
      </c>
      <c r="G78" s="239" t="s">
        <v>700</v>
      </c>
      <c r="H78" s="239">
        <v>8</v>
      </c>
      <c r="I78" s="239">
        <v>22</v>
      </c>
      <c r="K78" s="239">
        <v>16201230</v>
      </c>
      <c r="M78" s="239">
        <v>6</v>
      </c>
      <c r="N78" s="239">
        <v>26</v>
      </c>
      <c r="O78" s="239">
        <v>2016</v>
      </c>
      <c r="P78" s="239" t="s">
        <v>389</v>
      </c>
      <c r="Q78" s="239">
        <v>1</v>
      </c>
      <c r="R78" s="239" t="s">
        <v>207</v>
      </c>
      <c r="S78" s="239">
        <v>4</v>
      </c>
      <c r="T78" s="239">
        <v>0</v>
      </c>
      <c r="U78" s="239">
        <v>1</v>
      </c>
      <c r="W78" s="239">
        <v>16</v>
      </c>
      <c r="X78" s="239">
        <v>2</v>
      </c>
      <c r="Y78" s="239">
        <v>6</v>
      </c>
      <c r="Z78" s="239">
        <v>1</v>
      </c>
      <c r="AB78" s="239">
        <v>1</v>
      </c>
      <c r="AC78" s="239">
        <v>98</v>
      </c>
      <c r="AD78" s="239" t="s">
        <v>1898</v>
      </c>
      <c r="AF78" s="239" t="s">
        <v>1893</v>
      </c>
      <c r="AG78" s="239">
        <v>4</v>
      </c>
      <c r="AH78" s="239">
        <v>2</v>
      </c>
      <c r="AI78" s="239">
        <v>3</v>
      </c>
      <c r="AJ78" s="239">
        <v>2</v>
      </c>
      <c r="AK78" s="239">
        <v>21</v>
      </c>
      <c r="AL78" s="239">
        <v>39</v>
      </c>
      <c r="AM78" s="239" t="s">
        <v>374</v>
      </c>
      <c r="AN78" s="239">
        <v>5</v>
      </c>
      <c r="AO78" s="239">
        <v>1</v>
      </c>
      <c r="AS78" s="239">
        <v>12</v>
      </c>
      <c r="AT78" s="239">
        <v>9</v>
      </c>
      <c r="AU78" s="239">
        <v>60</v>
      </c>
      <c r="AV78" s="239">
        <v>11</v>
      </c>
      <c r="AW78" s="239">
        <v>21</v>
      </c>
      <c r="CT78" s="239">
        <v>398027.271187876</v>
      </c>
      <c r="CU78" s="239">
        <v>4965748.80196427</v>
      </c>
      <c r="CV78" s="239">
        <v>44.837862149999999</v>
      </c>
      <c r="CW78" s="239">
        <v>-94.290184670000002</v>
      </c>
      <c r="CX78" s="239" t="s">
        <v>379</v>
      </c>
      <c r="CY78" s="239" t="s">
        <v>1986</v>
      </c>
    </row>
    <row r="79" spans="1:103" x14ac:dyDescent="0.25">
      <c r="A79" s="239">
        <v>737402</v>
      </c>
      <c r="B79" s="239">
        <v>3</v>
      </c>
      <c r="C79" s="239">
        <v>22</v>
      </c>
      <c r="D79" s="239">
        <v>115.732</v>
      </c>
      <c r="E79" s="239">
        <v>43</v>
      </c>
      <c r="G79" s="239" t="s">
        <v>700</v>
      </c>
      <c r="H79" s="239">
        <v>8</v>
      </c>
      <c r="I79" s="239">
        <v>22</v>
      </c>
      <c r="K79" s="239">
        <v>19201926</v>
      </c>
      <c r="M79" s="239">
        <v>7</v>
      </c>
      <c r="N79" s="239">
        <v>28</v>
      </c>
      <c r="O79" s="239">
        <v>2019</v>
      </c>
      <c r="P79" s="239" t="s">
        <v>389</v>
      </c>
      <c r="Q79" s="239">
        <v>15</v>
      </c>
      <c r="R79" s="239" t="s">
        <v>207</v>
      </c>
      <c r="S79" s="239">
        <v>3</v>
      </c>
      <c r="T79" s="239">
        <v>0</v>
      </c>
      <c r="U79" s="239">
        <v>2</v>
      </c>
      <c r="V79" s="239">
        <v>10</v>
      </c>
      <c r="W79" s="239">
        <v>10</v>
      </c>
      <c r="X79" s="239">
        <v>2</v>
      </c>
      <c r="Y79" s="239">
        <v>1</v>
      </c>
      <c r="Z79" s="239">
        <v>3</v>
      </c>
      <c r="AA79" s="239">
        <v>8</v>
      </c>
      <c r="AB79" s="239">
        <v>2</v>
      </c>
      <c r="AC79" s="239">
        <v>98</v>
      </c>
      <c r="AD79" s="239" t="s">
        <v>1898</v>
      </c>
      <c r="AF79" s="239" t="s">
        <v>1893</v>
      </c>
      <c r="AG79" s="239">
        <v>5</v>
      </c>
      <c r="AH79" s="239">
        <v>2</v>
      </c>
      <c r="AI79" s="239">
        <v>2</v>
      </c>
      <c r="AJ79" s="239">
        <v>2</v>
      </c>
      <c r="AK79" s="239">
        <v>25</v>
      </c>
      <c r="AL79" s="239">
        <v>25</v>
      </c>
      <c r="AM79" s="239" t="s">
        <v>374</v>
      </c>
      <c r="AN79" s="239">
        <v>5</v>
      </c>
      <c r="AO79" s="239">
        <v>70</v>
      </c>
      <c r="AP79" s="239">
        <v>10</v>
      </c>
      <c r="AS79" s="239">
        <v>12</v>
      </c>
      <c r="AT79" s="239">
        <v>98</v>
      </c>
      <c r="AU79" s="239">
        <v>60</v>
      </c>
      <c r="AV79" s="239">
        <v>11</v>
      </c>
      <c r="AW79" s="239">
        <v>21</v>
      </c>
      <c r="AX79" s="239">
        <v>2</v>
      </c>
      <c r="AY79" s="239">
        <v>49</v>
      </c>
      <c r="AZ79" s="239">
        <v>2</v>
      </c>
      <c r="BA79" s="239">
        <v>27</v>
      </c>
      <c r="BB79" s="239">
        <v>60</v>
      </c>
      <c r="BC79" s="239" t="s">
        <v>374</v>
      </c>
      <c r="BD79" s="239">
        <v>5</v>
      </c>
      <c r="BE79" s="239">
        <v>1</v>
      </c>
      <c r="BI79" s="239">
        <v>12</v>
      </c>
      <c r="BJ79" s="239">
        <v>98</v>
      </c>
      <c r="BK79" s="239">
        <v>60</v>
      </c>
      <c r="BL79" s="239">
        <v>11</v>
      </c>
      <c r="BM79" s="239">
        <v>21</v>
      </c>
      <c r="CT79" s="239">
        <v>397654.73710947501</v>
      </c>
      <c r="CU79" s="239">
        <v>4966045.1358902697</v>
      </c>
      <c r="CV79" s="239">
        <v>44.840475779999998</v>
      </c>
      <c r="CW79" s="239">
        <v>-94.29495661</v>
      </c>
      <c r="CX79" s="239" t="s">
        <v>379</v>
      </c>
      <c r="CY79" s="239" t="s">
        <v>1987</v>
      </c>
    </row>
    <row r="80" spans="1:103" x14ac:dyDescent="0.25">
      <c r="A80" s="239">
        <v>10893114</v>
      </c>
      <c r="B80" s="239">
        <v>3</v>
      </c>
      <c r="C80" s="239">
        <v>22</v>
      </c>
      <c r="D80" s="239">
        <v>115.77500000000001</v>
      </c>
      <c r="E80" s="239">
        <v>43</v>
      </c>
      <c r="G80" s="239" t="s">
        <v>700</v>
      </c>
      <c r="H80" s="239">
        <v>8</v>
      </c>
      <c r="I80" s="239">
        <v>22</v>
      </c>
      <c r="K80" s="239">
        <v>13200785</v>
      </c>
      <c r="L80" s="239">
        <v>131780209</v>
      </c>
      <c r="M80" s="239">
        <v>6</v>
      </c>
      <c r="N80" s="239">
        <v>21</v>
      </c>
      <c r="O80" s="239">
        <v>2013</v>
      </c>
      <c r="P80" s="239" t="s">
        <v>383</v>
      </c>
      <c r="Q80" s="239">
        <v>16</v>
      </c>
      <c r="S80" s="239">
        <v>4</v>
      </c>
      <c r="T80" s="239">
        <v>0</v>
      </c>
      <c r="U80" s="239">
        <v>2</v>
      </c>
      <c r="V80" s="239">
        <v>1</v>
      </c>
      <c r="W80" s="239">
        <v>10</v>
      </c>
      <c r="X80" s="239">
        <v>4</v>
      </c>
      <c r="Y80" s="239">
        <v>1</v>
      </c>
      <c r="Z80" s="239">
        <v>2</v>
      </c>
      <c r="AB80" s="239">
        <v>1</v>
      </c>
      <c r="AC80" s="239">
        <v>98</v>
      </c>
      <c r="AD80" s="239" t="s">
        <v>593</v>
      </c>
      <c r="AE80" s="239" t="s">
        <v>1988</v>
      </c>
      <c r="AF80" s="239" t="s">
        <v>1893</v>
      </c>
      <c r="AG80" s="239">
        <v>7</v>
      </c>
      <c r="AH80" s="239">
        <v>2</v>
      </c>
      <c r="AI80" s="239">
        <v>4</v>
      </c>
      <c r="AJ80" s="239">
        <v>6</v>
      </c>
      <c r="AK80" s="239">
        <v>24</v>
      </c>
      <c r="AL80" s="239">
        <v>48</v>
      </c>
      <c r="AM80" s="239" t="s">
        <v>384</v>
      </c>
      <c r="AN80" s="239">
        <v>5</v>
      </c>
      <c r="AO80" s="239">
        <v>1</v>
      </c>
      <c r="AS80" s="239">
        <v>7</v>
      </c>
      <c r="AT80" s="239">
        <v>1</v>
      </c>
      <c r="AU80" s="239">
        <v>55</v>
      </c>
      <c r="AV80" s="239">
        <v>11</v>
      </c>
      <c r="AW80" s="239">
        <v>21</v>
      </c>
      <c r="AX80" s="239">
        <v>2</v>
      </c>
      <c r="AY80" s="239">
        <v>2</v>
      </c>
      <c r="AZ80" s="239">
        <v>6</v>
      </c>
      <c r="BA80" s="239">
        <v>21</v>
      </c>
      <c r="BB80" s="239">
        <v>23</v>
      </c>
      <c r="BC80" s="239" t="s">
        <v>374</v>
      </c>
      <c r="BD80" s="239">
        <v>5</v>
      </c>
      <c r="BE80" s="239">
        <v>15</v>
      </c>
      <c r="BI80" s="239">
        <v>7</v>
      </c>
      <c r="BJ80" s="239">
        <v>1</v>
      </c>
      <c r="BK80" s="239">
        <v>55</v>
      </c>
      <c r="BL80" s="239">
        <v>11</v>
      </c>
      <c r="BM80" s="239">
        <v>21</v>
      </c>
      <c r="CT80" s="239">
        <v>397582</v>
      </c>
      <c r="CU80" s="239">
        <v>4966082</v>
      </c>
      <c r="CV80" s="239">
        <v>44.840796500000003</v>
      </c>
      <c r="CW80" s="239">
        <v>-94.295879200000002</v>
      </c>
      <c r="CX80" s="239" t="s">
        <v>379</v>
      </c>
      <c r="CY80" s="239" t="s">
        <v>1989</v>
      </c>
    </row>
    <row r="81" spans="1:103" x14ac:dyDescent="0.25">
      <c r="A81" s="239">
        <v>664907</v>
      </c>
      <c r="B81" s="239">
        <v>3</v>
      </c>
      <c r="C81" s="239">
        <v>22</v>
      </c>
      <c r="D81" s="239">
        <v>115.77500000000001</v>
      </c>
      <c r="E81" s="239">
        <v>43</v>
      </c>
      <c r="G81" s="239" t="s">
        <v>700</v>
      </c>
      <c r="H81" s="239">
        <v>8</v>
      </c>
      <c r="I81" s="239">
        <v>22</v>
      </c>
      <c r="K81" s="239">
        <v>18202951</v>
      </c>
      <c r="M81" s="239">
        <v>12</v>
      </c>
      <c r="N81" s="239">
        <v>1</v>
      </c>
      <c r="O81" s="239">
        <v>2018</v>
      </c>
      <c r="P81" s="239" t="s">
        <v>386</v>
      </c>
      <c r="Q81" s="239">
        <v>15</v>
      </c>
      <c r="R81" s="239" t="s">
        <v>207</v>
      </c>
      <c r="S81" s="239">
        <v>5</v>
      </c>
      <c r="T81" s="239">
        <v>0</v>
      </c>
      <c r="U81" s="239">
        <v>1</v>
      </c>
      <c r="W81" s="239">
        <v>28</v>
      </c>
      <c r="X81" s="239">
        <v>4</v>
      </c>
      <c r="Y81" s="239">
        <v>1</v>
      </c>
      <c r="Z81" s="239">
        <v>4</v>
      </c>
      <c r="AB81" s="239">
        <v>3</v>
      </c>
      <c r="AC81" s="239">
        <v>98</v>
      </c>
      <c r="AD81" s="239" t="s">
        <v>1898</v>
      </c>
      <c r="AF81" s="239" t="s">
        <v>1893</v>
      </c>
      <c r="AG81" s="239">
        <v>3</v>
      </c>
      <c r="AH81" s="239">
        <v>2</v>
      </c>
      <c r="AI81" s="239">
        <v>2</v>
      </c>
      <c r="AJ81" s="239">
        <v>2</v>
      </c>
      <c r="AK81" s="239">
        <v>24</v>
      </c>
      <c r="AL81" s="239">
        <v>24</v>
      </c>
      <c r="AM81" s="239" t="s">
        <v>374</v>
      </c>
      <c r="AN81" s="239">
        <v>5</v>
      </c>
      <c r="AO81" s="239">
        <v>62</v>
      </c>
      <c r="AS81" s="239">
        <v>12</v>
      </c>
      <c r="AT81" s="239">
        <v>9</v>
      </c>
      <c r="AU81" s="239">
        <v>60</v>
      </c>
      <c r="AV81" s="239">
        <v>11</v>
      </c>
      <c r="AW81" s="239">
        <v>21</v>
      </c>
      <c r="CT81" s="239">
        <v>397574.30361527402</v>
      </c>
      <c r="CU81" s="239">
        <v>4966070.5359410699</v>
      </c>
      <c r="CV81" s="239">
        <v>44.840692840000003</v>
      </c>
      <c r="CW81" s="239">
        <v>-94.295979180000003</v>
      </c>
      <c r="CX81" s="239" t="s">
        <v>379</v>
      </c>
      <c r="CY81" s="239" t="s">
        <v>1990</v>
      </c>
    </row>
    <row r="82" spans="1:103" x14ac:dyDescent="0.25">
      <c r="A82" s="239">
        <v>584597</v>
      </c>
      <c r="B82" s="239">
        <v>3</v>
      </c>
      <c r="C82" s="239">
        <v>22</v>
      </c>
      <c r="D82" s="239">
        <v>115.77800000000001</v>
      </c>
      <c r="E82" s="239">
        <v>43</v>
      </c>
      <c r="G82" s="239" t="s">
        <v>700</v>
      </c>
      <c r="H82" s="239">
        <v>8</v>
      </c>
      <c r="I82" s="239">
        <v>22</v>
      </c>
      <c r="K82" s="239">
        <v>18200771</v>
      </c>
      <c r="M82" s="239">
        <v>3</v>
      </c>
      <c r="N82" s="239">
        <v>20</v>
      </c>
      <c r="O82" s="239">
        <v>2018</v>
      </c>
      <c r="P82" s="239" t="s">
        <v>391</v>
      </c>
      <c r="Q82" s="239">
        <v>15</v>
      </c>
      <c r="R82" s="239" t="s">
        <v>207</v>
      </c>
      <c r="S82" s="239">
        <v>5</v>
      </c>
      <c r="T82" s="239">
        <v>0</v>
      </c>
      <c r="U82" s="239">
        <v>1</v>
      </c>
      <c r="W82" s="239">
        <v>28</v>
      </c>
      <c r="X82" s="239">
        <v>4</v>
      </c>
      <c r="Y82" s="239">
        <v>1</v>
      </c>
      <c r="Z82" s="239">
        <v>4</v>
      </c>
      <c r="AA82" s="239">
        <v>2</v>
      </c>
      <c r="AB82" s="239">
        <v>2</v>
      </c>
      <c r="AC82" s="239">
        <v>98</v>
      </c>
      <c r="AD82" s="239" t="s">
        <v>1898</v>
      </c>
      <c r="AF82" s="239" t="s">
        <v>1893</v>
      </c>
      <c r="AG82" s="239">
        <v>3</v>
      </c>
      <c r="AH82" s="239">
        <v>2</v>
      </c>
      <c r="AI82" s="239">
        <v>2</v>
      </c>
      <c r="AJ82" s="239">
        <v>2</v>
      </c>
      <c r="AK82" s="239">
        <v>21</v>
      </c>
      <c r="AL82" s="239">
        <v>21</v>
      </c>
      <c r="AM82" s="239" t="s">
        <v>384</v>
      </c>
      <c r="AN82" s="239">
        <v>5</v>
      </c>
      <c r="AO82" s="239">
        <v>1</v>
      </c>
      <c r="AS82" s="239">
        <v>12</v>
      </c>
      <c r="AT82" s="239">
        <v>9</v>
      </c>
      <c r="AU82" s="239">
        <v>60</v>
      </c>
      <c r="AV82" s="239">
        <v>11</v>
      </c>
      <c r="AW82" s="239">
        <v>21</v>
      </c>
      <c r="CT82" s="239">
        <v>397574.30361527501</v>
      </c>
      <c r="CU82" s="239">
        <v>4966079.00262467</v>
      </c>
      <c r="CV82" s="239">
        <v>44.840769039999998</v>
      </c>
      <c r="CW82" s="239">
        <v>-94.295980889999996</v>
      </c>
      <c r="CX82" s="239" t="s">
        <v>379</v>
      </c>
      <c r="CY82" s="239" t="s">
        <v>1991</v>
      </c>
    </row>
    <row r="83" spans="1:103" x14ac:dyDescent="0.25">
      <c r="A83" s="239">
        <v>781085</v>
      </c>
      <c r="B83" s="239">
        <v>3</v>
      </c>
      <c r="C83" s="239">
        <v>22</v>
      </c>
      <c r="D83" s="239">
        <v>116.324</v>
      </c>
      <c r="E83" s="239">
        <v>43</v>
      </c>
      <c r="G83" s="239" t="s">
        <v>700</v>
      </c>
      <c r="H83" s="239">
        <v>8</v>
      </c>
      <c r="I83" s="239">
        <v>22</v>
      </c>
      <c r="K83" s="239">
        <v>20200180</v>
      </c>
      <c r="L83" s="239">
        <v>200190097</v>
      </c>
      <c r="M83" s="239">
        <v>1</v>
      </c>
      <c r="N83" s="239">
        <v>19</v>
      </c>
      <c r="O83" s="239">
        <v>2020</v>
      </c>
      <c r="P83" s="239" t="s">
        <v>389</v>
      </c>
      <c r="Q83" s="239">
        <v>13</v>
      </c>
      <c r="R83" s="239" t="s">
        <v>207</v>
      </c>
      <c r="S83" s="239">
        <v>5</v>
      </c>
      <c r="T83" s="239">
        <v>0</v>
      </c>
      <c r="U83" s="239">
        <v>1</v>
      </c>
      <c r="W83" s="239">
        <v>83</v>
      </c>
      <c r="X83" s="239">
        <v>2</v>
      </c>
      <c r="Y83" s="239">
        <v>1</v>
      </c>
      <c r="Z83" s="239">
        <v>4</v>
      </c>
      <c r="AB83" s="239">
        <v>5</v>
      </c>
      <c r="AC83" s="239">
        <v>98</v>
      </c>
      <c r="AD83" s="239" t="s">
        <v>1898</v>
      </c>
      <c r="AF83" s="239" t="s">
        <v>1893</v>
      </c>
      <c r="AG83" s="239">
        <v>3</v>
      </c>
      <c r="AH83" s="239">
        <v>2</v>
      </c>
      <c r="AI83" s="239">
        <v>3</v>
      </c>
      <c r="AJ83" s="239">
        <v>2</v>
      </c>
      <c r="AK83" s="239">
        <v>21</v>
      </c>
      <c r="AL83" s="239">
        <v>20</v>
      </c>
      <c r="AM83" s="239" t="s">
        <v>374</v>
      </c>
      <c r="AN83" s="239">
        <v>5</v>
      </c>
      <c r="AO83" s="239">
        <v>68</v>
      </c>
      <c r="AS83" s="239">
        <v>12</v>
      </c>
      <c r="AT83" s="239">
        <v>9</v>
      </c>
      <c r="AU83" s="239">
        <v>60</v>
      </c>
      <c r="AV83" s="239">
        <v>11</v>
      </c>
      <c r="AW83" s="239">
        <v>21</v>
      </c>
      <c r="CT83" s="239">
        <v>396841.93548387202</v>
      </c>
      <c r="CU83" s="239">
        <v>4966536.2035390697</v>
      </c>
      <c r="CV83" s="239">
        <v>44.844778249999997</v>
      </c>
      <c r="CW83" s="239">
        <v>-94.305338000000006</v>
      </c>
      <c r="CX83" s="239" t="s">
        <v>379</v>
      </c>
      <c r="CY83" s="239" t="s">
        <v>1992</v>
      </c>
    </row>
    <row r="84" spans="1:103" x14ac:dyDescent="0.25">
      <c r="A84" s="239">
        <v>11094543</v>
      </c>
      <c r="B84" s="239">
        <v>3</v>
      </c>
      <c r="C84" s="239">
        <v>22</v>
      </c>
      <c r="D84" s="239">
        <v>116.506</v>
      </c>
      <c r="E84" s="239">
        <v>43</v>
      </c>
      <c r="G84" s="239" t="s">
        <v>700</v>
      </c>
      <c r="H84" s="239">
        <v>8</v>
      </c>
      <c r="I84" s="239">
        <v>22</v>
      </c>
      <c r="L84" s="239">
        <v>160210049</v>
      </c>
      <c r="M84" s="239">
        <v>12</v>
      </c>
      <c r="N84" s="239">
        <v>20</v>
      </c>
      <c r="O84" s="239">
        <v>2015</v>
      </c>
      <c r="P84" s="239" t="s">
        <v>389</v>
      </c>
      <c r="Q84" s="239">
        <v>18</v>
      </c>
      <c r="S84" s="239">
        <v>5</v>
      </c>
      <c r="T84" s="239">
        <v>0</v>
      </c>
      <c r="U84" s="239">
        <v>1</v>
      </c>
      <c r="V84" s="239">
        <v>8</v>
      </c>
      <c r="W84" s="239">
        <v>16</v>
      </c>
      <c r="Y84" s="239">
        <v>6</v>
      </c>
      <c r="Z84" s="239">
        <v>2</v>
      </c>
      <c r="AB84" s="239">
        <v>1</v>
      </c>
      <c r="AC84" s="239">
        <v>98</v>
      </c>
      <c r="AF84" s="239" t="s">
        <v>1893</v>
      </c>
      <c r="AG84" s="239">
        <v>4</v>
      </c>
      <c r="AH84" s="239">
        <v>2</v>
      </c>
      <c r="AI84" s="239">
        <v>2</v>
      </c>
      <c r="AJ84" s="239">
        <v>6</v>
      </c>
      <c r="AK84" s="239">
        <v>21</v>
      </c>
      <c r="AL84" s="239">
        <v>71</v>
      </c>
      <c r="AM84" s="239" t="s">
        <v>384</v>
      </c>
      <c r="AT84" s="239">
        <v>98</v>
      </c>
      <c r="AU84" s="239">
        <v>60</v>
      </c>
      <c r="CT84" s="239">
        <v>396595</v>
      </c>
      <c r="CU84" s="239">
        <v>4966721</v>
      </c>
      <c r="CV84" s="239">
        <v>44.846409399999999</v>
      </c>
      <c r="CW84" s="239">
        <v>-94.308503099999996</v>
      </c>
      <c r="CX84" s="239" t="s">
        <v>379</v>
      </c>
    </row>
    <row r="85" spans="1:103" x14ac:dyDescent="0.25">
      <c r="A85" s="239">
        <v>10892694</v>
      </c>
      <c r="B85" s="239">
        <v>3</v>
      </c>
      <c r="C85" s="239">
        <v>22</v>
      </c>
      <c r="D85" s="239">
        <v>116.79300000000001</v>
      </c>
      <c r="E85" s="239">
        <v>43</v>
      </c>
      <c r="G85" s="239" t="s">
        <v>700</v>
      </c>
      <c r="H85" s="239">
        <v>8</v>
      </c>
      <c r="I85" s="239">
        <v>22</v>
      </c>
      <c r="K85" s="239">
        <v>13200768</v>
      </c>
      <c r="L85" s="239">
        <v>131720165</v>
      </c>
      <c r="M85" s="239">
        <v>6</v>
      </c>
      <c r="N85" s="239">
        <v>18</v>
      </c>
      <c r="O85" s="239">
        <v>2013</v>
      </c>
      <c r="P85" s="239" t="s">
        <v>391</v>
      </c>
      <c r="Q85" s="239">
        <v>17</v>
      </c>
      <c r="S85" s="239">
        <v>5</v>
      </c>
      <c r="T85" s="239">
        <v>0</v>
      </c>
      <c r="U85" s="239">
        <v>3</v>
      </c>
      <c r="V85" s="239">
        <v>1</v>
      </c>
      <c r="W85" s="239">
        <v>10</v>
      </c>
      <c r="X85" s="239">
        <v>3</v>
      </c>
      <c r="Y85" s="239">
        <v>1</v>
      </c>
      <c r="Z85" s="239">
        <v>1</v>
      </c>
      <c r="AB85" s="239">
        <v>1</v>
      </c>
      <c r="AC85" s="239">
        <v>98</v>
      </c>
      <c r="AD85" s="239" t="s">
        <v>593</v>
      </c>
      <c r="AE85" s="239" t="s">
        <v>1993</v>
      </c>
      <c r="AF85" s="239" t="s">
        <v>1893</v>
      </c>
      <c r="AG85" s="239">
        <v>7</v>
      </c>
      <c r="AH85" s="239">
        <v>2</v>
      </c>
      <c r="AI85" s="239">
        <v>3</v>
      </c>
      <c r="AJ85" s="239">
        <v>1</v>
      </c>
      <c r="AK85" s="239">
        <v>21</v>
      </c>
      <c r="AL85" s="239">
        <v>53</v>
      </c>
      <c r="AM85" s="239" t="s">
        <v>374</v>
      </c>
      <c r="AN85" s="239">
        <v>5</v>
      </c>
      <c r="AS85" s="239">
        <v>7</v>
      </c>
      <c r="AT85" s="239">
        <v>98</v>
      </c>
      <c r="AU85" s="239">
        <v>55</v>
      </c>
      <c r="AV85" s="239">
        <v>11</v>
      </c>
      <c r="AW85" s="239">
        <v>20</v>
      </c>
      <c r="AX85" s="239">
        <v>2</v>
      </c>
      <c r="AY85" s="239">
        <v>4</v>
      </c>
      <c r="AZ85" s="239">
        <v>1</v>
      </c>
      <c r="BA85" s="239">
        <v>21</v>
      </c>
      <c r="BB85" s="239">
        <v>27</v>
      </c>
      <c r="BC85" s="239" t="s">
        <v>374</v>
      </c>
      <c r="BD85" s="239">
        <v>5</v>
      </c>
      <c r="BI85" s="239">
        <v>7</v>
      </c>
      <c r="BJ85" s="239">
        <v>98</v>
      </c>
      <c r="BK85" s="239">
        <v>55</v>
      </c>
      <c r="BL85" s="239">
        <v>11</v>
      </c>
      <c r="BM85" s="239">
        <v>20</v>
      </c>
      <c r="BN85" s="239">
        <v>2</v>
      </c>
      <c r="BO85" s="239">
        <v>2</v>
      </c>
      <c r="BP85" s="239">
        <v>1</v>
      </c>
      <c r="BQ85" s="239">
        <v>21</v>
      </c>
      <c r="BR85" s="239">
        <v>38</v>
      </c>
      <c r="BS85" s="239" t="s">
        <v>374</v>
      </c>
      <c r="BT85" s="239">
        <v>5</v>
      </c>
      <c r="BY85" s="239">
        <v>7</v>
      </c>
      <c r="BZ85" s="239">
        <v>98</v>
      </c>
      <c r="CA85" s="239">
        <v>55</v>
      </c>
      <c r="CB85" s="239">
        <v>11</v>
      </c>
      <c r="CC85" s="239">
        <v>20</v>
      </c>
      <c r="CT85" s="239">
        <v>396205</v>
      </c>
      <c r="CU85" s="239">
        <v>4966970</v>
      </c>
      <c r="CV85" s="239">
        <v>44.848587999999999</v>
      </c>
      <c r="CW85" s="239">
        <v>-94.313489399999995</v>
      </c>
      <c r="CX85" s="239" t="s">
        <v>379</v>
      </c>
      <c r="CY85" s="239" t="s">
        <v>1994</v>
      </c>
    </row>
    <row r="86" spans="1:103" x14ac:dyDescent="0.25">
      <c r="A86" s="239">
        <v>675805</v>
      </c>
      <c r="B86" s="239">
        <v>3</v>
      </c>
      <c r="C86" s="239">
        <v>22</v>
      </c>
      <c r="D86" s="239">
        <v>116.798</v>
      </c>
      <c r="E86" s="239">
        <v>43</v>
      </c>
      <c r="G86" s="239" t="s">
        <v>700</v>
      </c>
      <c r="H86" s="239">
        <v>8</v>
      </c>
      <c r="I86" s="239">
        <v>22</v>
      </c>
      <c r="K86" s="239">
        <v>19200102</v>
      </c>
      <c r="M86" s="239">
        <v>1</v>
      </c>
      <c r="N86" s="239">
        <v>13</v>
      </c>
      <c r="O86" s="239">
        <v>2019</v>
      </c>
      <c r="P86" s="239" t="s">
        <v>389</v>
      </c>
      <c r="Q86" s="239">
        <v>14</v>
      </c>
      <c r="R86" s="239" t="s">
        <v>512</v>
      </c>
      <c r="S86" s="239">
        <v>5</v>
      </c>
      <c r="T86" s="239">
        <v>0</v>
      </c>
      <c r="U86" s="239">
        <v>2</v>
      </c>
      <c r="V86" s="239">
        <v>5</v>
      </c>
      <c r="W86" s="239">
        <v>10</v>
      </c>
      <c r="X86" s="239">
        <v>3</v>
      </c>
      <c r="Y86" s="239">
        <v>1</v>
      </c>
      <c r="Z86" s="239">
        <v>2</v>
      </c>
      <c r="AB86" s="239">
        <v>1</v>
      </c>
      <c r="AC86" s="239">
        <v>98</v>
      </c>
      <c r="AD86" s="239" t="s">
        <v>1898</v>
      </c>
      <c r="AF86" s="239" t="s">
        <v>1893</v>
      </c>
      <c r="AG86" s="239">
        <v>10</v>
      </c>
      <c r="AH86" s="239">
        <v>2</v>
      </c>
      <c r="AI86" s="239">
        <v>2</v>
      </c>
      <c r="AJ86" s="239">
        <v>1</v>
      </c>
      <c r="AK86" s="239">
        <v>21</v>
      </c>
      <c r="AL86" s="239">
        <v>54</v>
      </c>
      <c r="AM86" s="239" t="s">
        <v>384</v>
      </c>
      <c r="AN86" s="239">
        <v>5</v>
      </c>
      <c r="AO86" s="239">
        <v>1</v>
      </c>
      <c r="AS86" s="239">
        <v>12</v>
      </c>
      <c r="AT86" s="239">
        <v>9</v>
      </c>
      <c r="AU86" s="239">
        <v>60</v>
      </c>
      <c r="AV86" s="239">
        <v>11</v>
      </c>
      <c r="AW86" s="239">
        <v>21</v>
      </c>
      <c r="AX86" s="239">
        <v>2</v>
      </c>
      <c r="AY86" s="239">
        <v>48</v>
      </c>
      <c r="AZ86" s="239">
        <v>4</v>
      </c>
      <c r="BA86" s="239">
        <v>21</v>
      </c>
      <c r="BB86" s="239">
        <v>23</v>
      </c>
      <c r="BC86" s="239" t="s">
        <v>374</v>
      </c>
      <c r="BD86" s="239">
        <v>5</v>
      </c>
      <c r="BE86" s="239">
        <v>2</v>
      </c>
      <c r="BI86" s="239">
        <v>12</v>
      </c>
      <c r="BJ86" s="239">
        <v>23</v>
      </c>
      <c r="BL86" s="239">
        <v>11</v>
      </c>
      <c r="BM86" s="239">
        <v>21</v>
      </c>
      <c r="CT86" s="239">
        <v>396200.58420116903</v>
      </c>
      <c r="CU86" s="239">
        <v>4966978.5877571702</v>
      </c>
      <c r="CV86" s="239">
        <v>44.84866658</v>
      </c>
      <c r="CW86" s="239">
        <v>-94.313541880000002</v>
      </c>
      <c r="CX86" s="239" t="s">
        <v>379</v>
      </c>
      <c r="CY86" s="239" t="s">
        <v>1995</v>
      </c>
    </row>
    <row r="87" spans="1:103" x14ac:dyDescent="0.25">
      <c r="A87" s="239">
        <v>11058839</v>
      </c>
      <c r="B87" s="239">
        <v>3</v>
      </c>
      <c r="C87" s="239">
        <v>22</v>
      </c>
      <c r="D87" s="239">
        <v>116.92400000000001</v>
      </c>
      <c r="E87" s="239">
        <v>43</v>
      </c>
      <c r="G87" s="239" t="s">
        <v>700</v>
      </c>
      <c r="H87" s="239">
        <v>8</v>
      </c>
      <c r="I87" s="239">
        <v>22</v>
      </c>
      <c r="K87" s="239">
        <v>15200833</v>
      </c>
      <c r="L87" s="239">
        <v>151660200</v>
      </c>
      <c r="M87" s="239">
        <v>5</v>
      </c>
      <c r="N87" s="239">
        <v>23</v>
      </c>
      <c r="O87" s="239">
        <v>2015</v>
      </c>
      <c r="P87" s="239" t="s">
        <v>386</v>
      </c>
      <c r="Q87" s="239">
        <v>18</v>
      </c>
      <c r="S87" s="239">
        <v>4</v>
      </c>
      <c r="T87" s="239">
        <v>0</v>
      </c>
      <c r="U87" s="239">
        <v>2</v>
      </c>
      <c r="V87" s="239">
        <v>1</v>
      </c>
      <c r="W87" s="239">
        <v>10</v>
      </c>
      <c r="X87" s="239">
        <v>4</v>
      </c>
      <c r="Y87" s="239">
        <v>1</v>
      </c>
      <c r="Z87" s="239">
        <v>2</v>
      </c>
      <c r="AB87" s="239">
        <v>1</v>
      </c>
      <c r="AC87" s="239">
        <v>98</v>
      </c>
      <c r="AD87" s="239" t="s">
        <v>593</v>
      </c>
      <c r="AE87" s="239" t="s">
        <v>1996</v>
      </c>
      <c r="AF87" s="239" t="s">
        <v>1893</v>
      </c>
      <c r="AG87" s="239">
        <v>7</v>
      </c>
      <c r="AH87" s="239">
        <v>2</v>
      </c>
      <c r="AI87" s="239">
        <v>2</v>
      </c>
      <c r="AJ87" s="239">
        <v>1</v>
      </c>
      <c r="AK87" s="239">
        <v>90</v>
      </c>
      <c r="AL87" s="239">
        <v>40</v>
      </c>
      <c r="AM87" s="239" t="s">
        <v>374</v>
      </c>
      <c r="AN87" s="239">
        <v>99</v>
      </c>
      <c r="AQ87" s="239">
        <v>90</v>
      </c>
      <c r="AS87" s="239">
        <v>7</v>
      </c>
      <c r="AT87" s="239">
        <v>2</v>
      </c>
      <c r="AU87" s="239">
        <v>55</v>
      </c>
      <c r="AV87" s="239">
        <v>11</v>
      </c>
      <c r="AW87" s="239">
        <v>21</v>
      </c>
      <c r="AX87" s="239">
        <v>2</v>
      </c>
      <c r="AY87" s="239">
        <v>3</v>
      </c>
      <c r="AZ87" s="239">
        <v>1</v>
      </c>
      <c r="BA87" s="239">
        <v>29</v>
      </c>
      <c r="BB87" s="239">
        <v>32</v>
      </c>
      <c r="BC87" s="239" t="s">
        <v>374</v>
      </c>
      <c r="BD87" s="239">
        <v>5</v>
      </c>
      <c r="BI87" s="239">
        <v>7</v>
      </c>
      <c r="BJ87" s="239">
        <v>2</v>
      </c>
      <c r="BK87" s="239">
        <v>55</v>
      </c>
      <c r="BL87" s="239">
        <v>11</v>
      </c>
      <c r="BM87" s="239">
        <v>21</v>
      </c>
      <c r="CT87" s="239">
        <v>396029</v>
      </c>
      <c r="CU87" s="239">
        <v>4967084</v>
      </c>
      <c r="CV87" s="239">
        <v>44.849591199999999</v>
      </c>
      <c r="CW87" s="239">
        <v>-94.315740099999999</v>
      </c>
      <c r="CX87" s="239" t="s">
        <v>379</v>
      </c>
      <c r="CY87" s="239" t="s">
        <v>1997</v>
      </c>
    </row>
    <row r="88" spans="1:103" x14ac:dyDescent="0.25">
      <c r="A88" s="239">
        <v>719801</v>
      </c>
      <c r="B88" s="239">
        <v>3</v>
      </c>
      <c r="C88" s="239">
        <v>22</v>
      </c>
      <c r="D88" s="239">
        <v>116.947</v>
      </c>
      <c r="E88" s="239">
        <v>43</v>
      </c>
      <c r="G88" s="239" t="s">
        <v>700</v>
      </c>
      <c r="H88" s="239">
        <v>8</v>
      </c>
      <c r="I88" s="239">
        <v>22</v>
      </c>
      <c r="K88" s="239">
        <v>19201378</v>
      </c>
      <c r="M88" s="239">
        <v>5</v>
      </c>
      <c r="N88" s="239">
        <v>12</v>
      </c>
      <c r="O88" s="239">
        <v>2019</v>
      </c>
      <c r="P88" s="239" t="s">
        <v>389</v>
      </c>
      <c r="Q88" s="239">
        <v>22</v>
      </c>
      <c r="R88" s="239">
        <v>98</v>
      </c>
      <c r="S88" s="239">
        <v>5</v>
      </c>
      <c r="T88" s="239">
        <v>0</v>
      </c>
      <c r="U88" s="239">
        <v>1</v>
      </c>
      <c r="W88" s="239">
        <v>48</v>
      </c>
      <c r="X88" s="239">
        <v>3</v>
      </c>
      <c r="Y88" s="239">
        <v>6</v>
      </c>
      <c r="Z88" s="239">
        <v>1</v>
      </c>
      <c r="AB88" s="239">
        <v>1</v>
      </c>
      <c r="AC88" s="239">
        <v>98</v>
      </c>
      <c r="AD88" s="239" t="s">
        <v>1898</v>
      </c>
      <c r="AF88" s="239" t="s">
        <v>1893</v>
      </c>
      <c r="AG88" s="239">
        <v>3</v>
      </c>
      <c r="AH88" s="239">
        <v>2</v>
      </c>
      <c r="AI88" s="239">
        <v>49</v>
      </c>
      <c r="AJ88" s="239">
        <v>2</v>
      </c>
      <c r="AK88" s="239">
        <v>21</v>
      </c>
      <c r="AL88" s="239">
        <v>57</v>
      </c>
      <c r="AM88" s="239" t="s">
        <v>374</v>
      </c>
      <c r="AN88" s="239">
        <v>5</v>
      </c>
      <c r="AO88" s="239">
        <v>90</v>
      </c>
      <c r="AS88" s="239">
        <v>12</v>
      </c>
      <c r="AT88" s="239">
        <v>98</v>
      </c>
      <c r="AU88" s="239">
        <v>60</v>
      </c>
      <c r="AV88" s="239">
        <v>11</v>
      </c>
      <c r="AW88" s="239">
        <v>21</v>
      </c>
      <c r="CT88" s="239">
        <v>396003.73380746797</v>
      </c>
      <c r="CU88" s="239">
        <v>4967095.0046566799</v>
      </c>
      <c r="CV88" s="239">
        <v>44.849685630000003</v>
      </c>
      <c r="CW88" s="239">
        <v>-94.316056149999994</v>
      </c>
      <c r="CX88" s="239" t="s">
        <v>379</v>
      </c>
      <c r="CY88" s="239" t="s">
        <v>1998</v>
      </c>
    </row>
    <row r="89" spans="1:103" x14ac:dyDescent="0.25">
      <c r="A89" s="239">
        <v>868733</v>
      </c>
      <c r="B89" s="239">
        <v>3</v>
      </c>
      <c r="C89" s="239">
        <v>22</v>
      </c>
      <c r="D89" s="239">
        <v>116.952</v>
      </c>
      <c r="E89" s="239">
        <v>43</v>
      </c>
      <c r="G89" s="239" t="s">
        <v>700</v>
      </c>
      <c r="H89" s="239">
        <v>8</v>
      </c>
      <c r="I89" s="239">
        <v>22</v>
      </c>
      <c r="K89" s="239">
        <v>20202836</v>
      </c>
      <c r="L89" s="239">
        <v>203510135</v>
      </c>
      <c r="M89" s="239">
        <v>12</v>
      </c>
      <c r="N89" s="239">
        <v>16</v>
      </c>
      <c r="O89" s="239">
        <v>2020</v>
      </c>
      <c r="P89" s="239" t="s">
        <v>375</v>
      </c>
      <c r="Q89" s="239">
        <v>8</v>
      </c>
      <c r="R89" s="239" t="s">
        <v>207</v>
      </c>
      <c r="S89" s="239">
        <v>0</v>
      </c>
      <c r="T89" s="239">
        <v>0</v>
      </c>
      <c r="U89" s="239">
        <v>1</v>
      </c>
      <c r="W89" s="239">
        <v>83</v>
      </c>
      <c r="X89" s="239">
        <v>2</v>
      </c>
      <c r="Y89" s="239">
        <v>1</v>
      </c>
      <c r="Z89" s="239">
        <v>1</v>
      </c>
      <c r="AB89" s="239">
        <v>1</v>
      </c>
      <c r="AC89" s="239">
        <v>98</v>
      </c>
      <c r="AD89" s="239" t="s">
        <v>1898</v>
      </c>
      <c r="AF89" s="239" t="s">
        <v>1893</v>
      </c>
      <c r="AG89" s="239">
        <v>3</v>
      </c>
      <c r="AH89" s="239">
        <v>2</v>
      </c>
      <c r="AI89" s="239">
        <v>4</v>
      </c>
      <c r="AJ89" s="239">
        <v>2</v>
      </c>
      <c r="AK89" s="239">
        <v>21</v>
      </c>
      <c r="AL89" s="239">
        <v>21</v>
      </c>
      <c r="AM89" s="239" t="s">
        <v>374</v>
      </c>
      <c r="AN89" s="239">
        <v>11</v>
      </c>
      <c r="AO89" s="239">
        <v>74</v>
      </c>
      <c r="AP89" s="239">
        <v>62</v>
      </c>
      <c r="AS89" s="239">
        <v>12</v>
      </c>
      <c r="AT89" s="239">
        <v>9</v>
      </c>
      <c r="AU89" s="239">
        <v>60</v>
      </c>
      <c r="AV89" s="239">
        <v>12</v>
      </c>
      <c r="AW89" s="239">
        <v>21</v>
      </c>
      <c r="CT89" s="239">
        <v>395999.50046566798</v>
      </c>
      <c r="CU89" s="239">
        <v>4967095.0046566799</v>
      </c>
      <c r="CV89" s="239">
        <v>44.849685010000002</v>
      </c>
      <c r="CW89" s="239">
        <v>-94.316109710000006</v>
      </c>
      <c r="CX89" s="239" t="s">
        <v>379</v>
      </c>
      <c r="CY89" s="239" t="s">
        <v>1999</v>
      </c>
    </row>
    <row r="90" spans="1:103" x14ac:dyDescent="0.25">
      <c r="A90" s="239">
        <v>10972951</v>
      </c>
      <c r="B90" s="239">
        <v>3</v>
      </c>
      <c r="C90" s="239">
        <v>22</v>
      </c>
      <c r="D90" s="239">
        <v>117.307</v>
      </c>
      <c r="E90" s="239">
        <v>43</v>
      </c>
      <c r="G90" s="239" t="s">
        <v>700</v>
      </c>
      <c r="H90" s="239">
        <v>8</v>
      </c>
      <c r="I90" s="239">
        <v>22</v>
      </c>
      <c r="K90" s="239">
        <v>14200619</v>
      </c>
      <c r="L90" s="239">
        <v>141120169</v>
      </c>
      <c r="M90" s="239">
        <v>4</v>
      </c>
      <c r="N90" s="239">
        <v>21</v>
      </c>
      <c r="O90" s="239">
        <v>2014</v>
      </c>
      <c r="P90" s="239" t="s">
        <v>381</v>
      </c>
      <c r="Q90" s="239">
        <v>18</v>
      </c>
      <c r="R90" s="239" t="s">
        <v>512</v>
      </c>
      <c r="S90" s="239">
        <v>5</v>
      </c>
      <c r="T90" s="239">
        <v>0</v>
      </c>
      <c r="U90" s="239">
        <v>1</v>
      </c>
      <c r="V90" s="239">
        <v>4</v>
      </c>
      <c r="W90" s="239">
        <v>32</v>
      </c>
      <c r="X90" s="239">
        <v>2</v>
      </c>
      <c r="Y90" s="239">
        <v>1</v>
      </c>
      <c r="Z90" s="239">
        <v>8</v>
      </c>
      <c r="AB90" s="239">
        <v>1</v>
      </c>
      <c r="AC90" s="239">
        <v>98</v>
      </c>
      <c r="AD90" s="239" t="s">
        <v>593</v>
      </c>
      <c r="AE90" s="239">
        <v>118</v>
      </c>
      <c r="AF90" s="239" t="s">
        <v>1893</v>
      </c>
      <c r="AG90" s="239">
        <v>3</v>
      </c>
      <c r="AH90" s="239">
        <v>2</v>
      </c>
      <c r="AI90" s="239">
        <v>2</v>
      </c>
      <c r="AJ90" s="239">
        <v>1</v>
      </c>
      <c r="AK90" s="239">
        <v>21</v>
      </c>
      <c r="AL90" s="239">
        <v>16</v>
      </c>
      <c r="AM90" s="239" t="s">
        <v>374</v>
      </c>
      <c r="AN90" s="239">
        <v>5</v>
      </c>
      <c r="AS90" s="239">
        <v>7</v>
      </c>
      <c r="AT90" s="239">
        <v>5</v>
      </c>
      <c r="AU90" s="239">
        <v>55</v>
      </c>
      <c r="AV90" s="239">
        <v>11</v>
      </c>
      <c r="AW90" s="239">
        <v>21</v>
      </c>
      <c r="CT90" s="239">
        <v>395582</v>
      </c>
      <c r="CU90" s="239">
        <v>4967508</v>
      </c>
      <c r="CV90" s="239">
        <v>44.8533416</v>
      </c>
      <c r="CW90" s="239">
        <v>-94.321471399999993</v>
      </c>
      <c r="CX90" s="239" t="s">
        <v>379</v>
      </c>
      <c r="CY90" s="239" t="s">
        <v>2000</v>
      </c>
    </row>
    <row r="91" spans="1:103" x14ac:dyDescent="0.25">
      <c r="A91" s="239">
        <v>421796</v>
      </c>
      <c r="B91" s="239">
        <v>3</v>
      </c>
      <c r="C91" s="239">
        <v>22</v>
      </c>
      <c r="D91" s="239">
        <v>117.595</v>
      </c>
      <c r="E91" s="239">
        <v>43</v>
      </c>
      <c r="G91" s="239" t="s">
        <v>700</v>
      </c>
      <c r="H91" s="239">
        <v>8</v>
      </c>
      <c r="I91" s="239">
        <v>22</v>
      </c>
      <c r="K91" s="239">
        <v>16202780</v>
      </c>
      <c r="M91" s="239">
        <v>12</v>
      </c>
      <c r="N91" s="239">
        <v>17</v>
      </c>
      <c r="O91" s="239">
        <v>2016</v>
      </c>
      <c r="P91" s="239" t="s">
        <v>386</v>
      </c>
      <c r="Q91" s="239">
        <v>6</v>
      </c>
      <c r="R91" s="239" t="s">
        <v>207</v>
      </c>
      <c r="S91" s="239">
        <v>5</v>
      </c>
      <c r="T91" s="239">
        <v>0</v>
      </c>
      <c r="U91" s="239">
        <v>1</v>
      </c>
      <c r="W91" s="239">
        <v>30</v>
      </c>
      <c r="X91" s="239">
        <v>2</v>
      </c>
      <c r="Y91" s="239">
        <v>6</v>
      </c>
      <c r="Z91" s="239">
        <v>7</v>
      </c>
      <c r="AB91" s="239">
        <v>3</v>
      </c>
      <c r="AC91" s="239">
        <v>98</v>
      </c>
      <c r="AD91" s="239" t="s">
        <v>1898</v>
      </c>
      <c r="AF91" s="239" t="s">
        <v>1893</v>
      </c>
      <c r="AG91" s="239">
        <v>3</v>
      </c>
      <c r="AH91" s="239">
        <v>2</v>
      </c>
      <c r="AI91" s="239">
        <v>2</v>
      </c>
      <c r="AJ91" s="239">
        <v>2</v>
      </c>
      <c r="AK91" s="239">
        <v>21</v>
      </c>
      <c r="AL91" s="239">
        <v>27</v>
      </c>
      <c r="AM91" s="239" t="s">
        <v>384</v>
      </c>
      <c r="AN91" s="239">
        <v>5</v>
      </c>
      <c r="AO91" s="239">
        <v>1</v>
      </c>
      <c r="AS91" s="239">
        <v>12</v>
      </c>
      <c r="AT91" s="239">
        <v>9</v>
      </c>
      <c r="AU91" s="239">
        <v>60</v>
      </c>
      <c r="AV91" s="239">
        <v>12</v>
      </c>
      <c r="AW91" s="239">
        <v>21</v>
      </c>
      <c r="CT91" s="239">
        <v>395233.265599865</v>
      </c>
      <c r="CU91" s="239">
        <v>4967835.8394716801</v>
      </c>
      <c r="CV91" s="239">
        <v>44.856240200000002</v>
      </c>
      <c r="CW91" s="239">
        <v>-94.32595671</v>
      </c>
      <c r="CX91" s="239" t="s">
        <v>379</v>
      </c>
      <c r="CY91" s="239" t="s">
        <v>2001</v>
      </c>
    </row>
    <row r="92" spans="1:103" x14ac:dyDescent="0.25">
      <c r="A92" s="239">
        <v>542089</v>
      </c>
      <c r="B92" s="239">
        <v>3</v>
      </c>
      <c r="C92" s="239">
        <v>22</v>
      </c>
      <c r="D92" s="239">
        <v>117.864</v>
      </c>
      <c r="E92" s="239">
        <v>43</v>
      </c>
      <c r="G92" s="239" t="s">
        <v>700</v>
      </c>
      <c r="H92" s="239">
        <v>8</v>
      </c>
      <c r="I92" s="239">
        <v>22</v>
      </c>
      <c r="K92" s="239">
        <v>18200311</v>
      </c>
      <c r="M92" s="239">
        <v>1</v>
      </c>
      <c r="N92" s="239">
        <v>31</v>
      </c>
      <c r="O92" s="239">
        <v>2018</v>
      </c>
      <c r="P92" s="239" t="s">
        <v>375</v>
      </c>
      <c r="Q92" s="239">
        <v>23</v>
      </c>
      <c r="R92" s="239" t="s">
        <v>512</v>
      </c>
      <c r="S92" s="239">
        <v>5</v>
      </c>
      <c r="T92" s="239">
        <v>0</v>
      </c>
      <c r="U92" s="239">
        <v>1</v>
      </c>
      <c r="W92" s="239">
        <v>32</v>
      </c>
      <c r="X92" s="239">
        <v>90</v>
      </c>
      <c r="Y92" s="239">
        <v>6</v>
      </c>
      <c r="Z92" s="239">
        <v>4</v>
      </c>
      <c r="AB92" s="239">
        <v>3</v>
      </c>
      <c r="AC92" s="239">
        <v>98</v>
      </c>
      <c r="AD92" s="239" t="s">
        <v>1898</v>
      </c>
      <c r="AF92" s="239" t="s">
        <v>2002</v>
      </c>
      <c r="AG92" s="239">
        <v>3</v>
      </c>
      <c r="AH92" s="239">
        <v>2</v>
      </c>
      <c r="AI92" s="239">
        <v>2</v>
      </c>
      <c r="AJ92" s="239">
        <v>1</v>
      </c>
      <c r="AK92" s="239">
        <v>21</v>
      </c>
      <c r="AL92" s="239">
        <v>31</v>
      </c>
      <c r="AM92" s="239" t="s">
        <v>374</v>
      </c>
      <c r="AN92" s="239">
        <v>99</v>
      </c>
      <c r="AO92" s="239">
        <v>90</v>
      </c>
      <c r="AS92" s="239">
        <v>90</v>
      </c>
      <c r="AT92" s="239">
        <v>24</v>
      </c>
      <c r="AU92" s="239">
        <v>60</v>
      </c>
      <c r="AV92" s="239">
        <v>11</v>
      </c>
      <c r="AW92" s="239">
        <v>21</v>
      </c>
      <c r="CT92" s="239">
        <v>394924.23164846399</v>
      </c>
      <c r="CU92" s="239">
        <v>4968221.0735754799</v>
      </c>
      <c r="CV92" s="239">
        <v>44.859661719999998</v>
      </c>
      <c r="CW92" s="239">
        <v>-94.329946699999994</v>
      </c>
      <c r="CX92" s="239" t="s">
        <v>379</v>
      </c>
      <c r="CY92" s="239" t="s">
        <v>2003</v>
      </c>
    </row>
    <row r="93" spans="1:103" x14ac:dyDescent="0.25">
      <c r="A93" s="239">
        <v>10729182</v>
      </c>
      <c r="B93" s="239">
        <v>3</v>
      </c>
      <c r="C93" s="239">
        <v>22</v>
      </c>
      <c r="D93" s="239">
        <v>118.224</v>
      </c>
      <c r="E93" s="239">
        <v>43</v>
      </c>
      <c r="G93" s="239" t="s">
        <v>700</v>
      </c>
      <c r="H93" s="239">
        <v>8</v>
      </c>
      <c r="I93" s="239">
        <v>22</v>
      </c>
      <c r="K93" s="239">
        <v>11200261</v>
      </c>
      <c r="L93" s="239">
        <v>110450238</v>
      </c>
      <c r="M93" s="239">
        <v>2</v>
      </c>
      <c r="N93" s="239">
        <v>1</v>
      </c>
      <c r="O93" s="239">
        <v>2011</v>
      </c>
      <c r="P93" s="239" t="s">
        <v>391</v>
      </c>
      <c r="Q93" s="239">
        <v>16</v>
      </c>
      <c r="S93" s="239">
        <v>5</v>
      </c>
      <c r="T93" s="239">
        <v>0</v>
      </c>
      <c r="U93" s="239">
        <v>2</v>
      </c>
      <c r="V93" s="239">
        <v>1</v>
      </c>
      <c r="W93" s="239">
        <v>10</v>
      </c>
      <c r="X93" s="239">
        <v>3</v>
      </c>
      <c r="Y93" s="239">
        <v>1</v>
      </c>
      <c r="Z93" s="239">
        <v>2</v>
      </c>
      <c r="AB93" s="239">
        <v>5</v>
      </c>
      <c r="AC93" s="239">
        <v>98</v>
      </c>
      <c r="AD93" s="239" t="s">
        <v>593</v>
      </c>
      <c r="AE93" s="239" t="s">
        <v>2004</v>
      </c>
      <c r="AF93" s="239" t="s">
        <v>1893</v>
      </c>
      <c r="AG93" s="239">
        <v>7</v>
      </c>
      <c r="AH93" s="239">
        <v>2</v>
      </c>
      <c r="AI93" s="239">
        <v>2</v>
      </c>
      <c r="AJ93" s="239">
        <v>3</v>
      </c>
      <c r="AK93" s="239">
        <v>23</v>
      </c>
      <c r="AL93" s="239">
        <v>23</v>
      </c>
      <c r="AM93" s="239" t="s">
        <v>384</v>
      </c>
      <c r="AN93" s="239">
        <v>5</v>
      </c>
      <c r="AO93" s="239">
        <v>1</v>
      </c>
      <c r="AS93" s="239">
        <v>7</v>
      </c>
      <c r="AT93" s="239">
        <v>2</v>
      </c>
      <c r="AU93" s="239">
        <v>55</v>
      </c>
      <c r="AV93" s="239">
        <v>11</v>
      </c>
      <c r="AW93" s="239">
        <v>21</v>
      </c>
      <c r="AX93" s="239">
        <v>2</v>
      </c>
      <c r="AY93" s="239">
        <v>2</v>
      </c>
      <c r="AZ93" s="239">
        <v>3</v>
      </c>
      <c r="BA93" s="239">
        <v>23</v>
      </c>
      <c r="BB93" s="239">
        <v>22</v>
      </c>
      <c r="BC93" s="239" t="s">
        <v>374</v>
      </c>
      <c r="BD93" s="239">
        <v>5</v>
      </c>
      <c r="BI93" s="239">
        <v>7</v>
      </c>
      <c r="BJ93" s="239">
        <v>2</v>
      </c>
      <c r="BK93" s="239">
        <v>55</v>
      </c>
      <c r="BL93" s="239">
        <v>11</v>
      </c>
      <c r="BM93" s="239">
        <v>21</v>
      </c>
      <c r="CT93" s="239">
        <v>394700</v>
      </c>
      <c r="CU93" s="239">
        <v>4968673</v>
      </c>
      <c r="CV93" s="239">
        <v>44.863694899999999</v>
      </c>
      <c r="CW93" s="239">
        <v>-94.332877300000007</v>
      </c>
      <c r="CX93" s="239" t="s">
        <v>379</v>
      </c>
      <c r="CY93" s="239" t="s">
        <v>2005</v>
      </c>
    </row>
    <row r="94" spans="1:103" x14ac:dyDescent="0.25">
      <c r="A94" s="239">
        <v>760361</v>
      </c>
      <c r="B94" s="239">
        <v>3</v>
      </c>
      <c r="C94" s="239">
        <v>22</v>
      </c>
      <c r="D94" s="239">
        <v>118.238</v>
      </c>
      <c r="E94" s="239">
        <v>43</v>
      </c>
      <c r="G94" s="239" t="s">
        <v>700</v>
      </c>
      <c r="H94" s="239">
        <v>8</v>
      </c>
      <c r="I94" s="239">
        <v>22</v>
      </c>
      <c r="K94" s="239">
        <v>19202863</v>
      </c>
      <c r="M94" s="239">
        <v>11</v>
      </c>
      <c r="N94" s="239">
        <v>6</v>
      </c>
      <c r="O94" s="239">
        <v>2019</v>
      </c>
      <c r="P94" s="239" t="s">
        <v>375</v>
      </c>
      <c r="Q94" s="239">
        <v>16</v>
      </c>
      <c r="R94" s="239" t="s">
        <v>207</v>
      </c>
      <c r="S94" s="239">
        <v>5</v>
      </c>
      <c r="T94" s="239">
        <v>0</v>
      </c>
      <c r="U94" s="239">
        <v>2</v>
      </c>
      <c r="V94" s="239">
        <v>5</v>
      </c>
      <c r="W94" s="239">
        <v>10</v>
      </c>
      <c r="X94" s="239">
        <v>3</v>
      </c>
      <c r="Y94" s="239">
        <v>1</v>
      </c>
      <c r="Z94" s="239">
        <v>1</v>
      </c>
      <c r="AB94" s="239">
        <v>1</v>
      </c>
      <c r="AC94" s="239">
        <v>98</v>
      </c>
      <c r="AD94" s="239" t="s">
        <v>1898</v>
      </c>
      <c r="AE94" s="239" t="s">
        <v>2006</v>
      </c>
      <c r="AF94" s="239" t="s">
        <v>2002</v>
      </c>
      <c r="AG94" s="239">
        <v>10</v>
      </c>
      <c r="AH94" s="239">
        <v>2</v>
      </c>
      <c r="AI94" s="239">
        <v>3</v>
      </c>
      <c r="AJ94" s="239">
        <v>2</v>
      </c>
      <c r="AK94" s="239">
        <v>21</v>
      </c>
      <c r="AL94" s="239">
        <v>22</v>
      </c>
      <c r="AM94" s="239" t="s">
        <v>374</v>
      </c>
      <c r="AN94" s="239">
        <v>5</v>
      </c>
      <c r="AO94" s="239">
        <v>1</v>
      </c>
      <c r="AS94" s="239">
        <v>15</v>
      </c>
      <c r="AT94" s="239">
        <v>9</v>
      </c>
      <c r="AU94" s="239">
        <v>60</v>
      </c>
      <c r="AV94" s="239">
        <v>11</v>
      </c>
      <c r="AW94" s="239">
        <v>21</v>
      </c>
      <c r="AX94" s="239">
        <v>2</v>
      </c>
      <c r="AY94" s="239">
        <v>2</v>
      </c>
      <c r="AZ94" s="239">
        <v>2</v>
      </c>
      <c r="BA94" s="239">
        <v>23</v>
      </c>
      <c r="BB94" s="239">
        <v>86</v>
      </c>
      <c r="BC94" s="239" t="s">
        <v>384</v>
      </c>
      <c r="BD94" s="239">
        <v>5</v>
      </c>
      <c r="BE94" s="239">
        <v>2</v>
      </c>
      <c r="BI94" s="239">
        <v>15</v>
      </c>
      <c r="BJ94" s="239">
        <v>23</v>
      </c>
      <c r="BK94" s="239">
        <v>60</v>
      </c>
      <c r="BL94" s="239">
        <v>11</v>
      </c>
      <c r="BM94" s="239">
        <v>21</v>
      </c>
      <c r="CT94" s="239">
        <v>394649.06443146197</v>
      </c>
      <c r="CU94" s="239">
        <v>4968716.37456608</v>
      </c>
      <c r="CV94" s="239">
        <v>44.864078679999999</v>
      </c>
      <c r="CW94" s="239">
        <v>-94.333531469999997</v>
      </c>
      <c r="CX94" s="239" t="s">
        <v>379</v>
      </c>
      <c r="CY94" s="239" t="s">
        <v>2007</v>
      </c>
    </row>
    <row r="95" spans="1:103" x14ac:dyDescent="0.25">
      <c r="A95" s="239">
        <v>446195</v>
      </c>
      <c r="B95" s="239">
        <v>3</v>
      </c>
      <c r="C95" s="239">
        <v>22</v>
      </c>
      <c r="D95" s="239">
        <v>118.252</v>
      </c>
      <c r="E95" s="239">
        <v>43</v>
      </c>
      <c r="G95" s="239" t="s">
        <v>700</v>
      </c>
      <c r="H95" s="239">
        <v>8</v>
      </c>
      <c r="I95" s="239">
        <v>22</v>
      </c>
      <c r="K95" s="239">
        <v>17201074</v>
      </c>
      <c r="M95" s="239">
        <v>4</v>
      </c>
      <c r="N95" s="239">
        <v>19</v>
      </c>
      <c r="O95" s="239">
        <v>2017</v>
      </c>
      <c r="P95" s="239" t="s">
        <v>375</v>
      </c>
      <c r="Q95" s="239">
        <v>13</v>
      </c>
      <c r="R95" s="239" t="s">
        <v>393</v>
      </c>
      <c r="S95" s="239">
        <v>5</v>
      </c>
      <c r="T95" s="239">
        <v>0</v>
      </c>
      <c r="U95" s="239">
        <v>2</v>
      </c>
      <c r="V95" s="239">
        <v>12</v>
      </c>
      <c r="W95" s="239">
        <v>10</v>
      </c>
      <c r="X95" s="239">
        <v>3</v>
      </c>
      <c r="Y95" s="239">
        <v>1</v>
      </c>
      <c r="Z95" s="239">
        <v>2</v>
      </c>
      <c r="AB95" s="239">
        <v>1</v>
      </c>
      <c r="AC95" s="239">
        <v>98</v>
      </c>
      <c r="AD95" s="239" t="s">
        <v>1898</v>
      </c>
      <c r="AF95" s="239" t="s">
        <v>2002</v>
      </c>
      <c r="AG95" s="239">
        <v>7</v>
      </c>
      <c r="AH95" s="239">
        <v>2</v>
      </c>
      <c r="AI95" s="239">
        <v>2</v>
      </c>
      <c r="AJ95" s="239">
        <v>3</v>
      </c>
      <c r="AK95" s="239">
        <v>23</v>
      </c>
      <c r="AL95" s="239">
        <v>59</v>
      </c>
      <c r="AM95" s="239" t="s">
        <v>374</v>
      </c>
      <c r="AN95" s="239">
        <v>5</v>
      </c>
      <c r="AO95" s="239">
        <v>1</v>
      </c>
      <c r="AS95" s="239">
        <v>12</v>
      </c>
      <c r="AT95" s="239">
        <v>23</v>
      </c>
      <c r="AU95" s="239">
        <v>55</v>
      </c>
      <c r="AV95" s="239">
        <v>11</v>
      </c>
      <c r="AW95" s="239">
        <v>21</v>
      </c>
      <c r="AX95" s="239">
        <v>2</v>
      </c>
      <c r="AY95" s="239">
        <v>4</v>
      </c>
      <c r="AZ95" s="239">
        <v>3</v>
      </c>
      <c r="BA95" s="239">
        <v>21</v>
      </c>
      <c r="BB95" s="239">
        <v>55</v>
      </c>
      <c r="BC95" s="239" t="s">
        <v>384</v>
      </c>
      <c r="BD95" s="239">
        <v>5</v>
      </c>
      <c r="BE95" s="239">
        <v>4</v>
      </c>
      <c r="BI95" s="239">
        <v>12</v>
      </c>
      <c r="BJ95" s="239">
        <v>23</v>
      </c>
      <c r="BK95" s="239">
        <v>55</v>
      </c>
      <c r="BL95" s="239">
        <v>11</v>
      </c>
      <c r="BM95" s="239">
        <v>21</v>
      </c>
      <c r="CT95" s="239">
        <v>394619.43103886303</v>
      </c>
      <c r="CU95" s="239">
        <v>4968762.9413258797</v>
      </c>
      <c r="CV95" s="239">
        <v>44.864493379999999</v>
      </c>
      <c r="CW95" s="239">
        <v>-94.333916149999993</v>
      </c>
      <c r="CX95" s="239" t="s">
        <v>379</v>
      </c>
      <c r="CY95" s="239" t="s">
        <v>2008</v>
      </c>
    </row>
    <row r="96" spans="1:103" x14ac:dyDescent="0.25">
      <c r="A96" s="239">
        <v>816994</v>
      </c>
      <c r="B96" s="239">
        <v>3</v>
      </c>
      <c r="C96" s="239">
        <v>22</v>
      </c>
      <c r="D96" s="239">
        <v>118.25700000000001</v>
      </c>
      <c r="E96" s="239">
        <v>43</v>
      </c>
      <c r="G96" s="239" t="s">
        <v>700</v>
      </c>
      <c r="H96" s="239">
        <v>8</v>
      </c>
      <c r="I96" s="239">
        <v>22</v>
      </c>
      <c r="K96" s="239">
        <v>20201440</v>
      </c>
      <c r="L96" s="239">
        <v>201800121</v>
      </c>
      <c r="M96" s="239">
        <v>6</v>
      </c>
      <c r="N96" s="239">
        <v>28</v>
      </c>
      <c r="O96" s="239">
        <v>2020</v>
      </c>
      <c r="P96" s="239" t="s">
        <v>389</v>
      </c>
      <c r="Q96" s="239">
        <v>9</v>
      </c>
      <c r="R96" s="239" t="s">
        <v>376</v>
      </c>
      <c r="S96" s="239">
        <v>3</v>
      </c>
      <c r="T96" s="239">
        <v>0</v>
      </c>
      <c r="U96" s="239">
        <v>3</v>
      </c>
      <c r="V96" s="239">
        <v>5</v>
      </c>
      <c r="W96" s="239">
        <v>10</v>
      </c>
      <c r="X96" s="239">
        <v>3</v>
      </c>
      <c r="Y96" s="239">
        <v>1</v>
      </c>
      <c r="Z96" s="239">
        <v>2</v>
      </c>
      <c r="AB96" s="239">
        <v>1</v>
      </c>
      <c r="AC96" s="239">
        <v>98</v>
      </c>
      <c r="AD96" s="239" t="s">
        <v>1898</v>
      </c>
      <c r="AE96" s="239" t="s">
        <v>2006</v>
      </c>
      <c r="AF96" s="239" t="s">
        <v>2002</v>
      </c>
      <c r="AG96" s="239">
        <v>10</v>
      </c>
      <c r="AH96" s="239">
        <v>2</v>
      </c>
      <c r="AI96" s="239">
        <v>2</v>
      </c>
      <c r="AJ96" s="239">
        <v>2</v>
      </c>
      <c r="AK96" s="239">
        <v>21</v>
      </c>
      <c r="AL96" s="239">
        <v>27</v>
      </c>
      <c r="AM96" s="239" t="s">
        <v>374</v>
      </c>
      <c r="AN96" s="239">
        <v>5</v>
      </c>
      <c r="AO96" s="239">
        <v>1</v>
      </c>
      <c r="AS96" s="239">
        <v>14</v>
      </c>
      <c r="AT96" s="239">
        <v>9</v>
      </c>
      <c r="AU96" s="239">
        <v>60</v>
      </c>
      <c r="AV96" s="239">
        <v>11</v>
      </c>
      <c r="AW96" s="239">
        <v>21</v>
      </c>
      <c r="AX96" s="239">
        <v>2</v>
      </c>
      <c r="AY96" s="239">
        <v>3</v>
      </c>
      <c r="AZ96" s="239">
        <v>4</v>
      </c>
      <c r="BA96" s="239">
        <v>21</v>
      </c>
      <c r="BB96" s="239">
        <v>33</v>
      </c>
      <c r="BC96" s="239" t="s">
        <v>374</v>
      </c>
      <c r="BD96" s="239">
        <v>5</v>
      </c>
      <c r="BE96" s="239">
        <v>65</v>
      </c>
      <c r="BI96" s="239">
        <v>14</v>
      </c>
      <c r="BJ96" s="239">
        <v>22</v>
      </c>
      <c r="BK96" s="239">
        <v>55</v>
      </c>
      <c r="BL96" s="239">
        <v>11</v>
      </c>
      <c r="BM96" s="239">
        <v>21</v>
      </c>
      <c r="BN96" s="239">
        <v>2</v>
      </c>
      <c r="BO96" s="239">
        <v>2</v>
      </c>
      <c r="BP96" s="239">
        <v>3</v>
      </c>
      <c r="BQ96" s="239">
        <v>34</v>
      </c>
      <c r="BR96" s="239">
        <v>44</v>
      </c>
      <c r="BS96" s="239" t="s">
        <v>374</v>
      </c>
      <c r="BT96" s="239">
        <v>5</v>
      </c>
      <c r="BU96" s="239">
        <v>1</v>
      </c>
      <c r="BY96" s="239">
        <v>12</v>
      </c>
      <c r="BZ96" s="239">
        <v>23</v>
      </c>
      <c r="CA96" s="239">
        <v>55</v>
      </c>
      <c r="CB96" s="239">
        <v>11</v>
      </c>
      <c r="CC96" s="239">
        <v>21</v>
      </c>
      <c r="CT96" s="239">
        <v>394636.364406062</v>
      </c>
      <c r="CU96" s="239">
        <v>4968743.8912877804</v>
      </c>
      <c r="CV96" s="239">
        <v>44.864324439999997</v>
      </c>
      <c r="CW96" s="239">
        <v>-94.333697900000004</v>
      </c>
      <c r="CX96" s="239" t="s">
        <v>379</v>
      </c>
      <c r="CY96" s="239" t="s">
        <v>2009</v>
      </c>
    </row>
    <row r="97" spans="1:103" x14ac:dyDescent="0.25">
      <c r="A97" s="239">
        <v>10806505</v>
      </c>
      <c r="B97" s="239">
        <v>3</v>
      </c>
      <c r="C97" s="239">
        <v>22</v>
      </c>
      <c r="D97" s="239">
        <v>118.26</v>
      </c>
      <c r="E97" s="239">
        <v>43</v>
      </c>
      <c r="G97" s="239" t="s">
        <v>700</v>
      </c>
      <c r="H97" s="239">
        <v>8</v>
      </c>
      <c r="I97" s="239">
        <v>22</v>
      </c>
      <c r="K97" s="239">
        <v>12200105</v>
      </c>
      <c r="L97" s="239">
        <v>120410195</v>
      </c>
      <c r="M97" s="239">
        <v>1</v>
      </c>
      <c r="N97" s="239">
        <v>23</v>
      </c>
      <c r="O97" s="239">
        <v>2012</v>
      </c>
      <c r="P97" s="239" t="s">
        <v>381</v>
      </c>
      <c r="Q97" s="239">
        <v>10</v>
      </c>
      <c r="S97" s="239">
        <v>5</v>
      </c>
      <c r="T97" s="239">
        <v>0</v>
      </c>
      <c r="U97" s="239">
        <v>2</v>
      </c>
      <c r="V97" s="239">
        <v>10</v>
      </c>
      <c r="W97" s="239">
        <v>10</v>
      </c>
      <c r="X97" s="239">
        <v>2</v>
      </c>
      <c r="Y97" s="239">
        <v>1</v>
      </c>
      <c r="Z97" s="239">
        <v>2</v>
      </c>
      <c r="AB97" s="239">
        <v>5</v>
      </c>
      <c r="AC97" s="239">
        <v>98</v>
      </c>
      <c r="AD97" s="239" t="s">
        <v>2010</v>
      </c>
      <c r="AE97" s="239" t="s">
        <v>2011</v>
      </c>
      <c r="AF97" s="239" t="s">
        <v>1893</v>
      </c>
      <c r="AG97" s="239">
        <v>5</v>
      </c>
      <c r="AH97" s="239">
        <v>2</v>
      </c>
      <c r="AI97" s="239">
        <v>2</v>
      </c>
      <c r="AJ97" s="239">
        <v>1</v>
      </c>
      <c r="AK97" s="239">
        <v>24</v>
      </c>
      <c r="AL97" s="239">
        <v>21</v>
      </c>
      <c r="AM97" s="239" t="s">
        <v>384</v>
      </c>
      <c r="AN97" s="239">
        <v>5</v>
      </c>
      <c r="AO97" s="239">
        <v>3</v>
      </c>
      <c r="AS97" s="239">
        <v>3</v>
      </c>
      <c r="AT97" s="239">
        <v>98</v>
      </c>
      <c r="AU97" s="239">
        <v>55</v>
      </c>
      <c r="AV97" s="239">
        <v>11</v>
      </c>
      <c r="AW97" s="239">
        <v>21</v>
      </c>
      <c r="AX97" s="239">
        <v>2</v>
      </c>
      <c r="AY97" s="239">
        <v>2</v>
      </c>
      <c r="AZ97" s="239">
        <v>1</v>
      </c>
      <c r="BA97" s="239">
        <v>21</v>
      </c>
      <c r="BB97" s="239">
        <v>38</v>
      </c>
      <c r="BC97" s="239" t="s">
        <v>374</v>
      </c>
      <c r="BD97" s="239">
        <v>5</v>
      </c>
      <c r="BE97" s="239">
        <v>1</v>
      </c>
      <c r="BI97" s="239">
        <v>3</v>
      </c>
      <c r="BJ97" s="239">
        <v>98</v>
      </c>
      <c r="BK97" s="239">
        <v>55</v>
      </c>
      <c r="BL97" s="239">
        <v>11</v>
      </c>
      <c r="BM97" s="239">
        <v>21</v>
      </c>
      <c r="CT97" s="239">
        <v>394677</v>
      </c>
      <c r="CU97" s="239">
        <v>4968725</v>
      </c>
      <c r="CV97" s="239">
        <v>44.864162399999998</v>
      </c>
      <c r="CW97" s="239">
        <v>-94.333177500000005</v>
      </c>
      <c r="CX97" s="239" t="s">
        <v>379</v>
      </c>
      <c r="CY97" s="239" t="s">
        <v>2012</v>
      </c>
    </row>
    <row r="98" spans="1:103" x14ac:dyDescent="0.25">
      <c r="A98" s="239">
        <v>10729963</v>
      </c>
      <c r="B98" s="239">
        <v>3</v>
      </c>
      <c r="C98" s="239">
        <v>22</v>
      </c>
      <c r="D98" s="239">
        <v>118.279</v>
      </c>
      <c r="E98" s="239">
        <v>43</v>
      </c>
      <c r="G98" s="239" t="s">
        <v>700</v>
      </c>
      <c r="H98" s="239">
        <v>8</v>
      </c>
      <c r="I98" s="239">
        <v>22</v>
      </c>
      <c r="K98" s="239">
        <v>209226</v>
      </c>
      <c r="L98" s="239">
        <v>110550001</v>
      </c>
      <c r="M98" s="239">
        <v>2</v>
      </c>
      <c r="N98" s="239">
        <v>23</v>
      </c>
      <c r="O98" s="239">
        <v>2011</v>
      </c>
      <c r="P98" s="239" t="s">
        <v>375</v>
      </c>
      <c r="Q98" s="239">
        <v>17</v>
      </c>
      <c r="R98" s="239" t="s">
        <v>207</v>
      </c>
      <c r="S98" s="239">
        <v>5</v>
      </c>
      <c r="T98" s="239">
        <v>0</v>
      </c>
      <c r="U98" s="239">
        <v>2</v>
      </c>
      <c r="V98" s="239">
        <v>3</v>
      </c>
      <c r="W98" s="239">
        <v>10</v>
      </c>
      <c r="X98" s="239">
        <v>3</v>
      </c>
      <c r="Y98" s="239">
        <v>1</v>
      </c>
      <c r="Z98" s="239">
        <v>2</v>
      </c>
      <c r="AB98" s="239">
        <v>2</v>
      </c>
      <c r="AC98" s="239">
        <v>98</v>
      </c>
      <c r="AD98" s="239" t="s">
        <v>1958</v>
      </c>
      <c r="AE98" s="239" t="s">
        <v>2013</v>
      </c>
      <c r="AF98" s="239" t="s">
        <v>1893</v>
      </c>
      <c r="AG98" s="239">
        <v>9</v>
      </c>
      <c r="AH98" s="239">
        <v>2</v>
      </c>
      <c r="AI98" s="239">
        <v>2</v>
      </c>
      <c r="AJ98" s="239">
        <v>2</v>
      </c>
      <c r="AK98" s="239">
        <v>21</v>
      </c>
      <c r="AL98" s="239">
        <v>40</v>
      </c>
      <c r="AM98" s="239" t="s">
        <v>384</v>
      </c>
      <c r="AN98" s="239">
        <v>5</v>
      </c>
      <c r="AO98" s="239">
        <v>1</v>
      </c>
      <c r="AP98" s="239">
        <v>1</v>
      </c>
      <c r="AS98" s="239">
        <v>7</v>
      </c>
      <c r="AT98" s="239">
        <v>22</v>
      </c>
      <c r="AU98" s="239">
        <v>55</v>
      </c>
      <c r="AV98" s="239">
        <v>11</v>
      </c>
      <c r="AW98" s="239">
        <v>21</v>
      </c>
      <c r="AX98" s="239">
        <v>2</v>
      </c>
      <c r="AY98" s="239">
        <v>2</v>
      </c>
      <c r="AZ98" s="239">
        <v>4</v>
      </c>
      <c r="BA98" s="239">
        <v>24</v>
      </c>
      <c r="BB98" s="239">
        <v>17</v>
      </c>
      <c r="BC98" s="239" t="s">
        <v>374</v>
      </c>
      <c r="BD98" s="239">
        <v>5</v>
      </c>
      <c r="BE98" s="239">
        <v>2</v>
      </c>
      <c r="BI98" s="239">
        <v>7</v>
      </c>
      <c r="BJ98" s="239">
        <v>22</v>
      </c>
      <c r="BK98" s="239">
        <v>55</v>
      </c>
      <c r="BL98" s="239">
        <v>11</v>
      </c>
      <c r="BM98" s="239">
        <v>21</v>
      </c>
      <c r="CT98" s="239">
        <v>394664</v>
      </c>
      <c r="CU98" s="239">
        <v>4968754</v>
      </c>
      <c r="CV98" s="239">
        <v>44.864415000000001</v>
      </c>
      <c r="CW98" s="239">
        <v>-94.333347000000003</v>
      </c>
      <c r="CX98" s="239" t="s">
        <v>379</v>
      </c>
      <c r="CY98" s="239" t="s">
        <v>2014</v>
      </c>
    </row>
    <row r="99" spans="1:103" x14ac:dyDescent="0.25">
      <c r="A99" s="239">
        <v>10813465</v>
      </c>
      <c r="B99" s="239">
        <v>3</v>
      </c>
      <c r="C99" s="239">
        <v>22</v>
      </c>
      <c r="D99" s="239">
        <v>118.279</v>
      </c>
      <c r="E99" s="239">
        <v>43</v>
      </c>
      <c r="G99" s="239" t="s">
        <v>700</v>
      </c>
      <c r="H99" s="239">
        <v>8</v>
      </c>
      <c r="I99" s="239">
        <v>22</v>
      </c>
      <c r="L99" s="239">
        <v>120740041</v>
      </c>
      <c r="M99" s="239">
        <v>2</v>
      </c>
      <c r="N99" s="239">
        <v>9</v>
      </c>
      <c r="O99" s="239">
        <v>2012</v>
      </c>
      <c r="P99" s="239" t="s">
        <v>416</v>
      </c>
      <c r="Q99" s="239">
        <v>17</v>
      </c>
      <c r="S99" s="239">
        <v>5</v>
      </c>
      <c r="T99" s="239">
        <v>0</v>
      </c>
      <c r="U99" s="239">
        <v>2</v>
      </c>
      <c r="V99" s="239">
        <v>1</v>
      </c>
      <c r="W99" s="239">
        <v>10</v>
      </c>
      <c r="Y99" s="239">
        <v>1</v>
      </c>
      <c r="Z99" s="239">
        <v>1</v>
      </c>
      <c r="AB99" s="239">
        <v>1</v>
      </c>
      <c r="AC99" s="239">
        <v>98</v>
      </c>
      <c r="AF99" s="239" t="s">
        <v>1893</v>
      </c>
      <c r="AG99" s="239">
        <v>7</v>
      </c>
      <c r="AH99" s="239">
        <v>2</v>
      </c>
      <c r="AI99" s="239">
        <v>3</v>
      </c>
      <c r="AJ99" s="239">
        <v>3</v>
      </c>
      <c r="AK99" s="239">
        <v>23</v>
      </c>
      <c r="AL99" s="239">
        <v>20</v>
      </c>
      <c r="AM99" s="239" t="s">
        <v>374</v>
      </c>
      <c r="AT99" s="239">
        <v>2</v>
      </c>
      <c r="AX99" s="239">
        <v>2</v>
      </c>
      <c r="AY99" s="239">
        <v>2</v>
      </c>
      <c r="AZ99" s="239">
        <v>3</v>
      </c>
      <c r="BA99" s="239">
        <v>23</v>
      </c>
      <c r="BB99" s="239">
        <v>20</v>
      </c>
      <c r="BC99" s="239" t="s">
        <v>384</v>
      </c>
      <c r="BJ99" s="239">
        <v>2</v>
      </c>
      <c r="CT99" s="239">
        <v>394664</v>
      </c>
      <c r="CU99" s="239">
        <v>4968754</v>
      </c>
      <c r="CV99" s="239">
        <v>44.864415000000001</v>
      </c>
      <c r="CW99" s="239">
        <v>-94.333347000000003</v>
      </c>
      <c r="CX99" s="239" t="s">
        <v>379</v>
      </c>
    </row>
    <row r="100" spans="1:103" x14ac:dyDescent="0.25">
      <c r="A100" s="239">
        <v>10824032</v>
      </c>
      <c r="B100" s="239">
        <v>3</v>
      </c>
      <c r="C100" s="239">
        <v>22</v>
      </c>
      <c r="D100" s="239">
        <v>118.279</v>
      </c>
      <c r="E100" s="239">
        <v>43</v>
      </c>
      <c r="G100" s="239" t="s">
        <v>700</v>
      </c>
      <c r="H100" s="239">
        <v>8</v>
      </c>
      <c r="I100" s="239">
        <v>22</v>
      </c>
      <c r="K100" s="239">
        <v>12200175</v>
      </c>
      <c r="L100" s="239">
        <v>122140171</v>
      </c>
      <c r="M100" s="239">
        <v>2</v>
      </c>
      <c r="N100" s="239">
        <v>9</v>
      </c>
      <c r="O100" s="239">
        <v>2012</v>
      </c>
      <c r="P100" s="239" t="s">
        <v>416</v>
      </c>
      <c r="Q100" s="239">
        <v>16</v>
      </c>
      <c r="S100" s="239">
        <v>4</v>
      </c>
      <c r="T100" s="239">
        <v>0</v>
      </c>
      <c r="U100" s="239">
        <v>2</v>
      </c>
      <c r="V100" s="239">
        <v>1</v>
      </c>
      <c r="W100" s="239">
        <v>10</v>
      </c>
      <c r="X100" s="239">
        <v>3</v>
      </c>
      <c r="Y100" s="239">
        <v>1</v>
      </c>
      <c r="Z100" s="239">
        <v>1</v>
      </c>
      <c r="AB100" s="239">
        <v>1</v>
      </c>
      <c r="AC100" s="239">
        <v>98</v>
      </c>
      <c r="AD100" s="239" t="s">
        <v>593</v>
      </c>
      <c r="AE100" s="239">
        <v>115</v>
      </c>
      <c r="AF100" s="239" t="s">
        <v>1893</v>
      </c>
      <c r="AG100" s="239">
        <v>7</v>
      </c>
      <c r="AH100" s="239">
        <v>2</v>
      </c>
      <c r="AI100" s="239">
        <v>3</v>
      </c>
      <c r="AJ100" s="239">
        <v>4</v>
      </c>
      <c r="AK100" s="239">
        <v>23</v>
      </c>
      <c r="AL100" s="239">
        <v>20</v>
      </c>
      <c r="AM100" s="239" t="s">
        <v>374</v>
      </c>
      <c r="AN100" s="239">
        <v>5</v>
      </c>
      <c r="AO100" s="239">
        <v>15</v>
      </c>
      <c r="AS100" s="239">
        <v>7</v>
      </c>
      <c r="AT100" s="239">
        <v>2</v>
      </c>
      <c r="AU100" s="239">
        <v>55</v>
      </c>
      <c r="AV100" s="239">
        <v>11</v>
      </c>
      <c r="AW100" s="239">
        <v>21</v>
      </c>
      <c r="AX100" s="239">
        <v>2</v>
      </c>
      <c r="AY100" s="239">
        <v>2</v>
      </c>
      <c r="AZ100" s="239">
        <v>4</v>
      </c>
      <c r="BA100" s="239">
        <v>23</v>
      </c>
      <c r="BB100" s="239">
        <v>20</v>
      </c>
      <c r="BC100" s="239" t="s">
        <v>384</v>
      </c>
      <c r="BD100" s="239">
        <v>5</v>
      </c>
      <c r="BE100" s="239">
        <v>1</v>
      </c>
      <c r="BI100" s="239">
        <v>7</v>
      </c>
      <c r="BJ100" s="239">
        <v>2</v>
      </c>
      <c r="BK100" s="239">
        <v>55</v>
      </c>
      <c r="BL100" s="239">
        <v>11</v>
      </c>
      <c r="BM100" s="239">
        <v>21</v>
      </c>
      <c r="CT100" s="239">
        <v>394664</v>
      </c>
      <c r="CU100" s="239">
        <v>4968754</v>
      </c>
      <c r="CV100" s="239">
        <v>44.864415000000001</v>
      </c>
      <c r="CW100" s="239">
        <v>-94.333347000000003</v>
      </c>
      <c r="CX100" s="239" t="s">
        <v>379</v>
      </c>
      <c r="CY100" s="239" t="s">
        <v>2015</v>
      </c>
    </row>
    <row r="101" spans="1:103" x14ac:dyDescent="0.25">
      <c r="A101" s="239">
        <v>10813746</v>
      </c>
      <c r="B101" s="239">
        <v>3</v>
      </c>
      <c r="C101" s="239">
        <v>22</v>
      </c>
      <c r="D101" s="239">
        <v>118.279</v>
      </c>
      <c r="E101" s="239">
        <v>43</v>
      </c>
      <c r="G101" s="239" t="s">
        <v>700</v>
      </c>
      <c r="H101" s="239">
        <v>8</v>
      </c>
      <c r="I101" s="239">
        <v>22</v>
      </c>
      <c r="K101" s="239">
        <v>12200293</v>
      </c>
      <c r="L101" s="239">
        <v>120780132</v>
      </c>
      <c r="M101" s="239">
        <v>3</v>
      </c>
      <c r="N101" s="239">
        <v>13</v>
      </c>
      <c r="O101" s="239">
        <v>2012</v>
      </c>
      <c r="P101" s="239" t="s">
        <v>391</v>
      </c>
      <c r="Q101" s="239">
        <v>14</v>
      </c>
      <c r="S101" s="239">
        <v>3</v>
      </c>
      <c r="T101" s="239">
        <v>0</v>
      </c>
      <c r="U101" s="239">
        <v>3</v>
      </c>
      <c r="V101" s="239">
        <v>5</v>
      </c>
      <c r="W101" s="239">
        <v>10</v>
      </c>
      <c r="X101" s="239">
        <v>3</v>
      </c>
      <c r="Y101" s="239">
        <v>1</v>
      </c>
      <c r="Z101" s="239">
        <v>1</v>
      </c>
      <c r="AB101" s="239">
        <v>1</v>
      </c>
      <c r="AC101" s="239">
        <v>98</v>
      </c>
      <c r="AD101" s="239" t="s">
        <v>2010</v>
      </c>
      <c r="AE101" s="239">
        <v>115</v>
      </c>
      <c r="AF101" s="239" t="s">
        <v>1893</v>
      </c>
      <c r="AG101" s="239">
        <v>10</v>
      </c>
      <c r="AH101" s="239">
        <v>2</v>
      </c>
      <c r="AI101" s="239">
        <v>1</v>
      </c>
      <c r="AJ101" s="239">
        <v>2</v>
      </c>
      <c r="AK101" s="239">
        <v>21</v>
      </c>
      <c r="AL101" s="239">
        <v>26</v>
      </c>
      <c r="AM101" s="239" t="s">
        <v>374</v>
      </c>
      <c r="AN101" s="239">
        <v>5</v>
      </c>
      <c r="AO101" s="239">
        <v>1</v>
      </c>
      <c r="AS101" s="239">
        <v>3</v>
      </c>
      <c r="AT101" s="239">
        <v>1</v>
      </c>
      <c r="AU101" s="239">
        <v>55</v>
      </c>
      <c r="AV101" s="239">
        <v>11</v>
      </c>
      <c r="AW101" s="239">
        <v>21</v>
      </c>
      <c r="AX101" s="239">
        <v>2</v>
      </c>
      <c r="AY101" s="239">
        <v>4</v>
      </c>
      <c r="AZ101" s="239">
        <v>4</v>
      </c>
      <c r="BA101" s="239">
        <v>24</v>
      </c>
      <c r="BB101" s="239">
        <v>33</v>
      </c>
      <c r="BC101" s="239" t="s">
        <v>384</v>
      </c>
      <c r="BD101" s="239">
        <v>5</v>
      </c>
      <c r="BE101" s="239">
        <v>2</v>
      </c>
      <c r="BI101" s="239">
        <v>3</v>
      </c>
      <c r="BJ101" s="239">
        <v>1</v>
      </c>
      <c r="BK101" s="239">
        <v>55</v>
      </c>
      <c r="BL101" s="239">
        <v>11</v>
      </c>
      <c r="BM101" s="239">
        <v>21</v>
      </c>
      <c r="BN101" s="239">
        <v>2</v>
      </c>
      <c r="BO101" s="239">
        <v>4</v>
      </c>
      <c r="BP101" s="239">
        <v>4</v>
      </c>
      <c r="BQ101" s="239">
        <v>23</v>
      </c>
      <c r="BR101" s="239">
        <v>56</v>
      </c>
      <c r="BS101" s="239" t="s">
        <v>384</v>
      </c>
      <c r="BT101" s="239">
        <v>5</v>
      </c>
      <c r="BU101" s="239">
        <v>1</v>
      </c>
      <c r="BY101" s="239">
        <v>3</v>
      </c>
      <c r="BZ101" s="239">
        <v>1</v>
      </c>
      <c r="CA101" s="239">
        <v>55</v>
      </c>
      <c r="CB101" s="239">
        <v>11</v>
      </c>
      <c r="CC101" s="239">
        <v>21</v>
      </c>
      <c r="CT101" s="239">
        <v>394664</v>
      </c>
      <c r="CU101" s="239">
        <v>4968754</v>
      </c>
      <c r="CV101" s="239">
        <v>44.864415000000001</v>
      </c>
      <c r="CW101" s="239">
        <v>-94.333347000000003</v>
      </c>
      <c r="CX101" s="239" t="s">
        <v>379</v>
      </c>
      <c r="CY101" s="239" t="s">
        <v>2016</v>
      </c>
    </row>
    <row r="102" spans="1:103" x14ac:dyDescent="0.25">
      <c r="A102" s="239">
        <v>10893111</v>
      </c>
      <c r="B102" s="239">
        <v>3</v>
      </c>
      <c r="C102" s="239">
        <v>22</v>
      </c>
      <c r="D102" s="239">
        <v>118.279</v>
      </c>
      <c r="E102" s="239">
        <v>43</v>
      </c>
      <c r="G102" s="239" t="s">
        <v>700</v>
      </c>
      <c r="H102" s="239">
        <v>8</v>
      </c>
      <c r="I102" s="239">
        <v>22</v>
      </c>
      <c r="K102" s="239">
        <v>13200789</v>
      </c>
      <c r="L102" s="239">
        <v>131780206</v>
      </c>
      <c r="M102" s="239">
        <v>6</v>
      </c>
      <c r="N102" s="239">
        <v>22</v>
      </c>
      <c r="O102" s="239">
        <v>2013</v>
      </c>
      <c r="P102" s="239" t="s">
        <v>386</v>
      </c>
      <c r="Q102" s="239">
        <v>18</v>
      </c>
      <c r="S102" s="239">
        <v>4</v>
      </c>
      <c r="T102" s="239">
        <v>0</v>
      </c>
      <c r="U102" s="239">
        <v>1</v>
      </c>
      <c r="V102" s="239">
        <v>5</v>
      </c>
      <c r="W102" s="239">
        <v>9</v>
      </c>
      <c r="X102" s="239">
        <v>3</v>
      </c>
      <c r="Y102" s="239">
        <v>1</v>
      </c>
      <c r="Z102" s="239">
        <v>1</v>
      </c>
      <c r="AB102" s="239">
        <v>1</v>
      </c>
      <c r="AC102" s="239">
        <v>98</v>
      </c>
      <c r="AD102" s="239">
        <v>22</v>
      </c>
      <c r="AE102" s="239">
        <v>115</v>
      </c>
      <c r="AF102" s="239" t="s">
        <v>1893</v>
      </c>
      <c r="AG102" s="239">
        <v>2</v>
      </c>
      <c r="AH102" s="239">
        <v>2</v>
      </c>
      <c r="AI102" s="239">
        <v>1</v>
      </c>
      <c r="AJ102" s="239">
        <v>4</v>
      </c>
      <c r="AK102" s="239">
        <v>21</v>
      </c>
      <c r="AL102" s="239">
        <v>68</v>
      </c>
      <c r="AM102" s="239" t="s">
        <v>374</v>
      </c>
      <c r="AN102" s="239">
        <v>5</v>
      </c>
      <c r="AO102" s="239">
        <v>2</v>
      </c>
      <c r="AS102" s="239">
        <v>7</v>
      </c>
      <c r="AT102" s="239">
        <v>2</v>
      </c>
      <c r="AU102" s="239">
        <v>55</v>
      </c>
      <c r="AV102" s="239">
        <v>11</v>
      </c>
      <c r="AW102" s="239">
        <v>21</v>
      </c>
      <c r="AX102" s="239">
        <v>6</v>
      </c>
      <c r="AY102" s="239">
        <v>62</v>
      </c>
      <c r="AZ102" s="239">
        <v>2</v>
      </c>
      <c r="BB102" s="239">
        <v>52</v>
      </c>
      <c r="BC102" s="239" t="s">
        <v>374</v>
      </c>
      <c r="BD102" s="239">
        <v>5</v>
      </c>
      <c r="BE102" s="239">
        <v>1</v>
      </c>
      <c r="BG102" s="239">
        <v>19</v>
      </c>
      <c r="BI102" s="239">
        <v>7</v>
      </c>
      <c r="BJ102" s="239">
        <v>2</v>
      </c>
      <c r="BK102" s="239">
        <v>55</v>
      </c>
      <c r="BL102" s="239">
        <v>11</v>
      </c>
      <c r="BM102" s="239">
        <v>21</v>
      </c>
      <c r="CT102" s="239">
        <v>394664</v>
      </c>
      <c r="CU102" s="239">
        <v>4968754</v>
      </c>
      <c r="CV102" s="239">
        <v>44.864415000000001</v>
      </c>
      <c r="CW102" s="239">
        <v>-94.333347000000003</v>
      </c>
      <c r="CX102" s="239" t="s">
        <v>379</v>
      </c>
      <c r="CY102" s="239" t="s">
        <v>2017</v>
      </c>
    </row>
    <row r="103" spans="1:103" x14ac:dyDescent="0.25">
      <c r="A103" s="239">
        <v>10972623</v>
      </c>
      <c r="B103" s="239">
        <v>3</v>
      </c>
      <c r="C103" s="239">
        <v>22</v>
      </c>
      <c r="D103" s="239">
        <v>118.279</v>
      </c>
      <c r="E103" s="239">
        <v>43</v>
      </c>
      <c r="G103" s="239" t="s">
        <v>700</v>
      </c>
      <c r="H103" s="239">
        <v>8</v>
      </c>
      <c r="I103" s="239">
        <v>22</v>
      </c>
      <c r="K103" s="239">
        <v>14200585</v>
      </c>
      <c r="L103" s="239">
        <v>141060256</v>
      </c>
      <c r="M103" s="239">
        <v>4</v>
      </c>
      <c r="N103" s="239">
        <v>15</v>
      </c>
      <c r="O103" s="239">
        <v>2014</v>
      </c>
      <c r="P103" s="239" t="s">
        <v>391</v>
      </c>
      <c r="Q103" s="239">
        <v>7</v>
      </c>
      <c r="R103" s="239" t="s">
        <v>512</v>
      </c>
      <c r="S103" s="239">
        <v>4</v>
      </c>
      <c r="T103" s="239">
        <v>0</v>
      </c>
      <c r="U103" s="239">
        <v>2</v>
      </c>
      <c r="V103" s="239">
        <v>5</v>
      </c>
      <c r="W103" s="239">
        <v>10</v>
      </c>
      <c r="X103" s="239">
        <v>3</v>
      </c>
      <c r="Y103" s="239">
        <v>1</v>
      </c>
      <c r="Z103" s="239">
        <v>1</v>
      </c>
      <c r="AB103" s="239">
        <v>1</v>
      </c>
      <c r="AC103" s="239">
        <v>98</v>
      </c>
      <c r="AD103" s="239">
        <v>22</v>
      </c>
      <c r="AE103" s="239" t="s">
        <v>2006</v>
      </c>
      <c r="AF103" s="239" t="s">
        <v>1893</v>
      </c>
      <c r="AG103" s="239">
        <v>10</v>
      </c>
      <c r="AH103" s="239">
        <v>2</v>
      </c>
      <c r="AI103" s="239">
        <v>3</v>
      </c>
      <c r="AJ103" s="239">
        <v>3</v>
      </c>
      <c r="AK103" s="239">
        <v>21</v>
      </c>
      <c r="AL103" s="239">
        <v>78</v>
      </c>
      <c r="AM103" s="239" t="s">
        <v>374</v>
      </c>
      <c r="AN103" s="239">
        <v>5</v>
      </c>
      <c r="AO103" s="239">
        <v>2</v>
      </c>
      <c r="AS103" s="239">
        <v>7</v>
      </c>
      <c r="AT103" s="239">
        <v>2</v>
      </c>
      <c r="AU103" s="239">
        <v>55</v>
      </c>
      <c r="AV103" s="239">
        <v>11</v>
      </c>
      <c r="AW103" s="239">
        <v>21</v>
      </c>
      <c r="AX103" s="239">
        <v>2</v>
      </c>
      <c r="AY103" s="239">
        <v>2</v>
      </c>
      <c r="AZ103" s="239">
        <v>1</v>
      </c>
      <c r="BA103" s="239">
        <v>21</v>
      </c>
      <c r="BB103" s="239">
        <v>28</v>
      </c>
      <c r="BC103" s="239" t="s">
        <v>384</v>
      </c>
      <c r="BD103" s="239">
        <v>5</v>
      </c>
      <c r="BE103" s="239">
        <v>1</v>
      </c>
      <c r="BI103" s="239">
        <v>7</v>
      </c>
      <c r="BJ103" s="239">
        <v>2</v>
      </c>
      <c r="BK103" s="239">
        <v>55</v>
      </c>
      <c r="BL103" s="239">
        <v>11</v>
      </c>
      <c r="BM103" s="239">
        <v>21</v>
      </c>
      <c r="CT103" s="239">
        <v>394664</v>
      </c>
      <c r="CU103" s="239">
        <v>4968754</v>
      </c>
      <c r="CV103" s="239">
        <v>44.864415000000001</v>
      </c>
      <c r="CW103" s="239">
        <v>-94.333347000000003</v>
      </c>
      <c r="CX103" s="239" t="s">
        <v>379</v>
      </c>
      <c r="CY103" s="239" t="s">
        <v>2018</v>
      </c>
    </row>
    <row r="104" spans="1:103" x14ac:dyDescent="0.25">
      <c r="A104" s="239">
        <v>11034953</v>
      </c>
      <c r="B104" s="239">
        <v>3</v>
      </c>
      <c r="C104" s="239">
        <v>22</v>
      </c>
      <c r="D104" s="239">
        <v>118.279</v>
      </c>
      <c r="E104" s="239">
        <v>43</v>
      </c>
      <c r="G104" s="239" t="s">
        <v>700</v>
      </c>
      <c r="H104" s="239">
        <v>8</v>
      </c>
      <c r="I104" s="239">
        <v>22</v>
      </c>
      <c r="K104" s="239">
        <v>15000153</v>
      </c>
      <c r="L104" s="239">
        <v>150060297</v>
      </c>
      <c r="M104" s="239">
        <v>1</v>
      </c>
      <c r="N104" s="239">
        <v>6</v>
      </c>
      <c r="O104" s="239">
        <v>2015</v>
      </c>
      <c r="P104" s="239" t="s">
        <v>391</v>
      </c>
      <c r="Q104" s="239">
        <v>9</v>
      </c>
      <c r="S104" s="239">
        <v>5</v>
      </c>
      <c r="T104" s="239">
        <v>0</v>
      </c>
      <c r="U104" s="239">
        <v>1</v>
      </c>
      <c r="V104" s="239">
        <v>7</v>
      </c>
      <c r="W104" s="239">
        <v>32</v>
      </c>
      <c r="X104" s="239">
        <v>3</v>
      </c>
      <c r="Y104" s="239">
        <v>1</v>
      </c>
      <c r="Z104" s="239">
        <v>1</v>
      </c>
      <c r="AA104" s="239">
        <v>7</v>
      </c>
      <c r="AB104" s="239">
        <v>5</v>
      </c>
      <c r="AC104" s="239">
        <v>98</v>
      </c>
      <c r="AD104" s="239" t="s">
        <v>1898</v>
      </c>
      <c r="AE104" s="239" t="s">
        <v>2019</v>
      </c>
      <c r="AF104" s="239" t="s">
        <v>1893</v>
      </c>
      <c r="AG104" s="239">
        <v>3</v>
      </c>
      <c r="AH104" s="239">
        <v>2</v>
      </c>
      <c r="AI104" s="239">
        <v>2</v>
      </c>
      <c r="AJ104" s="239">
        <v>8</v>
      </c>
      <c r="AK104" s="239">
        <v>24</v>
      </c>
      <c r="AL104" s="239">
        <v>78</v>
      </c>
      <c r="AM104" s="239" t="s">
        <v>384</v>
      </c>
      <c r="AN104" s="239">
        <v>5</v>
      </c>
      <c r="AO104" s="239">
        <v>1</v>
      </c>
      <c r="AP104" s="239">
        <v>1</v>
      </c>
      <c r="AS104" s="239">
        <v>3</v>
      </c>
      <c r="AT104" s="239">
        <v>22</v>
      </c>
      <c r="AU104" s="239">
        <v>55</v>
      </c>
      <c r="AV104" s="239">
        <v>11</v>
      </c>
      <c r="AW104" s="239">
        <v>21</v>
      </c>
      <c r="CT104" s="239">
        <v>394664</v>
      </c>
      <c r="CU104" s="239">
        <v>4968754</v>
      </c>
      <c r="CV104" s="239">
        <v>44.864415000000001</v>
      </c>
      <c r="CW104" s="239">
        <v>-94.333347000000003</v>
      </c>
      <c r="CX104" s="239" t="s">
        <v>379</v>
      </c>
      <c r="CY104" s="239" t="s">
        <v>2020</v>
      </c>
    </row>
    <row r="105" spans="1:103" x14ac:dyDescent="0.25">
      <c r="A105" s="239">
        <v>11065050</v>
      </c>
      <c r="B105" s="239">
        <v>3</v>
      </c>
      <c r="C105" s="239">
        <v>22</v>
      </c>
      <c r="D105" s="239">
        <v>118.279</v>
      </c>
      <c r="E105" s="239">
        <v>43</v>
      </c>
      <c r="G105" s="239" t="s">
        <v>700</v>
      </c>
      <c r="H105" s="239">
        <v>8</v>
      </c>
      <c r="I105" s="239">
        <v>22</v>
      </c>
      <c r="K105" s="239">
        <v>15010314</v>
      </c>
      <c r="L105" s="239">
        <v>152390045</v>
      </c>
      <c r="M105" s="239">
        <v>8</v>
      </c>
      <c r="N105" s="239">
        <v>26</v>
      </c>
      <c r="O105" s="239">
        <v>2015</v>
      </c>
      <c r="P105" s="239" t="s">
        <v>375</v>
      </c>
      <c r="Q105" s="239">
        <v>7</v>
      </c>
      <c r="R105" s="239" t="s">
        <v>207</v>
      </c>
      <c r="S105" s="239">
        <v>5</v>
      </c>
      <c r="T105" s="239">
        <v>0</v>
      </c>
      <c r="U105" s="239">
        <v>1</v>
      </c>
      <c r="V105" s="239">
        <v>5</v>
      </c>
      <c r="W105" s="239">
        <v>16</v>
      </c>
      <c r="X105" s="239">
        <v>2</v>
      </c>
      <c r="Y105" s="239">
        <v>1</v>
      </c>
      <c r="Z105" s="239">
        <v>1</v>
      </c>
      <c r="AB105" s="239">
        <v>1</v>
      </c>
      <c r="AC105" s="239">
        <v>98</v>
      </c>
      <c r="AD105" s="239" t="s">
        <v>2021</v>
      </c>
      <c r="AE105" s="239" t="s">
        <v>1941</v>
      </c>
      <c r="AF105" s="239" t="s">
        <v>1893</v>
      </c>
      <c r="AG105" s="239">
        <v>4</v>
      </c>
      <c r="AH105" s="239">
        <v>2</v>
      </c>
      <c r="AI105" s="239">
        <v>2</v>
      </c>
      <c r="AJ105" s="239">
        <v>1</v>
      </c>
      <c r="AK105" s="239">
        <v>21</v>
      </c>
      <c r="AL105" s="239">
        <v>55</v>
      </c>
      <c r="AM105" s="239" t="s">
        <v>374</v>
      </c>
      <c r="AN105" s="239">
        <v>5</v>
      </c>
      <c r="AO105" s="239">
        <v>1</v>
      </c>
      <c r="AS105" s="239">
        <v>7</v>
      </c>
      <c r="AT105" s="239">
        <v>98</v>
      </c>
      <c r="AU105" s="239">
        <v>55</v>
      </c>
      <c r="AV105" s="239">
        <v>11</v>
      </c>
      <c r="AW105" s="239">
        <v>21</v>
      </c>
      <c r="CT105" s="239">
        <v>394664</v>
      </c>
      <c r="CU105" s="239">
        <v>4968754</v>
      </c>
      <c r="CV105" s="239">
        <v>44.864415000000001</v>
      </c>
      <c r="CW105" s="239">
        <v>-94.333347000000003</v>
      </c>
      <c r="CX105" s="239" t="s">
        <v>379</v>
      </c>
      <c r="CY105" s="239" t="s">
        <v>2022</v>
      </c>
    </row>
    <row r="106" spans="1:103" x14ac:dyDescent="0.25">
      <c r="A106" s="239">
        <v>398686</v>
      </c>
      <c r="B106" s="239">
        <v>3</v>
      </c>
      <c r="C106" s="239">
        <v>22</v>
      </c>
      <c r="D106" s="239">
        <v>118.334</v>
      </c>
      <c r="E106" s="239">
        <v>43</v>
      </c>
      <c r="G106" s="239" t="s">
        <v>700</v>
      </c>
      <c r="H106" s="239">
        <v>8</v>
      </c>
      <c r="I106" s="239">
        <v>22</v>
      </c>
      <c r="K106" s="239">
        <v>16010966</v>
      </c>
      <c r="M106" s="239">
        <v>11</v>
      </c>
      <c r="N106" s="239">
        <v>23</v>
      </c>
      <c r="O106" s="239">
        <v>2016</v>
      </c>
      <c r="P106" s="239" t="s">
        <v>375</v>
      </c>
      <c r="Q106" s="239">
        <v>4</v>
      </c>
      <c r="R106" s="239" t="s">
        <v>207</v>
      </c>
      <c r="S106" s="239">
        <v>5</v>
      </c>
      <c r="T106" s="239">
        <v>0</v>
      </c>
      <c r="U106" s="239">
        <v>1</v>
      </c>
      <c r="W106" s="239">
        <v>32</v>
      </c>
      <c r="X106" s="239">
        <v>2</v>
      </c>
      <c r="Y106" s="239">
        <v>6</v>
      </c>
      <c r="Z106" s="239">
        <v>5</v>
      </c>
      <c r="AA106" s="239">
        <v>4</v>
      </c>
      <c r="AB106" s="239">
        <v>4</v>
      </c>
      <c r="AC106" s="239">
        <v>98</v>
      </c>
      <c r="AD106" s="239" t="s">
        <v>1898</v>
      </c>
      <c r="AF106" s="239" t="s">
        <v>2002</v>
      </c>
      <c r="AG106" s="239">
        <v>3</v>
      </c>
      <c r="AH106" s="239">
        <v>2</v>
      </c>
      <c r="AI106" s="239">
        <v>3</v>
      </c>
      <c r="AJ106" s="239">
        <v>2</v>
      </c>
      <c r="AK106" s="239">
        <v>26</v>
      </c>
      <c r="AL106" s="239">
        <v>53</v>
      </c>
      <c r="AM106" s="239" t="s">
        <v>384</v>
      </c>
      <c r="AN106" s="239">
        <v>5</v>
      </c>
      <c r="AO106" s="239">
        <v>90</v>
      </c>
      <c r="AS106" s="239">
        <v>15</v>
      </c>
      <c r="AT106" s="239">
        <v>98</v>
      </c>
      <c r="AU106" s="239">
        <v>60</v>
      </c>
      <c r="AV106" s="239">
        <v>12</v>
      </c>
      <c r="AW106" s="239">
        <v>21</v>
      </c>
      <c r="CT106" s="239">
        <v>394564.80354520498</v>
      </c>
      <c r="CU106" s="239">
        <v>4968883.8207078297</v>
      </c>
      <c r="CV106" s="239">
        <v>44.865573179999998</v>
      </c>
      <c r="CW106" s="239">
        <v>-94.334632580000005</v>
      </c>
      <c r="CX106" s="239" t="s">
        <v>379</v>
      </c>
      <c r="CY106" s="239" t="s">
        <v>2023</v>
      </c>
    </row>
    <row r="107" spans="1:103" x14ac:dyDescent="0.25">
      <c r="A107" s="239">
        <v>848309</v>
      </c>
      <c r="B107" s="239">
        <v>3</v>
      </c>
      <c r="C107" s="239">
        <v>22</v>
      </c>
      <c r="D107" s="239">
        <v>118.42400000000001</v>
      </c>
      <c r="E107" s="239">
        <v>43</v>
      </c>
      <c r="G107" s="239" t="s">
        <v>700</v>
      </c>
      <c r="H107" s="239">
        <v>8</v>
      </c>
      <c r="I107" s="239">
        <v>22</v>
      </c>
      <c r="K107" s="239">
        <v>20009578</v>
      </c>
      <c r="L107" s="239">
        <v>202940820</v>
      </c>
      <c r="M107" s="239">
        <v>10</v>
      </c>
      <c r="N107" s="239">
        <v>20</v>
      </c>
      <c r="O107" s="239">
        <v>2020</v>
      </c>
      <c r="P107" s="239" t="s">
        <v>391</v>
      </c>
      <c r="Q107" s="239">
        <v>14</v>
      </c>
      <c r="R107" s="239" t="s">
        <v>512</v>
      </c>
      <c r="S107" s="239">
        <v>5</v>
      </c>
      <c r="T107" s="239">
        <v>0</v>
      </c>
      <c r="U107" s="239">
        <v>2</v>
      </c>
      <c r="W107" s="239">
        <v>11</v>
      </c>
      <c r="X107" s="239">
        <v>2</v>
      </c>
      <c r="Y107" s="239">
        <v>1</v>
      </c>
      <c r="Z107" s="239">
        <v>4</v>
      </c>
      <c r="AB107" s="239">
        <v>3</v>
      </c>
      <c r="AC107" s="239">
        <v>98</v>
      </c>
      <c r="AD107" s="239" t="s">
        <v>1898</v>
      </c>
      <c r="AF107" s="239" t="s">
        <v>1893</v>
      </c>
      <c r="AG107" s="239">
        <v>90</v>
      </c>
      <c r="AH107" s="239">
        <v>3</v>
      </c>
      <c r="AI107" s="239">
        <v>4</v>
      </c>
      <c r="AJ107" s="239">
        <v>1</v>
      </c>
      <c r="AK107" s="239">
        <v>20</v>
      </c>
      <c r="AS107" s="239">
        <v>11</v>
      </c>
      <c r="AT107" s="239">
        <v>9</v>
      </c>
      <c r="AU107" s="239">
        <v>60</v>
      </c>
      <c r="AV107" s="239">
        <v>11</v>
      </c>
      <c r="AW107" s="239">
        <v>21</v>
      </c>
      <c r="AX107" s="239">
        <v>2</v>
      </c>
      <c r="AY107" s="239">
        <v>5</v>
      </c>
      <c r="AZ107" s="239">
        <v>1</v>
      </c>
      <c r="BA107" s="239">
        <v>21</v>
      </c>
      <c r="BB107" s="239">
        <v>58</v>
      </c>
      <c r="BC107" s="239" t="s">
        <v>384</v>
      </c>
      <c r="BD107" s="239">
        <v>5</v>
      </c>
      <c r="BE107" s="239">
        <v>1</v>
      </c>
      <c r="BI107" s="239">
        <v>11</v>
      </c>
      <c r="BJ107" s="239">
        <v>9</v>
      </c>
      <c r="BK107" s="239">
        <v>60</v>
      </c>
      <c r="BL107" s="239">
        <v>11</v>
      </c>
      <c r="BM107" s="239">
        <v>21</v>
      </c>
      <c r="CT107" s="239">
        <v>394579.56658161897</v>
      </c>
      <c r="CU107" s="239">
        <v>4968953.8943871902</v>
      </c>
      <c r="CV107" s="239">
        <v>44.866206009999999</v>
      </c>
      <c r="CW107" s="239">
        <v>-94.334460329999999</v>
      </c>
      <c r="CX107" s="239" t="s">
        <v>379</v>
      </c>
      <c r="CY107" s="239" t="s">
        <v>2024</v>
      </c>
    </row>
    <row r="108" spans="1:103" x14ac:dyDescent="0.25">
      <c r="A108" s="239">
        <v>636486</v>
      </c>
      <c r="B108" s="239">
        <v>3</v>
      </c>
      <c r="C108" s="239">
        <v>22</v>
      </c>
      <c r="D108" s="239">
        <v>118.542</v>
      </c>
      <c r="E108" s="239">
        <v>43</v>
      </c>
      <c r="G108" s="239" t="s">
        <v>700</v>
      </c>
      <c r="H108" s="239">
        <v>8</v>
      </c>
      <c r="I108" s="239">
        <v>22</v>
      </c>
      <c r="K108" s="239">
        <v>18202296</v>
      </c>
      <c r="M108" s="239">
        <v>9</v>
      </c>
      <c r="N108" s="239">
        <v>21</v>
      </c>
      <c r="O108" s="239">
        <v>2018</v>
      </c>
      <c r="P108" s="239" t="s">
        <v>383</v>
      </c>
      <c r="Q108" s="239">
        <v>12</v>
      </c>
      <c r="R108" s="239" t="s">
        <v>207</v>
      </c>
      <c r="S108" s="239">
        <v>5</v>
      </c>
      <c r="T108" s="239">
        <v>0</v>
      </c>
      <c r="U108" s="239">
        <v>2</v>
      </c>
      <c r="W108" s="239">
        <v>38</v>
      </c>
      <c r="X108" s="239">
        <v>2</v>
      </c>
      <c r="Y108" s="239">
        <v>1</v>
      </c>
      <c r="Z108" s="239">
        <v>2</v>
      </c>
      <c r="AB108" s="239">
        <v>1</v>
      </c>
      <c r="AC108" s="239">
        <v>98</v>
      </c>
      <c r="AD108" s="239" t="s">
        <v>1898</v>
      </c>
      <c r="AF108" s="239" t="s">
        <v>2002</v>
      </c>
      <c r="AG108" s="239">
        <v>90</v>
      </c>
      <c r="AH108" s="239">
        <v>2</v>
      </c>
      <c r="AI108" s="239">
        <v>49</v>
      </c>
      <c r="AJ108" s="239">
        <v>2</v>
      </c>
      <c r="AK108" s="239">
        <v>21</v>
      </c>
      <c r="AL108" s="239">
        <v>49</v>
      </c>
      <c r="AM108" s="239" t="s">
        <v>374</v>
      </c>
      <c r="AN108" s="239">
        <v>5</v>
      </c>
      <c r="AO108" s="239">
        <v>1</v>
      </c>
      <c r="AS108" s="239">
        <v>12</v>
      </c>
      <c r="AT108" s="239">
        <v>9</v>
      </c>
      <c r="AU108" s="239">
        <v>60</v>
      </c>
      <c r="AV108" s="239">
        <v>11</v>
      </c>
      <c r="AW108" s="239">
        <v>21</v>
      </c>
      <c r="AX108" s="239">
        <v>2</v>
      </c>
      <c r="AY108" s="239">
        <v>3</v>
      </c>
      <c r="AZ108" s="239">
        <v>2</v>
      </c>
      <c r="BA108" s="239">
        <v>21</v>
      </c>
      <c r="BB108" s="239">
        <v>25</v>
      </c>
      <c r="BC108" s="239" t="s">
        <v>374</v>
      </c>
      <c r="BD108" s="239">
        <v>5</v>
      </c>
      <c r="BE108" s="239">
        <v>1</v>
      </c>
      <c r="BI108" s="239">
        <v>12</v>
      </c>
      <c r="BJ108" s="239">
        <v>9</v>
      </c>
      <c r="BK108" s="239">
        <v>60</v>
      </c>
      <c r="BL108" s="239">
        <v>11</v>
      </c>
      <c r="BM108" s="239">
        <v>21</v>
      </c>
      <c r="CT108" s="239">
        <v>394505.13081026298</v>
      </c>
      <c r="CU108" s="239">
        <v>4969198.97553128</v>
      </c>
      <c r="CV108" s="239">
        <v>44.868400649999998</v>
      </c>
      <c r="CW108" s="239">
        <v>-94.335453319999999</v>
      </c>
      <c r="CX108" s="239" t="s">
        <v>438</v>
      </c>
      <c r="CY108" s="239" t="s">
        <v>2025</v>
      </c>
    </row>
    <row r="109" spans="1:103" x14ac:dyDescent="0.25">
      <c r="A109" s="239">
        <v>10744732</v>
      </c>
      <c r="B109" s="239">
        <v>3</v>
      </c>
      <c r="C109" s="239">
        <v>22</v>
      </c>
      <c r="D109" s="239">
        <v>118.79600000000001</v>
      </c>
      <c r="E109" s="239">
        <v>43</v>
      </c>
      <c r="G109" s="239" t="s">
        <v>700</v>
      </c>
      <c r="H109" s="239">
        <v>8</v>
      </c>
      <c r="I109" s="239">
        <v>22</v>
      </c>
      <c r="K109" s="239">
        <v>11603577</v>
      </c>
      <c r="L109" s="239">
        <v>112600032</v>
      </c>
      <c r="M109" s="239">
        <v>9</v>
      </c>
      <c r="N109" s="239">
        <v>6</v>
      </c>
      <c r="O109" s="239">
        <v>2011</v>
      </c>
      <c r="P109" s="239" t="s">
        <v>391</v>
      </c>
      <c r="Q109" s="239">
        <v>7</v>
      </c>
      <c r="R109" s="239" t="s">
        <v>512</v>
      </c>
      <c r="S109" s="239">
        <v>4</v>
      </c>
      <c r="T109" s="239">
        <v>0</v>
      </c>
      <c r="U109" s="239">
        <v>2</v>
      </c>
      <c r="V109" s="239">
        <v>5</v>
      </c>
      <c r="W109" s="239">
        <v>10</v>
      </c>
      <c r="X109" s="239">
        <v>3</v>
      </c>
      <c r="Y109" s="239">
        <v>1</v>
      </c>
      <c r="Z109" s="239">
        <v>1</v>
      </c>
      <c r="AB109" s="239">
        <v>1</v>
      </c>
      <c r="AC109" s="239">
        <v>98</v>
      </c>
      <c r="AD109" s="239" t="s">
        <v>593</v>
      </c>
      <c r="AE109" s="239" t="s">
        <v>2026</v>
      </c>
      <c r="AF109" s="239" t="s">
        <v>1893</v>
      </c>
      <c r="AG109" s="239">
        <v>10</v>
      </c>
      <c r="AH109" s="239">
        <v>2</v>
      </c>
      <c r="AI109" s="239">
        <v>3</v>
      </c>
      <c r="AJ109" s="239">
        <v>3</v>
      </c>
      <c r="AK109" s="239">
        <v>21</v>
      </c>
      <c r="AL109" s="239">
        <v>38</v>
      </c>
      <c r="AM109" s="239" t="s">
        <v>374</v>
      </c>
      <c r="AN109" s="239">
        <v>5</v>
      </c>
      <c r="AO109" s="239">
        <v>1</v>
      </c>
      <c r="AS109" s="239">
        <v>7</v>
      </c>
      <c r="AT109" s="239">
        <v>2</v>
      </c>
      <c r="AU109" s="239">
        <v>30</v>
      </c>
      <c r="AV109" s="239">
        <v>11</v>
      </c>
      <c r="AW109" s="239">
        <v>21</v>
      </c>
      <c r="AX109" s="239">
        <v>2</v>
      </c>
      <c r="AY109" s="239">
        <v>2</v>
      </c>
      <c r="AZ109" s="239">
        <v>1</v>
      </c>
      <c r="BA109" s="239">
        <v>21</v>
      </c>
      <c r="BB109" s="239">
        <v>52</v>
      </c>
      <c r="BC109" s="239" t="s">
        <v>384</v>
      </c>
      <c r="BD109" s="239">
        <v>5</v>
      </c>
      <c r="BE109" s="239">
        <v>2</v>
      </c>
      <c r="BI109" s="239">
        <v>7</v>
      </c>
      <c r="BJ109" s="239">
        <v>2</v>
      </c>
      <c r="BK109" s="239">
        <v>30</v>
      </c>
      <c r="BL109" s="239">
        <v>11</v>
      </c>
      <c r="BM109" s="239">
        <v>21</v>
      </c>
      <c r="CT109" s="239">
        <v>394525</v>
      </c>
      <c r="CU109" s="239">
        <v>4969558</v>
      </c>
      <c r="CV109" s="239">
        <v>44.871637399999997</v>
      </c>
      <c r="CW109" s="239">
        <v>-94.3352766</v>
      </c>
      <c r="CX109" s="239" t="s">
        <v>379</v>
      </c>
      <c r="CY109" s="239" t="s">
        <v>2027</v>
      </c>
    </row>
    <row r="110" spans="1:103" x14ac:dyDescent="0.25">
      <c r="A110" s="239">
        <v>674957</v>
      </c>
      <c r="B110" s="239">
        <v>3</v>
      </c>
      <c r="C110" s="239">
        <v>22</v>
      </c>
      <c r="D110" s="239">
        <v>119.273</v>
      </c>
      <c r="E110" s="239">
        <v>43</v>
      </c>
      <c r="G110" s="239" t="s">
        <v>700</v>
      </c>
      <c r="H110" s="239">
        <v>8</v>
      </c>
      <c r="I110" s="239">
        <v>22</v>
      </c>
      <c r="K110" s="239">
        <v>19200071</v>
      </c>
      <c r="M110" s="239">
        <v>1</v>
      </c>
      <c r="N110" s="239">
        <v>9</v>
      </c>
      <c r="O110" s="239">
        <v>2019</v>
      </c>
      <c r="P110" s="239" t="s">
        <v>375</v>
      </c>
      <c r="Q110" s="239">
        <v>13</v>
      </c>
      <c r="R110" s="239">
        <v>98</v>
      </c>
      <c r="S110" s="239">
        <v>5</v>
      </c>
      <c r="T110" s="239">
        <v>0</v>
      </c>
      <c r="U110" s="239">
        <v>2</v>
      </c>
      <c r="W110" s="239">
        <v>25</v>
      </c>
      <c r="X110" s="239">
        <v>2</v>
      </c>
      <c r="Y110" s="239">
        <v>1</v>
      </c>
      <c r="Z110" s="239">
        <v>1</v>
      </c>
      <c r="AB110" s="239">
        <v>1</v>
      </c>
      <c r="AC110" s="239">
        <v>98</v>
      </c>
      <c r="AD110" s="239" t="s">
        <v>1898</v>
      </c>
      <c r="AF110" s="239" t="s">
        <v>1893</v>
      </c>
      <c r="AG110" s="239">
        <v>90</v>
      </c>
      <c r="AH110" s="239">
        <v>1</v>
      </c>
      <c r="AJ110" s="239">
        <v>2</v>
      </c>
      <c r="AK110" s="239">
        <v>21</v>
      </c>
      <c r="AS110" s="239">
        <v>12</v>
      </c>
      <c r="AT110" s="239">
        <v>9</v>
      </c>
      <c r="AU110" s="239">
        <v>60</v>
      </c>
      <c r="AV110" s="239">
        <v>11</v>
      </c>
      <c r="AW110" s="239">
        <v>21</v>
      </c>
      <c r="AX110" s="239">
        <v>2</v>
      </c>
      <c r="AY110" s="239">
        <v>49</v>
      </c>
      <c r="AZ110" s="239">
        <v>1</v>
      </c>
      <c r="BA110" s="239">
        <v>21</v>
      </c>
      <c r="BB110" s="239">
        <v>40</v>
      </c>
      <c r="BC110" s="239" t="s">
        <v>374</v>
      </c>
      <c r="BD110" s="239">
        <v>5</v>
      </c>
      <c r="BE110" s="239">
        <v>1</v>
      </c>
      <c r="BI110" s="239">
        <v>12</v>
      </c>
      <c r="BJ110" s="239">
        <v>98</v>
      </c>
      <c r="BK110" s="239">
        <v>60</v>
      </c>
      <c r="BL110" s="239">
        <v>11</v>
      </c>
      <c r="BM110" s="239">
        <v>21</v>
      </c>
      <c r="CT110" s="239">
        <v>394627.89772246301</v>
      </c>
      <c r="CU110" s="239">
        <v>4970316.5777664902</v>
      </c>
      <c r="CV110" s="239">
        <v>44.878476880000001</v>
      </c>
      <c r="CW110" s="239">
        <v>-94.334132049999994</v>
      </c>
      <c r="CX110" s="239" t="s">
        <v>379</v>
      </c>
      <c r="CY110" s="239" t="s">
        <v>2028</v>
      </c>
    </row>
    <row r="111" spans="1:103" x14ac:dyDescent="0.25">
      <c r="A111" s="239">
        <v>10764972</v>
      </c>
      <c r="B111" s="239">
        <v>3</v>
      </c>
      <c r="C111" s="239">
        <v>22</v>
      </c>
      <c r="D111" s="239">
        <v>119.28</v>
      </c>
      <c r="E111" s="239">
        <v>43</v>
      </c>
      <c r="G111" s="239" t="s">
        <v>700</v>
      </c>
      <c r="H111" s="239">
        <v>8</v>
      </c>
      <c r="I111" s="239">
        <v>22</v>
      </c>
      <c r="L111" s="239">
        <v>120040094</v>
      </c>
      <c r="M111" s="239">
        <v>11</v>
      </c>
      <c r="N111" s="239">
        <v>28</v>
      </c>
      <c r="O111" s="239">
        <v>2011</v>
      </c>
      <c r="P111" s="239" t="s">
        <v>381</v>
      </c>
      <c r="Q111" s="239">
        <v>18</v>
      </c>
      <c r="S111" s="239">
        <v>5</v>
      </c>
      <c r="T111" s="239">
        <v>0</v>
      </c>
      <c r="U111" s="239">
        <v>1</v>
      </c>
      <c r="V111" s="239">
        <v>10</v>
      </c>
      <c r="W111" s="239">
        <v>16</v>
      </c>
      <c r="Y111" s="239">
        <v>7</v>
      </c>
      <c r="Z111" s="239">
        <v>1</v>
      </c>
      <c r="AB111" s="239">
        <v>1</v>
      </c>
      <c r="AC111" s="239">
        <v>98</v>
      </c>
      <c r="AF111" s="239" t="s">
        <v>1893</v>
      </c>
      <c r="AG111" s="239">
        <v>4</v>
      </c>
      <c r="AH111" s="239">
        <v>2</v>
      </c>
      <c r="AI111" s="239">
        <v>1</v>
      </c>
      <c r="AJ111" s="239">
        <v>6</v>
      </c>
      <c r="AK111" s="239">
        <v>21</v>
      </c>
      <c r="AL111" s="239">
        <v>69</v>
      </c>
      <c r="AM111" s="239" t="s">
        <v>374</v>
      </c>
      <c r="AT111" s="239">
        <v>98</v>
      </c>
      <c r="AU111" s="239">
        <v>55</v>
      </c>
      <c r="CT111" s="239">
        <v>394635</v>
      </c>
      <c r="CU111" s="239">
        <v>4970327</v>
      </c>
      <c r="CV111" s="239">
        <v>44.878573500000002</v>
      </c>
      <c r="CW111" s="239">
        <v>-94.334047999999996</v>
      </c>
      <c r="CX111" s="239" t="s">
        <v>379</v>
      </c>
    </row>
    <row r="112" spans="1:103" x14ac:dyDescent="0.25">
      <c r="A112" s="239">
        <v>797281</v>
      </c>
      <c r="B112" s="239">
        <v>3</v>
      </c>
      <c r="C112" s="239">
        <v>22</v>
      </c>
      <c r="D112" s="239">
        <v>119.524</v>
      </c>
      <c r="E112" s="239">
        <v>43</v>
      </c>
      <c r="G112" s="239" t="s">
        <v>700</v>
      </c>
      <c r="H112" s="239">
        <v>8</v>
      </c>
      <c r="I112" s="239">
        <v>22</v>
      </c>
      <c r="K112" s="239">
        <v>20002529</v>
      </c>
      <c r="L112" s="239">
        <v>200430121</v>
      </c>
      <c r="M112" s="239">
        <v>2</v>
      </c>
      <c r="N112" s="239">
        <v>12</v>
      </c>
      <c r="O112" s="239">
        <v>2020</v>
      </c>
      <c r="P112" s="239" t="s">
        <v>375</v>
      </c>
      <c r="Q112" s="239">
        <v>16</v>
      </c>
      <c r="R112" s="239">
        <v>98</v>
      </c>
      <c r="S112" s="239">
        <v>5</v>
      </c>
      <c r="T112" s="239">
        <v>0</v>
      </c>
      <c r="U112" s="239">
        <v>1</v>
      </c>
      <c r="W112" s="239">
        <v>83</v>
      </c>
      <c r="X112" s="239">
        <v>2</v>
      </c>
      <c r="Y112" s="239">
        <v>1</v>
      </c>
      <c r="Z112" s="239">
        <v>7</v>
      </c>
      <c r="AA112" s="239">
        <v>8</v>
      </c>
      <c r="AB112" s="239">
        <v>5</v>
      </c>
      <c r="AC112" s="239">
        <v>98</v>
      </c>
      <c r="AD112" s="239" t="s">
        <v>1898</v>
      </c>
      <c r="AF112" s="239" t="s">
        <v>1893</v>
      </c>
      <c r="AG112" s="239">
        <v>3</v>
      </c>
      <c r="AH112" s="239">
        <v>2</v>
      </c>
      <c r="AI112" s="239">
        <v>4</v>
      </c>
      <c r="AJ112" s="239">
        <v>1</v>
      </c>
      <c r="AK112" s="239">
        <v>21</v>
      </c>
      <c r="AL112" s="239">
        <v>21</v>
      </c>
      <c r="AM112" s="239" t="s">
        <v>374</v>
      </c>
      <c r="AN112" s="239">
        <v>5</v>
      </c>
      <c r="AO112" s="239">
        <v>99</v>
      </c>
      <c r="AS112" s="239">
        <v>12</v>
      </c>
      <c r="AT112" s="239">
        <v>98</v>
      </c>
      <c r="AV112" s="239">
        <v>11</v>
      </c>
      <c r="AW112" s="239">
        <v>21</v>
      </c>
      <c r="CT112" s="239">
        <v>394697.38547041302</v>
      </c>
      <c r="CU112" s="239">
        <v>4970697.7503365604</v>
      </c>
      <c r="CV112" s="239">
        <v>44.88191758</v>
      </c>
      <c r="CW112" s="239">
        <v>-94.333331729999998</v>
      </c>
      <c r="CX112" s="239" t="s">
        <v>379</v>
      </c>
      <c r="CY112" s="239" t="s">
        <v>2029</v>
      </c>
    </row>
    <row r="113" spans="1:103" x14ac:dyDescent="0.25">
      <c r="A113" s="239">
        <v>758716</v>
      </c>
      <c r="B113" s="239">
        <v>3</v>
      </c>
      <c r="C113" s="239">
        <v>22</v>
      </c>
      <c r="D113" s="239">
        <v>119.803</v>
      </c>
      <c r="E113" s="239">
        <v>43</v>
      </c>
      <c r="G113" s="239" t="s">
        <v>700</v>
      </c>
      <c r="H113" s="239">
        <v>8</v>
      </c>
      <c r="I113" s="239">
        <v>22</v>
      </c>
      <c r="K113" s="239">
        <v>19202800</v>
      </c>
      <c r="M113" s="239">
        <v>11</v>
      </c>
      <c r="N113" s="239">
        <v>1</v>
      </c>
      <c r="O113" s="239">
        <v>2019</v>
      </c>
      <c r="P113" s="239" t="s">
        <v>383</v>
      </c>
      <c r="Q113" s="239">
        <v>7</v>
      </c>
      <c r="R113" s="239">
        <v>98</v>
      </c>
      <c r="S113" s="239">
        <v>5</v>
      </c>
      <c r="T113" s="239">
        <v>0</v>
      </c>
      <c r="U113" s="239">
        <v>2</v>
      </c>
      <c r="V113" s="239">
        <v>12</v>
      </c>
      <c r="W113" s="239">
        <v>10</v>
      </c>
      <c r="X113" s="239">
        <v>2</v>
      </c>
      <c r="Y113" s="239">
        <v>2</v>
      </c>
      <c r="Z113" s="239">
        <v>2</v>
      </c>
      <c r="AB113" s="239">
        <v>1</v>
      </c>
      <c r="AC113" s="239">
        <v>98</v>
      </c>
      <c r="AD113" s="239" t="s">
        <v>1898</v>
      </c>
      <c r="AF113" s="239" t="s">
        <v>1893</v>
      </c>
      <c r="AG113" s="239">
        <v>7</v>
      </c>
      <c r="AH113" s="239">
        <v>2</v>
      </c>
      <c r="AI113" s="239">
        <v>4</v>
      </c>
      <c r="AJ113" s="239">
        <v>1</v>
      </c>
      <c r="AK113" s="239">
        <v>21</v>
      </c>
      <c r="AL113" s="239">
        <v>18</v>
      </c>
      <c r="AM113" s="239" t="s">
        <v>384</v>
      </c>
      <c r="AN113" s="239">
        <v>5</v>
      </c>
      <c r="AO113" s="239">
        <v>90</v>
      </c>
      <c r="AS113" s="239">
        <v>12</v>
      </c>
      <c r="AT113" s="239">
        <v>98</v>
      </c>
      <c r="AU113" s="239">
        <v>60</v>
      </c>
      <c r="AV113" s="239">
        <v>11</v>
      </c>
      <c r="AW113" s="239">
        <v>21</v>
      </c>
      <c r="AX113" s="239">
        <v>2</v>
      </c>
      <c r="AY113" s="239">
        <v>2</v>
      </c>
      <c r="AZ113" s="239">
        <v>1</v>
      </c>
      <c r="BA113" s="239">
        <v>21</v>
      </c>
      <c r="BB113" s="239">
        <v>30</v>
      </c>
      <c r="BC113" s="239" t="s">
        <v>374</v>
      </c>
      <c r="BD113" s="239">
        <v>5</v>
      </c>
      <c r="BE113" s="239">
        <v>1</v>
      </c>
      <c r="BI113" s="239">
        <v>12</v>
      </c>
      <c r="BJ113" s="239">
        <v>98</v>
      </c>
      <c r="BK113" s="239">
        <v>60</v>
      </c>
      <c r="BL113" s="239">
        <v>11</v>
      </c>
      <c r="BM113" s="239">
        <v>21</v>
      </c>
      <c r="CT113" s="239">
        <v>394708.33121666301</v>
      </c>
      <c r="CU113" s="239">
        <v>4971146.3127592904</v>
      </c>
      <c r="CV113" s="239">
        <v>44.885956110000002</v>
      </c>
      <c r="CW113" s="239">
        <v>-94.333286430000001</v>
      </c>
      <c r="CX113" s="239" t="s">
        <v>379</v>
      </c>
      <c r="CY113" s="239" t="s">
        <v>2030</v>
      </c>
    </row>
    <row r="114" spans="1:103" x14ac:dyDescent="0.25">
      <c r="A114" s="239">
        <v>10808691</v>
      </c>
      <c r="B114" s="239">
        <v>3</v>
      </c>
      <c r="C114" s="239">
        <v>22</v>
      </c>
      <c r="D114" s="239">
        <v>119.822</v>
      </c>
      <c r="E114" s="239">
        <v>43</v>
      </c>
      <c r="G114" s="239" t="s">
        <v>700</v>
      </c>
      <c r="H114" s="239">
        <v>8</v>
      </c>
      <c r="I114" s="239">
        <v>22</v>
      </c>
      <c r="K114" s="239">
        <v>12200244</v>
      </c>
      <c r="L114" s="239">
        <v>120670186</v>
      </c>
      <c r="M114" s="239">
        <v>2</v>
      </c>
      <c r="N114" s="239">
        <v>28</v>
      </c>
      <c r="O114" s="239">
        <v>2012</v>
      </c>
      <c r="P114" s="239" t="s">
        <v>391</v>
      </c>
      <c r="Q114" s="239">
        <v>19</v>
      </c>
      <c r="R114" s="239" t="s">
        <v>376</v>
      </c>
      <c r="S114" s="239">
        <v>4</v>
      </c>
      <c r="T114" s="239">
        <v>0</v>
      </c>
      <c r="U114" s="239">
        <v>1</v>
      </c>
      <c r="V114" s="239">
        <v>8</v>
      </c>
      <c r="W114" s="239">
        <v>69</v>
      </c>
      <c r="X114" s="239">
        <v>2</v>
      </c>
      <c r="Y114" s="239">
        <v>6</v>
      </c>
      <c r="Z114" s="239">
        <v>5</v>
      </c>
      <c r="AB114" s="239">
        <v>4</v>
      </c>
      <c r="AC114" s="239">
        <v>98</v>
      </c>
      <c r="AD114" s="239" t="s">
        <v>593</v>
      </c>
      <c r="AE114" s="239">
        <v>120</v>
      </c>
      <c r="AF114" s="239" t="s">
        <v>1893</v>
      </c>
      <c r="AG114" s="239">
        <v>3</v>
      </c>
      <c r="AH114" s="239">
        <v>2</v>
      </c>
      <c r="AI114" s="239">
        <v>2</v>
      </c>
      <c r="AJ114" s="239">
        <v>4</v>
      </c>
      <c r="AK114" s="239">
        <v>21</v>
      </c>
      <c r="AL114" s="239">
        <v>18</v>
      </c>
      <c r="AM114" s="239" t="s">
        <v>374</v>
      </c>
      <c r="AN114" s="239">
        <v>5</v>
      </c>
      <c r="AO114" s="239">
        <v>3</v>
      </c>
      <c r="AS114" s="239">
        <v>4</v>
      </c>
      <c r="AT114" s="239">
        <v>98</v>
      </c>
      <c r="AU114" s="239">
        <v>65</v>
      </c>
      <c r="AV114" s="239">
        <v>11</v>
      </c>
      <c r="AW114" s="239">
        <v>21</v>
      </c>
      <c r="CT114" s="239">
        <v>394707</v>
      </c>
      <c r="CU114" s="239">
        <v>4971193</v>
      </c>
      <c r="CV114" s="239">
        <v>44.886380500000001</v>
      </c>
      <c r="CW114" s="239">
        <v>-94.333312300000003</v>
      </c>
      <c r="CX114" s="239" t="s">
        <v>379</v>
      </c>
      <c r="CY114" s="239" t="s">
        <v>2031</v>
      </c>
    </row>
    <row r="115" spans="1:103" x14ac:dyDescent="0.25">
      <c r="A115" s="239">
        <v>10974667</v>
      </c>
      <c r="B115" s="239">
        <v>3</v>
      </c>
      <c r="C115" s="239">
        <v>22</v>
      </c>
      <c r="D115" s="239">
        <v>119.855</v>
      </c>
      <c r="E115" s="239">
        <v>43</v>
      </c>
      <c r="G115" s="239" t="s">
        <v>700</v>
      </c>
      <c r="H115" s="239">
        <v>8</v>
      </c>
      <c r="I115" s="239">
        <v>22</v>
      </c>
      <c r="K115" s="239" t="s">
        <v>2032</v>
      </c>
      <c r="L115" s="239">
        <v>141500004</v>
      </c>
      <c r="M115" s="239">
        <v>5</v>
      </c>
      <c r="N115" s="239">
        <v>24</v>
      </c>
      <c r="O115" s="239">
        <v>2014</v>
      </c>
      <c r="P115" s="239" t="s">
        <v>386</v>
      </c>
      <c r="Q115" s="239">
        <v>0</v>
      </c>
      <c r="S115" s="239">
        <v>5</v>
      </c>
      <c r="T115" s="239">
        <v>0</v>
      </c>
      <c r="U115" s="239">
        <v>1</v>
      </c>
      <c r="V115" s="239">
        <v>90</v>
      </c>
      <c r="W115" s="239">
        <v>45</v>
      </c>
      <c r="X115" s="239">
        <v>4</v>
      </c>
      <c r="Y115" s="239">
        <v>4</v>
      </c>
      <c r="Z115" s="239">
        <v>1</v>
      </c>
      <c r="AB115" s="239">
        <v>1</v>
      </c>
      <c r="AC115" s="239">
        <v>98</v>
      </c>
      <c r="AD115" s="239" t="s">
        <v>2033</v>
      </c>
      <c r="AE115" s="239" t="s">
        <v>669</v>
      </c>
      <c r="AF115" s="239" t="s">
        <v>1893</v>
      </c>
      <c r="AG115" s="239">
        <v>3</v>
      </c>
      <c r="AH115" s="239">
        <v>2</v>
      </c>
      <c r="AI115" s="239">
        <v>2</v>
      </c>
      <c r="AJ115" s="239">
        <v>3</v>
      </c>
      <c r="AK115" s="239">
        <v>21</v>
      </c>
      <c r="AL115" s="239">
        <v>34</v>
      </c>
      <c r="AM115" s="239" t="s">
        <v>374</v>
      </c>
      <c r="AN115" s="239">
        <v>9</v>
      </c>
      <c r="AO115" s="239">
        <v>15</v>
      </c>
      <c r="AS115" s="239">
        <v>7</v>
      </c>
      <c r="AT115" s="239">
        <v>2</v>
      </c>
      <c r="AU115" s="239">
        <v>45</v>
      </c>
      <c r="AV115" s="239">
        <v>11</v>
      </c>
      <c r="AW115" s="239">
        <v>21</v>
      </c>
      <c r="CT115" s="239">
        <v>394708</v>
      </c>
      <c r="CU115" s="239">
        <v>4971247</v>
      </c>
      <c r="CV115" s="239">
        <v>44.886860300000002</v>
      </c>
      <c r="CW115" s="239">
        <v>-94.333310299999994</v>
      </c>
      <c r="CX115" s="239" t="s">
        <v>379</v>
      </c>
      <c r="CY115" s="239" t="s">
        <v>2034</v>
      </c>
    </row>
    <row r="116" spans="1:103" x14ac:dyDescent="0.25">
      <c r="A116" s="239">
        <v>11044752</v>
      </c>
      <c r="B116" s="239">
        <v>3</v>
      </c>
      <c r="C116" s="239">
        <v>22</v>
      </c>
      <c r="D116" s="239">
        <v>119.855</v>
      </c>
      <c r="E116" s="239">
        <v>43</v>
      </c>
      <c r="G116" s="239" t="s">
        <v>700</v>
      </c>
      <c r="H116" s="239">
        <v>8</v>
      </c>
      <c r="I116" s="239">
        <v>22</v>
      </c>
      <c r="K116" s="239">
        <v>15200151</v>
      </c>
      <c r="L116" s="239">
        <v>150210257</v>
      </c>
      <c r="M116" s="239">
        <v>1</v>
      </c>
      <c r="N116" s="239">
        <v>21</v>
      </c>
      <c r="O116" s="239">
        <v>2015</v>
      </c>
      <c r="P116" s="239" t="s">
        <v>375</v>
      </c>
      <c r="Q116" s="239">
        <v>10</v>
      </c>
      <c r="S116" s="239">
        <v>5</v>
      </c>
      <c r="T116" s="239">
        <v>0</v>
      </c>
      <c r="U116" s="239">
        <v>2</v>
      </c>
      <c r="V116" s="239">
        <v>1</v>
      </c>
      <c r="W116" s="239">
        <v>10</v>
      </c>
      <c r="X116" s="239">
        <v>4</v>
      </c>
      <c r="Y116" s="239">
        <v>1</v>
      </c>
      <c r="Z116" s="239">
        <v>2</v>
      </c>
      <c r="AB116" s="239">
        <v>2</v>
      </c>
      <c r="AC116" s="239">
        <v>98</v>
      </c>
      <c r="AD116" s="239" t="s">
        <v>593</v>
      </c>
      <c r="AE116" s="239" t="s">
        <v>2035</v>
      </c>
      <c r="AF116" s="239" t="s">
        <v>1893</v>
      </c>
      <c r="AG116" s="239">
        <v>7</v>
      </c>
      <c r="AH116" s="239">
        <v>2</v>
      </c>
      <c r="AI116" s="239">
        <v>2</v>
      </c>
      <c r="AJ116" s="239">
        <v>1</v>
      </c>
      <c r="AK116" s="239">
        <v>21</v>
      </c>
      <c r="AL116" s="239">
        <v>19</v>
      </c>
      <c r="AM116" s="239" t="s">
        <v>384</v>
      </c>
      <c r="AN116" s="239">
        <v>5</v>
      </c>
      <c r="AO116" s="239">
        <v>15</v>
      </c>
      <c r="AS116" s="239">
        <v>7</v>
      </c>
      <c r="AT116" s="239">
        <v>2</v>
      </c>
      <c r="AU116" s="239">
        <v>55</v>
      </c>
      <c r="AV116" s="239">
        <v>11</v>
      </c>
      <c r="AW116" s="239">
        <v>21</v>
      </c>
      <c r="AX116" s="239">
        <v>2</v>
      </c>
      <c r="AY116" s="239">
        <v>4</v>
      </c>
      <c r="AZ116" s="239">
        <v>4</v>
      </c>
      <c r="BA116" s="239">
        <v>24</v>
      </c>
      <c r="BB116" s="239">
        <v>61</v>
      </c>
      <c r="BC116" s="239" t="s">
        <v>384</v>
      </c>
      <c r="BD116" s="239">
        <v>5</v>
      </c>
      <c r="BE116" s="239">
        <v>1</v>
      </c>
      <c r="BI116" s="239">
        <v>7</v>
      </c>
      <c r="BJ116" s="239">
        <v>2</v>
      </c>
      <c r="BK116" s="239">
        <v>55</v>
      </c>
      <c r="BL116" s="239">
        <v>11</v>
      </c>
      <c r="BM116" s="239">
        <v>21</v>
      </c>
      <c r="CT116" s="239">
        <v>394708</v>
      </c>
      <c r="CU116" s="239">
        <v>4971247</v>
      </c>
      <c r="CV116" s="239">
        <v>44.886860300000002</v>
      </c>
      <c r="CW116" s="239">
        <v>-94.333310299999994</v>
      </c>
      <c r="CX116" s="239" t="s">
        <v>379</v>
      </c>
      <c r="CY116" s="239" t="s">
        <v>2036</v>
      </c>
    </row>
    <row r="117" spans="1:103" x14ac:dyDescent="0.25">
      <c r="A117" s="239">
        <v>377930</v>
      </c>
      <c r="B117" s="239">
        <v>3</v>
      </c>
      <c r="C117" s="239">
        <v>22</v>
      </c>
      <c r="D117" s="239">
        <v>119.857</v>
      </c>
      <c r="E117" s="239">
        <v>43</v>
      </c>
      <c r="G117" s="239" t="s">
        <v>700</v>
      </c>
      <c r="H117" s="239">
        <v>8</v>
      </c>
      <c r="I117" s="239">
        <v>22</v>
      </c>
      <c r="K117" s="239">
        <v>16201809</v>
      </c>
      <c r="M117" s="239">
        <v>9</v>
      </c>
      <c r="N117" s="239">
        <v>9</v>
      </c>
      <c r="O117" s="239">
        <v>2016</v>
      </c>
      <c r="P117" s="239" t="s">
        <v>383</v>
      </c>
      <c r="Q117" s="239">
        <v>16</v>
      </c>
      <c r="R117" s="239" t="s">
        <v>207</v>
      </c>
      <c r="S117" s="239">
        <v>5</v>
      </c>
      <c r="T117" s="239">
        <v>0</v>
      </c>
      <c r="U117" s="239">
        <v>2</v>
      </c>
      <c r="V117" s="239">
        <v>5</v>
      </c>
      <c r="W117" s="239">
        <v>10</v>
      </c>
      <c r="X117" s="239">
        <v>4</v>
      </c>
      <c r="Y117" s="239">
        <v>1</v>
      </c>
      <c r="Z117" s="239">
        <v>1</v>
      </c>
      <c r="AB117" s="239">
        <v>1</v>
      </c>
      <c r="AC117" s="239">
        <v>98</v>
      </c>
      <c r="AD117" s="239" t="s">
        <v>1898</v>
      </c>
      <c r="AF117" s="239" t="s">
        <v>1893</v>
      </c>
      <c r="AG117" s="239">
        <v>10</v>
      </c>
      <c r="AH117" s="239">
        <v>2</v>
      </c>
      <c r="AI117" s="239">
        <v>2</v>
      </c>
      <c r="AJ117" s="239">
        <v>2</v>
      </c>
      <c r="AK117" s="239">
        <v>21</v>
      </c>
      <c r="AL117" s="239">
        <v>65</v>
      </c>
      <c r="AM117" s="239" t="s">
        <v>374</v>
      </c>
      <c r="AN117" s="239">
        <v>5</v>
      </c>
      <c r="AO117" s="239">
        <v>1</v>
      </c>
      <c r="AS117" s="239">
        <v>12</v>
      </c>
      <c r="AT117" s="239">
        <v>9</v>
      </c>
      <c r="AU117" s="239">
        <v>60</v>
      </c>
      <c r="AV117" s="239">
        <v>11</v>
      </c>
      <c r="AW117" s="239">
        <v>23</v>
      </c>
      <c r="AX117" s="239">
        <v>2</v>
      </c>
      <c r="AY117" s="239">
        <v>2</v>
      </c>
      <c r="AZ117" s="239">
        <v>3</v>
      </c>
      <c r="BA117" s="239">
        <v>24</v>
      </c>
      <c r="BB117" s="239">
        <v>32</v>
      </c>
      <c r="BC117" s="239" t="s">
        <v>374</v>
      </c>
      <c r="BD117" s="239">
        <v>5</v>
      </c>
      <c r="BE117" s="239">
        <v>2</v>
      </c>
      <c r="BI117" s="239">
        <v>12</v>
      </c>
      <c r="BJ117" s="239">
        <v>23</v>
      </c>
      <c r="BK117" s="239">
        <v>60</v>
      </c>
      <c r="BL117" s="239">
        <v>11</v>
      </c>
      <c r="BM117" s="239">
        <v>23</v>
      </c>
      <c r="CT117" s="239">
        <v>394712.564558463</v>
      </c>
      <c r="CU117" s="239">
        <v>4971264.84632969</v>
      </c>
      <c r="CV117" s="239">
        <v>44.887023499999998</v>
      </c>
      <c r="CW117" s="239">
        <v>-94.333257489999994</v>
      </c>
      <c r="CX117" s="239" t="s">
        <v>379</v>
      </c>
      <c r="CY117" s="239" t="s">
        <v>2037</v>
      </c>
    </row>
    <row r="118" spans="1:103" x14ac:dyDescent="0.25">
      <c r="A118" s="239">
        <v>658116</v>
      </c>
      <c r="B118" s="239">
        <v>3</v>
      </c>
      <c r="C118" s="239">
        <v>22</v>
      </c>
      <c r="D118" s="239">
        <v>119.869</v>
      </c>
      <c r="E118" s="239">
        <v>43</v>
      </c>
      <c r="G118" s="239" t="s">
        <v>700</v>
      </c>
      <c r="H118" s="239">
        <v>8</v>
      </c>
      <c r="I118" s="239">
        <v>22</v>
      </c>
      <c r="K118" s="239">
        <v>18202683</v>
      </c>
      <c r="M118" s="239">
        <v>11</v>
      </c>
      <c r="N118" s="239">
        <v>8</v>
      </c>
      <c r="O118" s="239">
        <v>2018</v>
      </c>
      <c r="P118" s="239" t="s">
        <v>416</v>
      </c>
      <c r="Q118" s="239">
        <v>18</v>
      </c>
      <c r="R118" s="239">
        <v>98</v>
      </c>
      <c r="S118" s="239">
        <v>4</v>
      </c>
      <c r="T118" s="239">
        <v>0</v>
      </c>
      <c r="U118" s="239">
        <v>2</v>
      </c>
      <c r="V118" s="239">
        <v>5</v>
      </c>
      <c r="W118" s="239">
        <v>10</v>
      </c>
      <c r="X118" s="239">
        <v>4</v>
      </c>
      <c r="Y118" s="239">
        <v>4</v>
      </c>
      <c r="Z118" s="239">
        <v>4</v>
      </c>
      <c r="AB118" s="239">
        <v>3</v>
      </c>
      <c r="AC118" s="239">
        <v>98</v>
      </c>
      <c r="AD118" s="239" t="s">
        <v>1898</v>
      </c>
      <c r="AF118" s="239" t="s">
        <v>1893</v>
      </c>
      <c r="AG118" s="239">
        <v>10</v>
      </c>
      <c r="AH118" s="239">
        <v>2</v>
      </c>
      <c r="AI118" s="239">
        <v>3</v>
      </c>
      <c r="AJ118" s="239">
        <v>3</v>
      </c>
      <c r="AK118" s="239">
        <v>31</v>
      </c>
      <c r="AL118" s="239">
        <v>76</v>
      </c>
      <c r="AM118" s="239" t="s">
        <v>374</v>
      </c>
      <c r="AN118" s="239">
        <v>5</v>
      </c>
      <c r="AO118" s="239">
        <v>90</v>
      </c>
      <c r="AS118" s="239">
        <v>12</v>
      </c>
      <c r="AT118" s="239">
        <v>23</v>
      </c>
      <c r="AU118" s="239">
        <v>55</v>
      </c>
      <c r="AV118" s="239">
        <v>11</v>
      </c>
      <c r="AW118" s="239">
        <v>21</v>
      </c>
      <c r="AX118" s="239">
        <v>2</v>
      </c>
      <c r="AY118" s="239">
        <v>2</v>
      </c>
      <c r="AZ118" s="239">
        <v>1</v>
      </c>
      <c r="BA118" s="239">
        <v>21</v>
      </c>
      <c r="BB118" s="239">
        <v>31</v>
      </c>
      <c r="BC118" s="239" t="s">
        <v>384</v>
      </c>
      <c r="BD118" s="239">
        <v>5</v>
      </c>
      <c r="BE118" s="239">
        <v>1</v>
      </c>
      <c r="BI118" s="239">
        <v>12</v>
      </c>
      <c r="BJ118" s="239">
        <v>9</v>
      </c>
      <c r="BK118" s="239">
        <v>60</v>
      </c>
      <c r="BL118" s="239">
        <v>11</v>
      </c>
      <c r="BM118" s="239">
        <v>21</v>
      </c>
      <c r="CT118" s="239">
        <v>394712.564558463</v>
      </c>
      <c r="CU118" s="239">
        <v>4971269.07967149</v>
      </c>
      <c r="CV118" s="239">
        <v>44.887061600000003</v>
      </c>
      <c r="CW118" s="239">
        <v>-94.333258369999996</v>
      </c>
      <c r="CX118" s="239" t="s">
        <v>379</v>
      </c>
      <c r="CY118" s="239" t="s">
        <v>2038</v>
      </c>
    </row>
    <row r="119" spans="1:103" x14ac:dyDescent="0.25">
      <c r="A119" s="239">
        <v>651994</v>
      </c>
      <c r="B119" s="239">
        <v>3</v>
      </c>
      <c r="C119" s="239">
        <v>22</v>
      </c>
      <c r="D119" s="239">
        <v>120.253</v>
      </c>
      <c r="E119" s="239">
        <v>43</v>
      </c>
      <c r="G119" s="239" t="s">
        <v>518</v>
      </c>
      <c r="H119" s="239">
        <v>8</v>
      </c>
      <c r="I119" s="239">
        <v>22</v>
      </c>
      <c r="K119" s="239">
        <v>18200630</v>
      </c>
      <c r="M119" s="239">
        <v>3</v>
      </c>
      <c r="N119" s="239">
        <v>5</v>
      </c>
      <c r="O119" s="239">
        <v>2018</v>
      </c>
      <c r="P119" s="239" t="s">
        <v>381</v>
      </c>
      <c r="Q119" s="239">
        <v>15</v>
      </c>
      <c r="R119" s="239" t="s">
        <v>512</v>
      </c>
      <c r="S119" s="239">
        <v>5</v>
      </c>
      <c r="T119" s="239">
        <v>0</v>
      </c>
      <c r="U119" s="239">
        <v>1</v>
      </c>
      <c r="W119" s="239">
        <v>28</v>
      </c>
      <c r="X119" s="239">
        <v>4</v>
      </c>
      <c r="Y119" s="239">
        <v>1</v>
      </c>
      <c r="Z119" s="239">
        <v>4</v>
      </c>
      <c r="AB119" s="239">
        <v>3</v>
      </c>
      <c r="AC119" s="239">
        <v>98</v>
      </c>
      <c r="AD119" s="239" t="s">
        <v>1898</v>
      </c>
      <c r="AF119" s="239" t="s">
        <v>1893</v>
      </c>
      <c r="AG119" s="239">
        <v>3</v>
      </c>
      <c r="AH119" s="239">
        <v>2</v>
      </c>
      <c r="AI119" s="239">
        <v>4</v>
      </c>
      <c r="AJ119" s="239">
        <v>1</v>
      </c>
      <c r="AK119" s="239">
        <v>26</v>
      </c>
      <c r="AL119" s="239">
        <v>23</v>
      </c>
      <c r="AM119" s="239" t="s">
        <v>384</v>
      </c>
      <c r="AN119" s="239">
        <v>5</v>
      </c>
      <c r="AO119" s="239">
        <v>75</v>
      </c>
      <c r="AP119" s="239">
        <v>64</v>
      </c>
      <c r="AS119" s="239">
        <v>12</v>
      </c>
      <c r="AT119" s="239">
        <v>23</v>
      </c>
      <c r="AU119" s="239">
        <v>55</v>
      </c>
      <c r="AV119" s="239">
        <v>11</v>
      </c>
      <c r="AW119" s="239">
        <v>21</v>
      </c>
      <c r="CT119" s="239">
        <v>394712.564558463</v>
      </c>
      <c r="CU119" s="239">
        <v>4971887.1475742897</v>
      </c>
      <c r="CV119" s="239">
        <v>44.892623999999998</v>
      </c>
      <c r="CW119" s="239">
        <v>-94.333386899999994</v>
      </c>
      <c r="CX119" s="239" t="s">
        <v>379</v>
      </c>
      <c r="CY119" s="239" t="s">
        <v>2039</v>
      </c>
    </row>
    <row r="120" spans="1:103" x14ac:dyDescent="0.25">
      <c r="A120" s="239">
        <v>688517</v>
      </c>
      <c r="B120" s="239">
        <v>3</v>
      </c>
      <c r="C120" s="239">
        <v>22</v>
      </c>
      <c r="D120" s="239">
        <v>120.259</v>
      </c>
      <c r="E120" s="239">
        <v>43</v>
      </c>
      <c r="F120" s="239" t="s">
        <v>518</v>
      </c>
      <c r="H120" s="239">
        <v>8</v>
      </c>
      <c r="I120" s="239">
        <v>22</v>
      </c>
      <c r="K120" s="239">
        <v>19200554</v>
      </c>
      <c r="M120" s="239">
        <v>2</v>
      </c>
      <c r="N120" s="239">
        <v>14</v>
      </c>
      <c r="O120" s="239">
        <v>2019</v>
      </c>
      <c r="P120" s="239" t="s">
        <v>416</v>
      </c>
      <c r="Q120" s="239">
        <v>13</v>
      </c>
      <c r="R120" s="239">
        <v>98</v>
      </c>
      <c r="S120" s="239">
        <v>5</v>
      </c>
      <c r="T120" s="239">
        <v>0</v>
      </c>
      <c r="U120" s="239">
        <v>2</v>
      </c>
      <c r="V120" s="239">
        <v>5</v>
      </c>
      <c r="W120" s="239">
        <v>10</v>
      </c>
      <c r="X120" s="239">
        <v>4</v>
      </c>
      <c r="Y120" s="239">
        <v>1</v>
      </c>
      <c r="Z120" s="239">
        <v>4</v>
      </c>
      <c r="AA120" s="239">
        <v>7</v>
      </c>
      <c r="AB120" s="239">
        <v>5</v>
      </c>
      <c r="AC120" s="239">
        <v>98</v>
      </c>
      <c r="AD120" s="239" t="s">
        <v>1898</v>
      </c>
      <c r="AF120" s="239" t="s">
        <v>1893</v>
      </c>
      <c r="AG120" s="239">
        <v>9</v>
      </c>
      <c r="AH120" s="239">
        <v>2</v>
      </c>
      <c r="AI120" s="239">
        <v>49</v>
      </c>
      <c r="AJ120" s="239">
        <v>2</v>
      </c>
      <c r="AK120" s="239">
        <v>23</v>
      </c>
      <c r="AL120" s="239">
        <v>37</v>
      </c>
      <c r="AM120" s="239" t="s">
        <v>374</v>
      </c>
      <c r="AN120" s="239">
        <v>5</v>
      </c>
      <c r="AO120" s="239">
        <v>68</v>
      </c>
      <c r="AS120" s="239">
        <v>12</v>
      </c>
      <c r="AT120" s="239">
        <v>9</v>
      </c>
      <c r="AU120" s="239">
        <v>60</v>
      </c>
      <c r="AV120" s="239">
        <v>11</v>
      </c>
      <c r="AW120" s="239">
        <v>21</v>
      </c>
      <c r="AX120" s="239">
        <v>2</v>
      </c>
      <c r="AY120" s="239">
        <v>49</v>
      </c>
      <c r="AZ120" s="239">
        <v>1</v>
      </c>
      <c r="BA120" s="239">
        <v>24</v>
      </c>
      <c r="BB120" s="239">
        <v>47</v>
      </c>
      <c r="BC120" s="239" t="s">
        <v>374</v>
      </c>
      <c r="BD120" s="239">
        <v>5</v>
      </c>
      <c r="BE120" s="239">
        <v>1</v>
      </c>
      <c r="BI120" s="239">
        <v>12</v>
      </c>
      <c r="BJ120" s="239">
        <v>23</v>
      </c>
      <c r="BK120" s="239">
        <v>60</v>
      </c>
      <c r="BL120" s="239">
        <v>11</v>
      </c>
      <c r="BM120" s="239">
        <v>21</v>
      </c>
      <c r="CT120" s="239">
        <v>394729.49792566302</v>
      </c>
      <c r="CU120" s="239">
        <v>4971895.6142578898</v>
      </c>
      <c r="CV120" s="239">
        <v>44.892702700000001</v>
      </c>
      <c r="CW120" s="239">
        <v>-94.333174270000001</v>
      </c>
      <c r="CX120" s="239" t="s">
        <v>379</v>
      </c>
      <c r="CY120" s="239" t="s">
        <v>2040</v>
      </c>
    </row>
    <row r="121" spans="1:103" x14ac:dyDescent="0.25">
      <c r="A121" s="239">
        <v>388180</v>
      </c>
      <c r="B121" s="239">
        <v>3</v>
      </c>
      <c r="C121" s="239">
        <v>22</v>
      </c>
      <c r="D121" s="239">
        <v>120.43600000000001</v>
      </c>
      <c r="E121" s="239">
        <v>43</v>
      </c>
      <c r="F121" s="239" t="s">
        <v>518</v>
      </c>
      <c r="H121" s="239">
        <v>8</v>
      </c>
      <c r="I121" s="239">
        <v>22</v>
      </c>
      <c r="K121" s="239">
        <v>16202147</v>
      </c>
      <c r="M121" s="239">
        <v>10</v>
      </c>
      <c r="N121" s="239">
        <v>20</v>
      </c>
      <c r="O121" s="239">
        <v>2016</v>
      </c>
      <c r="P121" s="239" t="s">
        <v>416</v>
      </c>
      <c r="Q121" s="239">
        <v>16</v>
      </c>
      <c r="R121" s="239" t="s">
        <v>512</v>
      </c>
      <c r="S121" s="239">
        <v>4</v>
      </c>
      <c r="T121" s="239">
        <v>0</v>
      </c>
      <c r="U121" s="239">
        <v>2</v>
      </c>
      <c r="V121" s="239">
        <v>12</v>
      </c>
      <c r="W121" s="239">
        <v>10</v>
      </c>
      <c r="X121" s="239">
        <v>4</v>
      </c>
      <c r="Y121" s="239">
        <v>1</v>
      </c>
      <c r="Z121" s="239">
        <v>1</v>
      </c>
      <c r="AB121" s="239">
        <v>1</v>
      </c>
      <c r="AC121" s="239">
        <v>98</v>
      </c>
      <c r="AD121" s="239" t="s">
        <v>1898</v>
      </c>
      <c r="AF121" s="239" t="s">
        <v>1893</v>
      </c>
      <c r="AG121" s="239">
        <v>7</v>
      </c>
      <c r="AH121" s="239">
        <v>2</v>
      </c>
      <c r="AI121" s="239">
        <v>2</v>
      </c>
      <c r="AJ121" s="239">
        <v>1</v>
      </c>
      <c r="AK121" s="239">
        <v>21</v>
      </c>
      <c r="AL121" s="239">
        <v>57</v>
      </c>
      <c r="AM121" s="239" t="s">
        <v>384</v>
      </c>
      <c r="AN121" s="239">
        <v>5</v>
      </c>
      <c r="AO121" s="239">
        <v>74</v>
      </c>
      <c r="AS121" s="239">
        <v>12</v>
      </c>
      <c r="AT121" s="239">
        <v>23</v>
      </c>
      <c r="AU121" s="239">
        <v>60</v>
      </c>
      <c r="AV121" s="239">
        <v>11</v>
      </c>
      <c r="AW121" s="239">
        <v>21</v>
      </c>
      <c r="AX121" s="239">
        <v>2</v>
      </c>
      <c r="AY121" s="239">
        <v>2</v>
      </c>
      <c r="AZ121" s="239">
        <v>1</v>
      </c>
      <c r="BA121" s="239">
        <v>21</v>
      </c>
      <c r="BB121" s="239">
        <v>36</v>
      </c>
      <c r="BC121" s="239" t="s">
        <v>374</v>
      </c>
      <c r="BD121" s="239">
        <v>5</v>
      </c>
      <c r="BE121" s="239">
        <v>1</v>
      </c>
      <c r="BI121" s="239">
        <v>12</v>
      </c>
      <c r="BJ121" s="239">
        <v>23</v>
      </c>
      <c r="BK121" s="239">
        <v>60</v>
      </c>
      <c r="BL121" s="239">
        <v>11</v>
      </c>
      <c r="BM121" s="239">
        <v>21</v>
      </c>
      <c r="CT121" s="239">
        <v>394733.73126746301</v>
      </c>
      <c r="CU121" s="239">
        <v>4972196.1815256998</v>
      </c>
      <c r="CV121" s="239">
        <v>44.895408330000002</v>
      </c>
      <c r="CW121" s="239">
        <v>-94.333183180000006</v>
      </c>
      <c r="CX121" s="239" t="s">
        <v>379</v>
      </c>
      <c r="CY121" s="239" t="s">
        <v>2041</v>
      </c>
    </row>
    <row r="122" spans="1:103" x14ac:dyDescent="0.25">
      <c r="A122" s="239">
        <v>648170</v>
      </c>
      <c r="B122" s="239">
        <v>3</v>
      </c>
      <c r="C122" s="239">
        <v>22</v>
      </c>
      <c r="D122" s="239">
        <v>120.477</v>
      </c>
      <c r="E122" s="239">
        <v>43</v>
      </c>
      <c r="F122" s="239" t="s">
        <v>518</v>
      </c>
      <c r="H122" s="239">
        <v>8</v>
      </c>
      <c r="I122" s="239">
        <v>22</v>
      </c>
      <c r="K122" s="239">
        <v>18202370</v>
      </c>
      <c r="M122" s="239">
        <v>9</v>
      </c>
      <c r="N122" s="239">
        <v>28</v>
      </c>
      <c r="O122" s="239">
        <v>2018</v>
      </c>
      <c r="P122" s="239" t="s">
        <v>383</v>
      </c>
      <c r="Q122" s="239">
        <v>17</v>
      </c>
      <c r="R122" s="239" t="s">
        <v>512</v>
      </c>
      <c r="S122" s="239">
        <v>4</v>
      </c>
      <c r="T122" s="239">
        <v>0</v>
      </c>
      <c r="U122" s="239">
        <v>2</v>
      </c>
      <c r="V122" s="239">
        <v>12</v>
      </c>
      <c r="W122" s="239">
        <v>10</v>
      </c>
      <c r="X122" s="239">
        <v>4</v>
      </c>
      <c r="Y122" s="239">
        <v>1</v>
      </c>
      <c r="Z122" s="239">
        <v>1</v>
      </c>
      <c r="AB122" s="239">
        <v>1</v>
      </c>
      <c r="AC122" s="239">
        <v>98</v>
      </c>
      <c r="AD122" s="239" t="s">
        <v>1898</v>
      </c>
      <c r="AF122" s="239" t="s">
        <v>1893</v>
      </c>
      <c r="AG122" s="239">
        <v>7</v>
      </c>
      <c r="AH122" s="239">
        <v>2</v>
      </c>
      <c r="AI122" s="239">
        <v>2</v>
      </c>
      <c r="AJ122" s="239">
        <v>1</v>
      </c>
      <c r="AK122" s="239">
        <v>21</v>
      </c>
      <c r="AL122" s="239">
        <v>91</v>
      </c>
      <c r="AM122" s="239" t="s">
        <v>374</v>
      </c>
      <c r="AN122" s="239">
        <v>5</v>
      </c>
      <c r="AO122" s="239">
        <v>1</v>
      </c>
      <c r="AS122" s="239">
        <v>12</v>
      </c>
      <c r="AT122" s="239">
        <v>23</v>
      </c>
      <c r="AU122" s="239">
        <v>60</v>
      </c>
      <c r="AV122" s="239">
        <v>11</v>
      </c>
      <c r="AW122" s="239">
        <v>21</v>
      </c>
      <c r="AX122" s="239">
        <v>2</v>
      </c>
      <c r="AY122" s="239">
        <v>4</v>
      </c>
      <c r="AZ122" s="239">
        <v>1</v>
      </c>
      <c r="BA122" s="239">
        <v>21</v>
      </c>
      <c r="BB122" s="239">
        <v>43</v>
      </c>
      <c r="BC122" s="239" t="s">
        <v>384</v>
      </c>
      <c r="BD122" s="239">
        <v>5</v>
      </c>
      <c r="BE122" s="239">
        <v>1</v>
      </c>
      <c r="BI122" s="239">
        <v>12</v>
      </c>
      <c r="BJ122" s="239">
        <v>23</v>
      </c>
      <c r="BK122" s="239">
        <v>60</v>
      </c>
      <c r="BL122" s="239">
        <v>11</v>
      </c>
      <c r="BM122" s="239">
        <v>21</v>
      </c>
      <c r="CT122" s="239">
        <v>394716.79790026299</v>
      </c>
      <c r="CU122" s="239">
        <v>4972246.9816273004</v>
      </c>
      <c r="CV122" s="239">
        <v>44.895863009999999</v>
      </c>
      <c r="CW122" s="239">
        <v>-94.333408149999997</v>
      </c>
      <c r="CX122" s="239" t="s">
        <v>379</v>
      </c>
      <c r="CY122" s="239" t="s">
        <v>2042</v>
      </c>
    </row>
    <row r="123" spans="1:103" x14ac:dyDescent="0.25">
      <c r="A123" s="239">
        <v>836136</v>
      </c>
      <c r="B123" s="239">
        <v>3</v>
      </c>
      <c r="C123" s="239">
        <v>22</v>
      </c>
      <c r="D123" s="239">
        <v>120.479</v>
      </c>
      <c r="E123" s="239">
        <v>43</v>
      </c>
      <c r="F123" s="239" t="s">
        <v>518</v>
      </c>
      <c r="H123" s="239">
        <v>8</v>
      </c>
      <c r="I123" s="239">
        <v>22</v>
      </c>
      <c r="K123" s="239">
        <v>20201868</v>
      </c>
      <c r="L123" s="239">
        <v>202320030</v>
      </c>
      <c r="M123" s="239">
        <v>8</v>
      </c>
      <c r="N123" s="239">
        <v>19</v>
      </c>
      <c r="O123" s="239">
        <v>2020</v>
      </c>
      <c r="P123" s="239" t="s">
        <v>375</v>
      </c>
      <c r="Q123" s="239">
        <v>10</v>
      </c>
      <c r="R123" s="239" t="s">
        <v>512</v>
      </c>
      <c r="S123" s="239">
        <v>5</v>
      </c>
      <c r="T123" s="239">
        <v>0</v>
      </c>
      <c r="U123" s="239">
        <v>2</v>
      </c>
      <c r="V123" s="239">
        <v>12</v>
      </c>
      <c r="W123" s="239">
        <v>10</v>
      </c>
      <c r="X123" s="239">
        <v>4</v>
      </c>
      <c r="Y123" s="239">
        <v>1</v>
      </c>
      <c r="Z123" s="239">
        <v>1</v>
      </c>
      <c r="AB123" s="239">
        <v>1</v>
      </c>
      <c r="AC123" s="239">
        <v>98</v>
      </c>
      <c r="AD123" s="239" t="s">
        <v>1898</v>
      </c>
      <c r="AF123" s="239" t="s">
        <v>1893</v>
      </c>
      <c r="AG123" s="239">
        <v>7</v>
      </c>
      <c r="AH123" s="239">
        <v>2</v>
      </c>
      <c r="AI123" s="239">
        <v>5</v>
      </c>
      <c r="AJ123" s="239">
        <v>1</v>
      </c>
      <c r="AK123" s="239">
        <v>21</v>
      </c>
      <c r="AL123" s="239">
        <v>29</v>
      </c>
      <c r="AM123" s="239" t="s">
        <v>384</v>
      </c>
      <c r="AN123" s="239">
        <v>5</v>
      </c>
      <c r="AO123" s="239">
        <v>90</v>
      </c>
      <c r="AS123" s="239">
        <v>12</v>
      </c>
      <c r="AT123" s="239">
        <v>23</v>
      </c>
      <c r="AU123" s="239">
        <v>60</v>
      </c>
      <c r="AV123" s="239">
        <v>11</v>
      </c>
      <c r="AW123" s="239">
        <v>21</v>
      </c>
      <c r="AX123" s="239">
        <v>2</v>
      </c>
      <c r="AY123" s="239">
        <v>49</v>
      </c>
      <c r="AZ123" s="239">
        <v>1</v>
      </c>
      <c r="BA123" s="239">
        <v>34</v>
      </c>
      <c r="BB123" s="239">
        <v>50</v>
      </c>
      <c r="BC123" s="239" t="s">
        <v>384</v>
      </c>
      <c r="BD123" s="239">
        <v>5</v>
      </c>
      <c r="BE123" s="239">
        <v>1</v>
      </c>
      <c r="BI123" s="239">
        <v>12</v>
      </c>
      <c r="BJ123" s="239">
        <v>23</v>
      </c>
      <c r="BK123" s="239">
        <v>60</v>
      </c>
      <c r="BL123" s="239">
        <v>11</v>
      </c>
      <c r="BM123" s="239">
        <v>21</v>
      </c>
      <c r="CT123" s="239">
        <v>394742.19795106299</v>
      </c>
      <c r="CU123" s="239">
        <v>4972234.2816019002</v>
      </c>
      <c r="CV123" s="239">
        <v>44.895752469999998</v>
      </c>
      <c r="CW123" s="239">
        <v>-94.333083909999999</v>
      </c>
      <c r="CX123" s="239" t="s">
        <v>379</v>
      </c>
      <c r="CY123" s="239" t="s">
        <v>2043</v>
      </c>
    </row>
    <row r="124" spans="1:103" x14ac:dyDescent="0.25">
      <c r="A124" s="239">
        <v>11035000</v>
      </c>
      <c r="B124" s="239">
        <v>3</v>
      </c>
      <c r="C124" s="239">
        <v>22</v>
      </c>
      <c r="D124" s="239">
        <v>120.49</v>
      </c>
      <c r="E124" s="239">
        <v>43</v>
      </c>
      <c r="F124" s="239" t="s">
        <v>518</v>
      </c>
      <c r="H124" s="239">
        <v>8</v>
      </c>
      <c r="I124" s="239">
        <v>22</v>
      </c>
      <c r="K124" s="239">
        <v>15200035</v>
      </c>
      <c r="L124" s="239">
        <v>150060434</v>
      </c>
      <c r="M124" s="239">
        <v>1</v>
      </c>
      <c r="N124" s="239">
        <v>6</v>
      </c>
      <c r="O124" s="239">
        <v>2015</v>
      </c>
      <c r="P124" s="239" t="s">
        <v>391</v>
      </c>
      <c r="Q124" s="239">
        <v>14</v>
      </c>
      <c r="S124" s="239">
        <v>5</v>
      </c>
      <c r="T124" s="239">
        <v>0</v>
      </c>
      <c r="U124" s="239">
        <v>2</v>
      </c>
      <c r="V124" s="239">
        <v>90</v>
      </c>
      <c r="W124" s="239">
        <v>10</v>
      </c>
      <c r="X124" s="239">
        <v>4</v>
      </c>
      <c r="Y124" s="239">
        <v>1</v>
      </c>
      <c r="Z124" s="239">
        <v>7</v>
      </c>
      <c r="AB124" s="239">
        <v>5</v>
      </c>
      <c r="AC124" s="239">
        <v>98</v>
      </c>
      <c r="AD124" s="239">
        <v>22</v>
      </c>
      <c r="AE124" s="239">
        <v>7</v>
      </c>
      <c r="AF124" s="239" t="s">
        <v>1893</v>
      </c>
      <c r="AG124" s="239">
        <v>90</v>
      </c>
      <c r="AH124" s="239">
        <v>1</v>
      </c>
      <c r="AI124" s="239">
        <v>42</v>
      </c>
      <c r="AJ124" s="239">
        <v>4</v>
      </c>
      <c r="AK124" s="239">
        <v>24</v>
      </c>
      <c r="AO124" s="239">
        <v>10</v>
      </c>
      <c r="AS124" s="239">
        <v>7</v>
      </c>
      <c r="AT124" s="239">
        <v>2</v>
      </c>
      <c r="AU124" s="239">
        <v>60</v>
      </c>
      <c r="AV124" s="239">
        <v>11</v>
      </c>
      <c r="AW124" s="239">
        <v>21</v>
      </c>
      <c r="AX124" s="239">
        <v>2</v>
      </c>
      <c r="AY124" s="239">
        <v>4</v>
      </c>
      <c r="AZ124" s="239">
        <v>2</v>
      </c>
      <c r="BA124" s="239">
        <v>23</v>
      </c>
      <c r="BB124" s="239">
        <v>30</v>
      </c>
      <c r="BC124" s="239" t="s">
        <v>374</v>
      </c>
      <c r="BD124" s="239">
        <v>5</v>
      </c>
      <c r="BE124" s="239">
        <v>1</v>
      </c>
      <c r="BI124" s="239">
        <v>7</v>
      </c>
      <c r="BJ124" s="239">
        <v>2</v>
      </c>
      <c r="BK124" s="239">
        <v>60</v>
      </c>
      <c r="BL124" s="239">
        <v>11</v>
      </c>
      <c r="BM124" s="239">
        <v>21</v>
      </c>
      <c r="CT124" s="239">
        <v>394733</v>
      </c>
      <c r="CU124" s="239">
        <v>4972267</v>
      </c>
      <c r="CV124" s="239">
        <v>44.896049400000003</v>
      </c>
      <c r="CW124" s="239">
        <v>-94.333207000000002</v>
      </c>
      <c r="CX124" s="239" t="s">
        <v>379</v>
      </c>
      <c r="CY124" s="239" t="s">
        <v>2044</v>
      </c>
    </row>
    <row r="125" spans="1:103" x14ac:dyDescent="0.25">
      <c r="A125" s="239">
        <v>508002</v>
      </c>
      <c r="B125" s="239">
        <v>3</v>
      </c>
      <c r="C125" s="239">
        <v>22</v>
      </c>
      <c r="D125" s="239">
        <v>120.497</v>
      </c>
      <c r="E125" s="239">
        <v>43</v>
      </c>
      <c r="G125" s="239" t="s">
        <v>518</v>
      </c>
      <c r="H125" s="239">
        <v>8</v>
      </c>
      <c r="I125" s="239">
        <v>22</v>
      </c>
      <c r="K125" s="239">
        <v>17202615</v>
      </c>
      <c r="M125" s="239">
        <v>10</v>
      </c>
      <c r="N125" s="239">
        <v>11</v>
      </c>
      <c r="O125" s="239">
        <v>2017</v>
      </c>
      <c r="P125" s="239" t="s">
        <v>375</v>
      </c>
      <c r="Q125" s="239">
        <v>19</v>
      </c>
      <c r="R125" s="239">
        <v>98</v>
      </c>
      <c r="S125" s="239">
        <v>5</v>
      </c>
      <c r="T125" s="239">
        <v>0</v>
      </c>
      <c r="U125" s="239">
        <v>2</v>
      </c>
      <c r="V125" s="239">
        <v>5</v>
      </c>
      <c r="W125" s="239">
        <v>10</v>
      </c>
      <c r="X125" s="239">
        <v>4</v>
      </c>
      <c r="Y125" s="239">
        <v>4</v>
      </c>
      <c r="Z125" s="239">
        <v>1</v>
      </c>
      <c r="AB125" s="239">
        <v>1</v>
      </c>
      <c r="AC125" s="239">
        <v>98</v>
      </c>
      <c r="AD125" s="239" t="s">
        <v>676</v>
      </c>
      <c r="AF125" s="239" t="s">
        <v>1893</v>
      </c>
      <c r="AG125" s="239">
        <v>10</v>
      </c>
      <c r="AH125" s="239">
        <v>2</v>
      </c>
      <c r="AI125" s="239">
        <v>2</v>
      </c>
      <c r="AJ125" s="239">
        <v>1</v>
      </c>
      <c r="AK125" s="239">
        <v>21</v>
      </c>
      <c r="AL125" s="239">
        <v>39</v>
      </c>
      <c r="AM125" s="239" t="s">
        <v>374</v>
      </c>
      <c r="AN125" s="239">
        <v>5</v>
      </c>
      <c r="AO125" s="239">
        <v>65</v>
      </c>
      <c r="AP125" s="239">
        <v>2</v>
      </c>
      <c r="AS125" s="239">
        <v>12</v>
      </c>
      <c r="AT125" s="239">
        <v>23</v>
      </c>
      <c r="AU125" s="239">
        <v>60</v>
      </c>
      <c r="AV125" s="239">
        <v>11</v>
      </c>
      <c r="AW125" s="239">
        <v>21</v>
      </c>
      <c r="AX125" s="239">
        <v>2</v>
      </c>
      <c r="AY125" s="239">
        <v>49</v>
      </c>
      <c r="AZ125" s="239">
        <v>3</v>
      </c>
      <c r="BA125" s="239">
        <v>21</v>
      </c>
      <c r="BB125" s="239">
        <v>46</v>
      </c>
      <c r="BC125" s="239" t="s">
        <v>374</v>
      </c>
      <c r="BD125" s="239">
        <v>5</v>
      </c>
      <c r="BE125" s="239">
        <v>1</v>
      </c>
      <c r="BI125" s="239">
        <v>12</v>
      </c>
      <c r="BJ125" s="239">
        <v>9</v>
      </c>
      <c r="BK125" s="239">
        <v>60</v>
      </c>
      <c r="BL125" s="239">
        <v>11</v>
      </c>
      <c r="BM125" s="239">
        <v>21</v>
      </c>
      <c r="CT125" s="239">
        <v>394721.03124206298</v>
      </c>
      <c r="CU125" s="239">
        <v>4972285.0817034999</v>
      </c>
      <c r="CV125" s="239">
        <v>44.89620652</v>
      </c>
      <c r="CW125" s="239">
        <v>-94.333362480000005</v>
      </c>
      <c r="CX125" s="239" t="s">
        <v>379</v>
      </c>
      <c r="CY125" s="239" t="s">
        <v>2045</v>
      </c>
    </row>
    <row r="126" spans="1:103" x14ac:dyDescent="0.25">
      <c r="A126" s="239">
        <v>766697</v>
      </c>
      <c r="B126" s="239">
        <v>3</v>
      </c>
      <c r="C126" s="239">
        <v>22</v>
      </c>
      <c r="D126" s="239">
        <v>120.497</v>
      </c>
      <c r="E126" s="239">
        <v>43</v>
      </c>
      <c r="G126" s="239" t="s">
        <v>518</v>
      </c>
      <c r="H126" s="239">
        <v>8</v>
      </c>
      <c r="I126" s="239">
        <v>22</v>
      </c>
      <c r="K126" s="239">
        <v>19203150</v>
      </c>
      <c r="M126" s="239">
        <v>11</v>
      </c>
      <c r="N126" s="239">
        <v>30</v>
      </c>
      <c r="O126" s="239">
        <v>2019</v>
      </c>
      <c r="P126" s="239" t="s">
        <v>386</v>
      </c>
      <c r="Q126" s="239">
        <v>18</v>
      </c>
      <c r="R126" s="239" t="s">
        <v>207</v>
      </c>
      <c r="S126" s="239">
        <v>3</v>
      </c>
      <c r="T126" s="239">
        <v>0</v>
      </c>
      <c r="U126" s="239">
        <v>2</v>
      </c>
      <c r="V126" s="239">
        <v>13</v>
      </c>
      <c r="W126" s="239">
        <v>10</v>
      </c>
      <c r="X126" s="239">
        <v>4</v>
      </c>
      <c r="Y126" s="239">
        <v>4</v>
      </c>
      <c r="Z126" s="239">
        <v>4</v>
      </c>
      <c r="AB126" s="239">
        <v>3</v>
      </c>
      <c r="AC126" s="239">
        <v>98</v>
      </c>
      <c r="AD126" s="239" t="s">
        <v>1898</v>
      </c>
      <c r="AF126" s="239" t="s">
        <v>1893</v>
      </c>
      <c r="AG126" s="239">
        <v>8</v>
      </c>
      <c r="AH126" s="239">
        <v>2</v>
      </c>
      <c r="AI126" s="239">
        <v>2</v>
      </c>
      <c r="AJ126" s="239">
        <v>4</v>
      </c>
      <c r="AK126" s="239">
        <v>21</v>
      </c>
      <c r="AL126" s="239">
        <v>20</v>
      </c>
      <c r="AM126" s="239" t="s">
        <v>384</v>
      </c>
      <c r="AN126" s="239">
        <v>5</v>
      </c>
      <c r="AO126" s="239">
        <v>2</v>
      </c>
      <c r="AS126" s="239">
        <v>12</v>
      </c>
      <c r="AT126" s="239">
        <v>9</v>
      </c>
      <c r="AU126" s="239">
        <v>60</v>
      </c>
      <c r="AV126" s="239">
        <v>11</v>
      </c>
      <c r="AW126" s="239">
        <v>21</v>
      </c>
      <c r="AX126" s="239">
        <v>2</v>
      </c>
      <c r="AY126" s="239">
        <v>2</v>
      </c>
      <c r="AZ126" s="239">
        <v>3</v>
      </c>
      <c r="BA126" s="239">
        <v>21</v>
      </c>
      <c r="BB126" s="239">
        <v>54</v>
      </c>
      <c r="BC126" s="239" t="s">
        <v>374</v>
      </c>
      <c r="BD126" s="239">
        <v>5</v>
      </c>
      <c r="BE126" s="239">
        <v>1</v>
      </c>
      <c r="BI126" s="239">
        <v>12</v>
      </c>
      <c r="BJ126" s="239">
        <v>9</v>
      </c>
      <c r="BK126" s="239">
        <v>60</v>
      </c>
      <c r="BL126" s="239">
        <v>11</v>
      </c>
      <c r="BM126" s="239">
        <v>21</v>
      </c>
      <c r="CT126" s="239">
        <v>394733.73126746301</v>
      </c>
      <c r="CU126" s="239">
        <v>4972263.9149944996</v>
      </c>
      <c r="CV126" s="239">
        <v>44.896017899999997</v>
      </c>
      <c r="CW126" s="239">
        <v>-94.333197269999999</v>
      </c>
      <c r="CX126" s="239" t="s">
        <v>379</v>
      </c>
      <c r="CY126" s="239" t="s">
        <v>2046</v>
      </c>
    </row>
    <row r="127" spans="1:103" x14ac:dyDescent="0.25">
      <c r="A127" s="239">
        <v>10750241</v>
      </c>
      <c r="B127" s="239">
        <v>3</v>
      </c>
      <c r="C127" s="239">
        <v>22</v>
      </c>
      <c r="D127" s="239">
        <v>120.499</v>
      </c>
      <c r="E127" s="239">
        <v>43</v>
      </c>
      <c r="F127" s="239" t="s">
        <v>518</v>
      </c>
      <c r="H127" s="239">
        <v>8</v>
      </c>
      <c r="I127" s="239">
        <v>22</v>
      </c>
      <c r="K127" s="239">
        <v>11201306</v>
      </c>
      <c r="L127" s="239">
        <v>112950216</v>
      </c>
      <c r="M127" s="239">
        <v>10</v>
      </c>
      <c r="N127" s="239">
        <v>16</v>
      </c>
      <c r="O127" s="239">
        <v>2011</v>
      </c>
      <c r="P127" s="239" t="s">
        <v>389</v>
      </c>
      <c r="Q127" s="239">
        <v>17</v>
      </c>
      <c r="S127" s="239">
        <v>5</v>
      </c>
      <c r="T127" s="239">
        <v>0</v>
      </c>
      <c r="U127" s="239">
        <v>2</v>
      </c>
      <c r="V127" s="239">
        <v>1</v>
      </c>
      <c r="W127" s="239">
        <v>10</v>
      </c>
      <c r="X127" s="239">
        <v>4</v>
      </c>
      <c r="Y127" s="239">
        <v>1</v>
      </c>
      <c r="Z127" s="239">
        <v>1</v>
      </c>
      <c r="AA127" s="239">
        <v>8</v>
      </c>
      <c r="AB127" s="239">
        <v>1</v>
      </c>
      <c r="AC127" s="239">
        <v>98</v>
      </c>
      <c r="AD127" s="239" t="s">
        <v>593</v>
      </c>
      <c r="AE127" s="239" t="s">
        <v>523</v>
      </c>
      <c r="AF127" s="239" t="s">
        <v>1893</v>
      </c>
      <c r="AG127" s="239">
        <v>7</v>
      </c>
      <c r="AH127" s="239">
        <v>2</v>
      </c>
      <c r="AI127" s="239">
        <v>2</v>
      </c>
      <c r="AJ127" s="239">
        <v>1</v>
      </c>
      <c r="AK127" s="239">
        <v>8</v>
      </c>
      <c r="AL127" s="239">
        <v>45</v>
      </c>
      <c r="AM127" s="239" t="s">
        <v>384</v>
      </c>
      <c r="AN127" s="239">
        <v>5</v>
      </c>
      <c r="AO127" s="239">
        <v>1</v>
      </c>
      <c r="AS127" s="239">
        <v>5</v>
      </c>
      <c r="AT127" s="239">
        <v>2</v>
      </c>
      <c r="AU127" s="239">
        <v>55</v>
      </c>
      <c r="AV127" s="239">
        <v>11</v>
      </c>
      <c r="AW127" s="239">
        <v>21</v>
      </c>
      <c r="AX127" s="239">
        <v>2</v>
      </c>
      <c r="AY127" s="239">
        <v>1</v>
      </c>
      <c r="AZ127" s="239">
        <v>1</v>
      </c>
      <c r="BA127" s="239">
        <v>26</v>
      </c>
      <c r="BB127" s="239">
        <v>59</v>
      </c>
      <c r="BC127" s="239" t="s">
        <v>384</v>
      </c>
      <c r="BD127" s="239">
        <v>5</v>
      </c>
      <c r="BE127" s="239">
        <v>15</v>
      </c>
      <c r="BI127" s="239">
        <v>5</v>
      </c>
      <c r="BJ127" s="239">
        <v>2</v>
      </c>
      <c r="BK127" s="239">
        <v>55</v>
      </c>
      <c r="BL127" s="239">
        <v>11</v>
      </c>
      <c r="BM127" s="239">
        <v>21</v>
      </c>
      <c r="CT127" s="239">
        <v>394733</v>
      </c>
      <c r="CU127" s="239">
        <v>4972282</v>
      </c>
      <c r="CV127" s="239">
        <v>44.8961787</v>
      </c>
      <c r="CW127" s="239">
        <v>-94.333205500000005</v>
      </c>
      <c r="CX127" s="239" t="s">
        <v>379</v>
      </c>
      <c r="CY127" s="239" t="s">
        <v>2047</v>
      </c>
    </row>
    <row r="128" spans="1:103" x14ac:dyDescent="0.25">
      <c r="A128" s="239">
        <v>10821147</v>
      </c>
      <c r="B128" s="239">
        <v>3</v>
      </c>
      <c r="C128" s="239">
        <v>22</v>
      </c>
      <c r="D128" s="239">
        <v>120.499</v>
      </c>
      <c r="E128" s="239">
        <v>43</v>
      </c>
      <c r="F128" s="239" t="s">
        <v>518</v>
      </c>
      <c r="H128" s="239">
        <v>8</v>
      </c>
      <c r="I128" s="239">
        <v>22</v>
      </c>
      <c r="K128" s="239">
        <v>12200583</v>
      </c>
      <c r="L128" s="239">
        <v>121790154</v>
      </c>
      <c r="M128" s="239">
        <v>6</v>
      </c>
      <c r="N128" s="239">
        <v>17</v>
      </c>
      <c r="O128" s="239">
        <v>2012</v>
      </c>
      <c r="P128" s="239" t="s">
        <v>389</v>
      </c>
      <c r="Q128" s="239">
        <v>15</v>
      </c>
      <c r="S128" s="239">
        <v>5</v>
      </c>
      <c r="T128" s="239">
        <v>0</v>
      </c>
      <c r="U128" s="239">
        <v>2</v>
      </c>
      <c r="V128" s="239">
        <v>10</v>
      </c>
      <c r="W128" s="239">
        <v>10</v>
      </c>
      <c r="X128" s="239">
        <v>4</v>
      </c>
      <c r="Y128" s="239">
        <v>1</v>
      </c>
      <c r="Z128" s="239">
        <v>2</v>
      </c>
      <c r="AA128" s="239">
        <v>3</v>
      </c>
      <c r="AB128" s="239">
        <v>2</v>
      </c>
      <c r="AC128" s="239">
        <v>98</v>
      </c>
      <c r="AD128" s="239" t="s">
        <v>593</v>
      </c>
      <c r="AE128" s="239" t="s">
        <v>523</v>
      </c>
      <c r="AF128" s="239" t="s">
        <v>1893</v>
      </c>
      <c r="AG128" s="239">
        <v>5</v>
      </c>
      <c r="AH128" s="239">
        <v>2</v>
      </c>
      <c r="AI128" s="239">
        <v>4</v>
      </c>
      <c r="AJ128" s="239">
        <v>1</v>
      </c>
      <c r="AK128" s="239">
        <v>23</v>
      </c>
      <c r="AL128" s="239">
        <v>31</v>
      </c>
      <c r="AM128" s="239" t="s">
        <v>374</v>
      </c>
      <c r="AN128" s="239">
        <v>5</v>
      </c>
      <c r="AO128" s="239">
        <v>15</v>
      </c>
      <c r="AS128" s="239">
        <v>5</v>
      </c>
      <c r="AT128" s="239">
        <v>2</v>
      </c>
      <c r="AU128" s="239">
        <v>55</v>
      </c>
      <c r="AV128" s="239">
        <v>11</v>
      </c>
      <c r="AW128" s="239">
        <v>21</v>
      </c>
      <c r="AX128" s="239">
        <v>2</v>
      </c>
      <c r="AY128" s="239">
        <v>2</v>
      </c>
      <c r="AZ128" s="239">
        <v>1</v>
      </c>
      <c r="BA128" s="239">
        <v>23</v>
      </c>
      <c r="BB128" s="239">
        <v>52</v>
      </c>
      <c r="BC128" s="239" t="s">
        <v>374</v>
      </c>
      <c r="BD128" s="239">
        <v>5</v>
      </c>
      <c r="BI128" s="239">
        <v>5</v>
      </c>
      <c r="BJ128" s="239">
        <v>2</v>
      </c>
      <c r="BK128" s="239">
        <v>55</v>
      </c>
      <c r="BL128" s="239">
        <v>11</v>
      </c>
      <c r="BM128" s="239">
        <v>21</v>
      </c>
      <c r="CT128" s="239">
        <v>394733</v>
      </c>
      <c r="CU128" s="239">
        <v>4972282</v>
      </c>
      <c r="CV128" s="239">
        <v>44.8961787</v>
      </c>
      <c r="CW128" s="239">
        <v>-94.333205500000005</v>
      </c>
      <c r="CX128" s="239" t="s">
        <v>379</v>
      </c>
      <c r="CY128" s="239" t="s">
        <v>2048</v>
      </c>
    </row>
    <row r="129" spans="1:103" x14ac:dyDescent="0.25">
      <c r="A129" s="239">
        <v>10971154</v>
      </c>
      <c r="B129" s="239">
        <v>3</v>
      </c>
      <c r="C129" s="239">
        <v>22</v>
      </c>
      <c r="D129" s="239">
        <v>120.499</v>
      </c>
      <c r="E129" s="239">
        <v>43</v>
      </c>
      <c r="F129" s="239" t="s">
        <v>518</v>
      </c>
      <c r="H129" s="239">
        <v>8</v>
      </c>
      <c r="I129" s="239">
        <v>22</v>
      </c>
      <c r="K129" s="239">
        <v>14200458</v>
      </c>
      <c r="L129" s="239">
        <v>140790143</v>
      </c>
      <c r="M129" s="239">
        <v>3</v>
      </c>
      <c r="N129" s="239">
        <v>15</v>
      </c>
      <c r="O129" s="239">
        <v>2014</v>
      </c>
      <c r="P129" s="239" t="s">
        <v>386</v>
      </c>
      <c r="Q129" s="239">
        <v>18</v>
      </c>
      <c r="S129" s="239">
        <v>5</v>
      </c>
      <c r="T129" s="239">
        <v>0</v>
      </c>
      <c r="U129" s="239">
        <v>2</v>
      </c>
      <c r="V129" s="239">
        <v>1</v>
      </c>
      <c r="W129" s="239">
        <v>10</v>
      </c>
      <c r="X129" s="239">
        <v>4</v>
      </c>
      <c r="Y129" s="239">
        <v>1</v>
      </c>
      <c r="Z129" s="239">
        <v>1</v>
      </c>
      <c r="AB129" s="239">
        <v>1</v>
      </c>
      <c r="AC129" s="239">
        <v>98</v>
      </c>
      <c r="AD129" s="239" t="s">
        <v>593</v>
      </c>
      <c r="AE129" s="239" t="s">
        <v>523</v>
      </c>
      <c r="AF129" s="239" t="s">
        <v>1893</v>
      </c>
      <c r="AG129" s="239">
        <v>7</v>
      </c>
      <c r="AH129" s="239">
        <v>2</v>
      </c>
      <c r="AI129" s="239">
        <v>2</v>
      </c>
      <c r="AJ129" s="239">
        <v>5</v>
      </c>
      <c r="AK129" s="239">
        <v>23</v>
      </c>
      <c r="AL129" s="239">
        <v>35</v>
      </c>
      <c r="AM129" s="239" t="s">
        <v>384</v>
      </c>
      <c r="AN129" s="239">
        <v>5</v>
      </c>
      <c r="AO129" s="239">
        <v>15</v>
      </c>
      <c r="AS129" s="239">
        <v>7</v>
      </c>
      <c r="AT129" s="239">
        <v>2</v>
      </c>
      <c r="AU129" s="239">
        <v>60</v>
      </c>
      <c r="AV129" s="239">
        <v>11</v>
      </c>
      <c r="AW129" s="239">
        <v>21</v>
      </c>
      <c r="AX129" s="239">
        <v>2</v>
      </c>
      <c r="AY129" s="239">
        <v>2</v>
      </c>
      <c r="AZ129" s="239">
        <v>5</v>
      </c>
      <c r="BA129" s="239">
        <v>21</v>
      </c>
      <c r="BB129" s="239">
        <v>18</v>
      </c>
      <c r="BC129" s="239" t="s">
        <v>384</v>
      </c>
      <c r="BD129" s="239">
        <v>5</v>
      </c>
      <c r="BI129" s="239">
        <v>7</v>
      </c>
      <c r="BJ129" s="239">
        <v>2</v>
      </c>
      <c r="BK129" s="239">
        <v>60</v>
      </c>
      <c r="BL129" s="239">
        <v>11</v>
      </c>
      <c r="BM129" s="239">
        <v>21</v>
      </c>
      <c r="CT129" s="239">
        <v>394733</v>
      </c>
      <c r="CU129" s="239">
        <v>4972282</v>
      </c>
      <c r="CV129" s="239">
        <v>44.8961787</v>
      </c>
      <c r="CW129" s="239">
        <v>-94.333205500000005</v>
      </c>
      <c r="CX129" s="239" t="s">
        <v>379</v>
      </c>
      <c r="CY129" s="239" t="s">
        <v>2049</v>
      </c>
    </row>
    <row r="130" spans="1:103" x14ac:dyDescent="0.25">
      <c r="A130" s="239">
        <v>10974283</v>
      </c>
      <c r="B130" s="239">
        <v>3</v>
      </c>
      <c r="C130" s="239">
        <v>22</v>
      </c>
      <c r="D130" s="239">
        <v>120.499</v>
      </c>
      <c r="E130" s="239">
        <v>43</v>
      </c>
      <c r="F130" s="239" t="s">
        <v>518</v>
      </c>
      <c r="H130" s="239">
        <v>8</v>
      </c>
      <c r="I130" s="239">
        <v>22</v>
      </c>
      <c r="K130" s="239">
        <v>14200734</v>
      </c>
      <c r="L130" s="239">
        <v>141410155</v>
      </c>
      <c r="M130" s="239">
        <v>5</v>
      </c>
      <c r="N130" s="239">
        <v>20</v>
      </c>
      <c r="O130" s="239">
        <v>2014</v>
      </c>
      <c r="P130" s="239" t="s">
        <v>391</v>
      </c>
      <c r="Q130" s="239">
        <v>5</v>
      </c>
      <c r="S130" s="239">
        <v>1</v>
      </c>
      <c r="T130" s="239">
        <v>1</v>
      </c>
      <c r="U130" s="239">
        <v>2</v>
      </c>
      <c r="V130" s="239">
        <v>5</v>
      </c>
      <c r="W130" s="239">
        <v>10</v>
      </c>
      <c r="X130" s="239">
        <v>4</v>
      </c>
      <c r="Y130" s="239">
        <v>1</v>
      </c>
      <c r="Z130" s="239">
        <v>6</v>
      </c>
      <c r="AA130" s="239">
        <v>2</v>
      </c>
      <c r="AB130" s="239">
        <v>2</v>
      </c>
      <c r="AC130" s="239">
        <v>98</v>
      </c>
      <c r="AD130" s="239" t="s">
        <v>593</v>
      </c>
      <c r="AE130" s="239" t="s">
        <v>523</v>
      </c>
      <c r="AF130" s="239" t="s">
        <v>1893</v>
      </c>
      <c r="AG130" s="239">
        <v>10</v>
      </c>
      <c r="AH130" s="239">
        <v>2</v>
      </c>
      <c r="AI130" s="239">
        <v>2</v>
      </c>
      <c r="AJ130" s="239">
        <v>1</v>
      </c>
      <c r="AK130" s="239">
        <v>21</v>
      </c>
      <c r="AL130" s="239">
        <v>29</v>
      </c>
      <c r="AM130" s="239" t="s">
        <v>374</v>
      </c>
      <c r="AN130" s="239">
        <v>5</v>
      </c>
      <c r="AO130" s="239">
        <v>4</v>
      </c>
      <c r="AS130" s="239">
        <v>7</v>
      </c>
      <c r="AT130" s="239">
        <v>2</v>
      </c>
      <c r="AU130" s="239">
        <v>60</v>
      </c>
      <c r="AV130" s="239">
        <v>11</v>
      </c>
      <c r="AW130" s="239">
        <v>21</v>
      </c>
      <c r="AX130" s="239">
        <v>2</v>
      </c>
      <c r="AY130" s="239">
        <v>4</v>
      </c>
      <c r="AZ130" s="239">
        <v>3</v>
      </c>
      <c r="BA130" s="239">
        <v>21</v>
      </c>
      <c r="BB130" s="239">
        <v>58</v>
      </c>
      <c r="BC130" s="239" t="s">
        <v>374</v>
      </c>
      <c r="BD130" s="239">
        <v>5</v>
      </c>
      <c r="BE130" s="239">
        <v>1</v>
      </c>
      <c r="BI130" s="239">
        <v>7</v>
      </c>
      <c r="BJ130" s="239">
        <v>2</v>
      </c>
      <c r="BK130" s="239">
        <v>60</v>
      </c>
      <c r="BL130" s="239">
        <v>11</v>
      </c>
      <c r="BM130" s="239">
        <v>21</v>
      </c>
      <c r="CT130" s="239">
        <v>394733</v>
      </c>
      <c r="CU130" s="239">
        <v>4972282</v>
      </c>
      <c r="CV130" s="239">
        <v>44.8961787</v>
      </c>
      <c r="CW130" s="239">
        <v>-94.333205500000005</v>
      </c>
      <c r="CX130" s="239" t="s">
        <v>379</v>
      </c>
      <c r="CY130" s="239" t="s">
        <v>2050</v>
      </c>
    </row>
    <row r="131" spans="1:103" x14ac:dyDescent="0.25">
      <c r="A131" s="239">
        <v>838850</v>
      </c>
      <c r="B131" s="239">
        <v>3</v>
      </c>
      <c r="C131" s="239">
        <v>22</v>
      </c>
      <c r="D131" s="239">
        <v>120.502</v>
      </c>
      <c r="E131" s="239">
        <v>43</v>
      </c>
      <c r="G131" s="239" t="s">
        <v>518</v>
      </c>
      <c r="H131" s="239">
        <v>8</v>
      </c>
      <c r="I131" s="239">
        <v>22</v>
      </c>
      <c r="K131" s="239">
        <v>20007782</v>
      </c>
      <c r="L131" s="239">
        <v>202470129</v>
      </c>
      <c r="M131" s="239">
        <v>9</v>
      </c>
      <c r="N131" s="239">
        <v>3</v>
      </c>
      <c r="O131" s="239">
        <v>2020</v>
      </c>
      <c r="P131" s="239" t="s">
        <v>416</v>
      </c>
      <c r="Q131" s="239">
        <v>3</v>
      </c>
      <c r="R131" s="239">
        <v>98</v>
      </c>
      <c r="S131" s="239">
        <v>5</v>
      </c>
      <c r="T131" s="239">
        <v>0</v>
      </c>
      <c r="U131" s="239">
        <v>1</v>
      </c>
      <c r="W131" s="239">
        <v>75</v>
      </c>
      <c r="X131" s="239">
        <v>4</v>
      </c>
      <c r="Y131" s="239">
        <v>4</v>
      </c>
      <c r="Z131" s="239">
        <v>2</v>
      </c>
      <c r="AB131" s="239">
        <v>1</v>
      </c>
      <c r="AC131" s="239">
        <v>98</v>
      </c>
      <c r="AD131" s="239" t="s">
        <v>1898</v>
      </c>
      <c r="AF131" s="239" t="s">
        <v>1893</v>
      </c>
      <c r="AG131" s="239">
        <v>3</v>
      </c>
      <c r="AH131" s="239">
        <v>2</v>
      </c>
      <c r="AI131" s="239">
        <v>49</v>
      </c>
      <c r="AJ131" s="239">
        <v>1</v>
      </c>
      <c r="AK131" s="239">
        <v>21</v>
      </c>
      <c r="AL131" s="239">
        <v>70</v>
      </c>
      <c r="AM131" s="239" t="s">
        <v>374</v>
      </c>
      <c r="AN131" s="239">
        <v>5</v>
      </c>
      <c r="AO131" s="239">
        <v>65</v>
      </c>
      <c r="AS131" s="239">
        <v>12</v>
      </c>
      <c r="AT131" s="239">
        <v>23</v>
      </c>
      <c r="AU131" s="239">
        <v>60</v>
      </c>
      <c r="AV131" s="239">
        <v>11</v>
      </c>
      <c r="AW131" s="239">
        <v>21</v>
      </c>
      <c r="CT131" s="239">
        <v>394735.00635964598</v>
      </c>
      <c r="CU131" s="239">
        <v>4972270.6523607997</v>
      </c>
      <c r="CV131" s="239">
        <v>44.896078729999999</v>
      </c>
      <c r="CW131" s="239">
        <v>-94.333182530000002</v>
      </c>
      <c r="CX131" s="239" t="s">
        <v>379</v>
      </c>
      <c r="CY131" s="239" t="s">
        <v>2051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9F456-B151-4A0B-A222-129EBF46571A}">
  <sheetPr>
    <tabColor theme="2" tint="-0.499984740745262"/>
  </sheetPr>
  <dimension ref="A1:CY638"/>
  <sheetViews>
    <sheetView workbookViewId="0">
      <selection activeCell="U22" sqref="U22"/>
    </sheetView>
  </sheetViews>
  <sheetFormatPr defaultRowHeight="15" x14ac:dyDescent="0.25"/>
  <cols>
    <col min="1" max="16384" width="9.140625" style="239"/>
  </cols>
  <sheetData>
    <row r="1" spans="1:103" x14ac:dyDescent="0.25">
      <c r="A1" s="239" t="s">
        <v>270</v>
      </c>
      <c r="B1" s="239" t="s">
        <v>271</v>
      </c>
      <c r="C1" s="239" t="s">
        <v>272</v>
      </c>
      <c r="D1" s="239" t="s">
        <v>273</v>
      </c>
      <c r="E1" s="239" t="s">
        <v>274</v>
      </c>
      <c r="F1" s="239" t="s">
        <v>275</v>
      </c>
      <c r="G1" s="239" t="s">
        <v>276</v>
      </c>
      <c r="H1" s="239" t="s">
        <v>277</v>
      </c>
      <c r="I1" s="239" t="s">
        <v>278</v>
      </c>
      <c r="J1" s="239" t="s">
        <v>279</v>
      </c>
      <c r="K1" s="239" t="s">
        <v>280</v>
      </c>
      <c r="L1" s="239" t="s">
        <v>281</v>
      </c>
      <c r="M1" s="239" t="s">
        <v>282</v>
      </c>
      <c r="N1" s="239" t="s">
        <v>283</v>
      </c>
      <c r="O1" s="239" t="s">
        <v>284</v>
      </c>
      <c r="P1" s="239" t="s">
        <v>285</v>
      </c>
      <c r="Q1" s="239" t="s">
        <v>286</v>
      </c>
      <c r="R1" s="239" t="s">
        <v>287</v>
      </c>
      <c r="S1" s="239" t="s">
        <v>288</v>
      </c>
      <c r="T1" s="239" t="s">
        <v>289</v>
      </c>
      <c r="U1" s="239" t="s">
        <v>290</v>
      </c>
      <c r="V1" s="239" t="s">
        <v>291</v>
      </c>
      <c r="W1" s="239" t="s">
        <v>292</v>
      </c>
      <c r="X1" s="239" t="s">
        <v>293</v>
      </c>
      <c r="Y1" s="239" t="s">
        <v>294</v>
      </c>
      <c r="Z1" s="239" t="s">
        <v>295</v>
      </c>
      <c r="AA1" s="239" t="s">
        <v>296</v>
      </c>
      <c r="AB1" s="239" t="s">
        <v>297</v>
      </c>
      <c r="AC1" s="239" t="s">
        <v>298</v>
      </c>
      <c r="AD1" s="239" t="s">
        <v>299</v>
      </c>
      <c r="AE1" s="239" t="s">
        <v>300</v>
      </c>
      <c r="AF1" s="239" t="s">
        <v>301</v>
      </c>
      <c r="AG1" s="239" t="s">
        <v>302</v>
      </c>
      <c r="AH1" s="239" t="s">
        <v>303</v>
      </c>
      <c r="AI1" s="239" t="s">
        <v>304</v>
      </c>
      <c r="AJ1" s="239" t="s">
        <v>305</v>
      </c>
      <c r="AK1" s="239" t="s">
        <v>306</v>
      </c>
      <c r="AL1" s="239" t="s">
        <v>307</v>
      </c>
      <c r="AM1" s="239" t="s">
        <v>308</v>
      </c>
      <c r="AN1" s="239" t="s">
        <v>309</v>
      </c>
      <c r="AO1" s="239" t="s">
        <v>310</v>
      </c>
      <c r="AP1" s="239" t="s">
        <v>311</v>
      </c>
      <c r="AQ1" s="239" t="s">
        <v>312</v>
      </c>
      <c r="AR1" s="239" t="s">
        <v>313</v>
      </c>
      <c r="AS1" s="239" t="s">
        <v>314</v>
      </c>
      <c r="AT1" s="239" t="s">
        <v>315</v>
      </c>
      <c r="AU1" s="239" t="s">
        <v>316</v>
      </c>
      <c r="AV1" s="239" t="s">
        <v>317</v>
      </c>
      <c r="AW1" s="239" t="s">
        <v>318</v>
      </c>
      <c r="AX1" s="239" t="s">
        <v>319</v>
      </c>
      <c r="AY1" s="239" t="s">
        <v>320</v>
      </c>
      <c r="AZ1" s="239" t="s">
        <v>321</v>
      </c>
      <c r="BA1" s="239" t="s">
        <v>322</v>
      </c>
      <c r="BB1" s="239" t="s">
        <v>323</v>
      </c>
      <c r="BC1" s="239" t="s">
        <v>324</v>
      </c>
      <c r="BD1" s="239" t="s">
        <v>325</v>
      </c>
      <c r="BE1" s="239" t="s">
        <v>326</v>
      </c>
      <c r="BF1" s="239" t="s">
        <v>327</v>
      </c>
      <c r="BG1" s="239" t="s">
        <v>328</v>
      </c>
      <c r="BH1" s="239" t="s">
        <v>329</v>
      </c>
      <c r="BI1" s="239" t="s">
        <v>330</v>
      </c>
      <c r="BJ1" s="239" t="s">
        <v>331</v>
      </c>
      <c r="BK1" s="239" t="s">
        <v>332</v>
      </c>
      <c r="BL1" s="239" t="s">
        <v>333</v>
      </c>
      <c r="BM1" s="239" t="s">
        <v>334</v>
      </c>
      <c r="BN1" s="239" t="s">
        <v>335</v>
      </c>
      <c r="BO1" s="239" t="s">
        <v>336</v>
      </c>
      <c r="BP1" s="239" t="s">
        <v>337</v>
      </c>
      <c r="BQ1" s="239" t="s">
        <v>338</v>
      </c>
      <c r="BR1" s="239" t="s">
        <v>339</v>
      </c>
      <c r="BS1" s="239" t="s">
        <v>340</v>
      </c>
      <c r="BT1" s="239" t="s">
        <v>341</v>
      </c>
      <c r="BU1" s="239" t="s">
        <v>342</v>
      </c>
      <c r="BV1" s="239" t="s">
        <v>343</v>
      </c>
      <c r="BW1" s="239" t="s">
        <v>344</v>
      </c>
      <c r="BX1" s="239" t="s">
        <v>345</v>
      </c>
      <c r="BY1" s="239" t="s">
        <v>346</v>
      </c>
      <c r="BZ1" s="239" t="s">
        <v>347</v>
      </c>
      <c r="CA1" s="239" t="s">
        <v>348</v>
      </c>
      <c r="CB1" s="239" t="s">
        <v>349</v>
      </c>
      <c r="CC1" s="239" t="s">
        <v>350</v>
      </c>
      <c r="CD1" s="239" t="s">
        <v>351</v>
      </c>
      <c r="CE1" s="239" t="s">
        <v>352</v>
      </c>
      <c r="CF1" s="239" t="s">
        <v>353</v>
      </c>
      <c r="CG1" s="239" t="s">
        <v>354</v>
      </c>
      <c r="CH1" s="239" t="s">
        <v>355</v>
      </c>
      <c r="CI1" s="239" t="s">
        <v>356</v>
      </c>
      <c r="CJ1" s="239" t="s">
        <v>357</v>
      </c>
      <c r="CK1" s="239" t="s">
        <v>358</v>
      </c>
      <c r="CL1" s="239" t="s">
        <v>359</v>
      </c>
      <c r="CM1" s="239" t="s">
        <v>360</v>
      </c>
      <c r="CN1" s="239" t="s">
        <v>361</v>
      </c>
      <c r="CO1" s="239" t="s">
        <v>362</v>
      </c>
      <c r="CP1" s="239" t="s">
        <v>363</v>
      </c>
      <c r="CQ1" s="239" t="s">
        <v>364</v>
      </c>
      <c r="CR1" s="239" t="s">
        <v>365</v>
      </c>
      <c r="CS1" s="239" t="s">
        <v>366</v>
      </c>
      <c r="CT1" s="239" t="s">
        <v>367</v>
      </c>
      <c r="CU1" s="239" t="s">
        <v>368</v>
      </c>
      <c r="CV1" s="239" t="s">
        <v>369</v>
      </c>
      <c r="CW1" s="239" t="s">
        <v>370</v>
      </c>
      <c r="CX1" s="239" t="s">
        <v>371</v>
      </c>
      <c r="CY1" s="239" t="s">
        <v>372</v>
      </c>
    </row>
    <row r="2" spans="1:103" x14ac:dyDescent="0.25">
      <c r="A2" s="239">
        <v>653139</v>
      </c>
      <c r="B2" s="239">
        <v>2</v>
      </c>
      <c r="C2" s="239">
        <v>212</v>
      </c>
      <c r="D2" s="239">
        <v>145.75200000000001</v>
      </c>
      <c r="E2" s="239">
        <v>10</v>
      </c>
      <c r="F2" s="239" t="s">
        <v>2052</v>
      </c>
      <c r="H2" s="239" t="s">
        <v>374</v>
      </c>
      <c r="I2" s="239">
        <v>25</v>
      </c>
      <c r="K2" s="239">
        <v>18032878</v>
      </c>
      <c r="M2" s="239">
        <v>10</v>
      </c>
      <c r="N2" s="239">
        <v>19</v>
      </c>
      <c r="O2" s="239">
        <v>2018</v>
      </c>
      <c r="P2" s="239" t="s">
        <v>383</v>
      </c>
      <c r="Q2" s="239">
        <v>1</v>
      </c>
      <c r="R2" s="239" t="s">
        <v>376</v>
      </c>
      <c r="S2" s="239">
        <v>5</v>
      </c>
      <c r="T2" s="239">
        <v>0</v>
      </c>
      <c r="U2" s="239">
        <v>1</v>
      </c>
      <c r="W2" s="239">
        <v>61</v>
      </c>
      <c r="X2" s="239">
        <v>2</v>
      </c>
      <c r="Y2" s="239">
        <v>6</v>
      </c>
      <c r="Z2" s="239">
        <v>1</v>
      </c>
      <c r="AB2" s="239">
        <v>1</v>
      </c>
      <c r="AC2" s="239">
        <v>98</v>
      </c>
      <c r="AD2" s="239" t="s">
        <v>377</v>
      </c>
      <c r="AF2" s="239" t="s">
        <v>470</v>
      </c>
      <c r="AG2" s="239">
        <v>3</v>
      </c>
      <c r="AH2" s="239">
        <v>2</v>
      </c>
      <c r="AI2" s="239">
        <v>2</v>
      </c>
      <c r="AJ2" s="239">
        <v>4</v>
      </c>
      <c r="AK2" s="239">
        <v>21</v>
      </c>
      <c r="AL2" s="239">
        <v>36</v>
      </c>
      <c r="AM2" s="239" t="s">
        <v>374</v>
      </c>
      <c r="AN2" s="239">
        <v>99</v>
      </c>
      <c r="AO2" s="239">
        <v>68</v>
      </c>
      <c r="AP2" s="239">
        <v>62</v>
      </c>
      <c r="AS2" s="239">
        <v>15</v>
      </c>
      <c r="AT2" s="239">
        <v>9</v>
      </c>
      <c r="AU2" s="239">
        <v>65</v>
      </c>
      <c r="AV2" s="239">
        <v>11</v>
      </c>
      <c r="AW2" s="239">
        <v>21</v>
      </c>
      <c r="CT2" s="239">
        <v>449788.02102829103</v>
      </c>
      <c r="CU2" s="239">
        <v>4958703.6922836099</v>
      </c>
      <c r="CV2" s="239">
        <v>44.779965240000003</v>
      </c>
      <c r="CW2" s="239">
        <v>-93.634659659999997</v>
      </c>
      <c r="CX2" s="239" t="s">
        <v>379</v>
      </c>
      <c r="CY2" s="239" t="s">
        <v>2053</v>
      </c>
    </row>
    <row r="3" spans="1:103" x14ac:dyDescent="0.25">
      <c r="A3" s="239">
        <v>730045</v>
      </c>
      <c r="B3" s="239">
        <v>2</v>
      </c>
      <c r="C3" s="239">
        <v>212</v>
      </c>
      <c r="D3" s="239">
        <v>145.767</v>
      </c>
      <c r="E3" s="239">
        <v>10</v>
      </c>
      <c r="F3" s="239" t="s">
        <v>2052</v>
      </c>
      <c r="H3" s="239" t="s">
        <v>374</v>
      </c>
      <c r="I3" s="239">
        <v>25</v>
      </c>
      <c r="K3" s="239">
        <v>19508020</v>
      </c>
      <c r="M3" s="239">
        <v>6</v>
      </c>
      <c r="N3" s="239">
        <v>28</v>
      </c>
      <c r="O3" s="239">
        <v>2019</v>
      </c>
      <c r="P3" s="239" t="s">
        <v>383</v>
      </c>
      <c r="Q3" s="239">
        <v>13</v>
      </c>
      <c r="R3" s="239" t="s">
        <v>376</v>
      </c>
      <c r="S3" s="239">
        <v>3</v>
      </c>
      <c r="T3" s="239">
        <v>0</v>
      </c>
      <c r="U3" s="239">
        <v>1</v>
      </c>
      <c r="W3" s="239">
        <v>83</v>
      </c>
      <c r="X3" s="239">
        <v>2</v>
      </c>
      <c r="Y3" s="239">
        <v>1</v>
      </c>
      <c r="Z3" s="239">
        <v>2</v>
      </c>
      <c r="AB3" s="239">
        <v>1</v>
      </c>
      <c r="AC3" s="239">
        <v>98</v>
      </c>
      <c r="AD3" s="239" t="s">
        <v>377</v>
      </c>
      <c r="AF3" s="239" t="s">
        <v>470</v>
      </c>
      <c r="AG3" s="239">
        <v>3</v>
      </c>
      <c r="AH3" s="239">
        <v>2</v>
      </c>
      <c r="AI3" s="239">
        <v>3</v>
      </c>
      <c r="AJ3" s="239">
        <v>4</v>
      </c>
      <c r="AK3" s="239">
        <v>21</v>
      </c>
      <c r="AL3" s="239">
        <v>25</v>
      </c>
      <c r="AM3" s="239" t="s">
        <v>374</v>
      </c>
      <c r="AN3" s="239">
        <v>9</v>
      </c>
      <c r="AO3" s="239">
        <v>68</v>
      </c>
      <c r="AP3" s="239">
        <v>72</v>
      </c>
      <c r="AS3" s="239">
        <v>15</v>
      </c>
      <c r="AT3" s="239">
        <v>9</v>
      </c>
      <c r="AU3" s="239">
        <v>65</v>
      </c>
      <c r="AV3" s="239">
        <v>13</v>
      </c>
      <c r="AW3" s="239">
        <v>21</v>
      </c>
      <c r="CT3" s="239">
        <v>449805.27474388399</v>
      </c>
      <c r="CU3" s="239">
        <v>4958742.6212852402</v>
      </c>
      <c r="CV3" s="239">
        <v>44.780316880000001</v>
      </c>
      <c r="CW3" s="239">
        <v>-93.634445439999993</v>
      </c>
      <c r="CX3" s="239" t="s">
        <v>379</v>
      </c>
      <c r="CY3" s="239" t="s">
        <v>2054</v>
      </c>
    </row>
    <row r="4" spans="1:103" x14ac:dyDescent="0.25">
      <c r="A4" s="239">
        <v>11020758</v>
      </c>
      <c r="B4" s="239">
        <v>2</v>
      </c>
      <c r="C4" s="239">
        <v>212</v>
      </c>
      <c r="D4" s="239">
        <v>145.785</v>
      </c>
      <c r="E4" s="239">
        <v>10</v>
      </c>
      <c r="F4" s="239" t="s">
        <v>2052</v>
      </c>
      <c r="H4" s="239" t="s">
        <v>374</v>
      </c>
      <c r="I4" s="239">
        <v>25</v>
      </c>
      <c r="K4" s="239">
        <v>15006255</v>
      </c>
      <c r="L4" s="239">
        <v>152030150</v>
      </c>
      <c r="M4" s="239">
        <v>7</v>
      </c>
      <c r="N4" s="239">
        <v>11</v>
      </c>
      <c r="O4" s="239">
        <v>2015</v>
      </c>
      <c r="P4" s="239" t="s">
        <v>386</v>
      </c>
      <c r="Q4" s="239">
        <v>21</v>
      </c>
      <c r="S4" s="239">
        <v>4</v>
      </c>
      <c r="T4" s="239">
        <v>0</v>
      </c>
      <c r="U4" s="239">
        <v>1</v>
      </c>
      <c r="V4" s="239">
        <v>8</v>
      </c>
      <c r="W4" s="239">
        <v>16</v>
      </c>
      <c r="X4" s="239">
        <v>2</v>
      </c>
      <c r="Y4" s="239">
        <v>7</v>
      </c>
      <c r="Z4" s="239">
        <v>1</v>
      </c>
      <c r="AA4" s="239">
        <v>1</v>
      </c>
      <c r="AB4" s="239">
        <v>1</v>
      </c>
      <c r="AC4" s="239">
        <v>98</v>
      </c>
      <c r="AF4" s="239" t="s">
        <v>378</v>
      </c>
      <c r="AG4" s="239">
        <v>4</v>
      </c>
      <c r="AH4" s="239">
        <v>2</v>
      </c>
      <c r="AI4" s="239">
        <v>2</v>
      </c>
      <c r="AJ4" s="239">
        <v>4</v>
      </c>
      <c r="AK4" s="239">
        <v>21</v>
      </c>
      <c r="AL4" s="239">
        <v>17</v>
      </c>
      <c r="AM4" s="239" t="s">
        <v>384</v>
      </c>
      <c r="AN4" s="239">
        <v>5</v>
      </c>
      <c r="AO4" s="239">
        <v>1</v>
      </c>
      <c r="AS4" s="239">
        <v>1</v>
      </c>
      <c r="AT4" s="239">
        <v>98</v>
      </c>
      <c r="AU4" s="239">
        <v>65</v>
      </c>
      <c r="AV4" s="239">
        <v>10</v>
      </c>
      <c r="AW4" s="239">
        <v>21</v>
      </c>
      <c r="CT4" s="239">
        <v>449836</v>
      </c>
      <c r="CU4" s="239">
        <v>4958722</v>
      </c>
      <c r="CV4" s="239">
        <v>44.780137699999997</v>
      </c>
      <c r="CW4" s="239">
        <v>-93.634055799999999</v>
      </c>
      <c r="CX4" s="239" t="s">
        <v>379</v>
      </c>
    </row>
    <row r="5" spans="1:103" x14ac:dyDescent="0.25">
      <c r="A5" s="239">
        <v>533687</v>
      </c>
      <c r="B5" s="239">
        <v>2</v>
      </c>
      <c r="C5" s="239">
        <v>212</v>
      </c>
      <c r="D5" s="239">
        <v>145.80099999999999</v>
      </c>
      <c r="E5" s="239">
        <v>10</v>
      </c>
      <c r="F5" s="239" t="s">
        <v>2052</v>
      </c>
      <c r="H5" s="239" t="s">
        <v>374</v>
      </c>
      <c r="I5" s="239">
        <v>25</v>
      </c>
      <c r="K5" s="239">
        <v>18500451</v>
      </c>
      <c r="M5" s="239">
        <v>1</v>
      </c>
      <c r="N5" s="239">
        <v>8</v>
      </c>
      <c r="O5" s="239">
        <v>2018</v>
      </c>
      <c r="P5" s="239" t="s">
        <v>381</v>
      </c>
      <c r="Q5" s="239">
        <v>7</v>
      </c>
      <c r="R5" s="239" t="s">
        <v>393</v>
      </c>
      <c r="S5" s="239">
        <v>5</v>
      </c>
      <c r="T5" s="239">
        <v>0</v>
      </c>
      <c r="U5" s="239">
        <v>1</v>
      </c>
      <c r="W5" s="239">
        <v>55</v>
      </c>
      <c r="X5" s="239">
        <v>2</v>
      </c>
      <c r="Y5" s="239">
        <v>4</v>
      </c>
      <c r="Z5" s="239">
        <v>2</v>
      </c>
      <c r="AB5" s="239">
        <v>2</v>
      </c>
      <c r="AC5" s="239">
        <v>98</v>
      </c>
      <c r="AD5" s="239" t="s">
        <v>377</v>
      </c>
      <c r="AF5" s="239" t="s">
        <v>470</v>
      </c>
      <c r="AG5" s="239">
        <v>3</v>
      </c>
      <c r="AH5" s="239">
        <v>2</v>
      </c>
      <c r="AI5" s="239">
        <v>3</v>
      </c>
      <c r="AJ5" s="239">
        <v>3</v>
      </c>
      <c r="AK5" s="239">
        <v>21</v>
      </c>
      <c r="AL5" s="239">
        <v>38</v>
      </c>
      <c r="AM5" s="239" t="s">
        <v>374</v>
      </c>
      <c r="AN5" s="239">
        <v>5</v>
      </c>
      <c r="AO5" s="239">
        <v>68</v>
      </c>
      <c r="AS5" s="239">
        <v>15</v>
      </c>
      <c r="AT5" s="239">
        <v>9</v>
      </c>
      <c r="AU5" s="239">
        <v>65</v>
      </c>
      <c r="AV5" s="239">
        <v>12</v>
      </c>
      <c r="AW5" s="239">
        <v>21</v>
      </c>
      <c r="CT5" s="239">
        <v>449830.674794683</v>
      </c>
      <c r="CU5" s="239">
        <v>4958746.8546270402</v>
      </c>
      <c r="CV5" s="239">
        <v>44.780356769999997</v>
      </c>
      <c r="CW5" s="239">
        <v>-93.634124819999997</v>
      </c>
      <c r="CX5" s="239" t="s">
        <v>379</v>
      </c>
      <c r="CY5" s="239" t="s">
        <v>2055</v>
      </c>
    </row>
    <row r="6" spans="1:103" x14ac:dyDescent="0.25">
      <c r="A6" s="239">
        <v>692450</v>
      </c>
      <c r="B6" s="239">
        <v>2</v>
      </c>
      <c r="C6" s="239">
        <v>212</v>
      </c>
      <c r="D6" s="239">
        <v>145.815</v>
      </c>
      <c r="E6" s="239">
        <v>10</v>
      </c>
      <c r="F6" s="239" t="s">
        <v>2052</v>
      </c>
      <c r="H6" s="239" t="s">
        <v>374</v>
      </c>
      <c r="I6" s="239">
        <v>25</v>
      </c>
      <c r="K6" s="239">
        <v>19503285</v>
      </c>
      <c r="M6" s="239">
        <v>2</v>
      </c>
      <c r="N6" s="239">
        <v>27</v>
      </c>
      <c r="O6" s="239">
        <v>2019</v>
      </c>
      <c r="P6" s="239" t="s">
        <v>375</v>
      </c>
      <c r="Q6" s="239">
        <v>9</v>
      </c>
      <c r="R6" s="239" t="s">
        <v>393</v>
      </c>
      <c r="S6" s="239">
        <v>5</v>
      </c>
      <c r="T6" s="239">
        <v>0</v>
      </c>
      <c r="U6" s="239">
        <v>1</v>
      </c>
      <c r="W6" s="239">
        <v>55</v>
      </c>
      <c r="X6" s="239">
        <v>2</v>
      </c>
      <c r="Y6" s="239">
        <v>1</v>
      </c>
      <c r="Z6" s="239">
        <v>1</v>
      </c>
      <c r="AB6" s="239">
        <v>5</v>
      </c>
      <c r="AC6" s="239">
        <v>98</v>
      </c>
      <c r="AD6" s="239" t="s">
        <v>377</v>
      </c>
      <c r="AF6" s="239" t="s">
        <v>378</v>
      </c>
      <c r="AG6" s="239">
        <v>3</v>
      </c>
      <c r="AH6" s="239">
        <v>2</v>
      </c>
      <c r="AI6" s="239">
        <v>2</v>
      </c>
      <c r="AJ6" s="239">
        <v>3</v>
      </c>
      <c r="AK6" s="239">
        <v>21</v>
      </c>
      <c r="AL6" s="239">
        <v>28</v>
      </c>
      <c r="AM6" s="239" t="s">
        <v>384</v>
      </c>
      <c r="AN6" s="239">
        <v>5</v>
      </c>
      <c r="AO6" s="239">
        <v>70</v>
      </c>
      <c r="AS6" s="239">
        <v>15</v>
      </c>
      <c r="AT6" s="239">
        <v>9</v>
      </c>
      <c r="AU6" s="239">
        <v>65</v>
      </c>
      <c r="AV6" s="239">
        <v>12</v>
      </c>
      <c r="AW6" s="239">
        <v>21</v>
      </c>
      <c r="CT6" s="239">
        <v>449873.00821268401</v>
      </c>
      <c r="CU6" s="239">
        <v>4958755.3213106403</v>
      </c>
      <c r="CV6" s="239">
        <v>44.780435959999998</v>
      </c>
      <c r="CW6" s="239">
        <v>-93.633590609999999</v>
      </c>
      <c r="CX6" s="239" t="s">
        <v>379</v>
      </c>
      <c r="CY6" s="239" t="s">
        <v>2056</v>
      </c>
    </row>
    <row r="7" spans="1:103" x14ac:dyDescent="0.25">
      <c r="A7" s="239">
        <v>10853598</v>
      </c>
      <c r="B7" s="239">
        <v>2</v>
      </c>
      <c r="C7" s="239">
        <v>212</v>
      </c>
      <c r="D7" s="239">
        <v>145.81700000000001</v>
      </c>
      <c r="E7" s="239">
        <v>10</v>
      </c>
      <c r="F7" s="239" t="s">
        <v>2052</v>
      </c>
      <c r="H7" s="239" t="s">
        <v>374</v>
      </c>
      <c r="I7" s="239">
        <v>25</v>
      </c>
      <c r="K7" s="239">
        <v>13508499</v>
      </c>
      <c r="L7" s="239">
        <v>132330210</v>
      </c>
      <c r="M7" s="239">
        <v>8</v>
      </c>
      <c r="N7" s="239">
        <v>21</v>
      </c>
      <c r="O7" s="239">
        <v>2013</v>
      </c>
      <c r="P7" s="239" t="s">
        <v>375</v>
      </c>
      <c r="Q7" s="239">
        <v>5</v>
      </c>
      <c r="R7" s="239" t="s">
        <v>376</v>
      </c>
      <c r="S7" s="239">
        <v>5</v>
      </c>
      <c r="T7" s="239">
        <v>0</v>
      </c>
      <c r="U7" s="239">
        <v>1</v>
      </c>
      <c r="V7" s="239">
        <v>90</v>
      </c>
      <c r="W7" s="239">
        <v>69</v>
      </c>
      <c r="X7" s="239">
        <v>2</v>
      </c>
      <c r="Y7" s="239">
        <v>6</v>
      </c>
      <c r="Z7" s="239">
        <v>1</v>
      </c>
      <c r="AB7" s="239">
        <v>1</v>
      </c>
      <c r="AC7" s="239">
        <v>98</v>
      </c>
      <c r="AD7" s="239" t="s">
        <v>404</v>
      </c>
      <c r="AE7" s="239" t="s">
        <v>2057</v>
      </c>
      <c r="AF7" s="239" t="s">
        <v>378</v>
      </c>
      <c r="AG7" s="239">
        <v>3</v>
      </c>
      <c r="AH7" s="239">
        <v>2</v>
      </c>
      <c r="AI7" s="239">
        <v>2</v>
      </c>
      <c r="AJ7" s="239">
        <v>4</v>
      </c>
      <c r="AK7" s="239">
        <v>21</v>
      </c>
      <c r="AL7" s="239">
        <v>20</v>
      </c>
      <c r="AM7" s="239" t="s">
        <v>374</v>
      </c>
      <c r="AN7" s="239">
        <v>5</v>
      </c>
      <c r="AS7" s="239">
        <v>1</v>
      </c>
      <c r="AT7" s="239">
        <v>98</v>
      </c>
      <c r="AU7" s="239">
        <v>65</v>
      </c>
      <c r="AV7" s="239">
        <v>10</v>
      </c>
      <c r="AW7" s="239">
        <v>21</v>
      </c>
      <c r="CT7" s="239">
        <v>449866</v>
      </c>
      <c r="CU7" s="239">
        <v>4958764</v>
      </c>
      <c r="CV7" s="239">
        <v>44.780510900000003</v>
      </c>
      <c r="CW7" s="239">
        <v>-93.633674299999996</v>
      </c>
      <c r="CX7" s="239" t="s">
        <v>379</v>
      </c>
      <c r="CY7" s="239" t="s">
        <v>2058</v>
      </c>
    </row>
    <row r="8" spans="1:103" x14ac:dyDescent="0.25">
      <c r="A8" s="239">
        <v>450995</v>
      </c>
      <c r="B8" s="239">
        <v>2</v>
      </c>
      <c r="C8" s="239">
        <v>212</v>
      </c>
      <c r="D8" s="239">
        <v>145.89500000000001</v>
      </c>
      <c r="E8" s="239">
        <v>10</v>
      </c>
      <c r="F8" s="239" t="s">
        <v>2052</v>
      </c>
      <c r="H8" s="239" t="s">
        <v>374</v>
      </c>
      <c r="I8" s="239">
        <v>25</v>
      </c>
      <c r="K8" s="239">
        <v>17504544</v>
      </c>
      <c r="M8" s="239">
        <v>4</v>
      </c>
      <c r="N8" s="239">
        <v>28</v>
      </c>
      <c r="O8" s="239">
        <v>2017</v>
      </c>
      <c r="P8" s="239" t="s">
        <v>383</v>
      </c>
      <c r="Q8" s="239">
        <v>16</v>
      </c>
      <c r="R8" s="239" t="s">
        <v>376</v>
      </c>
      <c r="S8" s="239">
        <v>5</v>
      </c>
      <c r="T8" s="239">
        <v>0</v>
      </c>
      <c r="U8" s="239">
        <v>1</v>
      </c>
      <c r="V8" s="239">
        <v>90</v>
      </c>
      <c r="W8" s="239">
        <v>10</v>
      </c>
      <c r="X8" s="239">
        <v>2</v>
      </c>
      <c r="Y8" s="239">
        <v>1</v>
      </c>
      <c r="Z8" s="239">
        <v>1</v>
      </c>
      <c r="AB8" s="239">
        <v>1</v>
      </c>
      <c r="AC8" s="239">
        <v>98</v>
      </c>
      <c r="AD8" s="239" t="s">
        <v>377</v>
      </c>
      <c r="AF8" s="239" t="s">
        <v>470</v>
      </c>
      <c r="AG8" s="239">
        <v>4</v>
      </c>
      <c r="AH8" s="239">
        <v>2</v>
      </c>
      <c r="AI8" s="239">
        <v>2</v>
      </c>
      <c r="AJ8" s="239">
        <v>4</v>
      </c>
      <c r="AK8" s="239">
        <v>21</v>
      </c>
      <c r="AL8" s="239">
        <v>16</v>
      </c>
      <c r="AM8" s="239" t="s">
        <v>384</v>
      </c>
      <c r="AN8" s="239">
        <v>5</v>
      </c>
      <c r="AO8" s="239">
        <v>70</v>
      </c>
      <c r="AS8" s="239">
        <v>15</v>
      </c>
      <c r="AT8" s="239">
        <v>9</v>
      </c>
      <c r="AU8" s="239">
        <v>65</v>
      </c>
      <c r="AV8" s="239">
        <v>13</v>
      </c>
      <c r="AW8" s="239">
        <v>21</v>
      </c>
      <c r="CT8" s="239">
        <v>449898.40826348402</v>
      </c>
      <c r="CU8" s="239">
        <v>4958882.3215646399</v>
      </c>
      <c r="CV8" s="239">
        <v>44.781580959999999</v>
      </c>
      <c r="CW8" s="239">
        <v>-93.633282080000001</v>
      </c>
      <c r="CX8" s="239" t="s">
        <v>379</v>
      </c>
      <c r="CY8" s="239" t="s">
        <v>2059</v>
      </c>
    </row>
    <row r="9" spans="1:103" x14ac:dyDescent="0.25">
      <c r="A9" s="239">
        <v>694973</v>
      </c>
      <c r="B9" s="239">
        <v>2</v>
      </c>
      <c r="C9" s="239">
        <v>212</v>
      </c>
      <c r="D9" s="239">
        <v>145.92500000000001</v>
      </c>
      <c r="E9" s="239">
        <v>10</v>
      </c>
      <c r="F9" s="239" t="s">
        <v>2052</v>
      </c>
      <c r="H9" s="239" t="s">
        <v>374</v>
      </c>
      <c r="I9" s="239">
        <v>25</v>
      </c>
      <c r="K9" s="239">
        <v>19006342</v>
      </c>
      <c r="M9" s="239">
        <v>3</v>
      </c>
      <c r="N9" s="239">
        <v>5</v>
      </c>
      <c r="O9" s="239">
        <v>2019</v>
      </c>
      <c r="P9" s="239" t="s">
        <v>391</v>
      </c>
      <c r="Q9" s="239">
        <v>9</v>
      </c>
      <c r="R9" s="239" t="s">
        <v>393</v>
      </c>
      <c r="S9" s="239">
        <v>5</v>
      </c>
      <c r="T9" s="239">
        <v>0</v>
      </c>
      <c r="U9" s="239">
        <v>1</v>
      </c>
      <c r="W9" s="239">
        <v>48</v>
      </c>
      <c r="X9" s="239">
        <v>2</v>
      </c>
      <c r="Y9" s="239">
        <v>1</v>
      </c>
      <c r="Z9" s="239">
        <v>1</v>
      </c>
      <c r="AB9" s="239">
        <v>5</v>
      </c>
      <c r="AC9" s="239">
        <v>98</v>
      </c>
      <c r="AD9" s="239" t="s">
        <v>377</v>
      </c>
      <c r="AF9" s="239" t="s">
        <v>378</v>
      </c>
      <c r="AG9" s="239">
        <v>3</v>
      </c>
      <c r="AH9" s="239">
        <v>2</v>
      </c>
      <c r="AI9" s="239">
        <v>4</v>
      </c>
      <c r="AJ9" s="239">
        <v>3</v>
      </c>
      <c r="AK9" s="239">
        <v>21</v>
      </c>
      <c r="AL9" s="239">
        <v>22</v>
      </c>
      <c r="AM9" s="239" t="s">
        <v>384</v>
      </c>
      <c r="AN9" s="239">
        <v>5</v>
      </c>
      <c r="AO9" s="239">
        <v>1</v>
      </c>
      <c r="AS9" s="239">
        <v>15</v>
      </c>
      <c r="AT9" s="239">
        <v>9</v>
      </c>
      <c r="AU9" s="239">
        <v>65</v>
      </c>
      <c r="AV9" s="239">
        <v>12</v>
      </c>
      <c r="AW9" s="239">
        <v>21</v>
      </c>
      <c r="CT9" s="239">
        <v>449954.79274714203</v>
      </c>
      <c r="CU9" s="239">
        <v>4958913.3480192497</v>
      </c>
      <c r="CV9" s="239">
        <v>44.781864200000001</v>
      </c>
      <c r="CW9" s="239">
        <v>-93.632572469999999</v>
      </c>
      <c r="CX9" s="239" t="s">
        <v>379</v>
      </c>
      <c r="CY9" s="239" t="s">
        <v>2060</v>
      </c>
    </row>
    <row r="10" spans="1:103" x14ac:dyDescent="0.25">
      <c r="A10" s="239">
        <v>410507</v>
      </c>
      <c r="B10" s="239">
        <v>2</v>
      </c>
      <c r="C10" s="239">
        <v>212</v>
      </c>
      <c r="D10" s="239">
        <v>145.94800000000001</v>
      </c>
      <c r="E10" s="239">
        <v>10</v>
      </c>
      <c r="F10" s="239" t="s">
        <v>2052</v>
      </c>
      <c r="H10" s="239" t="s">
        <v>374</v>
      </c>
      <c r="I10" s="239">
        <v>25</v>
      </c>
      <c r="K10" s="239">
        <v>17500046</v>
      </c>
      <c r="M10" s="239">
        <v>1</v>
      </c>
      <c r="N10" s="239">
        <v>2</v>
      </c>
      <c r="O10" s="239">
        <v>2017</v>
      </c>
      <c r="P10" s="239" t="s">
        <v>381</v>
      </c>
      <c r="Q10" s="239">
        <v>15</v>
      </c>
      <c r="R10" s="239" t="s">
        <v>393</v>
      </c>
      <c r="S10" s="239">
        <v>5</v>
      </c>
      <c r="T10" s="239">
        <v>0</v>
      </c>
      <c r="U10" s="239">
        <v>1</v>
      </c>
      <c r="W10" s="239">
        <v>55</v>
      </c>
      <c r="X10" s="239">
        <v>2</v>
      </c>
      <c r="Y10" s="239">
        <v>1</v>
      </c>
      <c r="Z10" s="239">
        <v>2</v>
      </c>
      <c r="AB10" s="239">
        <v>5</v>
      </c>
      <c r="AC10" s="239">
        <v>98</v>
      </c>
      <c r="AD10" s="239" t="s">
        <v>377</v>
      </c>
      <c r="AF10" s="239" t="s">
        <v>378</v>
      </c>
      <c r="AG10" s="239">
        <v>3</v>
      </c>
      <c r="AH10" s="239">
        <v>2</v>
      </c>
      <c r="AI10" s="239">
        <v>4</v>
      </c>
      <c r="AJ10" s="239">
        <v>3</v>
      </c>
      <c r="AK10" s="239">
        <v>21</v>
      </c>
      <c r="AL10" s="239">
        <v>39</v>
      </c>
      <c r="AM10" s="239" t="s">
        <v>384</v>
      </c>
      <c r="AN10" s="239">
        <v>5</v>
      </c>
      <c r="AO10" s="239">
        <v>99</v>
      </c>
      <c r="AS10" s="239">
        <v>15</v>
      </c>
      <c r="AT10" s="239">
        <v>9</v>
      </c>
      <c r="AU10" s="239">
        <v>65</v>
      </c>
      <c r="AV10" s="239">
        <v>12</v>
      </c>
      <c r="AW10" s="239">
        <v>21</v>
      </c>
      <c r="CT10" s="239">
        <v>449957.675048684</v>
      </c>
      <c r="CU10" s="239">
        <v>4958950.0550334398</v>
      </c>
      <c r="CV10" s="239">
        <v>44.782194830000002</v>
      </c>
      <c r="CW10" s="239">
        <v>-93.632539649999998</v>
      </c>
      <c r="CX10" s="239" t="s">
        <v>379</v>
      </c>
      <c r="CY10" s="239" t="s">
        <v>2061</v>
      </c>
    </row>
    <row r="11" spans="1:103" x14ac:dyDescent="0.25">
      <c r="A11" s="239">
        <v>871446</v>
      </c>
      <c r="B11" s="239">
        <v>2</v>
      </c>
      <c r="C11" s="239">
        <v>212</v>
      </c>
      <c r="D11" s="239">
        <v>145.96</v>
      </c>
      <c r="E11" s="239">
        <v>10</v>
      </c>
      <c r="F11" s="239" t="s">
        <v>2052</v>
      </c>
      <c r="H11" s="239" t="s">
        <v>374</v>
      </c>
      <c r="I11" s="239">
        <v>25</v>
      </c>
      <c r="K11" s="239">
        <v>20511338</v>
      </c>
      <c r="L11" s="239">
        <v>203640033</v>
      </c>
      <c r="M11" s="239">
        <v>12</v>
      </c>
      <c r="N11" s="239">
        <v>29</v>
      </c>
      <c r="O11" s="239">
        <v>2020</v>
      </c>
      <c r="P11" s="239" t="s">
        <v>391</v>
      </c>
      <c r="Q11" s="239">
        <v>9</v>
      </c>
      <c r="R11" s="239" t="s">
        <v>393</v>
      </c>
      <c r="S11" s="239">
        <v>5</v>
      </c>
      <c r="T11" s="239">
        <v>0</v>
      </c>
      <c r="U11" s="239">
        <v>2</v>
      </c>
      <c r="V11" s="239">
        <v>10</v>
      </c>
      <c r="W11" s="239">
        <v>10</v>
      </c>
      <c r="X11" s="239">
        <v>2</v>
      </c>
      <c r="Y11" s="239">
        <v>1</v>
      </c>
      <c r="Z11" s="239">
        <v>2</v>
      </c>
      <c r="AB11" s="239">
        <v>2</v>
      </c>
      <c r="AC11" s="239">
        <v>98</v>
      </c>
      <c r="AD11" s="239" t="s">
        <v>2062</v>
      </c>
      <c r="AF11" s="239" t="s">
        <v>378</v>
      </c>
      <c r="AG11" s="239">
        <v>5</v>
      </c>
      <c r="AH11" s="239">
        <v>2</v>
      </c>
      <c r="AI11" s="239">
        <v>2</v>
      </c>
      <c r="AJ11" s="239">
        <v>3</v>
      </c>
      <c r="AK11" s="239">
        <v>21</v>
      </c>
      <c r="AL11" s="239">
        <v>29</v>
      </c>
      <c r="AM11" s="239" t="s">
        <v>384</v>
      </c>
      <c r="AN11" s="239">
        <v>5</v>
      </c>
      <c r="AO11" s="239">
        <v>68</v>
      </c>
      <c r="AS11" s="239">
        <v>15</v>
      </c>
      <c r="AT11" s="239">
        <v>9</v>
      </c>
      <c r="AU11" s="239">
        <v>65</v>
      </c>
      <c r="AV11" s="239">
        <v>11</v>
      </c>
      <c r="AW11" s="239">
        <v>21</v>
      </c>
      <c r="AX11" s="239">
        <v>2</v>
      </c>
      <c r="AY11" s="239">
        <v>2</v>
      </c>
      <c r="AZ11" s="239">
        <v>3</v>
      </c>
      <c r="BA11" s="239">
        <v>21</v>
      </c>
      <c r="BB11" s="239">
        <v>51</v>
      </c>
      <c r="BC11" s="239" t="s">
        <v>374</v>
      </c>
      <c r="BD11" s="239">
        <v>5</v>
      </c>
      <c r="BE11" s="239">
        <v>1</v>
      </c>
      <c r="BI11" s="239">
        <v>15</v>
      </c>
      <c r="BJ11" s="239">
        <v>9</v>
      </c>
      <c r="BK11" s="239">
        <v>65</v>
      </c>
      <c r="BL11" s="239">
        <v>11</v>
      </c>
      <c r="BM11" s="239">
        <v>21</v>
      </c>
      <c r="CT11" s="239">
        <v>449970.37507408398</v>
      </c>
      <c r="CU11" s="239">
        <v>4958966.98840064</v>
      </c>
      <c r="CV11" s="239">
        <v>44.782348149999997</v>
      </c>
      <c r="CW11" s="239">
        <v>-93.632380789999999</v>
      </c>
      <c r="CX11" s="239" t="s">
        <v>379</v>
      </c>
      <c r="CY11" s="239" t="s">
        <v>2063</v>
      </c>
    </row>
    <row r="12" spans="1:103" x14ac:dyDescent="0.25">
      <c r="A12" s="239">
        <v>843118</v>
      </c>
      <c r="B12" s="239">
        <v>2</v>
      </c>
      <c r="C12" s="239">
        <v>212</v>
      </c>
      <c r="D12" s="239">
        <v>145.999</v>
      </c>
      <c r="E12" s="239">
        <v>10</v>
      </c>
      <c r="F12" s="239" t="s">
        <v>2052</v>
      </c>
      <c r="H12" s="239" t="s">
        <v>374</v>
      </c>
      <c r="I12" s="239">
        <v>25</v>
      </c>
      <c r="K12" s="239">
        <v>20507921</v>
      </c>
      <c r="L12" s="239">
        <v>202630194</v>
      </c>
      <c r="M12" s="239">
        <v>9</v>
      </c>
      <c r="N12" s="239">
        <v>19</v>
      </c>
      <c r="O12" s="239">
        <v>2020</v>
      </c>
      <c r="P12" s="239" t="s">
        <v>386</v>
      </c>
      <c r="Q12" s="239">
        <v>1</v>
      </c>
      <c r="S12" s="239">
        <v>5</v>
      </c>
      <c r="T12" s="239">
        <v>0</v>
      </c>
      <c r="U12" s="239">
        <v>1</v>
      </c>
      <c r="W12" s="239">
        <v>55</v>
      </c>
      <c r="X12" s="239">
        <v>2</v>
      </c>
      <c r="Y12" s="239">
        <v>6</v>
      </c>
      <c r="Z12" s="239">
        <v>1</v>
      </c>
      <c r="AB12" s="239">
        <v>1</v>
      </c>
      <c r="AC12" s="239">
        <v>98</v>
      </c>
      <c r="AD12" s="239" t="s">
        <v>377</v>
      </c>
      <c r="AF12" s="239" t="s">
        <v>470</v>
      </c>
      <c r="AG12" s="239">
        <v>3</v>
      </c>
      <c r="AH12" s="239">
        <v>1</v>
      </c>
      <c r="AI12" s="239">
        <v>2</v>
      </c>
      <c r="AJ12" s="239">
        <v>4</v>
      </c>
      <c r="AK12" s="239">
        <v>32</v>
      </c>
      <c r="AS12" s="239">
        <v>15</v>
      </c>
      <c r="AT12" s="239">
        <v>9</v>
      </c>
      <c r="AU12" s="239">
        <v>65</v>
      </c>
      <c r="AV12" s="239">
        <v>13</v>
      </c>
      <c r="AW12" s="239">
        <v>21</v>
      </c>
      <c r="CT12" s="239">
        <v>449976.72508678399</v>
      </c>
      <c r="CU12" s="239">
        <v>4959068.5886038402</v>
      </c>
      <c r="CV12" s="239">
        <v>44.783263169999998</v>
      </c>
      <c r="CW12" s="239">
        <v>-93.632310520000004</v>
      </c>
      <c r="CX12" s="239" t="s">
        <v>379</v>
      </c>
      <c r="CY12" s="239" t="s">
        <v>2064</v>
      </c>
    </row>
    <row r="13" spans="1:103" x14ac:dyDescent="0.25">
      <c r="A13" s="239">
        <v>626327</v>
      </c>
      <c r="B13" s="239">
        <v>2</v>
      </c>
      <c r="C13" s="239">
        <v>212</v>
      </c>
      <c r="D13" s="239">
        <v>146.17099999999999</v>
      </c>
      <c r="E13" s="239">
        <v>10</v>
      </c>
      <c r="F13" s="239" t="s">
        <v>2052</v>
      </c>
      <c r="H13" s="239" t="s">
        <v>374</v>
      </c>
      <c r="I13" s="239">
        <v>25</v>
      </c>
      <c r="K13" s="239">
        <v>18509473</v>
      </c>
      <c r="M13" s="239">
        <v>8</v>
      </c>
      <c r="N13" s="239">
        <v>8</v>
      </c>
      <c r="O13" s="239">
        <v>2018</v>
      </c>
      <c r="P13" s="239" t="s">
        <v>375</v>
      </c>
      <c r="Q13" s="239">
        <v>7</v>
      </c>
      <c r="R13" s="239" t="s">
        <v>393</v>
      </c>
      <c r="S13" s="239">
        <v>5</v>
      </c>
      <c r="T13" s="239">
        <v>0</v>
      </c>
      <c r="U13" s="239">
        <v>1</v>
      </c>
      <c r="W13" s="239">
        <v>55</v>
      </c>
      <c r="X13" s="239">
        <v>2</v>
      </c>
      <c r="Y13" s="239">
        <v>1</v>
      </c>
      <c r="Z13" s="239">
        <v>1</v>
      </c>
      <c r="AB13" s="239">
        <v>1</v>
      </c>
      <c r="AC13" s="239">
        <v>98</v>
      </c>
      <c r="AD13" s="239" t="s">
        <v>377</v>
      </c>
      <c r="AF13" s="239" t="s">
        <v>378</v>
      </c>
      <c r="AG13" s="239">
        <v>3</v>
      </c>
      <c r="AH13" s="239">
        <v>2</v>
      </c>
      <c r="AI13" s="239">
        <v>2</v>
      </c>
      <c r="AJ13" s="239">
        <v>3</v>
      </c>
      <c r="AK13" s="239">
        <v>21</v>
      </c>
      <c r="AL13" s="239">
        <v>20</v>
      </c>
      <c r="AM13" s="239" t="s">
        <v>374</v>
      </c>
      <c r="AN13" s="239">
        <v>9</v>
      </c>
      <c r="AO13" s="239">
        <v>62</v>
      </c>
      <c r="AS13" s="239">
        <v>15</v>
      </c>
      <c r="AT13" s="239">
        <v>9</v>
      </c>
      <c r="AU13" s="239">
        <v>65</v>
      </c>
      <c r="AV13" s="239">
        <v>11</v>
      </c>
      <c r="AW13" s="239">
        <v>21</v>
      </c>
      <c r="CT13" s="239">
        <v>450025.40851748502</v>
      </c>
      <c r="CU13" s="239">
        <v>4959301.4224028401</v>
      </c>
      <c r="CV13" s="239">
        <v>44.785362480000003</v>
      </c>
      <c r="CW13" s="239">
        <v>-93.631718039999996</v>
      </c>
      <c r="CX13" s="239" t="s">
        <v>379</v>
      </c>
      <c r="CY13" s="239" t="s">
        <v>2065</v>
      </c>
    </row>
    <row r="14" spans="1:103" x14ac:dyDescent="0.25">
      <c r="A14" s="239">
        <v>770757</v>
      </c>
      <c r="B14" s="239">
        <v>2</v>
      </c>
      <c r="C14" s="239">
        <v>212</v>
      </c>
      <c r="D14" s="239">
        <v>146.23599999999999</v>
      </c>
      <c r="E14" s="239">
        <v>10</v>
      </c>
      <c r="F14" s="239" t="s">
        <v>2052</v>
      </c>
      <c r="H14" s="239" t="s">
        <v>374</v>
      </c>
      <c r="I14" s="239">
        <v>25</v>
      </c>
      <c r="K14" s="239">
        <v>19515055</v>
      </c>
      <c r="M14" s="239">
        <v>12</v>
      </c>
      <c r="N14" s="239">
        <v>10</v>
      </c>
      <c r="O14" s="239">
        <v>2019</v>
      </c>
      <c r="P14" s="239" t="s">
        <v>391</v>
      </c>
      <c r="Q14" s="239">
        <v>15</v>
      </c>
      <c r="R14" s="239" t="s">
        <v>207</v>
      </c>
      <c r="S14" s="239">
        <v>5</v>
      </c>
      <c r="T14" s="239">
        <v>0</v>
      </c>
      <c r="U14" s="239">
        <v>2</v>
      </c>
      <c r="V14" s="239">
        <v>10</v>
      </c>
      <c r="W14" s="239">
        <v>10</v>
      </c>
      <c r="X14" s="239">
        <v>2</v>
      </c>
      <c r="Y14" s="239">
        <v>1</v>
      </c>
      <c r="Z14" s="239">
        <v>1</v>
      </c>
      <c r="AB14" s="239">
        <v>1</v>
      </c>
      <c r="AC14" s="239">
        <v>98</v>
      </c>
      <c r="AD14" s="239" t="s">
        <v>377</v>
      </c>
      <c r="AF14" s="239" t="s">
        <v>470</v>
      </c>
      <c r="AG14" s="239">
        <v>5</v>
      </c>
      <c r="AH14" s="239">
        <v>2</v>
      </c>
      <c r="AI14" s="239">
        <v>2</v>
      </c>
      <c r="AJ14" s="239">
        <v>4</v>
      </c>
      <c r="AK14" s="239">
        <v>21</v>
      </c>
      <c r="AL14" s="239">
        <v>50</v>
      </c>
      <c r="AM14" s="239" t="s">
        <v>384</v>
      </c>
      <c r="AN14" s="239">
        <v>5</v>
      </c>
      <c r="AO14" s="239">
        <v>1</v>
      </c>
      <c r="AS14" s="239">
        <v>15</v>
      </c>
      <c r="AT14" s="239">
        <v>9</v>
      </c>
      <c r="AU14" s="239">
        <v>65</v>
      </c>
      <c r="AV14" s="239">
        <v>11</v>
      </c>
      <c r="AW14" s="239">
        <v>21</v>
      </c>
      <c r="AX14" s="239">
        <v>1</v>
      </c>
      <c r="AY14" s="239">
        <v>3</v>
      </c>
      <c r="AZ14" s="239">
        <v>4</v>
      </c>
      <c r="BA14" s="239">
        <v>28</v>
      </c>
      <c r="BB14" s="239">
        <v>0</v>
      </c>
      <c r="BI14" s="239">
        <v>15</v>
      </c>
      <c r="BJ14" s="239">
        <v>9</v>
      </c>
      <c r="BK14" s="239">
        <v>65</v>
      </c>
      <c r="BL14" s="239">
        <v>11</v>
      </c>
      <c r="BM14" s="239">
        <v>21</v>
      </c>
      <c r="CT14" s="239">
        <v>450000.00846668403</v>
      </c>
      <c r="CU14" s="239">
        <v>4959449.58936584</v>
      </c>
      <c r="CV14" s="239">
        <v>44.78669446</v>
      </c>
      <c r="CW14" s="239">
        <v>-93.632053650000003</v>
      </c>
      <c r="CX14" s="239" t="s">
        <v>379</v>
      </c>
      <c r="CY14" s="239" t="s">
        <v>2066</v>
      </c>
    </row>
    <row r="15" spans="1:103" x14ac:dyDescent="0.25">
      <c r="A15" s="239">
        <v>342934</v>
      </c>
      <c r="B15" s="239">
        <v>2</v>
      </c>
      <c r="C15" s="239">
        <v>212</v>
      </c>
      <c r="D15" s="239">
        <v>146.309</v>
      </c>
      <c r="E15" s="239">
        <v>10</v>
      </c>
      <c r="F15" s="239" t="s">
        <v>2052</v>
      </c>
      <c r="H15" s="239" t="s">
        <v>374</v>
      </c>
      <c r="I15" s="239">
        <v>25</v>
      </c>
      <c r="K15" s="239">
        <v>16012215</v>
      </c>
      <c r="M15" s="239">
        <v>4</v>
      </c>
      <c r="N15" s="239">
        <v>17</v>
      </c>
      <c r="O15" s="239">
        <v>2016</v>
      </c>
      <c r="P15" s="239" t="s">
        <v>389</v>
      </c>
      <c r="Q15" s="239">
        <v>19</v>
      </c>
      <c r="R15" s="239" t="s">
        <v>376</v>
      </c>
      <c r="S15" s="239">
        <v>5</v>
      </c>
      <c r="T15" s="239">
        <v>0</v>
      </c>
      <c r="U15" s="239">
        <v>1</v>
      </c>
      <c r="W15" s="239">
        <v>83</v>
      </c>
      <c r="X15" s="239">
        <v>2</v>
      </c>
      <c r="Y15" s="239">
        <v>1</v>
      </c>
      <c r="Z15" s="239">
        <v>2</v>
      </c>
      <c r="AB15" s="239">
        <v>1</v>
      </c>
      <c r="AC15" s="239">
        <v>98</v>
      </c>
      <c r="AD15" s="239" t="s">
        <v>377</v>
      </c>
      <c r="AF15" s="239" t="s">
        <v>470</v>
      </c>
      <c r="AG15" s="239">
        <v>3</v>
      </c>
      <c r="AH15" s="239">
        <v>2</v>
      </c>
      <c r="AI15" s="239">
        <v>2</v>
      </c>
      <c r="AJ15" s="239">
        <v>2</v>
      </c>
      <c r="AK15" s="239">
        <v>21</v>
      </c>
      <c r="AL15" s="239">
        <v>32</v>
      </c>
      <c r="AM15" s="239" t="s">
        <v>374</v>
      </c>
      <c r="AN15" s="239">
        <v>10</v>
      </c>
      <c r="AO15" s="239">
        <v>62</v>
      </c>
      <c r="AP15" s="239">
        <v>72</v>
      </c>
      <c r="AS15" s="239">
        <v>14</v>
      </c>
      <c r="AT15" s="239">
        <v>9</v>
      </c>
      <c r="AU15" s="239">
        <v>65</v>
      </c>
      <c r="AV15" s="239">
        <v>11</v>
      </c>
      <c r="AW15" s="239">
        <v>21</v>
      </c>
      <c r="CT15" s="239">
        <v>450012.38814369199</v>
      </c>
      <c r="CU15" s="239">
        <v>4959529.1939346101</v>
      </c>
      <c r="CV15" s="239">
        <v>44.787411900000002</v>
      </c>
      <c r="CW15" s="239">
        <v>-93.631904989999995</v>
      </c>
      <c r="CX15" s="239" t="s">
        <v>379</v>
      </c>
      <c r="CY15" s="239" t="s">
        <v>2067</v>
      </c>
    </row>
    <row r="16" spans="1:103" x14ac:dyDescent="0.25">
      <c r="A16" s="239">
        <v>11024126</v>
      </c>
      <c r="B16" s="239">
        <v>2</v>
      </c>
      <c r="C16" s="239">
        <v>212</v>
      </c>
      <c r="D16" s="239">
        <v>146.309</v>
      </c>
      <c r="E16" s="239">
        <v>10</v>
      </c>
      <c r="F16" s="239" t="s">
        <v>2052</v>
      </c>
      <c r="H16" s="239" t="s">
        <v>374</v>
      </c>
      <c r="I16" s="239">
        <v>25</v>
      </c>
      <c r="K16" s="239">
        <v>15513115</v>
      </c>
      <c r="L16" s="239">
        <v>153500331</v>
      </c>
      <c r="M16" s="239">
        <v>12</v>
      </c>
      <c r="N16" s="239">
        <v>15</v>
      </c>
      <c r="O16" s="239">
        <v>2015</v>
      </c>
      <c r="P16" s="239" t="s">
        <v>391</v>
      </c>
      <c r="Q16" s="239">
        <v>14</v>
      </c>
      <c r="R16" s="239" t="s">
        <v>376</v>
      </c>
      <c r="S16" s="239">
        <v>3</v>
      </c>
      <c r="T16" s="239">
        <v>0</v>
      </c>
      <c r="U16" s="239">
        <v>1</v>
      </c>
      <c r="V16" s="239">
        <v>7</v>
      </c>
      <c r="W16" s="239">
        <v>45</v>
      </c>
      <c r="X16" s="239">
        <v>2</v>
      </c>
      <c r="Y16" s="239">
        <v>1</v>
      </c>
      <c r="Z16" s="239">
        <v>2</v>
      </c>
      <c r="AB16" s="239">
        <v>1</v>
      </c>
      <c r="AC16" s="239">
        <v>98</v>
      </c>
      <c r="AD16" s="239" t="s">
        <v>404</v>
      </c>
      <c r="AE16" s="239" t="s">
        <v>2068</v>
      </c>
      <c r="AF16" s="239" t="s">
        <v>378</v>
      </c>
      <c r="AG16" s="239">
        <v>3</v>
      </c>
      <c r="AH16" s="239">
        <v>2</v>
      </c>
      <c r="AI16" s="239">
        <v>4</v>
      </c>
      <c r="AJ16" s="239">
        <v>4</v>
      </c>
      <c r="AK16" s="239">
        <v>21</v>
      </c>
      <c r="AL16" s="239">
        <v>51</v>
      </c>
      <c r="AM16" s="239" t="s">
        <v>384</v>
      </c>
      <c r="AN16" s="239">
        <v>9</v>
      </c>
      <c r="AO16" s="239">
        <v>21</v>
      </c>
      <c r="AS16" s="239">
        <v>3</v>
      </c>
      <c r="AT16" s="239">
        <v>98</v>
      </c>
      <c r="AU16" s="239">
        <v>65</v>
      </c>
      <c r="AV16" s="239">
        <v>11</v>
      </c>
      <c r="AW16" s="239">
        <v>21</v>
      </c>
      <c r="CT16" s="239">
        <v>450027</v>
      </c>
      <c r="CU16" s="239">
        <v>4959524</v>
      </c>
      <c r="CV16" s="239">
        <v>44.7873643</v>
      </c>
      <c r="CW16" s="239">
        <v>-93.6317217</v>
      </c>
      <c r="CX16" s="239" t="s">
        <v>379</v>
      </c>
      <c r="CY16" s="239" t="s">
        <v>2069</v>
      </c>
    </row>
    <row r="17" spans="1:103" x14ac:dyDescent="0.25">
      <c r="A17" s="239">
        <v>804655</v>
      </c>
      <c r="B17" s="239">
        <v>2</v>
      </c>
      <c r="C17" s="239">
        <v>212</v>
      </c>
      <c r="D17" s="239">
        <v>146.4</v>
      </c>
      <c r="E17" s="239">
        <v>10</v>
      </c>
      <c r="F17" s="239" t="s">
        <v>2052</v>
      </c>
      <c r="H17" s="239" t="s">
        <v>374</v>
      </c>
      <c r="I17" s="239">
        <v>25</v>
      </c>
      <c r="K17" s="239">
        <v>20502988</v>
      </c>
      <c r="L17" s="239">
        <v>200780076</v>
      </c>
      <c r="M17" s="239">
        <v>3</v>
      </c>
      <c r="N17" s="239">
        <v>18</v>
      </c>
      <c r="O17" s="239">
        <v>2020</v>
      </c>
      <c r="P17" s="239" t="s">
        <v>375</v>
      </c>
      <c r="Q17" s="239">
        <v>22</v>
      </c>
      <c r="R17" s="239" t="s">
        <v>376</v>
      </c>
      <c r="S17" s="239">
        <v>4</v>
      </c>
      <c r="T17" s="239">
        <v>0</v>
      </c>
      <c r="U17" s="239">
        <v>1</v>
      </c>
      <c r="W17" s="239">
        <v>55</v>
      </c>
      <c r="X17" s="239">
        <v>2</v>
      </c>
      <c r="Y17" s="239">
        <v>6</v>
      </c>
      <c r="Z17" s="239">
        <v>2</v>
      </c>
      <c r="AB17" s="239">
        <v>1</v>
      </c>
      <c r="AC17" s="239">
        <v>98</v>
      </c>
      <c r="AD17" s="239" t="s">
        <v>377</v>
      </c>
      <c r="AF17" s="239" t="s">
        <v>378</v>
      </c>
      <c r="AG17" s="239">
        <v>3</v>
      </c>
      <c r="AH17" s="239">
        <v>2</v>
      </c>
      <c r="AI17" s="239">
        <v>2</v>
      </c>
      <c r="AJ17" s="239">
        <v>4</v>
      </c>
      <c r="AK17" s="239">
        <v>27</v>
      </c>
      <c r="AL17" s="239">
        <v>22</v>
      </c>
      <c r="AM17" s="239" t="s">
        <v>384</v>
      </c>
      <c r="AN17" s="239">
        <v>5</v>
      </c>
      <c r="AO17" s="239">
        <v>72</v>
      </c>
      <c r="AS17" s="239">
        <v>15</v>
      </c>
      <c r="AT17" s="239">
        <v>9</v>
      </c>
      <c r="AU17" s="239">
        <v>65</v>
      </c>
      <c r="AV17" s="239">
        <v>11</v>
      </c>
      <c r="AW17" s="239">
        <v>21</v>
      </c>
      <c r="CT17" s="239">
        <v>450021.17517568503</v>
      </c>
      <c r="CU17" s="239">
        <v>4959669.72313945</v>
      </c>
      <c r="CV17" s="239">
        <v>44.78867752</v>
      </c>
      <c r="CW17" s="239">
        <v>-93.631807710000004</v>
      </c>
      <c r="CX17" s="239" t="s">
        <v>379</v>
      </c>
      <c r="CY17" s="239" t="s">
        <v>2070</v>
      </c>
    </row>
    <row r="18" spans="1:103" x14ac:dyDescent="0.25">
      <c r="A18" s="239">
        <v>533594</v>
      </c>
      <c r="B18" s="239">
        <v>2</v>
      </c>
      <c r="C18" s="239">
        <v>212</v>
      </c>
      <c r="D18" s="239">
        <v>146.46199999999999</v>
      </c>
      <c r="E18" s="239">
        <v>10</v>
      </c>
      <c r="F18" s="239" t="s">
        <v>2052</v>
      </c>
      <c r="H18" s="239" t="s">
        <v>374</v>
      </c>
      <c r="I18" s="239">
        <v>25</v>
      </c>
      <c r="K18" s="239">
        <v>18000667</v>
      </c>
      <c r="M18" s="239">
        <v>1</v>
      </c>
      <c r="N18" s="239">
        <v>7</v>
      </c>
      <c r="O18" s="239">
        <v>2018</v>
      </c>
      <c r="P18" s="239" t="s">
        <v>389</v>
      </c>
      <c r="Q18" s="239">
        <v>17</v>
      </c>
      <c r="R18" s="239" t="s">
        <v>376</v>
      </c>
      <c r="S18" s="239">
        <v>3</v>
      </c>
      <c r="T18" s="239">
        <v>0</v>
      </c>
      <c r="U18" s="239">
        <v>2</v>
      </c>
      <c r="V18" s="239">
        <v>12</v>
      </c>
      <c r="W18" s="239">
        <v>10</v>
      </c>
      <c r="X18" s="239">
        <v>2</v>
      </c>
      <c r="Y18" s="239">
        <v>3</v>
      </c>
      <c r="Z18" s="239">
        <v>2</v>
      </c>
      <c r="AB18" s="239">
        <v>1</v>
      </c>
      <c r="AC18" s="239">
        <v>98</v>
      </c>
      <c r="AD18" s="239" t="s">
        <v>377</v>
      </c>
      <c r="AF18" s="239" t="s">
        <v>470</v>
      </c>
      <c r="AG18" s="239">
        <v>7</v>
      </c>
      <c r="AH18" s="239">
        <v>2</v>
      </c>
      <c r="AI18" s="239">
        <v>4</v>
      </c>
      <c r="AJ18" s="239">
        <v>4</v>
      </c>
      <c r="AK18" s="239">
        <v>21</v>
      </c>
      <c r="AL18" s="239">
        <v>49</v>
      </c>
      <c r="AM18" s="239" t="s">
        <v>384</v>
      </c>
      <c r="AN18" s="239">
        <v>5</v>
      </c>
      <c r="AO18" s="239">
        <v>1</v>
      </c>
      <c r="AS18" s="239">
        <v>14</v>
      </c>
      <c r="AT18" s="239">
        <v>9</v>
      </c>
      <c r="AU18" s="239">
        <v>65</v>
      </c>
      <c r="AV18" s="239">
        <v>11</v>
      </c>
      <c r="AW18" s="239">
        <v>21</v>
      </c>
      <c r="AX18" s="239">
        <v>1</v>
      </c>
      <c r="AY18" s="239">
        <v>5</v>
      </c>
      <c r="AZ18" s="239">
        <v>4</v>
      </c>
      <c r="BA18" s="239">
        <v>21</v>
      </c>
      <c r="BI18" s="239">
        <v>14</v>
      </c>
      <c r="BJ18" s="239">
        <v>9</v>
      </c>
      <c r="BK18" s="239">
        <v>65</v>
      </c>
      <c r="BL18" s="239">
        <v>11</v>
      </c>
      <c r="BM18" s="239">
        <v>21</v>
      </c>
      <c r="CT18" s="239">
        <v>450006.83083604299</v>
      </c>
      <c r="CU18" s="239">
        <v>4959776.4837591499</v>
      </c>
      <c r="CV18" s="239">
        <v>44.789637550000002</v>
      </c>
      <c r="CW18" s="239">
        <v>-93.631999519999994</v>
      </c>
      <c r="CX18" s="239" t="s">
        <v>379</v>
      </c>
      <c r="CY18" s="239" t="s">
        <v>2071</v>
      </c>
    </row>
    <row r="19" spans="1:103" x14ac:dyDescent="0.25">
      <c r="A19" s="239">
        <v>513914</v>
      </c>
      <c r="B19" s="239">
        <v>2</v>
      </c>
      <c r="C19" s="239">
        <v>212</v>
      </c>
      <c r="D19" s="239">
        <v>146.53299999999999</v>
      </c>
      <c r="E19" s="239">
        <v>10</v>
      </c>
      <c r="F19" s="239" t="s">
        <v>2052</v>
      </c>
      <c r="H19" s="239" t="s">
        <v>374</v>
      </c>
      <c r="I19" s="239">
        <v>25</v>
      </c>
      <c r="K19" s="239">
        <v>17512329</v>
      </c>
      <c r="M19" s="239">
        <v>11</v>
      </c>
      <c r="N19" s="239">
        <v>3</v>
      </c>
      <c r="O19" s="239">
        <v>2017</v>
      </c>
      <c r="P19" s="239" t="s">
        <v>383</v>
      </c>
      <c r="Q19" s="239">
        <v>2</v>
      </c>
      <c r="R19" s="239" t="s">
        <v>393</v>
      </c>
      <c r="S19" s="239">
        <v>5</v>
      </c>
      <c r="T19" s="239">
        <v>0</v>
      </c>
      <c r="U19" s="239">
        <v>1</v>
      </c>
      <c r="W19" s="239">
        <v>32</v>
      </c>
      <c r="X19" s="239">
        <v>2</v>
      </c>
      <c r="Y19" s="239">
        <v>6</v>
      </c>
      <c r="Z19" s="239">
        <v>1</v>
      </c>
      <c r="AB19" s="239">
        <v>1</v>
      </c>
      <c r="AC19" s="239">
        <v>98</v>
      </c>
      <c r="AD19" s="239" t="s">
        <v>377</v>
      </c>
      <c r="AF19" s="239" t="s">
        <v>378</v>
      </c>
      <c r="AG19" s="239">
        <v>3</v>
      </c>
      <c r="AH19" s="239">
        <v>2</v>
      </c>
      <c r="AI19" s="239">
        <v>2</v>
      </c>
      <c r="AJ19" s="239">
        <v>3</v>
      </c>
      <c r="AK19" s="239">
        <v>27</v>
      </c>
      <c r="AL19" s="239">
        <v>37</v>
      </c>
      <c r="AM19" s="239" t="s">
        <v>374</v>
      </c>
      <c r="AN19" s="239">
        <v>5</v>
      </c>
      <c r="AO19" s="239">
        <v>71</v>
      </c>
      <c r="AS19" s="239">
        <v>15</v>
      </c>
      <c r="AT19" s="239">
        <v>9</v>
      </c>
      <c r="AU19" s="239">
        <v>65</v>
      </c>
      <c r="AV19" s="239">
        <v>11</v>
      </c>
      <c r="AW19" s="239">
        <v>21</v>
      </c>
      <c r="CT19" s="239">
        <v>450033.875201085</v>
      </c>
      <c r="CU19" s="239">
        <v>4959881.3902294496</v>
      </c>
      <c r="CV19" s="239">
        <v>44.790583779999999</v>
      </c>
      <c r="CW19" s="239">
        <v>-93.631667960000001</v>
      </c>
      <c r="CX19" s="239" t="s">
        <v>379</v>
      </c>
      <c r="CY19" s="239" t="s">
        <v>2072</v>
      </c>
    </row>
    <row r="20" spans="1:103" x14ac:dyDescent="0.25">
      <c r="A20" s="239">
        <v>749012</v>
      </c>
      <c r="B20" s="239">
        <v>2</v>
      </c>
      <c r="C20" s="239">
        <v>212</v>
      </c>
      <c r="D20" s="239">
        <v>146.542</v>
      </c>
      <c r="E20" s="239">
        <v>10</v>
      </c>
      <c r="F20" s="239" t="s">
        <v>2052</v>
      </c>
      <c r="H20" s="239" t="s">
        <v>374</v>
      </c>
      <c r="I20" s="239">
        <v>25</v>
      </c>
      <c r="K20" s="239">
        <v>19511494</v>
      </c>
      <c r="M20" s="239">
        <v>9</v>
      </c>
      <c r="N20" s="239">
        <v>21</v>
      </c>
      <c r="O20" s="239">
        <v>2019</v>
      </c>
      <c r="P20" s="239" t="s">
        <v>386</v>
      </c>
      <c r="Q20" s="239">
        <v>11</v>
      </c>
      <c r="R20" s="239" t="s">
        <v>393</v>
      </c>
      <c r="S20" s="239">
        <v>5</v>
      </c>
      <c r="T20" s="239">
        <v>0</v>
      </c>
      <c r="U20" s="239">
        <v>2</v>
      </c>
      <c r="V20" s="239">
        <v>12</v>
      </c>
      <c r="W20" s="239">
        <v>10</v>
      </c>
      <c r="X20" s="239">
        <v>2</v>
      </c>
      <c r="Y20" s="239">
        <v>1</v>
      </c>
      <c r="Z20" s="239">
        <v>2</v>
      </c>
      <c r="AB20" s="239">
        <v>1</v>
      </c>
      <c r="AC20" s="239">
        <v>3</v>
      </c>
      <c r="AD20" s="239" t="s">
        <v>377</v>
      </c>
      <c r="AF20" s="239" t="s">
        <v>378</v>
      </c>
      <c r="AG20" s="239">
        <v>7</v>
      </c>
      <c r="AH20" s="239">
        <v>2</v>
      </c>
      <c r="AI20" s="239">
        <v>2</v>
      </c>
      <c r="AJ20" s="239">
        <v>3</v>
      </c>
      <c r="AK20" s="239">
        <v>26</v>
      </c>
      <c r="AL20" s="239">
        <v>24</v>
      </c>
      <c r="AM20" s="239" t="s">
        <v>384</v>
      </c>
      <c r="AN20" s="239">
        <v>99</v>
      </c>
      <c r="AO20" s="239">
        <v>71</v>
      </c>
      <c r="AS20" s="239">
        <v>15</v>
      </c>
      <c r="AT20" s="239">
        <v>9</v>
      </c>
      <c r="AU20" s="239">
        <v>55</v>
      </c>
      <c r="AV20" s="239">
        <v>11</v>
      </c>
      <c r="AW20" s="239">
        <v>24</v>
      </c>
      <c r="AX20" s="239">
        <v>2</v>
      </c>
      <c r="AY20" s="239">
        <v>2</v>
      </c>
      <c r="AZ20" s="239">
        <v>3</v>
      </c>
      <c r="BA20" s="239">
        <v>26</v>
      </c>
      <c r="BB20" s="239">
        <v>26</v>
      </c>
      <c r="BC20" s="239" t="s">
        <v>384</v>
      </c>
      <c r="BD20" s="239">
        <v>5</v>
      </c>
      <c r="BE20" s="239">
        <v>4</v>
      </c>
      <c r="BI20" s="239">
        <v>15</v>
      </c>
      <c r="BJ20" s="239">
        <v>9</v>
      </c>
      <c r="BK20" s="239">
        <v>55</v>
      </c>
      <c r="BL20" s="239">
        <v>11</v>
      </c>
      <c r="BM20" s="239">
        <v>24</v>
      </c>
      <c r="CT20" s="239">
        <v>450025.40851748397</v>
      </c>
      <c r="CU20" s="239">
        <v>4959898.3235966498</v>
      </c>
      <c r="CV20" s="239">
        <v>44.790735609999999</v>
      </c>
      <c r="CW20" s="239">
        <v>-93.631776650000006</v>
      </c>
      <c r="CX20" s="239" t="s">
        <v>379</v>
      </c>
      <c r="CY20" s="239" t="s">
        <v>2073</v>
      </c>
    </row>
    <row r="21" spans="1:103" x14ac:dyDescent="0.25">
      <c r="A21" s="239">
        <v>512672</v>
      </c>
      <c r="B21" s="239">
        <v>2</v>
      </c>
      <c r="C21" s="239">
        <v>212</v>
      </c>
      <c r="D21" s="239">
        <v>146.54900000000001</v>
      </c>
      <c r="E21" s="239">
        <v>10</v>
      </c>
      <c r="F21" s="239" t="s">
        <v>2052</v>
      </c>
      <c r="H21" s="239" t="s">
        <v>374</v>
      </c>
      <c r="I21" s="239">
        <v>25</v>
      </c>
      <c r="K21" s="239">
        <v>17512060</v>
      </c>
      <c r="M21" s="239">
        <v>10</v>
      </c>
      <c r="N21" s="239">
        <v>27</v>
      </c>
      <c r="O21" s="239">
        <v>2017</v>
      </c>
      <c r="P21" s="239" t="s">
        <v>383</v>
      </c>
      <c r="Q21" s="239">
        <v>22</v>
      </c>
      <c r="R21" s="239" t="s">
        <v>376</v>
      </c>
      <c r="S21" s="239">
        <v>5</v>
      </c>
      <c r="T21" s="239">
        <v>0</v>
      </c>
      <c r="U21" s="239">
        <v>1</v>
      </c>
      <c r="W21" s="239">
        <v>56</v>
      </c>
      <c r="X21" s="239">
        <v>2</v>
      </c>
      <c r="Y21" s="239">
        <v>4</v>
      </c>
      <c r="Z21" s="239">
        <v>2</v>
      </c>
      <c r="AB21" s="239">
        <v>5</v>
      </c>
      <c r="AC21" s="239">
        <v>98</v>
      </c>
      <c r="AD21" s="239" t="s">
        <v>2074</v>
      </c>
      <c r="AF21" s="239" t="s">
        <v>470</v>
      </c>
      <c r="AG21" s="239">
        <v>3</v>
      </c>
      <c r="AH21" s="239">
        <v>2</v>
      </c>
      <c r="AI21" s="239">
        <v>4</v>
      </c>
      <c r="AJ21" s="239">
        <v>4</v>
      </c>
      <c r="AK21" s="239">
        <v>21</v>
      </c>
      <c r="AL21" s="239">
        <v>19</v>
      </c>
      <c r="AM21" s="239" t="s">
        <v>384</v>
      </c>
      <c r="AN21" s="239">
        <v>5</v>
      </c>
      <c r="AO21" s="239">
        <v>71</v>
      </c>
      <c r="AS21" s="239">
        <v>15</v>
      </c>
      <c r="AT21" s="239">
        <v>9</v>
      </c>
      <c r="AU21" s="239">
        <v>65</v>
      </c>
      <c r="AV21" s="239">
        <v>11</v>
      </c>
      <c r="AW21" s="239">
        <v>21</v>
      </c>
      <c r="CT21" s="239">
        <v>450016.94183388399</v>
      </c>
      <c r="CU21" s="239">
        <v>4959915.25696385</v>
      </c>
      <c r="CV21" s="239">
        <v>44.79088745</v>
      </c>
      <c r="CW21" s="239">
        <v>-93.631885339999997</v>
      </c>
      <c r="CX21" s="239" t="s">
        <v>379</v>
      </c>
      <c r="CY21" s="239" t="s">
        <v>2075</v>
      </c>
    </row>
    <row r="22" spans="1:103" x14ac:dyDescent="0.25">
      <c r="A22" s="239">
        <v>635182</v>
      </c>
      <c r="B22" s="239">
        <v>2</v>
      </c>
      <c r="C22" s="239">
        <v>212</v>
      </c>
      <c r="D22" s="239">
        <v>146.55000000000001</v>
      </c>
      <c r="E22" s="239">
        <v>10</v>
      </c>
      <c r="F22" s="239" t="s">
        <v>2052</v>
      </c>
      <c r="H22" s="239" t="s">
        <v>374</v>
      </c>
      <c r="I22" s="239">
        <v>25</v>
      </c>
      <c r="K22" s="239">
        <v>18510943</v>
      </c>
      <c r="M22" s="239">
        <v>9</v>
      </c>
      <c r="N22" s="239">
        <v>15</v>
      </c>
      <c r="O22" s="239">
        <v>2018</v>
      </c>
      <c r="P22" s="239" t="s">
        <v>386</v>
      </c>
      <c r="Q22" s="239">
        <v>6</v>
      </c>
      <c r="R22" s="239" t="s">
        <v>393</v>
      </c>
      <c r="S22" s="239">
        <v>3</v>
      </c>
      <c r="T22" s="239">
        <v>0</v>
      </c>
      <c r="U22" s="239">
        <v>1</v>
      </c>
      <c r="W22" s="239">
        <v>55</v>
      </c>
      <c r="X22" s="239">
        <v>2</v>
      </c>
      <c r="Y22" s="239">
        <v>1</v>
      </c>
      <c r="Z22" s="239">
        <v>1</v>
      </c>
      <c r="AB22" s="239">
        <v>1</v>
      </c>
      <c r="AC22" s="239">
        <v>98</v>
      </c>
      <c r="AD22" s="239" t="s">
        <v>377</v>
      </c>
      <c r="AF22" s="239" t="s">
        <v>378</v>
      </c>
      <c r="AG22" s="239">
        <v>3</v>
      </c>
      <c r="AH22" s="239">
        <v>2</v>
      </c>
      <c r="AI22" s="239">
        <v>2</v>
      </c>
      <c r="AJ22" s="239">
        <v>3</v>
      </c>
      <c r="AK22" s="239">
        <v>21</v>
      </c>
      <c r="AL22" s="239">
        <v>18</v>
      </c>
      <c r="AM22" s="239" t="s">
        <v>384</v>
      </c>
      <c r="AN22" s="239">
        <v>9</v>
      </c>
      <c r="AO22" s="239">
        <v>90</v>
      </c>
      <c r="AS22" s="239">
        <v>15</v>
      </c>
      <c r="AT22" s="239">
        <v>9</v>
      </c>
      <c r="AU22" s="239">
        <v>65</v>
      </c>
      <c r="AV22" s="239">
        <v>11</v>
      </c>
      <c r="AW22" s="239">
        <v>21</v>
      </c>
      <c r="CT22" s="239">
        <v>450031.75853018498</v>
      </c>
      <c r="CU22" s="239">
        <v>4959911.02362205</v>
      </c>
      <c r="CV22" s="239">
        <v>44.790850380000002</v>
      </c>
      <c r="CW22" s="239">
        <v>-93.631697630000005</v>
      </c>
      <c r="CX22" s="239" t="s">
        <v>379</v>
      </c>
      <c r="CY22" s="239" t="s">
        <v>2076</v>
      </c>
    </row>
    <row r="23" spans="1:103" x14ac:dyDescent="0.25">
      <c r="A23" s="239">
        <v>512671</v>
      </c>
      <c r="B23" s="239">
        <v>2</v>
      </c>
      <c r="C23" s="239">
        <v>212</v>
      </c>
      <c r="D23" s="239">
        <v>146.56399999999999</v>
      </c>
      <c r="E23" s="239">
        <v>10</v>
      </c>
      <c r="F23" s="239" t="s">
        <v>2052</v>
      </c>
      <c r="H23" s="239" t="s">
        <v>374</v>
      </c>
      <c r="I23" s="239">
        <v>25</v>
      </c>
      <c r="K23" s="239">
        <v>17512057</v>
      </c>
      <c r="M23" s="239">
        <v>10</v>
      </c>
      <c r="N23" s="239">
        <v>27</v>
      </c>
      <c r="O23" s="239">
        <v>2017</v>
      </c>
      <c r="P23" s="239" t="s">
        <v>383</v>
      </c>
      <c r="Q23" s="239">
        <v>22</v>
      </c>
      <c r="R23" s="239" t="s">
        <v>376</v>
      </c>
      <c r="S23" s="239">
        <v>5</v>
      </c>
      <c r="T23" s="239">
        <v>0</v>
      </c>
      <c r="U23" s="239">
        <v>1</v>
      </c>
      <c r="W23" s="239">
        <v>56</v>
      </c>
      <c r="X23" s="239">
        <v>2</v>
      </c>
      <c r="Y23" s="239">
        <v>4</v>
      </c>
      <c r="Z23" s="239">
        <v>2</v>
      </c>
      <c r="AB23" s="239">
        <v>5</v>
      </c>
      <c r="AC23" s="239">
        <v>98</v>
      </c>
      <c r="AD23" s="239" t="s">
        <v>2074</v>
      </c>
      <c r="AF23" s="239" t="s">
        <v>378</v>
      </c>
      <c r="AG23" s="239">
        <v>3</v>
      </c>
      <c r="AH23" s="239">
        <v>2</v>
      </c>
      <c r="AI23" s="239">
        <v>3</v>
      </c>
      <c r="AJ23" s="239">
        <v>4</v>
      </c>
      <c r="AK23" s="239">
        <v>21</v>
      </c>
      <c r="AL23" s="239">
        <v>38</v>
      </c>
      <c r="AM23" s="239" t="s">
        <v>374</v>
      </c>
      <c r="AN23" s="239">
        <v>5</v>
      </c>
      <c r="AO23" s="239">
        <v>71</v>
      </c>
      <c r="AS23" s="239">
        <v>15</v>
      </c>
      <c r="AT23" s="239">
        <v>9</v>
      </c>
      <c r="AU23" s="239">
        <v>65</v>
      </c>
      <c r="AV23" s="239">
        <v>11</v>
      </c>
      <c r="AW23" s="239">
        <v>21</v>
      </c>
      <c r="CT23" s="239">
        <v>450033.875201085</v>
      </c>
      <c r="CU23" s="239">
        <v>4959932.1903310502</v>
      </c>
      <c r="CV23" s="239">
        <v>44.791041059999998</v>
      </c>
      <c r="CW23" s="239">
        <v>-93.631672949999995</v>
      </c>
      <c r="CX23" s="239" t="s">
        <v>379</v>
      </c>
      <c r="CY23" s="239" t="s">
        <v>2077</v>
      </c>
    </row>
    <row r="24" spans="1:103" x14ac:dyDescent="0.25">
      <c r="A24" s="239">
        <v>512670</v>
      </c>
      <c r="B24" s="239">
        <v>2</v>
      </c>
      <c r="C24" s="239">
        <v>212</v>
      </c>
      <c r="D24" s="239">
        <v>146.58600000000001</v>
      </c>
      <c r="E24" s="239">
        <v>10</v>
      </c>
      <c r="F24" s="239" t="s">
        <v>2052</v>
      </c>
      <c r="H24" s="239" t="s">
        <v>374</v>
      </c>
      <c r="I24" s="239">
        <v>25</v>
      </c>
      <c r="K24" s="239">
        <v>17512056</v>
      </c>
      <c r="M24" s="239">
        <v>10</v>
      </c>
      <c r="N24" s="239">
        <v>27</v>
      </c>
      <c r="O24" s="239">
        <v>2017</v>
      </c>
      <c r="P24" s="239" t="s">
        <v>383</v>
      </c>
      <c r="Q24" s="239">
        <v>22</v>
      </c>
      <c r="R24" s="239" t="s">
        <v>376</v>
      </c>
      <c r="S24" s="239">
        <v>5</v>
      </c>
      <c r="T24" s="239">
        <v>0</v>
      </c>
      <c r="U24" s="239">
        <v>2</v>
      </c>
      <c r="V24" s="239">
        <v>12</v>
      </c>
      <c r="W24" s="239">
        <v>10</v>
      </c>
      <c r="X24" s="239">
        <v>2</v>
      </c>
      <c r="Y24" s="239">
        <v>4</v>
      </c>
      <c r="Z24" s="239">
        <v>2</v>
      </c>
      <c r="AB24" s="239">
        <v>5</v>
      </c>
      <c r="AC24" s="239">
        <v>98</v>
      </c>
      <c r="AD24" s="239" t="s">
        <v>2078</v>
      </c>
      <c r="AF24" s="239" t="s">
        <v>470</v>
      </c>
      <c r="AG24" s="239">
        <v>7</v>
      </c>
      <c r="AH24" s="239">
        <v>1</v>
      </c>
      <c r="AJ24" s="239">
        <v>4</v>
      </c>
      <c r="AK24" s="239">
        <v>21</v>
      </c>
      <c r="AS24" s="239">
        <v>15</v>
      </c>
      <c r="AT24" s="239">
        <v>9</v>
      </c>
      <c r="AU24" s="239">
        <v>65</v>
      </c>
      <c r="AV24" s="239">
        <v>11</v>
      </c>
      <c r="AW24" s="239">
        <v>21</v>
      </c>
      <c r="AX24" s="239">
        <v>2</v>
      </c>
      <c r="AY24" s="239">
        <v>2</v>
      </c>
      <c r="AZ24" s="239">
        <v>4</v>
      </c>
      <c r="BA24" s="239">
        <v>21</v>
      </c>
      <c r="BB24" s="239">
        <v>17</v>
      </c>
      <c r="BC24" s="239" t="s">
        <v>384</v>
      </c>
      <c r="BD24" s="239">
        <v>5</v>
      </c>
      <c r="BE24" s="239">
        <v>71</v>
      </c>
      <c r="BI24" s="239">
        <v>15</v>
      </c>
      <c r="BJ24" s="239">
        <v>9</v>
      </c>
      <c r="BK24" s="239">
        <v>65</v>
      </c>
      <c r="BL24" s="239">
        <v>11</v>
      </c>
      <c r="BM24" s="239">
        <v>21</v>
      </c>
      <c r="CT24" s="239">
        <v>450016.94183388399</v>
      </c>
      <c r="CU24" s="239">
        <v>4959974.5237490498</v>
      </c>
      <c r="CV24" s="239">
        <v>44.791420950000003</v>
      </c>
      <c r="CW24" s="239">
        <v>-93.631891159999995</v>
      </c>
      <c r="CX24" s="239" t="s">
        <v>379</v>
      </c>
      <c r="CY24" s="239" t="s">
        <v>2079</v>
      </c>
    </row>
    <row r="25" spans="1:103" x14ac:dyDescent="0.25">
      <c r="A25" s="239">
        <v>755930</v>
      </c>
      <c r="B25" s="239">
        <v>2</v>
      </c>
      <c r="C25" s="239">
        <v>212</v>
      </c>
      <c r="D25" s="239">
        <v>146.60499999999999</v>
      </c>
      <c r="E25" s="239">
        <v>10</v>
      </c>
      <c r="F25" s="239" t="s">
        <v>2052</v>
      </c>
      <c r="H25" s="239" t="s">
        <v>374</v>
      </c>
      <c r="I25" s="239">
        <v>25</v>
      </c>
      <c r="K25" s="239">
        <v>19512655</v>
      </c>
      <c r="M25" s="239">
        <v>10</v>
      </c>
      <c r="N25" s="239">
        <v>20</v>
      </c>
      <c r="O25" s="239">
        <v>2019</v>
      </c>
      <c r="P25" s="239" t="s">
        <v>389</v>
      </c>
      <c r="Q25" s="239">
        <v>5</v>
      </c>
      <c r="R25" s="239" t="s">
        <v>376</v>
      </c>
      <c r="S25" s="239">
        <v>5</v>
      </c>
      <c r="T25" s="239">
        <v>0</v>
      </c>
      <c r="U25" s="239">
        <v>1</v>
      </c>
      <c r="W25" s="239">
        <v>55</v>
      </c>
      <c r="X25" s="239">
        <v>2</v>
      </c>
      <c r="Y25" s="239">
        <v>4</v>
      </c>
      <c r="Z25" s="239">
        <v>1</v>
      </c>
      <c r="AB25" s="239">
        <v>1</v>
      </c>
      <c r="AC25" s="239">
        <v>3</v>
      </c>
      <c r="AD25" s="239" t="s">
        <v>377</v>
      </c>
      <c r="AF25" s="239" t="s">
        <v>470</v>
      </c>
      <c r="AG25" s="239">
        <v>3</v>
      </c>
      <c r="AH25" s="239">
        <v>2</v>
      </c>
      <c r="AI25" s="239">
        <v>3</v>
      </c>
      <c r="AJ25" s="239">
        <v>4</v>
      </c>
      <c r="AK25" s="239">
        <v>21</v>
      </c>
      <c r="AL25" s="239">
        <v>19</v>
      </c>
      <c r="AM25" s="239" t="s">
        <v>374</v>
      </c>
      <c r="AN25" s="239">
        <v>9</v>
      </c>
      <c r="AO25" s="239">
        <v>62</v>
      </c>
      <c r="AP25" s="239">
        <v>70</v>
      </c>
      <c r="AS25" s="239">
        <v>15</v>
      </c>
      <c r="AT25" s="239">
        <v>9</v>
      </c>
      <c r="AU25" s="239">
        <v>65</v>
      </c>
      <c r="AV25" s="239">
        <v>11</v>
      </c>
      <c r="AW25" s="239">
        <v>21</v>
      </c>
      <c r="CT25" s="239">
        <v>450016.94183388399</v>
      </c>
      <c r="CU25" s="239">
        <v>4960042.2572178496</v>
      </c>
      <c r="CV25" s="239">
        <v>44.792030670000003</v>
      </c>
      <c r="CW25" s="239">
        <v>-93.631897820000006</v>
      </c>
      <c r="CX25" s="239" t="s">
        <v>379</v>
      </c>
      <c r="CY25" s="239" t="s">
        <v>2080</v>
      </c>
    </row>
    <row r="26" spans="1:103" x14ac:dyDescent="0.25">
      <c r="A26" s="239">
        <v>664148</v>
      </c>
      <c r="B26" s="239">
        <v>2</v>
      </c>
      <c r="C26" s="239">
        <v>212</v>
      </c>
      <c r="D26" s="239">
        <v>146.65700000000001</v>
      </c>
      <c r="E26" s="239">
        <v>10</v>
      </c>
      <c r="F26" s="239" t="s">
        <v>2052</v>
      </c>
      <c r="H26" s="239" t="s">
        <v>374</v>
      </c>
      <c r="I26" s="239">
        <v>25</v>
      </c>
      <c r="K26" s="239">
        <v>18514061</v>
      </c>
      <c r="M26" s="239">
        <v>11</v>
      </c>
      <c r="N26" s="239">
        <v>28</v>
      </c>
      <c r="O26" s="239">
        <v>2018</v>
      </c>
      <c r="P26" s="239" t="s">
        <v>375</v>
      </c>
      <c r="Q26" s="239">
        <v>13</v>
      </c>
      <c r="R26" s="239" t="s">
        <v>376</v>
      </c>
      <c r="S26" s="239">
        <v>5</v>
      </c>
      <c r="T26" s="239">
        <v>0</v>
      </c>
      <c r="U26" s="239">
        <v>1</v>
      </c>
      <c r="W26" s="239">
        <v>55</v>
      </c>
      <c r="X26" s="239">
        <v>2</v>
      </c>
      <c r="Y26" s="239">
        <v>1</v>
      </c>
      <c r="Z26" s="239">
        <v>2</v>
      </c>
      <c r="AA26" s="239">
        <v>4</v>
      </c>
      <c r="AB26" s="239">
        <v>3</v>
      </c>
      <c r="AC26" s="239">
        <v>98</v>
      </c>
      <c r="AD26" s="239" t="s">
        <v>377</v>
      </c>
      <c r="AF26" s="239" t="s">
        <v>470</v>
      </c>
      <c r="AG26" s="239">
        <v>3</v>
      </c>
      <c r="AH26" s="239">
        <v>2</v>
      </c>
      <c r="AI26" s="239">
        <v>3</v>
      </c>
      <c r="AJ26" s="239">
        <v>4</v>
      </c>
      <c r="AK26" s="239">
        <v>21</v>
      </c>
      <c r="AL26" s="239">
        <v>44</v>
      </c>
      <c r="AM26" s="239" t="s">
        <v>374</v>
      </c>
      <c r="AN26" s="239">
        <v>5</v>
      </c>
      <c r="AO26" s="239">
        <v>71</v>
      </c>
      <c r="AS26" s="239">
        <v>15</v>
      </c>
      <c r="AT26" s="239">
        <v>9</v>
      </c>
      <c r="AU26" s="239">
        <v>65</v>
      </c>
      <c r="AV26" s="239">
        <v>11</v>
      </c>
      <c r="AW26" s="239">
        <v>21</v>
      </c>
      <c r="CT26" s="239">
        <v>450016.94183388399</v>
      </c>
      <c r="CU26" s="239">
        <v>4960126.9240538497</v>
      </c>
      <c r="CV26" s="239">
        <v>44.792792820000003</v>
      </c>
      <c r="CW26" s="239">
        <v>-93.631906130000004</v>
      </c>
      <c r="CX26" s="239" t="s">
        <v>379</v>
      </c>
      <c r="CY26" s="239" t="s">
        <v>2081</v>
      </c>
    </row>
    <row r="27" spans="1:103" x14ac:dyDescent="0.25">
      <c r="A27" s="239">
        <v>10856725</v>
      </c>
      <c r="B27" s="239">
        <v>2</v>
      </c>
      <c r="C27" s="239">
        <v>212</v>
      </c>
      <c r="D27" s="239">
        <v>146.767</v>
      </c>
      <c r="E27" s="239">
        <v>10</v>
      </c>
      <c r="F27" s="239" t="s">
        <v>2052</v>
      </c>
      <c r="H27" s="239" t="s">
        <v>374</v>
      </c>
      <c r="I27" s="239">
        <v>25</v>
      </c>
      <c r="K27" s="239">
        <v>13012455</v>
      </c>
      <c r="L27" s="239">
        <v>133640465</v>
      </c>
      <c r="M27" s="239">
        <v>12</v>
      </c>
      <c r="N27" s="239">
        <v>30</v>
      </c>
      <c r="O27" s="239">
        <v>2013</v>
      </c>
      <c r="P27" s="239" t="s">
        <v>381</v>
      </c>
      <c r="Q27" s="239">
        <v>22</v>
      </c>
      <c r="R27" s="239" t="s">
        <v>376</v>
      </c>
      <c r="S27" s="239">
        <v>4</v>
      </c>
      <c r="T27" s="239">
        <v>0</v>
      </c>
      <c r="U27" s="239">
        <v>1</v>
      </c>
      <c r="V27" s="239">
        <v>4</v>
      </c>
      <c r="W27" s="239">
        <v>83</v>
      </c>
      <c r="X27" s="239">
        <v>2</v>
      </c>
      <c r="Y27" s="239">
        <v>4</v>
      </c>
      <c r="Z27" s="239">
        <v>2</v>
      </c>
      <c r="AA27" s="239">
        <v>90</v>
      </c>
      <c r="AB27" s="239">
        <v>5</v>
      </c>
      <c r="AC27" s="239">
        <v>98</v>
      </c>
      <c r="AD27" s="239">
        <v>212</v>
      </c>
      <c r="AE27" s="239">
        <v>140</v>
      </c>
      <c r="AF27" s="239" t="s">
        <v>378</v>
      </c>
      <c r="AG27" s="239">
        <v>3</v>
      </c>
      <c r="AH27" s="239">
        <v>2</v>
      </c>
      <c r="AI27" s="239">
        <v>2</v>
      </c>
      <c r="AJ27" s="239">
        <v>4</v>
      </c>
      <c r="AK27" s="239">
        <v>21</v>
      </c>
      <c r="AL27" s="239">
        <v>18</v>
      </c>
      <c r="AM27" s="239" t="s">
        <v>384</v>
      </c>
      <c r="AN27" s="239">
        <v>5</v>
      </c>
      <c r="AO27" s="239">
        <v>3</v>
      </c>
      <c r="AS27" s="239">
        <v>1</v>
      </c>
      <c r="AT27" s="239">
        <v>90</v>
      </c>
      <c r="AU27" s="239">
        <v>65</v>
      </c>
      <c r="AV27" s="239">
        <v>11</v>
      </c>
      <c r="AW27" s="239">
        <v>21</v>
      </c>
      <c r="CT27" s="239">
        <v>450038</v>
      </c>
      <c r="CU27" s="239">
        <v>4960259</v>
      </c>
      <c r="CV27" s="239">
        <v>44.793985499999998</v>
      </c>
      <c r="CW27" s="239">
        <v>-93.631650500000006</v>
      </c>
      <c r="CX27" s="239" t="s">
        <v>379</v>
      </c>
      <c r="CY27" s="239" t="s">
        <v>2082</v>
      </c>
    </row>
    <row r="28" spans="1:103" x14ac:dyDescent="0.25">
      <c r="A28" s="239">
        <v>798903</v>
      </c>
      <c r="B28" s="239">
        <v>2</v>
      </c>
      <c r="C28" s="239">
        <v>212</v>
      </c>
      <c r="D28" s="239">
        <v>146.77500000000001</v>
      </c>
      <c r="E28" s="239">
        <v>10</v>
      </c>
      <c r="F28" s="239" t="s">
        <v>2052</v>
      </c>
      <c r="H28" s="239" t="s">
        <v>374</v>
      </c>
      <c r="I28" s="239">
        <v>25</v>
      </c>
      <c r="K28" s="239">
        <v>20004801</v>
      </c>
      <c r="L28" s="239">
        <v>200490256</v>
      </c>
      <c r="M28" s="239">
        <v>2</v>
      </c>
      <c r="N28" s="239">
        <v>18</v>
      </c>
      <c r="O28" s="239">
        <v>2020</v>
      </c>
      <c r="P28" s="239" t="s">
        <v>391</v>
      </c>
      <c r="Q28" s="239">
        <v>1</v>
      </c>
      <c r="R28" s="239" t="s">
        <v>376</v>
      </c>
      <c r="S28" s="239">
        <v>5</v>
      </c>
      <c r="T28" s="239">
        <v>0</v>
      </c>
      <c r="U28" s="239">
        <v>1</v>
      </c>
      <c r="W28" s="239">
        <v>55</v>
      </c>
      <c r="X28" s="239">
        <v>2</v>
      </c>
      <c r="Y28" s="239">
        <v>6</v>
      </c>
      <c r="Z28" s="239">
        <v>7</v>
      </c>
      <c r="AA28" s="239">
        <v>4</v>
      </c>
      <c r="AB28" s="239">
        <v>5</v>
      </c>
      <c r="AC28" s="239">
        <v>98</v>
      </c>
      <c r="AD28" s="239" t="s">
        <v>377</v>
      </c>
      <c r="AF28" s="239" t="s">
        <v>470</v>
      </c>
      <c r="AG28" s="239">
        <v>3</v>
      </c>
      <c r="AH28" s="239">
        <v>2</v>
      </c>
      <c r="AI28" s="239">
        <v>2</v>
      </c>
      <c r="AJ28" s="239">
        <v>4</v>
      </c>
      <c r="AK28" s="239">
        <v>21</v>
      </c>
      <c r="AL28" s="239">
        <v>21</v>
      </c>
      <c r="AM28" s="239" t="s">
        <v>384</v>
      </c>
      <c r="AN28" s="239">
        <v>5</v>
      </c>
      <c r="AO28" s="239">
        <v>75</v>
      </c>
      <c r="AS28" s="239">
        <v>15</v>
      </c>
      <c r="AT28" s="239">
        <v>9</v>
      </c>
      <c r="AU28" s="239">
        <v>65</v>
      </c>
      <c r="AV28" s="239">
        <v>11</v>
      </c>
      <c r="AW28" s="239">
        <v>21</v>
      </c>
      <c r="CT28" s="239">
        <v>450017.205281089</v>
      </c>
      <c r="CU28" s="239">
        <v>4960315.8396104705</v>
      </c>
      <c r="CV28" s="239">
        <v>44.7944934</v>
      </c>
      <c r="CW28" s="239">
        <v>-93.631921360000007</v>
      </c>
      <c r="CX28" s="239" t="s">
        <v>379</v>
      </c>
      <c r="CY28" s="239" t="s">
        <v>2083</v>
      </c>
    </row>
    <row r="29" spans="1:103" x14ac:dyDescent="0.25">
      <c r="A29" s="239">
        <v>10854459</v>
      </c>
      <c r="B29" s="239">
        <v>2</v>
      </c>
      <c r="C29" s="239">
        <v>212</v>
      </c>
      <c r="D29" s="239">
        <v>146.875</v>
      </c>
      <c r="E29" s="239">
        <v>10</v>
      </c>
      <c r="F29" s="239" t="s">
        <v>2052</v>
      </c>
      <c r="H29" s="239" t="s">
        <v>374</v>
      </c>
      <c r="I29" s="239">
        <v>25</v>
      </c>
      <c r="K29" s="239">
        <v>13509391</v>
      </c>
      <c r="L29" s="239">
        <v>132770196</v>
      </c>
      <c r="M29" s="239">
        <v>9</v>
      </c>
      <c r="N29" s="239">
        <v>14</v>
      </c>
      <c r="O29" s="239">
        <v>2013</v>
      </c>
      <c r="P29" s="239" t="s">
        <v>386</v>
      </c>
      <c r="Q29" s="239">
        <v>19</v>
      </c>
      <c r="R29" s="239" t="s">
        <v>376</v>
      </c>
      <c r="S29" s="239">
        <v>5</v>
      </c>
      <c r="T29" s="239">
        <v>0</v>
      </c>
      <c r="U29" s="239">
        <v>1</v>
      </c>
      <c r="V29" s="239">
        <v>90</v>
      </c>
      <c r="W29" s="239">
        <v>54</v>
      </c>
      <c r="X29" s="239">
        <v>2</v>
      </c>
      <c r="Y29" s="239">
        <v>4</v>
      </c>
      <c r="Z29" s="239">
        <v>3</v>
      </c>
      <c r="AB29" s="239">
        <v>2</v>
      </c>
      <c r="AC29" s="239">
        <v>98</v>
      </c>
      <c r="AD29" s="239" t="s">
        <v>404</v>
      </c>
      <c r="AE29" s="239" t="s">
        <v>1137</v>
      </c>
      <c r="AF29" s="239" t="s">
        <v>378</v>
      </c>
      <c r="AG29" s="239">
        <v>3</v>
      </c>
      <c r="AH29" s="239">
        <v>2</v>
      </c>
      <c r="AI29" s="239">
        <v>2</v>
      </c>
      <c r="AJ29" s="239">
        <v>4</v>
      </c>
      <c r="AK29" s="239">
        <v>21</v>
      </c>
      <c r="AL29" s="239">
        <v>51</v>
      </c>
      <c r="AM29" s="239" t="s">
        <v>384</v>
      </c>
      <c r="AN29" s="239">
        <v>5</v>
      </c>
      <c r="AO29" s="239">
        <v>15</v>
      </c>
      <c r="AS29" s="239">
        <v>1</v>
      </c>
      <c r="AT29" s="239">
        <v>98</v>
      </c>
      <c r="AU29" s="239">
        <v>65</v>
      </c>
      <c r="AV29" s="239">
        <v>10</v>
      </c>
      <c r="AW29" s="239">
        <v>21</v>
      </c>
      <c r="CT29" s="239">
        <v>450042</v>
      </c>
      <c r="CU29" s="239">
        <v>4960433</v>
      </c>
      <c r="CV29" s="239">
        <v>44.7955501</v>
      </c>
      <c r="CW29" s="239">
        <v>-93.631616600000001</v>
      </c>
      <c r="CX29" s="239" t="s">
        <v>379</v>
      </c>
      <c r="CY29" s="239" t="s">
        <v>2084</v>
      </c>
    </row>
    <row r="30" spans="1:103" x14ac:dyDescent="0.25">
      <c r="A30" s="239">
        <v>512155</v>
      </c>
      <c r="B30" s="239">
        <v>2</v>
      </c>
      <c r="C30" s="239">
        <v>212</v>
      </c>
      <c r="D30" s="239">
        <v>147.03700000000001</v>
      </c>
      <c r="E30" s="239">
        <v>10</v>
      </c>
      <c r="F30" s="239" t="s">
        <v>2052</v>
      </c>
      <c r="H30" s="239" t="s">
        <v>374</v>
      </c>
      <c r="I30" s="239">
        <v>25</v>
      </c>
      <c r="K30" s="239">
        <v>17011066</v>
      </c>
      <c r="M30" s="239">
        <v>10</v>
      </c>
      <c r="N30" s="239">
        <v>27</v>
      </c>
      <c r="O30" s="239">
        <v>2017</v>
      </c>
      <c r="P30" s="239" t="s">
        <v>383</v>
      </c>
      <c r="Q30" s="239">
        <v>22</v>
      </c>
      <c r="R30" s="239" t="s">
        <v>376</v>
      </c>
      <c r="S30" s="239">
        <v>4</v>
      </c>
      <c r="T30" s="239">
        <v>0</v>
      </c>
      <c r="U30" s="239">
        <v>1</v>
      </c>
      <c r="W30" s="239">
        <v>55</v>
      </c>
      <c r="X30" s="239">
        <v>2</v>
      </c>
      <c r="Y30" s="239">
        <v>6</v>
      </c>
      <c r="Z30" s="239">
        <v>4</v>
      </c>
      <c r="AA30" s="239">
        <v>5</v>
      </c>
      <c r="AB30" s="239">
        <v>5</v>
      </c>
      <c r="AC30" s="239">
        <v>98</v>
      </c>
      <c r="AD30" s="239" t="s">
        <v>377</v>
      </c>
      <c r="AF30" s="239" t="s">
        <v>470</v>
      </c>
      <c r="AG30" s="239">
        <v>3</v>
      </c>
      <c r="AH30" s="239">
        <v>2</v>
      </c>
      <c r="AI30" s="239">
        <v>4</v>
      </c>
      <c r="AJ30" s="239">
        <v>4</v>
      </c>
      <c r="AK30" s="239">
        <v>21</v>
      </c>
      <c r="AL30" s="239">
        <v>16</v>
      </c>
      <c r="AM30" s="239" t="s">
        <v>384</v>
      </c>
      <c r="AN30" s="239">
        <v>5</v>
      </c>
      <c r="AO30" s="239">
        <v>72</v>
      </c>
      <c r="AS30" s="239">
        <v>15</v>
      </c>
      <c r="AT30" s="239">
        <v>9</v>
      </c>
      <c r="AU30" s="239">
        <v>65</v>
      </c>
      <c r="AV30" s="239">
        <v>12</v>
      </c>
      <c r="AW30" s="239">
        <v>21</v>
      </c>
      <c r="CT30" s="239">
        <v>450053.39759584301</v>
      </c>
      <c r="CU30" s="239">
        <v>4960699.3522715596</v>
      </c>
      <c r="CV30" s="239">
        <v>44.79794819</v>
      </c>
      <c r="CW30" s="239">
        <v>-93.631501470000003</v>
      </c>
      <c r="CX30" s="239" t="s">
        <v>379</v>
      </c>
      <c r="CY30" s="239" t="s">
        <v>2085</v>
      </c>
    </row>
    <row r="31" spans="1:103" x14ac:dyDescent="0.25">
      <c r="A31" s="239">
        <v>10848132</v>
      </c>
      <c r="B31" s="239">
        <v>2</v>
      </c>
      <c r="C31" s="239">
        <v>212</v>
      </c>
      <c r="D31" s="239">
        <v>147.03800000000001</v>
      </c>
      <c r="E31" s="239">
        <v>10</v>
      </c>
      <c r="F31" s="239" t="s">
        <v>2052</v>
      </c>
      <c r="H31" s="239" t="s">
        <v>374</v>
      </c>
      <c r="I31" s="239">
        <v>25</v>
      </c>
      <c r="K31" s="239">
        <v>13500826</v>
      </c>
      <c r="L31" s="239">
        <v>130280308</v>
      </c>
      <c r="M31" s="239">
        <v>1</v>
      </c>
      <c r="N31" s="239">
        <v>23</v>
      </c>
      <c r="O31" s="239">
        <v>2013</v>
      </c>
      <c r="P31" s="239" t="s">
        <v>375</v>
      </c>
      <c r="Q31" s="239">
        <v>8</v>
      </c>
      <c r="R31" s="239" t="s">
        <v>393</v>
      </c>
      <c r="S31" s="239">
        <v>5</v>
      </c>
      <c r="T31" s="239">
        <v>0</v>
      </c>
      <c r="U31" s="239">
        <v>1</v>
      </c>
      <c r="V31" s="239">
        <v>7</v>
      </c>
      <c r="W31" s="239">
        <v>26</v>
      </c>
      <c r="X31" s="239">
        <v>2</v>
      </c>
      <c r="Y31" s="239">
        <v>1</v>
      </c>
      <c r="Z31" s="239">
        <v>2</v>
      </c>
      <c r="AB31" s="239">
        <v>5</v>
      </c>
      <c r="AC31" s="239">
        <v>98</v>
      </c>
      <c r="AD31" s="239" t="s">
        <v>404</v>
      </c>
      <c r="AE31" s="239" t="s">
        <v>2086</v>
      </c>
      <c r="AF31" s="239" t="s">
        <v>378</v>
      </c>
      <c r="AG31" s="239">
        <v>3</v>
      </c>
      <c r="AH31" s="239">
        <v>2</v>
      </c>
      <c r="AI31" s="239">
        <v>4</v>
      </c>
      <c r="AJ31" s="239">
        <v>3</v>
      </c>
      <c r="AK31" s="239">
        <v>21</v>
      </c>
      <c r="AL31" s="239">
        <v>51</v>
      </c>
      <c r="AM31" s="239" t="s">
        <v>374</v>
      </c>
      <c r="AN31" s="239">
        <v>5</v>
      </c>
      <c r="AS31" s="239">
        <v>1</v>
      </c>
      <c r="AT31" s="239">
        <v>98</v>
      </c>
      <c r="AU31" s="239">
        <v>65</v>
      </c>
      <c r="AV31" s="239">
        <v>11</v>
      </c>
      <c r="AW31" s="239">
        <v>21</v>
      </c>
      <c r="CT31" s="239">
        <v>450088</v>
      </c>
      <c r="CU31" s="239">
        <v>4960692</v>
      </c>
      <c r="CV31" s="239">
        <v>44.797886699999999</v>
      </c>
      <c r="CW31" s="239">
        <v>-93.631059300000004</v>
      </c>
      <c r="CX31" s="239" t="s">
        <v>379</v>
      </c>
      <c r="CY31" s="239" t="s">
        <v>2087</v>
      </c>
    </row>
    <row r="32" spans="1:103" x14ac:dyDescent="0.25">
      <c r="A32" s="239">
        <v>10855441</v>
      </c>
      <c r="B32" s="239">
        <v>2</v>
      </c>
      <c r="C32" s="239">
        <v>212</v>
      </c>
      <c r="D32" s="239">
        <v>147.05500000000001</v>
      </c>
      <c r="E32" s="239">
        <v>10</v>
      </c>
      <c r="F32" s="239" t="s">
        <v>2052</v>
      </c>
      <c r="H32" s="239" t="s">
        <v>374</v>
      </c>
      <c r="I32" s="239">
        <v>25</v>
      </c>
      <c r="K32" s="239">
        <v>13034921</v>
      </c>
      <c r="L32" s="239">
        <v>133250012</v>
      </c>
      <c r="M32" s="239">
        <v>11</v>
      </c>
      <c r="N32" s="239">
        <v>20</v>
      </c>
      <c r="O32" s="239">
        <v>2013</v>
      </c>
      <c r="P32" s="239" t="s">
        <v>375</v>
      </c>
      <c r="Q32" s="239">
        <v>18</v>
      </c>
      <c r="R32" s="239" t="s">
        <v>376</v>
      </c>
      <c r="S32" s="239">
        <v>5</v>
      </c>
      <c r="T32" s="239">
        <v>0</v>
      </c>
      <c r="U32" s="239">
        <v>1</v>
      </c>
      <c r="V32" s="239">
        <v>98</v>
      </c>
      <c r="W32" s="239">
        <v>16</v>
      </c>
      <c r="X32" s="239">
        <v>2</v>
      </c>
      <c r="Y32" s="239">
        <v>6</v>
      </c>
      <c r="Z32" s="239">
        <v>1</v>
      </c>
      <c r="AA32" s="239">
        <v>1</v>
      </c>
      <c r="AB32" s="239">
        <v>1</v>
      </c>
      <c r="AC32" s="239">
        <v>98</v>
      </c>
      <c r="AD32" s="239" t="s">
        <v>2088</v>
      </c>
      <c r="AE32" s="239" t="s">
        <v>2089</v>
      </c>
      <c r="AF32" s="239" t="s">
        <v>378</v>
      </c>
      <c r="AG32" s="239">
        <v>4</v>
      </c>
      <c r="AH32" s="239">
        <v>2</v>
      </c>
      <c r="AI32" s="239">
        <v>4</v>
      </c>
      <c r="AJ32" s="239">
        <v>4</v>
      </c>
      <c r="AK32" s="239">
        <v>21</v>
      </c>
      <c r="AL32" s="239">
        <v>52</v>
      </c>
      <c r="AM32" s="239" t="s">
        <v>384</v>
      </c>
      <c r="AN32" s="239">
        <v>5</v>
      </c>
      <c r="AO32" s="239">
        <v>1</v>
      </c>
      <c r="AP32" s="239">
        <v>1</v>
      </c>
      <c r="AS32" s="239">
        <v>1</v>
      </c>
      <c r="AT32" s="239">
        <v>98</v>
      </c>
      <c r="AU32" s="239">
        <v>65</v>
      </c>
      <c r="AV32" s="239">
        <v>11</v>
      </c>
      <c r="AW32" s="239">
        <v>21</v>
      </c>
      <c r="CT32" s="239">
        <v>450096</v>
      </c>
      <c r="CU32" s="239">
        <v>4960717</v>
      </c>
      <c r="CV32" s="239">
        <v>44.798113999999998</v>
      </c>
      <c r="CW32" s="239">
        <v>-93.630962600000004</v>
      </c>
      <c r="CX32" s="239" t="s">
        <v>379</v>
      </c>
      <c r="CY32" s="239" t="s">
        <v>2090</v>
      </c>
    </row>
    <row r="33" spans="1:103" x14ac:dyDescent="0.25">
      <c r="A33" s="239">
        <v>446210</v>
      </c>
      <c r="B33" s="239">
        <v>2</v>
      </c>
      <c r="C33" s="239">
        <v>212</v>
      </c>
      <c r="D33" s="239">
        <v>147.07499999999999</v>
      </c>
      <c r="E33" s="239">
        <v>10</v>
      </c>
      <c r="F33" s="239" t="s">
        <v>2052</v>
      </c>
      <c r="H33" s="239" t="s">
        <v>374</v>
      </c>
      <c r="I33" s="239">
        <v>25</v>
      </c>
      <c r="K33" s="239">
        <v>17504153</v>
      </c>
      <c r="M33" s="239">
        <v>4</v>
      </c>
      <c r="N33" s="239">
        <v>19</v>
      </c>
      <c r="O33" s="239">
        <v>2017</v>
      </c>
      <c r="P33" s="239" t="s">
        <v>375</v>
      </c>
      <c r="Q33" s="239">
        <v>15</v>
      </c>
      <c r="R33" s="239" t="s">
        <v>393</v>
      </c>
      <c r="S33" s="239">
        <v>5</v>
      </c>
      <c r="T33" s="239">
        <v>0</v>
      </c>
      <c r="U33" s="239">
        <v>1</v>
      </c>
      <c r="V33" s="239">
        <v>90</v>
      </c>
      <c r="W33" s="239">
        <v>10</v>
      </c>
      <c r="X33" s="239">
        <v>2</v>
      </c>
      <c r="Y33" s="239">
        <v>1</v>
      </c>
      <c r="Z33" s="239">
        <v>3</v>
      </c>
      <c r="AB33" s="239">
        <v>1</v>
      </c>
      <c r="AC33" s="239">
        <v>98</v>
      </c>
      <c r="AD33" s="239" t="s">
        <v>377</v>
      </c>
      <c r="AF33" s="239" t="s">
        <v>378</v>
      </c>
      <c r="AG33" s="239">
        <v>4</v>
      </c>
      <c r="AH33" s="239">
        <v>2</v>
      </c>
      <c r="AI33" s="239">
        <v>3</v>
      </c>
      <c r="AJ33" s="239">
        <v>3</v>
      </c>
      <c r="AK33" s="239">
        <v>21</v>
      </c>
      <c r="AL33" s="239">
        <v>19</v>
      </c>
      <c r="AM33" s="239" t="s">
        <v>374</v>
      </c>
      <c r="AN33" s="239">
        <v>5</v>
      </c>
      <c r="AO33" s="239">
        <v>75</v>
      </c>
      <c r="AS33" s="239">
        <v>15</v>
      </c>
      <c r="AT33" s="239">
        <v>9</v>
      </c>
      <c r="AU33" s="239">
        <v>65</v>
      </c>
      <c r="AV33" s="239">
        <v>13</v>
      </c>
      <c r="AW33" s="239">
        <v>21</v>
      </c>
      <c r="CT33" s="239">
        <v>450110.07535348501</v>
      </c>
      <c r="CU33" s="239">
        <v>4960744.9919566503</v>
      </c>
      <c r="CV33" s="239">
        <v>44.798362990000001</v>
      </c>
      <c r="CW33" s="239">
        <v>-93.630789379999996</v>
      </c>
      <c r="CX33" s="239" t="s">
        <v>379</v>
      </c>
      <c r="CY33" s="239" t="s">
        <v>2091</v>
      </c>
    </row>
    <row r="34" spans="1:103" x14ac:dyDescent="0.25">
      <c r="A34" s="239">
        <v>10698369</v>
      </c>
      <c r="B34" s="239">
        <v>2</v>
      </c>
      <c r="C34" s="239">
        <v>212</v>
      </c>
      <c r="D34" s="239">
        <v>147.11600000000001</v>
      </c>
      <c r="E34" s="239">
        <v>10</v>
      </c>
      <c r="F34" s="239" t="s">
        <v>2052</v>
      </c>
      <c r="H34" s="239" t="s">
        <v>374</v>
      </c>
      <c r="I34" s="239">
        <v>25</v>
      </c>
      <c r="K34" s="239">
        <v>11501995</v>
      </c>
      <c r="L34" s="239">
        <v>110460302</v>
      </c>
      <c r="M34" s="239">
        <v>2</v>
      </c>
      <c r="N34" s="239">
        <v>9</v>
      </c>
      <c r="O34" s="239">
        <v>2011</v>
      </c>
      <c r="P34" s="239" t="s">
        <v>375</v>
      </c>
      <c r="Q34" s="239">
        <v>14</v>
      </c>
      <c r="R34" s="239" t="s">
        <v>393</v>
      </c>
      <c r="S34" s="239">
        <v>3</v>
      </c>
      <c r="T34" s="239">
        <v>0</v>
      </c>
      <c r="U34" s="239">
        <v>1</v>
      </c>
      <c r="V34" s="239">
        <v>4</v>
      </c>
      <c r="W34" s="239">
        <v>83</v>
      </c>
      <c r="X34" s="239">
        <v>2</v>
      </c>
      <c r="Y34" s="239">
        <v>1</v>
      </c>
      <c r="Z34" s="239">
        <v>1</v>
      </c>
      <c r="AB34" s="239">
        <v>1</v>
      </c>
      <c r="AC34" s="239">
        <v>98</v>
      </c>
      <c r="AD34" s="239">
        <v>212</v>
      </c>
      <c r="AE34" s="239" t="s">
        <v>2092</v>
      </c>
      <c r="AF34" s="239" t="s">
        <v>378</v>
      </c>
      <c r="AG34" s="239">
        <v>3</v>
      </c>
      <c r="AH34" s="239">
        <v>2</v>
      </c>
      <c r="AI34" s="239">
        <v>3</v>
      </c>
      <c r="AJ34" s="239">
        <v>3</v>
      </c>
      <c r="AK34" s="239">
        <v>21</v>
      </c>
      <c r="AL34" s="239">
        <v>71</v>
      </c>
      <c r="AM34" s="239" t="s">
        <v>374</v>
      </c>
      <c r="AN34" s="239">
        <v>5</v>
      </c>
      <c r="AO34" s="239">
        <v>15</v>
      </c>
      <c r="AS34" s="239">
        <v>1</v>
      </c>
      <c r="AT34" s="239">
        <v>98</v>
      </c>
      <c r="AU34" s="239">
        <v>65</v>
      </c>
      <c r="AV34" s="239">
        <v>10</v>
      </c>
      <c r="AW34" s="239">
        <v>21</v>
      </c>
      <c r="CT34" s="239">
        <v>450130</v>
      </c>
      <c r="CU34" s="239">
        <v>4960809</v>
      </c>
      <c r="CV34" s="239">
        <v>44.798941800000001</v>
      </c>
      <c r="CW34" s="239">
        <v>-93.630543299999999</v>
      </c>
      <c r="CX34" s="239" t="s">
        <v>379</v>
      </c>
      <c r="CY34" s="239" t="s">
        <v>2093</v>
      </c>
    </row>
    <row r="35" spans="1:103" x14ac:dyDescent="0.25">
      <c r="A35" s="239">
        <v>692581</v>
      </c>
      <c r="B35" s="239">
        <v>2</v>
      </c>
      <c r="C35" s="239">
        <v>212</v>
      </c>
      <c r="D35" s="239">
        <v>147.22900000000001</v>
      </c>
      <c r="E35" s="239">
        <v>10</v>
      </c>
      <c r="F35" s="239" t="s">
        <v>2052</v>
      </c>
      <c r="H35" s="239" t="s">
        <v>374</v>
      </c>
      <c r="I35" s="239">
        <v>25</v>
      </c>
      <c r="K35" s="239">
        <v>19503274</v>
      </c>
      <c r="M35" s="239">
        <v>2</v>
      </c>
      <c r="N35" s="239">
        <v>27</v>
      </c>
      <c r="O35" s="239">
        <v>2019</v>
      </c>
      <c r="P35" s="239" t="s">
        <v>375</v>
      </c>
      <c r="Q35" s="239">
        <v>8</v>
      </c>
      <c r="R35" s="239" t="s">
        <v>393</v>
      </c>
      <c r="S35" s="239">
        <v>5</v>
      </c>
      <c r="T35" s="239">
        <v>0</v>
      </c>
      <c r="U35" s="239">
        <v>1</v>
      </c>
      <c r="W35" s="239">
        <v>83</v>
      </c>
      <c r="X35" s="239">
        <v>2</v>
      </c>
      <c r="Y35" s="239">
        <v>1</v>
      </c>
      <c r="Z35" s="239">
        <v>2</v>
      </c>
      <c r="AB35" s="239">
        <v>5</v>
      </c>
      <c r="AC35" s="239">
        <v>98</v>
      </c>
      <c r="AD35" s="239" t="s">
        <v>377</v>
      </c>
      <c r="AF35" s="239" t="s">
        <v>470</v>
      </c>
      <c r="AG35" s="239">
        <v>3</v>
      </c>
      <c r="AH35" s="239">
        <v>2</v>
      </c>
      <c r="AI35" s="239">
        <v>2</v>
      </c>
      <c r="AJ35" s="239">
        <v>3</v>
      </c>
      <c r="AK35" s="239">
        <v>21</v>
      </c>
      <c r="AL35" s="239">
        <v>54</v>
      </c>
      <c r="AM35" s="239" t="s">
        <v>374</v>
      </c>
      <c r="AN35" s="239">
        <v>5</v>
      </c>
      <c r="AO35" s="239">
        <v>71</v>
      </c>
      <c r="AS35" s="239">
        <v>15</v>
      </c>
      <c r="AT35" s="239">
        <v>9</v>
      </c>
      <c r="AU35" s="239">
        <v>65</v>
      </c>
      <c r="AV35" s="239">
        <v>13</v>
      </c>
      <c r="AW35" s="239">
        <v>21</v>
      </c>
      <c r="CT35" s="239">
        <v>450211.67555668502</v>
      </c>
      <c r="CU35" s="239">
        <v>4961007.4591482496</v>
      </c>
      <c r="CV35" s="239">
        <v>44.80073273</v>
      </c>
      <c r="CW35" s="239">
        <v>-93.629530560000006</v>
      </c>
      <c r="CX35" s="239" t="s">
        <v>379</v>
      </c>
      <c r="CY35" s="239" t="s">
        <v>2094</v>
      </c>
    </row>
    <row r="36" spans="1:103" x14ac:dyDescent="0.25">
      <c r="A36" s="239">
        <v>10775096</v>
      </c>
      <c r="B36" s="239">
        <v>2</v>
      </c>
      <c r="C36" s="239">
        <v>212</v>
      </c>
      <c r="D36" s="239">
        <v>147.238</v>
      </c>
      <c r="E36" s="239">
        <v>10</v>
      </c>
      <c r="F36" s="239" t="s">
        <v>2052</v>
      </c>
      <c r="H36" s="239" t="s">
        <v>374</v>
      </c>
      <c r="I36" s="239">
        <v>25</v>
      </c>
      <c r="K36" s="239">
        <v>12501624</v>
      </c>
      <c r="L36" s="239">
        <v>120450296</v>
      </c>
      <c r="M36" s="239">
        <v>2</v>
      </c>
      <c r="N36" s="239">
        <v>13</v>
      </c>
      <c r="O36" s="239">
        <v>2012</v>
      </c>
      <c r="P36" s="239" t="s">
        <v>381</v>
      </c>
      <c r="Q36" s="239">
        <v>19</v>
      </c>
      <c r="S36" s="239">
        <v>5</v>
      </c>
      <c r="T36" s="239">
        <v>0</v>
      </c>
      <c r="U36" s="239">
        <v>1</v>
      </c>
      <c r="V36" s="239">
        <v>7</v>
      </c>
      <c r="W36" s="239">
        <v>54</v>
      </c>
      <c r="X36" s="239">
        <v>2</v>
      </c>
      <c r="Y36" s="239">
        <v>6</v>
      </c>
      <c r="Z36" s="239">
        <v>2</v>
      </c>
      <c r="AA36" s="239">
        <v>4</v>
      </c>
      <c r="AB36" s="239">
        <v>3</v>
      </c>
      <c r="AC36" s="239">
        <v>98</v>
      </c>
      <c r="AD36" s="239" t="s">
        <v>404</v>
      </c>
      <c r="AE36" s="239" t="s">
        <v>2095</v>
      </c>
      <c r="AF36" s="239" t="s">
        <v>378</v>
      </c>
      <c r="AG36" s="239">
        <v>3</v>
      </c>
      <c r="AH36" s="239">
        <v>2</v>
      </c>
      <c r="AI36" s="239">
        <v>3</v>
      </c>
      <c r="AJ36" s="239">
        <v>6</v>
      </c>
      <c r="AK36" s="239">
        <v>21</v>
      </c>
      <c r="AL36" s="239">
        <v>48</v>
      </c>
      <c r="AM36" s="239" t="s">
        <v>374</v>
      </c>
      <c r="AN36" s="239">
        <v>5</v>
      </c>
      <c r="AO36" s="239">
        <v>3</v>
      </c>
      <c r="AS36" s="239">
        <v>1</v>
      </c>
      <c r="AT36" s="239">
        <v>98</v>
      </c>
      <c r="AU36" s="239">
        <v>65</v>
      </c>
      <c r="AV36" s="239">
        <v>10</v>
      </c>
      <c r="AW36" s="239">
        <v>21</v>
      </c>
      <c r="CT36" s="239">
        <v>450220</v>
      </c>
      <c r="CU36" s="239">
        <v>4960984</v>
      </c>
      <c r="CV36" s="239">
        <v>44.8005201</v>
      </c>
      <c r="CW36" s="239">
        <v>-93.629422199999993</v>
      </c>
      <c r="CX36" s="239" t="s">
        <v>379</v>
      </c>
      <c r="CY36" s="239" t="s">
        <v>2096</v>
      </c>
    </row>
    <row r="37" spans="1:103" x14ac:dyDescent="0.25">
      <c r="A37" s="239">
        <v>10855112</v>
      </c>
      <c r="B37" s="239">
        <v>2</v>
      </c>
      <c r="C37" s="239">
        <v>212</v>
      </c>
      <c r="D37" s="239">
        <v>147.24799999999999</v>
      </c>
      <c r="E37" s="239">
        <v>10</v>
      </c>
      <c r="F37" s="239" t="s">
        <v>2052</v>
      </c>
      <c r="H37" s="239" t="s">
        <v>374</v>
      </c>
      <c r="I37" s="239">
        <v>25</v>
      </c>
      <c r="K37" s="239">
        <v>13511268</v>
      </c>
      <c r="L37" s="239">
        <v>133100255</v>
      </c>
      <c r="M37" s="239">
        <v>11</v>
      </c>
      <c r="N37" s="239">
        <v>6</v>
      </c>
      <c r="O37" s="239">
        <v>2013</v>
      </c>
      <c r="P37" s="239" t="s">
        <v>375</v>
      </c>
      <c r="Q37" s="239">
        <v>6</v>
      </c>
      <c r="S37" s="239">
        <v>5</v>
      </c>
      <c r="T37" s="239">
        <v>0</v>
      </c>
      <c r="U37" s="239">
        <v>2</v>
      </c>
      <c r="V37" s="239">
        <v>1</v>
      </c>
      <c r="W37" s="239">
        <v>10</v>
      </c>
      <c r="X37" s="239">
        <v>2</v>
      </c>
      <c r="Y37" s="239">
        <v>1</v>
      </c>
      <c r="Z37" s="239">
        <v>2</v>
      </c>
      <c r="AB37" s="239">
        <v>5</v>
      </c>
      <c r="AC37" s="239">
        <v>98</v>
      </c>
      <c r="AD37" s="239" t="s">
        <v>404</v>
      </c>
      <c r="AE37" s="239" t="s">
        <v>2092</v>
      </c>
      <c r="AF37" s="239" t="s">
        <v>378</v>
      </c>
      <c r="AG37" s="239">
        <v>7</v>
      </c>
      <c r="AH37" s="239">
        <v>2</v>
      </c>
      <c r="AI37" s="239">
        <v>4</v>
      </c>
      <c r="AJ37" s="239">
        <v>1</v>
      </c>
      <c r="AK37" s="239">
        <v>21</v>
      </c>
      <c r="AL37" s="239">
        <v>35</v>
      </c>
      <c r="AM37" s="239" t="s">
        <v>384</v>
      </c>
      <c r="AN37" s="239">
        <v>5</v>
      </c>
      <c r="AO37" s="239">
        <v>5</v>
      </c>
      <c r="AS37" s="239">
        <v>1</v>
      </c>
      <c r="AT37" s="239">
        <v>98</v>
      </c>
      <c r="AU37" s="239">
        <v>65</v>
      </c>
      <c r="AV37" s="239">
        <v>11</v>
      </c>
      <c r="AW37" s="239">
        <v>21</v>
      </c>
      <c r="AX37" s="239">
        <v>2</v>
      </c>
      <c r="AY37" s="239">
        <v>4</v>
      </c>
      <c r="AZ37" s="239">
        <v>1</v>
      </c>
      <c r="BA37" s="239">
        <v>21</v>
      </c>
      <c r="BB37" s="239">
        <v>55</v>
      </c>
      <c r="BC37" s="239" t="s">
        <v>374</v>
      </c>
      <c r="BD37" s="239">
        <v>5</v>
      </c>
      <c r="BE37" s="239">
        <v>1</v>
      </c>
      <c r="BI37" s="239">
        <v>1</v>
      </c>
      <c r="BJ37" s="239">
        <v>98</v>
      </c>
      <c r="BK37" s="239">
        <v>65</v>
      </c>
      <c r="BL37" s="239">
        <v>11</v>
      </c>
      <c r="BM37" s="239">
        <v>21</v>
      </c>
      <c r="CT37" s="239">
        <v>450229</v>
      </c>
      <c r="CU37" s="239">
        <v>4960998</v>
      </c>
      <c r="CV37" s="239">
        <v>44.800653099999998</v>
      </c>
      <c r="CW37" s="239">
        <v>-93.629315800000001</v>
      </c>
      <c r="CX37" s="239" t="s">
        <v>379</v>
      </c>
      <c r="CY37" s="239" t="s">
        <v>2097</v>
      </c>
    </row>
    <row r="38" spans="1:103" x14ac:dyDescent="0.25">
      <c r="A38" s="239">
        <v>453347</v>
      </c>
      <c r="B38" s="239">
        <v>2</v>
      </c>
      <c r="C38" s="239">
        <v>212</v>
      </c>
      <c r="D38" s="239">
        <v>147.262</v>
      </c>
      <c r="E38" s="239">
        <v>10</v>
      </c>
      <c r="F38" s="239" t="s">
        <v>2052</v>
      </c>
      <c r="H38" s="239" t="s">
        <v>374</v>
      </c>
      <c r="I38" s="239">
        <v>25</v>
      </c>
      <c r="K38" s="239">
        <v>17505350</v>
      </c>
      <c r="M38" s="239">
        <v>5</v>
      </c>
      <c r="N38" s="239">
        <v>18</v>
      </c>
      <c r="O38" s="239">
        <v>2017</v>
      </c>
      <c r="P38" s="239" t="s">
        <v>416</v>
      </c>
      <c r="Q38" s="239">
        <v>6</v>
      </c>
      <c r="R38" s="239" t="s">
        <v>376</v>
      </c>
      <c r="S38" s="239">
        <v>5</v>
      </c>
      <c r="T38" s="239">
        <v>0</v>
      </c>
      <c r="U38" s="239">
        <v>1</v>
      </c>
      <c r="V38" s="239">
        <v>10</v>
      </c>
      <c r="W38" s="239">
        <v>10</v>
      </c>
      <c r="X38" s="239">
        <v>2</v>
      </c>
      <c r="Y38" s="239">
        <v>1</v>
      </c>
      <c r="Z38" s="239">
        <v>3</v>
      </c>
      <c r="AB38" s="239">
        <v>2</v>
      </c>
      <c r="AC38" s="239">
        <v>98</v>
      </c>
      <c r="AD38" s="239" t="s">
        <v>377</v>
      </c>
      <c r="AF38" s="239" t="s">
        <v>470</v>
      </c>
      <c r="AG38" s="239">
        <v>4</v>
      </c>
      <c r="AH38" s="239">
        <v>2</v>
      </c>
      <c r="AI38" s="239">
        <v>2</v>
      </c>
      <c r="AJ38" s="239">
        <v>4</v>
      </c>
      <c r="AK38" s="239">
        <v>21</v>
      </c>
      <c r="AL38" s="239">
        <v>19</v>
      </c>
      <c r="AM38" s="239" t="s">
        <v>374</v>
      </c>
      <c r="AN38" s="239">
        <v>5</v>
      </c>
      <c r="AO38" s="239">
        <v>90</v>
      </c>
      <c r="AS38" s="239">
        <v>15</v>
      </c>
      <c r="AT38" s="239">
        <v>9</v>
      </c>
      <c r="AU38" s="239">
        <v>65</v>
      </c>
      <c r="AV38" s="239">
        <v>12</v>
      </c>
      <c r="AW38" s="239">
        <v>21</v>
      </c>
      <c r="CT38" s="239">
        <v>450186.27550588502</v>
      </c>
      <c r="CU38" s="239">
        <v>4961041.32588265</v>
      </c>
      <c r="CV38" s="239">
        <v>44.801035810000002</v>
      </c>
      <c r="CW38" s="239">
        <v>-93.629855019999994</v>
      </c>
      <c r="CX38" s="239" t="s">
        <v>379</v>
      </c>
      <c r="CY38" s="239" t="s">
        <v>2098</v>
      </c>
    </row>
    <row r="39" spans="1:103" x14ac:dyDescent="0.25">
      <c r="A39" s="239">
        <v>848473</v>
      </c>
      <c r="B39" s="239">
        <v>2</v>
      </c>
      <c r="C39" s="239">
        <v>212</v>
      </c>
      <c r="D39" s="239">
        <v>147.267</v>
      </c>
      <c r="E39" s="239">
        <v>10</v>
      </c>
      <c r="F39" s="239" t="s">
        <v>2052</v>
      </c>
      <c r="H39" s="239" t="s">
        <v>374</v>
      </c>
      <c r="I39" s="239">
        <v>25</v>
      </c>
      <c r="K39" s="239">
        <v>20509063</v>
      </c>
      <c r="L39" s="239">
        <v>202950188</v>
      </c>
      <c r="M39" s="239">
        <v>10</v>
      </c>
      <c r="N39" s="239">
        <v>21</v>
      </c>
      <c r="O39" s="239">
        <v>2020</v>
      </c>
      <c r="P39" s="239" t="s">
        <v>375</v>
      </c>
      <c r="Q39" s="239">
        <v>8</v>
      </c>
      <c r="R39" s="239" t="s">
        <v>393</v>
      </c>
      <c r="S39" s="239">
        <v>4</v>
      </c>
      <c r="T39" s="239">
        <v>0</v>
      </c>
      <c r="U39" s="239">
        <v>2</v>
      </c>
      <c r="W39" s="239">
        <v>11</v>
      </c>
      <c r="X39" s="239">
        <v>2</v>
      </c>
      <c r="Y39" s="239">
        <v>1</v>
      </c>
      <c r="Z39" s="239">
        <v>2</v>
      </c>
      <c r="AB39" s="239">
        <v>2</v>
      </c>
      <c r="AC39" s="239">
        <v>98</v>
      </c>
      <c r="AD39" s="239" t="s">
        <v>2099</v>
      </c>
      <c r="AF39" s="239" t="s">
        <v>470</v>
      </c>
      <c r="AG39" s="239">
        <v>90</v>
      </c>
      <c r="AH39" s="239">
        <v>2</v>
      </c>
      <c r="AI39" s="239">
        <v>2</v>
      </c>
      <c r="AJ39" s="239">
        <v>3</v>
      </c>
      <c r="AK39" s="239">
        <v>21</v>
      </c>
      <c r="AL39" s="239">
        <v>32</v>
      </c>
      <c r="AM39" s="239" t="s">
        <v>384</v>
      </c>
      <c r="AN39" s="239">
        <v>5</v>
      </c>
      <c r="AO39" s="239">
        <v>75</v>
      </c>
      <c r="AS39" s="239">
        <v>15</v>
      </c>
      <c r="AT39" s="239">
        <v>9</v>
      </c>
      <c r="AU39" s="239">
        <v>65</v>
      </c>
      <c r="AV39" s="239">
        <v>13</v>
      </c>
      <c r="AW39" s="239">
        <v>21</v>
      </c>
      <c r="AX39" s="239">
        <v>2</v>
      </c>
      <c r="AY39" s="239">
        <v>4</v>
      </c>
      <c r="AZ39" s="239">
        <v>3</v>
      </c>
      <c r="BA39" s="239">
        <v>90</v>
      </c>
      <c r="BB39" s="239">
        <v>35</v>
      </c>
      <c r="BC39" s="239" t="s">
        <v>384</v>
      </c>
      <c r="BD39" s="239">
        <v>5</v>
      </c>
      <c r="BE39" s="239">
        <v>62</v>
      </c>
      <c r="BI39" s="239">
        <v>15</v>
      </c>
      <c r="BJ39" s="239">
        <v>9</v>
      </c>
      <c r="BK39" s="239">
        <v>65</v>
      </c>
      <c r="BL39" s="239">
        <v>13</v>
      </c>
      <c r="BM39" s="239">
        <v>21</v>
      </c>
      <c r="CT39" s="239">
        <v>450245.542291085</v>
      </c>
      <c r="CU39" s="239">
        <v>4961058.2592498502</v>
      </c>
      <c r="CV39" s="239">
        <v>44.801192370000003</v>
      </c>
      <c r="CW39" s="239">
        <v>-93.629107340000004</v>
      </c>
      <c r="CX39" s="239" t="s">
        <v>379</v>
      </c>
      <c r="CY39" s="239" t="s">
        <v>2100</v>
      </c>
    </row>
    <row r="40" spans="1:103" x14ac:dyDescent="0.25">
      <c r="A40" s="239">
        <v>759088</v>
      </c>
      <c r="B40" s="239">
        <v>2</v>
      </c>
      <c r="C40" s="239">
        <v>212</v>
      </c>
      <c r="D40" s="239">
        <v>147.28899999999999</v>
      </c>
      <c r="E40" s="239">
        <v>10</v>
      </c>
      <c r="F40" s="239" t="s">
        <v>2052</v>
      </c>
      <c r="H40" s="239" t="s">
        <v>374</v>
      </c>
      <c r="I40" s="239">
        <v>25</v>
      </c>
      <c r="K40" s="239">
        <v>19513266</v>
      </c>
      <c r="M40" s="239">
        <v>11</v>
      </c>
      <c r="N40" s="239">
        <v>2</v>
      </c>
      <c r="O40" s="239">
        <v>2019</v>
      </c>
      <c r="P40" s="239" t="s">
        <v>386</v>
      </c>
      <c r="Q40" s="239">
        <v>6</v>
      </c>
      <c r="R40" s="239" t="s">
        <v>393</v>
      </c>
      <c r="S40" s="239">
        <v>4</v>
      </c>
      <c r="T40" s="239">
        <v>0</v>
      </c>
      <c r="U40" s="239">
        <v>1</v>
      </c>
      <c r="W40" s="239">
        <v>61</v>
      </c>
      <c r="X40" s="239">
        <v>2</v>
      </c>
      <c r="Y40" s="239">
        <v>6</v>
      </c>
      <c r="Z40" s="239">
        <v>2</v>
      </c>
      <c r="AB40" s="239">
        <v>5</v>
      </c>
      <c r="AC40" s="239">
        <v>98</v>
      </c>
      <c r="AD40" s="239" t="s">
        <v>377</v>
      </c>
      <c r="AF40" s="239" t="s">
        <v>378</v>
      </c>
      <c r="AG40" s="239">
        <v>3</v>
      </c>
      <c r="AH40" s="239">
        <v>2</v>
      </c>
      <c r="AI40" s="239">
        <v>2</v>
      </c>
      <c r="AJ40" s="239">
        <v>3</v>
      </c>
      <c r="AK40" s="239">
        <v>21</v>
      </c>
      <c r="AL40" s="239">
        <v>22</v>
      </c>
      <c r="AM40" s="239" t="s">
        <v>384</v>
      </c>
      <c r="AN40" s="239">
        <v>5</v>
      </c>
      <c r="AO40" s="239">
        <v>71</v>
      </c>
      <c r="AS40" s="239">
        <v>15</v>
      </c>
      <c r="AT40" s="239">
        <v>9</v>
      </c>
      <c r="AU40" s="239">
        <v>65</v>
      </c>
      <c r="AV40" s="239">
        <v>12</v>
      </c>
      <c r="AW40" s="239">
        <v>21</v>
      </c>
      <c r="CT40" s="239">
        <v>450262.47565828502</v>
      </c>
      <c r="CU40" s="239">
        <v>4961054.0259080501</v>
      </c>
      <c r="CV40" s="239">
        <v>44.801155450000003</v>
      </c>
      <c r="CW40" s="239">
        <v>-93.628892829999998</v>
      </c>
      <c r="CX40" s="239" t="s">
        <v>379</v>
      </c>
      <c r="CY40" s="239" t="s">
        <v>2101</v>
      </c>
    </row>
    <row r="41" spans="1:103" x14ac:dyDescent="0.25">
      <c r="A41" s="239">
        <v>397002</v>
      </c>
      <c r="B41" s="239">
        <v>2</v>
      </c>
      <c r="C41" s="239">
        <v>212</v>
      </c>
      <c r="D41" s="239">
        <v>147.34100000000001</v>
      </c>
      <c r="E41" s="239">
        <v>10</v>
      </c>
      <c r="F41" s="239" t="s">
        <v>2052</v>
      </c>
      <c r="H41" s="239" t="s">
        <v>374</v>
      </c>
      <c r="I41" s="239">
        <v>25</v>
      </c>
      <c r="K41" s="239">
        <v>16011422</v>
      </c>
      <c r="M41" s="239">
        <v>11</v>
      </c>
      <c r="N41" s="239">
        <v>22</v>
      </c>
      <c r="O41" s="239">
        <v>2016</v>
      </c>
      <c r="P41" s="239" t="s">
        <v>391</v>
      </c>
      <c r="Q41" s="239">
        <v>17</v>
      </c>
      <c r="R41" s="239" t="s">
        <v>393</v>
      </c>
      <c r="S41" s="239">
        <v>5</v>
      </c>
      <c r="T41" s="239">
        <v>0</v>
      </c>
      <c r="U41" s="239">
        <v>1</v>
      </c>
      <c r="W41" s="239">
        <v>84</v>
      </c>
      <c r="X41" s="239">
        <v>2</v>
      </c>
      <c r="Y41" s="239">
        <v>4</v>
      </c>
      <c r="Z41" s="239">
        <v>5</v>
      </c>
      <c r="AA41" s="239">
        <v>3</v>
      </c>
      <c r="AB41" s="239">
        <v>5</v>
      </c>
      <c r="AC41" s="239">
        <v>98</v>
      </c>
      <c r="AD41" s="239" t="s">
        <v>377</v>
      </c>
      <c r="AF41" s="239" t="s">
        <v>378</v>
      </c>
      <c r="AG41" s="239">
        <v>3</v>
      </c>
      <c r="AH41" s="239">
        <v>2</v>
      </c>
      <c r="AI41" s="239">
        <v>3</v>
      </c>
      <c r="AJ41" s="239">
        <v>3</v>
      </c>
      <c r="AK41" s="239">
        <v>21</v>
      </c>
      <c r="AL41" s="239">
        <v>22</v>
      </c>
      <c r="AM41" s="239" t="s">
        <v>374</v>
      </c>
      <c r="AN41" s="239">
        <v>5</v>
      </c>
      <c r="AO41" s="239">
        <v>1</v>
      </c>
      <c r="AS41" s="239">
        <v>15</v>
      </c>
      <c r="AT41" s="239">
        <v>9</v>
      </c>
      <c r="AU41" s="239">
        <v>65</v>
      </c>
      <c r="AV41" s="239">
        <v>11</v>
      </c>
      <c r="AW41" s="239">
        <v>21</v>
      </c>
      <c r="CT41" s="239">
        <v>450297.87308479397</v>
      </c>
      <c r="CU41" s="239">
        <v>4961129.2480150796</v>
      </c>
      <c r="CV41" s="239">
        <v>44.80183504</v>
      </c>
      <c r="CW41" s="239">
        <v>-93.628452629999998</v>
      </c>
      <c r="CX41" s="239" t="s">
        <v>379</v>
      </c>
      <c r="CY41" s="239" t="s">
        <v>2102</v>
      </c>
    </row>
    <row r="42" spans="1:103" x14ac:dyDescent="0.25">
      <c r="A42" s="239">
        <v>869997</v>
      </c>
      <c r="B42" s="239">
        <v>2</v>
      </c>
      <c r="C42" s="239">
        <v>212</v>
      </c>
      <c r="D42" s="239">
        <v>147.346</v>
      </c>
      <c r="E42" s="239">
        <v>10</v>
      </c>
      <c r="F42" s="239" t="s">
        <v>2052</v>
      </c>
      <c r="H42" s="239" t="s">
        <v>374</v>
      </c>
      <c r="I42" s="239">
        <v>25</v>
      </c>
      <c r="K42" s="239">
        <v>20011235</v>
      </c>
      <c r="L42" s="239">
        <v>203590045</v>
      </c>
      <c r="M42" s="239">
        <v>12</v>
      </c>
      <c r="N42" s="239">
        <v>24</v>
      </c>
      <c r="O42" s="239">
        <v>2020</v>
      </c>
      <c r="P42" s="239" t="s">
        <v>416</v>
      </c>
      <c r="Q42" s="239">
        <v>10</v>
      </c>
      <c r="R42" s="239" t="s">
        <v>376</v>
      </c>
      <c r="S42" s="239">
        <v>5</v>
      </c>
      <c r="T42" s="239">
        <v>0</v>
      </c>
      <c r="U42" s="239">
        <v>1</v>
      </c>
      <c r="W42" s="239">
        <v>55</v>
      </c>
      <c r="X42" s="239">
        <v>27</v>
      </c>
      <c r="Y42" s="239">
        <v>1</v>
      </c>
      <c r="Z42" s="239">
        <v>1</v>
      </c>
      <c r="AB42" s="239">
        <v>5</v>
      </c>
      <c r="AC42" s="239">
        <v>98</v>
      </c>
      <c r="AD42" s="239" t="s">
        <v>377</v>
      </c>
      <c r="AF42" s="239" t="s">
        <v>470</v>
      </c>
      <c r="AG42" s="239">
        <v>3</v>
      </c>
      <c r="AH42" s="239">
        <v>2</v>
      </c>
      <c r="AI42" s="239">
        <v>4</v>
      </c>
      <c r="AJ42" s="239">
        <v>4</v>
      </c>
      <c r="AK42" s="239">
        <v>21</v>
      </c>
      <c r="AL42" s="239">
        <v>47</v>
      </c>
      <c r="AM42" s="239" t="s">
        <v>374</v>
      </c>
      <c r="AN42" s="239">
        <v>5</v>
      </c>
      <c r="AO42" s="239">
        <v>68</v>
      </c>
      <c r="AP42" s="239">
        <v>75</v>
      </c>
      <c r="AS42" s="239">
        <v>15</v>
      </c>
      <c r="AT42" s="239">
        <v>9</v>
      </c>
      <c r="AU42" s="239">
        <v>65</v>
      </c>
      <c r="AV42" s="239">
        <v>11</v>
      </c>
      <c r="AW42" s="239">
        <v>21</v>
      </c>
      <c r="CT42" s="239">
        <v>450310.343524875</v>
      </c>
      <c r="CU42" s="239">
        <v>4961167.1629784498</v>
      </c>
      <c r="CV42" s="239">
        <v>44.802177200000003</v>
      </c>
      <c r="CW42" s="239">
        <v>-93.628298659999999</v>
      </c>
      <c r="CX42" s="239" t="s">
        <v>379</v>
      </c>
      <c r="CY42" s="239" t="s">
        <v>2103</v>
      </c>
    </row>
    <row r="43" spans="1:103" x14ac:dyDescent="0.25">
      <c r="A43" s="239">
        <v>10854827</v>
      </c>
      <c r="B43" s="239">
        <v>2</v>
      </c>
      <c r="C43" s="239">
        <v>212</v>
      </c>
      <c r="D43" s="239">
        <v>147.35599999999999</v>
      </c>
      <c r="E43" s="239">
        <v>10</v>
      </c>
      <c r="F43" s="239" t="s">
        <v>2052</v>
      </c>
      <c r="H43" s="239" t="s">
        <v>374</v>
      </c>
      <c r="I43" s="239">
        <v>25</v>
      </c>
      <c r="K43" s="239">
        <v>13010273</v>
      </c>
      <c r="L43" s="239">
        <v>132960089</v>
      </c>
      <c r="M43" s="239">
        <v>10</v>
      </c>
      <c r="N43" s="239">
        <v>23</v>
      </c>
      <c r="O43" s="239">
        <v>2013</v>
      </c>
      <c r="P43" s="239" t="s">
        <v>375</v>
      </c>
      <c r="Q43" s="239">
        <v>11</v>
      </c>
      <c r="R43" s="239" t="s">
        <v>393</v>
      </c>
      <c r="S43" s="239">
        <v>5</v>
      </c>
      <c r="T43" s="239">
        <v>0</v>
      </c>
      <c r="U43" s="239">
        <v>2</v>
      </c>
      <c r="V43" s="239">
        <v>1</v>
      </c>
      <c r="W43" s="239">
        <v>10</v>
      </c>
      <c r="X43" s="239">
        <v>3</v>
      </c>
      <c r="Y43" s="239">
        <v>1</v>
      </c>
      <c r="Z43" s="239">
        <v>2</v>
      </c>
      <c r="AB43" s="239">
        <v>1</v>
      </c>
      <c r="AC43" s="239">
        <v>98</v>
      </c>
      <c r="AD43" s="239" t="s">
        <v>2104</v>
      </c>
      <c r="AE43" s="239" t="s">
        <v>377</v>
      </c>
      <c r="AF43" s="239" t="s">
        <v>378</v>
      </c>
      <c r="AG43" s="239">
        <v>7</v>
      </c>
      <c r="AH43" s="239">
        <v>2</v>
      </c>
      <c r="AI43" s="239">
        <v>2</v>
      </c>
      <c r="AJ43" s="239">
        <v>3</v>
      </c>
      <c r="AK43" s="239">
        <v>26</v>
      </c>
      <c r="AL43" s="239">
        <v>54</v>
      </c>
      <c r="AM43" s="239" t="s">
        <v>374</v>
      </c>
      <c r="AN43" s="239">
        <v>5</v>
      </c>
      <c r="AO43" s="239">
        <v>15</v>
      </c>
      <c r="AS43" s="239">
        <v>3</v>
      </c>
      <c r="AT43" s="239">
        <v>20</v>
      </c>
      <c r="AU43" s="239">
        <v>55</v>
      </c>
      <c r="AV43" s="239">
        <v>11</v>
      </c>
      <c r="AW43" s="239">
        <v>21</v>
      </c>
      <c r="AX43" s="239">
        <v>2</v>
      </c>
      <c r="AY43" s="239">
        <v>1</v>
      </c>
      <c r="AZ43" s="239">
        <v>3</v>
      </c>
      <c r="BA43" s="239">
        <v>26</v>
      </c>
      <c r="BB43" s="239">
        <v>49</v>
      </c>
      <c r="BC43" s="239" t="s">
        <v>374</v>
      </c>
      <c r="BD43" s="239">
        <v>5</v>
      </c>
      <c r="BE43" s="239">
        <v>1</v>
      </c>
      <c r="BI43" s="239">
        <v>3</v>
      </c>
      <c r="BJ43" s="239">
        <v>20</v>
      </c>
      <c r="BK43" s="239">
        <v>55</v>
      </c>
      <c r="BL43" s="239">
        <v>11</v>
      </c>
      <c r="BM43" s="239">
        <v>21</v>
      </c>
      <c r="CT43" s="239">
        <v>450316</v>
      </c>
      <c r="CU43" s="239">
        <v>4961149</v>
      </c>
      <c r="CV43" s="239">
        <v>44.8020116</v>
      </c>
      <c r="CW43" s="239">
        <v>-93.628228699999994</v>
      </c>
      <c r="CX43" s="239" t="s">
        <v>379</v>
      </c>
      <c r="CY43" s="239" t="s">
        <v>2105</v>
      </c>
    </row>
    <row r="44" spans="1:103" x14ac:dyDescent="0.25">
      <c r="A44" s="239">
        <v>10934194</v>
      </c>
      <c r="B44" s="239">
        <v>2</v>
      </c>
      <c r="C44" s="239">
        <v>212</v>
      </c>
      <c r="D44" s="239">
        <v>147.35599999999999</v>
      </c>
      <c r="E44" s="239">
        <v>10</v>
      </c>
      <c r="F44" s="239" t="s">
        <v>2052</v>
      </c>
      <c r="H44" s="239" t="s">
        <v>374</v>
      </c>
      <c r="I44" s="239">
        <v>25</v>
      </c>
      <c r="K44" s="239">
        <v>14503565</v>
      </c>
      <c r="L44" s="239">
        <v>140780284</v>
      </c>
      <c r="M44" s="239">
        <v>3</v>
      </c>
      <c r="N44" s="239">
        <v>19</v>
      </c>
      <c r="O44" s="239">
        <v>2014</v>
      </c>
      <c r="P44" s="239" t="s">
        <v>375</v>
      </c>
      <c r="Q44" s="239">
        <v>8</v>
      </c>
      <c r="R44" s="239" t="s">
        <v>393</v>
      </c>
      <c r="S44" s="239">
        <v>5</v>
      </c>
      <c r="T44" s="239">
        <v>0</v>
      </c>
      <c r="U44" s="239">
        <v>2</v>
      </c>
      <c r="V44" s="239">
        <v>10</v>
      </c>
      <c r="W44" s="239">
        <v>10</v>
      </c>
      <c r="X44" s="239">
        <v>25</v>
      </c>
      <c r="Y44" s="239">
        <v>1</v>
      </c>
      <c r="Z44" s="239">
        <v>2</v>
      </c>
      <c r="AB44" s="239">
        <v>4</v>
      </c>
      <c r="AC44" s="239">
        <v>98</v>
      </c>
      <c r="AD44" s="239" t="s">
        <v>404</v>
      </c>
      <c r="AE44" s="239" t="s">
        <v>2106</v>
      </c>
      <c r="AF44" s="239" t="s">
        <v>378</v>
      </c>
      <c r="AG44" s="239">
        <v>5</v>
      </c>
      <c r="AH44" s="239">
        <v>2</v>
      </c>
      <c r="AI44" s="239">
        <v>41</v>
      </c>
      <c r="AJ44" s="239">
        <v>3</v>
      </c>
      <c r="AK44" s="239">
        <v>21</v>
      </c>
      <c r="AL44" s="239">
        <v>56</v>
      </c>
      <c r="AM44" s="239" t="s">
        <v>374</v>
      </c>
      <c r="AN44" s="239">
        <v>5</v>
      </c>
      <c r="AO44" s="239">
        <v>1</v>
      </c>
      <c r="AS44" s="239">
        <v>2</v>
      </c>
      <c r="AT44" s="239">
        <v>98</v>
      </c>
      <c r="AU44" s="239">
        <v>55</v>
      </c>
      <c r="AV44" s="239">
        <v>11</v>
      </c>
      <c r="AW44" s="239">
        <v>20</v>
      </c>
      <c r="AX44" s="239">
        <v>2</v>
      </c>
      <c r="AY44" s="239">
        <v>2</v>
      </c>
      <c r="AZ44" s="239">
        <v>3</v>
      </c>
      <c r="BA44" s="239">
        <v>29</v>
      </c>
      <c r="BB44" s="239">
        <v>30</v>
      </c>
      <c r="BC44" s="239" t="s">
        <v>374</v>
      </c>
      <c r="BD44" s="239">
        <v>5</v>
      </c>
      <c r="BE44" s="239">
        <v>8</v>
      </c>
      <c r="BF44" s="239">
        <v>7</v>
      </c>
      <c r="BI44" s="239">
        <v>2</v>
      </c>
      <c r="BJ44" s="239">
        <v>98</v>
      </c>
      <c r="BK44" s="239">
        <v>55</v>
      </c>
      <c r="BL44" s="239">
        <v>11</v>
      </c>
      <c r="BM44" s="239">
        <v>20</v>
      </c>
      <c r="CT44" s="239">
        <v>450316</v>
      </c>
      <c r="CU44" s="239">
        <v>4961149</v>
      </c>
      <c r="CV44" s="239">
        <v>44.8020116</v>
      </c>
      <c r="CW44" s="239">
        <v>-93.628228699999994</v>
      </c>
      <c r="CX44" s="239" t="s">
        <v>379</v>
      </c>
      <c r="CY44" s="239" t="s">
        <v>2107</v>
      </c>
    </row>
    <row r="45" spans="1:103" x14ac:dyDescent="0.25">
      <c r="A45" s="239">
        <v>10935328</v>
      </c>
      <c r="B45" s="239">
        <v>2</v>
      </c>
      <c r="C45" s="239">
        <v>212</v>
      </c>
      <c r="D45" s="239">
        <v>147.35599999999999</v>
      </c>
      <c r="E45" s="239">
        <v>10</v>
      </c>
      <c r="F45" s="239" t="s">
        <v>2052</v>
      </c>
      <c r="H45" s="239" t="s">
        <v>374</v>
      </c>
      <c r="I45" s="239">
        <v>25</v>
      </c>
      <c r="K45" s="239">
        <v>14004534</v>
      </c>
      <c r="L45" s="239">
        <v>141460009</v>
      </c>
      <c r="M45" s="239">
        <v>5</v>
      </c>
      <c r="N45" s="239">
        <v>26</v>
      </c>
      <c r="O45" s="239">
        <v>2014</v>
      </c>
      <c r="P45" s="239" t="s">
        <v>381</v>
      </c>
      <c r="Q45" s="239">
        <v>2</v>
      </c>
      <c r="R45" s="239" t="s">
        <v>376</v>
      </c>
      <c r="S45" s="239">
        <v>5</v>
      </c>
      <c r="T45" s="239">
        <v>0</v>
      </c>
      <c r="U45" s="239">
        <v>1</v>
      </c>
      <c r="V45" s="239">
        <v>8</v>
      </c>
      <c r="W45" s="239">
        <v>16</v>
      </c>
      <c r="X45" s="239">
        <v>26</v>
      </c>
      <c r="Y45" s="239">
        <v>6</v>
      </c>
      <c r="Z45" s="239">
        <v>1</v>
      </c>
      <c r="AB45" s="239">
        <v>1</v>
      </c>
      <c r="AC45" s="239">
        <v>98</v>
      </c>
      <c r="AD45" s="239" t="s">
        <v>377</v>
      </c>
      <c r="AE45" s="239" t="s">
        <v>2108</v>
      </c>
      <c r="AF45" s="239" t="s">
        <v>378</v>
      </c>
      <c r="AG45" s="239">
        <v>4</v>
      </c>
      <c r="AH45" s="239">
        <v>2</v>
      </c>
      <c r="AI45" s="239">
        <v>4</v>
      </c>
      <c r="AJ45" s="239">
        <v>4</v>
      </c>
      <c r="AK45" s="239">
        <v>21</v>
      </c>
      <c r="AL45" s="239">
        <v>63</v>
      </c>
      <c r="AM45" s="239" t="s">
        <v>384</v>
      </c>
      <c r="AN45" s="239">
        <v>5</v>
      </c>
      <c r="AO45" s="239">
        <v>1</v>
      </c>
      <c r="AS45" s="239">
        <v>1</v>
      </c>
      <c r="AT45" s="239">
        <v>98</v>
      </c>
      <c r="AU45" s="239">
        <v>65</v>
      </c>
      <c r="AV45" s="239">
        <v>11</v>
      </c>
      <c r="AW45" s="239">
        <v>21</v>
      </c>
      <c r="CT45" s="239">
        <v>450316</v>
      </c>
      <c r="CU45" s="239">
        <v>4961149</v>
      </c>
      <c r="CV45" s="239">
        <v>44.8020116</v>
      </c>
      <c r="CW45" s="239">
        <v>-93.628228699999994</v>
      </c>
      <c r="CX45" s="239" t="s">
        <v>379</v>
      </c>
      <c r="CY45" s="239" t="s">
        <v>2109</v>
      </c>
    </row>
    <row r="46" spans="1:103" x14ac:dyDescent="0.25">
      <c r="A46" s="239">
        <v>10967414</v>
      </c>
      <c r="B46" s="239">
        <v>2</v>
      </c>
      <c r="C46" s="239">
        <v>212</v>
      </c>
      <c r="D46" s="239">
        <v>147.35599999999999</v>
      </c>
      <c r="E46" s="239">
        <v>27</v>
      </c>
      <c r="H46" s="239" t="s">
        <v>374</v>
      </c>
      <c r="I46" s="239">
        <v>25</v>
      </c>
      <c r="K46" s="239">
        <v>14506693</v>
      </c>
      <c r="L46" s="239">
        <v>141730116</v>
      </c>
      <c r="M46" s="239">
        <v>6</v>
      </c>
      <c r="N46" s="239">
        <v>20</v>
      </c>
      <c r="O46" s="239">
        <v>2014</v>
      </c>
      <c r="P46" s="239" t="s">
        <v>383</v>
      </c>
      <c r="Q46" s="239">
        <v>20</v>
      </c>
      <c r="S46" s="239">
        <v>5</v>
      </c>
      <c r="T46" s="239">
        <v>0</v>
      </c>
      <c r="U46" s="239">
        <v>2</v>
      </c>
      <c r="V46" s="239">
        <v>10</v>
      </c>
      <c r="W46" s="239">
        <v>10</v>
      </c>
      <c r="X46" s="239">
        <v>2</v>
      </c>
      <c r="Y46" s="239">
        <v>4</v>
      </c>
      <c r="Z46" s="239">
        <v>1</v>
      </c>
      <c r="AB46" s="239">
        <v>1</v>
      </c>
      <c r="AC46" s="239">
        <v>98</v>
      </c>
      <c r="AD46" s="239">
        <v>212</v>
      </c>
      <c r="AE46" s="239" t="s">
        <v>2092</v>
      </c>
      <c r="AF46" s="239" t="s">
        <v>378</v>
      </c>
      <c r="AG46" s="239">
        <v>5</v>
      </c>
      <c r="AH46" s="239">
        <v>2</v>
      </c>
      <c r="AI46" s="239">
        <v>2</v>
      </c>
      <c r="AJ46" s="239">
        <v>4</v>
      </c>
      <c r="AK46" s="239">
        <v>21</v>
      </c>
      <c r="AL46" s="239">
        <v>19</v>
      </c>
      <c r="AM46" s="239" t="s">
        <v>374</v>
      </c>
      <c r="AN46" s="239">
        <v>5</v>
      </c>
      <c r="AO46" s="239">
        <v>1</v>
      </c>
      <c r="AS46" s="239">
        <v>1</v>
      </c>
      <c r="AT46" s="239">
        <v>98</v>
      </c>
      <c r="AU46" s="239">
        <v>60</v>
      </c>
      <c r="AV46" s="239">
        <v>11</v>
      </c>
      <c r="AW46" s="239">
        <v>21</v>
      </c>
      <c r="AX46" s="239">
        <v>1</v>
      </c>
      <c r="AY46" s="239">
        <v>41</v>
      </c>
      <c r="AZ46" s="239">
        <v>4</v>
      </c>
      <c r="BA46" s="239">
        <v>28</v>
      </c>
      <c r="BD46" s="239">
        <v>99</v>
      </c>
      <c r="BE46" s="239">
        <v>8</v>
      </c>
      <c r="BI46" s="239">
        <v>1</v>
      </c>
      <c r="BJ46" s="239">
        <v>98</v>
      </c>
      <c r="BK46" s="239">
        <v>60</v>
      </c>
      <c r="BL46" s="239">
        <v>11</v>
      </c>
      <c r="BM46" s="239">
        <v>21</v>
      </c>
      <c r="CT46" s="239">
        <v>450316</v>
      </c>
      <c r="CU46" s="239">
        <v>4961149</v>
      </c>
      <c r="CV46" s="239">
        <v>44.8020116</v>
      </c>
      <c r="CW46" s="239">
        <v>-93.628228699999994</v>
      </c>
      <c r="CX46" s="239" t="s">
        <v>379</v>
      </c>
      <c r="CY46" s="239" t="s">
        <v>2110</v>
      </c>
    </row>
    <row r="47" spans="1:103" x14ac:dyDescent="0.25">
      <c r="A47" s="239">
        <v>847399</v>
      </c>
      <c r="B47" s="239">
        <v>2</v>
      </c>
      <c r="C47" s="239">
        <v>212</v>
      </c>
      <c r="D47" s="239">
        <v>147.357</v>
      </c>
      <c r="E47" s="239">
        <v>10</v>
      </c>
      <c r="F47" s="239" t="s">
        <v>2052</v>
      </c>
      <c r="H47" s="239" t="s">
        <v>374</v>
      </c>
      <c r="I47" s="239">
        <v>25</v>
      </c>
      <c r="K47" s="239">
        <v>20508941</v>
      </c>
      <c r="L47" s="239">
        <v>202940015</v>
      </c>
      <c r="M47" s="239">
        <v>10</v>
      </c>
      <c r="N47" s="239">
        <v>20</v>
      </c>
      <c r="O47" s="239">
        <v>2020</v>
      </c>
      <c r="P47" s="239" t="s">
        <v>391</v>
      </c>
      <c r="Q47" s="239">
        <v>6</v>
      </c>
      <c r="R47" s="239" t="s">
        <v>393</v>
      </c>
      <c r="S47" s="239">
        <v>5</v>
      </c>
      <c r="T47" s="239">
        <v>0</v>
      </c>
      <c r="U47" s="239">
        <v>1</v>
      </c>
      <c r="W47" s="239">
        <v>83</v>
      </c>
      <c r="X47" s="239">
        <v>2</v>
      </c>
      <c r="Y47" s="239">
        <v>4</v>
      </c>
      <c r="Z47" s="239">
        <v>2</v>
      </c>
      <c r="AB47" s="239">
        <v>5</v>
      </c>
      <c r="AC47" s="239">
        <v>98</v>
      </c>
      <c r="AD47" s="239" t="s">
        <v>377</v>
      </c>
      <c r="AF47" s="239" t="s">
        <v>378</v>
      </c>
      <c r="AG47" s="239">
        <v>3</v>
      </c>
      <c r="AH47" s="239">
        <v>2</v>
      </c>
      <c r="AI47" s="239">
        <v>4</v>
      </c>
      <c r="AJ47" s="239">
        <v>3</v>
      </c>
      <c r="AK47" s="239">
        <v>27</v>
      </c>
      <c r="AL47" s="239">
        <v>53</v>
      </c>
      <c r="AM47" s="239" t="s">
        <v>384</v>
      </c>
      <c r="AN47" s="239">
        <v>5</v>
      </c>
      <c r="AO47" s="239">
        <v>75</v>
      </c>
      <c r="AS47" s="239">
        <v>15</v>
      </c>
      <c r="AT47" s="239">
        <v>9</v>
      </c>
      <c r="AU47" s="239">
        <v>65</v>
      </c>
      <c r="AV47" s="239">
        <v>11</v>
      </c>
      <c r="AW47" s="239">
        <v>21</v>
      </c>
      <c r="CT47" s="239">
        <v>450313.27575988497</v>
      </c>
      <c r="CU47" s="239">
        <v>4961151.3927694503</v>
      </c>
      <c r="CV47" s="239">
        <v>44.802035449999998</v>
      </c>
      <c r="CW47" s="239">
        <v>-93.628260049999994</v>
      </c>
      <c r="CX47" s="239" t="s">
        <v>379</v>
      </c>
      <c r="CY47" s="239" t="s">
        <v>2111</v>
      </c>
    </row>
    <row r="48" spans="1:103" x14ac:dyDescent="0.25">
      <c r="A48" s="239">
        <v>10703856</v>
      </c>
      <c r="B48" s="239">
        <v>2</v>
      </c>
      <c r="C48" s="239">
        <v>212</v>
      </c>
      <c r="D48" s="239">
        <v>147.36500000000001</v>
      </c>
      <c r="E48" s="239">
        <v>10</v>
      </c>
      <c r="F48" s="239" t="s">
        <v>2052</v>
      </c>
      <c r="H48" s="239" t="s">
        <v>374</v>
      </c>
      <c r="I48" s="239">
        <v>25</v>
      </c>
      <c r="K48" s="239">
        <v>11010112</v>
      </c>
      <c r="L48" s="239">
        <v>112830157</v>
      </c>
      <c r="M48" s="239">
        <v>10</v>
      </c>
      <c r="N48" s="239">
        <v>10</v>
      </c>
      <c r="O48" s="239">
        <v>2011</v>
      </c>
      <c r="P48" s="239" t="s">
        <v>381</v>
      </c>
      <c r="Q48" s="239">
        <v>16</v>
      </c>
      <c r="R48" s="239" t="s">
        <v>393</v>
      </c>
      <c r="S48" s="239">
        <v>5</v>
      </c>
      <c r="T48" s="239">
        <v>0</v>
      </c>
      <c r="U48" s="239">
        <v>2</v>
      </c>
      <c r="V48" s="239">
        <v>10</v>
      </c>
      <c r="W48" s="239">
        <v>10</v>
      </c>
      <c r="X48" s="239">
        <v>2</v>
      </c>
      <c r="Y48" s="239">
        <v>1</v>
      </c>
      <c r="Z48" s="239">
        <v>2</v>
      </c>
      <c r="AA48" s="239">
        <v>2</v>
      </c>
      <c r="AB48" s="239">
        <v>1</v>
      </c>
      <c r="AC48" s="239">
        <v>98</v>
      </c>
      <c r="AD48" s="239" t="s">
        <v>2092</v>
      </c>
      <c r="AE48" s="239" t="s">
        <v>2112</v>
      </c>
      <c r="AF48" s="239" t="s">
        <v>378</v>
      </c>
      <c r="AG48" s="239">
        <v>5</v>
      </c>
      <c r="AH48" s="239">
        <v>2</v>
      </c>
      <c r="AI48" s="239">
        <v>2</v>
      </c>
      <c r="AJ48" s="239">
        <v>3</v>
      </c>
      <c r="AK48" s="239">
        <v>28</v>
      </c>
      <c r="AL48" s="239">
        <v>16</v>
      </c>
      <c r="AM48" s="239" t="s">
        <v>374</v>
      </c>
      <c r="AN48" s="239">
        <v>5</v>
      </c>
      <c r="AO48" s="239">
        <v>8</v>
      </c>
      <c r="AS48" s="239">
        <v>3</v>
      </c>
      <c r="AT48" s="239">
        <v>98</v>
      </c>
      <c r="AU48" s="239">
        <v>45</v>
      </c>
      <c r="AV48" s="239">
        <v>11</v>
      </c>
      <c r="AW48" s="239">
        <v>21</v>
      </c>
      <c r="AX48" s="239">
        <v>2</v>
      </c>
      <c r="AY48" s="239">
        <v>40</v>
      </c>
      <c r="AZ48" s="239">
        <v>3</v>
      </c>
      <c r="BA48" s="239">
        <v>21</v>
      </c>
      <c r="BB48" s="239">
        <v>32</v>
      </c>
      <c r="BC48" s="239" t="s">
        <v>374</v>
      </c>
      <c r="BD48" s="239">
        <v>5</v>
      </c>
      <c r="BE48" s="239">
        <v>1</v>
      </c>
      <c r="BI48" s="239">
        <v>3</v>
      </c>
      <c r="BJ48" s="239">
        <v>98</v>
      </c>
      <c r="BK48" s="239">
        <v>45</v>
      </c>
      <c r="BL48" s="239">
        <v>11</v>
      </c>
      <c r="BM48" s="239">
        <v>21</v>
      </c>
      <c r="CT48" s="239">
        <v>450323</v>
      </c>
      <c r="CU48" s="239">
        <v>4961161</v>
      </c>
      <c r="CV48" s="239">
        <v>44.802120799999997</v>
      </c>
      <c r="CW48" s="239">
        <v>-93.628141400000004</v>
      </c>
      <c r="CX48" s="239" t="s">
        <v>379</v>
      </c>
      <c r="CY48" s="239" t="s">
        <v>2113</v>
      </c>
    </row>
    <row r="49" spans="1:103" x14ac:dyDescent="0.25">
      <c r="A49" s="239">
        <v>10931283</v>
      </c>
      <c r="B49" s="239">
        <v>2</v>
      </c>
      <c r="C49" s="239">
        <v>212</v>
      </c>
      <c r="D49" s="239">
        <v>147.376</v>
      </c>
      <c r="E49" s="239">
        <v>10</v>
      </c>
      <c r="F49" s="239" t="s">
        <v>2052</v>
      </c>
      <c r="H49" s="239" t="s">
        <v>374</v>
      </c>
      <c r="I49" s="239">
        <v>25</v>
      </c>
      <c r="K49" s="239">
        <v>14000668</v>
      </c>
      <c r="L49" s="239">
        <v>140220061</v>
      </c>
      <c r="M49" s="239">
        <v>1</v>
      </c>
      <c r="N49" s="239">
        <v>22</v>
      </c>
      <c r="O49" s="239">
        <v>2014</v>
      </c>
      <c r="P49" s="239" t="s">
        <v>375</v>
      </c>
      <c r="Q49" s="239">
        <v>8</v>
      </c>
      <c r="R49" s="239" t="s">
        <v>393</v>
      </c>
      <c r="S49" s="239">
        <v>4</v>
      </c>
      <c r="T49" s="239">
        <v>0</v>
      </c>
      <c r="U49" s="239">
        <v>1</v>
      </c>
      <c r="V49" s="239">
        <v>4</v>
      </c>
      <c r="W49" s="239">
        <v>83</v>
      </c>
      <c r="X49" s="239">
        <v>2</v>
      </c>
      <c r="Y49" s="239">
        <v>1</v>
      </c>
      <c r="Z49" s="239">
        <v>1</v>
      </c>
      <c r="AA49" s="239">
        <v>7</v>
      </c>
      <c r="AB49" s="239">
        <v>5</v>
      </c>
      <c r="AC49" s="239">
        <v>98</v>
      </c>
      <c r="AD49" s="239" t="s">
        <v>377</v>
      </c>
      <c r="AE49" s="239" t="s">
        <v>1109</v>
      </c>
      <c r="AF49" s="239" t="s">
        <v>378</v>
      </c>
      <c r="AG49" s="239">
        <v>3</v>
      </c>
      <c r="AH49" s="239">
        <v>2</v>
      </c>
      <c r="AI49" s="239">
        <v>3</v>
      </c>
      <c r="AJ49" s="239">
        <v>3</v>
      </c>
      <c r="AK49" s="239">
        <v>21</v>
      </c>
      <c r="AL49" s="239">
        <v>50</v>
      </c>
      <c r="AM49" s="239" t="s">
        <v>384</v>
      </c>
      <c r="AN49" s="239">
        <v>5</v>
      </c>
      <c r="AO49" s="239">
        <v>3</v>
      </c>
      <c r="AS49" s="239">
        <v>1</v>
      </c>
      <c r="AT49" s="239">
        <v>98</v>
      </c>
      <c r="AU49" s="239">
        <v>65</v>
      </c>
      <c r="AV49" s="239">
        <v>10</v>
      </c>
      <c r="AW49" s="239">
        <v>21</v>
      </c>
      <c r="CT49" s="239">
        <v>450331</v>
      </c>
      <c r="CU49" s="239">
        <v>4961176</v>
      </c>
      <c r="CV49" s="239">
        <v>44.8022542</v>
      </c>
      <c r="CW49" s="239">
        <v>-93.628034600000007</v>
      </c>
      <c r="CX49" s="239" t="s">
        <v>379</v>
      </c>
      <c r="CY49" s="239" t="s">
        <v>2114</v>
      </c>
    </row>
    <row r="50" spans="1:103" x14ac:dyDescent="0.25">
      <c r="A50" s="239">
        <v>10697557</v>
      </c>
      <c r="B50" s="239">
        <v>2</v>
      </c>
      <c r="C50" s="239">
        <v>212</v>
      </c>
      <c r="D50" s="239">
        <v>147.37899999999999</v>
      </c>
      <c r="E50" s="239">
        <v>10</v>
      </c>
      <c r="F50" s="239" t="s">
        <v>2052</v>
      </c>
      <c r="H50" s="239" t="s">
        <v>374</v>
      </c>
      <c r="I50" s="239">
        <v>25</v>
      </c>
      <c r="K50" s="239">
        <v>11501614</v>
      </c>
      <c r="L50" s="239">
        <v>110320129</v>
      </c>
      <c r="M50" s="239">
        <v>1</v>
      </c>
      <c r="N50" s="239">
        <v>31</v>
      </c>
      <c r="O50" s="239">
        <v>2011</v>
      </c>
      <c r="P50" s="239" t="s">
        <v>381</v>
      </c>
      <c r="Q50" s="239">
        <v>11</v>
      </c>
      <c r="R50" s="239" t="s">
        <v>376</v>
      </c>
      <c r="S50" s="239">
        <v>5</v>
      </c>
      <c r="T50" s="239">
        <v>0</v>
      </c>
      <c r="U50" s="239">
        <v>1</v>
      </c>
      <c r="V50" s="239">
        <v>98</v>
      </c>
      <c r="W50" s="239">
        <v>76</v>
      </c>
      <c r="X50" s="239">
        <v>2</v>
      </c>
      <c r="Y50" s="239">
        <v>1</v>
      </c>
      <c r="Z50" s="239">
        <v>2</v>
      </c>
      <c r="AA50" s="239">
        <v>4</v>
      </c>
      <c r="AB50" s="239">
        <v>5</v>
      </c>
      <c r="AC50" s="239">
        <v>98</v>
      </c>
      <c r="AD50" s="239">
        <v>212</v>
      </c>
      <c r="AE50" s="239">
        <v>10</v>
      </c>
      <c r="AF50" s="239" t="s">
        <v>378</v>
      </c>
      <c r="AG50" s="239">
        <v>3</v>
      </c>
      <c r="AH50" s="239">
        <v>2</v>
      </c>
      <c r="AI50" s="239">
        <v>1</v>
      </c>
      <c r="AJ50" s="239">
        <v>4</v>
      </c>
      <c r="AK50" s="239">
        <v>21</v>
      </c>
      <c r="AL50" s="239">
        <v>33</v>
      </c>
      <c r="AM50" s="239" t="s">
        <v>384</v>
      </c>
      <c r="AN50" s="239">
        <v>5</v>
      </c>
      <c r="AO50" s="239">
        <v>3</v>
      </c>
      <c r="AS50" s="239">
        <v>1</v>
      </c>
      <c r="AT50" s="239">
        <v>98</v>
      </c>
      <c r="AU50" s="239">
        <v>65</v>
      </c>
      <c r="AV50" s="239">
        <v>11</v>
      </c>
      <c r="AW50" s="239">
        <v>21</v>
      </c>
      <c r="CT50" s="239">
        <v>450334</v>
      </c>
      <c r="CU50" s="239">
        <v>4961181</v>
      </c>
      <c r="CV50" s="239">
        <v>44.802302699999998</v>
      </c>
      <c r="CW50" s="239">
        <v>-93.627995799999994</v>
      </c>
      <c r="CX50" s="239" t="s">
        <v>379</v>
      </c>
      <c r="CY50" s="239" t="s">
        <v>2115</v>
      </c>
    </row>
    <row r="51" spans="1:103" x14ac:dyDescent="0.25">
      <c r="A51" s="239">
        <v>766533</v>
      </c>
      <c r="B51" s="239">
        <v>2</v>
      </c>
      <c r="C51" s="239">
        <v>212</v>
      </c>
      <c r="D51" s="239">
        <v>147.452</v>
      </c>
      <c r="E51" s="239">
        <v>10</v>
      </c>
      <c r="F51" s="239" t="s">
        <v>2052</v>
      </c>
      <c r="H51" s="239" t="s">
        <v>374</v>
      </c>
      <c r="I51" s="239">
        <v>25</v>
      </c>
      <c r="K51" s="239">
        <v>19514583</v>
      </c>
      <c r="M51" s="239">
        <v>11</v>
      </c>
      <c r="N51" s="239">
        <v>30</v>
      </c>
      <c r="O51" s="239">
        <v>2019</v>
      </c>
      <c r="P51" s="239" t="s">
        <v>386</v>
      </c>
      <c r="Q51" s="239">
        <v>11</v>
      </c>
      <c r="R51" s="239" t="s">
        <v>376</v>
      </c>
      <c r="S51" s="239">
        <v>5</v>
      </c>
      <c r="T51" s="239">
        <v>0</v>
      </c>
      <c r="U51" s="239">
        <v>1</v>
      </c>
      <c r="W51" s="239">
        <v>55</v>
      </c>
      <c r="X51" s="239">
        <v>2</v>
      </c>
      <c r="Y51" s="239">
        <v>1</v>
      </c>
      <c r="Z51" s="239">
        <v>5</v>
      </c>
      <c r="AB51" s="239">
        <v>4</v>
      </c>
      <c r="AC51" s="239">
        <v>98</v>
      </c>
      <c r="AD51" s="239" t="s">
        <v>377</v>
      </c>
      <c r="AF51" s="239" t="s">
        <v>470</v>
      </c>
      <c r="AG51" s="239">
        <v>3</v>
      </c>
      <c r="AH51" s="239">
        <v>2</v>
      </c>
      <c r="AI51" s="239">
        <v>4</v>
      </c>
      <c r="AJ51" s="239">
        <v>4</v>
      </c>
      <c r="AK51" s="239">
        <v>21</v>
      </c>
      <c r="AL51" s="239">
        <v>37</v>
      </c>
      <c r="AM51" s="239" t="s">
        <v>384</v>
      </c>
      <c r="AN51" s="239">
        <v>5</v>
      </c>
      <c r="AO51" s="239">
        <v>63</v>
      </c>
      <c r="AS51" s="239">
        <v>15</v>
      </c>
      <c r="AT51" s="239">
        <v>9</v>
      </c>
      <c r="AU51" s="239">
        <v>65</v>
      </c>
      <c r="AV51" s="239">
        <v>11</v>
      </c>
      <c r="AW51" s="239">
        <v>21</v>
      </c>
      <c r="CT51" s="239">
        <v>450393.70925408602</v>
      </c>
      <c r="CU51" s="239">
        <v>4961316.4930996504</v>
      </c>
      <c r="CV51" s="239">
        <v>44.803527219999999</v>
      </c>
      <c r="CW51" s="239">
        <v>-93.627259179999996</v>
      </c>
      <c r="CX51" s="239" t="s">
        <v>379</v>
      </c>
      <c r="CY51" s="239" t="s">
        <v>2116</v>
      </c>
    </row>
    <row r="52" spans="1:103" x14ac:dyDescent="0.25">
      <c r="A52" s="239">
        <v>10778252</v>
      </c>
      <c r="B52" s="239">
        <v>2</v>
      </c>
      <c r="C52" s="239">
        <v>212</v>
      </c>
      <c r="D52" s="239">
        <v>147.602</v>
      </c>
      <c r="E52" s="239">
        <v>10</v>
      </c>
      <c r="F52" s="239" t="s">
        <v>2052</v>
      </c>
      <c r="H52" s="239" t="s">
        <v>374</v>
      </c>
      <c r="I52" s="239">
        <v>25</v>
      </c>
      <c r="K52" s="239">
        <v>12505652</v>
      </c>
      <c r="L52" s="239">
        <v>121670264</v>
      </c>
      <c r="M52" s="239">
        <v>6</v>
      </c>
      <c r="N52" s="239">
        <v>13</v>
      </c>
      <c r="O52" s="239">
        <v>2012</v>
      </c>
      <c r="P52" s="239" t="s">
        <v>375</v>
      </c>
      <c r="Q52" s="239">
        <v>7</v>
      </c>
      <c r="R52" s="239" t="s">
        <v>393</v>
      </c>
      <c r="S52" s="239">
        <v>5</v>
      </c>
      <c r="T52" s="239">
        <v>0</v>
      </c>
      <c r="U52" s="239">
        <v>2</v>
      </c>
      <c r="V52" s="239">
        <v>7</v>
      </c>
      <c r="W52" s="239">
        <v>45</v>
      </c>
      <c r="X52" s="239">
        <v>2</v>
      </c>
      <c r="Y52" s="239">
        <v>1</v>
      </c>
      <c r="Z52" s="239">
        <v>2</v>
      </c>
      <c r="AB52" s="239">
        <v>1</v>
      </c>
      <c r="AC52" s="239">
        <v>98</v>
      </c>
      <c r="AD52" s="239" t="s">
        <v>404</v>
      </c>
      <c r="AE52" s="239">
        <v>41</v>
      </c>
      <c r="AF52" s="239" t="s">
        <v>378</v>
      </c>
      <c r="AG52" s="239">
        <v>90</v>
      </c>
      <c r="AH52" s="239">
        <v>2</v>
      </c>
      <c r="AI52" s="239">
        <v>2</v>
      </c>
      <c r="AJ52" s="239">
        <v>3</v>
      </c>
      <c r="AK52" s="239">
        <v>28</v>
      </c>
      <c r="AL52" s="239">
        <v>24</v>
      </c>
      <c r="AM52" s="239" t="s">
        <v>384</v>
      </c>
      <c r="AN52" s="239">
        <v>5</v>
      </c>
      <c r="AO52" s="239">
        <v>8</v>
      </c>
      <c r="AS52" s="239">
        <v>1</v>
      </c>
      <c r="AT52" s="239">
        <v>98</v>
      </c>
      <c r="AU52" s="239">
        <v>65</v>
      </c>
      <c r="AV52" s="239">
        <v>11</v>
      </c>
      <c r="AW52" s="239">
        <v>21</v>
      </c>
      <c r="AX52" s="239">
        <v>2</v>
      </c>
      <c r="AY52" s="239">
        <v>2</v>
      </c>
      <c r="AZ52" s="239">
        <v>3</v>
      </c>
      <c r="BA52" s="239">
        <v>27</v>
      </c>
      <c r="BB52" s="239">
        <v>27</v>
      </c>
      <c r="BC52" s="239" t="s">
        <v>384</v>
      </c>
      <c r="BD52" s="239">
        <v>5</v>
      </c>
      <c r="BE52" s="239">
        <v>1</v>
      </c>
      <c r="BI52" s="239">
        <v>1</v>
      </c>
      <c r="BJ52" s="239">
        <v>98</v>
      </c>
      <c r="BK52" s="239">
        <v>65</v>
      </c>
      <c r="BL52" s="239">
        <v>11</v>
      </c>
      <c r="BM52" s="239">
        <v>21</v>
      </c>
      <c r="CT52" s="239">
        <v>450514</v>
      </c>
      <c r="CU52" s="239">
        <v>4961491</v>
      </c>
      <c r="CV52" s="239">
        <v>44.8051095</v>
      </c>
      <c r="CW52" s="239">
        <v>-93.625749499999998</v>
      </c>
      <c r="CX52" s="239" t="s">
        <v>379</v>
      </c>
      <c r="CY52" s="239" t="s">
        <v>2117</v>
      </c>
    </row>
    <row r="53" spans="1:103" x14ac:dyDescent="0.25">
      <c r="A53" s="239">
        <v>10696292</v>
      </c>
      <c r="B53" s="239">
        <v>2</v>
      </c>
      <c r="C53" s="239">
        <v>212</v>
      </c>
      <c r="D53" s="239">
        <v>147.62899999999999</v>
      </c>
      <c r="E53" s="239">
        <v>10</v>
      </c>
      <c r="F53" s="239" t="s">
        <v>2052</v>
      </c>
      <c r="H53" s="239" t="s">
        <v>374</v>
      </c>
      <c r="I53" s="239">
        <v>25</v>
      </c>
      <c r="K53" s="239">
        <v>11500421</v>
      </c>
      <c r="L53" s="239">
        <v>110120514</v>
      </c>
      <c r="M53" s="239">
        <v>1</v>
      </c>
      <c r="N53" s="239">
        <v>10</v>
      </c>
      <c r="O53" s="239">
        <v>2011</v>
      </c>
      <c r="P53" s="239" t="s">
        <v>381</v>
      </c>
      <c r="Q53" s="239">
        <v>12</v>
      </c>
      <c r="R53" s="239" t="s">
        <v>393</v>
      </c>
      <c r="S53" s="239">
        <v>4</v>
      </c>
      <c r="T53" s="239">
        <v>0</v>
      </c>
      <c r="U53" s="239">
        <v>1</v>
      </c>
      <c r="V53" s="239">
        <v>4</v>
      </c>
      <c r="W53" s="239">
        <v>6</v>
      </c>
      <c r="X53" s="239">
        <v>2</v>
      </c>
      <c r="Y53" s="239">
        <v>1</v>
      </c>
      <c r="Z53" s="239">
        <v>4</v>
      </c>
      <c r="AB53" s="239">
        <v>3</v>
      </c>
      <c r="AC53" s="239">
        <v>98</v>
      </c>
      <c r="AD53" s="239">
        <v>212</v>
      </c>
      <c r="AE53" s="239" t="s">
        <v>2092</v>
      </c>
      <c r="AF53" s="239" t="s">
        <v>378</v>
      </c>
      <c r="AG53" s="239">
        <v>3</v>
      </c>
      <c r="AH53" s="239">
        <v>2</v>
      </c>
      <c r="AI53" s="239">
        <v>3</v>
      </c>
      <c r="AJ53" s="239">
        <v>3</v>
      </c>
      <c r="AK53" s="239">
        <v>21</v>
      </c>
      <c r="AL53" s="239">
        <v>36</v>
      </c>
      <c r="AM53" s="239" t="s">
        <v>374</v>
      </c>
      <c r="AN53" s="239">
        <v>5</v>
      </c>
      <c r="AO53" s="239">
        <v>3</v>
      </c>
      <c r="AS53" s="239">
        <v>1</v>
      </c>
      <c r="AT53" s="239">
        <v>98</v>
      </c>
      <c r="AU53" s="239">
        <v>65</v>
      </c>
      <c r="AV53" s="239">
        <v>10</v>
      </c>
      <c r="AW53" s="239">
        <v>21</v>
      </c>
      <c r="CT53" s="239">
        <v>450536</v>
      </c>
      <c r="CU53" s="239">
        <v>4961529</v>
      </c>
      <c r="CV53" s="239">
        <v>44.805445599999999</v>
      </c>
      <c r="CW53" s="239">
        <v>-93.625480499999995</v>
      </c>
      <c r="CX53" s="239" t="s">
        <v>379</v>
      </c>
      <c r="CY53" s="239" t="s">
        <v>2118</v>
      </c>
    </row>
    <row r="54" spans="1:103" x14ac:dyDescent="0.25">
      <c r="A54" s="239">
        <v>800897</v>
      </c>
      <c r="B54" s="239">
        <v>2</v>
      </c>
      <c r="C54" s="239">
        <v>212</v>
      </c>
      <c r="D54" s="239">
        <v>147.65600000000001</v>
      </c>
      <c r="E54" s="239">
        <v>10</v>
      </c>
      <c r="F54" s="239" t="s">
        <v>2052</v>
      </c>
      <c r="H54" s="239" t="s">
        <v>374</v>
      </c>
      <c r="I54" s="239">
        <v>25</v>
      </c>
      <c r="K54" s="239">
        <v>20001873</v>
      </c>
      <c r="L54" s="239">
        <v>200570066</v>
      </c>
      <c r="M54" s="239">
        <v>2</v>
      </c>
      <c r="N54" s="239">
        <v>26</v>
      </c>
      <c r="O54" s="239">
        <v>2020</v>
      </c>
      <c r="P54" s="239" t="s">
        <v>375</v>
      </c>
      <c r="Q54" s="239">
        <v>14</v>
      </c>
      <c r="R54" s="239">
        <v>98</v>
      </c>
      <c r="S54" s="239">
        <v>5</v>
      </c>
      <c r="T54" s="239">
        <v>0</v>
      </c>
      <c r="U54" s="239">
        <v>2</v>
      </c>
      <c r="V54" s="239">
        <v>12</v>
      </c>
      <c r="W54" s="239">
        <v>10</v>
      </c>
      <c r="X54" s="239">
        <v>3</v>
      </c>
      <c r="Y54" s="239">
        <v>1</v>
      </c>
      <c r="Z54" s="239">
        <v>1</v>
      </c>
      <c r="AB54" s="239">
        <v>1</v>
      </c>
      <c r="AC54" s="239">
        <v>98</v>
      </c>
      <c r="AD54" s="239" t="s">
        <v>377</v>
      </c>
      <c r="AE54" s="239" t="s">
        <v>2092</v>
      </c>
      <c r="AF54" s="239" t="s">
        <v>470</v>
      </c>
      <c r="AG54" s="239">
        <v>7</v>
      </c>
      <c r="AH54" s="239">
        <v>2</v>
      </c>
      <c r="AI54" s="239">
        <v>4</v>
      </c>
      <c r="AJ54" s="239">
        <v>2</v>
      </c>
      <c r="AK54" s="239">
        <v>21</v>
      </c>
      <c r="AL54" s="239">
        <v>72</v>
      </c>
      <c r="AM54" s="239" t="s">
        <v>374</v>
      </c>
      <c r="AN54" s="239">
        <v>5</v>
      </c>
      <c r="AO54" s="239">
        <v>90</v>
      </c>
      <c r="AS54" s="239">
        <v>11</v>
      </c>
      <c r="AT54" s="239">
        <v>20</v>
      </c>
      <c r="AU54" s="239">
        <v>65</v>
      </c>
      <c r="AV54" s="239">
        <v>11</v>
      </c>
      <c r="AW54" s="239">
        <v>23</v>
      </c>
      <c r="AX54" s="239">
        <v>2</v>
      </c>
      <c r="AY54" s="239">
        <v>3</v>
      </c>
      <c r="AZ54" s="239">
        <v>2</v>
      </c>
      <c r="BA54" s="239">
        <v>34</v>
      </c>
      <c r="BB54" s="239">
        <v>67</v>
      </c>
      <c r="BC54" s="239" t="s">
        <v>374</v>
      </c>
      <c r="BD54" s="239">
        <v>5</v>
      </c>
      <c r="BE54" s="239">
        <v>1</v>
      </c>
      <c r="BI54" s="239">
        <v>11</v>
      </c>
      <c r="BJ54" s="239">
        <v>20</v>
      </c>
      <c r="BK54" s="239">
        <v>65</v>
      </c>
      <c r="BL54" s="239">
        <v>11</v>
      </c>
      <c r="BM54" s="239">
        <v>23</v>
      </c>
      <c r="CT54" s="239">
        <v>450557.06797665701</v>
      </c>
      <c r="CU54" s="239">
        <v>4961600.6359655503</v>
      </c>
      <c r="CV54" s="239">
        <v>44.806096320000002</v>
      </c>
      <c r="CW54" s="239">
        <v>-93.625221300000007</v>
      </c>
      <c r="CX54" s="239" t="s">
        <v>379</v>
      </c>
      <c r="CY54" s="239" t="s">
        <v>2119</v>
      </c>
    </row>
    <row r="55" spans="1:103" x14ac:dyDescent="0.25">
      <c r="A55" s="239">
        <v>10703695</v>
      </c>
      <c r="B55" s="239">
        <v>2</v>
      </c>
      <c r="C55" s="239">
        <v>212</v>
      </c>
      <c r="D55" s="239">
        <v>147.66499999999999</v>
      </c>
      <c r="E55" s="239">
        <v>10</v>
      </c>
      <c r="F55" s="239" t="s">
        <v>2052</v>
      </c>
      <c r="H55" s="239" t="s">
        <v>374</v>
      </c>
      <c r="I55" s="239">
        <v>25</v>
      </c>
      <c r="K55" s="239">
        <v>11509666</v>
      </c>
      <c r="L55" s="239">
        <v>112760018</v>
      </c>
      <c r="M55" s="239">
        <v>10</v>
      </c>
      <c r="N55" s="239">
        <v>1</v>
      </c>
      <c r="O55" s="239">
        <v>2011</v>
      </c>
      <c r="P55" s="239" t="s">
        <v>386</v>
      </c>
      <c r="Q55" s="239">
        <v>14</v>
      </c>
      <c r="S55" s="239">
        <v>5</v>
      </c>
      <c r="T55" s="239">
        <v>0</v>
      </c>
      <c r="U55" s="239">
        <v>1</v>
      </c>
      <c r="V55" s="239">
        <v>4</v>
      </c>
      <c r="W55" s="239">
        <v>60</v>
      </c>
      <c r="X55" s="239">
        <v>2</v>
      </c>
      <c r="Y55" s="239">
        <v>1</v>
      </c>
      <c r="Z55" s="239">
        <v>1</v>
      </c>
      <c r="AB55" s="239">
        <v>1</v>
      </c>
      <c r="AC55" s="239">
        <v>98</v>
      </c>
      <c r="AD55" s="239" t="s">
        <v>404</v>
      </c>
      <c r="AE55" s="239" t="s">
        <v>2095</v>
      </c>
      <c r="AF55" s="239" t="s">
        <v>378</v>
      </c>
      <c r="AG55" s="239">
        <v>3</v>
      </c>
      <c r="AH55" s="239">
        <v>2</v>
      </c>
      <c r="AI55" s="239">
        <v>3</v>
      </c>
      <c r="AJ55" s="239">
        <v>1</v>
      </c>
      <c r="AK55" s="239">
        <v>21</v>
      </c>
      <c r="AL55" s="239">
        <v>15</v>
      </c>
      <c r="AM55" s="239" t="s">
        <v>374</v>
      </c>
      <c r="AN55" s="239">
        <v>5</v>
      </c>
      <c r="AO55" s="239">
        <v>15</v>
      </c>
      <c r="AS55" s="239">
        <v>1</v>
      </c>
      <c r="AT55" s="239">
        <v>98</v>
      </c>
      <c r="AU55" s="239">
        <v>65</v>
      </c>
      <c r="AV55" s="239">
        <v>11</v>
      </c>
      <c r="AW55" s="239">
        <v>21</v>
      </c>
      <c r="CT55" s="239">
        <v>450565</v>
      </c>
      <c r="CU55" s="239">
        <v>4961578</v>
      </c>
      <c r="CV55" s="239">
        <v>44.8058932</v>
      </c>
      <c r="CW55" s="239">
        <v>-93.625122300000001</v>
      </c>
      <c r="CX55" s="239" t="s">
        <v>379</v>
      </c>
      <c r="CY55" s="239" t="s">
        <v>2120</v>
      </c>
    </row>
    <row r="56" spans="1:103" x14ac:dyDescent="0.25">
      <c r="A56" s="239">
        <v>10704370</v>
      </c>
      <c r="B56" s="239">
        <v>2</v>
      </c>
      <c r="C56" s="239">
        <v>212</v>
      </c>
      <c r="D56" s="239">
        <v>147.66499999999999</v>
      </c>
      <c r="E56" s="239">
        <v>10</v>
      </c>
      <c r="F56" s="239" t="s">
        <v>2052</v>
      </c>
      <c r="H56" s="239" t="s">
        <v>374</v>
      </c>
      <c r="I56" s="239">
        <v>25</v>
      </c>
      <c r="K56" s="239">
        <v>11510889</v>
      </c>
      <c r="L56" s="239">
        <v>113110043</v>
      </c>
      <c r="M56" s="239">
        <v>11</v>
      </c>
      <c r="N56" s="239">
        <v>5</v>
      </c>
      <c r="O56" s="239">
        <v>2011</v>
      </c>
      <c r="P56" s="239" t="s">
        <v>386</v>
      </c>
      <c r="Q56" s="239">
        <v>6</v>
      </c>
      <c r="R56" s="239" t="s">
        <v>376</v>
      </c>
      <c r="S56" s="239">
        <v>5</v>
      </c>
      <c r="T56" s="239">
        <v>0</v>
      </c>
      <c r="U56" s="239">
        <v>1</v>
      </c>
      <c r="V56" s="239">
        <v>7</v>
      </c>
      <c r="W56" s="239">
        <v>83</v>
      </c>
      <c r="X56" s="239">
        <v>2</v>
      </c>
      <c r="Y56" s="239">
        <v>6</v>
      </c>
      <c r="Z56" s="239">
        <v>1</v>
      </c>
      <c r="AB56" s="239">
        <v>1</v>
      </c>
      <c r="AC56" s="239">
        <v>98</v>
      </c>
      <c r="AD56" s="239" t="s">
        <v>404</v>
      </c>
      <c r="AE56" s="239" t="s">
        <v>2095</v>
      </c>
      <c r="AF56" s="239" t="s">
        <v>378</v>
      </c>
      <c r="AG56" s="239">
        <v>3</v>
      </c>
      <c r="AH56" s="239">
        <v>2</v>
      </c>
      <c r="AI56" s="239">
        <v>3</v>
      </c>
      <c r="AJ56" s="239">
        <v>4</v>
      </c>
      <c r="AK56" s="239">
        <v>27</v>
      </c>
      <c r="AL56" s="239">
        <v>36</v>
      </c>
      <c r="AM56" s="239" t="s">
        <v>374</v>
      </c>
      <c r="AN56" s="239">
        <v>5</v>
      </c>
      <c r="AO56" s="239">
        <v>72</v>
      </c>
      <c r="AS56" s="239">
        <v>1</v>
      </c>
      <c r="AT56" s="239">
        <v>98</v>
      </c>
      <c r="AU56" s="239">
        <v>65</v>
      </c>
      <c r="AV56" s="239">
        <v>11</v>
      </c>
      <c r="AW56" s="239">
        <v>21</v>
      </c>
      <c r="CT56" s="239">
        <v>450565</v>
      </c>
      <c r="CU56" s="239">
        <v>4961578</v>
      </c>
      <c r="CV56" s="239">
        <v>44.8058932</v>
      </c>
      <c r="CW56" s="239">
        <v>-93.625122300000001</v>
      </c>
      <c r="CX56" s="239" t="s">
        <v>379</v>
      </c>
      <c r="CY56" s="239" t="s">
        <v>2121</v>
      </c>
    </row>
    <row r="57" spans="1:103" x14ac:dyDescent="0.25">
      <c r="A57" s="239">
        <v>10936834</v>
      </c>
      <c r="B57" s="239">
        <v>2</v>
      </c>
      <c r="C57" s="239">
        <v>212</v>
      </c>
      <c r="D57" s="239">
        <v>147.66499999999999</v>
      </c>
      <c r="E57" s="239">
        <v>10</v>
      </c>
      <c r="F57" s="239" t="s">
        <v>2052</v>
      </c>
      <c r="H57" s="239" t="s">
        <v>374</v>
      </c>
      <c r="I57" s="239">
        <v>25</v>
      </c>
      <c r="K57" s="239">
        <v>14007756</v>
      </c>
      <c r="L57" s="239">
        <v>142300107</v>
      </c>
      <c r="M57" s="239">
        <v>8</v>
      </c>
      <c r="N57" s="239">
        <v>18</v>
      </c>
      <c r="O57" s="239">
        <v>2014</v>
      </c>
      <c r="P57" s="239" t="s">
        <v>381</v>
      </c>
      <c r="Q57" s="239">
        <v>15</v>
      </c>
      <c r="S57" s="239">
        <v>5</v>
      </c>
      <c r="T57" s="239">
        <v>0</v>
      </c>
      <c r="U57" s="239">
        <v>2</v>
      </c>
      <c r="V57" s="239">
        <v>1</v>
      </c>
      <c r="W57" s="239">
        <v>10</v>
      </c>
      <c r="X57" s="239">
        <v>4</v>
      </c>
      <c r="Y57" s="239">
        <v>1</v>
      </c>
      <c r="Z57" s="239">
        <v>1</v>
      </c>
      <c r="AA57" s="239">
        <v>1</v>
      </c>
      <c r="AB57" s="239">
        <v>1</v>
      </c>
      <c r="AC57" s="239">
        <v>98</v>
      </c>
      <c r="AD57" s="239" t="s">
        <v>2122</v>
      </c>
      <c r="AE57" s="239" t="s">
        <v>2123</v>
      </c>
      <c r="AF57" s="239" t="s">
        <v>378</v>
      </c>
      <c r="AG57" s="239">
        <v>7</v>
      </c>
      <c r="AH57" s="239">
        <v>2</v>
      </c>
      <c r="AI57" s="239">
        <v>1</v>
      </c>
      <c r="AJ57" s="239">
        <v>6</v>
      </c>
      <c r="AK57" s="239">
        <v>4</v>
      </c>
      <c r="AL57" s="239">
        <v>46</v>
      </c>
      <c r="AM57" s="239" t="s">
        <v>374</v>
      </c>
      <c r="AN57" s="239">
        <v>5</v>
      </c>
      <c r="AO57" s="239">
        <v>5</v>
      </c>
      <c r="AP57" s="239">
        <v>9</v>
      </c>
      <c r="AS57" s="239">
        <v>4</v>
      </c>
      <c r="AT57" s="239">
        <v>20</v>
      </c>
      <c r="AU57" s="239">
        <v>45</v>
      </c>
      <c r="AV57" s="239">
        <v>11</v>
      </c>
      <c r="AW57" s="239">
        <v>20</v>
      </c>
      <c r="AX57" s="239">
        <v>2</v>
      </c>
      <c r="AY57" s="239">
        <v>4</v>
      </c>
      <c r="AZ57" s="239">
        <v>6</v>
      </c>
      <c r="BA57" s="239">
        <v>4</v>
      </c>
      <c r="BB57" s="239">
        <v>16</v>
      </c>
      <c r="BC57" s="239" t="s">
        <v>374</v>
      </c>
      <c r="BD57" s="239">
        <v>5</v>
      </c>
      <c r="BE57" s="239">
        <v>1</v>
      </c>
      <c r="BF57" s="239">
        <v>10</v>
      </c>
      <c r="BI57" s="239">
        <v>4</v>
      </c>
      <c r="BJ57" s="239">
        <v>20</v>
      </c>
      <c r="BK57" s="239">
        <v>45</v>
      </c>
      <c r="BL57" s="239">
        <v>11</v>
      </c>
      <c r="BM57" s="239">
        <v>20</v>
      </c>
      <c r="CT57" s="239">
        <v>450565</v>
      </c>
      <c r="CU57" s="239">
        <v>4961578</v>
      </c>
      <c r="CV57" s="239">
        <v>44.8058932</v>
      </c>
      <c r="CW57" s="239">
        <v>-93.625122300000001</v>
      </c>
      <c r="CX57" s="239" t="s">
        <v>379</v>
      </c>
      <c r="CY57" s="239" t="s">
        <v>2124</v>
      </c>
    </row>
    <row r="58" spans="1:103" x14ac:dyDescent="0.25">
      <c r="A58" s="239">
        <v>10848131</v>
      </c>
      <c r="B58" s="239">
        <v>2</v>
      </c>
      <c r="C58" s="239">
        <v>212</v>
      </c>
      <c r="D58" s="239">
        <v>147.71899999999999</v>
      </c>
      <c r="E58" s="239">
        <v>10</v>
      </c>
      <c r="F58" s="239" t="s">
        <v>2052</v>
      </c>
      <c r="H58" s="239" t="s">
        <v>374</v>
      </c>
      <c r="I58" s="239">
        <v>25</v>
      </c>
      <c r="K58" s="239">
        <v>13500821</v>
      </c>
      <c r="L58" s="239">
        <v>130280305</v>
      </c>
      <c r="M58" s="239">
        <v>1</v>
      </c>
      <c r="N58" s="239">
        <v>23</v>
      </c>
      <c r="O58" s="239">
        <v>2013</v>
      </c>
      <c r="P58" s="239" t="s">
        <v>375</v>
      </c>
      <c r="Q58" s="239">
        <v>7</v>
      </c>
      <c r="R58" s="239" t="s">
        <v>393</v>
      </c>
      <c r="S58" s="239">
        <v>5</v>
      </c>
      <c r="T58" s="239">
        <v>0</v>
      </c>
      <c r="U58" s="239">
        <v>1</v>
      </c>
      <c r="V58" s="239">
        <v>4</v>
      </c>
      <c r="W58" s="239">
        <v>53</v>
      </c>
      <c r="X58" s="239">
        <v>2</v>
      </c>
      <c r="Y58" s="239">
        <v>1</v>
      </c>
      <c r="Z58" s="239">
        <v>2</v>
      </c>
      <c r="AB58" s="239">
        <v>3</v>
      </c>
      <c r="AC58" s="239">
        <v>98</v>
      </c>
      <c r="AD58" s="239" t="s">
        <v>404</v>
      </c>
      <c r="AE58" s="239" t="s">
        <v>2125</v>
      </c>
      <c r="AF58" s="239" t="s">
        <v>378</v>
      </c>
      <c r="AG58" s="239">
        <v>3</v>
      </c>
      <c r="AH58" s="239">
        <v>2</v>
      </c>
      <c r="AI58" s="239">
        <v>4</v>
      </c>
      <c r="AJ58" s="239">
        <v>3</v>
      </c>
      <c r="AK58" s="239">
        <v>21</v>
      </c>
      <c r="AL58" s="239">
        <v>26</v>
      </c>
      <c r="AM58" s="239" t="s">
        <v>384</v>
      </c>
      <c r="AN58" s="239">
        <v>5</v>
      </c>
      <c r="AO58" s="239">
        <v>3</v>
      </c>
      <c r="AS58" s="239">
        <v>1</v>
      </c>
      <c r="AT58" s="239">
        <v>98</v>
      </c>
      <c r="AU58" s="239">
        <v>65</v>
      </c>
      <c r="AV58" s="239">
        <v>11</v>
      </c>
      <c r="AW58" s="239">
        <v>21</v>
      </c>
      <c r="CT58" s="239">
        <v>450609</v>
      </c>
      <c r="CU58" s="239">
        <v>4961653</v>
      </c>
      <c r="CV58" s="239">
        <v>44.806571900000002</v>
      </c>
      <c r="CW58" s="239">
        <v>-93.624573799999993</v>
      </c>
      <c r="CX58" s="239" t="s">
        <v>379</v>
      </c>
      <c r="CY58" s="239" t="s">
        <v>2126</v>
      </c>
    </row>
    <row r="59" spans="1:103" x14ac:dyDescent="0.25">
      <c r="A59" s="239">
        <v>10856311</v>
      </c>
      <c r="B59" s="239">
        <v>2</v>
      </c>
      <c r="C59" s="239">
        <v>212</v>
      </c>
      <c r="D59" s="239">
        <v>147.71899999999999</v>
      </c>
      <c r="E59" s="239">
        <v>10</v>
      </c>
      <c r="F59" s="239" t="s">
        <v>2052</v>
      </c>
      <c r="H59" s="239" t="s">
        <v>374</v>
      </c>
      <c r="I59" s="239">
        <v>25</v>
      </c>
      <c r="K59" s="239">
        <v>13513092</v>
      </c>
      <c r="L59" s="239">
        <v>133510520</v>
      </c>
      <c r="M59" s="239">
        <v>12</v>
      </c>
      <c r="N59" s="239">
        <v>14</v>
      </c>
      <c r="O59" s="239">
        <v>2013</v>
      </c>
      <c r="P59" s="239" t="s">
        <v>386</v>
      </c>
      <c r="Q59" s="239">
        <v>8</v>
      </c>
      <c r="R59" s="239" t="s">
        <v>376</v>
      </c>
      <c r="S59" s="239">
        <v>5</v>
      </c>
      <c r="T59" s="239">
        <v>0</v>
      </c>
      <c r="U59" s="239">
        <v>1</v>
      </c>
      <c r="V59" s="239">
        <v>7</v>
      </c>
      <c r="W59" s="239">
        <v>54</v>
      </c>
      <c r="X59" s="239">
        <v>5</v>
      </c>
      <c r="Y59" s="239">
        <v>1</v>
      </c>
      <c r="Z59" s="239">
        <v>2</v>
      </c>
      <c r="AB59" s="239">
        <v>3</v>
      </c>
      <c r="AC59" s="239">
        <v>98</v>
      </c>
      <c r="AD59" s="239" t="s">
        <v>404</v>
      </c>
      <c r="AE59" s="239" t="s">
        <v>2127</v>
      </c>
      <c r="AF59" s="239" t="s">
        <v>378</v>
      </c>
      <c r="AG59" s="239">
        <v>3</v>
      </c>
      <c r="AH59" s="239">
        <v>2</v>
      </c>
      <c r="AI59" s="239">
        <v>2</v>
      </c>
      <c r="AJ59" s="239">
        <v>4</v>
      </c>
      <c r="AK59" s="239">
        <v>21</v>
      </c>
      <c r="AL59" s="239">
        <v>45</v>
      </c>
      <c r="AM59" s="239" t="s">
        <v>384</v>
      </c>
      <c r="AN59" s="239">
        <v>5</v>
      </c>
      <c r="AO59" s="239">
        <v>3</v>
      </c>
      <c r="AP59" s="239">
        <v>15</v>
      </c>
      <c r="AS59" s="239">
        <v>1</v>
      </c>
      <c r="AT59" s="239">
        <v>98</v>
      </c>
      <c r="AU59" s="239">
        <v>65</v>
      </c>
      <c r="AV59" s="239">
        <v>11</v>
      </c>
      <c r="AW59" s="239">
        <v>21</v>
      </c>
      <c r="CT59" s="239">
        <v>450609</v>
      </c>
      <c r="CU59" s="239">
        <v>4961653</v>
      </c>
      <c r="CV59" s="239">
        <v>44.806571900000002</v>
      </c>
      <c r="CW59" s="239">
        <v>-93.624573799999993</v>
      </c>
      <c r="CX59" s="239" t="s">
        <v>379</v>
      </c>
      <c r="CY59" s="239" t="s">
        <v>2128</v>
      </c>
    </row>
    <row r="60" spans="1:103" x14ac:dyDescent="0.25">
      <c r="A60" s="239">
        <v>10936317</v>
      </c>
      <c r="B60" s="239">
        <v>2</v>
      </c>
      <c r="C60" s="239">
        <v>212</v>
      </c>
      <c r="D60" s="239">
        <v>147.71899999999999</v>
      </c>
      <c r="E60" s="239">
        <v>10</v>
      </c>
      <c r="F60" s="239" t="s">
        <v>2052</v>
      </c>
      <c r="H60" s="239" t="s">
        <v>374</v>
      </c>
      <c r="I60" s="239">
        <v>25</v>
      </c>
      <c r="K60" s="239">
        <v>14507659</v>
      </c>
      <c r="L60" s="239">
        <v>142020165</v>
      </c>
      <c r="M60" s="239">
        <v>7</v>
      </c>
      <c r="N60" s="239">
        <v>17</v>
      </c>
      <c r="O60" s="239">
        <v>2014</v>
      </c>
      <c r="P60" s="239" t="s">
        <v>416</v>
      </c>
      <c r="Q60" s="239">
        <v>23</v>
      </c>
      <c r="R60" s="239" t="s">
        <v>376</v>
      </c>
      <c r="S60" s="239">
        <v>5</v>
      </c>
      <c r="T60" s="239">
        <v>0</v>
      </c>
      <c r="U60" s="239">
        <v>2</v>
      </c>
      <c r="V60" s="239">
        <v>1</v>
      </c>
      <c r="W60" s="239">
        <v>10</v>
      </c>
      <c r="X60" s="239">
        <v>2</v>
      </c>
      <c r="Y60" s="239">
        <v>6</v>
      </c>
      <c r="Z60" s="239">
        <v>1</v>
      </c>
      <c r="AB60" s="239">
        <v>1</v>
      </c>
      <c r="AC60" s="239">
        <v>98</v>
      </c>
      <c r="AD60" s="239" t="s">
        <v>2129</v>
      </c>
      <c r="AE60" s="239" t="s">
        <v>2130</v>
      </c>
      <c r="AF60" s="239" t="s">
        <v>378</v>
      </c>
      <c r="AG60" s="239">
        <v>7</v>
      </c>
      <c r="AH60" s="239">
        <v>2</v>
      </c>
      <c r="AI60" s="239">
        <v>2</v>
      </c>
      <c r="AJ60" s="239">
        <v>4</v>
      </c>
      <c r="AK60" s="239">
        <v>28</v>
      </c>
      <c r="AL60" s="239">
        <v>32</v>
      </c>
      <c r="AM60" s="239" t="s">
        <v>374</v>
      </c>
      <c r="AN60" s="239">
        <v>5</v>
      </c>
      <c r="AO60" s="239">
        <v>7</v>
      </c>
      <c r="AP60" s="239">
        <v>8</v>
      </c>
      <c r="AS60" s="239">
        <v>1</v>
      </c>
      <c r="AT60" s="239">
        <v>98</v>
      </c>
      <c r="AU60" s="239">
        <v>65</v>
      </c>
      <c r="AV60" s="239">
        <v>11</v>
      </c>
      <c r="AW60" s="239">
        <v>21</v>
      </c>
      <c r="AX60" s="239">
        <v>2</v>
      </c>
      <c r="AY60" s="239">
        <v>3</v>
      </c>
      <c r="AZ60" s="239">
        <v>4</v>
      </c>
      <c r="BA60" s="239">
        <v>21</v>
      </c>
      <c r="BB60" s="239">
        <v>21</v>
      </c>
      <c r="BC60" s="239" t="s">
        <v>374</v>
      </c>
      <c r="BD60" s="239">
        <v>5</v>
      </c>
      <c r="BE60" s="239">
        <v>1</v>
      </c>
      <c r="BI60" s="239">
        <v>1</v>
      </c>
      <c r="BJ60" s="239">
        <v>98</v>
      </c>
      <c r="BK60" s="239">
        <v>65</v>
      </c>
      <c r="BL60" s="239">
        <v>11</v>
      </c>
      <c r="BM60" s="239">
        <v>21</v>
      </c>
      <c r="CT60" s="239">
        <v>450609</v>
      </c>
      <c r="CU60" s="239">
        <v>4961653</v>
      </c>
      <c r="CV60" s="239">
        <v>44.806571900000002</v>
      </c>
      <c r="CW60" s="239">
        <v>-93.624573799999993</v>
      </c>
      <c r="CX60" s="239" t="s">
        <v>379</v>
      </c>
      <c r="CY60" s="239" t="s">
        <v>2131</v>
      </c>
    </row>
    <row r="61" spans="1:103" x14ac:dyDescent="0.25">
      <c r="A61" s="239">
        <v>10698664</v>
      </c>
      <c r="B61" s="239">
        <v>2</v>
      </c>
      <c r="C61" s="239">
        <v>212</v>
      </c>
      <c r="D61" s="239">
        <v>147.72300000000001</v>
      </c>
      <c r="E61" s="239">
        <v>10</v>
      </c>
      <c r="F61" s="239" t="s">
        <v>2052</v>
      </c>
      <c r="H61" s="239" t="s">
        <v>374</v>
      </c>
      <c r="I61" s="239">
        <v>25</v>
      </c>
      <c r="K61" s="239">
        <v>11001737</v>
      </c>
      <c r="L61" s="239">
        <v>110530027</v>
      </c>
      <c r="M61" s="239">
        <v>2</v>
      </c>
      <c r="N61" s="239">
        <v>21</v>
      </c>
      <c r="O61" s="239">
        <v>2011</v>
      </c>
      <c r="P61" s="239" t="s">
        <v>381</v>
      </c>
      <c r="Q61" s="239">
        <v>22</v>
      </c>
      <c r="R61" s="239" t="s">
        <v>376</v>
      </c>
      <c r="S61" s="239">
        <v>5</v>
      </c>
      <c r="T61" s="239">
        <v>0</v>
      </c>
      <c r="U61" s="239">
        <v>1</v>
      </c>
      <c r="V61" s="239">
        <v>4</v>
      </c>
      <c r="W61" s="239">
        <v>83</v>
      </c>
      <c r="X61" s="239">
        <v>2</v>
      </c>
      <c r="Y61" s="239">
        <v>4</v>
      </c>
      <c r="Z61" s="239">
        <v>1</v>
      </c>
      <c r="AB61" s="239">
        <v>5</v>
      </c>
      <c r="AC61" s="239">
        <v>98</v>
      </c>
      <c r="AD61" s="239" t="s">
        <v>377</v>
      </c>
      <c r="AE61" s="239" t="s">
        <v>1122</v>
      </c>
      <c r="AF61" s="239" t="s">
        <v>378</v>
      </c>
      <c r="AG61" s="239">
        <v>3</v>
      </c>
      <c r="AH61" s="239">
        <v>2</v>
      </c>
      <c r="AI61" s="239">
        <v>3</v>
      </c>
      <c r="AJ61" s="239">
        <v>3</v>
      </c>
      <c r="AK61" s="239">
        <v>21</v>
      </c>
      <c r="AL61" s="239">
        <v>31</v>
      </c>
      <c r="AM61" s="239" t="s">
        <v>374</v>
      </c>
      <c r="AN61" s="239">
        <v>99</v>
      </c>
      <c r="AO61" s="239">
        <v>3</v>
      </c>
      <c r="AS61" s="239">
        <v>1</v>
      </c>
      <c r="AT61" s="239">
        <v>98</v>
      </c>
      <c r="AU61" s="239">
        <v>65</v>
      </c>
      <c r="AV61" s="239">
        <v>11</v>
      </c>
      <c r="AW61" s="239">
        <v>21</v>
      </c>
      <c r="CT61" s="239">
        <v>450613</v>
      </c>
      <c r="CU61" s="239">
        <v>4961659</v>
      </c>
      <c r="CV61" s="239">
        <v>44.806629800000003</v>
      </c>
      <c r="CW61" s="239">
        <v>-93.6245251</v>
      </c>
      <c r="CX61" s="239" t="s">
        <v>379</v>
      </c>
      <c r="CY61" s="239" t="s">
        <v>2132</v>
      </c>
    </row>
    <row r="62" spans="1:103" x14ac:dyDescent="0.25">
      <c r="A62" s="239">
        <v>10697227</v>
      </c>
      <c r="B62" s="239">
        <v>2</v>
      </c>
      <c r="C62" s="239">
        <v>212</v>
      </c>
      <c r="D62" s="239">
        <v>147.77699999999999</v>
      </c>
      <c r="E62" s="239">
        <v>10</v>
      </c>
      <c r="F62" s="239" t="s">
        <v>2052</v>
      </c>
      <c r="H62" s="239" t="s">
        <v>374</v>
      </c>
      <c r="I62" s="239">
        <v>25</v>
      </c>
      <c r="K62" s="239">
        <v>11501005</v>
      </c>
      <c r="L62" s="239">
        <v>110250472</v>
      </c>
      <c r="M62" s="239">
        <v>1</v>
      </c>
      <c r="N62" s="239">
        <v>19</v>
      </c>
      <c r="O62" s="239">
        <v>2011</v>
      </c>
      <c r="P62" s="239" t="s">
        <v>375</v>
      </c>
      <c r="Q62" s="239">
        <v>10</v>
      </c>
      <c r="R62" s="239" t="s">
        <v>393</v>
      </c>
      <c r="S62" s="239">
        <v>4</v>
      </c>
      <c r="T62" s="239">
        <v>0</v>
      </c>
      <c r="U62" s="239">
        <v>2</v>
      </c>
      <c r="V62" s="239">
        <v>1</v>
      </c>
      <c r="W62" s="239">
        <v>10</v>
      </c>
      <c r="X62" s="239">
        <v>2</v>
      </c>
      <c r="Y62" s="239">
        <v>1</v>
      </c>
      <c r="Z62" s="239">
        <v>1</v>
      </c>
      <c r="AB62" s="239">
        <v>2</v>
      </c>
      <c r="AC62" s="239">
        <v>98</v>
      </c>
      <c r="AD62" s="239" t="s">
        <v>2133</v>
      </c>
      <c r="AE62" s="239" t="s">
        <v>2134</v>
      </c>
      <c r="AF62" s="239" t="s">
        <v>378</v>
      </c>
      <c r="AG62" s="239">
        <v>7</v>
      </c>
      <c r="AH62" s="239">
        <v>2</v>
      </c>
      <c r="AI62" s="239">
        <v>2</v>
      </c>
      <c r="AJ62" s="239">
        <v>3</v>
      </c>
      <c r="AK62" s="239">
        <v>21</v>
      </c>
      <c r="AL62" s="239">
        <v>21</v>
      </c>
      <c r="AM62" s="239" t="s">
        <v>374</v>
      </c>
      <c r="AN62" s="239">
        <v>5</v>
      </c>
      <c r="AO62" s="239">
        <v>3</v>
      </c>
      <c r="AS62" s="239">
        <v>1</v>
      </c>
      <c r="AT62" s="239">
        <v>98</v>
      </c>
      <c r="AU62" s="239">
        <v>65</v>
      </c>
      <c r="AV62" s="239">
        <v>11</v>
      </c>
      <c r="AW62" s="239">
        <v>21</v>
      </c>
      <c r="AX62" s="239">
        <v>2</v>
      </c>
      <c r="AY62" s="239">
        <v>4</v>
      </c>
      <c r="AZ62" s="239">
        <v>3</v>
      </c>
      <c r="BA62" s="239">
        <v>26</v>
      </c>
      <c r="BB62" s="239">
        <v>70</v>
      </c>
      <c r="BC62" s="239" t="s">
        <v>374</v>
      </c>
      <c r="BD62" s="239">
        <v>5</v>
      </c>
      <c r="BE62" s="239">
        <v>1</v>
      </c>
      <c r="BI62" s="239">
        <v>1</v>
      </c>
      <c r="BJ62" s="239">
        <v>98</v>
      </c>
      <c r="BK62" s="239">
        <v>65</v>
      </c>
      <c r="BL62" s="239">
        <v>11</v>
      </c>
      <c r="BM62" s="239">
        <v>21</v>
      </c>
      <c r="CT62" s="239">
        <v>450659</v>
      </c>
      <c r="CU62" s="239">
        <v>4961732</v>
      </c>
      <c r="CV62" s="239">
        <v>44.807284899999999</v>
      </c>
      <c r="CW62" s="239">
        <v>-93.6239408</v>
      </c>
      <c r="CX62" s="239" t="s">
        <v>379</v>
      </c>
      <c r="CY62" s="239" t="s">
        <v>2135</v>
      </c>
    </row>
    <row r="63" spans="1:103" x14ac:dyDescent="0.25">
      <c r="A63" s="239">
        <v>10696301</v>
      </c>
      <c r="B63" s="239">
        <v>2</v>
      </c>
      <c r="C63" s="239">
        <v>212</v>
      </c>
      <c r="D63" s="239">
        <v>147.81399999999999</v>
      </c>
      <c r="E63" s="239">
        <v>10</v>
      </c>
      <c r="F63" s="239" t="s">
        <v>2052</v>
      </c>
      <c r="H63" s="239" t="s">
        <v>374</v>
      </c>
      <c r="I63" s="239">
        <v>25</v>
      </c>
      <c r="K63" s="239">
        <v>11500432</v>
      </c>
      <c r="L63" s="239">
        <v>110120543</v>
      </c>
      <c r="M63" s="239">
        <v>1</v>
      </c>
      <c r="N63" s="239">
        <v>10</v>
      </c>
      <c r="O63" s="239">
        <v>2011</v>
      </c>
      <c r="P63" s="239" t="s">
        <v>381</v>
      </c>
      <c r="Q63" s="239">
        <v>14</v>
      </c>
      <c r="R63" s="239" t="s">
        <v>376</v>
      </c>
      <c r="S63" s="239">
        <v>4</v>
      </c>
      <c r="T63" s="239">
        <v>0</v>
      </c>
      <c r="U63" s="239">
        <v>1</v>
      </c>
      <c r="V63" s="239">
        <v>4</v>
      </c>
      <c r="W63" s="239">
        <v>83</v>
      </c>
      <c r="X63" s="239">
        <v>2</v>
      </c>
      <c r="Y63" s="239">
        <v>1</v>
      </c>
      <c r="Z63" s="239">
        <v>2</v>
      </c>
      <c r="AB63" s="239">
        <v>3</v>
      </c>
      <c r="AC63" s="239">
        <v>98</v>
      </c>
      <c r="AD63" s="239">
        <v>212</v>
      </c>
      <c r="AE63" s="239" t="s">
        <v>2133</v>
      </c>
      <c r="AF63" s="239" t="s">
        <v>378</v>
      </c>
      <c r="AG63" s="239">
        <v>3</v>
      </c>
      <c r="AH63" s="239">
        <v>2</v>
      </c>
      <c r="AI63" s="239">
        <v>3</v>
      </c>
      <c r="AJ63" s="239">
        <v>3</v>
      </c>
      <c r="AK63" s="239">
        <v>21</v>
      </c>
      <c r="AL63" s="239">
        <v>56</v>
      </c>
      <c r="AM63" s="239" t="s">
        <v>384</v>
      </c>
      <c r="AN63" s="239">
        <v>5</v>
      </c>
      <c r="AO63" s="239">
        <v>3</v>
      </c>
      <c r="AS63" s="239">
        <v>1</v>
      </c>
      <c r="AT63" s="239">
        <v>98</v>
      </c>
      <c r="AU63" s="239">
        <v>65</v>
      </c>
      <c r="AV63" s="239">
        <v>10</v>
      </c>
      <c r="AW63" s="239">
        <v>21</v>
      </c>
      <c r="CT63" s="239">
        <v>450694</v>
      </c>
      <c r="CU63" s="239">
        <v>4961781</v>
      </c>
      <c r="CV63" s="239">
        <v>44.807727999999997</v>
      </c>
      <c r="CW63" s="239">
        <v>-93.623507599999996</v>
      </c>
      <c r="CX63" s="239" t="s">
        <v>379</v>
      </c>
      <c r="CY63" s="239" t="s">
        <v>2136</v>
      </c>
    </row>
    <row r="64" spans="1:103" x14ac:dyDescent="0.25">
      <c r="A64" s="239">
        <v>487395</v>
      </c>
      <c r="B64" s="239">
        <v>2</v>
      </c>
      <c r="C64" s="239">
        <v>212</v>
      </c>
      <c r="D64" s="239">
        <v>147.81800000000001</v>
      </c>
      <c r="E64" s="239">
        <v>10</v>
      </c>
      <c r="F64" s="239" t="s">
        <v>2052</v>
      </c>
      <c r="H64" s="239" t="s">
        <v>374</v>
      </c>
      <c r="I64" s="239">
        <v>25</v>
      </c>
      <c r="K64" s="239">
        <v>17507840</v>
      </c>
      <c r="M64" s="239">
        <v>7</v>
      </c>
      <c r="N64" s="239">
        <v>17</v>
      </c>
      <c r="O64" s="239">
        <v>2017</v>
      </c>
      <c r="P64" s="239" t="s">
        <v>381</v>
      </c>
      <c r="Q64" s="239">
        <v>7</v>
      </c>
      <c r="R64" s="239" t="s">
        <v>393</v>
      </c>
      <c r="S64" s="239">
        <v>4</v>
      </c>
      <c r="T64" s="239">
        <v>0</v>
      </c>
      <c r="U64" s="239">
        <v>1</v>
      </c>
      <c r="W64" s="239">
        <v>83</v>
      </c>
      <c r="X64" s="239">
        <v>2</v>
      </c>
      <c r="Y64" s="239">
        <v>1</v>
      </c>
      <c r="Z64" s="239">
        <v>2</v>
      </c>
      <c r="AB64" s="239">
        <v>1</v>
      </c>
      <c r="AC64" s="239">
        <v>98</v>
      </c>
      <c r="AD64" s="239" t="s">
        <v>377</v>
      </c>
      <c r="AF64" s="239" t="s">
        <v>378</v>
      </c>
      <c r="AG64" s="239">
        <v>3</v>
      </c>
      <c r="AH64" s="239">
        <v>2</v>
      </c>
      <c r="AI64" s="239">
        <v>4</v>
      </c>
      <c r="AJ64" s="239">
        <v>1</v>
      </c>
      <c r="AK64" s="239">
        <v>21</v>
      </c>
      <c r="AL64" s="239">
        <v>23</v>
      </c>
      <c r="AM64" s="239" t="s">
        <v>384</v>
      </c>
      <c r="AN64" s="239">
        <v>9</v>
      </c>
      <c r="AO64" s="239">
        <v>62</v>
      </c>
      <c r="AS64" s="239">
        <v>15</v>
      </c>
      <c r="AT64" s="239">
        <v>9</v>
      </c>
      <c r="AU64" s="239">
        <v>65</v>
      </c>
      <c r="AV64" s="239">
        <v>13</v>
      </c>
      <c r="AW64" s="239">
        <v>21</v>
      </c>
      <c r="CT64" s="239">
        <v>450694.27652188699</v>
      </c>
      <c r="CU64" s="239">
        <v>4961786.3940394502</v>
      </c>
      <c r="CV64" s="239">
        <v>44.807777940000001</v>
      </c>
      <c r="CW64" s="239">
        <v>-93.623504370000006</v>
      </c>
      <c r="CX64" s="239" t="s">
        <v>379</v>
      </c>
      <c r="CY64" s="239" t="s">
        <v>2137</v>
      </c>
    </row>
    <row r="65" spans="1:103" x14ac:dyDescent="0.25">
      <c r="A65" s="239">
        <v>420231</v>
      </c>
      <c r="B65" s="239">
        <v>2</v>
      </c>
      <c r="C65" s="239">
        <v>212</v>
      </c>
      <c r="D65" s="239">
        <v>147.9</v>
      </c>
      <c r="E65" s="239">
        <v>10</v>
      </c>
      <c r="F65" s="239" t="s">
        <v>2052</v>
      </c>
      <c r="H65" s="239" t="s">
        <v>374</v>
      </c>
      <c r="I65" s="239">
        <v>25</v>
      </c>
      <c r="K65" s="239">
        <v>17501385</v>
      </c>
      <c r="M65" s="239">
        <v>1</v>
      </c>
      <c r="N65" s="239">
        <v>30</v>
      </c>
      <c r="O65" s="239">
        <v>2017</v>
      </c>
      <c r="P65" s="239" t="s">
        <v>381</v>
      </c>
      <c r="Q65" s="239">
        <v>9</v>
      </c>
      <c r="R65" s="239" t="s">
        <v>393</v>
      </c>
      <c r="S65" s="239">
        <v>5</v>
      </c>
      <c r="T65" s="239">
        <v>0</v>
      </c>
      <c r="U65" s="239">
        <v>1</v>
      </c>
      <c r="V65" s="239">
        <v>90</v>
      </c>
      <c r="W65" s="239">
        <v>10</v>
      </c>
      <c r="X65" s="239">
        <v>2</v>
      </c>
      <c r="Y65" s="239">
        <v>1</v>
      </c>
      <c r="Z65" s="239">
        <v>4</v>
      </c>
      <c r="AB65" s="239">
        <v>5</v>
      </c>
      <c r="AC65" s="239">
        <v>98</v>
      </c>
      <c r="AD65" s="239" t="s">
        <v>377</v>
      </c>
      <c r="AF65" s="239" t="s">
        <v>378</v>
      </c>
      <c r="AG65" s="239">
        <v>4</v>
      </c>
      <c r="AH65" s="239">
        <v>2</v>
      </c>
      <c r="AI65" s="239">
        <v>3</v>
      </c>
      <c r="AJ65" s="239">
        <v>3</v>
      </c>
      <c r="AK65" s="239">
        <v>21</v>
      </c>
      <c r="AL65" s="239">
        <v>43</v>
      </c>
      <c r="AM65" s="239" t="s">
        <v>374</v>
      </c>
      <c r="AN65" s="239">
        <v>5</v>
      </c>
      <c r="AO65" s="239">
        <v>70</v>
      </c>
      <c r="AS65" s="239">
        <v>15</v>
      </c>
      <c r="AT65" s="239">
        <v>9</v>
      </c>
      <c r="AU65" s="239">
        <v>65</v>
      </c>
      <c r="AV65" s="239">
        <v>13</v>
      </c>
      <c r="AW65" s="239">
        <v>21</v>
      </c>
      <c r="CT65" s="239">
        <v>450778.94335788803</v>
      </c>
      <c r="CU65" s="239">
        <v>4961887.9942426505</v>
      </c>
      <c r="CV65" s="239">
        <v>44.80869835</v>
      </c>
      <c r="CW65" s="239">
        <v>-93.622443599999997</v>
      </c>
      <c r="CX65" s="239" t="s">
        <v>379</v>
      </c>
      <c r="CY65" s="239" t="s">
        <v>2138</v>
      </c>
    </row>
    <row r="66" spans="1:103" x14ac:dyDescent="0.25">
      <c r="A66" s="239">
        <v>10782103</v>
      </c>
      <c r="B66" s="239">
        <v>2</v>
      </c>
      <c r="C66" s="239">
        <v>212</v>
      </c>
      <c r="D66" s="239">
        <v>147.92699999999999</v>
      </c>
      <c r="E66" s="239">
        <v>10</v>
      </c>
      <c r="F66" s="239" t="s">
        <v>2052</v>
      </c>
      <c r="H66" s="239" t="s">
        <v>374</v>
      </c>
      <c r="I66" s="239">
        <v>25</v>
      </c>
      <c r="K66" s="239">
        <v>12008392</v>
      </c>
      <c r="L66" s="239">
        <v>123430110</v>
      </c>
      <c r="M66" s="239">
        <v>12</v>
      </c>
      <c r="N66" s="239">
        <v>7</v>
      </c>
      <c r="O66" s="239">
        <v>2012</v>
      </c>
      <c r="P66" s="239" t="s">
        <v>383</v>
      </c>
      <c r="Q66" s="239">
        <v>15</v>
      </c>
      <c r="R66" s="239" t="s">
        <v>376</v>
      </c>
      <c r="S66" s="239">
        <v>5</v>
      </c>
      <c r="T66" s="239">
        <v>0</v>
      </c>
      <c r="U66" s="239">
        <v>2</v>
      </c>
      <c r="V66" s="239">
        <v>10</v>
      </c>
      <c r="W66" s="239">
        <v>10</v>
      </c>
      <c r="X66" s="239">
        <v>2</v>
      </c>
      <c r="Y66" s="239">
        <v>1</v>
      </c>
      <c r="Z66" s="239">
        <v>4</v>
      </c>
      <c r="AB66" s="239">
        <v>5</v>
      </c>
      <c r="AC66" s="239">
        <v>98</v>
      </c>
      <c r="AD66" s="239" t="s">
        <v>377</v>
      </c>
      <c r="AE66" s="239" t="s">
        <v>1109</v>
      </c>
      <c r="AF66" s="239" t="s">
        <v>378</v>
      </c>
      <c r="AG66" s="239">
        <v>5</v>
      </c>
      <c r="AH66" s="239">
        <v>2</v>
      </c>
      <c r="AI66" s="239">
        <v>4</v>
      </c>
      <c r="AJ66" s="239">
        <v>4</v>
      </c>
      <c r="AK66" s="239">
        <v>21</v>
      </c>
      <c r="AL66" s="239">
        <v>16</v>
      </c>
      <c r="AM66" s="239" t="s">
        <v>384</v>
      </c>
      <c r="AN66" s="239">
        <v>5</v>
      </c>
      <c r="AS66" s="239">
        <v>1</v>
      </c>
      <c r="AT66" s="239">
        <v>98</v>
      </c>
      <c r="AU66" s="239">
        <v>65</v>
      </c>
      <c r="AV66" s="239">
        <v>11</v>
      </c>
      <c r="AW66" s="239">
        <v>21</v>
      </c>
      <c r="AX66" s="239">
        <v>2</v>
      </c>
      <c r="AY66" s="239">
        <v>2</v>
      </c>
      <c r="AZ66" s="239">
        <v>4</v>
      </c>
      <c r="BA66" s="239">
        <v>21</v>
      </c>
      <c r="BB66" s="239">
        <v>28</v>
      </c>
      <c r="BC66" s="239" t="s">
        <v>384</v>
      </c>
      <c r="BD66" s="239">
        <v>5</v>
      </c>
      <c r="BI66" s="239">
        <v>1</v>
      </c>
      <c r="BJ66" s="239">
        <v>98</v>
      </c>
      <c r="BK66" s="239">
        <v>65</v>
      </c>
      <c r="BL66" s="239">
        <v>11</v>
      </c>
      <c r="BM66" s="239">
        <v>21</v>
      </c>
      <c r="CT66" s="239">
        <v>450809</v>
      </c>
      <c r="CU66" s="239">
        <v>4961922</v>
      </c>
      <c r="CV66" s="239">
        <v>44.809002900000003</v>
      </c>
      <c r="CW66" s="239">
        <v>-93.622067900000005</v>
      </c>
      <c r="CX66" s="239" t="s">
        <v>379</v>
      </c>
      <c r="CY66" s="239" t="s">
        <v>2139</v>
      </c>
    </row>
    <row r="67" spans="1:103" x14ac:dyDescent="0.25">
      <c r="A67" s="239">
        <v>380962</v>
      </c>
      <c r="B67" s="239">
        <v>2</v>
      </c>
      <c r="C67" s="239">
        <v>212</v>
      </c>
      <c r="D67" s="239">
        <v>147.982</v>
      </c>
      <c r="E67" s="239">
        <v>10</v>
      </c>
      <c r="F67" s="239" t="s">
        <v>2052</v>
      </c>
      <c r="H67" s="239" t="s">
        <v>374</v>
      </c>
      <c r="I67" s="239">
        <v>25</v>
      </c>
      <c r="K67" s="239">
        <v>16510471</v>
      </c>
      <c r="M67" s="239">
        <v>9</v>
      </c>
      <c r="N67" s="239">
        <v>22</v>
      </c>
      <c r="O67" s="239">
        <v>2016</v>
      </c>
      <c r="P67" s="239" t="s">
        <v>416</v>
      </c>
      <c r="Q67" s="239">
        <v>8</v>
      </c>
      <c r="R67" s="239" t="s">
        <v>393</v>
      </c>
      <c r="S67" s="239">
        <v>5</v>
      </c>
      <c r="T67" s="239">
        <v>0</v>
      </c>
      <c r="U67" s="239">
        <v>2</v>
      </c>
      <c r="V67" s="239">
        <v>10</v>
      </c>
      <c r="W67" s="239">
        <v>10</v>
      </c>
      <c r="X67" s="239">
        <v>2</v>
      </c>
      <c r="Y67" s="239">
        <v>1</v>
      </c>
      <c r="Z67" s="239">
        <v>2</v>
      </c>
      <c r="AB67" s="239">
        <v>1</v>
      </c>
      <c r="AC67" s="239">
        <v>98</v>
      </c>
      <c r="AD67" s="239" t="s">
        <v>377</v>
      </c>
      <c r="AF67" s="239" t="s">
        <v>378</v>
      </c>
      <c r="AG67" s="239">
        <v>5</v>
      </c>
      <c r="AH67" s="239">
        <v>2</v>
      </c>
      <c r="AI67" s="239">
        <v>2</v>
      </c>
      <c r="AJ67" s="239">
        <v>3</v>
      </c>
      <c r="AK67" s="239">
        <v>28</v>
      </c>
      <c r="AL67" s="239">
        <v>61</v>
      </c>
      <c r="AM67" s="239" t="s">
        <v>374</v>
      </c>
      <c r="AN67" s="239">
        <v>5</v>
      </c>
      <c r="AO67" s="239">
        <v>74</v>
      </c>
      <c r="AP67" s="239">
        <v>90</v>
      </c>
      <c r="AS67" s="239">
        <v>15</v>
      </c>
      <c r="AT67" s="239">
        <v>9</v>
      </c>
      <c r="AU67" s="239">
        <v>65</v>
      </c>
      <c r="AV67" s="239">
        <v>13</v>
      </c>
      <c r="AW67" s="239">
        <v>21</v>
      </c>
      <c r="AX67" s="239">
        <v>2</v>
      </c>
      <c r="AY67" s="239">
        <v>4</v>
      </c>
      <c r="AZ67" s="239">
        <v>3</v>
      </c>
      <c r="BA67" s="239">
        <v>21</v>
      </c>
      <c r="BB67" s="239">
        <v>34</v>
      </c>
      <c r="BC67" s="239" t="s">
        <v>384</v>
      </c>
      <c r="BD67" s="239">
        <v>5</v>
      </c>
      <c r="BE67" s="239">
        <v>1</v>
      </c>
      <c r="BI67" s="239">
        <v>15</v>
      </c>
      <c r="BJ67" s="239">
        <v>9</v>
      </c>
      <c r="BK67" s="239">
        <v>65</v>
      </c>
      <c r="BL67" s="239">
        <v>13</v>
      </c>
      <c r="BM67" s="239">
        <v>21</v>
      </c>
      <c r="CT67" s="239">
        <v>450863.61019388802</v>
      </c>
      <c r="CU67" s="239">
        <v>4961989.59444586</v>
      </c>
      <c r="CV67" s="239">
        <v>44.809618759999999</v>
      </c>
      <c r="CW67" s="239">
        <v>-93.621382800000006</v>
      </c>
      <c r="CX67" s="239" t="s">
        <v>379</v>
      </c>
      <c r="CY67" s="239" t="s">
        <v>2140</v>
      </c>
    </row>
    <row r="68" spans="1:103" x14ac:dyDescent="0.25">
      <c r="A68" s="239">
        <v>10704032</v>
      </c>
      <c r="B68" s="239">
        <v>2</v>
      </c>
      <c r="C68" s="239">
        <v>212</v>
      </c>
      <c r="D68" s="239">
        <v>147.99799999999999</v>
      </c>
      <c r="E68" s="239">
        <v>10</v>
      </c>
      <c r="F68" s="239" t="s">
        <v>2052</v>
      </c>
      <c r="H68" s="239" t="s">
        <v>374</v>
      </c>
      <c r="I68" s="239">
        <v>25</v>
      </c>
      <c r="K68" s="239">
        <v>11510223</v>
      </c>
      <c r="L68" s="239">
        <v>112930019</v>
      </c>
      <c r="M68" s="239">
        <v>10</v>
      </c>
      <c r="N68" s="239">
        <v>18</v>
      </c>
      <c r="O68" s="239">
        <v>2011</v>
      </c>
      <c r="P68" s="239" t="s">
        <v>391</v>
      </c>
      <c r="Q68" s="239">
        <v>6</v>
      </c>
      <c r="R68" s="239" t="s">
        <v>376</v>
      </c>
      <c r="S68" s="239">
        <v>5</v>
      </c>
      <c r="T68" s="239">
        <v>0</v>
      </c>
      <c r="U68" s="239">
        <v>2</v>
      </c>
      <c r="V68" s="239">
        <v>90</v>
      </c>
      <c r="W68" s="239">
        <v>81</v>
      </c>
      <c r="X68" s="239">
        <v>2</v>
      </c>
      <c r="Y68" s="239">
        <v>6</v>
      </c>
      <c r="Z68" s="239">
        <v>2</v>
      </c>
      <c r="AB68" s="239">
        <v>1</v>
      </c>
      <c r="AC68" s="239">
        <v>98</v>
      </c>
      <c r="AD68" s="239" t="s">
        <v>396</v>
      </c>
      <c r="AE68" s="239" t="s">
        <v>2086</v>
      </c>
      <c r="AF68" s="239" t="s">
        <v>378</v>
      </c>
      <c r="AG68" s="239">
        <v>90</v>
      </c>
      <c r="AH68" s="239">
        <v>2</v>
      </c>
      <c r="AI68" s="239">
        <v>3</v>
      </c>
      <c r="AJ68" s="239">
        <v>4</v>
      </c>
      <c r="AK68" s="239">
        <v>21</v>
      </c>
      <c r="AL68" s="239">
        <v>28</v>
      </c>
      <c r="AM68" s="239" t="s">
        <v>374</v>
      </c>
      <c r="AN68" s="239">
        <v>5</v>
      </c>
      <c r="AS68" s="239">
        <v>1</v>
      </c>
      <c r="AT68" s="239">
        <v>98</v>
      </c>
      <c r="AU68" s="239">
        <v>65</v>
      </c>
      <c r="AV68" s="239">
        <v>11</v>
      </c>
      <c r="AW68" s="239">
        <v>21</v>
      </c>
      <c r="AX68" s="239">
        <v>2</v>
      </c>
      <c r="AY68" s="239">
        <v>41</v>
      </c>
      <c r="AZ68" s="239">
        <v>3</v>
      </c>
      <c r="BA68" s="239">
        <v>21</v>
      </c>
      <c r="BB68" s="239">
        <v>36</v>
      </c>
      <c r="BC68" s="239" t="s">
        <v>374</v>
      </c>
      <c r="BD68" s="239">
        <v>5</v>
      </c>
      <c r="BE68" s="239">
        <v>1</v>
      </c>
      <c r="BI68" s="239">
        <v>1</v>
      </c>
      <c r="BJ68" s="239">
        <v>98</v>
      </c>
      <c r="BK68" s="239">
        <v>65</v>
      </c>
      <c r="BL68" s="239">
        <v>11</v>
      </c>
      <c r="BM68" s="239">
        <v>21</v>
      </c>
      <c r="CT68" s="239">
        <v>450888</v>
      </c>
      <c r="CU68" s="239">
        <v>4962003</v>
      </c>
      <c r="CV68" s="239">
        <v>44.8097426</v>
      </c>
      <c r="CW68" s="239">
        <v>-93.621077200000002</v>
      </c>
      <c r="CX68" s="239" t="s">
        <v>379</v>
      </c>
      <c r="CY68" s="239" t="s">
        <v>2141</v>
      </c>
    </row>
    <row r="69" spans="1:103" x14ac:dyDescent="0.25">
      <c r="A69" s="239">
        <v>424772</v>
      </c>
      <c r="B69" s="239">
        <v>2</v>
      </c>
      <c r="C69" s="239">
        <v>212</v>
      </c>
      <c r="D69" s="239">
        <v>148</v>
      </c>
      <c r="E69" s="239">
        <v>10</v>
      </c>
      <c r="F69" s="239" t="s">
        <v>2052</v>
      </c>
      <c r="H69" s="239" t="s">
        <v>374</v>
      </c>
      <c r="I69" s="239">
        <v>25</v>
      </c>
      <c r="K69" s="239">
        <v>17502151</v>
      </c>
      <c r="M69" s="239">
        <v>2</v>
      </c>
      <c r="N69" s="239">
        <v>20</v>
      </c>
      <c r="O69" s="239">
        <v>2017</v>
      </c>
      <c r="P69" s="239" t="s">
        <v>381</v>
      </c>
      <c r="Q69" s="239">
        <v>5</v>
      </c>
      <c r="R69" s="239" t="s">
        <v>376</v>
      </c>
      <c r="S69" s="239">
        <v>5</v>
      </c>
      <c r="T69" s="239">
        <v>0</v>
      </c>
      <c r="U69" s="239">
        <v>1</v>
      </c>
      <c r="W69" s="239">
        <v>55</v>
      </c>
      <c r="X69" s="239">
        <v>2</v>
      </c>
      <c r="Y69" s="239">
        <v>4</v>
      </c>
      <c r="Z69" s="239">
        <v>1</v>
      </c>
      <c r="AB69" s="239">
        <v>1</v>
      </c>
      <c r="AC69" s="239">
        <v>98</v>
      </c>
      <c r="AD69" s="239" t="s">
        <v>377</v>
      </c>
      <c r="AF69" s="239" t="s">
        <v>470</v>
      </c>
      <c r="AG69" s="239">
        <v>3</v>
      </c>
      <c r="AH69" s="239">
        <v>2</v>
      </c>
      <c r="AI69" s="239">
        <v>2</v>
      </c>
      <c r="AJ69" s="239">
        <v>4</v>
      </c>
      <c r="AK69" s="239">
        <v>21</v>
      </c>
      <c r="AL69" s="239">
        <v>36</v>
      </c>
      <c r="AM69" s="239" t="s">
        <v>374</v>
      </c>
      <c r="AN69" s="239">
        <v>5</v>
      </c>
      <c r="AO69" s="239">
        <v>99</v>
      </c>
      <c r="AS69" s="239">
        <v>15</v>
      </c>
      <c r="AT69" s="239">
        <v>9</v>
      </c>
      <c r="AU69" s="239">
        <v>65</v>
      </c>
      <c r="AV69" s="239">
        <v>11</v>
      </c>
      <c r="AW69" s="239">
        <v>21</v>
      </c>
      <c r="CT69" s="239">
        <v>450838.21014308702</v>
      </c>
      <c r="CU69" s="239">
        <v>4962040.3945474597</v>
      </c>
      <c r="CV69" s="239">
        <v>44.810074299999997</v>
      </c>
      <c r="CW69" s="239">
        <v>-93.621708900000002</v>
      </c>
      <c r="CX69" s="239" t="s">
        <v>379</v>
      </c>
      <c r="CY69" s="239" t="s">
        <v>2142</v>
      </c>
    </row>
    <row r="70" spans="1:103" x14ac:dyDescent="0.25">
      <c r="A70" s="239">
        <v>431300</v>
      </c>
      <c r="B70" s="239">
        <v>2</v>
      </c>
      <c r="C70" s="239">
        <v>212</v>
      </c>
      <c r="D70" s="239">
        <v>148.06700000000001</v>
      </c>
      <c r="E70" s="239">
        <v>10</v>
      </c>
      <c r="F70" s="239" t="s">
        <v>2052</v>
      </c>
      <c r="H70" s="239" t="s">
        <v>374</v>
      </c>
      <c r="I70" s="239">
        <v>25</v>
      </c>
      <c r="K70" s="239">
        <v>17503253</v>
      </c>
      <c r="M70" s="239">
        <v>3</v>
      </c>
      <c r="N70" s="239">
        <v>24</v>
      </c>
      <c r="O70" s="239">
        <v>2017</v>
      </c>
      <c r="P70" s="239" t="s">
        <v>383</v>
      </c>
      <c r="Q70" s="239">
        <v>1</v>
      </c>
      <c r="S70" s="239">
        <v>5</v>
      </c>
      <c r="T70" s="239">
        <v>0</v>
      </c>
      <c r="U70" s="239">
        <v>1</v>
      </c>
      <c r="W70" s="239">
        <v>57</v>
      </c>
      <c r="X70" s="239">
        <v>2</v>
      </c>
      <c r="Y70" s="239">
        <v>1</v>
      </c>
      <c r="Z70" s="239">
        <v>2</v>
      </c>
      <c r="AB70" s="239">
        <v>99</v>
      </c>
      <c r="AC70" s="239">
        <v>98</v>
      </c>
      <c r="AD70" s="239" t="s">
        <v>377</v>
      </c>
      <c r="AF70" s="239" t="s">
        <v>378</v>
      </c>
      <c r="AG70" s="239">
        <v>3</v>
      </c>
      <c r="AH70" s="239">
        <v>2</v>
      </c>
      <c r="AI70" s="239">
        <v>2</v>
      </c>
      <c r="AJ70" s="239">
        <v>1</v>
      </c>
      <c r="AK70" s="239">
        <v>99</v>
      </c>
      <c r="AL70" s="239">
        <v>21</v>
      </c>
      <c r="AM70" s="239" t="s">
        <v>384</v>
      </c>
      <c r="AN70" s="239">
        <v>5</v>
      </c>
      <c r="AO70" s="239">
        <v>99</v>
      </c>
      <c r="AS70" s="239">
        <v>15</v>
      </c>
      <c r="AT70" s="239">
        <v>9</v>
      </c>
      <c r="AU70" s="239">
        <v>65</v>
      </c>
      <c r="AV70" s="239">
        <v>11</v>
      </c>
      <c r="AW70" s="239">
        <v>21</v>
      </c>
      <c r="CT70" s="239">
        <v>450965.21039708803</v>
      </c>
      <c r="CU70" s="239">
        <v>4962082.7279654602</v>
      </c>
      <c r="CV70" s="239">
        <v>44.810464099999997</v>
      </c>
      <c r="CW70" s="239">
        <v>-93.620107009999998</v>
      </c>
      <c r="CX70" s="239" t="s">
        <v>379</v>
      </c>
      <c r="CY70" s="239" t="s">
        <v>2143</v>
      </c>
    </row>
    <row r="71" spans="1:103" x14ac:dyDescent="0.25">
      <c r="A71" s="239">
        <v>539673</v>
      </c>
      <c r="B71" s="239">
        <v>2</v>
      </c>
      <c r="C71" s="239">
        <v>212</v>
      </c>
      <c r="D71" s="239">
        <v>148.10599999999999</v>
      </c>
      <c r="E71" s="239">
        <v>10</v>
      </c>
      <c r="F71" s="239" t="s">
        <v>2052</v>
      </c>
      <c r="H71" s="239" t="s">
        <v>374</v>
      </c>
      <c r="I71" s="239">
        <v>25</v>
      </c>
      <c r="K71" s="239">
        <v>18501342</v>
      </c>
      <c r="M71" s="239">
        <v>1</v>
      </c>
      <c r="N71" s="239">
        <v>22</v>
      </c>
      <c r="O71" s="239">
        <v>2018</v>
      </c>
      <c r="P71" s="239" t="s">
        <v>381</v>
      </c>
      <c r="Q71" s="239">
        <v>10</v>
      </c>
      <c r="R71" s="239" t="s">
        <v>207</v>
      </c>
      <c r="S71" s="239">
        <v>5</v>
      </c>
      <c r="T71" s="239">
        <v>0</v>
      </c>
      <c r="U71" s="239">
        <v>2</v>
      </c>
      <c r="V71" s="239">
        <v>10</v>
      </c>
      <c r="W71" s="239">
        <v>10</v>
      </c>
      <c r="X71" s="239">
        <v>2</v>
      </c>
      <c r="Y71" s="239">
        <v>1</v>
      </c>
      <c r="Z71" s="239">
        <v>4</v>
      </c>
      <c r="AB71" s="239">
        <v>3</v>
      </c>
      <c r="AC71" s="239">
        <v>98</v>
      </c>
      <c r="AD71" s="239" t="s">
        <v>377</v>
      </c>
      <c r="AF71" s="239" t="s">
        <v>470</v>
      </c>
      <c r="AG71" s="239">
        <v>5</v>
      </c>
      <c r="AH71" s="239">
        <v>2</v>
      </c>
      <c r="AI71" s="239">
        <v>2</v>
      </c>
      <c r="AJ71" s="239">
        <v>2</v>
      </c>
      <c r="AK71" s="239">
        <v>21</v>
      </c>
      <c r="AL71" s="239">
        <v>35</v>
      </c>
      <c r="AM71" s="239" t="s">
        <v>374</v>
      </c>
      <c r="AN71" s="239">
        <v>5</v>
      </c>
      <c r="AO71" s="239">
        <v>71</v>
      </c>
      <c r="AS71" s="239">
        <v>12</v>
      </c>
      <c r="AT71" s="239">
        <v>9</v>
      </c>
      <c r="AU71" s="239">
        <v>65</v>
      </c>
      <c r="AV71" s="239">
        <v>11</v>
      </c>
      <c r="AW71" s="239">
        <v>21</v>
      </c>
      <c r="AX71" s="239">
        <v>2</v>
      </c>
      <c r="AY71" s="239">
        <v>2</v>
      </c>
      <c r="AZ71" s="239">
        <v>2</v>
      </c>
      <c r="BA71" s="239">
        <v>21</v>
      </c>
      <c r="BB71" s="239">
        <v>63</v>
      </c>
      <c r="BC71" s="239" t="s">
        <v>374</v>
      </c>
      <c r="BD71" s="239">
        <v>5</v>
      </c>
      <c r="BE71" s="239">
        <v>1</v>
      </c>
      <c r="BI71" s="239">
        <v>12</v>
      </c>
      <c r="BJ71" s="239">
        <v>9</v>
      </c>
      <c r="BK71" s="239">
        <v>65</v>
      </c>
      <c r="BL71" s="239">
        <v>11</v>
      </c>
      <c r="BM71" s="239">
        <v>21</v>
      </c>
      <c r="CT71" s="239">
        <v>450986.37710608798</v>
      </c>
      <c r="CU71" s="239">
        <v>4962133.5280670598</v>
      </c>
      <c r="CV71" s="239">
        <v>44.810922840000003</v>
      </c>
      <c r="CW71" s="239">
        <v>-93.61984425</v>
      </c>
      <c r="CX71" s="239" t="s">
        <v>379</v>
      </c>
      <c r="CY71" s="239" t="s">
        <v>2144</v>
      </c>
    </row>
    <row r="72" spans="1:103" x14ac:dyDescent="0.25">
      <c r="A72" s="239">
        <v>332305</v>
      </c>
      <c r="B72" s="239">
        <v>2</v>
      </c>
      <c r="C72" s="239">
        <v>212</v>
      </c>
      <c r="D72" s="239">
        <v>148.15199999999999</v>
      </c>
      <c r="E72" s="239">
        <v>10</v>
      </c>
      <c r="F72" s="239" t="s">
        <v>2052</v>
      </c>
      <c r="H72" s="239" t="s">
        <v>374</v>
      </c>
      <c r="I72" s="239">
        <v>25</v>
      </c>
      <c r="K72" s="239">
        <v>16001772</v>
      </c>
      <c r="M72" s="239">
        <v>2</v>
      </c>
      <c r="N72" s="239">
        <v>28</v>
      </c>
      <c r="O72" s="239">
        <v>2016</v>
      </c>
      <c r="P72" s="239" t="s">
        <v>389</v>
      </c>
      <c r="Q72" s="239">
        <v>9</v>
      </c>
      <c r="R72" s="239" t="s">
        <v>376</v>
      </c>
      <c r="S72" s="239">
        <v>5</v>
      </c>
      <c r="T72" s="239">
        <v>0</v>
      </c>
      <c r="U72" s="239">
        <v>1</v>
      </c>
      <c r="W72" s="239">
        <v>61</v>
      </c>
      <c r="X72" s="239">
        <v>2</v>
      </c>
      <c r="Y72" s="239">
        <v>1</v>
      </c>
      <c r="Z72" s="239">
        <v>2</v>
      </c>
      <c r="AB72" s="239">
        <v>1</v>
      </c>
      <c r="AC72" s="239">
        <v>98</v>
      </c>
      <c r="AD72" s="239" t="s">
        <v>377</v>
      </c>
      <c r="AF72" s="239" t="s">
        <v>470</v>
      </c>
      <c r="AG72" s="239">
        <v>3</v>
      </c>
      <c r="AH72" s="239">
        <v>1</v>
      </c>
      <c r="AI72" s="239">
        <v>2</v>
      </c>
      <c r="AJ72" s="239">
        <v>4</v>
      </c>
      <c r="AK72" s="239">
        <v>21</v>
      </c>
      <c r="AL72" s="239">
        <v>33</v>
      </c>
      <c r="AM72" s="239" t="s">
        <v>374</v>
      </c>
      <c r="AN72" s="239">
        <v>9</v>
      </c>
      <c r="AO72" s="239">
        <v>68</v>
      </c>
      <c r="AP72" s="239">
        <v>70</v>
      </c>
      <c r="AS72" s="239">
        <v>15</v>
      </c>
      <c r="AT72" s="239">
        <v>9</v>
      </c>
      <c r="AU72" s="239">
        <v>65</v>
      </c>
      <c r="CT72" s="239">
        <v>451045.30511384498</v>
      </c>
      <c r="CU72" s="239">
        <v>4962178.4203511896</v>
      </c>
      <c r="CV72" s="239">
        <v>44.811330990000002</v>
      </c>
      <c r="CW72" s="239">
        <v>-93.619103390000006</v>
      </c>
      <c r="CX72" s="239" t="s">
        <v>379</v>
      </c>
      <c r="CY72" s="239" t="s">
        <v>2145</v>
      </c>
    </row>
    <row r="73" spans="1:103" x14ac:dyDescent="0.25">
      <c r="A73" s="239">
        <v>10855521</v>
      </c>
      <c r="B73" s="239">
        <v>2</v>
      </c>
      <c r="C73" s="239">
        <v>212</v>
      </c>
      <c r="D73" s="239">
        <v>148.22200000000001</v>
      </c>
      <c r="E73" s="239">
        <v>10</v>
      </c>
      <c r="F73" s="239" t="s">
        <v>2052</v>
      </c>
      <c r="H73" s="239" t="s">
        <v>374</v>
      </c>
      <c r="I73" s="239">
        <v>25</v>
      </c>
      <c r="K73" s="239">
        <v>13511884</v>
      </c>
      <c r="L73" s="239">
        <v>133290192</v>
      </c>
      <c r="M73" s="239">
        <v>11</v>
      </c>
      <c r="N73" s="239">
        <v>21</v>
      </c>
      <c r="O73" s="239">
        <v>2013</v>
      </c>
      <c r="P73" s="239" t="s">
        <v>416</v>
      </c>
      <c r="Q73" s="239">
        <v>17</v>
      </c>
      <c r="R73" s="239" t="s">
        <v>376</v>
      </c>
      <c r="S73" s="239">
        <v>5</v>
      </c>
      <c r="T73" s="239">
        <v>0</v>
      </c>
      <c r="U73" s="239">
        <v>1</v>
      </c>
      <c r="V73" s="239">
        <v>4</v>
      </c>
      <c r="W73" s="239">
        <v>41</v>
      </c>
      <c r="X73" s="239">
        <v>2</v>
      </c>
      <c r="Y73" s="239">
        <v>6</v>
      </c>
      <c r="Z73" s="239">
        <v>4</v>
      </c>
      <c r="AB73" s="239">
        <v>2</v>
      </c>
      <c r="AC73" s="239">
        <v>98</v>
      </c>
      <c r="AD73" s="239">
        <v>212</v>
      </c>
      <c r="AE73" s="239">
        <v>41</v>
      </c>
      <c r="AF73" s="239" t="s">
        <v>378</v>
      </c>
      <c r="AG73" s="239">
        <v>3</v>
      </c>
      <c r="AH73" s="239">
        <v>2</v>
      </c>
      <c r="AI73" s="239">
        <v>3</v>
      </c>
      <c r="AJ73" s="239">
        <v>4</v>
      </c>
      <c r="AK73" s="239">
        <v>21</v>
      </c>
      <c r="AL73" s="239">
        <v>40</v>
      </c>
      <c r="AM73" s="239" t="s">
        <v>374</v>
      </c>
      <c r="AN73" s="239">
        <v>5</v>
      </c>
      <c r="AO73" s="239">
        <v>3</v>
      </c>
      <c r="AS73" s="239">
        <v>1</v>
      </c>
      <c r="AT73" s="239">
        <v>98</v>
      </c>
      <c r="AU73" s="239">
        <v>65</v>
      </c>
      <c r="AV73" s="239">
        <v>11</v>
      </c>
      <c r="AW73" s="239">
        <v>21</v>
      </c>
      <c r="CT73" s="239">
        <v>451171</v>
      </c>
      <c r="CU73" s="239">
        <v>4962226</v>
      </c>
      <c r="CV73" s="239">
        <v>44.8117643</v>
      </c>
      <c r="CW73" s="239">
        <v>-93.617515299999994</v>
      </c>
      <c r="CX73" s="239" t="s">
        <v>379</v>
      </c>
      <c r="CY73" s="239" t="s">
        <v>2146</v>
      </c>
    </row>
    <row r="74" spans="1:103" x14ac:dyDescent="0.25">
      <c r="A74" s="239">
        <v>10855523</v>
      </c>
      <c r="B74" s="239">
        <v>2</v>
      </c>
      <c r="C74" s="239">
        <v>212</v>
      </c>
      <c r="D74" s="239">
        <v>148.22200000000001</v>
      </c>
      <c r="E74" s="239">
        <v>10</v>
      </c>
      <c r="F74" s="239" t="s">
        <v>2052</v>
      </c>
      <c r="H74" s="239" t="s">
        <v>374</v>
      </c>
      <c r="I74" s="239">
        <v>25</v>
      </c>
      <c r="K74" s="239">
        <v>13511878</v>
      </c>
      <c r="L74" s="239">
        <v>133290209</v>
      </c>
      <c r="M74" s="239">
        <v>11</v>
      </c>
      <c r="N74" s="239">
        <v>21</v>
      </c>
      <c r="O74" s="239">
        <v>2013</v>
      </c>
      <c r="P74" s="239" t="s">
        <v>416</v>
      </c>
      <c r="Q74" s="239">
        <v>17</v>
      </c>
      <c r="R74" s="239" t="s">
        <v>376</v>
      </c>
      <c r="S74" s="239">
        <v>4</v>
      </c>
      <c r="T74" s="239">
        <v>0</v>
      </c>
      <c r="U74" s="239">
        <v>2</v>
      </c>
      <c r="V74" s="239">
        <v>90</v>
      </c>
      <c r="W74" s="239">
        <v>10</v>
      </c>
      <c r="X74" s="239">
        <v>2</v>
      </c>
      <c r="Y74" s="239">
        <v>6</v>
      </c>
      <c r="Z74" s="239">
        <v>4</v>
      </c>
      <c r="AB74" s="239">
        <v>2</v>
      </c>
      <c r="AC74" s="239">
        <v>98</v>
      </c>
      <c r="AD74" s="239" t="s">
        <v>404</v>
      </c>
      <c r="AE74" s="239">
        <v>41</v>
      </c>
      <c r="AF74" s="239" t="s">
        <v>378</v>
      </c>
      <c r="AG74" s="239">
        <v>90</v>
      </c>
      <c r="AH74" s="239">
        <v>2</v>
      </c>
      <c r="AI74" s="239">
        <v>4</v>
      </c>
      <c r="AJ74" s="239">
        <v>4</v>
      </c>
      <c r="AK74" s="239">
        <v>21</v>
      </c>
      <c r="AL74" s="239">
        <v>20</v>
      </c>
      <c r="AM74" s="239" t="s">
        <v>384</v>
      </c>
      <c r="AN74" s="239">
        <v>5</v>
      </c>
      <c r="AO74" s="239">
        <v>3</v>
      </c>
      <c r="AS74" s="239">
        <v>1</v>
      </c>
      <c r="AT74" s="239">
        <v>98</v>
      </c>
      <c r="AU74" s="239">
        <v>65</v>
      </c>
      <c r="AV74" s="239">
        <v>11</v>
      </c>
      <c r="AW74" s="239">
        <v>21</v>
      </c>
      <c r="AX74" s="239">
        <v>2</v>
      </c>
      <c r="AY74" s="239">
        <v>4</v>
      </c>
      <c r="AZ74" s="239">
        <v>4</v>
      </c>
      <c r="BA74" s="239">
        <v>21</v>
      </c>
      <c r="BB74" s="239">
        <v>53</v>
      </c>
      <c r="BC74" s="239" t="s">
        <v>374</v>
      </c>
      <c r="BD74" s="239">
        <v>5</v>
      </c>
      <c r="BE74" s="239">
        <v>1</v>
      </c>
      <c r="BI74" s="239">
        <v>1</v>
      </c>
      <c r="BJ74" s="239">
        <v>98</v>
      </c>
      <c r="BK74" s="239">
        <v>65</v>
      </c>
      <c r="BL74" s="239">
        <v>11</v>
      </c>
      <c r="BM74" s="239">
        <v>21</v>
      </c>
      <c r="CT74" s="239">
        <v>451171</v>
      </c>
      <c r="CU74" s="239">
        <v>4962226</v>
      </c>
      <c r="CV74" s="239">
        <v>44.8117643</v>
      </c>
      <c r="CW74" s="239">
        <v>-93.617515299999994</v>
      </c>
      <c r="CX74" s="239" t="s">
        <v>379</v>
      </c>
      <c r="CY74" s="239" t="s">
        <v>2147</v>
      </c>
    </row>
    <row r="75" spans="1:103" x14ac:dyDescent="0.25">
      <c r="A75" s="239">
        <v>692325</v>
      </c>
      <c r="B75" s="239">
        <v>2</v>
      </c>
      <c r="C75" s="239">
        <v>212</v>
      </c>
      <c r="D75" s="239">
        <v>148.22900000000001</v>
      </c>
      <c r="E75" s="239">
        <v>10</v>
      </c>
      <c r="F75" s="239" t="s">
        <v>2052</v>
      </c>
      <c r="H75" s="239" t="s">
        <v>374</v>
      </c>
      <c r="I75" s="239">
        <v>25</v>
      </c>
      <c r="K75" s="239">
        <v>19503261</v>
      </c>
      <c r="M75" s="239">
        <v>2</v>
      </c>
      <c r="N75" s="239">
        <v>27</v>
      </c>
      <c r="O75" s="239">
        <v>2019</v>
      </c>
      <c r="P75" s="239" t="s">
        <v>375</v>
      </c>
      <c r="Q75" s="239">
        <v>6</v>
      </c>
      <c r="R75" s="239" t="s">
        <v>393</v>
      </c>
      <c r="S75" s="239">
        <v>5</v>
      </c>
      <c r="T75" s="239">
        <v>0</v>
      </c>
      <c r="U75" s="239">
        <v>2</v>
      </c>
      <c r="V75" s="239">
        <v>5</v>
      </c>
      <c r="W75" s="239">
        <v>10</v>
      </c>
      <c r="X75" s="239">
        <v>2</v>
      </c>
      <c r="Y75" s="239">
        <v>1</v>
      </c>
      <c r="Z75" s="239">
        <v>1</v>
      </c>
      <c r="AB75" s="239">
        <v>5</v>
      </c>
      <c r="AC75" s="239">
        <v>98</v>
      </c>
      <c r="AD75" s="239" t="s">
        <v>377</v>
      </c>
      <c r="AF75" s="239" t="s">
        <v>378</v>
      </c>
      <c r="AG75" s="239">
        <v>10</v>
      </c>
      <c r="AH75" s="239">
        <v>2</v>
      </c>
      <c r="AI75" s="239">
        <v>2</v>
      </c>
      <c r="AJ75" s="239">
        <v>3</v>
      </c>
      <c r="AK75" s="239">
        <v>21</v>
      </c>
      <c r="AL75" s="239">
        <v>23</v>
      </c>
      <c r="AM75" s="239" t="s">
        <v>384</v>
      </c>
      <c r="AN75" s="239">
        <v>5</v>
      </c>
      <c r="AO75" s="239">
        <v>70</v>
      </c>
      <c r="AS75" s="239">
        <v>15</v>
      </c>
      <c r="AT75" s="239">
        <v>9</v>
      </c>
      <c r="AU75" s="239">
        <v>65</v>
      </c>
      <c r="AV75" s="239">
        <v>11</v>
      </c>
      <c r="AW75" s="239">
        <v>21</v>
      </c>
      <c r="AX75" s="239">
        <v>2</v>
      </c>
      <c r="AY75" s="239">
        <v>5</v>
      </c>
      <c r="AZ75" s="239">
        <v>3</v>
      </c>
      <c r="BA75" s="239">
        <v>21</v>
      </c>
      <c r="BB75" s="239">
        <v>32</v>
      </c>
      <c r="BC75" s="239" t="s">
        <v>374</v>
      </c>
      <c r="BD75" s="239">
        <v>5</v>
      </c>
      <c r="BE75" s="239">
        <v>1</v>
      </c>
      <c r="BI75" s="239">
        <v>15</v>
      </c>
      <c r="BJ75" s="239">
        <v>9</v>
      </c>
      <c r="BK75" s="239">
        <v>65</v>
      </c>
      <c r="BL75" s="239">
        <v>11</v>
      </c>
      <c r="BM75" s="239">
        <v>21</v>
      </c>
      <c r="CT75" s="239">
        <v>451181.11082888901</v>
      </c>
      <c r="CU75" s="239">
        <v>4962230.89492846</v>
      </c>
      <c r="CV75" s="239">
        <v>44.81181265</v>
      </c>
      <c r="CW75" s="239">
        <v>-93.617391069999996</v>
      </c>
      <c r="CX75" s="239" t="s">
        <v>379</v>
      </c>
      <c r="CY75" s="239" t="s">
        <v>2148</v>
      </c>
    </row>
    <row r="76" spans="1:103" x14ac:dyDescent="0.25">
      <c r="A76" s="239">
        <v>605889</v>
      </c>
      <c r="B76" s="239">
        <v>2</v>
      </c>
      <c r="C76" s="239">
        <v>212</v>
      </c>
      <c r="D76" s="239">
        <v>148.27500000000001</v>
      </c>
      <c r="E76" s="239">
        <v>10</v>
      </c>
      <c r="F76" s="239" t="s">
        <v>2052</v>
      </c>
      <c r="H76" s="239" t="s">
        <v>374</v>
      </c>
      <c r="I76" s="239">
        <v>25</v>
      </c>
      <c r="K76" s="239">
        <v>18507643</v>
      </c>
      <c r="M76" s="239">
        <v>6</v>
      </c>
      <c r="N76" s="239">
        <v>21</v>
      </c>
      <c r="O76" s="239">
        <v>2018</v>
      </c>
      <c r="P76" s="239" t="s">
        <v>416</v>
      </c>
      <c r="Q76" s="239">
        <v>7</v>
      </c>
      <c r="R76" s="239" t="s">
        <v>393</v>
      </c>
      <c r="S76" s="239">
        <v>3</v>
      </c>
      <c r="T76" s="239">
        <v>0</v>
      </c>
      <c r="U76" s="239">
        <v>1</v>
      </c>
      <c r="W76" s="239">
        <v>83</v>
      </c>
      <c r="X76" s="239">
        <v>2</v>
      </c>
      <c r="Y76" s="239">
        <v>1</v>
      </c>
      <c r="Z76" s="239">
        <v>2</v>
      </c>
      <c r="AB76" s="239">
        <v>1</v>
      </c>
      <c r="AC76" s="239">
        <v>98</v>
      </c>
      <c r="AD76" s="239" t="s">
        <v>2149</v>
      </c>
      <c r="AF76" s="239" t="s">
        <v>378</v>
      </c>
      <c r="AG76" s="239">
        <v>3</v>
      </c>
      <c r="AH76" s="239">
        <v>2</v>
      </c>
      <c r="AI76" s="239">
        <v>31</v>
      </c>
      <c r="AJ76" s="239">
        <v>3</v>
      </c>
      <c r="AK76" s="239">
        <v>26</v>
      </c>
      <c r="AL76" s="239">
        <v>44</v>
      </c>
      <c r="AM76" s="239" t="s">
        <v>374</v>
      </c>
      <c r="AN76" s="239">
        <v>5</v>
      </c>
      <c r="AO76" s="239">
        <v>4</v>
      </c>
      <c r="AS76" s="239">
        <v>15</v>
      </c>
      <c r="AT76" s="239">
        <v>9</v>
      </c>
      <c r="AU76" s="239">
        <v>65</v>
      </c>
      <c r="AV76" s="239">
        <v>11</v>
      </c>
      <c r="AW76" s="239">
        <v>21</v>
      </c>
      <c r="CT76" s="239">
        <v>451244.61095588899</v>
      </c>
      <c r="CU76" s="239">
        <v>4962268.9950046604</v>
      </c>
      <c r="CV76" s="239">
        <v>44.812159950000002</v>
      </c>
      <c r="CW76" s="239">
        <v>-93.616591709999994</v>
      </c>
      <c r="CX76" s="239" t="s">
        <v>379</v>
      </c>
      <c r="CY76" s="239" t="s">
        <v>2150</v>
      </c>
    </row>
    <row r="77" spans="1:103" x14ac:dyDescent="0.25">
      <c r="A77" s="239">
        <v>10774660</v>
      </c>
      <c r="B77" s="239">
        <v>2</v>
      </c>
      <c r="C77" s="239">
        <v>212</v>
      </c>
      <c r="D77" s="239">
        <v>148.28899999999999</v>
      </c>
      <c r="E77" s="239">
        <v>10</v>
      </c>
      <c r="F77" s="239" t="s">
        <v>2052</v>
      </c>
      <c r="H77" s="239" t="s">
        <v>374</v>
      </c>
      <c r="I77" s="239">
        <v>25</v>
      </c>
      <c r="K77" s="239">
        <v>12501032</v>
      </c>
      <c r="L77" s="239">
        <v>120330201</v>
      </c>
      <c r="M77" s="239">
        <v>1</v>
      </c>
      <c r="N77" s="239">
        <v>26</v>
      </c>
      <c r="O77" s="239">
        <v>2012</v>
      </c>
      <c r="P77" s="239" t="s">
        <v>416</v>
      </c>
      <c r="Q77" s="239">
        <v>4</v>
      </c>
      <c r="S77" s="239">
        <v>5</v>
      </c>
      <c r="T77" s="239">
        <v>0</v>
      </c>
      <c r="U77" s="239">
        <v>1</v>
      </c>
      <c r="V77" s="239">
        <v>4</v>
      </c>
      <c r="W77" s="239">
        <v>54</v>
      </c>
      <c r="X77" s="239">
        <v>2</v>
      </c>
      <c r="Y77" s="239">
        <v>6</v>
      </c>
      <c r="Z77" s="239">
        <v>2</v>
      </c>
      <c r="AB77" s="239">
        <v>1</v>
      </c>
      <c r="AC77" s="239">
        <v>98</v>
      </c>
      <c r="AD77" s="239" t="s">
        <v>404</v>
      </c>
      <c r="AE77" s="239">
        <v>41</v>
      </c>
      <c r="AF77" s="239" t="s">
        <v>378</v>
      </c>
      <c r="AG77" s="239">
        <v>3</v>
      </c>
      <c r="AH77" s="239">
        <v>2</v>
      </c>
      <c r="AI77" s="239">
        <v>1</v>
      </c>
      <c r="AJ77" s="239">
        <v>3</v>
      </c>
      <c r="AK77" s="239">
        <v>21</v>
      </c>
      <c r="AN77" s="239">
        <v>99</v>
      </c>
      <c r="AS77" s="239">
        <v>1</v>
      </c>
      <c r="AT77" s="239">
        <v>98</v>
      </c>
      <c r="AU77" s="239">
        <v>65</v>
      </c>
      <c r="AV77" s="239">
        <v>11</v>
      </c>
      <c r="AW77" s="239">
        <v>21</v>
      </c>
      <c r="CT77" s="239">
        <v>451265</v>
      </c>
      <c r="CU77" s="239">
        <v>4962280</v>
      </c>
      <c r="CV77" s="239">
        <v>44.8122641</v>
      </c>
      <c r="CW77" s="239">
        <v>-93.616339999999994</v>
      </c>
      <c r="CX77" s="239" t="s">
        <v>379</v>
      </c>
      <c r="CY77" s="239" t="s">
        <v>2151</v>
      </c>
    </row>
    <row r="78" spans="1:103" x14ac:dyDescent="0.25">
      <c r="A78" s="239">
        <v>329370</v>
      </c>
      <c r="B78" s="239">
        <v>2</v>
      </c>
      <c r="C78" s="239">
        <v>212</v>
      </c>
      <c r="D78" s="239">
        <v>148.297</v>
      </c>
      <c r="E78" s="239">
        <v>10</v>
      </c>
      <c r="F78" s="239" t="s">
        <v>2052</v>
      </c>
      <c r="H78" s="239" t="s">
        <v>374</v>
      </c>
      <c r="I78" s="239">
        <v>25</v>
      </c>
      <c r="K78" s="239">
        <v>16501925</v>
      </c>
      <c r="M78" s="239">
        <v>2</v>
      </c>
      <c r="N78" s="239">
        <v>15</v>
      </c>
      <c r="O78" s="239">
        <v>2016</v>
      </c>
      <c r="P78" s="239" t="s">
        <v>381</v>
      </c>
      <c r="Q78" s="239">
        <v>17</v>
      </c>
      <c r="R78" s="239" t="s">
        <v>376</v>
      </c>
      <c r="S78" s="239">
        <v>5</v>
      </c>
      <c r="T78" s="239">
        <v>0</v>
      </c>
      <c r="U78" s="239">
        <v>2</v>
      </c>
      <c r="V78" s="239">
        <v>10</v>
      </c>
      <c r="W78" s="239">
        <v>10</v>
      </c>
      <c r="X78" s="239">
        <v>2</v>
      </c>
      <c r="Y78" s="239">
        <v>4</v>
      </c>
      <c r="Z78" s="239">
        <v>1</v>
      </c>
      <c r="AB78" s="239">
        <v>1</v>
      </c>
      <c r="AC78" s="239">
        <v>98</v>
      </c>
      <c r="AD78" s="239" t="s">
        <v>377</v>
      </c>
      <c r="AF78" s="239" t="s">
        <v>470</v>
      </c>
      <c r="AG78" s="239">
        <v>5</v>
      </c>
      <c r="AH78" s="239">
        <v>2</v>
      </c>
      <c r="AI78" s="239">
        <v>4</v>
      </c>
      <c r="AJ78" s="239">
        <v>4</v>
      </c>
      <c r="AK78" s="239">
        <v>21</v>
      </c>
      <c r="AL78" s="239">
        <v>40</v>
      </c>
      <c r="AM78" s="239" t="s">
        <v>374</v>
      </c>
      <c r="AN78" s="239">
        <v>5</v>
      </c>
      <c r="AO78" s="239">
        <v>99</v>
      </c>
      <c r="AS78" s="239">
        <v>15</v>
      </c>
      <c r="AT78" s="239">
        <v>9</v>
      </c>
      <c r="AU78" s="239">
        <v>65</v>
      </c>
      <c r="AV78" s="239">
        <v>11</v>
      </c>
      <c r="AW78" s="239">
        <v>21</v>
      </c>
      <c r="AX78" s="239">
        <v>2</v>
      </c>
      <c r="AY78" s="239">
        <v>4</v>
      </c>
      <c r="AZ78" s="239">
        <v>4</v>
      </c>
      <c r="BA78" s="239">
        <v>21</v>
      </c>
      <c r="BB78" s="239">
        <v>39</v>
      </c>
      <c r="BC78" s="239" t="s">
        <v>384</v>
      </c>
      <c r="BD78" s="239">
        <v>5</v>
      </c>
      <c r="BE78" s="239">
        <v>99</v>
      </c>
      <c r="BI78" s="239">
        <v>15</v>
      </c>
      <c r="BJ78" s="239">
        <v>9</v>
      </c>
      <c r="BK78" s="239">
        <v>65</v>
      </c>
      <c r="BL78" s="239">
        <v>11</v>
      </c>
      <c r="BM78" s="239">
        <v>21</v>
      </c>
      <c r="CT78" s="239">
        <v>451244.61095588899</v>
      </c>
      <c r="CU78" s="239">
        <v>4962302.8617390599</v>
      </c>
      <c r="CV78" s="239">
        <v>44.812464810000002</v>
      </c>
      <c r="CW78" s="239">
        <v>-93.61659496</v>
      </c>
      <c r="CX78" s="239" t="s">
        <v>379</v>
      </c>
      <c r="CY78" s="239" t="s">
        <v>2152</v>
      </c>
    </row>
    <row r="79" spans="1:103" x14ac:dyDescent="0.25">
      <c r="A79" s="239">
        <v>416930</v>
      </c>
      <c r="B79" s="239">
        <v>2</v>
      </c>
      <c r="C79" s="239">
        <v>212</v>
      </c>
      <c r="D79" s="239">
        <v>148.34899999999999</v>
      </c>
      <c r="E79" s="239">
        <v>10</v>
      </c>
      <c r="F79" s="239" t="s">
        <v>2052</v>
      </c>
      <c r="H79" s="239" t="s">
        <v>374</v>
      </c>
      <c r="I79" s="239">
        <v>25</v>
      </c>
      <c r="K79" s="239">
        <v>17000593</v>
      </c>
      <c r="M79" s="239">
        <v>1</v>
      </c>
      <c r="N79" s="239">
        <v>19</v>
      </c>
      <c r="O79" s="239">
        <v>2017</v>
      </c>
      <c r="P79" s="239" t="s">
        <v>416</v>
      </c>
      <c r="Q79" s="239">
        <v>11</v>
      </c>
      <c r="R79" s="239" t="s">
        <v>376</v>
      </c>
      <c r="S79" s="239">
        <v>4</v>
      </c>
      <c r="T79" s="239">
        <v>0</v>
      </c>
      <c r="U79" s="239">
        <v>1</v>
      </c>
      <c r="W79" s="239">
        <v>55</v>
      </c>
      <c r="X79" s="239">
        <v>2</v>
      </c>
      <c r="Y79" s="239">
        <v>1</v>
      </c>
      <c r="Z79" s="239">
        <v>1</v>
      </c>
      <c r="AB79" s="239">
        <v>1</v>
      </c>
      <c r="AC79" s="239">
        <v>98</v>
      </c>
      <c r="AD79" s="239" t="s">
        <v>377</v>
      </c>
      <c r="AF79" s="239" t="s">
        <v>470</v>
      </c>
      <c r="AG79" s="239">
        <v>3</v>
      </c>
      <c r="AH79" s="239">
        <v>2</v>
      </c>
      <c r="AI79" s="239">
        <v>2</v>
      </c>
      <c r="AJ79" s="239">
        <v>4</v>
      </c>
      <c r="AK79" s="239">
        <v>21</v>
      </c>
      <c r="AL79" s="239">
        <v>63</v>
      </c>
      <c r="AM79" s="239" t="s">
        <v>384</v>
      </c>
      <c r="AN79" s="239">
        <v>7</v>
      </c>
      <c r="AO79" s="239">
        <v>68</v>
      </c>
      <c r="AP79" s="239">
        <v>90</v>
      </c>
      <c r="AS79" s="239">
        <v>15</v>
      </c>
      <c r="AT79" s="239">
        <v>98</v>
      </c>
      <c r="AU79" s="239">
        <v>65</v>
      </c>
      <c r="AV79" s="239">
        <v>12</v>
      </c>
      <c r="AW79" s="239">
        <v>21</v>
      </c>
      <c r="CT79" s="239">
        <v>451322.50820336997</v>
      </c>
      <c r="CU79" s="239">
        <v>4962335.0915958798</v>
      </c>
      <c r="CV79" s="239">
        <v>44.812760249999997</v>
      </c>
      <c r="CW79" s="239">
        <v>-93.615612960000007</v>
      </c>
      <c r="CX79" s="239" t="s">
        <v>379</v>
      </c>
      <c r="CY79" s="239" t="s">
        <v>2153</v>
      </c>
    </row>
    <row r="80" spans="1:103" x14ac:dyDescent="0.25">
      <c r="A80" s="239">
        <v>405040</v>
      </c>
      <c r="B80" s="239">
        <v>2</v>
      </c>
      <c r="C80" s="239">
        <v>212</v>
      </c>
      <c r="D80" s="239">
        <v>148.35900000000001</v>
      </c>
      <c r="E80" s="239">
        <v>10</v>
      </c>
      <c r="F80" s="239" t="s">
        <v>2052</v>
      </c>
      <c r="H80" s="239" t="s">
        <v>374</v>
      </c>
      <c r="I80" s="239">
        <v>25</v>
      </c>
      <c r="K80" s="239">
        <v>16012168</v>
      </c>
      <c r="M80" s="239">
        <v>12</v>
      </c>
      <c r="N80" s="239">
        <v>16</v>
      </c>
      <c r="O80" s="239">
        <v>2016</v>
      </c>
      <c r="P80" s="239" t="s">
        <v>383</v>
      </c>
      <c r="Q80" s="239">
        <v>23</v>
      </c>
      <c r="R80" s="239" t="s">
        <v>376</v>
      </c>
      <c r="S80" s="239">
        <v>5</v>
      </c>
      <c r="T80" s="239">
        <v>0</v>
      </c>
      <c r="U80" s="239">
        <v>1</v>
      </c>
      <c r="W80" s="239">
        <v>55</v>
      </c>
      <c r="X80" s="239">
        <v>2</v>
      </c>
      <c r="Y80" s="239">
        <v>6</v>
      </c>
      <c r="Z80" s="239">
        <v>4</v>
      </c>
      <c r="AA80" s="239">
        <v>7</v>
      </c>
      <c r="AB80" s="239">
        <v>3</v>
      </c>
      <c r="AC80" s="239">
        <v>98</v>
      </c>
      <c r="AD80" s="239" t="s">
        <v>377</v>
      </c>
      <c r="AF80" s="239" t="s">
        <v>470</v>
      </c>
      <c r="AG80" s="239">
        <v>3</v>
      </c>
      <c r="AH80" s="239">
        <v>2</v>
      </c>
      <c r="AI80" s="239">
        <v>4</v>
      </c>
      <c r="AJ80" s="239">
        <v>4</v>
      </c>
      <c r="AK80" s="239">
        <v>21</v>
      </c>
      <c r="AL80" s="239">
        <v>16</v>
      </c>
      <c r="AM80" s="239" t="s">
        <v>374</v>
      </c>
      <c r="AN80" s="239">
        <v>5</v>
      </c>
      <c r="AO80" s="239">
        <v>90</v>
      </c>
      <c r="AS80" s="239">
        <v>15</v>
      </c>
      <c r="AT80" s="239">
        <v>98</v>
      </c>
      <c r="AU80" s="239">
        <v>65</v>
      </c>
      <c r="AV80" s="239">
        <v>12</v>
      </c>
      <c r="AW80" s="239">
        <v>21</v>
      </c>
      <c r="CT80" s="239">
        <v>451334.64414255798</v>
      </c>
      <c r="CU80" s="239">
        <v>4962343.9366816897</v>
      </c>
      <c r="CV80" s="239">
        <v>44.812840700000002</v>
      </c>
      <c r="CW80" s="239">
        <v>-93.615460330000005</v>
      </c>
      <c r="CX80" s="239" t="s">
        <v>379</v>
      </c>
      <c r="CY80" s="239" t="s">
        <v>2154</v>
      </c>
    </row>
    <row r="81" spans="1:103" x14ac:dyDescent="0.25">
      <c r="A81" s="239">
        <v>488598</v>
      </c>
      <c r="B81" s="239">
        <v>2</v>
      </c>
      <c r="C81" s="239">
        <v>212</v>
      </c>
      <c r="D81" s="239">
        <v>148.37200000000001</v>
      </c>
      <c r="E81" s="239">
        <v>10</v>
      </c>
      <c r="F81" s="239" t="s">
        <v>2052</v>
      </c>
      <c r="H81" s="239" t="s">
        <v>374</v>
      </c>
      <c r="I81" s="239">
        <v>25</v>
      </c>
      <c r="K81" s="239">
        <v>17508070</v>
      </c>
      <c r="M81" s="239">
        <v>7</v>
      </c>
      <c r="N81" s="239">
        <v>21</v>
      </c>
      <c r="O81" s="239">
        <v>2017</v>
      </c>
      <c r="P81" s="239" t="s">
        <v>383</v>
      </c>
      <c r="Q81" s="239">
        <v>15</v>
      </c>
      <c r="R81" s="239" t="s">
        <v>376</v>
      </c>
      <c r="S81" s="239">
        <v>5</v>
      </c>
      <c r="T81" s="239">
        <v>0</v>
      </c>
      <c r="U81" s="239">
        <v>1</v>
      </c>
      <c r="W81" s="239">
        <v>55</v>
      </c>
      <c r="X81" s="239">
        <v>2</v>
      </c>
      <c r="Y81" s="239">
        <v>1</v>
      </c>
      <c r="Z81" s="239">
        <v>1</v>
      </c>
      <c r="AB81" s="239">
        <v>1</v>
      </c>
      <c r="AC81" s="239">
        <v>98</v>
      </c>
      <c r="AD81" s="239" t="s">
        <v>377</v>
      </c>
      <c r="AF81" s="239" t="s">
        <v>378</v>
      </c>
      <c r="AG81" s="239">
        <v>3</v>
      </c>
      <c r="AH81" s="239">
        <v>2</v>
      </c>
      <c r="AI81" s="239">
        <v>4</v>
      </c>
      <c r="AJ81" s="239">
        <v>4</v>
      </c>
      <c r="AK81" s="239">
        <v>21</v>
      </c>
      <c r="AL81" s="239">
        <v>53</v>
      </c>
      <c r="AM81" s="239" t="s">
        <v>384</v>
      </c>
      <c r="AN81" s="239">
        <v>8</v>
      </c>
      <c r="AO81" s="239">
        <v>90</v>
      </c>
      <c r="AS81" s="239">
        <v>15</v>
      </c>
      <c r="AT81" s="239">
        <v>9</v>
      </c>
      <c r="AU81" s="239">
        <v>65</v>
      </c>
      <c r="AV81" s="239">
        <v>11</v>
      </c>
      <c r="AW81" s="239">
        <v>21</v>
      </c>
      <c r="CT81" s="239">
        <v>451380.07789348997</v>
      </c>
      <c r="CU81" s="239">
        <v>4962345.1951570604</v>
      </c>
      <c r="CV81" s="239">
        <v>44.812855120000002</v>
      </c>
      <c r="CW81" s="239">
        <v>-93.614885900000004</v>
      </c>
      <c r="CX81" s="239" t="s">
        <v>379</v>
      </c>
      <c r="CY81" s="239" t="s">
        <v>2155</v>
      </c>
    </row>
    <row r="82" spans="1:103" x14ac:dyDescent="0.25">
      <c r="A82" s="239">
        <v>600627</v>
      </c>
      <c r="B82" s="239">
        <v>2</v>
      </c>
      <c r="C82" s="239">
        <v>212</v>
      </c>
      <c r="D82" s="239">
        <v>148.446</v>
      </c>
      <c r="E82" s="239">
        <v>10</v>
      </c>
      <c r="F82" s="239" t="s">
        <v>2052</v>
      </c>
      <c r="H82" s="239" t="s">
        <v>374</v>
      </c>
      <c r="I82" s="239">
        <v>25</v>
      </c>
      <c r="K82" s="239">
        <v>18506782</v>
      </c>
      <c r="M82" s="239">
        <v>5</v>
      </c>
      <c r="N82" s="239">
        <v>29</v>
      </c>
      <c r="O82" s="239">
        <v>2018</v>
      </c>
      <c r="P82" s="239" t="s">
        <v>391</v>
      </c>
      <c r="Q82" s="239">
        <v>18</v>
      </c>
      <c r="R82" s="239" t="s">
        <v>376</v>
      </c>
      <c r="S82" s="239">
        <v>5</v>
      </c>
      <c r="T82" s="239">
        <v>0</v>
      </c>
      <c r="U82" s="239">
        <v>1</v>
      </c>
      <c r="W82" s="239">
        <v>55</v>
      </c>
      <c r="X82" s="239">
        <v>2</v>
      </c>
      <c r="Y82" s="239">
        <v>1</v>
      </c>
      <c r="Z82" s="239">
        <v>3</v>
      </c>
      <c r="AB82" s="239">
        <v>2</v>
      </c>
      <c r="AC82" s="239">
        <v>98</v>
      </c>
      <c r="AD82" s="239" t="s">
        <v>377</v>
      </c>
      <c r="AF82" s="239" t="s">
        <v>378</v>
      </c>
      <c r="AG82" s="239">
        <v>3</v>
      </c>
      <c r="AH82" s="239">
        <v>2</v>
      </c>
      <c r="AI82" s="239">
        <v>2</v>
      </c>
      <c r="AJ82" s="239">
        <v>4</v>
      </c>
      <c r="AK82" s="239">
        <v>21</v>
      </c>
      <c r="AL82" s="239">
        <v>28</v>
      </c>
      <c r="AM82" s="239" t="s">
        <v>384</v>
      </c>
      <c r="AN82" s="239">
        <v>5</v>
      </c>
      <c r="AO82" s="239">
        <v>90</v>
      </c>
      <c r="AS82" s="239">
        <v>15</v>
      </c>
      <c r="AT82" s="239">
        <v>9</v>
      </c>
      <c r="AU82" s="239">
        <v>65</v>
      </c>
      <c r="AV82" s="239">
        <v>11</v>
      </c>
      <c r="AW82" s="239">
        <v>21</v>
      </c>
      <c r="CT82" s="239">
        <v>451490.14478029002</v>
      </c>
      <c r="CU82" s="239">
        <v>4962395.9952586601</v>
      </c>
      <c r="CV82" s="239">
        <v>44.813319890000002</v>
      </c>
      <c r="CW82" s="239">
        <v>-93.613498829999997</v>
      </c>
      <c r="CX82" s="239" t="s">
        <v>379</v>
      </c>
      <c r="CY82" s="239" t="s">
        <v>2156</v>
      </c>
    </row>
    <row r="83" spans="1:103" x14ac:dyDescent="0.25">
      <c r="A83" s="239">
        <v>848316</v>
      </c>
      <c r="B83" s="239">
        <v>2</v>
      </c>
      <c r="C83" s="239">
        <v>212</v>
      </c>
      <c r="D83" s="239">
        <v>148.47900000000001</v>
      </c>
      <c r="E83" s="239">
        <v>10</v>
      </c>
      <c r="F83" s="239" t="s">
        <v>2052</v>
      </c>
      <c r="H83" s="239" t="s">
        <v>374</v>
      </c>
      <c r="I83" s="239">
        <v>25</v>
      </c>
      <c r="K83" s="239">
        <v>20508986</v>
      </c>
      <c r="L83" s="239">
        <v>202940825</v>
      </c>
      <c r="M83" s="239">
        <v>10</v>
      </c>
      <c r="N83" s="239">
        <v>20</v>
      </c>
      <c r="O83" s="239">
        <v>2020</v>
      </c>
      <c r="P83" s="239" t="s">
        <v>391</v>
      </c>
      <c r="Q83" s="239">
        <v>15</v>
      </c>
      <c r="R83" s="239" t="s">
        <v>376</v>
      </c>
      <c r="S83" s="239">
        <v>5</v>
      </c>
      <c r="T83" s="239">
        <v>0</v>
      </c>
      <c r="U83" s="239">
        <v>1</v>
      </c>
      <c r="W83" s="239">
        <v>62</v>
      </c>
      <c r="X83" s="239">
        <v>2</v>
      </c>
      <c r="Y83" s="239">
        <v>1</v>
      </c>
      <c r="Z83" s="239">
        <v>4</v>
      </c>
      <c r="AB83" s="239">
        <v>3</v>
      </c>
      <c r="AC83" s="239">
        <v>98</v>
      </c>
      <c r="AD83" s="239" t="s">
        <v>377</v>
      </c>
      <c r="AF83" s="239" t="s">
        <v>378</v>
      </c>
      <c r="AG83" s="239">
        <v>3</v>
      </c>
      <c r="AH83" s="239">
        <v>2</v>
      </c>
      <c r="AI83" s="239">
        <v>4</v>
      </c>
      <c r="AJ83" s="239">
        <v>4</v>
      </c>
      <c r="AK83" s="239">
        <v>21</v>
      </c>
      <c r="AL83" s="239">
        <v>43</v>
      </c>
      <c r="AM83" s="239" t="s">
        <v>384</v>
      </c>
      <c r="AN83" s="239">
        <v>5</v>
      </c>
      <c r="AO83" s="239">
        <v>90</v>
      </c>
      <c r="AS83" s="239">
        <v>15</v>
      </c>
      <c r="AT83" s="239">
        <v>9</v>
      </c>
      <c r="AV83" s="239">
        <v>11</v>
      </c>
      <c r="AW83" s="239">
        <v>21</v>
      </c>
      <c r="CT83" s="239">
        <v>451540.94488189003</v>
      </c>
      <c r="CU83" s="239">
        <v>4962412.9286258603</v>
      </c>
      <c r="CV83" s="239">
        <v>44.813475769999997</v>
      </c>
      <c r="CW83" s="239">
        <v>-93.612858020000004</v>
      </c>
      <c r="CX83" s="239" t="s">
        <v>379</v>
      </c>
      <c r="CY83" s="239" t="s">
        <v>2157</v>
      </c>
    </row>
    <row r="84" spans="1:103" x14ac:dyDescent="0.25">
      <c r="A84" s="239">
        <v>10854351</v>
      </c>
      <c r="B84" s="239">
        <v>2</v>
      </c>
      <c r="C84" s="239">
        <v>212</v>
      </c>
      <c r="D84" s="239">
        <v>148.488</v>
      </c>
      <c r="E84" s="239">
        <v>10</v>
      </c>
      <c r="F84" s="239" t="s">
        <v>2052</v>
      </c>
      <c r="H84" s="239" t="s">
        <v>374</v>
      </c>
      <c r="I84" s="239">
        <v>25</v>
      </c>
      <c r="K84" s="239">
        <v>13509873</v>
      </c>
      <c r="L84" s="239">
        <v>132720167</v>
      </c>
      <c r="M84" s="239">
        <v>9</v>
      </c>
      <c r="N84" s="239">
        <v>28</v>
      </c>
      <c r="O84" s="239">
        <v>2013</v>
      </c>
      <c r="P84" s="239" t="s">
        <v>386</v>
      </c>
      <c r="Q84" s="239">
        <v>22</v>
      </c>
      <c r="R84" s="239" t="s">
        <v>376</v>
      </c>
      <c r="S84" s="239">
        <v>4</v>
      </c>
      <c r="T84" s="239">
        <v>0</v>
      </c>
      <c r="U84" s="239">
        <v>2</v>
      </c>
      <c r="V84" s="239">
        <v>1</v>
      </c>
      <c r="W84" s="239">
        <v>10</v>
      </c>
      <c r="X84" s="239">
        <v>2</v>
      </c>
      <c r="Y84" s="239">
        <v>6</v>
      </c>
      <c r="Z84" s="239">
        <v>2</v>
      </c>
      <c r="AB84" s="239">
        <v>1</v>
      </c>
      <c r="AC84" s="239">
        <v>98</v>
      </c>
      <c r="AD84" s="239" t="s">
        <v>404</v>
      </c>
      <c r="AE84" s="239" t="s">
        <v>2158</v>
      </c>
      <c r="AF84" s="239" t="s">
        <v>378</v>
      </c>
      <c r="AG84" s="239">
        <v>7</v>
      </c>
      <c r="AH84" s="239">
        <v>2</v>
      </c>
      <c r="AI84" s="239">
        <v>1</v>
      </c>
      <c r="AJ84" s="239">
        <v>4</v>
      </c>
      <c r="AK84" s="239">
        <v>27</v>
      </c>
      <c r="AL84" s="239">
        <v>43</v>
      </c>
      <c r="AM84" s="239" t="s">
        <v>374</v>
      </c>
      <c r="AN84" s="239">
        <v>5</v>
      </c>
      <c r="AO84" s="239">
        <v>5</v>
      </c>
      <c r="AS84" s="239">
        <v>1</v>
      </c>
      <c r="AT84" s="239">
        <v>98</v>
      </c>
      <c r="AU84" s="239">
        <v>65</v>
      </c>
      <c r="AV84" s="239">
        <v>11</v>
      </c>
      <c r="AW84" s="239">
        <v>21</v>
      </c>
      <c r="AX84" s="239">
        <v>2</v>
      </c>
      <c r="AY84" s="239">
        <v>2</v>
      </c>
      <c r="AZ84" s="239">
        <v>4</v>
      </c>
      <c r="BA84" s="239">
        <v>27</v>
      </c>
      <c r="BB84" s="239">
        <v>52</v>
      </c>
      <c r="BC84" s="239" t="s">
        <v>384</v>
      </c>
      <c r="BD84" s="239">
        <v>5</v>
      </c>
      <c r="BE84" s="239">
        <v>1</v>
      </c>
      <c r="BI84" s="239">
        <v>1</v>
      </c>
      <c r="BJ84" s="239">
        <v>98</v>
      </c>
      <c r="BK84" s="239">
        <v>65</v>
      </c>
      <c r="BL84" s="239">
        <v>11</v>
      </c>
      <c r="BM84" s="239">
        <v>21</v>
      </c>
      <c r="CT84" s="239">
        <v>451557</v>
      </c>
      <c r="CU84" s="239">
        <v>4962407</v>
      </c>
      <c r="CV84" s="239">
        <v>44.813423899999997</v>
      </c>
      <c r="CW84" s="239">
        <v>-93.612655099999998</v>
      </c>
      <c r="CX84" s="239" t="s">
        <v>379</v>
      </c>
      <c r="CY84" s="239" t="s">
        <v>2159</v>
      </c>
    </row>
    <row r="85" spans="1:103" x14ac:dyDescent="0.25">
      <c r="A85" s="239">
        <v>10932862</v>
      </c>
      <c r="B85" s="239">
        <v>2</v>
      </c>
      <c r="C85" s="239">
        <v>212</v>
      </c>
      <c r="D85" s="239">
        <v>148.51</v>
      </c>
      <c r="E85" s="239">
        <v>10</v>
      </c>
      <c r="F85" s="239" t="s">
        <v>2052</v>
      </c>
      <c r="H85" s="239" t="s">
        <v>374</v>
      </c>
      <c r="I85" s="239">
        <v>25</v>
      </c>
      <c r="K85" s="239">
        <v>14502027</v>
      </c>
      <c r="L85" s="239">
        <v>140440315</v>
      </c>
      <c r="M85" s="239">
        <v>2</v>
      </c>
      <c r="N85" s="239">
        <v>12</v>
      </c>
      <c r="O85" s="239">
        <v>2014</v>
      </c>
      <c r="P85" s="239" t="s">
        <v>375</v>
      </c>
      <c r="Q85" s="239">
        <v>8</v>
      </c>
      <c r="R85" s="239" t="s">
        <v>393</v>
      </c>
      <c r="S85" s="239">
        <v>4</v>
      </c>
      <c r="T85" s="239">
        <v>0</v>
      </c>
      <c r="U85" s="239">
        <v>1</v>
      </c>
      <c r="V85" s="239">
        <v>4</v>
      </c>
      <c r="W85" s="239">
        <v>83</v>
      </c>
      <c r="X85" s="239">
        <v>2</v>
      </c>
      <c r="Y85" s="239">
        <v>1</v>
      </c>
      <c r="Z85" s="239">
        <v>2</v>
      </c>
      <c r="AB85" s="239">
        <v>5</v>
      </c>
      <c r="AC85" s="239">
        <v>98</v>
      </c>
      <c r="AD85" s="239" t="s">
        <v>404</v>
      </c>
      <c r="AE85" s="239" t="s">
        <v>2160</v>
      </c>
      <c r="AF85" s="239" t="s">
        <v>378</v>
      </c>
      <c r="AG85" s="239">
        <v>3</v>
      </c>
      <c r="AH85" s="239">
        <v>2</v>
      </c>
      <c r="AI85" s="239">
        <v>4</v>
      </c>
      <c r="AJ85" s="239">
        <v>3</v>
      </c>
      <c r="AK85" s="239">
        <v>21</v>
      </c>
      <c r="AL85" s="239">
        <v>34</v>
      </c>
      <c r="AM85" s="239" t="s">
        <v>384</v>
      </c>
      <c r="AN85" s="239">
        <v>5</v>
      </c>
      <c r="AO85" s="239">
        <v>3</v>
      </c>
      <c r="AS85" s="239">
        <v>1</v>
      </c>
      <c r="AT85" s="239">
        <v>98</v>
      </c>
      <c r="AU85" s="239">
        <v>65</v>
      </c>
      <c r="AV85" s="239">
        <v>10</v>
      </c>
      <c r="AW85" s="239">
        <v>21</v>
      </c>
      <c r="CT85" s="239">
        <v>451591</v>
      </c>
      <c r="CU85" s="239">
        <v>4962418</v>
      </c>
      <c r="CV85" s="239">
        <v>44.8135245</v>
      </c>
      <c r="CW85" s="239">
        <v>-93.612221700000006</v>
      </c>
      <c r="CX85" s="239" t="s">
        <v>379</v>
      </c>
      <c r="CY85" s="239" t="s">
        <v>2161</v>
      </c>
    </row>
    <row r="86" spans="1:103" x14ac:dyDescent="0.25">
      <c r="A86" s="239">
        <v>678285</v>
      </c>
      <c r="B86" s="239">
        <v>2</v>
      </c>
      <c r="C86" s="239">
        <v>212</v>
      </c>
      <c r="D86" s="239">
        <v>148.51400000000001</v>
      </c>
      <c r="E86" s="239">
        <v>10</v>
      </c>
      <c r="F86" s="239" t="s">
        <v>2052</v>
      </c>
      <c r="H86" s="239" t="s">
        <v>374</v>
      </c>
      <c r="I86" s="239">
        <v>25</v>
      </c>
      <c r="K86" s="239">
        <v>19500640</v>
      </c>
      <c r="M86" s="239">
        <v>1</v>
      </c>
      <c r="N86" s="239">
        <v>18</v>
      </c>
      <c r="O86" s="239">
        <v>2019</v>
      </c>
      <c r="P86" s="239" t="s">
        <v>383</v>
      </c>
      <c r="Q86" s="239">
        <v>16</v>
      </c>
      <c r="R86" s="239" t="s">
        <v>376</v>
      </c>
      <c r="S86" s="239">
        <v>5</v>
      </c>
      <c r="T86" s="239">
        <v>0</v>
      </c>
      <c r="U86" s="239">
        <v>1</v>
      </c>
      <c r="W86" s="239">
        <v>62</v>
      </c>
      <c r="X86" s="239">
        <v>2</v>
      </c>
      <c r="Y86" s="239">
        <v>7</v>
      </c>
      <c r="Z86" s="239">
        <v>2</v>
      </c>
      <c r="AB86" s="239">
        <v>3</v>
      </c>
      <c r="AC86" s="239">
        <v>98</v>
      </c>
      <c r="AD86" s="239" t="s">
        <v>377</v>
      </c>
      <c r="AF86" s="239" t="s">
        <v>470</v>
      </c>
      <c r="AG86" s="239">
        <v>3</v>
      </c>
      <c r="AH86" s="239">
        <v>2</v>
      </c>
      <c r="AI86" s="239">
        <v>4</v>
      </c>
      <c r="AJ86" s="239">
        <v>4</v>
      </c>
      <c r="AK86" s="239">
        <v>21</v>
      </c>
      <c r="AL86" s="239">
        <v>28</v>
      </c>
      <c r="AM86" s="239" t="s">
        <v>384</v>
      </c>
      <c r="AN86" s="239">
        <v>5</v>
      </c>
      <c r="AO86" s="239">
        <v>75</v>
      </c>
      <c r="AS86" s="239">
        <v>15</v>
      </c>
      <c r="AT86" s="239">
        <v>9</v>
      </c>
      <c r="AU86" s="239">
        <v>65</v>
      </c>
      <c r="AV86" s="239">
        <v>11</v>
      </c>
      <c r="AW86" s="239">
        <v>21</v>
      </c>
      <c r="CT86" s="239">
        <v>451600.211667091</v>
      </c>
      <c r="CU86" s="239">
        <v>4962455.2620438598</v>
      </c>
      <c r="CV86" s="239">
        <v>44.813860869999999</v>
      </c>
      <c r="CW86" s="239">
        <v>-93.612112550000006</v>
      </c>
      <c r="CX86" s="239" t="s">
        <v>379</v>
      </c>
      <c r="CY86" s="239" t="s">
        <v>2162</v>
      </c>
    </row>
    <row r="87" spans="1:103" x14ac:dyDescent="0.25">
      <c r="A87" s="239">
        <v>848392</v>
      </c>
      <c r="B87" s="239">
        <v>2</v>
      </c>
      <c r="C87" s="239">
        <v>212</v>
      </c>
      <c r="D87" s="239">
        <v>148.56299999999999</v>
      </c>
      <c r="E87" s="239">
        <v>10</v>
      </c>
      <c r="F87" s="239" t="s">
        <v>2052</v>
      </c>
      <c r="H87" s="239" t="s">
        <v>374</v>
      </c>
      <c r="I87" s="239">
        <v>25</v>
      </c>
      <c r="K87" s="239">
        <v>20509059</v>
      </c>
      <c r="L87" s="239">
        <v>202950162</v>
      </c>
      <c r="M87" s="239">
        <v>10</v>
      </c>
      <c r="N87" s="239">
        <v>21</v>
      </c>
      <c r="O87" s="239">
        <v>2020</v>
      </c>
      <c r="P87" s="239" t="s">
        <v>375</v>
      </c>
      <c r="Q87" s="239">
        <v>7</v>
      </c>
      <c r="R87" s="239" t="s">
        <v>376</v>
      </c>
      <c r="S87" s="239">
        <v>5</v>
      </c>
      <c r="T87" s="239">
        <v>0</v>
      </c>
      <c r="U87" s="239">
        <v>2</v>
      </c>
      <c r="V87" s="239">
        <v>10</v>
      </c>
      <c r="W87" s="239">
        <v>10</v>
      </c>
      <c r="X87" s="239">
        <v>2</v>
      </c>
      <c r="Y87" s="239">
        <v>1</v>
      </c>
      <c r="Z87" s="239">
        <v>2</v>
      </c>
      <c r="AB87" s="239">
        <v>2</v>
      </c>
      <c r="AC87" s="239">
        <v>98</v>
      </c>
      <c r="AD87" s="239" t="s">
        <v>2163</v>
      </c>
      <c r="AF87" s="239" t="s">
        <v>470</v>
      </c>
      <c r="AG87" s="239">
        <v>5</v>
      </c>
      <c r="AH87" s="239">
        <v>2</v>
      </c>
      <c r="AI87" s="239">
        <v>2</v>
      </c>
      <c r="AJ87" s="239">
        <v>4</v>
      </c>
      <c r="AK87" s="239">
        <v>21</v>
      </c>
      <c r="AL87" s="239">
        <v>30</v>
      </c>
      <c r="AM87" s="239" t="s">
        <v>374</v>
      </c>
      <c r="AN87" s="239">
        <v>5</v>
      </c>
      <c r="AO87" s="239">
        <v>75</v>
      </c>
      <c r="AS87" s="239">
        <v>15</v>
      </c>
      <c r="AT87" s="239">
        <v>9</v>
      </c>
      <c r="AU87" s="239">
        <v>65</v>
      </c>
      <c r="AV87" s="239">
        <v>11</v>
      </c>
      <c r="AW87" s="239">
        <v>21</v>
      </c>
      <c r="AX87" s="239">
        <v>2</v>
      </c>
      <c r="AY87" s="239">
        <v>2</v>
      </c>
      <c r="AZ87" s="239">
        <v>4</v>
      </c>
      <c r="BA87" s="239">
        <v>21</v>
      </c>
      <c r="BB87" s="239">
        <v>49</v>
      </c>
      <c r="BC87" s="239" t="s">
        <v>374</v>
      </c>
      <c r="BD87" s="239">
        <v>5</v>
      </c>
      <c r="BE87" s="239">
        <v>1</v>
      </c>
      <c r="BI87" s="239">
        <v>15</v>
      </c>
      <c r="BJ87" s="239">
        <v>9</v>
      </c>
      <c r="BK87" s="239">
        <v>65</v>
      </c>
      <c r="BL87" s="239">
        <v>11</v>
      </c>
      <c r="BM87" s="239">
        <v>21</v>
      </c>
      <c r="CT87" s="239">
        <v>451676.41181949101</v>
      </c>
      <c r="CU87" s="239">
        <v>4962472.19541106</v>
      </c>
      <c r="CV87" s="239">
        <v>44.81401846</v>
      </c>
      <c r="CW87" s="239">
        <v>-93.611150510000002</v>
      </c>
      <c r="CX87" s="239" t="s">
        <v>379</v>
      </c>
      <c r="CY87" s="239" t="s">
        <v>2164</v>
      </c>
    </row>
    <row r="88" spans="1:103" x14ac:dyDescent="0.25">
      <c r="A88" s="239">
        <v>404505</v>
      </c>
      <c r="B88" s="239">
        <v>2</v>
      </c>
      <c r="C88" s="239">
        <v>212</v>
      </c>
      <c r="D88" s="239">
        <v>148.59399999999999</v>
      </c>
      <c r="E88" s="239">
        <v>10</v>
      </c>
      <c r="F88" s="239" t="s">
        <v>2052</v>
      </c>
      <c r="H88" s="239" t="s">
        <v>374</v>
      </c>
      <c r="I88" s="239">
        <v>25</v>
      </c>
      <c r="K88" s="239">
        <v>16514511</v>
      </c>
      <c r="M88" s="239">
        <v>12</v>
      </c>
      <c r="N88" s="239">
        <v>16</v>
      </c>
      <c r="O88" s="239">
        <v>2016</v>
      </c>
      <c r="P88" s="239" t="s">
        <v>383</v>
      </c>
      <c r="Q88" s="239">
        <v>7</v>
      </c>
      <c r="R88" s="239" t="s">
        <v>376</v>
      </c>
      <c r="S88" s="239">
        <v>5</v>
      </c>
      <c r="T88" s="239">
        <v>0</v>
      </c>
      <c r="U88" s="239">
        <v>1</v>
      </c>
      <c r="W88" s="239">
        <v>55</v>
      </c>
      <c r="X88" s="239">
        <v>26</v>
      </c>
      <c r="Y88" s="239">
        <v>4</v>
      </c>
      <c r="Z88" s="239">
        <v>4</v>
      </c>
      <c r="AB88" s="239">
        <v>5</v>
      </c>
      <c r="AC88" s="239">
        <v>98</v>
      </c>
      <c r="AD88" s="239" t="s">
        <v>377</v>
      </c>
      <c r="AF88" s="239" t="s">
        <v>378</v>
      </c>
      <c r="AG88" s="239">
        <v>3</v>
      </c>
      <c r="AH88" s="239">
        <v>2</v>
      </c>
      <c r="AI88" s="239">
        <v>4</v>
      </c>
      <c r="AJ88" s="239">
        <v>4</v>
      </c>
      <c r="AK88" s="239">
        <v>21</v>
      </c>
      <c r="AL88" s="239">
        <v>49</v>
      </c>
      <c r="AM88" s="239" t="s">
        <v>384</v>
      </c>
      <c r="AN88" s="239">
        <v>5</v>
      </c>
      <c r="AO88" s="239">
        <v>72</v>
      </c>
      <c r="AP88" s="239">
        <v>62</v>
      </c>
      <c r="AS88" s="239">
        <v>15</v>
      </c>
      <c r="AT88" s="239">
        <v>9</v>
      </c>
      <c r="AU88" s="239">
        <v>65</v>
      </c>
      <c r="AV88" s="239">
        <v>11</v>
      </c>
      <c r="AW88" s="239">
        <v>21</v>
      </c>
      <c r="CT88" s="239">
        <v>451722.97857929103</v>
      </c>
      <c r="CU88" s="239">
        <v>4962442.5620184597</v>
      </c>
      <c r="CV88" s="239">
        <v>44.813754850000002</v>
      </c>
      <c r="CW88" s="239">
        <v>-93.610558800000007</v>
      </c>
      <c r="CX88" s="239" t="s">
        <v>379</v>
      </c>
      <c r="CY88" s="239" t="s">
        <v>2165</v>
      </c>
    </row>
    <row r="89" spans="1:103" x14ac:dyDescent="0.25">
      <c r="A89" s="239">
        <v>581145</v>
      </c>
      <c r="B89" s="239">
        <v>2</v>
      </c>
      <c r="C89" s="239">
        <v>212</v>
      </c>
      <c r="D89" s="239">
        <v>148.62200000000001</v>
      </c>
      <c r="E89" s="239">
        <v>10</v>
      </c>
      <c r="F89" s="239" t="s">
        <v>2052</v>
      </c>
      <c r="H89" s="239" t="s">
        <v>374</v>
      </c>
      <c r="I89" s="239">
        <v>25</v>
      </c>
      <c r="K89" s="239">
        <v>18503457</v>
      </c>
      <c r="M89" s="239">
        <v>3</v>
      </c>
      <c r="N89" s="239">
        <v>5</v>
      </c>
      <c r="O89" s="239">
        <v>2018</v>
      </c>
      <c r="P89" s="239" t="s">
        <v>381</v>
      </c>
      <c r="Q89" s="239">
        <v>9</v>
      </c>
      <c r="R89" s="239" t="s">
        <v>376</v>
      </c>
      <c r="S89" s="239">
        <v>5</v>
      </c>
      <c r="T89" s="239">
        <v>0</v>
      </c>
      <c r="U89" s="239">
        <v>1</v>
      </c>
      <c r="W89" s="239">
        <v>57</v>
      </c>
      <c r="X89" s="239">
        <v>2</v>
      </c>
      <c r="Y89" s="239">
        <v>1</v>
      </c>
      <c r="Z89" s="239">
        <v>4</v>
      </c>
      <c r="AB89" s="239">
        <v>4</v>
      </c>
      <c r="AC89" s="239">
        <v>98</v>
      </c>
      <c r="AD89" s="239" t="s">
        <v>377</v>
      </c>
      <c r="AF89" s="239" t="s">
        <v>470</v>
      </c>
      <c r="AG89" s="239">
        <v>3</v>
      </c>
      <c r="AH89" s="239">
        <v>2</v>
      </c>
      <c r="AI89" s="239">
        <v>2</v>
      </c>
      <c r="AJ89" s="239">
        <v>4</v>
      </c>
      <c r="AK89" s="239">
        <v>21</v>
      </c>
      <c r="AL89" s="239">
        <v>30</v>
      </c>
      <c r="AM89" s="239" t="s">
        <v>374</v>
      </c>
      <c r="AN89" s="239">
        <v>5</v>
      </c>
      <c r="AO89" s="239">
        <v>75</v>
      </c>
      <c r="AS89" s="239">
        <v>15</v>
      </c>
      <c r="AT89" s="239">
        <v>9</v>
      </c>
      <c r="AU89" s="239">
        <v>65</v>
      </c>
      <c r="AV89" s="239">
        <v>12</v>
      </c>
      <c r="AW89" s="239">
        <v>21</v>
      </c>
      <c r="CT89" s="239">
        <v>451752.61197189102</v>
      </c>
      <c r="CU89" s="239">
        <v>4962489.1287782602</v>
      </c>
      <c r="CV89" s="239">
        <v>44.81417604</v>
      </c>
      <c r="CW89" s="239">
        <v>-93.610188469999997</v>
      </c>
      <c r="CX89" s="239" t="s">
        <v>379</v>
      </c>
      <c r="CY89" s="239" t="s">
        <v>2166</v>
      </c>
    </row>
    <row r="90" spans="1:103" x14ac:dyDescent="0.25">
      <c r="A90" s="239">
        <v>11016920</v>
      </c>
      <c r="B90" s="239">
        <v>2</v>
      </c>
      <c r="C90" s="239">
        <v>212</v>
      </c>
      <c r="D90" s="239">
        <v>148.648</v>
      </c>
      <c r="E90" s="239">
        <v>10</v>
      </c>
      <c r="F90" s="239" t="s">
        <v>2052</v>
      </c>
      <c r="H90" s="239" t="s">
        <v>374</v>
      </c>
      <c r="I90" s="239">
        <v>25</v>
      </c>
      <c r="K90" s="239">
        <v>15002479</v>
      </c>
      <c r="L90" s="239">
        <v>150260004</v>
      </c>
      <c r="M90" s="239">
        <v>1</v>
      </c>
      <c r="N90" s="239">
        <v>25</v>
      </c>
      <c r="O90" s="239">
        <v>2015</v>
      </c>
      <c r="P90" s="239" t="s">
        <v>389</v>
      </c>
      <c r="Q90" s="239">
        <v>23</v>
      </c>
      <c r="R90" s="239" t="s">
        <v>376</v>
      </c>
      <c r="S90" s="239">
        <v>5</v>
      </c>
      <c r="T90" s="239">
        <v>0</v>
      </c>
      <c r="U90" s="239">
        <v>1</v>
      </c>
      <c r="V90" s="239">
        <v>8</v>
      </c>
      <c r="W90" s="239">
        <v>16</v>
      </c>
      <c r="X90" s="239">
        <v>2</v>
      </c>
      <c r="Y90" s="239">
        <v>4</v>
      </c>
      <c r="Z90" s="239">
        <v>1</v>
      </c>
      <c r="AB90" s="239">
        <v>1</v>
      </c>
      <c r="AC90" s="239">
        <v>98</v>
      </c>
      <c r="AD90" s="239" t="s">
        <v>1722</v>
      </c>
      <c r="AE90" s="239" t="s">
        <v>2167</v>
      </c>
      <c r="AF90" s="239" t="s">
        <v>378</v>
      </c>
      <c r="AG90" s="239">
        <v>4</v>
      </c>
      <c r="AH90" s="239">
        <v>2</v>
      </c>
      <c r="AI90" s="239">
        <v>2</v>
      </c>
      <c r="AJ90" s="239">
        <v>4</v>
      </c>
      <c r="AK90" s="239">
        <v>21</v>
      </c>
      <c r="AL90" s="239">
        <v>47</v>
      </c>
      <c r="AM90" s="239" t="s">
        <v>384</v>
      </c>
      <c r="AN90" s="239">
        <v>5</v>
      </c>
      <c r="AO90" s="239">
        <v>1</v>
      </c>
      <c r="AS90" s="239">
        <v>1</v>
      </c>
      <c r="AT90" s="239">
        <v>98</v>
      </c>
      <c r="AU90" s="239">
        <v>65</v>
      </c>
      <c r="AV90" s="239">
        <v>11</v>
      </c>
      <c r="AW90" s="239">
        <v>21</v>
      </c>
      <c r="CT90" s="239">
        <v>451807</v>
      </c>
      <c r="CU90" s="239">
        <v>4962471</v>
      </c>
      <c r="CV90" s="239">
        <v>44.814012400000003</v>
      </c>
      <c r="CW90" s="239">
        <v>-93.609498500000001</v>
      </c>
      <c r="CX90" s="239" t="s">
        <v>379</v>
      </c>
      <c r="CY90" s="239" t="s">
        <v>2168</v>
      </c>
    </row>
    <row r="91" spans="1:103" x14ac:dyDescent="0.25">
      <c r="A91" s="239">
        <v>512673</v>
      </c>
      <c r="B91" s="239">
        <v>2</v>
      </c>
      <c r="C91" s="239">
        <v>212</v>
      </c>
      <c r="D91" s="239">
        <v>148.72300000000001</v>
      </c>
      <c r="E91" s="239">
        <v>10</v>
      </c>
      <c r="F91" s="239" t="s">
        <v>2052</v>
      </c>
      <c r="H91" s="239" t="s">
        <v>374</v>
      </c>
      <c r="I91" s="239">
        <v>25</v>
      </c>
      <c r="K91" s="239">
        <v>17512064</v>
      </c>
      <c r="M91" s="239">
        <v>10</v>
      </c>
      <c r="N91" s="239">
        <v>27</v>
      </c>
      <c r="O91" s="239">
        <v>2017</v>
      </c>
      <c r="P91" s="239" t="s">
        <v>383</v>
      </c>
      <c r="Q91" s="239">
        <v>23</v>
      </c>
      <c r="R91" s="239" t="s">
        <v>376</v>
      </c>
      <c r="S91" s="239">
        <v>4</v>
      </c>
      <c r="T91" s="239">
        <v>0</v>
      </c>
      <c r="U91" s="239">
        <v>1</v>
      </c>
      <c r="W91" s="239">
        <v>55</v>
      </c>
      <c r="X91" s="239">
        <v>2</v>
      </c>
      <c r="Y91" s="239">
        <v>3</v>
      </c>
      <c r="Z91" s="239">
        <v>2</v>
      </c>
      <c r="AB91" s="239">
        <v>5</v>
      </c>
      <c r="AC91" s="239">
        <v>98</v>
      </c>
      <c r="AD91" s="239" t="s">
        <v>2169</v>
      </c>
      <c r="AF91" s="239" t="s">
        <v>470</v>
      </c>
      <c r="AG91" s="239">
        <v>3</v>
      </c>
      <c r="AH91" s="239">
        <v>2</v>
      </c>
      <c r="AI91" s="239">
        <v>3</v>
      </c>
      <c r="AJ91" s="239">
        <v>4</v>
      </c>
      <c r="AK91" s="239">
        <v>21</v>
      </c>
      <c r="AL91" s="239">
        <v>21</v>
      </c>
      <c r="AM91" s="239" t="s">
        <v>374</v>
      </c>
      <c r="AN91" s="239">
        <v>5</v>
      </c>
      <c r="AO91" s="239">
        <v>71</v>
      </c>
      <c r="AS91" s="239">
        <v>15</v>
      </c>
      <c r="AT91" s="239">
        <v>9</v>
      </c>
      <c r="AU91" s="239">
        <v>65</v>
      </c>
      <c r="AV91" s="239">
        <v>11</v>
      </c>
      <c r="AW91" s="239">
        <v>21</v>
      </c>
      <c r="CT91" s="239">
        <v>451896.54559309199</v>
      </c>
      <c r="CU91" s="239">
        <v>4962506.0621454604</v>
      </c>
      <c r="CV91" s="239">
        <v>44.81433818</v>
      </c>
      <c r="CW91" s="239">
        <v>-93.608369830000001</v>
      </c>
      <c r="CX91" s="239" t="s">
        <v>379</v>
      </c>
      <c r="CY91" s="239" t="s">
        <v>2170</v>
      </c>
    </row>
    <row r="92" spans="1:103" x14ac:dyDescent="0.25">
      <c r="A92" s="239">
        <v>837751</v>
      </c>
      <c r="B92" s="239">
        <v>2</v>
      </c>
      <c r="C92" s="239">
        <v>212</v>
      </c>
      <c r="D92" s="239">
        <v>148.72300000000001</v>
      </c>
      <c r="E92" s="239">
        <v>10</v>
      </c>
      <c r="F92" s="239" t="s">
        <v>2052</v>
      </c>
      <c r="H92" s="239" t="s">
        <v>374</v>
      </c>
      <c r="I92" s="239">
        <v>25</v>
      </c>
      <c r="K92" s="239">
        <v>20025446</v>
      </c>
      <c r="L92" s="239">
        <v>202410148</v>
      </c>
      <c r="M92" s="239">
        <v>8</v>
      </c>
      <c r="N92" s="239">
        <v>28</v>
      </c>
      <c r="O92" s="239">
        <v>2020</v>
      </c>
      <c r="P92" s="239" t="s">
        <v>383</v>
      </c>
      <c r="Q92" s="239">
        <v>21</v>
      </c>
      <c r="R92" s="239" t="s">
        <v>376</v>
      </c>
      <c r="S92" s="239">
        <v>5</v>
      </c>
      <c r="T92" s="239">
        <v>0</v>
      </c>
      <c r="U92" s="239">
        <v>2</v>
      </c>
      <c r="V92" s="239">
        <v>10</v>
      </c>
      <c r="W92" s="239">
        <v>10</v>
      </c>
      <c r="X92" s="239">
        <v>25</v>
      </c>
      <c r="Y92" s="239">
        <v>4</v>
      </c>
      <c r="Z92" s="239">
        <v>1</v>
      </c>
      <c r="AB92" s="239">
        <v>1</v>
      </c>
      <c r="AC92" s="239">
        <v>98</v>
      </c>
      <c r="AD92" s="239" t="s">
        <v>377</v>
      </c>
      <c r="AF92" s="239" t="s">
        <v>470</v>
      </c>
      <c r="AG92" s="239">
        <v>5</v>
      </c>
      <c r="AH92" s="239">
        <v>2</v>
      </c>
      <c r="AI92" s="239">
        <v>4</v>
      </c>
      <c r="AJ92" s="239">
        <v>4</v>
      </c>
      <c r="AK92" s="239">
        <v>21</v>
      </c>
      <c r="AL92" s="239">
        <v>63</v>
      </c>
      <c r="AM92" s="239" t="s">
        <v>384</v>
      </c>
      <c r="AN92" s="239">
        <v>5</v>
      </c>
      <c r="AO92" s="239">
        <v>1</v>
      </c>
      <c r="AS92" s="239">
        <v>14</v>
      </c>
      <c r="AT92" s="239">
        <v>9</v>
      </c>
      <c r="AU92" s="239">
        <v>65</v>
      </c>
      <c r="AV92" s="239">
        <v>11</v>
      </c>
      <c r="AW92" s="239">
        <v>24</v>
      </c>
      <c r="AX92" s="239">
        <v>2</v>
      </c>
      <c r="AY92" s="239">
        <v>3</v>
      </c>
      <c r="AZ92" s="239">
        <v>4</v>
      </c>
      <c r="BA92" s="239">
        <v>21</v>
      </c>
      <c r="BB92" s="239">
        <v>58</v>
      </c>
      <c r="BC92" s="239" t="s">
        <v>374</v>
      </c>
      <c r="BD92" s="239">
        <v>5</v>
      </c>
      <c r="BE92" s="239">
        <v>1</v>
      </c>
      <c r="BI92" s="239">
        <v>14</v>
      </c>
      <c r="BJ92" s="239">
        <v>9</v>
      </c>
      <c r="BK92" s="239">
        <v>65</v>
      </c>
      <c r="BL92" s="239">
        <v>11</v>
      </c>
      <c r="BM92" s="239">
        <v>24</v>
      </c>
      <c r="CT92" s="239">
        <v>451930.471286221</v>
      </c>
      <c r="CU92" s="239">
        <v>4962521.1082517803</v>
      </c>
      <c r="CV92" s="239">
        <v>44.814475899999998</v>
      </c>
      <c r="CW92" s="239">
        <v>-93.607942219999998</v>
      </c>
      <c r="CX92" s="239" t="s">
        <v>379</v>
      </c>
      <c r="CY92" s="239" t="s">
        <v>2171</v>
      </c>
    </row>
    <row r="93" spans="1:103" x14ac:dyDescent="0.25">
      <c r="A93" s="239">
        <v>455473</v>
      </c>
      <c r="B93" s="239">
        <v>2</v>
      </c>
      <c r="C93" s="239">
        <v>212</v>
      </c>
      <c r="D93" s="239">
        <v>148.72999999999999</v>
      </c>
      <c r="E93" s="239">
        <v>10</v>
      </c>
      <c r="F93" s="239" t="s">
        <v>2052</v>
      </c>
      <c r="H93" s="239" t="s">
        <v>374</v>
      </c>
      <c r="I93" s="239">
        <v>25</v>
      </c>
      <c r="K93" s="239">
        <v>17505755</v>
      </c>
      <c r="M93" s="239">
        <v>5</v>
      </c>
      <c r="N93" s="239">
        <v>28</v>
      </c>
      <c r="O93" s="239">
        <v>2017</v>
      </c>
      <c r="P93" s="239" t="s">
        <v>389</v>
      </c>
      <c r="Q93" s="239">
        <v>20</v>
      </c>
      <c r="R93" s="239" t="s">
        <v>376</v>
      </c>
      <c r="S93" s="239">
        <v>5</v>
      </c>
      <c r="T93" s="239">
        <v>0</v>
      </c>
      <c r="U93" s="239">
        <v>1</v>
      </c>
      <c r="W93" s="239">
        <v>16</v>
      </c>
      <c r="X93" s="239">
        <v>2</v>
      </c>
      <c r="Y93" s="239">
        <v>3</v>
      </c>
      <c r="Z93" s="239">
        <v>1</v>
      </c>
      <c r="AA93" s="239">
        <v>2</v>
      </c>
      <c r="AB93" s="239">
        <v>1</v>
      </c>
      <c r="AC93" s="239">
        <v>98</v>
      </c>
      <c r="AD93" s="239" t="s">
        <v>377</v>
      </c>
      <c r="AF93" s="239" t="s">
        <v>470</v>
      </c>
      <c r="AG93" s="239">
        <v>4</v>
      </c>
      <c r="AH93" s="239">
        <v>2</v>
      </c>
      <c r="AI93" s="239">
        <v>4</v>
      </c>
      <c r="AJ93" s="239">
        <v>4</v>
      </c>
      <c r="AK93" s="239">
        <v>21</v>
      </c>
      <c r="AL93" s="239">
        <v>59</v>
      </c>
      <c r="AM93" s="239" t="s">
        <v>374</v>
      </c>
      <c r="AN93" s="239">
        <v>5</v>
      </c>
      <c r="AO93" s="239">
        <v>1</v>
      </c>
      <c r="AS93" s="239">
        <v>15</v>
      </c>
      <c r="AT93" s="239">
        <v>9</v>
      </c>
      <c r="AU93" s="239">
        <v>65</v>
      </c>
      <c r="AV93" s="239">
        <v>11</v>
      </c>
      <c r="AW93" s="239">
        <v>21</v>
      </c>
      <c r="CT93" s="239">
        <v>451905.01227669202</v>
      </c>
      <c r="CU93" s="239">
        <v>4962518.7621708596</v>
      </c>
      <c r="CV93" s="239">
        <v>44.814453069999999</v>
      </c>
      <c r="CW93" s="239">
        <v>-93.608263960000002</v>
      </c>
      <c r="CX93" s="239" t="s">
        <v>379</v>
      </c>
      <c r="CY93" s="239" t="s">
        <v>2172</v>
      </c>
    </row>
    <row r="94" spans="1:103" x14ac:dyDescent="0.25">
      <c r="A94" s="239">
        <v>10782134</v>
      </c>
      <c r="B94" s="239">
        <v>2</v>
      </c>
      <c r="C94" s="239">
        <v>212</v>
      </c>
      <c r="D94" s="239">
        <v>148.73699999999999</v>
      </c>
      <c r="E94" s="239">
        <v>10</v>
      </c>
      <c r="F94" s="239" t="s">
        <v>2052</v>
      </c>
      <c r="H94" s="239" t="s">
        <v>374</v>
      </c>
      <c r="I94" s="239">
        <v>25</v>
      </c>
      <c r="K94" s="239">
        <v>12511975</v>
      </c>
      <c r="L94" s="239">
        <v>123430381</v>
      </c>
      <c r="M94" s="239">
        <v>12</v>
      </c>
      <c r="N94" s="239">
        <v>7</v>
      </c>
      <c r="O94" s="239">
        <v>2012</v>
      </c>
      <c r="P94" s="239" t="s">
        <v>383</v>
      </c>
      <c r="Q94" s="239">
        <v>23</v>
      </c>
      <c r="R94" s="239" t="s">
        <v>376</v>
      </c>
      <c r="S94" s="239">
        <v>5</v>
      </c>
      <c r="T94" s="239">
        <v>0</v>
      </c>
      <c r="U94" s="239">
        <v>1</v>
      </c>
      <c r="V94" s="239">
        <v>90</v>
      </c>
      <c r="W94" s="239">
        <v>83</v>
      </c>
      <c r="X94" s="239">
        <v>26</v>
      </c>
      <c r="Y94" s="239">
        <v>4</v>
      </c>
      <c r="Z94" s="239">
        <v>2</v>
      </c>
      <c r="AA94" s="239">
        <v>4</v>
      </c>
      <c r="AB94" s="239">
        <v>3</v>
      </c>
      <c r="AC94" s="239">
        <v>98</v>
      </c>
      <c r="AD94" s="239" t="s">
        <v>2129</v>
      </c>
      <c r="AE94" s="239" t="s">
        <v>2173</v>
      </c>
      <c r="AF94" s="239" t="s">
        <v>378</v>
      </c>
      <c r="AG94" s="239">
        <v>3</v>
      </c>
      <c r="AH94" s="239">
        <v>2</v>
      </c>
      <c r="AI94" s="239">
        <v>4</v>
      </c>
      <c r="AJ94" s="239">
        <v>4</v>
      </c>
      <c r="AK94" s="239">
        <v>21</v>
      </c>
      <c r="AL94" s="239">
        <v>63</v>
      </c>
      <c r="AM94" s="239" t="s">
        <v>384</v>
      </c>
      <c r="AN94" s="239">
        <v>5</v>
      </c>
      <c r="AO94" s="239">
        <v>3</v>
      </c>
      <c r="AS94" s="239">
        <v>2</v>
      </c>
      <c r="AT94" s="239">
        <v>98</v>
      </c>
      <c r="AU94" s="239">
        <v>65</v>
      </c>
      <c r="AV94" s="239">
        <v>10</v>
      </c>
      <c r="AW94" s="239">
        <v>21</v>
      </c>
      <c r="CT94" s="239">
        <v>451948</v>
      </c>
      <c r="CU94" s="239">
        <v>4962500</v>
      </c>
      <c r="CV94" s="239">
        <v>44.814290200000002</v>
      </c>
      <c r="CW94" s="239">
        <v>-93.607719500000002</v>
      </c>
      <c r="CX94" s="239" t="s">
        <v>379</v>
      </c>
      <c r="CY94" s="239" t="s">
        <v>2174</v>
      </c>
    </row>
    <row r="95" spans="1:103" x14ac:dyDescent="0.25">
      <c r="A95" s="239">
        <v>759030</v>
      </c>
      <c r="B95" s="239">
        <v>2</v>
      </c>
      <c r="C95" s="239">
        <v>212</v>
      </c>
      <c r="D95" s="239">
        <v>148.75200000000001</v>
      </c>
      <c r="E95" s="239">
        <v>10</v>
      </c>
      <c r="F95" s="239" t="s">
        <v>2052</v>
      </c>
      <c r="H95" s="239" t="s">
        <v>374</v>
      </c>
      <c r="I95" s="239">
        <v>25</v>
      </c>
      <c r="K95" s="239">
        <v>19010950</v>
      </c>
      <c r="M95" s="239">
        <v>11</v>
      </c>
      <c r="N95" s="239">
        <v>2</v>
      </c>
      <c r="O95" s="239">
        <v>2019</v>
      </c>
      <c r="P95" s="239" t="s">
        <v>386</v>
      </c>
      <c r="Q95" s="239">
        <v>6</v>
      </c>
      <c r="R95" s="239" t="s">
        <v>376</v>
      </c>
      <c r="S95" s="239">
        <v>5</v>
      </c>
      <c r="T95" s="239">
        <v>0</v>
      </c>
      <c r="U95" s="239">
        <v>2</v>
      </c>
      <c r="V95" s="239">
        <v>10</v>
      </c>
      <c r="W95" s="239">
        <v>10</v>
      </c>
      <c r="X95" s="239">
        <v>2</v>
      </c>
      <c r="Y95" s="239">
        <v>4</v>
      </c>
      <c r="Z95" s="239">
        <v>2</v>
      </c>
      <c r="AA95" s="239">
        <v>4</v>
      </c>
      <c r="AB95" s="239">
        <v>5</v>
      </c>
      <c r="AC95" s="239">
        <v>98</v>
      </c>
      <c r="AD95" s="239" t="s">
        <v>377</v>
      </c>
      <c r="AF95" s="239" t="s">
        <v>470</v>
      </c>
      <c r="AG95" s="239">
        <v>5</v>
      </c>
      <c r="AH95" s="239">
        <v>2</v>
      </c>
      <c r="AI95" s="239">
        <v>3</v>
      </c>
      <c r="AJ95" s="239">
        <v>4</v>
      </c>
      <c r="AK95" s="239">
        <v>21</v>
      </c>
      <c r="AL95" s="239">
        <v>29</v>
      </c>
      <c r="AM95" s="239" t="s">
        <v>374</v>
      </c>
      <c r="AN95" s="239">
        <v>5</v>
      </c>
      <c r="AO95" s="239">
        <v>72</v>
      </c>
      <c r="AS95" s="239">
        <v>15</v>
      </c>
      <c r="AT95" s="239">
        <v>9</v>
      </c>
      <c r="AU95" s="239">
        <v>65</v>
      </c>
      <c r="AV95" s="239">
        <v>11</v>
      </c>
      <c r="AW95" s="239">
        <v>21</v>
      </c>
      <c r="AX95" s="239">
        <v>2</v>
      </c>
      <c r="AY95" s="239">
        <v>4</v>
      </c>
      <c r="AZ95" s="239">
        <v>4</v>
      </c>
      <c r="BA95" s="239">
        <v>21</v>
      </c>
      <c r="BB95" s="239">
        <v>73</v>
      </c>
      <c r="BC95" s="239" t="s">
        <v>374</v>
      </c>
      <c r="BD95" s="239">
        <v>5</v>
      </c>
      <c r="BE95" s="239">
        <v>1</v>
      </c>
      <c r="BI95" s="239">
        <v>15</v>
      </c>
      <c r="BJ95" s="239">
        <v>9</v>
      </c>
      <c r="BK95" s="239">
        <v>65</v>
      </c>
      <c r="BL95" s="239">
        <v>11</v>
      </c>
      <c r="BM95" s="239">
        <v>21</v>
      </c>
      <c r="CT95" s="239">
        <v>451975.42320506298</v>
      </c>
      <c r="CU95" s="239">
        <v>4962528.9711187398</v>
      </c>
      <c r="CV95" s="239">
        <v>44.814549710000001</v>
      </c>
      <c r="CW95" s="239">
        <v>-93.607374480000004</v>
      </c>
      <c r="CX95" s="239" t="s">
        <v>379</v>
      </c>
      <c r="CY95" s="239" t="s">
        <v>2175</v>
      </c>
    </row>
    <row r="96" spans="1:103" x14ac:dyDescent="0.25">
      <c r="A96" s="239">
        <v>10778304</v>
      </c>
      <c r="B96" s="239">
        <v>2</v>
      </c>
      <c r="C96" s="239">
        <v>212</v>
      </c>
      <c r="D96" s="239">
        <v>148.75399999999999</v>
      </c>
      <c r="E96" s="239">
        <v>10</v>
      </c>
      <c r="F96" s="239" t="s">
        <v>2052</v>
      </c>
      <c r="H96" s="239" t="s">
        <v>374</v>
      </c>
      <c r="I96" s="239">
        <v>25</v>
      </c>
      <c r="K96" s="239">
        <v>12505826</v>
      </c>
      <c r="L96" s="239">
        <v>121700257</v>
      </c>
      <c r="M96" s="239">
        <v>6</v>
      </c>
      <c r="N96" s="239">
        <v>18</v>
      </c>
      <c r="O96" s="239">
        <v>2012</v>
      </c>
      <c r="P96" s="239" t="s">
        <v>381</v>
      </c>
      <c r="Q96" s="239">
        <v>12</v>
      </c>
      <c r="R96" s="239" t="s">
        <v>393</v>
      </c>
      <c r="S96" s="239">
        <v>5</v>
      </c>
      <c r="T96" s="239">
        <v>0</v>
      </c>
      <c r="U96" s="239">
        <v>2</v>
      </c>
      <c r="V96" s="239">
        <v>1</v>
      </c>
      <c r="W96" s="239">
        <v>10</v>
      </c>
      <c r="X96" s="239">
        <v>3</v>
      </c>
      <c r="Y96" s="239">
        <v>1</v>
      </c>
      <c r="Z96" s="239">
        <v>1</v>
      </c>
      <c r="AB96" s="239">
        <v>1</v>
      </c>
      <c r="AC96" s="239">
        <v>98</v>
      </c>
      <c r="AD96" s="239" t="s">
        <v>404</v>
      </c>
      <c r="AE96" s="239" t="s">
        <v>2086</v>
      </c>
      <c r="AF96" s="239" t="s">
        <v>378</v>
      </c>
      <c r="AG96" s="239">
        <v>7</v>
      </c>
      <c r="AH96" s="239">
        <v>2</v>
      </c>
      <c r="AI96" s="239">
        <v>2</v>
      </c>
      <c r="AJ96" s="239">
        <v>3</v>
      </c>
      <c r="AK96" s="239">
        <v>21</v>
      </c>
      <c r="AL96" s="239">
        <v>21</v>
      </c>
      <c r="AM96" s="239" t="s">
        <v>374</v>
      </c>
      <c r="AN96" s="239">
        <v>5</v>
      </c>
      <c r="AO96" s="239">
        <v>15</v>
      </c>
      <c r="AS96" s="239">
        <v>2</v>
      </c>
      <c r="AT96" s="239">
        <v>20</v>
      </c>
      <c r="AU96" s="239">
        <v>65</v>
      </c>
      <c r="AV96" s="239">
        <v>11</v>
      </c>
      <c r="AW96" s="239">
        <v>20</v>
      </c>
      <c r="AX96" s="239">
        <v>2</v>
      </c>
      <c r="AY96" s="239">
        <v>4</v>
      </c>
      <c r="AZ96" s="239">
        <v>3</v>
      </c>
      <c r="BA96" s="239">
        <v>21</v>
      </c>
      <c r="BB96" s="239">
        <v>35</v>
      </c>
      <c r="BC96" s="239" t="s">
        <v>374</v>
      </c>
      <c r="BD96" s="239">
        <v>5</v>
      </c>
      <c r="BE96" s="239">
        <v>1</v>
      </c>
      <c r="BI96" s="239">
        <v>2</v>
      </c>
      <c r="BJ96" s="239">
        <v>20</v>
      </c>
      <c r="BK96" s="239">
        <v>65</v>
      </c>
      <c r="BL96" s="239">
        <v>11</v>
      </c>
      <c r="BM96" s="239">
        <v>20</v>
      </c>
      <c r="CT96" s="239">
        <v>451974</v>
      </c>
      <c r="CU96" s="239">
        <v>4962506</v>
      </c>
      <c r="CV96" s="239">
        <v>44.814340700000002</v>
      </c>
      <c r="CW96" s="239">
        <v>-93.607396100000003</v>
      </c>
      <c r="CX96" s="239" t="s">
        <v>379</v>
      </c>
      <c r="CY96" s="239" t="s">
        <v>2176</v>
      </c>
    </row>
    <row r="97" spans="1:103" x14ac:dyDescent="0.25">
      <c r="A97" s="239">
        <v>690175</v>
      </c>
      <c r="B97" s="239">
        <v>2</v>
      </c>
      <c r="C97" s="239">
        <v>212</v>
      </c>
      <c r="D97" s="239">
        <v>148.83099999999999</v>
      </c>
      <c r="E97" s="239">
        <v>10</v>
      </c>
      <c r="F97" s="239" t="s">
        <v>2052</v>
      </c>
      <c r="H97" s="239" t="s">
        <v>374</v>
      </c>
      <c r="I97" s="239">
        <v>25</v>
      </c>
      <c r="K97" s="239">
        <v>19502916</v>
      </c>
      <c r="M97" s="239">
        <v>2</v>
      </c>
      <c r="N97" s="239">
        <v>20</v>
      </c>
      <c r="O97" s="239">
        <v>2019</v>
      </c>
      <c r="P97" s="239" t="s">
        <v>375</v>
      </c>
      <c r="Q97" s="239">
        <v>16</v>
      </c>
      <c r="R97" s="239" t="s">
        <v>393</v>
      </c>
      <c r="S97" s="239">
        <v>5</v>
      </c>
      <c r="T97" s="239">
        <v>0</v>
      </c>
      <c r="U97" s="239">
        <v>1</v>
      </c>
      <c r="W97" s="239">
        <v>32</v>
      </c>
      <c r="X97" s="239">
        <v>2</v>
      </c>
      <c r="Y97" s="239">
        <v>1</v>
      </c>
      <c r="Z97" s="239">
        <v>4</v>
      </c>
      <c r="AB97" s="239">
        <v>3</v>
      </c>
      <c r="AC97" s="239">
        <v>98</v>
      </c>
      <c r="AD97" s="239" t="s">
        <v>377</v>
      </c>
      <c r="AF97" s="239" t="s">
        <v>470</v>
      </c>
      <c r="AG97" s="239">
        <v>3</v>
      </c>
      <c r="AH97" s="239">
        <v>2</v>
      </c>
      <c r="AI97" s="239">
        <v>4</v>
      </c>
      <c r="AJ97" s="239">
        <v>3</v>
      </c>
      <c r="AK97" s="239">
        <v>21</v>
      </c>
      <c r="AL97" s="239">
        <v>45</v>
      </c>
      <c r="AM97" s="239" t="s">
        <v>374</v>
      </c>
      <c r="AN97" s="239">
        <v>5</v>
      </c>
      <c r="AO97" s="239">
        <v>75</v>
      </c>
      <c r="AS97" s="239">
        <v>15</v>
      </c>
      <c r="AT97" s="239">
        <v>9</v>
      </c>
      <c r="AU97" s="239">
        <v>65</v>
      </c>
      <c r="AV97" s="239">
        <v>11</v>
      </c>
      <c r="AW97" s="239">
        <v>21</v>
      </c>
      <c r="CT97" s="239">
        <v>452099.745999493</v>
      </c>
      <c r="CU97" s="239">
        <v>4962556.8622470601</v>
      </c>
      <c r="CV97" s="239">
        <v>44.81480913</v>
      </c>
      <c r="CW97" s="239">
        <v>-93.60580487</v>
      </c>
      <c r="CX97" s="239" t="s">
        <v>379</v>
      </c>
      <c r="CY97" s="239" t="s">
        <v>2177</v>
      </c>
    </row>
    <row r="98" spans="1:103" x14ac:dyDescent="0.25">
      <c r="A98" s="239">
        <v>420230</v>
      </c>
      <c r="B98" s="239">
        <v>2</v>
      </c>
      <c r="C98" s="239">
        <v>212</v>
      </c>
      <c r="D98" s="239">
        <v>148.874</v>
      </c>
      <c r="E98" s="239">
        <v>10</v>
      </c>
      <c r="F98" s="239" t="s">
        <v>2052</v>
      </c>
      <c r="H98" s="239" t="s">
        <v>374</v>
      </c>
      <c r="I98" s="239">
        <v>25</v>
      </c>
      <c r="K98" s="239">
        <v>17501380</v>
      </c>
      <c r="M98" s="239">
        <v>1</v>
      </c>
      <c r="N98" s="239">
        <v>30</v>
      </c>
      <c r="O98" s="239">
        <v>2017</v>
      </c>
      <c r="P98" s="239" t="s">
        <v>381</v>
      </c>
      <c r="Q98" s="239">
        <v>8</v>
      </c>
      <c r="R98" s="239" t="s">
        <v>393</v>
      </c>
      <c r="S98" s="239">
        <v>5</v>
      </c>
      <c r="T98" s="239">
        <v>0</v>
      </c>
      <c r="U98" s="239">
        <v>2</v>
      </c>
      <c r="V98" s="239">
        <v>12</v>
      </c>
      <c r="W98" s="239">
        <v>10</v>
      </c>
      <c r="X98" s="239">
        <v>2</v>
      </c>
      <c r="Y98" s="239">
        <v>1</v>
      </c>
      <c r="Z98" s="239">
        <v>4</v>
      </c>
      <c r="AB98" s="239">
        <v>5</v>
      </c>
      <c r="AC98" s="239">
        <v>98</v>
      </c>
      <c r="AD98" s="239" t="s">
        <v>377</v>
      </c>
      <c r="AF98" s="239" t="s">
        <v>470</v>
      </c>
      <c r="AG98" s="239">
        <v>7</v>
      </c>
      <c r="AH98" s="239">
        <v>2</v>
      </c>
      <c r="AI98" s="239">
        <v>2</v>
      </c>
      <c r="AJ98" s="239">
        <v>3</v>
      </c>
      <c r="AK98" s="239">
        <v>21</v>
      </c>
      <c r="AL98" s="239">
        <v>30</v>
      </c>
      <c r="AM98" s="239" t="s">
        <v>384</v>
      </c>
      <c r="AN98" s="239">
        <v>5</v>
      </c>
      <c r="AO98" s="239">
        <v>74</v>
      </c>
      <c r="AS98" s="239">
        <v>15</v>
      </c>
      <c r="AT98" s="239">
        <v>9</v>
      </c>
      <c r="AU98" s="239">
        <v>65</v>
      </c>
      <c r="AV98" s="239">
        <v>11</v>
      </c>
      <c r="AW98" s="239">
        <v>21</v>
      </c>
      <c r="AX98" s="239">
        <v>2</v>
      </c>
      <c r="AY98" s="239">
        <v>2</v>
      </c>
      <c r="AZ98" s="239">
        <v>3</v>
      </c>
      <c r="BA98" s="239">
        <v>34</v>
      </c>
      <c r="BB98" s="239">
        <v>47</v>
      </c>
      <c r="BC98" s="239" t="s">
        <v>374</v>
      </c>
      <c r="BD98" s="239">
        <v>5</v>
      </c>
      <c r="BE98" s="239">
        <v>1</v>
      </c>
      <c r="BI98" s="239">
        <v>15</v>
      </c>
      <c r="BJ98" s="239">
        <v>9</v>
      </c>
      <c r="BK98" s="239">
        <v>65</v>
      </c>
      <c r="BL98" s="239">
        <v>11</v>
      </c>
      <c r="BM98" s="239">
        <v>21</v>
      </c>
      <c r="CT98" s="239">
        <v>452133.61273389298</v>
      </c>
      <c r="CU98" s="239">
        <v>4962556.8622470601</v>
      </c>
      <c r="CV98" s="239">
        <v>44.814811400000004</v>
      </c>
      <c r="CW98" s="239">
        <v>-93.605376570000004</v>
      </c>
      <c r="CX98" s="239" t="s">
        <v>379</v>
      </c>
      <c r="CY98" s="239" t="s">
        <v>2178</v>
      </c>
    </row>
    <row r="99" spans="1:103" x14ac:dyDescent="0.25">
      <c r="A99" s="239">
        <v>11016315</v>
      </c>
      <c r="B99" s="239">
        <v>2</v>
      </c>
      <c r="C99" s="239">
        <v>212</v>
      </c>
      <c r="D99" s="239">
        <v>148.93199999999999</v>
      </c>
      <c r="E99" s="239">
        <v>10</v>
      </c>
      <c r="F99" s="239" t="s">
        <v>2052</v>
      </c>
      <c r="H99" s="239" t="s">
        <v>374</v>
      </c>
      <c r="I99" s="239">
        <v>25</v>
      </c>
      <c r="K99" s="239">
        <v>15500337</v>
      </c>
      <c r="L99" s="239">
        <v>150120312</v>
      </c>
      <c r="M99" s="239">
        <v>1</v>
      </c>
      <c r="N99" s="239">
        <v>7</v>
      </c>
      <c r="O99" s="239">
        <v>2015</v>
      </c>
      <c r="P99" s="239" t="s">
        <v>375</v>
      </c>
      <c r="Q99" s="239">
        <v>21</v>
      </c>
      <c r="R99" s="239" t="s">
        <v>376</v>
      </c>
      <c r="S99" s="239">
        <v>5</v>
      </c>
      <c r="T99" s="239">
        <v>0</v>
      </c>
      <c r="U99" s="239">
        <v>2</v>
      </c>
      <c r="V99" s="239">
        <v>1</v>
      </c>
      <c r="W99" s="239">
        <v>10</v>
      </c>
      <c r="X99" s="239">
        <v>2</v>
      </c>
      <c r="Y99" s="239">
        <v>4</v>
      </c>
      <c r="Z99" s="239">
        <v>1</v>
      </c>
      <c r="AB99" s="239">
        <v>1</v>
      </c>
      <c r="AC99" s="239">
        <v>98</v>
      </c>
      <c r="AD99" s="239" t="s">
        <v>2179</v>
      </c>
      <c r="AE99" s="239" t="s">
        <v>2180</v>
      </c>
      <c r="AF99" s="239" t="s">
        <v>378</v>
      </c>
      <c r="AG99" s="239">
        <v>7</v>
      </c>
      <c r="AH99" s="239">
        <v>2</v>
      </c>
      <c r="AI99" s="239">
        <v>2</v>
      </c>
      <c r="AJ99" s="239">
        <v>4</v>
      </c>
      <c r="AK99" s="239">
        <v>21</v>
      </c>
      <c r="AL99" s="239">
        <v>24</v>
      </c>
      <c r="AM99" s="239" t="s">
        <v>384</v>
      </c>
      <c r="AN99" s="239">
        <v>5</v>
      </c>
      <c r="AO99" s="239">
        <v>1</v>
      </c>
      <c r="AS99" s="239">
        <v>1</v>
      </c>
      <c r="AT99" s="239">
        <v>98</v>
      </c>
      <c r="AU99" s="239">
        <v>65</v>
      </c>
      <c r="AV99" s="239">
        <v>11</v>
      </c>
      <c r="AW99" s="239">
        <v>21</v>
      </c>
      <c r="AX99" s="239">
        <v>2</v>
      </c>
      <c r="AY99" s="239">
        <v>1</v>
      </c>
      <c r="AZ99" s="239">
        <v>4</v>
      </c>
      <c r="BA99" s="239">
        <v>21</v>
      </c>
      <c r="BB99" s="239">
        <v>21</v>
      </c>
      <c r="BC99" s="239" t="s">
        <v>374</v>
      </c>
      <c r="BD99" s="239">
        <v>5</v>
      </c>
      <c r="BE99" s="239">
        <v>15</v>
      </c>
      <c r="BI99" s="239">
        <v>1</v>
      </c>
      <c r="BJ99" s="239">
        <v>98</v>
      </c>
      <c r="BK99" s="239">
        <v>65</v>
      </c>
      <c r="BL99" s="239">
        <v>11</v>
      </c>
      <c r="BM99" s="239">
        <v>21</v>
      </c>
      <c r="CT99" s="239">
        <v>452253</v>
      </c>
      <c r="CU99" s="239">
        <v>4962574</v>
      </c>
      <c r="CV99" s="239">
        <v>44.814971200000002</v>
      </c>
      <c r="CW99" s="239">
        <v>-93.603873699999994</v>
      </c>
      <c r="CX99" s="239" t="s">
        <v>379</v>
      </c>
      <c r="CY99" s="239" t="s">
        <v>2181</v>
      </c>
    </row>
    <row r="100" spans="1:103" x14ac:dyDescent="0.25">
      <c r="A100" s="239">
        <v>848352</v>
      </c>
      <c r="B100" s="239">
        <v>2</v>
      </c>
      <c r="C100" s="239">
        <v>212</v>
      </c>
      <c r="D100" s="239">
        <v>148.93899999999999</v>
      </c>
      <c r="E100" s="239">
        <v>10</v>
      </c>
      <c r="F100" s="239" t="s">
        <v>2052</v>
      </c>
      <c r="H100" s="239" t="s">
        <v>374</v>
      </c>
      <c r="I100" s="239">
        <v>25</v>
      </c>
      <c r="K100" s="239">
        <v>20508975</v>
      </c>
      <c r="L100" s="239">
        <v>202940832</v>
      </c>
      <c r="M100" s="239">
        <v>10</v>
      </c>
      <c r="N100" s="239">
        <v>20</v>
      </c>
      <c r="O100" s="239">
        <v>2020</v>
      </c>
      <c r="P100" s="239" t="s">
        <v>391</v>
      </c>
      <c r="Q100" s="239">
        <v>14</v>
      </c>
      <c r="R100" s="239" t="s">
        <v>376</v>
      </c>
      <c r="S100" s="239">
        <v>5</v>
      </c>
      <c r="T100" s="239">
        <v>0</v>
      </c>
      <c r="U100" s="239">
        <v>2</v>
      </c>
      <c r="V100" s="239">
        <v>5</v>
      </c>
      <c r="W100" s="239">
        <v>10</v>
      </c>
      <c r="X100" s="239">
        <v>2</v>
      </c>
      <c r="Y100" s="239">
        <v>1</v>
      </c>
      <c r="Z100" s="239">
        <v>4</v>
      </c>
      <c r="AB100" s="239">
        <v>3</v>
      </c>
      <c r="AC100" s="239">
        <v>98</v>
      </c>
      <c r="AD100" s="239" t="s">
        <v>377</v>
      </c>
      <c r="AF100" s="239" t="s">
        <v>378</v>
      </c>
      <c r="AG100" s="239">
        <v>10</v>
      </c>
      <c r="AH100" s="239">
        <v>1</v>
      </c>
      <c r="AI100" s="239">
        <v>49</v>
      </c>
      <c r="AJ100" s="239">
        <v>4</v>
      </c>
      <c r="AK100" s="239">
        <v>21</v>
      </c>
      <c r="AS100" s="239">
        <v>15</v>
      </c>
      <c r="AT100" s="239">
        <v>9</v>
      </c>
      <c r="AU100" s="239">
        <v>65</v>
      </c>
      <c r="AV100" s="239">
        <v>11</v>
      </c>
      <c r="AW100" s="239">
        <v>21</v>
      </c>
      <c r="AX100" s="239">
        <v>2</v>
      </c>
      <c r="AY100" s="239">
        <v>2</v>
      </c>
      <c r="AZ100" s="239">
        <v>4</v>
      </c>
      <c r="BA100" s="239">
        <v>28</v>
      </c>
      <c r="BB100" s="239">
        <v>35</v>
      </c>
      <c r="BC100" s="239" t="s">
        <v>374</v>
      </c>
      <c r="BD100" s="239">
        <v>5</v>
      </c>
      <c r="BE100" s="239">
        <v>1</v>
      </c>
      <c r="BI100" s="239">
        <v>15</v>
      </c>
      <c r="BJ100" s="239">
        <v>9</v>
      </c>
      <c r="BK100" s="239">
        <v>65</v>
      </c>
      <c r="BL100" s="239">
        <v>11</v>
      </c>
      <c r="BM100" s="239">
        <v>21</v>
      </c>
      <c r="CT100" s="239">
        <v>452260.61298789398</v>
      </c>
      <c r="CU100" s="239">
        <v>4962582.2622978603</v>
      </c>
      <c r="CV100" s="239">
        <v>44.81504855</v>
      </c>
      <c r="CW100" s="239">
        <v>-93.603772840000005</v>
      </c>
      <c r="CX100" s="239" t="s">
        <v>379</v>
      </c>
      <c r="CY100" s="239" t="s">
        <v>2182</v>
      </c>
    </row>
    <row r="101" spans="1:103" x14ac:dyDescent="0.25">
      <c r="A101" s="239">
        <v>654847</v>
      </c>
      <c r="B101" s="239">
        <v>2</v>
      </c>
      <c r="C101" s="239">
        <v>212</v>
      </c>
      <c r="D101" s="239">
        <v>148.95699999999999</v>
      </c>
      <c r="E101" s="239">
        <v>10</v>
      </c>
      <c r="F101" s="239" t="s">
        <v>2052</v>
      </c>
      <c r="H101" s="239" t="s">
        <v>374</v>
      </c>
      <c r="I101" s="239">
        <v>25</v>
      </c>
      <c r="K101" s="239">
        <v>18512584</v>
      </c>
      <c r="M101" s="239">
        <v>10</v>
      </c>
      <c r="N101" s="239">
        <v>25</v>
      </c>
      <c r="O101" s="239">
        <v>2018</v>
      </c>
      <c r="P101" s="239" t="s">
        <v>416</v>
      </c>
      <c r="Q101" s="239">
        <v>5</v>
      </c>
      <c r="R101" s="239" t="s">
        <v>393</v>
      </c>
      <c r="S101" s="239">
        <v>4</v>
      </c>
      <c r="T101" s="239">
        <v>0</v>
      </c>
      <c r="U101" s="239">
        <v>2</v>
      </c>
      <c r="V101" s="239">
        <v>12</v>
      </c>
      <c r="W101" s="239">
        <v>10</v>
      </c>
      <c r="X101" s="239">
        <v>2</v>
      </c>
      <c r="Y101" s="239">
        <v>4</v>
      </c>
      <c r="Z101" s="239">
        <v>1</v>
      </c>
      <c r="AB101" s="239">
        <v>1</v>
      </c>
      <c r="AC101" s="239">
        <v>98</v>
      </c>
      <c r="AD101" s="239" t="s">
        <v>2183</v>
      </c>
      <c r="AF101" s="239" t="s">
        <v>378</v>
      </c>
      <c r="AG101" s="239">
        <v>7</v>
      </c>
      <c r="AH101" s="239">
        <v>2</v>
      </c>
      <c r="AI101" s="239">
        <v>2</v>
      </c>
      <c r="AJ101" s="239">
        <v>3</v>
      </c>
      <c r="AK101" s="239">
        <v>21</v>
      </c>
      <c r="AL101" s="239">
        <v>53</v>
      </c>
      <c r="AM101" s="239" t="s">
        <v>374</v>
      </c>
      <c r="AN101" s="239">
        <v>5</v>
      </c>
      <c r="AO101" s="239">
        <v>1</v>
      </c>
      <c r="AS101" s="239">
        <v>15</v>
      </c>
      <c r="AT101" s="239">
        <v>9</v>
      </c>
      <c r="AU101" s="239">
        <v>65</v>
      </c>
      <c r="AV101" s="239">
        <v>11</v>
      </c>
      <c r="AW101" s="239">
        <v>21</v>
      </c>
      <c r="AX101" s="239">
        <v>2</v>
      </c>
      <c r="AY101" s="239">
        <v>4</v>
      </c>
      <c r="AZ101" s="239">
        <v>3</v>
      </c>
      <c r="BA101" s="239">
        <v>21</v>
      </c>
      <c r="BB101" s="239">
        <v>54</v>
      </c>
      <c r="BC101" s="239" t="s">
        <v>384</v>
      </c>
      <c r="BD101" s="239">
        <v>5</v>
      </c>
      <c r="BE101" s="239">
        <v>1</v>
      </c>
      <c r="BI101" s="239">
        <v>15</v>
      </c>
      <c r="BJ101" s="239">
        <v>9</v>
      </c>
      <c r="BK101" s="239">
        <v>65</v>
      </c>
      <c r="BL101" s="239">
        <v>11</v>
      </c>
      <c r="BM101" s="239">
        <v>21</v>
      </c>
      <c r="CT101" s="239">
        <v>452290.24638049299</v>
      </c>
      <c r="CU101" s="239">
        <v>4962586.4956396604</v>
      </c>
      <c r="CV101" s="239">
        <v>44.815088629999998</v>
      </c>
      <c r="CW101" s="239">
        <v>-93.603398479999996</v>
      </c>
      <c r="CX101" s="239" t="s">
        <v>379</v>
      </c>
      <c r="CY101" s="239" t="s">
        <v>2184</v>
      </c>
    </row>
    <row r="102" spans="1:103" x14ac:dyDescent="0.25">
      <c r="A102" s="239">
        <v>584487</v>
      </c>
      <c r="B102" s="239">
        <v>2</v>
      </c>
      <c r="C102" s="239">
        <v>212</v>
      </c>
      <c r="D102" s="239">
        <v>148.977</v>
      </c>
      <c r="E102" s="239">
        <v>10</v>
      </c>
      <c r="F102" s="239" t="s">
        <v>2052</v>
      </c>
      <c r="H102" s="239" t="s">
        <v>374</v>
      </c>
      <c r="I102" s="239">
        <v>25</v>
      </c>
      <c r="K102" s="239">
        <v>18503957</v>
      </c>
      <c r="M102" s="239">
        <v>3</v>
      </c>
      <c r="N102" s="239">
        <v>20</v>
      </c>
      <c r="O102" s="239">
        <v>2018</v>
      </c>
      <c r="P102" s="239" t="s">
        <v>391</v>
      </c>
      <c r="Q102" s="239">
        <v>7</v>
      </c>
      <c r="R102" s="239" t="s">
        <v>393</v>
      </c>
      <c r="S102" s="239">
        <v>5</v>
      </c>
      <c r="T102" s="239">
        <v>0</v>
      </c>
      <c r="U102" s="239">
        <v>2</v>
      </c>
      <c r="V102" s="239">
        <v>10</v>
      </c>
      <c r="W102" s="239">
        <v>10</v>
      </c>
      <c r="X102" s="239">
        <v>2</v>
      </c>
      <c r="Y102" s="239">
        <v>1</v>
      </c>
      <c r="Z102" s="239">
        <v>2</v>
      </c>
      <c r="AA102" s="239">
        <v>4</v>
      </c>
      <c r="AB102" s="239">
        <v>3</v>
      </c>
      <c r="AC102" s="239">
        <v>98</v>
      </c>
      <c r="AD102" s="239" t="s">
        <v>377</v>
      </c>
      <c r="AF102" s="239" t="s">
        <v>470</v>
      </c>
      <c r="AG102" s="239">
        <v>5</v>
      </c>
      <c r="AH102" s="239">
        <v>2</v>
      </c>
      <c r="AI102" s="239">
        <v>3</v>
      </c>
      <c r="AJ102" s="239">
        <v>3</v>
      </c>
      <c r="AK102" s="239">
        <v>21</v>
      </c>
      <c r="AL102" s="239">
        <v>37</v>
      </c>
      <c r="AM102" s="239" t="s">
        <v>374</v>
      </c>
      <c r="AN102" s="239">
        <v>5</v>
      </c>
      <c r="AO102" s="239">
        <v>1</v>
      </c>
      <c r="AS102" s="239">
        <v>15</v>
      </c>
      <c r="AT102" s="239">
        <v>9</v>
      </c>
      <c r="AU102" s="239">
        <v>65</v>
      </c>
      <c r="AV102" s="239">
        <v>11</v>
      </c>
      <c r="AW102" s="239">
        <v>21</v>
      </c>
      <c r="AX102" s="239">
        <v>2</v>
      </c>
      <c r="AY102" s="239">
        <v>3</v>
      </c>
      <c r="AZ102" s="239">
        <v>3</v>
      </c>
      <c r="BA102" s="239">
        <v>21</v>
      </c>
      <c r="BB102" s="239">
        <v>40</v>
      </c>
      <c r="BC102" s="239" t="s">
        <v>374</v>
      </c>
      <c r="BD102" s="239">
        <v>5</v>
      </c>
      <c r="BE102" s="239">
        <v>70</v>
      </c>
      <c r="BI102" s="239">
        <v>15</v>
      </c>
      <c r="BJ102" s="239">
        <v>9</v>
      </c>
      <c r="BK102" s="239">
        <v>65</v>
      </c>
      <c r="BL102" s="239">
        <v>11</v>
      </c>
      <c r="BM102" s="239">
        <v>21</v>
      </c>
      <c r="CT102" s="239">
        <v>452311.413089493</v>
      </c>
      <c r="CU102" s="239">
        <v>4962607.6623486597</v>
      </c>
      <c r="CV102" s="239">
        <v>44.81528058</v>
      </c>
      <c r="CW102" s="239">
        <v>-93.603132779999996</v>
      </c>
      <c r="CX102" s="239" t="s">
        <v>379</v>
      </c>
      <c r="CY102" s="239" t="s">
        <v>2185</v>
      </c>
    </row>
    <row r="103" spans="1:103" x14ac:dyDescent="0.25">
      <c r="A103" s="239">
        <v>10696293</v>
      </c>
      <c r="B103" s="239">
        <v>2</v>
      </c>
      <c r="C103" s="239">
        <v>212</v>
      </c>
      <c r="D103" s="239">
        <v>148.99799999999999</v>
      </c>
      <c r="E103" s="239">
        <v>10</v>
      </c>
      <c r="F103" s="239" t="s">
        <v>2052</v>
      </c>
      <c r="H103" s="239" t="s">
        <v>374</v>
      </c>
      <c r="I103" s="239">
        <v>25</v>
      </c>
      <c r="K103" s="239">
        <v>11500420</v>
      </c>
      <c r="L103" s="239">
        <v>110120515</v>
      </c>
      <c r="M103" s="239">
        <v>1</v>
      </c>
      <c r="N103" s="239">
        <v>10</v>
      </c>
      <c r="O103" s="239">
        <v>2011</v>
      </c>
      <c r="P103" s="239" t="s">
        <v>381</v>
      </c>
      <c r="Q103" s="239">
        <v>11</v>
      </c>
      <c r="R103" s="239" t="s">
        <v>376</v>
      </c>
      <c r="S103" s="239">
        <v>5</v>
      </c>
      <c r="T103" s="239">
        <v>0</v>
      </c>
      <c r="U103" s="239">
        <v>3</v>
      </c>
      <c r="V103" s="239">
        <v>1</v>
      </c>
      <c r="W103" s="239">
        <v>10</v>
      </c>
      <c r="X103" s="239">
        <v>2</v>
      </c>
      <c r="Y103" s="239">
        <v>1</v>
      </c>
      <c r="Z103" s="239">
        <v>4</v>
      </c>
      <c r="AB103" s="239">
        <v>3</v>
      </c>
      <c r="AC103" s="239">
        <v>98</v>
      </c>
      <c r="AD103" s="239" t="s">
        <v>2133</v>
      </c>
      <c r="AE103" s="239" t="s">
        <v>2134</v>
      </c>
      <c r="AF103" s="239" t="s">
        <v>378</v>
      </c>
      <c r="AG103" s="239">
        <v>7</v>
      </c>
      <c r="AH103" s="239">
        <v>2</v>
      </c>
      <c r="AI103" s="239">
        <v>3</v>
      </c>
      <c r="AJ103" s="239">
        <v>4</v>
      </c>
      <c r="AK103" s="239">
        <v>21</v>
      </c>
      <c r="AL103" s="239">
        <v>53</v>
      </c>
      <c r="AM103" s="239" t="s">
        <v>384</v>
      </c>
      <c r="AN103" s="239">
        <v>5</v>
      </c>
      <c r="AO103" s="239">
        <v>3</v>
      </c>
      <c r="AP103" s="239">
        <v>8</v>
      </c>
      <c r="AS103" s="239">
        <v>1</v>
      </c>
      <c r="AT103" s="239">
        <v>98</v>
      </c>
      <c r="AU103" s="239">
        <v>65</v>
      </c>
      <c r="AV103" s="239">
        <v>11</v>
      </c>
      <c r="AW103" s="239">
        <v>21</v>
      </c>
      <c r="AX103" s="239">
        <v>2</v>
      </c>
      <c r="AY103" s="239">
        <v>3</v>
      </c>
      <c r="AZ103" s="239">
        <v>4</v>
      </c>
      <c r="BA103" s="239">
        <v>21</v>
      </c>
      <c r="BB103" s="239">
        <v>43</v>
      </c>
      <c r="BC103" s="239" t="s">
        <v>374</v>
      </c>
      <c r="BD103" s="239">
        <v>5</v>
      </c>
      <c r="BE103" s="239">
        <v>5</v>
      </c>
      <c r="BI103" s="239">
        <v>1</v>
      </c>
      <c r="BJ103" s="239">
        <v>98</v>
      </c>
      <c r="BK103" s="239">
        <v>65</v>
      </c>
      <c r="BL103" s="239">
        <v>11</v>
      </c>
      <c r="BM103" s="239">
        <v>21</v>
      </c>
      <c r="BN103" s="239">
        <v>2</v>
      </c>
      <c r="BO103" s="239">
        <v>44</v>
      </c>
      <c r="BP103" s="239">
        <v>4</v>
      </c>
      <c r="BQ103" s="239">
        <v>21</v>
      </c>
      <c r="BR103" s="239">
        <v>50</v>
      </c>
      <c r="BS103" s="239" t="s">
        <v>374</v>
      </c>
      <c r="BT103" s="239">
        <v>5</v>
      </c>
      <c r="BU103" s="239">
        <v>1</v>
      </c>
      <c r="BY103" s="239">
        <v>1</v>
      </c>
      <c r="BZ103" s="239">
        <v>98</v>
      </c>
      <c r="CA103" s="239">
        <v>65</v>
      </c>
      <c r="CB103" s="239">
        <v>11</v>
      </c>
      <c r="CC103" s="239">
        <v>21</v>
      </c>
      <c r="CT103" s="239">
        <v>452354</v>
      </c>
      <c r="CU103" s="239">
        <v>4962607</v>
      </c>
      <c r="CV103" s="239">
        <v>44.815275300000003</v>
      </c>
      <c r="CW103" s="239">
        <v>-93.602595500000007</v>
      </c>
      <c r="CX103" s="239" t="s">
        <v>379</v>
      </c>
      <c r="CY103" s="239" t="s">
        <v>2186</v>
      </c>
    </row>
    <row r="104" spans="1:103" x14ac:dyDescent="0.25">
      <c r="A104" s="239">
        <v>10696400</v>
      </c>
      <c r="B104" s="239">
        <v>2</v>
      </c>
      <c r="C104" s="239">
        <v>212</v>
      </c>
      <c r="D104" s="239">
        <v>148.99799999999999</v>
      </c>
      <c r="E104" s="239">
        <v>10</v>
      </c>
      <c r="F104" s="239" t="s">
        <v>2052</v>
      </c>
      <c r="H104" s="239" t="s">
        <v>374</v>
      </c>
      <c r="I104" s="239">
        <v>25</v>
      </c>
      <c r="K104" s="239">
        <v>11500570</v>
      </c>
      <c r="L104" s="239">
        <v>110130484</v>
      </c>
      <c r="M104" s="239">
        <v>1</v>
      </c>
      <c r="N104" s="239">
        <v>12</v>
      </c>
      <c r="O104" s="239">
        <v>2011</v>
      </c>
      <c r="P104" s="239" t="s">
        <v>375</v>
      </c>
      <c r="Q104" s="239">
        <v>7</v>
      </c>
      <c r="S104" s="239">
        <v>4</v>
      </c>
      <c r="T104" s="239">
        <v>0</v>
      </c>
      <c r="U104" s="239">
        <v>1</v>
      </c>
      <c r="V104" s="239">
        <v>90</v>
      </c>
      <c r="W104" s="239">
        <v>83</v>
      </c>
      <c r="X104" s="239">
        <v>2</v>
      </c>
      <c r="Y104" s="239">
        <v>2</v>
      </c>
      <c r="Z104" s="239">
        <v>1</v>
      </c>
      <c r="AB104" s="239">
        <v>2</v>
      </c>
      <c r="AC104" s="239">
        <v>98</v>
      </c>
      <c r="AD104" s="239" t="s">
        <v>2133</v>
      </c>
      <c r="AE104" s="239" t="s">
        <v>2134</v>
      </c>
      <c r="AF104" s="239" t="s">
        <v>378</v>
      </c>
      <c r="AG104" s="239">
        <v>3</v>
      </c>
      <c r="AH104" s="239">
        <v>2</v>
      </c>
      <c r="AI104" s="239">
        <v>4</v>
      </c>
      <c r="AJ104" s="239">
        <v>3</v>
      </c>
      <c r="AK104" s="239">
        <v>21</v>
      </c>
      <c r="AL104" s="239">
        <v>42</v>
      </c>
      <c r="AM104" s="239" t="s">
        <v>384</v>
      </c>
      <c r="AN104" s="239">
        <v>5</v>
      </c>
      <c r="AO104" s="239">
        <v>3</v>
      </c>
      <c r="AS104" s="239">
        <v>2</v>
      </c>
      <c r="AT104" s="239">
        <v>90</v>
      </c>
      <c r="AU104" s="239">
        <v>65</v>
      </c>
      <c r="AV104" s="239">
        <v>11</v>
      </c>
      <c r="AW104" s="239">
        <v>25</v>
      </c>
      <c r="CT104" s="239">
        <v>452354</v>
      </c>
      <c r="CU104" s="239">
        <v>4962607</v>
      </c>
      <c r="CV104" s="239">
        <v>44.815275300000003</v>
      </c>
      <c r="CW104" s="239">
        <v>-93.602595500000007</v>
      </c>
      <c r="CX104" s="239" t="s">
        <v>379</v>
      </c>
      <c r="CY104" s="239" t="s">
        <v>2187</v>
      </c>
    </row>
    <row r="105" spans="1:103" x14ac:dyDescent="0.25">
      <c r="A105" s="239">
        <v>10778340</v>
      </c>
      <c r="B105" s="239">
        <v>2</v>
      </c>
      <c r="C105" s="239">
        <v>212</v>
      </c>
      <c r="D105" s="239">
        <v>148.99799999999999</v>
      </c>
      <c r="E105" s="239">
        <v>10</v>
      </c>
      <c r="G105" s="239" t="s">
        <v>485</v>
      </c>
      <c r="H105" s="239" t="s">
        <v>374</v>
      </c>
      <c r="I105" s="239">
        <v>25</v>
      </c>
      <c r="K105" s="239">
        <v>12505880</v>
      </c>
      <c r="L105" s="239">
        <v>121720226</v>
      </c>
      <c r="M105" s="239">
        <v>6</v>
      </c>
      <c r="N105" s="239">
        <v>20</v>
      </c>
      <c r="O105" s="239">
        <v>2012</v>
      </c>
      <c r="P105" s="239" t="s">
        <v>375</v>
      </c>
      <c r="Q105" s="239">
        <v>6</v>
      </c>
      <c r="S105" s="239">
        <v>5</v>
      </c>
      <c r="T105" s="239">
        <v>0</v>
      </c>
      <c r="U105" s="239">
        <v>2</v>
      </c>
      <c r="V105" s="239">
        <v>10</v>
      </c>
      <c r="W105" s="239">
        <v>10</v>
      </c>
      <c r="X105" s="239">
        <v>2</v>
      </c>
      <c r="Y105" s="239">
        <v>1</v>
      </c>
      <c r="Z105" s="239">
        <v>1</v>
      </c>
      <c r="AB105" s="239">
        <v>1</v>
      </c>
      <c r="AC105" s="239">
        <v>98</v>
      </c>
      <c r="AD105" s="239" t="s">
        <v>2134</v>
      </c>
      <c r="AE105" s="239" t="s">
        <v>2188</v>
      </c>
      <c r="AF105" s="239" t="s">
        <v>378</v>
      </c>
      <c r="AG105" s="239">
        <v>5</v>
      </c>
      <c r="AH105" s="239">
        <v>2</v>
      </c>
      <c r="AI105" s="239">
        <v>3</v>
      </c>
      <c r="AJ105" s="239">
        <v>3</v>
      </c>
      <c r="AK105" s="239">
        <v>21</v>
      </c>
      <c r="AL105" s="239">
        <v>55</v>
      </c>
      <c r="AM105" s="239" t="s">
        <v>374</v>
      </c>
      <c r="AN105" s="239">
        <v>5</v>
      </c>
      <c r="AO105" s="239">
        <v>1</v>
      </c>
      <c r="AS105" s="239">
        <v>2</v>
      </c>
      <c r="AT105" s="239">
        <v>98</v>
      </c>
      <c r="AU105" s="239">
        <v>65</v>
      </c>
      <c r="AV105" s="239">
        <v>11</v>
      </c>
      <c r="AW105" s="239">
        <v>21</v>
      </c>
      <c r="AX105" s="239">
        <v>2</v>
      </c>
      <c r="AY105" s="239">
        <v>2</v>
      </c>
      <c r="AZ105" s="239">
        <v>3</v>
      </c>
      <c r="BA105" s="239">
        <v>21</v>
      </c>
      <c r="BB105" s="239">
        <v>36</v>
      </c>
      <c r="BC105" s="239" t="s">
        <v>374</v>
      </c>
      <c r="BD105" s="239">
        <v>5</v>
      </c>
      <c r="BE105" s="239">
        <v>7</v>
      </c>
      <c r="BI105" s="239">
        <v>2</v>
      </c>
      <c r="BJ105" s="239">
        <v>98</v>
      </c>
      <c r="BK105" s="239">
        <v>65</v>
      </c>
      <c r="BL105" s="239">
        <v>11</v>
      </c>
      <c r="BM105" s="239">
        <v>21</v>
      </c>
      <c r="CT105" s="239">
        <v>452354</v>
      </c>
      <c r="CU105" s="239">
        <v>4962607</v>
      </c>
      <c r="CV105" s="239">
        <v>44.815275300000003</v>
      </c>
      <c r="CW105" s="239">
        <v>-93.602595500000007</v>
      </c>
      <c r="CX105" s="239" t="s">
        <v>379</v>
      </c>
      <c r="CY105" s="239" t="s">
        <v>2189</v>
      </c>
    </row>
    <row r="106" spans="1:103" x14ac:dyDescent="0.25">
      <c r="A106" s="239">
        <v>10852184</v>
      </c>
      <c r="B106" s="239">
        <v>2</v>
      </c>
      <c r="C106" s="239">
        <v>212</v>
      </c>
      <c r="D106" s="239">
        <v>148.99799999999999</v>
      </c>
      <c r="E106" s="239">
        <v>10</v>
      </c>
      <c r="F106" s="239" t="s">
        <v>2052</v>
      </c>
      <c r="H106" s="239" t="s">
        <v>374</v>
      </c>
      <c r="I106" s="239">
        <v>25</v>
      </c>
      <c r="K106" s="239">
        <v>13505830</v>
      </c>
      <c r="L106" s="239">
        <v>131560231</v>
      </c>
      <c r="M106" s="239">
        <v>6</v>
      </c>
      <c r="N106" s="239">
        <v>4</v>
      </c>
      <c r="O106" s="239">
        <v>2013</v>
      </c>
      <c r="P106" s="239" t="s">
        <v>391</v>
      </c>
      <c r="Q106" s="239">
        <v>14</v>
      </c>
      <c r="R106" s="239" t="s">
        <v>393</v>
      </c>
      <c r="S106" s="239">
        <v>5</v>
      </c>
      <c r="T106" s="239">
        <v>0</v>
      </c>
      <c r="U106" s="239">
        <v>2</v>
      </c>
      <c r="V106" s="239">
        <v>10</v>
      </c>
      <c r="W106" s="239">
        <v>10</v>
      </c>
      <c r="X106" s="239">
        <v>2</v>
      </c>
      <c r="Y106" s="239">
        <v>1</v>
      </c>
      <c r="Z106" s="239">
        <v>2</v>
      </c>
      <c r="AB106" s="239">
        <v>1</v>
      </c>
      <c r="AC106" s="239">
        <v>98</v>
      </c>
      <c r="AD106" s="239" t="s">
        <v>404</v>
      </c>
      <c r="AE106" s="239" t="s">
        <v>2086</v>
      </c>
      <c r="AF106" s="239" t="s">
        <v>378</v>
      </c>
      <c r="AG106" s="239">
        <v>5</v>
      </c>
      <c r="AH106" s="239">
        <v>2</v>
      </c>
      <c r="AI106" s="239">
        <v>2</v>
      </c>
      <c r="AJ106" s="239">
        <v>3</v>
      </c>
      <c r="AK106" s="239">
        <v>28</v>
      </c>
      <c r="AL106" s="239">
        <v>17</v>
      </c>
      <c r="AM106" s="239" t="s">
        <v>374</v>
      </c>
      <c r="AN106" s="239">
        <v>5</v>
      </c>
      <c r="AO106" s="239">
        <v>15</v>
      </c>
      <c r="AP106" s="239">
        <v>2</v>
      </c>
      <c r="AS106" s="239">
        <v>1</v>
      </c>
      <c r="AT106" s="239">
        <v>98</v>
      </c>
      <c r="AU106" s="239">
        <v>65</v>
      </c>
      <c r="AV106" s="239">
        <v>11</v>
      </c>
      <c r="AW106" s="239">
        <v>21</v>
      </c>
      <c r="AX106" s="239">
        <v>2</v>
      </c>
      <c r="AY106" s="239">
        <v>40</v>
      </c>
      <c r="AZ106" s="239">
        <v>3</v>
      </c>
      <c r="BA106" s="239">
        <v>21</v>
      </c>
      <c r="BB106" s="239">
        <v>46</v>
      </c>
      <c r="BC106" s="239" t="s">
        <v>374</v>
      </c>
      <c r="BD106" s="239">
        <v>5</v>
      </c>
      <c r="BE106" s="239">
        <v>1</v>
      </c>
      <c r="BI106" s="239">
        <v>1</v>
      </c>
      <c r="BJ106" s="239">
        <v>98</v>
      </c>
      <c r="BK106" s="239">
        <v>65</v>
      </c>
      <c r="BL106" s="239">
        <v>11</v>
      </c>
      <c r="BM106" s="239">
        <v>21</v>
      </c>
      <c r="CT106" s="239">
        <v>452354</v>
      </c>
      <c r="CU106" s="239">
        <v>4962607</v>
      </c>
      <c r="CV106" s="239">
        <v>44.815275300000003</v>
      </c>
      <c r="CW106" s="239">
        <v>-93.602595500000007</v>
      </c>
      <c r="CX106" s="239" t="s">
        <v>379</v>
      </c>
      <c r="CY106" s="239" t="s">
        <v>2190</v>
      </c>
    </row>
    <row r="107" spans="1:103" x14ac:dyDescent="0.25">
      <c r="A107" s="239">
        <v>10855169</v>
      </c>
      <c r="B107" s="239">
        <v>2</v>
      </c>
      <c r="C107" s="239">
        <v>212</v>
      </c>
      <c r="D107" s="239">
        <v>148.99799999999999</v>
      </c>
      <c r="E107" s="239">
        <v>10</v>
      </c>
      <c r="F107" s="239" t="s">
        <v>2052</v>
      </c>
      <c r="H107" s="239" t="s">
        <v>374</v>
      </c>
      <c r="I107" s="239">
        <v>25</v>
      </c>
      <c r="K107" s="239">
        <v>13511361</v>
      </c>
      <c r="L107" s="239">
        <v>133120180</v>
      </c>
      <c r="M107" s="239">
        <v>11</v>
      </c>
      <c r="N107" s="239">
        <v>8</v>
      </c>
      <c r="O107" s="239">
        <v>2013</v>
      </c>
      <c r="P107" s="239" t="s">
        <v>383</v>
      </c>
      <c r="Q107" s="239">
        <v>7</v>
      </c>
      <c r="S107" s="239">
        <v>4</v>
      </c>
      <c r="T107" s="239">
        <v>0</v>
      </c>
      <c r="U107" s="239">
        <v>1</v>
      </c>
      <c r="V107" s="239">
        <v>4</v>
      </c>
      <c r="W107" s="239">
        <v>83</v>
      </c>
      <c r="X107" s="239">
        <v>2</v>
      </c>
      <c r="Y107" s="239">
        <v>1</v>
      </c>
      <c r="Z107" s="239">
        <v>2</v>
      </c>
      <c r="AB107" s="239">
        <v>1</v>
      </c>
      <c r="AC107" s="239">
        <v>98</v>
      </c>
      <c r="AD107" s="239" t="s">
        <v>404</v>
      </c>
      <c r="AE107" s="239">
        <v>41</v>
      </c>
      <c r="AF107" s="239" t="s">
        <v>378</v>
      </c>
      <c r="AG107" s="239">
        <v>3</v>
      </c>
      <c r="AH107" s="239">
        <v>2</v>
      </c>
      <c r="AI107" s="239">
        <v>41</v>
      </c>
      <c r="AJ107" s="239">
        <v>3</v>
      </c>
      <c r="AK107" s="239">
        <v>21</v>
      </c>
      <c r="AL107" s="239">
        <v>58</v>
      </c>
      <c r="AM107" s="239" t="s">
        <v>374</v>
      </c>
      <c r="AN107" s="239">
        <v>5</v>
      </c>
      <c r="AS107" s="239">
        <v>1</v>
      </c>
      <c r="AT107" s="239">
        <v>98</v>
      </c>
      <c r="AU107" s="239">
        <v>65</v>
      </c>
      <c r="AV107" s="239">
        <v>11</v>
      </c>
      <c r="AW107" s="239">
        <v>21</v>
      </c>
      <c r="CT107" s="239">
        <v>452354</v>
      </c>
      <c r="CU107" s="239">
        <v>4962607</v>
      </c>
      <c r="CV107" s="239">
        <v>44.815275300000003</v>
      </c>
      <c r="CW107" s="239">
        <v>-93.602595500000007</v>
      </c>
      <c r="CX107" s="239" t="s">
        <v>379</v>
      </c>
      <c r="CY107" s="239" t="s">
        <v>2191</v>
      </c>
    </row>
    <row r="108" spans="1:103" x14ac:dyDescent="0.25">
      <c r="A108" s="239">
        <v>10856182</v>
      </c>
      <c r="B108" s="239">
        <v>2</v>
      </c>
      <c r="C108" s="239">
        <v>212</v>
      </c>
      <c r="D108" s="239">
        <v>148.99799999999999</v>
      </c>
      <c r="E108" s="239">
        <v>10</v>
      </c>
      <c r="F108" s="239" t="s">
        <v>2052</v>
      </c>
      <c r="H108" s="239" t="s">
        <v>374</v>
      </c>
      <c r="I108" s="239">
        <v>25</v>
      </c>
      <c r="K108" s="239">
        <v>13512668</v>
      </c>
      <c r="L108" s="239">
        <v>133460396</v>
      </c>
      <c r="M108" s="239">
        <v>12</v>
      </c>
      <c r="N108" s="239">
        <v>7</v>
      </c>
      <c r="O108" s="239">
        <v>2013</v>
      </c>
      <c r="P108" s="239" t="s">
        <v>386</v>
      </c>
      <c r="Q108" s="239">
        <v>16</v>
      </c>
      <c r="R108" s="239" t="s">
        <v>376</v>
      </c>
      <c r="S108" s="239">
        <v>5</v>
      </c>
      <c r="T108" s="239">
        <v>0</v>
      </c>
      <c r="U108" s="239">
        <v>1</v>
      </c>
      <c r="V108" s="239">
        <v>90</v>
      </c>
      <c r="W108" s="239">
        <v>26</v>
      </c>
      <c r="X108" s="239">
        <v>3</v>
      </c>
      <c r="Y108" s="239">
        <v>1</v>
      </c>
      <c r="Z108" s="239">
        <v>1</v>
      </c>
      <c r="AB108" s="239">
        <v>5</v>
      </c>
      <c r="AC108" s="239">
        <v>98</v>
      </c>
      <c r="AD108" s="239" t="s">
        <v>396</v>
      </c>
      <c r="AE108" s="239" t="s">
        <v>2134</v>
      </c>
      <c r="AF108" s="239" t="s">
        <v>378</v>
      </c>
      <c r="AG108" s="239">
        <v>3</v>
      </c>
      <c r="AH108" s="239">
        <v>2</v>
      </c>
      <c r="AI108" s="239">
        <v>2</v>
      </c>
      <c r="AJ108" s="239">
        <v>4</v>
      </c>
      <c r="AK108" s="239">
        <v>21</v>
      </c>
      <c r="AL108" s="239">
        <v>20</v>
      </c>
      <c r="AM108" s="239" t="s">
        <v>384</v>
      </c>
      <c r="AN108" s="239">
        <v>5</v>
      </c>
      <c r="AO108" s="239">
        <v>3</v>
      </c>
      <c r="AS108" s="239">
        <v>2</v>
      </c>
      <c r="AT108" s="239">
        <v>20</v>
      </c>
      <c r="AU108" s="239">
        <v>65</v>
      </c>
      <c r="AV108" s="239">
        <v>11</v>
      </c>
      <c r="AW108" s="239">
        <v>21</v>
      </c>
      <c r="CT108" s="239">
        <v>452354</v>
      </c>
      <c r="CU108" s="239">
        <v>4962607</v>
      </c>
      <c r="CV108" s="239">
        <v>44.815275300000003</v>
      </c>
      <c r="CW108" s="239">
        <v>-93.602595500000007</v>
      </c>
      <c r="CX108" s="239" t="s">
        <v>379</v>
      </c>
      <c r="CY108" s="239" t="s">
        <v>2192</v>
      </c>
    </row>
    <row r="109" spans="1:103" x14ac:dyDescent="0.25">
      <c r="A109" s="239">
        <v>10856973</v>
      </c>
      <c r="B109" s="239">
        <v>2</v>
      </c>
      <c r="C109" s="239">
        <v>212</v>
      </c>
      <c r="D109" s="239">
        <v>148.99799999999999</v>
      </c>
      <c r="E109" s="239">
        <v>10</v>
      </c>
      <c r="F109" s="239" t="s">
        <v>2052</v>
      </c>
      <c r="H109" s="239" t="s">
        <v>374</v>
      </c>
      <c r="I109" s="239">
        <v>25</v>
      </c>
      <c r="L109" s="239">
        <v>140350052</v>
      </c>
      <c r="M109" s="239">
        <v>12</v>
      </c>
      <c r="N109" s="239">
        <v>31</v>
      </c>
      <c r="O109" s="239">
        <v>2013</v>
      </c>
      <c r="P109" s="239" t="s">
        <v>391</v>
      </c>
      <c r="Q109" s="239">
        <v>7</v>
      </c>
      <c r="S109" s="239">
        <v>3</v>
      </c>
      <c r="T109" s="239">
        <v>0</v>
      </c>
      <c r="U109" s="239">
        <v>5</v>
      </c>
      <c r="V109" s="239">
        <v>90</v>
      </c>
      <c r="W109" s="239">
        <v>10</v>
      </c>
      <c r="Y109" s="239">
        <v>2</v>
      </c>
      <c r="Z109" s="239">
        <v>90</v>
      </c>
      <c r="AB109" s="239">
        <v>5</v>
      </c>
      <c r="AC109" s="239">
        <v>98</v>
      </c>
      <c r="AF109" s="239" t="s">
        <v>378</v>
      </c>
      <c r="AG109" s="239">
        <v>90</v>
      </c>
      <c r="AH109" s="239">
        <v>2</v>
      </c>
      <c r="AI109" s="239">
        <v>4</v>
      </c>
      <c r="AJ109" s="239">
        <v>3</v>
      </c>
      <c r="AK109" s="239">
        <v>21</v>
      </c>
      <c r="AL109" s="239">
        <v>41</v>
      </c>
      <c r="AM109" s="239" t="s">
        <v>384</v>
      </c>
      <c r="AT109" s="239">
        <v>98</v>
      </c>
      <c r="AU109" s="239">
        <v>65</v>
      </c>
      <c r="AX109" s="239">
        <v>2</v>
      </c>
      <c r="AY109" s="239">
        <v>2</v>
      </c>
      <c r="AZ109" s="239">
        <v>3</v>
      </c>
      <c r="BA109" s="239">
        <v>21</v>
      </c>
      <c r="BB109" s="239">
        <v>47</v>
      </c>
      <c r="BC109" s="239" t="s">
        <v>384</v>
      </c>
      <c r="BJ109" s="239">
        <v>98</v>
      </c>
      <c r="BK109" s="239">
        <v>65</v>
      </c>
      <c r="BN109" s="239">
        <v>2</v>
      </c>
      <c r="BO109" s="239">
        <v>4</v>
      </c>
      <c r="BP109" s="239">
        <v>3</v>
      </c>
      <c r="BQ109" s="239">
        <v>21</v>
      </c>
      <c r="BR109" s="239">
        <v>58</v>
      </c>
      <c r="BS109" s="239" t="s">
        <v>384</v>
      </c>
      <c r="BZ109" s="239">
        <v>98</v>
      </c>
      <c r="CA109" s="239">
        <v>65</v>
      </c>
      <c r="CD109" s="239">
        <v>2</v>
      </c>
      <c r="CE109" s="239">
        <v>2</v>
      </c>
      <c r="CF109" s="239">
        <v>3</v>
      </c>
      <c r="CG109" s="239">
        <v>99</v>
      </c>
      <c r="CH109" s="239">
        <v>29</v>
      </c>
      <c r="CI109" s="239" t="s">
        <v>374</v>
      </c>
      <c r="CM109" s="239">
        <v>99</v>
      </c>
      <c r="CP109" s="239">
        <v>98</v>
      </c>
      <c r="CQ109" s="239">
        <v>65</v>
      </c>
      <c r="CT109" s="239">
        <v>452354</v>
      </c>
      <c r="CU109" s="239">
        <v>4962607</v>
      </c>
      <c r="CV109" s="239">
        <v>44.815275300000003</v>
      </c>
      <c r="CW109" s="239">
        <v>-93.602595500000007</v>
      </c>
      <c r="CX109" s="239" t="s">
        <v>379</v>
      </c>
    </row>
    <row r="110" spans="1:103" x14ac:dyDescent="0.25">
      <c r="A110" s="239">
        <v>10856987</v>
      </c>
      <c r="B110" s="239">
        <v>2</v>
      </c>
      <c r="C110" s="239">
        <v>212</v>
      </c>
      <c r="D110" s="239">
        <v>148.99799999999999</v>
      </c>
      <c r="E110" s="239">
        <v>10</v>
      </c>
      <c r="F110" s="239" t="s">
        <v>2052</v>
      </c>
      <c r="H110" s="239" t="s">
        <v>374</v>
      </c>
      <c r="I110" s="239">
        <v>25</v>
      </c>
      <c r="K110" s="239">
        <v>13514018</v>
      </c>
      <c r="L110" s="239">
        <v>140450297</v>
      </c>
      <c r="M110" s="239">
        <v>12</v>
      </c>
      <c r="N110" s="239">
        <v>31</v>
      </c>
      <c r="O110" s="239">
        <v>2013</v>
      </c>
      <c r="P110" s="239" t="s">
        <v>391</v>
      </c>
      <c r="Q110" s="239">
        <v>7</v>
      </c>
      <c r="S110" s="239">
        <v>4</v>
      </c>
      <c r="T110" s="239">
        <v>0</v>
      </c>
      <c r="U110" s="239">
        <v>5</v>
      </c>
      <c r="V110" s="239">
        <v>90</v>
      </c>
      <c r="W110" s="239">
        <v>10</v>
      </c>
      <c r="X110" s="239">
        <v>2</v>
      </c>
      <c r="Y110" s="239">
        <v>2</v>
      </c>
      <c r="Z110" s="239">
        <v>2</v>
      </c>
      <c r="AB110" s="239">
        <v>5</v>
      </c>
      <c r="AC110" s="239">
        <v>98</v>
      </c>
      <c r="AD110" s="239" t="s">
        <v>404</v>
      </c>
      <c r="AE110" s="239" t="s">
        <v>2125</v>
      </c>
      <c r="AF110" s="239" t="s">
        <v>378</v>
      </c>
      <c r="AG110" s="239">
        <v>90</v>
      </c>
      <c r="AH110" s="239">
        <v>2</v>
      </c>
      <c r="AI110" s="239">
        <v>2</v>
      </c>
      <c r="AJ110" s="239">
        <v>3</v>
      </c>
      <c r="AK110" s="239">
        <v>21</v>
      </c>
      <c r="AL110" s="239">
        <v>58</v>
      </c>
      <c r="AM110" s="239" t="s">
        <v>384</v>
      </c>
      <c r="AN110" s="239">
        <v>5</v>
      </c>
      <c r="AS110" s="239">
        <v>1</v>
      </c>
      <c r="AT110" s="239">
        <v>98</v>
      </c>
      <c r="AU110" s="239">
        <v>65</v>
      </c>
      <c r="AV110" s="239">
        <v>11</v>
      </c>
      <c r="AW110" s="239">
        <v>21</v>
      </c>
      <c r="AX110" s="239">
        <v>2</v>
      </c>
      <c r="AY110" s="239">
        <v>2</v>
      </c>
      <c r="AZ110" s="239">
        <v>3</v>
      </c>
      <c r="BA110" s="239">
        <v>21</v>
      </c>
      <c r="BB110" s="239">
        <v>47</v>
      </c>
      <c r="BC110" s="239" t="s">
        <v>384</v>
      </c>
      <c r="BD110" s="239">
        <v>5</v>
      </c>
      <c r="BI110" s="239">
        <v>1</v>
      </c>
      <c r="BJ110" s="239">
        <v>98</v>
      </c>
      <c r="BK110" s="239">
        <v>65</v>
      </c>
      <c r="BL110" s="239">
        <v>11</v>
      </c>
      <c r="BM110" s="239">
        <v>21</v>
      </c>
      <c r="BN110" s="239">
        <v>2</v>
      </c>
      <c r="BO110" s="239">
        <v>4</v>
      </c>
      <c r="BP110" s="239">
        <v>3</v>
      </c>
      <c r="BQ110" s="239">
        <v>21</v>
      </c>
      <c r="BR110" s="239">
        <v>41</v>
      </c>
      <c r="BS110" s="239" t="s">
        <v>384</v>
      </c>
      <c r="BT110" s="239">
        <v>5</v>
      </c>
      <c r="BY110" s="239">
        <v>1</v>
      </c>
      <c r="BZ110" s="239">
        <v>98</v>
      </c>
      <c r="CA110" s="239">
        <v>65</v>
      </c>
      <c r="CB110" s="239">
        <v>11</v>
      </c>
      <c r="CC110" s="239">
        <v>21</v>
      </c>
      <c r="CD110" s="239">
        <v>2</v>
      </c>
      <c r="CE110" s="239">
        <v>2</v>
      </c>
      <c r="CF110" s="239">
        <v>3</v>
      </c>
      <c r="CG110" s="239">
        <v>21</v>
      </c>
      <c r="CH110" s="239">
        <v>29</v>
      </c>
      <c r="CI110" s="239" t="s">
        <v>374</v>
      </c>
      <c r="CJ110" s="239">
        <v>5</v>
      </c>
      <c r="CO110" s="239">
        <v>1</v>
      </c>
      <c r="CP110" s="239">
        <v>98</v>
      </c>
      <c r="CQ110" s="239">
        <v>65</v>
      </c>
      <c r="CR110" s="239">
        <v>11</v>
      </c>
      <c r="CS110" s="239">
        <v>21</v>
      </c>
      <c r="CT110" s="239">
        <v>452354</v>
      </c>
      <c r="CU110" s="239">
        <v>4962607</v>
      </c>
      <c r="CV110" s="239">
        <v>44.815275300000003</v>
      </c>
      <c r="CW110" s="239">
        <v>-93.602595500000007</v>
      </c>
      <c r="CX110" s="239" t="s">
        <v>379</v>
      </c>
      <c r="CY110" s="239" t="s">
        <v>2193</v>
      </c>
    </row>
    <row r="111" spans="1:103" x14ac:dyDescent="0.25">
      <c r="A111" s="239">
        <v>10933647</v>
      </c>
      <c r="B111" s="239">
        <v>2</v>
      </c>
      <c r="C111" s="239">
        <v>212</v>
      </c>
      <c r="D111" s="239">
        <v>148.99799999999999</v>
      </c>
      <c r="E111" s="239">
        <v>10</v>
      </c>
      <c r="F111" s="239" t="s">
        <v>2052</v>
      </c>
      <c r="H111" s="239" t="s">
        <v>374</v>
      </c>
      <c r="I111" s="239">
        <v>25</v>
      </c>
      <c r="L111" s="239">
        <v>140560209</v>
      </c>
      <c r="M111" s="239">
        <v>1</v>
      </c>
      <c r="N111" s="239">
        <v>22</v>
      </c>
      <c r="O111" s="239">
        <v>2014</v>
      </c>
      <c r="P111" s="239" t="s">
        <v>375</v>
      </c>
      <c r="Q111" s="239">
        <v>10</v>
      </c>
      <c r="S111" s="239">
        <v>5</v>
      </c>
      <c r="T111" s="239">
        <v>0</v>
      </c>
      <c r="U111" s="239">
        <v>2</v>
      </c>
      <c r="V111" s="239">
        <v>1</v>
      </c>
      <c r="W111" s="239">
        <v>10</v>
      </c>
      <c r="Y111" s="239">
        <v>1</v>
      </c>
      <c r="Z111" s="239">
        <v>8</v>
      </c>
      <c r="AB111" s="239">
        <v>90</v>
      </c>
      <c r="AC111" s="239">
        <v>98</v>
      </c>
      <c r="AF111" s="239" t="s">
        <v>378</v>
      </c>
      <c r="AG111" s="239">
        <v>7</v>
      </c>
      <c r="AH111" s="239">
        <v>2</v>
      </c>
      <c r="AI111" s="239">
        <v>2</v>
      </c>
      <c r="AJ111" s="239">
        <v>3</v>
      </c>
      <c r="AK111" s="239">
        <v>21</v>
      </c>
      <c r="AL111" s="239">
        <v>26</v>
      </c>
      <c r="AM111" s="239" t="s">
        <v>374</v>
      </c>
      <c r="AT111" s="239">
        <v>98</v>
      </c>
      <c r="AU111" s="239">
        <v>65</v>
      </c>
      <c r="AX111" s="239">
        <v>2</v>
      </c>
      <c r="AY111" s="239">
        <v>4</v>
      </c>
      <c r="AZ111" s="239">
        <v>3</v>
      </c>
      <c r="BA111" s="239">
        <v>21</v>
      </c>
      <c r="BB111" s="239">
        <v>74</v>
      </c>
      <c r="BC111" s="239" t="s">
        <v>374</v>
      </c>
      <c r="BJ111" s="239">
        <v>98</v>
      </c>
      <c r="BK111" s="239">
        <v>65</v>
      </c>
      <c r="CT111" s="239">
        <v>452354</v>
      </c>
      <c r="CU111" s="239">
        <v>4962607</v>
      </c>
      <c r="CV111" s="239">
        <v>44.815275300000003</v>
      </c>
      <c r="CW111" s="239">
        <v>-93.602595500000007</v>
      </c>
      <c r="CX111" s="239" t="s">
        <v>379</v>
      </c>
    </row>
    <row r="112" spans="1:103" x14ac:dyDescent="0.25">
      <c r="A112" s="239">
        <v>10935967</v>
      </c>
      <c r="B112" s="239">
        <v>2</v>
      </c>
      <c r="C112" s="239">
        <v>212</v>
      </c>
      <c r="D112" s="239">
        <v>148.99799999999999</v>
      </c>
      <c r="E112" s="239">
        <v>10</v>
      </c>
      <c r="F112" s="239" t="s">
        <v>2052</v>
      </c>
      <c r="H112" s="239" t="s">
        <v>374</v>
      </c>
      <c r="I112" s="239">
        <v>25</v>
      </c>
      <c r="L112" s="239">
        <v>141820086</v>
      </c>
      <c r="M112" s="239">
        <v>5</v>
      </c>
      <c r="N112" s="239">
        <v>29</v>
      </c>
      <c r="O112" s="239">
        <v>2014</v>
      </c>
      <c r="P112" s="239" t="s">
        <v>416</v>
      </c>
      <c r="Q112" s="239">
        <v>7</v>
      </c>
      <c r="S112" s="239">
        <v>3</v>
      </c>
      <c r="T112" s="239">
        <v>0</v>
      </c>
      <c r="U112" s="239">
        <v>1</v>
      </c>
      <c r="V112" s="239">
        <v>6</v>
      </c>
      <c r="W112" s="239">
        <v>80</v>
      </c>
      <c r="Y112" s="239">
        <v>1</v>
      </c>
      <c r="Z112" s="239">
        <v>1</v>
      </c>
      <c r="AB112" s="239">
        <v>90</v>
      </c>
      <c r="AC112" s="239">
        <v>98</v>
      </c>
      <c r="AF112" s="239" t="s">
        <v>378</v>
      </c>
      <c r="AG112" s="239">
        <v>4</v>
      </c>
      <c r="AH112" s="239">
        <v>2</v>
      </c>
      <c r="AI112" s="239">
        <v>31</v>
      </c>
      <c r="AJ112" s="239">
        <v>1</v>
      </c>
      <c r="AK112" s="239">
        <v>23</v>
      </c>
      <c r="AL112" s="239">
        <v>27</v>
      </c>
      <c r="AM112" s="239" t="s">
        <v>374</v>
      </c>
      <c r="AT112" s="239">
        <v>98</v>
      </c>
      <c r="AU112" s="239">
        <v>63</v>
      </c>
      <c r="CT112" s="239">
        <v>452354</v>
      </c>
      <c r="CU112" s="239">
        <v>4962607</v>
      </c>
      <c r="CV112" s="239">
        <v>44.815275300000003</v>
      </c>
      <c r="CW112" s="239">
        <v>-93.602595500000007</v>
      </c>
      <c r="CX112" s="239" t="s">
        <v>379</v>
      </c>
    </row>
    <row r="113" spans="1:103" x14ac:dyDescent="0.25">
      <c r="A113" s="239">
        <v>10936108</v>
      </c>
      <c r="B113" s="239">
        <v>2</v>
      </c>
      <c r="C113" s="239">
        <v>212</v>
      </c>
      <c r="D113" s="239">
        <v>148.99799999999999</v>
      </c>
      <c r="E113" s="239">
        <v>10</v>
      </c>
      <c r="F113" s="239" t="s">
        <v>2052</v>
      </c>
      <c r="H113" s="239" t="s">
        <v>374</v>
      </c>
      <c r="I113" s="239">
        <v>25</v>
      </c>
      <c r="K113" s="239">
        <v>14505846</v>
      </c>
      <c r="L113" s="239">
        <v>141890368</v>
      </c>
      <c r="M113" s="239">
        <v>5</v>
      </c>
      <c r="N113" s="239">
        <v>29</v>
      </c>
      <c r="O113" s="239">
        <v>2014</v>
      </c>
      <c r="P113" s="239" t="s">
        <v>416</v>
      </c>
      <c r="Q113" s="239">
        <v>7</v>
      </c>
      <c r="R113" s="239" t="s">
        <v>393</v>
      </c>
      <c r="S113" s="239">
        <v>4</v>
      </c>
      <c r="T113" s="239">
        <v>0</v>
      </c>
      <c r="U113" s="239">
        <v>1</v>
      </c>
      <c r="V113" s="239">
        <v>7</v>
      </c>
      <c r="W113" s="239">
        <v>83</v>
      </c>
      <c r="X113" s="239">
        <v>5</v>
      </c>
      <c r="Y113" s="239">
        <v>1</v>
      </c>
      <c r="Z113" s="239">
        <v>1</v>
      </c>
      <c r="AB113" s="239">
        <v>1</v>
      </c>
      <c r="AC113" s="239">
        <v>98</v>
      </c>
      <c r="AD113" s="239" t="s">
        <v>404</v>
      </c>
      <c r="AE113" s="239" t="s">
        <v>2127</v>
      </c>
      <c r="AF113" s="239" t="s">
        <v>378</v>
      </c>
      <c r="AG113" s="239">
        <v>3</v>
      </c>
      <c r="AH113" s="239">
        <v>2</v>
      </c>
      <c r="AI113" s="239">
        <v>31</v>
      </c>
      <c r="AJ113" s="239">
        <v>3</v>
      </c>
      <c r="AK113" s="239">
        <v>21</v>
      </c>
      <c r="AL113" s="239">
        <v>27</v>
      </c>
      <c r="AM113" s="239" t="s">
        <v>374</v>
      </c>
      <c r="AN113" s="239">
        <v>9</v>
      </c>
      <c r="AO113" s="239">
        <v>15</v>
      </c>
      <c r="AP113" s="239">
        <v>16</v>
      </c>
      <c r="AS113" s="239">
        <v>2</v>
      </c>
      <c r="AT113" s="239">
        <v>98</v>
      </c>
      <c r="AU113" s="239">
        <v>65</v>
      </c>
      <c r="AV113" s="239">
        <v>11</v>
      </c>
      <c r="AW113" s="239">
        <v>21</v>
      </c>
      <c r="CT113" s="239">
        <v>452354</v>
      </c>
      <c r="CU113" s="239">
        <v>4962607</v>
      </c>
      <c r="CV113" s="239">
        <v>44.815275300000003</v>
      </c>
      <c r="CW113" s="239">
        <v>-93.602595500000007</v>
      </c>
      <c r="CX113" s="239" t="s">
        <v>379</v>
      </c>
      <c r="CY113" s="239" t="s">
        <v>2194</v>
      </c>
    </row>
    <row r="114" spans="1:103" x14ac:dyDescent="0.25">
      <c r="A114" s="239">
        <v>10935477</v>
      </c>
      <c r="B114" s="239">
        <v>2</v>
      </c>
      <c r="C114" s="239">
        <v>212</v>
      </c>
      <c r="D114" s="239">
        <v>148.99799999999999</v>
      </c>
      <c r="E114" s="239">
        <v>10</v>
      </c>
      <c r="F114" s="239" t="s">
        <v>2052</v>
      </c>
      <c r="H114" s="239" t="s">
        <v>374</v>
      </c>
      <c r="I114" s="239">
        <v>25</v>
      </c>
      <c r="K114" s="239">
        <v>14506021</v>
      </c>
      <c r="L114" s="239">
        <v>141540252</v>
      </c>
      <c r="M114" s="239">
        <v>6</v>
      </c>
      <c r="N114" s="239">
        <v>3</v>
      </c>
      <c r="O114" s="239">
        <v>2014</v>
      </c>
      <c r="P114" s="239" t="s">
        <v>391</v>
      </c>
      <c r="Q114" s="239">
        <v>7</v>
      </c>
      <c r="R114" s="239" t="s">
        <v>512</v>
      </c>
      <c r="S114" s="239">
        <v>5</v>
      </c>
      <c r="T114" s="239">
        <v>0</v>
      </c>
      <c r="U114" s="239">
        <v>3</v>
      </c>
      <c r="V114" s="239">
        <v>1</v>
      </c>
      <c r="W114" s="239">
        <v>10</v>
      </c>
      <c r="X114" s="239">
        <v>3</v>
      </c>
      <c r="Y114" s="239">
        <v>1</v>
      </c>
      <c r="Z114" s="239">
        <v>1</v>
      </c>
      <c r="AB114" s="239">
        <v>1</v>
      </c>
      <c r="AC114" s="239">
        <v>98</v>
      </c>
      <c r="AD114" s="239" t="s">
        <v>2134</v>
      </c>
      <c r="AE114" s="239" t="s">
        <v>396</v>
      </c>
      <c r="AF114" s="239" t="s">
        <v>378</v>
      </c>
      <c r="AG114" s="239">
        <v>7</v>
      </c>
      <c r="AH114" s="239">
        <v>2</v>
      </c>
      <c r="AI114" s="239">
        <v>3</v>
      </c>
      <c r="AJ114" s="239">
        <v>1</v>
      </c>
      <c r="AK114" s="239">
        <v>26</v>
      </c>
      <c r="AL114" s="239">
        <v>34</v>
      </c>
      <c r="AM114" s="239" t="s">
        <v>374</v>
      </c>
      <c r="AN114" s="239">
        <v>5</v>
      </c>
      <c r="AO114" s="239">
        <v>1</v>
      </c>
      <c r="AS114" s="239">
        <v>3</v>
      </c>
      <c r="AT114" s="239">
        <v>20</v>
      </c>
      <c r="AU114" s="239">
        <v>55</v>
      </c>
      <c r="AV114" s="239">
        <v>11</v>
      </c>
      <c r="AW114" s="239">
        <v>21</v>
      </c>
      <c r="AX114" s="239">
        <v>2</v>
      </c>
      <c r="AY114" s="239">
        <v>4</v>
      </c>
      <c r="AZ114" s="239">
        <v>1</v>
      </c>
      <c r="BA114" s="239">
        <v>26</v>
      </c>
      <c r="BB114" s="239">
        <v>31</v>
      </c>
      <c r="BC114" s="239" t="s">
        <v>384</v>
      </c>
      <c r="BD114" s="239">
        <v>5</v>
      </c>
      <c r="BE114" s="239">
        <v>1</v>
      </c>
      <c r="BI114" s="239">
        <v>3</v>
      </c>
      <c r="BJ114" s="239">
        <v>20</v>
      </c>
      <c r="BK114" s="239">
        <v>55</v>
      </c>
      <c r="BL114" s="239">
        <v>11</v>
      </c>
      <c r="BM114" s="239">
        <v>21</v>
      </c>
      <c r="BN114" s="239">
        <v>2</v>
      </c>
      <c r="BO114" s="239">
        <v>4</v>
      </c>
      <c r="BP114" s="239">
        <v>1</v>
      </c>
      <c r="BQ114" s="239">
        <v>21</v>
      </c>
      <c r="BR114" s="239">
        <v>25</v>
      </c>
      <c r="BS114" s="239" t="s">
        <v>374</v>
      </c>
      <c r="BT114" s="239">
        <v>5</v>
      </c>
      <c r="BU114" s="239">
        <v>15</v>
      </c>
      <c r="BV114" s="239">
        <v>5</v>
      </c>
      <c r="BY114" s="239">
        <v>3</v>
      </c>
      <c r="BZ114" s="239">
        <v>20</v>
      </c>
      <c r="CA114" s="239">
        <v>55</v>
      </c>
      <c r="CB114" s="239">
        <v>11</v>
      </c>
      <c r="CC114" s="239">
        <v>21</v>
      </c>
      <c r="CT114" s="239">
        <v>452354</v>
      </c>
      <c r="CU114" s="239">
        <v>4962607</v>
      </c>
      <c r="CV114" s="239">
        <v>44.815275300000003</v>
      </c>
      <c r="CW114" s="239">
        <v>-93.602595500000007</v>
      </c>
      <c r="CX114" s="239" t="s">
        <v>379</v>
      </c>
      <c r="CY114" s="239" t="s">
        <v>2195</v>
      </c>
    </row>
    <row r="115" spans="1:103" x14ac:dyDescent="0.25">
      <c r="A115" s="239">
        <v>10938800</v>
      </c>
      <c r="B115" s="239">
        <v>2</v>
      </c>
      <c r="C115" s="239">
        <v>212</v>
      </c>
      <c r="D115" s="239">
        <v>148.99799999999999</v>
      </c>
      <c r="E115" s="239">
        <v>10</v>
      </c>
      <c r="F115" s="239" t="s">
        <v>2052</v>
      </c>
      <c r="H115" s="239" t="s">
        <v>374</v>
      </c>
      <c r="I115" s="239">
        <v>25</v>
      </c>
      <c r="K115" s="239">
        <v>14512286</v>
      </c>
      <c r="L115" s="239">
        <v>143200283</v>
      </c>
      <c r="M115" s="239">
        <v>11</v>
      </c>
      <c r="N115" s="239">
        <v>15</v>
      </c>
      <c r="O115" s="239">
        <v>2014</v>
      </c>
      <c r="P115" s="239" t="s">
        <v>386</v>
      </c>
      <c r="Q115" s="239">
        <v>15</v>
      </c>
      <c r="S115" s="239">
        <v>5</v>
      </c>
      <c r="T115" s="239">
        <v>0</v>
      </c>
      <c r="U115" s="239">
        <v>2</v>
      </c>
      <c r="V115" s="239">
        <v>10</v>
      </c>
      <c r="W115" s="239">
        <v>10</v>
      </c>
      <c r="X115" s="239">
        <v>2</v>
      </c>
      <c r="Y115" s="239">
        <v>1</v>
      </c>
      <c r="Z115" s="239">
        <v>4</v>
      </c>
      <c r="AB115" s="239">
        <v>3</v>
      </c>
      <c r="AC115" s="239">
        <v>98</v>
      </c>
      <c r="AD115" s="239" t="s">
        <v>2196</v>
      </c>
      <c r="AE115" s="239">
        <v>41</v>
      </c>
      <c r="AF115" s="239" t="s">
        <v>378</v>
      </c>
      <c r="AG115" s="239">
        <v>5</v>
      </c>
      <c r="AH115" s="239">
        <v>2</v>
      </c>
      <c r="AI115" s="239">
        <v>3</v>
      </c>
      <c r="AJ115" s="239">
        <v>4</v>
      </c>
      <c r="AK115" s="239">
        <v>10</v>
      </c>
      <c r="AL115" s="239">
        <v>18</v>
      </c>
      <c r="AM115" s="239" t="s">
        <v>374</v>
      </c>
      <c r="AN115" s="239">
        <v>5</v>
      </c>
      <c r="AO115" s="239">
        <v>3</v>
      </c>
      <c r="AS115" s="239">
        <v>1</v>
      </c>
      <c r="AT115" s="239">
        <v>98</v>
      </c>
      <c r="AU115" s="239">
        <v>65</v>
      </c>
      <c r="AV115" s="239">
        <v>11</v>
      </c>
      <c r="AW115" s="239">
        <v>21</v>
      </c>
      <c r="AX115" s="239">
        <v>2</v>
      </c>
      <c r="AY115" s="239">
        <v>4</v>
      </c>
      <c r="AZ115" s="239">
        <v>4</v>
      </c>
      <c r="BA115" s="239">
        <v>21</v>
      </c>
      <c r="BB115" s="239">
        <v>31</v>
      </c>
      <c r="BC115" s="239" t="s">
        <v>384</v>
      </c>
      <c r="BD115" s="239">
        <v>5</v>
      </c>
      <c r="BE115" s="239">
        <v>1</v>
      </c>
      <c r="BI115" s="239">
        <v>1</v>
      </c>
      <c r="BJ115" s="239">
        <v>98</v>
      </c>
      <c r="BK115" s="239">
        <v>65</v>
      </c>
      <c r="BL115" s="239">
        <v>11</v>
      </c>
      <c r="BM115" s="239">
        <v>21</v>
      </c>
      <c r="CT115" s="239">
        <v>452354</v>
      </c>
      <c r="CU115" s="239">
        <v>4962607</v>
      </c>
      <c r="CV115" s="239">
        <v>44.815275300000003</v>
      </c>
      <c r="CW115" s="239">
        <v>-93.602595500000007</v>
      </c>
      <c r="CX115" s="239" t="s">
        <v>379</v>
      </c>
      <c r="CY115" s="239" t="s">
        <v>2197</v>
      </c>
    </row>
    <row r="116" spans="1:103" x14ac:dyDescent="0.25">
      <c r="A116" s="239">
        <v>10939942</v>
      </c>
      <c r="B116" s="239">
        <v>2</v>
      </c>
      <c r="C116" s="239">
        <v>212</v>
      </c>
      <c r="D116" s="239">
        <v>148.99799999999999</v>
      </c>
      <c r="E116" s="239">
        <v>10</v>
      </c>
      <c r="F116" s="239" t="s">
        <v>2052</v>
      </c>
      <c r="H116" s="239" t="s">
        <v>374</v>
      </c>
      <c r="I116" s="239">
        <v>25</v>
      </c>
      <c r="L116" s="239">
        <v>143640131</v>
      </c>
      <c r="M116" s="239">
        <v>11</v>
      </c>
      <c r="N116" s="239">
        <v>28</v>
      </c>
      <c r="O116" s="239">
        <v>2014</v>
      </c>
      <c r="P116" s="239" t="s">
        <v>383</v>
      </c>
      <c r="Q116" s="239">
        <v>5</v>
      </c>
      <c r="S116" s="239">
        <v>5</v>
      </c>
      <c r="T116" s="239">
        <v>0</v>
      </c>
      <c r="U116" s="239">
        <v>1</v>
      </c>
      <c r="V116" s="239">
        <v>10</v>
      </c>
      <c r="W116" s="239">
        <v>45</v>
      </c>
      <c r="Y116" s="239">
        <v>4</v>
      </c>
      <c r="Z116" s="239">
        <v>90</v>
      </c>
      <c r="AB116" s="239">
        <v>3</v>
      </c>
      <c r="AC116" s="239">
        <v>98</v>
      </c>
      <c r="AF116" s="239" t="s">
        <v>378</v>
      </c>
      <c r="AG116" s="239">
        <v>3</v>
      </c>
      <c r="AH116" s="239">
        <v>0</v>
      </c>
      <c r="AI116" s="239">
        <v>3</v>
      </c>
      <c r="AJ116" s="239">
        <v>6</v>
      </c>
      <c r="AL116" s="239">
        <v>52</v>
      </c>
      <c r="AM116" s="239" t="s">
        <v>374</v>
      </c>
      <c r="AQ116" s="239">
        <v>7</v>
      </c>
      <c r="AT116" s="239">
        <v>98</v>
      </c>
      <c r="AU116" s="239">
        <v>65</v>
      </c>
      <c r="CT116" s="239">
        <v>452354</v>
      </c>
      <c r="CU116" s="239">
        <v>4962607</v>
      </c>
      <c r="CV116" s="239">
        <v>44.815275300000003</v>
      </c>
      <c r="CW116" s="239">
        <v>-93.602595500000007</v>
      </c>
      <c r="CX116" s="239" t="s">
        <v>379</v>
      </c>
    </row>
    <row r="117" spans="1:103" x14ac:dyDescent="0.25">
      <c r="A117" s="239">
        <v>11017852</v>
      </c>
      <c r="B117" s="239">
        <v>2</v>
      </c>
      <c r="C117" s="239">
        <v>212</v>
      </c>
      <c r="D117" s="239">
        <v>148.99799999999999</v>
      </c>
      <c r="E117" s="239">
        <v>10</v>
      </c>
      <c r="F117" s="239" t="s">
        <v>2052</v>
      </c>
      <c r="H117" s="239" t="s">
        <v>374</v>
      </c>
      <c r="I117" s="239">
        <v>25</v>
      </c>
      <c r="K117" s="239">
        <v>15502363</v>
      </c>
      <c r="L117" s="239">
        <v>150560287</v>
      </c>
      <c r="M117" s="239">
        <v>2</v>
      </c>
      <c r="N117" s="239">
        <v>25</v>
      </c>
      <c r="O117" s="239">
        <v>2015</v>
      </c>
      <c r="P117" s="239" t="s">
        <v>375</v>
      </c>
      <c r="Q117" s="239">
        <v>8</v>
      </c>
      <c r="R117" s="239" t="s">
        <v>393</v>
      </c>
      <c r="S117" s="239">
        <v>5</v>
      </c>
      <c r="T117" s="239">
        <v>0</v>
      </c>
      <c r="U117" s="239">
        <v>2</v>
      </c>
      <c r="V117" s="239">
        <v>1</v>
      </c>
      <c r="W117" s="239">
        <v>10</v>
      </c>
      <c r="X117" s="239">
        <v>2</v>
      </c>
      <c r="Y117" s="239">
        <v>1</v>
      </c>
      <c r="Z117" s="239">
        <v>4</v>
      </c>
      <c r="AB117" s="239">
        <v>3</v>
      </c>
      <c r="AC117" s="239">
        <v>98</v>
      </c>
      <c r="AD117" s="239" t="s">
        <v>404</v>
      </c>
      <c r="AE117" s="239">
        <v>41</v>
      </c>
      <c r="AF117" s="239" t="s">
        <v>378</v>
      </c>
      <c r="AG117" s="239">
        <v>7</v>
      </c>
      <c r="AH117" s="239">
        <v>2</v>
      </c>
      <c r="AI117" s="239">
        <v>2</v>
      </c>
      <c r="AJ117" s="239">
        <v>3</v>
      </c>
      <c r="AK117" s="239">
        <v>21</v>
      </c>
      <c r="AL117" s="239">
        <v>42</v>
      </c>
      <c r="AM117" s="239" t="s">
        <v>374</v>
      </c>
      <c r="AN117" s="239">
        <v>5</v>
      </c>
      <c r="AO117" s="239">
        <v>5</v>
      </c>
      <c r="AS117" s="239">
        <v>1</v>
      </c>
      <c r="AT117" s="239">
        <v>98</v>
      </c>
      <c r="AU117" s="239">
        <v>65</v>
      </c>
      <c r="AV117" s="239">
        <v>11</v>
      </c>
      <c r="AW117" s="239">
        <v>21</v>
      </c>
      <c r="AX117" s="239">
        <v>2</v>
      </c>
      <c r="AY117" s="239">
        <v>2</v>
      </c>
      <c r="AZ117" s="239">
        <v>3</v>
      </c>
      <c r="BA117" s="239">
        <v>21</v>
      </c>
      <c r="BB117" s="239">
        <v>18</v>
      </c>
      <c r="BC117" s="239" t="s">
        <v>384</v>
      </c>
      <c r="BD117" s="239">
        <v>5</v>
      </c>
      <c r="BE117" s="239">
        <v>1</v>
      </c>
      <c r="BI117" s="239">
        <v>1</v>
      </c>
      <c r="BJ117" s="239">
        <v>98</v>
      </c>
      <c r="BK117" s="239">
        <v>65</v>
      </c>
      <c r="BL117" s="239">
        <v>11</v>
      </c>
      <c r="BM117" s="239">
        <v>21</v>
      </c>
      <c r="CT117" s="239">
        <v>452354</v>
      </c>
      <c r="CU117" s="239">
        <v>4962607</v>
      </c>
      <c r="CV117" s="239">
        <v>44.815275300000003</v>
      </c>
      <c r="CW117" s="239">
        <v>-93.602595500000007</v>
      </c>
      <c r="CX117" s="239" t="s">
        <v>379</v>
      </c>
      <c r="CY117" s="239" t="s">
        <v>2198</v>
      </c>
    </row>
    <row r="118" spans="1:103" x14ac:dyDescent="0.25">
      <c r="A118" s="239">
        <v>11018070</v>
      </c>
      <c r="B118" s="239">
        <v>2</v>
      </c>
      <c r="C118" s="239">
        <v>212</v>
      </c>
      <c r="D118" s="239">
        <v>148.99799999999999</v>
      </c>
      <c r="E118" s="239">
        <v>10</v>
      </c>
      <c r="F118" s="239" t="s">
        <v>2052</v>
      </c>
      <c r="H118" s="239" t="s">
        <v>374</v>
      </c>
      <c r="I118" s="239">
        <v>25</v>
      </c>
      <c r="K118" s="239">
        <v>15502681</v>
      </c>
      <c r="L118" s="239">
        <v>150640218</v>
      </c>
      <c r="M118" s="239">
        <v>3</v>
      </c>
      <c r="N118" s="239">
        <v>4</v>
      </c>
      <c r="O118" s="239">
        <v>2015</v>
      </c>
      <c r="P118" s="239" t="s">
        <v>375</v>
      </c>
      <c r="Q118" s="239">
        <v>22</v>
      </c>
      <c r="R118" s="239" t="s">
        <v>393</v>
      </c>
      <c r="S118" s="239">
        <v>5</v>
      </c>
      <c r="T118" s="239">
        <v>0</v>
      </c>
      <c r="U118" s="239">
        <v>1</v>
      </c>
      <c r="V118" s="239">
        <v>98</v>
      </c>
      <c r="W118" s="239">
        <v>16</v>
      </c>
      <c r="X118" s="239">
        <v>2</v>
      </c>
      <c r="Y118" s="239">
        <v>6</v>
      </c>
      <c r="Z118" s="239">
        <v>1</v>
      </c>
      <c r="AB118" s="239">
        <v>1</v>
      </c>
      <c r="AC118" s="239">
        <v>98</v>
      </c>
      <c r="AD118" s="239" t="s">
        <v>404</v>
      </c>
      <c r="AE118" s="239">
        <v>41</v>
      </c>
      <c r="AF118" s="239" t="s">
        <v>378</v>
      </c>
      <c r="AG118" s="239">
        <v>4</v>
      </c>
      <c r="AH118" s="239">
        <v>2</v>
      </c>
      <c r="AI118" s="239">
        <v>2</v>
      </c>
      <c r="AJ118" s="239">
        <v>3</v>
      </c>
      <c r="AK118" s="239">
        <v>21</v>
      </c>
      <c r="AL118" s="239">
        <v>29</v>
      </c>
      <c r="AM118" s="239" t="s">
        <v>384</v>
      </c>
      <c r="AN118" s="239">
        <v>5</v>
      </c>
      <c r="AO118" s="239">
        <v>1</v>
      </c>
      <c r="AS118" s="239">
        <v>1</v>
      </c>
      <c r="AT118" s="239">
        <v>98</v>
      </c>
      <c r="AU118" s="239">
        <v>65</v>
      </c>
      <c r="AV118" s="239">
        <v>11</v>
      </c>
      <c r="AW118" s="239">
        <v>21</v>
      </c>
      <c r="CT118" s="239">
        <v>452354</v>
      </c>
      <c r="CU118" s="239">
        <v>4962607</v>
      </c>
      <c r="CV118" s="239">
        <v>44.815275300000003</v>
      </c>
      <c r="CW118" s="239">
        <v>-93.602595500000007</v>
      </c>
      <c r="CX118" s="239" t="s">
        <v>379</v>
      </c>
      <c r="CY118" s="239" t="s">
        <v>2199</v>
      </c>
    </row>
    <row r="119" spans="1:103" x14ac:dyDescent="0.25">
      <c r="A119" s="239">
        <v>11019622</v>
      </c>
      <c r="B119" s="239">
        <v>2</v>
      </c>
      <c r="C119" s="239">
        <v>212</v>
      </c>
      <c r="D119" s="239">
        <v>148.99799999999999</v>
      </c>
      <c r="E119" s="239">
        <v>10</v>
      </c>
      <c r="F119" s="239" t="s">
        <v>2052</v>
      </c>
      <c r="H119" s="239" t="s">
        <v>374</v>
      </c>
      <c r="I119" s="239">
        <v>25</v>
      </c>
      <c r="K119" s="239">
        <v>15505416</v>
      </c>
      <c r="L119" s="239">
        <v>151490295</v>
      </c>
      <c r="M119" s="239">
        <v>5</v>
      </c>
      <c r="N119" s="239">
        <v>27</v>
      </c>
      <c r="O119" s="239">
        <v>2015</v>
      </c>
      <c r="P119" s="239" t="s">
        <v>375</v>
      </c>
      <c r="Q119" s="239">
        <v>17</v>
      </c>
      <c r="R119" s="239" t="s">
        <v>393</v>
      </c>
      <c r="S119" s="239">
        <v>5</v>
      </c>
      <c r="T119" s="239">
        <v>0</v>
      </c>
      <c r="U119" s="239">
        <v>2</v>
      </c>
      <c r="V119" s="239">
        <v>1</v>
      </c>
      <c r="W119" s="239">
        <v>10</v>
      </c>
      <c r="X119" s="239">
        <v>10</v>
      </c>
      <c r="Y119" s="239">
        <v>1</v>
      </c>
      <c r="Z119" s="239">
        <v>1</v>
      </c>
      <c r="AB119" s="239">
        <v>1</v>
      </c>
      <c r="AC119" s="239">
        <v>98</v>
      </c>
      <c r="AD119" s="239" t="s">
        <v>2200</v>
      </c>
      <c r="AE119" s="239">
        <v>41</v>
      </c>
      <c r="AF119" s="239" t="s">
        <v>378</v>
      </c>
      <c r="AG119" s="239">
        <v>7</v>
      </c>
      <c r="AH119" s="239">
        <v>2</v>
      </c>
      <c r="AI119" s="239">
        <v>2</v>
      </c>
      <c r="AJ119" s="239">
        <v>3</v>
      </c>
      <c r="AK119" s="239">
        <v>7</v>
      </c>
      <c r="AL119" s="239">
        <v>19</v>
      </c>
      <c r="AM119" s="239" t="s">
        <v>374</v>
      </c>
      <c r="AN119" s="239">
        <v>5</v>
      </c>
      <c r="AO119" s="239">
        <v>15</v>
      </c>
      <c r="AS119" s="239">
        <v>2</v>
      </c>
      <c r="AT119" s="239">
        <v>20</v>
      </c>
      <c r="AU119" s="239">
        <v>65</v>
      </c>
      <c r="AV119" s="239">
        <v>11</v>
      </c>
      <c r="AW119" s="239">
        <v>20</v>
      </c>
      <c r="AX119" s="239">
        <v>2</v>
      </c>
      <c r="AY119" s="239">
        <v>4</v>
      </c>
      <c r="AZ119" s="239">
        <v>3</v>
      </c>
      <c r="BA119" s="239">
        <v>8</v>
      </c>
      <c r="BB119" s="239">
        <v>51</v>
      </c>
      <c r="BC119" s="239" t="s">
        <v>384</v>
      </c>
      <c r="BD119" s="239">
        <v>5</v>
      </c>
      <c r="BE119" s="239">
        <v>1</v>
      </c>
      <c r="BI119" s="239">
        <v>2</v>
      </c>
      <c r="BJ119" s="239">
        <v>20</v>
      </c>
      <c r="BK119" s="239">
        <v>65</v>
      </c>
      <c r="BL119" s="239">
        <v>11</v>
      </c>
      <c r="BM119" s="239">
        <v>20</v>
      </c>
      <c r="CT119" s="239">
        <v>452354</v>
      </c>
      <c r="CU119" s="239">
        <v>4962607</v>
      </c>
      <c r="CV119" s="239">
        <v>44.815275300000003</v>
      </c>
      <c r="CW119" s="239">
        <v>-93.602595500000007</v>
      </c>
      <c r="CX119" s="239" t="s">
        <v>379</v>
      </c>
      <c r="CY119" s="239" t="s">
        <v>2201</v>
      </c>
    </row>
    <row r="120" spans="1:103" x14ac:dyDescent="0.25">
      <c r="A120" s="239">
        <v>11024250</v>
      </c>
      <c r="B120" s="239">
        <v>2</v>
      </c>
      <c r="C120" s="239">
        <v>212</v>
      </c>
      <c r="D120" s="239">
        <v>148.99799999999999</v>
      </c>
      <c r="E120" s="239">
        <v>10</v>
      </c>
      <c r="F120" s="239" t="s">
        <v>2052</v>
      </c>
      <c r="H120" s="239" t="s">
        <v>374</v>
      </c>
      <c r="I120" s="239">
        <v>25</v>
      </c>
      <c r="K120" s="239">
        <v>15513331</v>
      </c>
      <c r="L120" s="239">
        <v>153540179</v>
      </c>
      <c r="M120" s="239">
        <v>12</v>
      </c>
      <c r="N120" s="239">
        <v>20</v>
      </c>
      <c r="O120" s="239">
        <v>2015</v>
      </c>
      <c r="P120" s="239" t="s">
        <v>389</v>
      </c>
      <c r="Q120" s="239">
        <v>8</v>
      </c>
      <c r="R120" s="239" t="s">
        <v>393</v>
      </c>
      <c r="S120" s="239">
        <v>5</v>
      </c>
      <c r="T120" s="239">
        <v>0</v>
      </c>
      <c r="U120" s="239">
        <v>1</v>
      </c>
      <c r="V120" s="239">
        <v>7</v>
      </c>
      <c r="W120" s="239">
        <v>83</v>
      </c>
      <c r="X120" s="239">
        <v>2</v>
      </c>
      <c r="Y120" s="239">
        <v>1</v>
      </c>
      <c r="Z120" s="239">
        <v>2</v>
      </c>
      <c r="AB120" s="239">
        <v>5</v>
      </c>
      <c r="AC120" s="239">
        <v>98</v>
      </c>
      <c r="AD120" s="239" t="s">
        <v>404</v>
      </c>
      <c r="AE120" s="239">
        <v>41</v>
      </c>
      <c r="AF120" s="239" t="s">
        <v>378</v>
      </c>
      <c r="AG120" s="239">
        <v>3</v>
      </c>
      <c r="AH120" s="239">
        <v>2</v>
      </c>
      <c r="AI120" s="239">
        <v>4</v>
      </c>
      <c r="AJ120" s="239">
        <v>3</v>
      </c>
      <c r="AK120" s="239">
        <v>21</v>
      </c>
      <c r="AL120" s="239">
        <v>62</v>
      </c>
      <c r="AM120" s="239" t="s">
        <v>374</v>
      </c>
      <c r="AN120" s="239">
        <v>5</v>
      </c>
      <c r="AO120" s="239">
        <v>3</v>
      </c>
      <c r="AS120" s="239">
        <v>1</v>
      </c>
      <c r="AT120" s="239">
        <v>98</v>
      </c>
      <c r="AU120" s="239">
        <v>65</v>
      </c>
      <c r="AV120" s="239">
        <v>11</v>
      </c>
      <c r="AW120" s="239">
        <v>21</v>
      </c>
      <c r="CT120" s="239">
        <v>452354</v>
      </c>
      <c r="CU120" s="239">
        <v>4962607</v>
      </c>
      <c r="CV120" s="239">
        <v>44.815275300000003</v>
      </c>
      <c r="CW120" s="239">
        <v>-93.602595500000007</v>
      </c>
      <c r="CX120" s="239" t="s">
        <v>379</v>
      </c>
      <c r="CY120" s="239" t="s">
        <v>2202</v>
      </c>
    </row>
    <row r="121" spans="1:103" x14ac:dyDescent="0.25">
      <c r="A121" s="239">
        <v>11015463</v>
      </c>
      <c r="B121" s="239">
        <v>2</v>
      </c>
      <c r="C121" s="239">
        <v>212</v>
      </c>
      <c r="D121" s="239">
        <v>149.01499999999999</v>
      </c>
      <c r="E121" s="239">
        <v>10</v>
      </c>
      <c r="F121" s="239" t="s">
        <v>2052</v>
      </c>
      <c r="H121" s="239" t="s">
        <v>374</v>
      </c>
      <c r="I121" s="239">
        <v>25</v>
      </c>
      <c r="K121" s="239">
        <v>15000181</v>
      </c>
      <c r="L121" s="239">
        <v>150080169</v>
      </c>
      <c r="M121" s="239">
        <v>1</v>
      </c>
      <c r="N121" s="239">
        <v>8</v>
      </c>
      <c r="O121" s="239">
        <v>2015</v>
      </c>
      <c r="P121" s="239" t="s">
        <v>416</v>
      </c>
      <c r="Q121" s="239">
        <v>14</v>
      </c>
      <c r="R121" s="239" t="s">
        <v>393</v>
      </c>
      <c r="S121" s="239">
        <v>4</v>
      </c>
      <c r="T121" s="239">
        <v>0</v>
      </c>
      <c r="U121" s="239">
        <v>1</v>
      </c>
      <c r="V121" s="239">
        <v>4</v>
      </c>
      <c r="W121" s="239">
        <v>54</v>
      </c>
      <c r="X121" s="239">
        <v>2</v>
      </c>
      <c r="Y121" s="239">
        <v>1</v>
      </c>
      <c r="Z121" s="239">
        <v>4</v>
      </c>
      <c r="AA121" s="239">
        <v>7</v>
      </c>
      <c r="AB121" s="239">
        <v>5</v>
      </c>
      <c r="AC121" s="239">
        <v>98</v>
      </c>
      <c r="AD121" s="239" t="s">
        <v>2203</v>
      </c>
      <c r="AE121" s="239" t="s">
        <v>2204</v>
      </c>
      <c r="AF121" s="239" t="s">
        <v>378</v>
      </c>
      <c r="AG121" s="239">
        <v>3</v>
      </c>
      <c r="AH121" s="239">
        <v>2</v>
      </c>
      <c r="AI121" s="239">
        <v>1</v>
      </c>
      <c r="AJ121" s="239">
        <v>3</v>
      </c>
      <c r="AK121" s="239">
        <v>21</v>
      </c>
      <c r="AL121" s="239">
        <v>53</v>
      </c>
      <c r="AM121" s="239" t="s">
        <v>374</v>
      </c>
      <c r="AN121" s="239">
        <v>5</v>
      </c>
      <c r="AO121" s="239">
        <v>3</v>
      </c>
      <c r="AS121" s="239">
        <v>1</v>
      </c>
      <c r="AT121" s="239">
        <v>98</v>
      </c>
      <c r="AU121" s="239">
        <v>65</v>
      </c>
      <c r="AV121" s="239">
        <v>11</v>
      </c>
      <c r="AW121" s="239">
        <v>21</v>
      </c>
      <c r="CT121" s="239">
        <v>452379</v>
      </c>
      <c r="CU121" s="239">
        <v>4962616</v>
      </c>
      <c r="CV121" s="239">
        <v>44.815364199999998</v>
      </c>
      <c r="CW121" s="239">
        <v>-93.602275000000006</v>
      </c>
      <c r="CX121" s="239" t="s">
        <v>379</v>
      </c>
      <c r="CY121" s="239" t="s">
        <v>2205</v>
      </c>
    </row>
    <row r="122" spans="1:103" x14ac:dyDescent="0.25">
      <c r="A122" s="239">
        <v>11017354</v>
      </c>
      <c r="B122" s="239">
        <v>2</v>
      </c>
      <c r="C122" s="239">
        <v>212</v>
      </c>
      <c r="D122" s="239">
        <v>149.01900000000001</v>
      </c>
      <c r="E122" s="239">
        <v>10</v>
      </c>
      <c r="F122" s="239" t="s">
        <v>2052</v>
      </c>
      <c r="H122" s="239" t="s">
        <v>374</v>
      </c>
      <c r="I122" s="239">
        <v>25</v>
      </c>
      <c r="K122" s="239">
        <v>15001013</v>
      </c>
      <c r="L122" s="239">
        <v>150360128</v>
      </c>
      <c r="M122" s="239">
        <v>2</v>
      </c>
      <c r="N122" s="239">
        <v>5</v>
      </c>
      <c r="O122" s="239">
        <v>2015</v>
      </c>
      <c r="P122" s="239" t="s">
        <v>416</v>
      </c>
      <c r="Q122" s="239">
        <v>8</v>
      </c>
      <c r="R122" s="239" t="s">
        <v>512</v>
      </c>
      <c r="S122" s="239">
        <v>5</v>
      </c>
      <c r="T122" s="239">
        <v>0</v>
      </c>
      <c r="U122" s="239">
        <v>3</v>
      </c>
      <c r="V122" s="239">
        <v>1</v>
      </c>
      <c r="W122" s="239">
        <v>10</v>
      </c>
      <c r="X122" s="239">
        <v>3</v>
      </c>
      <c r="Y122" s="239">
        <v>2</v>
      </c>
      <c r="Z122" s="239">
        <v>1</v>
      </c>
      <c r="AB122" s="239">
        <v>1</v>
      </c>
      <c r="AC122" s="239">
        <v>98</v>
      </c>
      <c r="AD122" s="239" t="s">
        <v>2206</v>
      </c>
      <c r="AE122" s="239" t="s">
        <v>377</v>
      </c>
      <c r="AF122" s="239" t="s">
        <v>378</v>
      </c>
      <c r="AG122" s="239">
        <v>7</v>
      </c>
      <c r="AH122" s="239">
        <v>2</v>
      </c>
      <c r="AI122" s="239">
        <v>4</v>
      </c>
      <c r="AJ122" s="239">
        <v>1</v>
      </c>
      <c r="AK122" s="239">
        <v>21</v>
      </c>
      <c r="AL122" s="239">
        <v>62</v>
      </c>
      <c r="AM122" s="239" t="s">
        <v>374</v>
      </c>
      <c r="AN122" s="239">
        <v>5</v>
      </c>
      <c r="AO122" s="239">
        <v>15</v>
      </c>
      <c r="AS122" s="239">
        <v>4</v>
      </c>
      <c r="AT122" s="239">
        <v>20</v>
      </c>
      <c r="AU122" s="239">
        <v>40</v>
      </c>
      <c r="AV122" s="239">
        <v>11</v>
      </c>
      <c r="AW122" s="239">
        <v>21</v>
      </c>
      <c r="AX122" s="239">
        <v>2</v>
      </c>
      <c r="AY122" s="239">
        <v>2</v>
      </c>
      <c r="AZ122" s="239">
        <v>1</v>
      </c>
      <c r="BA122" s="239">
        <v>8</v>
      </c>
      <c r="BB122" s="239">
        <v>27</v>
      </c>
      <c r="BC122" s="239" t="s">
        <v>374</v>
      </c>
      <c r="BD122" s="239">
        <v>5</v>
      </c>
      <c r="BE122" s="239">
        <v>1</v>
      </c>
      <c r="BI122" s="239">
        <v>4</v>
      </c>
      <c r="BJ122" s="239">
        <v>20</v>
      </c>
      <c r="BK122" s="239">
        <v>40</v>
      </c>
      <c r="BL122" s="239">
        <v>11</v>
      </c>
      <c r="BM122" s="239">
        <v>21</v>
      </c>
      <c r="BN122" s="239">
        <v>2</v>
      </c>
      <c r="BO122" s="239">
        <v>2</v>
      </c>
      <c r="BP122" s="239">
        <v>1</v>
      </c>
      <c r="BQ122" s="239">
        <v>8</v>
      </c>
      <c r="BR122" s="239">
        <v>28</v>
      </c>
      <c r="BS122" s="239" t="s">
        <v>384</v>
      </c>
      <c r="BT122" s="239">
        <v>5</v>
      </c>
      <c r="BU122" s="239">
        <v>1</v>
      </c>
      <c r="BY122" s="239">
        <v>4</v>
      </c>
      <c r="BZ122" s="239">
        <v>20</v>
      </c>
      <c r="CA122" s="239">
        <v>40</v>
      </c>
      <c r="CB122" s="239">
        <v>11</v>
      </c>
      <c r="CC122" s="239">
        <v>21</v>
      </c>
      <c r="CT122" s="239">
        <v>452384</v>
      </c>
      <c r="CU122" s="239">
        <v>4962619</v>
      </c>
      <c r="CV122" s="239">
        <v>44.815384100000003</v>
      </c>
      <c r="CW122" s="239">
        <v>-93.602214500000002</v>
      </c>
      <c r="CX122" s="239" t="s">
        <v>379</v>
      </c>
      <c r="CY122" s="239" t="s">
        <v>2207</v>
      </c>
    </row>
    <row r="123" spans="1:103" x14ac:dyDescent="0.25">
      <c r="A123" s="239">
        <v>413073</v>
      </c>
      <c r="B123" s="239">
        <v>2</v>
      </c>
      <c r="C123" s="239">
        <v>212</v>
      </c>
      <c r="D123" s="239">
        <v>149.047</v>
      </c>
      <c r="E123" s="239">
        <v>10</v>
      </c>
      <c r="F123" s="239" t="s">
        <v>2052</v>
      </c>
      <c r="H123" s="239" t="s">
        <v>374</v>
      </c>
      <c r="I123" s="239">
        <v>25</v>
      </c>
      <c r="K123" s="239">
        <v>17500481</v>
      </c>
      <c r="M123" s="239">
        <v>1</v>
      </c>
      <c r="N123" s="239">
        <v>10</v>
      </c>
      <c r="O123" s="239">
        <v>2017</v>
      </c>
      <c r="P123" s="239" t="s">
        <v>391</v>
      </c>
      <c r="Q123" s="239">
        <v>8</v>
      </c>
      <c r="R123" s="239" t="s">
        <v>393</v>
      </c>
      <c r="S123" s="239">
        <v>5</v>
      </c>
      <c r="T123" s="239">
        <v>0</v>
      </c>
      <c r="U123" s="239">
        <v>1</v>
      </c>
      <c r="W123" s="239">
        <v>55</v>
      </c>
      <c r="X123" s="239">
        <v>2</v>
      </c>
      <c r="Y123" s="239">
        <v>1</v>
      </c>
      <c r="Z123" s="239">
        <v>4</v>
      </c>
      <c r="AB123" s="239">
        <v>3</v>
      </c>
      <c r="AC123" s="239">
        <v>98</v>
      </c>
      <c r="AD123" s="239" t="s">
        <v>377</v>
      </c>
      <c r="AF123" s="239" t="s">
        <v>378</v>
      </c>
      <c r="AG123" s="239">
        <v>3</v>
      </c>
      <c r="AH123" s="239">
        <v>2</v>
      </c>
      <c r="AI123" s="239">
        <v>2</v>
      </c>
      <c r="AJ123" s="239">
        <v>3</v>
      </c>
      <c r="AK123" s="239">
        <v>21</v>
      </c>
      <c r="AL123" s="239">
        <v>17</v>
      </c>
      <c r="AM123" s="239" t="s">
        <v>384</v>
      </c>
      <c r="AN123" s="239">
        <v>99</v>
      </c>
      <c r="AO123" s="239">
        <v>62</v>
      </c>
      <c r="AS123" s="239">
        <v>15</v>
      </c>
      <c r="AT123" s="239">
        <v>9</v>
      </c>
      <c r="AU123" s="239">
        <v>65</v>
      </c>
      <c r="AV123" s="239">
        <v>11</v>
      </c>
      <c r="AW123" s="239">
        <v>21</v>
      </c>
      <c r="CT123" s="239">
        <v>452425.71331809403</v>
      </c>
      <c r="CU123" s="239">
        <v>4962633.06239946</v>
      </c>
      <c r="CV123" s="239">
        <v>44.815516850000002</v>
      </c>
      <c r="CW123" s="239">
        <v>-93.601689649999997</v>
      </c>
      <c r="CX123" s="239" t="s">
        <v>379</v>
      </c>
      <c r="CY123" s="239" t="s">
        <v>2208</v>
      </c>
    </row>
    <row r="124" spans="1:103" x14ac:dyDescent="0.25">
      <c r="A124" s="239">
        <v>847185</v>
      </c>
      <c r="B124" s="239">
        <v>2</v>
      </c>
      <c r="C124" s="239">
        <v>212</v>
      </c>
      <c r="D124" s="239">
        <v>149.06200000000001</v>
      </c>
      <c r="E124" s="239">
        <v>10</v>
      </c>
      <c r="F124" s="239" t="s">
        <v>2052</v>
      </c>
      <c r="H124" s="239" t="s">
        <v>374</v>
      </c>
      <c r="I124" s="239">
        <v>25</v>
      </c>
      <c r="K124" s="239">
        <v>20508898</v>
      </c>
      <c r="L124" s="239">
        <v>202890190</v>
      </c>
      <c r="M124" s="239">
        <v>10</v>
      </c>
      <c r="N124" s="239">
        <v>15</v>
      </c>
      <c r="O124" s="239">
        <v>2020</v>
      </c>
      <c r="P124" s="239" t="s">
        <v>416</v>
      </c>
      <c r="Q124" s="239">
        <v>23</v>
      </c>
      <c r="R124" s="239" t="s">
        <v>393</v>
      </c>
      <c r="S124" s="239">
        <v>5</v>
      </c>
      <c r="T124" s="239">
        <v>0</v>
      </c>
      <c r="U124" s="239">
        <v>2</v>
      </c>
      <c r="V124" s="239">
        <v>10</v>
      </c>
      <c r="W124" s="239">
        <v>10</v>
      </c>
      <c r="X124" s="239">
        <v>2</v>
      </c>
      <c r="Y124" s="239">
        <v>4</v>
      </c>
      <c r="Z124" s="239">
        <v>1</v>
      </c>
      <c r="AB124" s="239">
        <v>1</v>
      </c>
      <c r="AC124" s="239">
        <v>98</v>
      </c>
      <c r="AD124" s="239" t="s">
        <v>2209</v>
      </c>
      <c r="AF124" s="239" t="s">
        <v>378</v>
      </c>
      <c r="AG124" s="239">
        <v>5</v>
      </c>
      <c r="AH124" s="239">
        <v>2</v>
      </c>
      <c r="AI124" s="239">
        <v>2</v>
      </c>
      <c r="AJ124" s="239">
        <v>3</v>
      </c>
      <c r="AK124" s="239">
        <v>21</v>
      </c>
      <c r="AL124" s="239">
        <v>49</v>
      </c>
      <c r="AM124" s="239" t="s">
        <v>384</v>
      </c>
      <c r="AN124" s="239">
        <v>5</v>
      </c>
      <c r="AO124" s="239">
        <v>1</v>
      </c>
      <c r="AS124" s="239">
        <v>15</v>
      </c>
      <c r="AT124" s="239">
        <v>9</v>
      </c>
      <c r="AU124" s="239">
        <v>60</v>
      </c>
      <c r="AV124" s="239">
        <v>11</v>
      </c>
      <c r="AW124" s="239">
        <v>21</v>
      </c>
      <c r="AX124" s="239">
        <v>1</v>
      </c>
      <c r="AZ124" s="239">
        <v>3</v>
      </c>
      <c r="BA124" s="239">
        <v>28</v>
      </c>
      <c r="BI124" s="239">
        <v>15</v>
      </c>
      <c r="BJ124" s="239">
        <v>9</v>
      </c>
      <c r="BK124" s="239">
        <v>60</v>
      </c>
      <c r="BL124" s="239">
        <v>11</v>
      </c>
      <c r="BM124" s="239">
        <v>21</v>
      </c>
      <c r="CT124" s="239">
        <v>452448.99669799401</v>
      </c>
      <c r="CU124" s="239">
        <v>4962643.6457539601</v>
      </c>
      <c r="CV124" s="239">
        <v>44.815613669999998</v>
      </c>
      <c r="CW124" s="239">
        <v>-93.601396179999995</v>
      </c>
      <c r="CX124" s="239" t="s">
        <v>379</v>
      </c>
      <c r="CY124" s="239" t="s">
        <v>2210</v>
      </c>
    </row>
    <row r="125" spans="1:103" x14ac:dyDescent="0.25">
      <c r="A125" s="239">
        <v>11016595</v>
      </c>
      <c r="B125" s="239">
        <v>2</v>
      </c>
      <c r="C125" s="239">
        <v>212</v>
      </c>
      <c r="D125" s="239">
        <v>149.11699999999999</v>
      </c>
      <c r="E125" s="239">
        <v>10</v>
      </c>
      <c r="F125" s="239" t="s">
        <v>2052</v>
      </c>
      <c r="H125" s="239" t="s">
        <v>374</v>
      </c>
      <c r="I125" s="239">
        <v>25</v>
      </c>
      <c r="K125" s="239">
        <v>15000497</v>
      </c>
      <c r="L125" s="239">
        <v>150180040</v>
      </c>
      <c r="M125" s="239">
        <v>1</v>
      </c>
      <c r="N125" s="239">
        <v>18</v>
      </c>
      <c r="O125" s="239">
        <v>2015</v>
      </c>
      <c r="P125" s="239" t="s">
        <v>389</v>
      </c>
      <c r="Q125" s="239">
        <v>10</v>
      </c>
      <c r="S125" s="239">
        <v>5</v>
      </c>
      <c r="T125" s="239">
        <v>0</v>
      </c>
      <c r="U125" s="239">
        <v>2</v>
      </c>
      <c r="V125" s="239">
        <v>10</v>
      </c>
      <c r="W125" s="239">
        <v>10</v>
      </c>
      <c r="X125" s="239">
        <v>2</v>
      </c>
      <c r="Y125" s="239">
        <v>1</v>
      </c>
      <c r="Z125" s="239">
        <v>1</v>
      </c>
      <c r="AB125" s="239">
        <v>2</v>
      </c>
      <c r="AC125" s="239">
        <v>98</v>
      </c>
      <c r="AD125" s="239" t="s">
        <v>377</v>
      </c>
      <c r="AE125" s="239" t="s">
        <v>2206</v>
      </c>
      <c r="AF125" s="239" t="s">
        <v>378</v>
      </c>
      <c r="AG125" s="239">
        <v>5</v>
      </c>
      <c r="AH125" s="239">
        <v>2</v>
      </c>
      <c r="AI125" s="239">
        <v>4</v>
      </c>
      <c r="AJ125" s="239">
        <v>3</v>
      </c>
      <c r="AK125" s="239">
        <v>10</v>
      </c>
      <c r="AL125" s="239">
        <v>27</v>
      </c>
      <c r="AM125" s="239" t="s">
        <v>384</v>
      </c>
      <c r="AN125" s="239">
        <v>5</v>
      </c>
      <c r="AO125" s="239">
        <v>3</v>
      </c>
      <c r="AP125" s="239">
        <v>16</v>
      </c>
      <c r="AS125" s="239">
        <v>1</v>
      </c>
      <c r="AT125" s="239">
        <v>98</v>
      </c>
      <c r="AU125" s="239">
        <v>65</v>
      </c>
      <c r="AV125" s="239">
        <v>11</v>
      </c>
      <c r="AW125" s="239">
        <v>21</v>
      </c>
      <c r="AX125" s="239">
        <v>2</v>
      </c>
      <c r="AY125" s="239">
        <v>2</v>
      </c>
      <c r="AZ125" s="239">
        <v>3</v>
      </c>
      <c r="BA125" s="239">
        <v>21</v>
      </c>
      <c r="BB125" s="239">
        <v>25</v>
      </c>
      <c r="BC125" s="239" t="s">
        <v>374</v>
      </c>
      <c r="BD125" s="239">
        <v>5</v>
      </c>
      <c r="BE125" s="239">
        <v>1</v>
      </c>
      <c r="BI125" s="239">
        <v>1</v>
      </c>
      <c r="BJ125" s="239">
        <v>98</v>
      </c>
      <c r="BK125" s="239">
        <v>65</v>
      </c>
      <c r="BL125" s="239">
        <v>11</v>
      </c>
      <c r="BM125" s="239">
        <v>21</v>
      </c>
      <c r="CT125" s="239">
        <v>452530</v>
      </c>
      <c r="CU125" s="239">
        <v>4962681</v>
      </c>
      <c r="CV125" s="239">
        <v>44.815954300000001</v>
      </c>
      <c r="CW125" s="239">
        <v>-93.600373399999995</v>
      </c>
      <c r="CX125" s="239" t="s">
        <v>379</v>
      </c>
      <c r="CY125" s="239" t="s">
        <v>2211</v>
      </c>
    </row>
    <row r="126" spans="1:103" x14ac:dyDescent="0.25">
      <c r="A126" s="239">
        <v>863248</v>
      </c>
      <c r="B126" s="239">
        <v>2</v>
      </c>
      <c r="C126" s="239">
        <v>212</v>
      </c>
      <c r="D126" s="239">
        <v>149.16300000000001</v>
      </c>
      <c r="E126" s="239">
        <v>10</v>
      </c>
      <c r="F126" s="239" t="s">
        <v>2052</v>
      </c>
      <c r="H126" s="239" t="s">
        <v>374</v>
      </c>
      <c r="I126" s="239">
        <v>25</v>
      </c>
      <c r="K126" s="239" t="s">
        <v>2212</v>
      </c>
      <c r="L126" s="239">
        <v>203160312</v>
      </c>
      <c r="M126" s="239">
        <v>11</v>
      </c>
      <c r="N126" s="239">
        <v>11</v>
      </c>
      <c r="O126" s="239">
        <v>2020</v>
      </c>
      <c r="P126" s="239" t="s">
        <v>375</v>
      </c>
      <c r="Q126" s="239">
        <v>7</v>
      </c>
      <c r="R126" s="239" t="s">
        <v>376</v>
      </c>
      <c r="S126" s="239">
        <v>5</v>
      </c>
      <c r="T126" s="239">
        <v>0</v>
      </c>
      <c r="U126" s="239">
        <v>2</v>
      </c>
      <c r="V126" s="239">
        <v>12</v>
      </c>
      <c r="W126" s="239">
        <v>10</v>
      </c>
      <c r="X126" s="239">
        <v>2</v>
      </c>
      <c r="Y126" s="239">
        <v>1</v>
      </c>
      <c r="Z126" s="239">
        <v>4</v>
      </c>
      <c r="AB126" s="239">
        <v>5</v>
      </c>
      <c r="AC126" s="239">
        <v>98</v>
      </c>
      <c r="AD126" s="239" t="s">
        <v>377</v>
      </c>
      <c r="AF126" s="239" t="s">
        <v>470</v>
      </c>
      <c r="AG126" s="239">
        <v>7</v>
      </c>
      <c r="AH126" s="239">
        <v>2</v>
      </c>
      <c r="AI126" s="239">
        <v>5</v>
      </c>
      <c r="AJ126" s="239">
        <v>4</v>
      </c>
      <c r="AK126" s="239">
        <v>21</v>
      </c>
      <c r="AL126" s="239">
        <v>23</v>
      </c>
      <c r="AM126" s="239" t="s">
        <v>374</v>
      </c>
      <c r="AN126" s="239">
        <v>5</v>
      </c>
      <c r="AO126" s="239">
        <v>90</v>
      </c>
      <c r="AS126" s="239">
        <v>15</v>
      </c>
      <c r="AT126" s="239">
        <v>9</v>
      </c>
      <c r="AU126" s="239">
        <v>65</v>
      </c>
      <c r="AV126" s="239">
        <v>11</v>
      </c>
      <c r="AW126" s="239">
        <v>21</v>
      </c>
      <c r="AX126" s="239">
        <v>2</v>
      </c>
      <c r="AY126" s="239">
        <v>3</v>
      </c>
      <c r="AZ126" s="239">
        <v>4</v>
      </c>
      <c r="BA126" s="239">
        <v>34</v>
      </c>
      <c r="BB126" s="239">
        <v>40</v>
      </c>
      <c r="BC126" s="239" t="s">
        <v>384</v>
      </c>
      <c r="BD126" s="239">
        <v>5</v>
      </c>
      <c r="BE126" s="239">
        <v>90</v>
      </c>
      <c r="BI126" s="239">
        <v>15</v>
      </c>
      <c r="BJ126" s="239">
        <v>9</v>
      </c>
      <c r="BK126" s="239">
        <v>65</v>
      </c>
      <c r="BL126" s="239">
        <v>11</v>
      </c>
      <c r="BM126" s="239">
        <v>21</v>
      </c>
      <c r="CT126" s="239">
        <v>452599.28033189499</v>
      </c>
      <c r="CU126" s="239">
        <v>4962743.1292862603</v>
      </c>
      <c r="CV126" s="239">
        <v>44.816519190000001</v>
      </c>
      <c r="CW126" s="239">
        <v>-93.599504870000004</v>
      </c>
      <c r="CX126" s="239" t="s">
        <v>379</v>
      </c>
      <c r="CY126" s="239" t="s">
        <v>2213</v>
      </c>
    </row>
    <row r="127" spans="1:103" x14ac:dyDescent="0.25">
      <c r="A127" s="239">
        <v>10936105</v>
      </c>
      <c r="B127" s="239">
        <v>2</v>
      </c>
      <c r="C127" s="239">
        <v>212</v>
      </c>
      <c r="D127" s="239">
        <v>149.17599999999999</v>
      </c>
      <c r="E127" s="239">
        <v>10</v>
      </c>
      <c r="F127" s="239" t="s">
        <v>2052</v>
      </c>
      <c r="H127" s="239" t="s">
        <v>374</v>
      </c>
      <c r="I127" s="239">
        <v>25</v>
      </c>
      <c r="K127" s="239">
        <v>14506851</v>
      </c>
      <c r="L127" s="239">
        <v>141890335</v>
      </c>
      <c r="M127" s="239">
        <v>6</v>
      </c>
      <c r="N127" s="239">
        <v>25</v>
      </c>
      <c r="O127" s="239">
        <v>2014</v>
      </c>
      <c r="P127" s="239" t="s">
        <v>375</v>
      </c>
      <c r="Q127" s="239">
        <v>9</v>
      </c>
      <c r="R127" s="239" t="s">
        <v>393</v>
      </c>
      <c r="S127" s="239">
        <v>4</v>
      </c>
      <c r="T127" s="239">
        <v>0</v>
      </c>
      <c r="U127" s="239">
        <v>1</v>
      </c>
      <c r="V127" s="239">
        <v>4</v>
      </c>
      <c r="W127" s="239">
        <v>83</v>
      </c>
      <c r="X127" s="239">
        <v>2</v>
      </c>
      <c r="Y127" s="239">
        <v>1</v>
      </c>
      <c r="Z127" s="239">
        <v>1</v>
      </c>
      <c r="AB127" s="239">
        <v>1</v>
      </c>
      <c r="AC127" s="239">
        <v>98</v>
      </c>
      <c r="AD127" s="239">
        <v>212</v>
      </c>
      <c r="AE127" s="239" t="s">
        <v>2214</v>
      </c>
      <c r="AF127" s="239" t="s">
        <v>378</v>
      </c>
      <c r="AG127" s="239">
        <v>3</v>
      </c>
      <c r="AH127" s="239">
        <v>2</v>
      </c>
      <c r="AI127" s="239">
        <v>4</v>
      </c>
      <c r="AJ127" s="239">
        <v>3</v>
      </c>
      <c r="AK127" s="239">
        <v>27</v>
      </c>
      <c r="AL127" s="239">
        <v>20</v>
      </c>
      <c r="AM127" s="239" t="s">
        <v>374</v>
      </c>
      <c r="AN127" s="239">
        <v>5</v>
      </c>
      <c r="AO127" s="239">
        <v>3</v>
      </c>
      <c r="AP127" s="239">
        <v>15</v>
      </c>
      <c r="AS127" s="239">
        <v>1</v>
      </c>
      <c r="AT127" s="239">
        <v>98</v>
      </c>
      <c r="AU127" s="239">
        <v>60</v>
      </c>
      <c r="AV127" s="239">
        <v>11</v>
      </c>
      <c r="AW127" s="239">
        <v>21</v>
      </c>
      <c r="CT127" s="239">
        <v>452616</v>
      </c>
      <c r="CU127" s="239">
        <v>4962721</v>
      </c>
      <c r="CV127" s="239">
        <v>44.816320300000001</v>
      </c>
      <c r="CW127" s="239">
        <v>-93.599296499999994</v>
      </c>
      <c r="CX127" s="239" t="s">
        <v>379</v>
      </c>
      <c r="CY127" s="239" t="s">
        <v>2215</v>
      </c>
    </row>
    <row r="128" spans="1:103" x14ac:dyDescent="0.25">
      <c r="A128" s="239">
        <v>417596</v>
      </c>
      <c r="B128" s="239">
        <v>2</v>
      </c>
      <c r="C128" s="239">
        <v>212</v>
      </c>
      <c r="D128" s="239">
        <v>149.226</v>
      </c>
      <c r="E128" s="239">
        <v>10</v>
      </c>
      <c r="F128" s="239" t="s">
        <v>2052</v>
      </c>
      <c r="H128" s="239" t="s">
        <v>374</v>
      </c>
      <c r="I128" s="239">
        <v>25</v>
      </c>
      <c r="K128" s="239">
        <v>17500981</v>
      </c>
      <c r="M128" s="239">
        <v>1</v>
      </c>
      <c r="N128" s="239">
        <v>19</v>
      </c>
      <c r="O128" s="239">
        <v>2017</v>
      </c>
      <c r="P128" s="239" t="s">
        <v>416</v>
      </c>
      <c r="Q128" s="239">
        <v>6</v>
      </c>
      <c r="R128" s="239" t="s">
        <v>393</v>
      </c>
      <c r="S128" s="239">
        <v>5</v>
      </c>
      <c r="T128" s="239">
        <v>0</v>
      </c>
      <c r="U128" s="239">
        <v>1</v>
      </c>
      <c r="W128" s="239">
        <v>56</v>
      </c>
      <c r="X128" s="239">
        <v>2</v>
      </c>
      <c r="Y128" s="239">
        <v>4</v>
      </c>
      <c r="Z128" s="239">
        <v>1</v>
      </c>
      <c r="AB128" s="239">
        <v>5</v>
      </c>
      <c r="AC128" s="239">
        <v>98</v>
      </c>
      <c r="AD128" s="239" t="s">
        <v>377</v>
      </c>
      <c r="AF128" s="239" t="s">
        <v>470</v>
      </c>
      <c r="AG128" s="239">
        <v>3</v>
      </c>
      <c r="AH128" s="239">
        <v>2</v>
      </c>
      <c r="AI128" s="239">
        <v>3</v>
      </c>
      <c r="AJ128" s="239">
        <v>3</v>
      </c>
      <c r="AK128" s="239">
        <v>21</v>
      </c>
      <c r="AL128" s="239">
        <v>53</v>
      </c>
      <c r="AM128" s="239" t="s">
        <v>374</v>
      </c>
      <c r="AN128" s="239">
        <v>5</v>
      </c>
      <c r="AO128" s="239">
        <v>70</v>
      </c>
      <c r="AS128" s="239">
        <v>15</v>
      </c>
      <c r="AT128" s="239">
        <v>9</v>
      </c>
      <c r="AU128" s="239">
        <v>65</v>
      </c>
      <c r="AV128" s="239">
        <v>11</v>
      </c>
      <c r="AW128" s="239">
        <v>21</v>
      </c>
      <c r="CT128" s="239">
        <v>452658.54711709497</v>
      </c>
      <c r="CU128" s="239">
        <v>4962768.5293370597</v>
      </c>
      <c r="CV128" s="239">
        <v>44.816751770000003</v>
      </c>
      <c r="CW128" s="239">
        <v>-93.598757689999999</v>
      </c>
      <c r="CX128" s="239" t="s">
        <v>379</v>
      </c>
      <c r="CY128" s="239" t="s">
        <v>2216</v>
      </c>
    </row>
    <row r="129" spans="1:103" x14ac:dyDescent="0.25">
      <c r="A129" s="239">
        <v>812985</v>
      </c>
      <c r="B129" s="239">
        <v>2</v>
      </c>
      <c r="C129" s="239">
        <v>212</v>
      </c>
      <c r="D129" s="239">
        <v>149.25899999999999</v>
      </c>
      <c r="E129" s="239">
        <v>10</v>
      </c>
      <c r="F129" s="239" t="s">
        <v>2052</v>
      </c>
      <c r="H129" s="239" t="s">
        <v>374</v>
      </c>
      <c r="I129" s="239">
        <v>25</v>
      </c>
      <c r="K129" s="239">
        <v>20004745</v>
      </c>
      <c r="L129" s="239">
        <v>201570075</v>
      </c>
      <c r="M129" s="239">
        <v>6</v>
      </c>
      <c r="N129" s="239">
        <v>5</v>
      </c>
      <c r="O129" s="239">
        <v>2020</v>
      </c>
      <c r="P129" s="239" t="s">
        <v>383</v>
      </c>
      <c r="Q129" s="239">
        <v>16</v>
      </c>
      <c r="R129" s="239" t="s">
        <v>376</v>
      </c>
      <c r="S129" s="239">
        <v>5</v>
      </c>
      <c r="T129" s="239">
        <v>0</v>
      </c>
      <c r="U129" s="239">
        <v>2</v>
      </c>
      <c r="V129" s="239">
        <v>10</v>
      </c>
      <c r="W129" s="239">
        <v>10</v>
      </c>
      <c r="X129" s="239">
        <v>2</v>
      </c>
      <c r="Y129" s="239">
        <v>1</v>
      </c>
      <c r="Z129" s="239">
        <v>1</v>
      </c>
      <c r="AB129" s="239">
        <v>1</v>
      </c>
      <c r="AC129" s="239">
        <v>98</v>
      </c>
      <c r="AD129" s="239" t="s">
        <v>377</v>
      </c>
      <c r="AF129" s="239" t="s">
        <v>470</v>
      </c>
      <c r="AG129" s="239">
        <v>5</v>
      </c>
      <c r="AH129" s="239">
        <v>2</v>
      </c>
      <c r="AI129" s="239">
        <v>2</v>
      </c>
      <c r="AJ129" s="239">
        <v>4</v>
      </c>
      <c r="AK129" s="239">
        <v>28</v>
      </c>
      <c r="AL129" s="239">
        <v>53</v>
      </c>
      <c r="AM129" s="239" t="s">
        <v>374</v>
      </c>
      <c r="AN129" s="239">
        <v>5</v>
      </c>
      <c r="AO129" s="239">
        <v>10</v>
      </c>
      <c r="AS129" s="239">
        <v>15</v>
      </c>
      <c r="AT129" s="239">
        <v>9</v>
      </c>
      <c r="AU129" s="239">
        <v>65</v>
      </c>
      <c r="AV129" s="239">
        <v>11</v>
      </c>
      <c r="AW129" s="239">
        <v>21</v>
      </c>
      <c r="AX129" s="239">
        <v>2</v>
      </c>
      <c r="AY129" s="239">
        <v>2</v>
      </c>
      <c r="AZ129" s="239">
        <v>4</v>
      </c>
      <c r="BA129" s="239">
        <v>21</v>
      </c>
      <c r="BB129" s="239">
        <v>31</v>
      </c>
      <c r="BC129" s="239" t="s">
        <v>384</v>
      </c>
      <c r="BD129" s="239">
        <v>5</v>
      </c>
      <c r="BE129" s="239">
        <v>1</v>
      </c>
      <c r="BI129" s="239">
        <v>15</v>
      </c>
      <c r="BJ129" s="239">
        <v>9</v>
      </c>
      <c r="BK129" s="239">
        <v>65</v>
      </c>
      <c r="BL129" s="239">
        <v>11</v>
      </c>
      <c r="BM129" s="239">
        <v>21</v>
      </c>
      <c r="CT129" s="239">
        <v>452740.01713422203</v>
      </c>
      <c r="CU129" s="239">
        <v>4962806.5245905099</v>
      </c>
      <c r="CV129" s="239">
        <v>44.81709919</v>
      </c>
      <c r="CW129" s="239">
        <v>-93.59773088</v>
      </c>
      <c r="CX129" s="239" t="s">
        <v>379</v>
      </c>
      <c r="CY129" s="239" t="s">
        <v>2217</v>
      </c>
    </row>
    <row r="130" spans="1:103" x14ac:dyDescent="0.25">
      <c r="A130" s="239">
        <v>387592</v>
      </c>
      <c r="B130" s="239">
        <v>2</v>
      </c>
      <c r="C130" s="239">
        <v>212</v>
      </c>
      <c r="D130" s="239">
        <v>149.262</v>
      </c>
      <c r="E130" s="239">
        <v>10</v>
      </c>
      <c r="F130" s="239" t="s">
        <v>2052</v>
      </c>
      <c r="H130" s="239" t="s">
        <v>374</v>
      </c>
      <c r="I130" s="239">
        <v>25</v>
      </c>
      <c r="K130" s="239">
        <v>16511581</v>
      </c>
      <c r="M130" s="239">
        <v>10</v>
      </c>
      <c r="N130" s="239">
        <v>18</v>
      </c>
      <c r="O130" s="239">
        <v>2016</v>
      </c>
      <c r="P130" s="239" t="s">
        <v>391</v>
      </c>
      <c r="Q130" s="239">
        <v>16</v>
      </c>
      <c r="R130" s="239" t="s">
        <v>376</v>
      </c>
      <c r="S130" s="239">
        <v>4</v>
      </c>
      <c r="T130" s="239">
        <v>0</v>
      </c>
      <c r="U130" s="239">
        <v>2</v>
      </c>
      <c r="V130" s="239">
        <v>12</v>
      </c>
      <c r="W130" s="239">
        <v>10</v>
      </c>
      <c r="X130" s="239">
        <v>2</v>
      </c>
      <c r="Y130" s="239">
        <v>1</v>
      </c>
      <c r="Z130" s="239">
        <v>1</v>
      </c>
      <c r="AB130" s="239">
        <v>1</v>
      </c>
      <c r="AC130" s="239">
        <v>6</v>
      </c>
      <c r="AD130" s="239" t="s">
        <v>377</v>
      </c>
      <c r="AF130" s="239" t="s">
        <v>470</v>
      </c>
      <c r="AG130" s="239">
        <v>7</v>
      </c>
      <c r="AH130" s="239">
        <v>2</v>
      </c>
      <c r="AI130" s="239">
        <v>2</v>
      </c>
      <c r="AJ130" s="239">
        <v>4</v>
      </c>
      <c r="AK130" s="239">
        <v>26</v>
      </c>
      <c r="AL130" s="239">
        <v>31</v>
      </c>
      <c r="AM130" s="239" t="s">
        <v>374</v>
      </c>
      <c r="AN130" s="239">
        <v>5</v>
      </c>
      <c r="AO130" s="239">
        <v>71</v>
      </c>
      <c r="AS130" s="239">
        <v>14</v>
      </c>
      <c r="AT130" s="239">
        <v>9</v>
      </c>
      <c r="AU130" s="239">
        <v>65</v>
      </c>
      <c r="AV130" s="239">
        <v>11</v>
      </c>
      <c r="AW130" s="239">
        <v>21</v>
      </c>
      <c r="AX130" s="239">
        <v>2</v>
      </c>
      <c r="AY130" s="239">
        <v>2</v>
      </c>
      <c r="AZ130" s="239">
        <v>4</v>
      </c>
      <c r="BA130" s="239">
        <v>21</v>
      </c>
      <c r="BB130" s="239">
        <v>45</v>
      </c>
      <c r="BC130" s="239" t="s">
        <v>384</v>
      </c>
      <c r="BD130" s="239">
        <v>5</v>
      </c>
      <c r="BE130" s="239">
        <v>10</v>
      </c>
      <c r="BI130" s="239">
        <v>14</v>
      </c>
      <c r="BJ130" s="239">
        <v>9</v>
      </c>
      <c r="BK130" s="239">
        <v>65</v>
      </c>
      <c r="BL130" s="239">
        <v>11</v>
      </c>
      <c r="BM130" s="239">
        <v>21</v>
      </c>
      <c r="CT130" s="239">
        <v>452713.58056049497</v>
      </c>
      <c r="CU130" s="239">
        <v>4962789.69604606</v>
      </c>
      <c r="CV130" s="239">
        <v>44.816945949999997</v>
      </c>
      <c r="CW130" s="239">
        <v>-93.598063659999994</v>
      </c>
      <c r="CX130" s="239" t="s">
        <v>379</v>
      </c>
      <c r="CY130" s="239" t="s">
        <v>2218</v>
      </c>
    </row>
    <row r="131" spans="1:103" x14ac:dyDescent="0.25">
      <c r="A131" s="239">
        <v>10855460</v>
      </c>
      <c r="B131" s="239">
        <v>2</v>
      </c>
      <c r="C131" s="239">
        <v>212</v>
      </c>
      <c r="D131" s="239">
        <v>149.26499999999999</v>
      </c>
      <c r="E131" s="239">
        <v>10</v>
      </c>
      <c r="F131" s="239" t="s">
        <v>2052</v>
      </c>
      <c r="H131" s="239" t="s">
        <v>374</v>
      </c>
      <c r="I131" s="239">
        <v>25</v>
      </c>
      <c r="K131" s="239">
        <v>13511551</v>
      </c>
      <c r="L131" s="239">
        <v>133250260</v>
      </c>
      <c r="M131" s="239">
        <v>11</v>
      </c>
      <c r="N131" s="239">
        <v>13</v>
      </c>
      <c r="O131" s="239">
        <v>2013</v>
      </c>
      <c r="P131" s="239" t="s">
        <v>375</v>
      </c>
      <c r="Q131" s="239">
        <v>18</v>
      </c>
      <c r="R131" s="239" t="s">
        <v>376</v>
      </c>
      <c r="S131" s="239">
        <v>5</v>
      </c>
      <c r="T131" s="239">
        <v>0</v>
      </c>
      <c r="U131" s="239">
        <v>2</v>
      </c>
      <c r="V131" s="239">
        <v>10</v>
      </c>
      <c r="W131" s="239">
        <v>10</v>
      </c>
      <c r="X131" s="239">
        <v>3</v>
      </c>
      <c r="Y131" s="239">
        <v>1</v>
      </c>
      <c r="Z131" s="239">
        <v>1</v>
      </c>
      <c r="AB131" s="239">
        <v>1</v>
      </c>
      <c r="AC131" s="239">
        <v>98</v>
      </c>
      <c r="AD131" s="239" t="s">
        <v>404</v>
      </c>
      <c r="AE131" s="239" t="s">
        <v>2125</v>
      </c>
      <c r="AF131" s="239" t="s">
        <v>378</v>
      </c>
      <c r="AG131" s="239">
        <v>5</v>
      </c>
      <c r="AH131" s="239">
        <v>2</v>
      </c>
      <c r="AI131" s="239">
        <v>2</v>
      </c>
      <c r="AJ131" s="239">
        <v>4</v>
      </c>
      <c r="AK131" s="239">
        <v>23</v>
      </c>
      <c r="AL131" s="239">
        <v>17</v>
      </c>
      <c r="AM131" s="239" t="s">
        <v>374</v>
      </c>
      <c r="AN131" s="239">
        <v>5</v>
      </c>
      <c r="AS131" s="239">
        <v>2</v>
      </c>
      <c r="AT131" s="239">
        <v>20</v>
      </c>
      <c r="AU131" s="239">
        <v>65</v>
      </c>
      <c r="AV131" s="239">
        <v>11</v>
      </c>
      <c r="AW131" s="239">
        <v>21</v>
      </c>
      <c r="AX131" s="239">
        <v>2</v>
      </c>
      <c r="AY131" s="239">
        <v>4</v>
      </c>
      <c r="AZ131" s="239">
        <v>4</v>
      </c>
      <c r="BA131" s="239">
        <v>23</v>
      </c>
      <c r="BB131" s="239">
        <v>47</v>
      </c>
      <c r="BC131" s="239" t="s">
        <v>374</v>
      </c>
      <c r="BD131" s="239">
        <v>5</v>
      </c>
      <c r="BI131" s="239">
        <v>2</v>
      </c>
      <c r="BJ131" s="239">
        <v>20</v>
      </c>
      <c r="BK131" s="239">
        <v>65</v>
      </c>
      <c r="BL131" s="239">
        <v>11</v>
      </c>
      <c r="BM131" s="239">
        <v>21</v>
      </c>
      <c r="CT131" s="239">
        <v>452745</v>
      </c>
      <c r="CU131" s="239">
        <v>4962782</v>
      </c>
      <c r="CV131" s="239">
        <v>44.816877499999997</v>
      </c>
      <c r="CW131" s="239">
        <v>-93.597664199999997</v>
      </c>
      <c r="CX131" s="239" t="s">
        <v>379</v>
      </c>
      <c r="CY131" s="239" t="s">
        <v>2219</v>
      </c>
    </row>
    <row r="132" spans="1:103" x14ac:dyDescent="0.25">
      <c r="A132" s="239">
        <v>10855463</v>
      </c>
      <c r="B132" s="239">
        <v>2</v>
      </c>
      <c r="C132" s="239">
        <v>212</v>
      </c>
      <c r="D132" s="239">
        <v>149.26499999999999</v>
      </c>
      <c r="E132" s="239">
        <v>10</v>
      </c>
      <c r="F132" s="239" t="s">
        <v>2052</v>
      </c>
      <c r="H132" s="239" t="s">
        <v>374</v>
      </c>
      <c r="I132" s="239">
        <v>25</v>
      </c>
      <c r="K132" s="239">
        <v>13511779</v>
      </c>
      <c r="L132" s="239">
        <v>133250286</v>
      </c>
      <c r="M132" s="239">
        <v>11</v>
      </c>
      <c r="N132" s="239">
        <v>19</v>
      </c>
      <c r="O132" s="239">
        <v>2013</v>
      </c>
      <c r="P132" s="239" t="s">
        <v>391</v>
      </c>
      <c r="Q132" s="239">
        <v>17</v>
      </c>
      <c r="R132" s="239" t="s">
        <v>376</v>
      </c>
      <c r="S132" s="239">
        <v>5</v>
      </c>
      <c r="T132" s="239">
        <v>0</v>
      </c>
      <c r="U132" s="239">
        <v>2</v>
      </c>
      <c r="V132" s="239">
        <v>1</v>
      </c>
      <c r="W132" s="239">
        <v>10</v>
      </c>
      <c r="X132" s="239">
        <v>2</v>
      </c>
      <c r="Y132" s="239">
        <v>3</v>
      </c>
      <c r="Z132" s="239">
        <v>1</v>
      </c>
      <c r="AB132" s="239">
        <v>1</v>
      </c>
      <c r="AC132" s="239">
        <v>98</v>
      </c>
      <c r="AD132" s="239" t="s">
        <v>404</v>
      </c>
      <c r="AE132" s="239" t="s">
        <v>2086</v>
      </c>
      <c r="AF132" s="239" t="s">
        <v>378</v>
      </c>
      <c r="AG132" s="239">
        <v>7</v>
      </c>
      <c r="AH132" s="239">
        <v>2</v>
      </c>
      <c r="AI132" s="239">
        <v>2</v>
      </c>
      <c r="AJ132" s="239">
        <v>4</v>
      </c>
      <c r="AK132" s="239">
        <v>21</v>
      </c>
      <c r="AL132" s="239">
        <v>55</v>
      </c>
      <c r="AM132" s="239" t="s">
        <v>384</v>
      </c>
      <c r="AN132" s="239">
        <v>5</v>
      </c>
      <c r="AO132" s="239">
        <v>5</v>
      </c>
      <c r="AP132" s="239">
        <v>15</v>
      </c>
      <c r="AS132" s="239">
        <v>2</v>
      </c>
      <c r="AT132" s="239">
        <v>98</v>
      </c>
      <c r="AU132" s="239">
        <v>65</v>
      </c>
      <c r="AV132" s="239">
        <v>11</v>
      </c>
      <c r="AW132" s="239">
        <v>21</v>
      </c>
      <c r="AX132" s="239">
        <v>2</v>
      </c>
      <c r="AY132" s="239">
        <v>4</v>
      </c>
      <c r="AZ132" s="239">
        <v>4</v>
      </c>
      <c r="BA132" s="239">
        <v>21</v>
      </c>
      <c r="BB132" s="239">
        <v>25</v>
      </c>
      <c r="BC132" s="239" t="s">
        <v>384</v>
      </c>
      <c r="BD132" s="239">
        <v>5</v>
      </c>
      <c r="BE132" s="239">
        <v>1</v>
      </c>
      <c r="BI132" s="239">
        <v>2</v>
      </c>
      <c r="BJ132" s="239">
        <v>98</v>
      </c>
      <c r="BK132" s="239">
        <v>65</v>
      </c>
      <c r="BL132" s="239">
        <v>11</v>
      </c>
      <c r="BM132" s="239">
        <v>21</v>
      </c>
      <c r="CT132" s="239">
        <v>452745</v>
      </c>
      <c r="CU132" s="239">
        <v>4962782</v>
      </c>
      <c r="CV132" s="239">
        <v>44.816877499999997</v>
      </c>
      <c r="CW132" s="239">
        <v>-93.597664199999997</v>
      </c>
      <c r="CX132" s="239" t="s">
        <v>379</v>
      </c>
      <c r="CY132" s="239" t="s">
        <v>2220</v>
      </c>
    </row>
    <row r="133" spans="1:103" x14ac:dyDescent="0.25">
      <c r="A133" s="239">
        <v>401161</v>
      </c>
      <c r="B133" s="239">
        <v>2</v>
      </c>
      <c r="C133" s="239">
        <v>212</v>
      </c>
      <c r="D133" s="239">
        <v>149.27099999999999</v>
      </c>
      <c r="E133" s="239">
        <v>10</v>
      </c>
      <c r="F133" s="239" t="s">
        <v>2052</v>
      </c>
      <c r="H133" s="239" t="s">
        <v>374</v>
      </c>
      <c r="I133" s="239">
        <v>25</v>
      </c>
      <c r="K133" s="239">
        <v>16513770</v>
      </c>
      <c r="M133" s="239">
        <v>12</v>
      </c>
      <c r="N133" s="239">
        <v>6</v>
      </c>
      <c r="O133" s="239">
        <v>2016</v>
      </c>
      <c r="P133" s="239" t="s">
        <v>391</v>
      </c>
      <c r="Q133" s="239">
        <v>0</v>
      </c>
      <c r="R133" s="239" t="s">
        <v>376</v>
      </c>
      <c r="S133" s="239">
        <v>5</v>
      </c>
      <c r="T133" s="239">
        <v>0</v>
      </c>
      <c r="U133" s="239">
        <v>1</v>
      </c>
      <c r="W133" s="239">
        <v>30</v>
      </c>
      <c r="X133" s="239">
        <v>26</v>
      </c>
      <c r="Y133" s="239">
        <v>4</v>
      </c>
      <c r="Z133" s="239">
        <v>1</v>
      </c>
      <c r="AB133" s="239">
        <v>1</v>
      </c>
      <c r="AC133" s="239">
        <v>98</v>
      </c>
      <c r="AD133" s="239" t="s">
        <v>377</v>
      </c>
      <c r="AF133" s="239" t="s">
        <v>470</v>
      </c>
      <c r="AG133" s="239">
        <v>3</v>
      </c>
      <c r="AH133" s="239">
        <v>2</v>
      </c>
      <c r="AI133" s="239">
        <v>2</v>
      </c>
      <c r="AJ133" s="239">
        <v>4</v>
      </c>
      <c r="AK133" s="239">
        <v>21</v>
      </c>
      <c r="AL133" s="239">
        <v>27</v>
      </c>
      <c r="AM133" s="239" t="s">
        <v>384</v>
      </c>
      <c r="AN133" s="239">
        <v>99</v>
      </c>
      <c r="AO133" s="239">
        <v>68</v>
      </c>
      <c r="AS133" s="239">
        <v>15</v>
      </c>
      <c r="AT133" s="239">
        <v>9</v>
      </c>
      <c r="AU133" s="239">
        <v>65</v>
      </c>
      <c r="AV133" s="239">
        <v>11</v>
      </c>
      <c r="AW133" s="239">
        <v>21</v>
      </c>
      <c r="CT133" s="239">
        <v>452726.280585895</v>
      </c>
      <c r="CU133" s="239">
        <v>4962793.92938786</v>
      </c>
      <c r="CV133" s="239">
        <v>44.816984900000001</v>
      </c>
      <c r="CW133" s="239">
        <v>-93.597903430000002</v>
      </c>
      <c r="CX133" s="239" t="s">
        <v>379</v>
      </c>
      <c r="CY133" s="239" t="s">
        <v>2221</v>
      </c>
    </row>
    <row r="134" spans="1:103" x14ac:dyDescent="0.25">
      <c r="A134" s="239">
        <v>781475</v>
      </c>
      <c r="B134" s="239">
        <v>2</v>
      </c>
      <c r="C134" s="239">
        <v>212</v>
      </c>
      <c r="D134" s="239">
        <v>149.27600000000001</v>
      </c>
      <c r="E134" s="239">
        <v>10</v>
      </c>
      <c r="F134" s="239" t="s">
        <v>2052</v>
      </c>
      <c r="H134" s="239" t="s">
        <v>374</v>
      </c>
      <c r="I134" s="239">
        <v>25</v>
      </c>
      <c r="K134" s="239">
        <v>20000618</v>
      </c>
      <c r="L134" s="239">
        <v>200200104</v>
      </c>
      <c r="M134" s="239">
        <v>1</v>
      </c>
      <c r="N134" s="239">
        <v>20</v>
      </c>
      <c r="O134" s="239">
        <v>2020</v>
      </c>
      <c r="P134" s="239" t="s">
        <v>381</v>
      </c>
      <c r="Q134" s="239">
        <v>12</v>
      </c>
      <c r="R134" s="239" t="s">
        <v>393</v>
      </c>
      <c r="S134" s="239">
        <v>4</v>
      </c>
      <c r="T134" s="239">
        <v>0</v>
      </c>
      <c r="U134" s="239">
        <v>1</v>
      </c>
      <c r="W134" s="239">
        <v>61</v>
      </c>
      <c r="X134" s="239">
        <v>26</v>
      </c>
      <c r="Y134" s="239">
        <v>1</v>
      </c>
      <c r="Z134" s="239">
        <v>1</v>
      </c>
      <c r="AB134" s="239">
        <v>5</v>
      </c>
      <c r="AC134" s="239">
        <v>98</v>
      </c>
      <c r="AD134" s="239" t="s">
        <v>377</v>
      </c>
      <c r="AF134" s="239" t="s">
        <v>378</v>
      </c>
      <c r="AG134" s="239">
        <v>3</v>
      </c>
      <c r="AH134" s="239">
        <v>2</v>
      </c>
      <c r="AI134" s="239">
        <v>2</v>
      </c>
      <c r="AJ134" s="239">
        <v>3</v>
      </c>
      <c r="AK134" s="239">
        <v>21</v>
      </c>
      <c r="AL134" s="239">
        <v>48</v>
      </c>
      <c r="AM134" s="239" t="s">
        <v>384</v>
      </c>
      <c r="AN134" s="239">
        <v>5</v>
      </c>
      <c r="AO134" s="239">
        <v>99</v>
      </c>
      <c r="AS134" s="239">
        <v>15</v>
      </c>
      <c r="AT134" s="239">
        <v>9</v>
      </c>
      <c r="AU134" s="239">
        <v>65</v>
      </c>
      <c r="AV134" s="239">
        <v>11</v>
      </c>
      <c r="AW134" s="239">
        <v>24</v>
      </c>
      <c r="CT134" s="239">
        <v>452761.31613515399</v>
      </c>
      <c r="CU134" s="239">
        <v>4962789.2686083103</v>
      </c>
      <c r="CV134" s="239">
        <v>44.816945259999997</v>
      </c>
      <c r="CW134" s="239">
        <v>-93.597459900000004</v>
      </c>
      <c r="CX134" s="239" t="s">
        <v>379</v>
      </c>
      <c r="CY134" s="239" t="s">
        <v>2222</v>
      </c>
    </row>
    <row r="135" spans="1:103" x14ac:dyDescent="0.25">
      <c r="A135" s="239">
        <v>10781416</v>
      </c>
      <c r="B135" s="239">
        <v>2</v>
      </c>
      <c r="C135" s="239">
        <v>212</v>
      </c>
      <c r="D135" s="239">
        <v>149.28800000000001</v>
      </c>
      <c r="E135" s="239">
        <v>10</v>
      </c>
      <c r="F135" s="239" t="s">
        <v>2052</v>
      </c>
      <c r="H135" s="239" t="s">
        <v>374</v>
      </c>
      <c r="I135" s="239">
        <v>25</v>
      </c>
      <c r="K135" s="239">
        <v>12511009</v>
      </c>
      <c r="L135" s="239">
        <v>123170290</v>
      </c>
      <c r="M135" s="239">
        <v>11</v>
      </c>
      <c r="N135" s="239">
        <v>12</v>
      </c>
      <c r="O135" s="239">
        <v>2012</v>
      </c>
      <c r="P135" s="239" t="s">
        <v>381</v>
      </c>
      <c r="Q135" s="239">
        <v>7</v>
      </c>
      <c r="S135" s="239">
        <v>5</v>
      </c>
      <c r="T135" s="239">
        <v>0</v>
      </c>
      <c r="U135" s="239">
        <v>2</v>
      </c>
      <c r="V135" s="239">
        <v>10</v>
      </c>
      <c r="W135" s="239">
        <v>10</v>
      </c>
      <c r="X135" s="239">
        <v>2</v>
      </c>
      <c r="Y135" s="239">
        <v>1</v>
      </c>
      <c r="Z135" s="239">
        <v>2</v>
      </c>
      <c r="AB135" s="239">
        <v>1</v>
      </c>
      <c r="AC135" s="239">
        <v>98</v>
      </c>
      <c r="AD135" s="239" t="s">
        <v>404</v>
      </c>
      <c r="AE135" s="239">
        <v>41</v>
      </c>
      <c r="AF135" s="239" t="s">
        <v>378</v>
      </c>
      <c r="AG135" s="239">
        <v>5</v>
      </c>
      <c r="AH135" s="239">
        <v>1</v>
      </c>
      <c r="AI135" s="239">
        <v>4</v>
      </c>
      <c r="AJ135" s="239">
        <v>3</v>
      </c>
      <c r="AK135" s="239">
        <v>21</v>
      </c>
      <c r="AL135" s="239">
        <v>32</v>
      </c>
      <c r="AM135" s="239" t="s">
        <v>374</v>
      </c>
      <c r="AN135" s="239">
        <v>5</v>
      </c>
      <c r="AO135" s="239">
        <v>15</v>
      </c>
      <c r="AS135" s="239">
        <v>1</v>
      </c>
      <c r="AT135" s="239">
        <v>98</v>
      </c>
      <c r="AU135" s="239">
        <v>65</v>
      </c>
      <c r="AV135" s="239">
        <v>11</v>
      </c>
      <c r="AW135" s="239">
        <v>21</v>
      </c>
      <c r="AX135" s="239">
        <v>2</v>
      </c>
      <c r="AY135" s="239">
        <v>4</v>
      </c>
      <c r="AZ135" s="239">
        <v>3</v>
      </c>
      <c r="BA135" s="239">
        <v>10</v>
      </c>
      <c r="BB135" s="239">
        <v>58</v>
      </c>
      <c r="BC135" s="239" t="s">
        <v>374</v>
      </c>
      <c r="BD135" s="239">
        <v>5</v>
      </c>
      <c r="BI135" s="239">
        <v>1</v>
      </c>
      <c r="BJ135" s="239">
        <v>98</v>
      </c>
      <c r="BK135" s="239">
        <v>65</v>
      </c>
      <c r="BL135" s="239">
        <v>11</v>
      </c>
      <c r="BM135" s="239">
        <v>21</v>
      </c>
      <c r="CT135" s="239">
        <v>452779</v>
      </c>
      <c r="CU135" s="239">
        <v>4962798</v>
      </c>
      <c r="CV135" s="239">
        <v>44.817028399999998</v>
      </c>
      <c r="CW135" s="239">
        <v>-93.5972388</v>
      </c>
      <c r="CX135" s="239" t="s">
        <v>379</v>
      </c>
      <c r="CY135" s="239" t="s">
        <v>2223</v>
      </c>
    </row>
    <row r="136" spans="1:103" x14ac:dyDescent="0.25">
      <c r="A136" s="239">
        <v>10930404</v>
      </c>
      <c r="B136" s="239">
        <v>2</v>
      </c>
      <c r="C136" s="239">
        <v>212</v>
      </c>
      <c r="D136" s="239">
        <v>149.28800000000001</v>
      </c>
      <c r="E136" s="239">
        <v>10</v>
      </c>
      <c r="F136" s="239" t="s">
        <v>2052</v>
      </c>
      <c r="H136" s="239" t="s">
        <v>374</v>
      </c>
      <c r="I136" s="239">
        <v>25</v>
      </c>
      <c r="K136" s="239">
        <v>14000210</v>
      </c>
      <c r="L136" s="239">
        <v>140070032</v>
      </c>
      <c r="M136" s="239">
        <v>1</v>
      </c>
      <c r="N136" s="239">
        <v>7</v>
      </c>
      <c r="O136" s="239">
        <v>2014</v>
      </c>
      <c r="P136" s="239" t="s">
        <v>391</v>
      </c>
      <c r="Q136" s="239">
        <v>5</v>
      </c>
      <c r="R136" s="239" t="s">
        <v>393</v>
      </c>
      <c r="S136" s="239">
        <v>3</v>
      </c>
      <c r="T136" s="239">
        <v>0</v>
      </c>
      <c r="U136" s="239">
        <v>1</v>
      </c>
      <c r="V136" s="239">
        <v>4</v>
      </c>
      <c r="W136" s="239">
        <v>83</v>
      </c>
      <c r="X136" s="239">
        <v>29</v>
      </c>
      <c r="Y136" s="239">
        <v>4</v>
      </c>
      <c r="Z136" s="239">
        <v>1</v>
      </c>
      <c r="AA136" s="239">
        <v>1</v>
      </c>
      <c r="AB136" s="239">
        <v>5</v>
      </c>
      <c r="AC136" s="239">
        <v>98</v>
      </c>
      <c r="AD136" s="239" t="s">
        <v>377</v>
      </c>
      <c r="AE136" s="239" t="s">
        <v>2206</v>
      </c>
      <c r="AF136" s="239" t="s">
        <v>378</v>
      </c>
      <c r="AG136" s="239">
        <v>3</v>
      </c>
      <c r="AH136" s="239">
        <v>2</v>
      </c>
      <c r="AI136" s="239">
        <v>4</v>
      </c>
      <c r="AJ136" s="239">
        <v>3</v>
      </c>
      <c r="AK136" s="239">
        <v>10</v>
      </c>
      <c r="AL136" s="239">
        <v>58</v>
      </c>
      <c r="AM136" s="239" t="s">
        <v>384</v>
      </c>
      <c r="AN136" s="239">
        <v>5</v>
      </c>
      <c r="AO136" s="239">
        <v>3</v>
      </c>
      <c r="AS136" s="239">
        <v>1</v>
      </c>
      <c r="AT136" s="239">
        <v>98</v>
      </c>
      <c r="AU136" s="239">
        <v>65</v>
      </c>
      <c r="AV136" s="239">
        <v>11</v>
      </c>
      <c r="AW136" s="239">
        <v>21</v>
      </c>
      <c r="CT136" s="239">
        <v>452779</v>
      </c>
      <c r="CU136" s="239">
        <v>4962798</v>
      </c>
      <c r="CV136" s="239">
        <v>44.817028399999998</v>
      </c>
      <c r="CW136" s="239">
        <v>-93.5972388</v>
      </c>
      <c r="CX136" s="239" t="s">
        <v>379</v>
      </c>
      <c r="CY136" s="239" t="s">
        <v>2224</v>
      </c>
    </row>
    <row r="137" spans="1:103" x14ac:dyDescent="0.25">
      <c r="A137" s="239">
        <v>327321</v>
      </c>
      <c r="B137" s="239">
        <v>2</v>
      </c>
      <c r="C137" s="239">
        <v>212</v>
      </c>
      <c r="D137" s="239">
        <v>149.28899999999999</v>
      </c>
      <c r="E137" s="239">
        <v>10</v>
      </c>
      <c r="F137" s="239" t="s">
        <v>2052</v>
      </c>
      <c r="H137" s="239" t="s">
        <v>374</v>
      </c>
      <c r="I137" s="239">
        <v>25</v>
      </c>
      <c r="K137" s="239">
        <v>16501037</v>
      </c>
      <c r="M137" s="239">
        <v>1</v>
      </c>
      <c r="N137" s="239">
        <v>25</v>
      </c>
      <c r="O137" s="239">
        <v>2016</v>
      </c>
      <c r="P137" s="239" t="s">
        <v>381</v>
      </c>
      <c r="Q137" s="239">
        <v>5</v>
      </c>
      <c r="R137" s="239" t="s">
        <v>376</v>
      </c>
      <c r="S137" s="239">
        <v>3</v>
      </c>
      <c r="T137" s="239">
        <v>0</v>
      </c>
      <c r="U137" s="239">
        <v>1</v>
      </c>
      <c r="W137" s="239">
        <v>83</v>
      </c>
      <c r="X137" s="239">
        <v>2</v>
      </c>
      <c r="Y137" s="239">
        <v>4</v>
      </c>
      <c r="Z137" s="239">
        <v>4</v>
      </c>
      <c r="AB137" s="239">
        <v>5</v>
      </c>
      <c r="AC137" s="239">
        <v>98</v>
      </c>
      <c r="AD137" s="239" t="s">
        <v>377</v>
      </c>
      <c r="AF137" s="239" t="s">
        <v>470</v>
      </c>
      <c r="AG137" s="239">
        <v>3</v>
      </c>
      <c r="AH137" s="239">
        <v>2</v>
      </c>
      <c r="AI137" s="239">
        <v>4</v>
      </c>
      <c r="AJ137" s="239">
        <v>4</v>
      </c>
      <c r="AK137" s="239">
        <v>21</v>
      </c>
      <c r="AL137" s="239">
        <v>20</v>
      </c>
      <c r="AM137" s="239" t="s">
        <v>374</v>
      </c>
      <c r="AN137" s="239">
        <v>5</v>
      </c>
      <c r="AO137" s="239">
        <v>70</v>
      </c>
      <c r="AS137" s="239">
        <v>14</v>
      </c>
      <c r="AT137" s="239">
        <v>9</v>
      </c>
      <c r="AU137" s="239">
        <v>65</v>
      </c>
      <c r="AV137" s="239">
        <v>11</v>
      </c>
      <c r="AW137" s="239">
        <v>21</v>
      </c>
      <c r="CT137" s="239">
        <v>452751.68063669599</v>
      </c>
      <c r="CU137" s="239">
        <v>4962810.8627550602</v>
      </c>
      <c r="CV137" s="239">
        <v>44.817139009999998</v>
      </c>
      <c r="CW137" s="239">
        <v>-93.59758377</v>
      </c>
      <c r="CX137" s="239" t="s">
        <v>379</v>
      </c>
      <c r="CY137" s="239" t="s">
        <v>2225</v>
      </c>
    </row>
    <row r="138" spans="1:103" x14ac:dyDescent="0.25">
      <c r="A138" s="239">
        <v>782179</v>
      </c>
      <c r="B138" s="239">
        <v>2</v>
      </c>
      <c r="C138" s="239">
        <v>212</v>
      </c>
      <c r="D138" s="239">
        <v>149.29900000000001</v>
      </c>
      <c r="E138" s="239">
        <v>10</v>
      </c>
      <c r="F138" s="239" t="s">
        <v>2052</v>
      </c>
      <c r="H138" s="239" t="s">
        <v>374</v>
      </c>
      <c r="I138" s="239">
        <v>25</v>
      </c>
      <c r="K138" s="239">
        <v>20500835</v>
      </c>
      <c r="L138" s="239">
        <v>200190333</v>
      </c>
      <c r="M138" s="239">
        <v>1</v>
      </c>
      <c r="N138" s="239">
        <v>19</v>
      </c>
      <c r="O138" s="239">
        <v>2020</v>
      </c>
      <c r="P138" s="239" t="s">
        <v>389</v>
      </c>
      <c r="Q138" s="239">
        <v>13</v>
      </c>
      <c r="R138" s="239" t="s">
        <v>393</v>
      </c>
      <c r="S138" s="239">
        <v>5</v>
      </c>
      <c r="T138" s="239">
        <v>0</v>
      </c>
      <c r="U138" s="239">
        <v>1</v>
      </c>
      <c r="W138" s="239">
        <v>56</v>
      </c>
      <c r="X138" s="239">
        <v>2</v>
      </c>
      <c r="Y138" s="239">
        <v>1</v>
      </c>
      <c r="Z138" s="239">
        <v>2</v>
      </c>
      <c r="AB138" s="239">
        <v>5</v>
      </c>
      <c r="AC138" s="239">
        <v>98</v>
      </c>
      <c r="AD138" s="239" t="s">
        <v>377</v>
      </c>
      <c r="AF138" s="239" t="s">
        <v>378</v>
      </c>
      <c r="AG138" s="239">
        <v>3</v>
      </c>
      <c r="AH138" s="239">
        <v>2</v>
      </c>
      <c r="AI138" s="239">
        <v>2</v>
      </c>
      <c r="AJ138" s="239">
        <v>3</v>
      </c>
      <c r="AK138" s="239">
        <v>21</v>
      </c>
      <c r="AL138" s="239">
        <v>20</v>
      </c>
      <c r="AM138" s="239" t="s">
        <v>374</v>
      </c>
      <c r="AN138" s="239">
        <v>5</v>
      </c>
      <c r="AO138" s="239">
        <v>70</v>
      </c>
      <c r="AS138" s="239">
        <v>15</v>
      </c>
      <c r="AT138" s="239">
        <v>9</v>
      </c>
      <c r="AU138" s="239">
        <v>65</v>
      </c>
      <c r="AV138" s="239">
        <v>11</v>
      </c>
      <c r="AW138" s="239">
        <v>21</v>
      </c>
      <c r="CT138" s="239">
        <v>452798.24739649502</v>
      </c>
      <c r="CU138" s="239">
        <v>4962798.16272966</v>
      </c>
      <c r="CV138" s="239">
        <v>44.817027770000003</v>
      </c>
      <c r="CW138" s="239">
        <v>-93.596993659999995</v>
      </c>
      <c r="CX138" s="239" t="s">
        <v>379</v>
      </c>
      <c r="CY138" s="239" t="s">
        <v>2226</v>
      </c>
    </row>
    <row r="139" spans="1:103" x14ac:dyDescent="0.25">
      <c r="A139" s="239">
        <v>673506</v>
      </c>
      <c r="B139" s="239">
        <v>2</v>
      </c>
      <c r="C139" s="239">
        <v>212</v>
      </c>
      <c r="D139" s="239">
        <v>149.30500000000001</v>
      </c>
      <c r="E139" s="239">
        <v>10</v>
      </c>
      <c r="F139" s="239" t="s">
        <v>2052</v>
      </c>
      <c r="H139" s="239" t="s">
        <v>374</v>
      </c>
      <c r="I139" s="239">
        <v>25</v>
      </c>
      <c r="K139" s="239">
        <v>19000057</v>
      </c>
      <c r="M139" s="239">
        <v>1</v>
      </c>
      <c r="N139" s="239">
        <v>3</v>
      </c>
      <c r="O139" s="239">
        <v>2019</v>
      </c>
      <c r="P139" s="239" t="s">
        <v>416</v>
      </c>
      <c r="Q139" s="239">
        <v>4</v>
      </c>
      <c r="R139" s="239" t="s">
        <v>393</v>
      </c>
      <c r="S139" s="239">
        <v>5</v>
      </c>
      <c r="T139" s="239">
        <v>0</v>
      </c>
      <c r="U139" s="239">
        <v>1</v>
      </c>
      <c r="W139" s="239">
        <v>16</v>
      </c>
      <c r="X139" s="239">
        <v>25</v>
      </c>
      <c r="Y139" s="239">
        <v>4</v>
      </c>
      <c r="Z139" s="239">
        <v>2</v>
      </c>
      <c r="AB139" s="239">
        <v>2</v>
      </c>
      <c r="AC139" s="239">
        <v>98</v>
      </c>
      <c r="AD139" s="239" t="s">
        <v>377</v>
      </c>
      <c r="AE139" s="239" t="s">
        <v>2227</v>
      </c>
      <c r="AF139" s="239" t="s">
        <v>378</v>
      </c>
      <c r="AG139" s="239">
        <v>4</v>
      </c>
      <c r="AH139" s="239">
        <v>2</v>
      </c>
      <c r="AI139" s="239">
        <v>5</v>
      </c>
      <c r="AJ139" s="239">
        <v>3</v>
      </c>
      <c r="AK139" s="239">
        <v>21</v>
      </c>
      <c r="AL139" s="239">
        <v>63</v>
      </c>
      <c r="AM139" s="239" t="s">
        <v>384</v>
      </c>
      <c r="AN139" s="239">
        <v>5</v>
      </c>
      <c r="AO139" s="239">
        <v>1</v>
      </c>
      <c r="AS139" s="239">
        <v>15</v>
      </c>
      <c r="AT139" s="239">
        <v>9</v>
      </c>
      <c r="AU139" s="239">
        <v>65</v>
      </c>
      <c r="AV139" s="239">
        <v>11</v>
      </c>
      <c r="AW139" s="239">
        <v>21</v>
      </c>
      <c r="CT139" s="239">
        <v>452804.27706080303</v>
      </c>
      <c r="CU139" s="239">
        <v>4962805.9055365296</v>
      </c>
      <c r="CV139" s="239">
        <v>44.817097859999997</v>
      </c>
      <c r="CW139" s="239">
        <v>-93.596918119999998</v>
      </c>
      <c r="CX139" s="239" t="s">
        <v>379</v>
      </c>
      <c r="CY139" s="239" t="s">
        <v>2228</v>
      </c>
    </row>
    <row r="140" spans="1:103" x14ac:dyDescent="0.25">
      <c r="A140" s="239">
        <v>868826</v>
      </c>
      <c r="B140" s="239">
        <v>2</v>
      </c>
      <c r="C140" s="239">
        <v>212</v>
      </c>
      <c r="D140" s="239">
        <v>149.304</v>
      </c>
      <c r="E140" s="239">
        <v>10</v>
      </c>
      <c r="F140" s="239" t="s">
        <v>2052</v>
      </c>
      <c r="H140" s="239" t="s">
        <v>374</v>
      </c>
      <c r="I140" s="239">
        <v>25</v>
      </c>
      <c r="K140" s="239">
        <v>20510830</v>
      </c>
      <c r="L140" s="239">
        <v>203530117</v>
      </c>
      <c r="M140" s="239">
        <v>12</v>
      </c>
      <c r="N140" s="239">
        <v>18</v>
      </c>
      <c r="O140" s="239">
        <v>2020</v>
      </c>
      <c r="P140" s="239" t="s">
        <v>383</v>
      </c>
      <c r="Q140" s="239">
        <v>17</v>
      </c>
      <c r="R140" s="239" t="s">
        <v>376</v>
      </c>
      <c r="S140" s="239">
        <v>0</v>
      </c>
      <c r="T140" s="239">
        <v>0</v>
      </c>
      <c r="U140" s="239">
        <v>2</v>
      </c>
      <c r="V140" s="239">
        <v>10</v>
      </c>
      <c r="W140" s="239">
        <v>10</v>
      </c>
      <c r="X140" s="239">
        <v>2</v>
      </c>
      <c r="Y140" s="239">
        <v>4</v>
      </c>
      <c r="Z140" s="239">
        <v>1</v>
      </c>
      <c r="AB140" s="239">
        <v>1</v>
      </c>
      <c r="AC140" s="239">
        <v>98</v>
      </c>
      <c r="AD140" s="239" t="s">
        <v>377</v>
      </c>
      <c r="AF140" s="239" t="s">
        <v>470</v>
      </c>
      <c r="AG140" s="239">
        <v>5</v>
      </c>
      <c r="AH140" s="239">
        <v>2</v>
      </c>
      <c r="AI140" s="239">
        <v>3</v>
      </c>
      <c r="AJ140" s="239">
        <v>4</v>
      </c>
      <c r="AK140" s="239">
        <v>21</v>
      </c>
      <c r="AL140" s="239">
        <v>23</v>
      </c>
      <c r="AM140" s="239" t="s">
        <v>374</v>
      </c>
      <c r="AN140" s="239">
        <v>5</v>
      </c>
      <c r="AO140" s="239">
        <v>1</v>
      </c>
      <c r="AS140" s="239">
        <v>15</v>
      </c>
      <c r="AT140" s="239">
        <v>9</v>
      </c>
      <c r="AU140" s="239">
        <v>65</v>
      </c>
      <c r="AV140" s="239">
        <v>11</v>
      </c>
      <c r="AW140" s="239">
        <v>21</v>
      </c>
      <c r="AX140" s="239">
        <v>2</v>
      </c>
      <c r="AY140" s="239">
        <v>2</v>
      </c>
      <c r="AZ140" s="239">
        <v>4</v>
      </c>
      <c r="BA140" s="239">
        <v>30</v>
      </c>
      <c r="BB140" s="239">
        <v>33</v>
      </c>
      <c r="BC140" s="239" t="s">
        <v>384</v>
      </c>
      <c r="BD140" s="239">
        <v>5</v>
      </c>
      <c r="BE140" s="239">
        <v>74</v>
      </c>
      <c r="BI140" s="239">
        <v>15</v>
      </c>
      <c r="BJ140" s="239">
        <v>9</v>
      </c>
      <c r="BK140" s="239">
        <v>65</v>
      </c>
      <c r="BL140" s="239">
        <v>11</v>
      </c>
      <c r="BM140" s="239">
        <v>21</v>
      </c>
      <c r="CT140" s="239">
        <v>452802.48073829501</v>
      </c>
      <c r="CU140" s="239">
        <v>4962844.7294894597</v>
      </c>
      <c r="CV140" s="239">
        <v>44.817447229999999</v>
      </c>
      <c r="CW140" s="239">
        <v>-93.596944449999995</v>
      </c>
      <c r="CX140" s="239" t="s">
        <v>379</v>
      </c>
      <c r="CY140" s="239" t="s">
        <v>2229</v>
      </c>
    </row>
    <row r="141" spans="1:103" x14ac:dyDescent="0.25">
      <c r="A141" s="239">
        <v>420255</v>
      </c>
      <c r="B141" s="239">
        <v>2</v>
      </c>
      <c r="C141" s="239">
        <v>212</v>
      </c>
      <c r="D141" s="239">
        <v>149.30799999999999</v>
      </c>
      <c r="E141" s="239">
        <v>10</v>
      </c>
      <c r="F141" s="239" t="s">
        <v>2052</v>
      </c>
      <c r="H141" s="239" t="s">
        <v>374</v>
      </c>
      <c r="I141" s="239">
        <v>25</v>
      </c>
      <c r="K141" s="239">
        <v>17501480</v>
      </c>
      <c r="M141" s="239">
        <v>2</v>
      </c>
      <c r="N141" s="239">
        <v>1</v>
      </c>
      <c r="O141" s="239">
        <v>2017</v>
      </c>
      <c r="P141" s="239" t="s">
        <v>375</v>
      </c>
      <c r="Q141" s="239">
        <v>6</v>
      </c>
      <c r="R141" s="239" t="s">
        <v>393</v>
      </c>
      <c r="S141" s="239">
        <v>5</v>
      </c>
      <c r="T141" s="239">
        <v>0</v>
      </c>
      <c r="U141" s="239">
        <v>2</v>
      </c>
      <c r="V141" s="239">
        <v>11</v>
      </c>
      <c r="W141" s="239">
        <v>10</v>
      </c>
      <c r="X141" s="239">
        <v>2</v>
      </c>
      <c r="Y141" s="239">
        <v>1</v>
      </c>
      <c r="Z141" s="239">
        <v>1</v>
      </c>
      <c r="AB141" s="239">
        <v>5</v>
      </c>
      <c r="AC141" s="239">
        <v>98</v>
      </c>
      <c r="AD141" s="239" t="s">
        <v>377</v>
      </c>
      <c r="AF141" s="239" t="s">
        <v>378</v>
      </c>
      <c r="AG141" s="239">
        <v>6</v>
      </c>
      <c r="AH141" s="239">
        <v>2</v>
      </c>
      <c r="AI141" s="239">
        <v>2</v>
      </c>
      <c r="AJ141" s="239">
        <v>3</v>
      </c>
      <c r="AK141" s="239">
        <v>21</v>
      </c>
      <c r="AL141" s="239">
        <v>20</v>
      </c>
      <c r="AM141" s="239" t="s">
        <v>374</v>
      </c>
      <c r="AN141" s="239">
        <v>5</v>
      </c>
      <c r="AO141" s="239">
        <v>70</v>
      </c>
      <c r="AS141" s="239">
        <v>15</v>
      </c>
      <c r="AT141" s="239">
        <v>9</v>
      </c>
      <c r="AU141" s="239">
        <v>65</v>
      </c>
      <c r="AV141" s="239">
        <v>11</v>
      </c>
      <c r="AW141" s="239">
        <v>21</v>
      </c>
      <c r="AX141" s="239">
        <v>2</v>
      </c>
      <c r="AY141" s="239">
        <v>2</v>
      </c>
      <c r="AZ141" s="239">
        <v>3</v>
      </c>
      <c r="BA141" s="239">
        <v>21</v>
      </c>
      <c r="BB141" s="239">
        <v>60</v>
      </c>
      <c r="BC141" s="239" t="s">
        <v>374</v>
      </c>
      <c r="BD141" s="239">
        <v>5</v>
      </c>
      <c r="BE141" s="239">
        <v>1</v>
      </c>
      <c r="BI141" s="239">
        <v>15</v>
      </c>
      <c r="BJ141" s="239">
        <v>9</v>
      </c>
      <c r="BK141" s="239">
        <v>65</v>
      </c>
      <c r="BL141" s="239">
        <v>11</v>
      </c>
      <c r="BM141" s="239">
        <v>21</v>
      </c>
      <c r="CT141" s="239">
        <v>452802.48073829501</v>
      </c>
      <c r="CU141" s="239">
        <v>4962819.3294386603</v>
      </c>
      <c r="CV141" s="239">
        <v>44.817218580000002</v>
      </c>
      <c r="CW141" s="239">
        <v>-93.596942089999999</v>
      </c>
      <c r="CX141" s="239" t="s">
        <v>379</v>
      </c>
      <c r="CY141" s="239" t="s">
        <v>2230</v>
      </c>
    </row>
    <row r="142" spans="1:103" x14ac:dyDescent="0.25">
      <c r="A142" s="239">
        <v>10852343</v>
      </c>
      <c r="B142" s="239">
        <v>2</v>
      </c>
      <c r="C142" s="239">
        <v>212</v>
      </c>
      <c r="D142" s="239">
        <v>149.31200000000001</v>
      </c>
      <c r="E142" s="239">
        <v>10</v>
      </c>
      <c r="F142" s="239" t="s">
        <v>2052</v>
      </c>
      <c r="H142" s="239" t="s">
        <v>374</v>
      </c>
      <c r="I142" s="239">
        <v>25</v>
      </c>
      <c r="K142" s="239">
        <v>13017624</v>
      </c>
      <c r="L142" s="239">
        <v>131650194</v>
      </c>
      <c r="M142" s="239">
        <v>6</v>
      </c>
      <c r="N142" s="239">
        <v>14</v>
      </c>
      <c r="O142" s="239">
        <v>2013</v>
      </c>
      <c r="P142" s="239" t="s">
        <v>383</v>
      </c>
      <c r="Q142" s="239">
        <v>21</v>
      </c>
      <c r="R142" s="239" t="s">
        <v>376</v>
      </c>
      <c r="S142" s="239">
        <v>5</v>
      </c>
      <c r="T142" s="239">
        <v>0</v>
      </c>
      <c r="U142" s="239">
        <v>1</v>
      </c>
      <c r="V142" s="239">
        <v>90</v>
      </c>
      <c r="W142" s="239">
        <v>16</v>
      </c>
      <c r="X142" s="239">
        <v>2</v>
      </c>
      <c r="Y142" s="239">
        <v>6</v>
      </c>
      <c r="Z142" s="239">
        <v>2</v>
      </c>
      <c r="AB142" s="239">
        <v>1</v>
      </c>
      <c r="AC142" s="239">
        <v>98</v>
      </c>
      <c r="AD142" s="239" t="s">
        <v>400</v>
      </c>
      <c r="AE142" s="239" t="s">
        <v>2231</v>
      </c>
      <c r="AF142" s="239" t="s">
        <v>378</v>
      </c>
      <c r="AG142" s="239">
        <v>4</v>
      </c>
      <c r="AH142" s="239">
        <v>2</v>
      </c>
      <c r="AI142" s="239">
        <v>2</v>
      </c>
      <c r="AJ142" s="239">
        <v>4</v>
      </c>
      <c r="AK142" s="239">
        <v>21</v>
      </c>
      <c r="AL142" s="239">
        <v>20</v>
      </c>
      <c r="AM142" s="239" t="s">
        <v>374</v>
      </c>
      <c r="AN142" s="239">
        <v>5</v>
      </c>
      <c r="AO142" s="239">
        <v>1</v>
      </c>
      <c r="AS142" s="239">
        <v>4</v>
      </c>
      <c r="AT142" s="239">
        <v>98</v>
      </c>
      <c r="AU142" s="239">
        <v>65</v>
      </c>
      <c r="AV142" s="239">
        <v>11</v>
      </c>
      <c r="AW142" s="239">
        <v>21</v>
      </c>
      <c r="CT142" s="239">
        <v>452813</v>
      </c>
      <c r="CU142" s="239">
        <v>4962815</v>
      </c>
      <c r="CV142" s="239">
        <v>44.817177000000001</v>
      </c>
      <c r="CW142" s="239">
        <v>-93.596808699999997</v>
      </c>
      <c r="CX142" s="239" t="s">
        <v>379</v>
      </c>
      <c r="CY142" s="239" t="s">
        <v>2232</v>
      </c>
    </row>
    <row r="143" spans="1:103" x14ac:dyDescent="0.25">
      <c r="A143" s="239">
        <v>597022</v>
      </c>
      <c r="B143" s="239">
        <v>2</v>
      </c>
      <c r="C143" s="239">
        <v>212</v>
      </c>
      <c r="D143" s="239">
        <v>149.33699999999999</v>
      </c>
      <c r="E143" s="239">
        <v>10</v>
      </c>
      <c r="F143" s="239" t="s">
        <v>2052</v>
      </c>
      <c r="H143" s="239" t="s">
        <v>374</v>
      </c>
      <c r="I143" s="239">
        <v>25</v>
      </c>
      <c r="K143" s="239">
        <v>18014608</v>
      </c>
      <c r="M143" s="239">
        <v>5</v>
      </c>
      <c r="N143" s="239">
        <v>13</v>
      </c>
      <c r="O143" s="239">
        <v>2018</v>
      </c>
      <c r="P143" s="239" t="s">
        <v>389</v>
      </c>
      <c r="Q143" s="239">
        <v>22</v>
      </c>
      <c r="R143" s="239" t="s">
        <v>393</v>
      </c>
      <c r="S143" s="239">
        <v>5</v>
      </c>
      <c r="T143" s="239">
        <v>0</v>
      </c>
      <c r="U143" s="239">
        <v>1</v>
      </c>
      <c r="W143" s="239">
        <v>16</v>
      </c>
      <c r="X143" s="239">
        <v>2</v>
      </c>
      <c r="Y143" s="239">
        <v>6</v>
      </c>
      <c r="Z143" s="239">
        <v>1</v>
      </c>
      <c r="AB143" s="239">
        <v>1</v>
      </c>
      <c r="AC143" s="239">
        <v>98</v>
      </c>
      <c r="AD143" s="239" t="s">
        <v>377</v>
      </c>
      <c r="AF143" s="239" t="s">
        <v>378</v>
      </c>
      <c r="AG143" s="239">
        <v>4</v>
      </c>
      <c r="AH143" s="239">
        <v>2</v>
      </c>
      <c r="AI143" s="239">
        <v>2</v>
      </c>
      <c r="AJ143" s="239">
        <v>3</v>
      </c>
      <c r="AK143" s="239">
        <v>21</v>
      </c>
      <c r="AL143" s="239">
        <v>62</v>
      </c>
      <c r="AM143" s="239" t="s">
        <v>384</v>
      </c>
      <c r="AN143" s="239">
        <v>5</v>
      </c>
      <c r="AO143" s="239">
        <v>1</v>
      </c>
      <c r="AS143" s="239">
        <v>15</v>
      </c>
      <c r="AT143" s="239">
        <v>9</v>
      </c>
      <c r="AU143" s="239">
        <v>65</v>
      </c>
      <c r="AV143" s="239">
        <v>11</v>
      </c>
      <c r="AW143" s="239">
        <v>21</v>
      </c>
      <c r="CT143" s="239">
        <v>452853.75319655403</v>
      </c>
      <c r="CU143" s="239">
        <v>4962825.1672053598</v>
      </c>
      <c r="CV143" s="239">
        <v>44.817274519999998</v>
      </c>
      <c r="CW143" s="239">
        <v>-93.596294180000001</v>
      </c>
      <c r="CX143" s="239" t="s">
        <v>379</v>
      </c>
      <c r="CY143" s="239" t="s">
        <v>2233</v>
      </c>
    </row>
    <row r="144" spans="1:103" x14ac:dyDescent="0.25">
      <c r="A144" s="239">
        <v>414240</v>
      </c>
      <c r="B144" s="239">
        <v>2</v>
      </c>
      <c r="C144" s="239">
        <v>212</v>
      </c>
      <c r="D144" s="239">
        <v>149.345</v>
      </c>
      <c r="E144" s="239">
        <v>10</v>
      </c>
      <c r="F144" s="239" t="s">
        <v>2052</v>
      </c>
      <c r="H144" s="239" t="s">
        <v>374</v>
      </c>
      <c r="I144" s="239">
        <v>25</v>
      </c>
      <c r="K144" s="239">
        <v>17500600</v>
      </c>
      <c r="M144" s="239">
        <v>1</v>
      </c>
      <c r="N144" s="239">
        <v>11</v>
      </c>
      <c r="O144" s="239">
        <v>2017</v>
      </c>
      <c r="P144" s="239" t="s">
        <v>375</v>
      </c>
      <c r="Q144" s="239">
        <v>11</v>
      </c>
      <c r="R144" s="239" t="s">
        <v>393</v>
      </c>
      <c r="S144" s="239">
        <v>5</v>
      </c>
      <c r="T144" s="239">
        <v>0</v>
      </c>
      <c r="U144" s="239">
        <v>1</v>
      </c>
      <c r="W144" s="239">
        <v>61</v>
      </c>
      <c r="X144" s="239">
        <v>2</v>
      </c>
      <c r="Y144" s="239">
        <v>1</v>
      </c>
      <c r="Z144" s="239">
        <v>1</v>
      </c>
      <c r="AB144" s="239">
        <v>4</v>
      </c>
      <c r="AC144" s="239">
        <v>98</v>
      </c>
      <c r="AD144" s="239" t="s">
        <v>377</v>
      </c>
      <c r="AF144" s="239" t="s">
        <v>470</v>
      </c>
      <c r="AG144" s="239">
        <v>3</v>
      </c>
      <c r="AH144" s="239">
        <v>2</v>
      </c>
      <c r="AI144" s="239">
        <v>5</v>
      </c>
      <c r="AJ144" s="239">
        <v>3</v>
      </c>
      <c r="AK144" s="239">
        <v>21</v>
      </c>
      <c r="AL144" s="239">
        <v>32</v>
      </c>
      <c r="AM144" s="239" t="s">
        <v>374</v>
      </c>
      <c r="AN144" s="239">
        <v>5</v>
      </c>
      <c r="AO144" s="239">
        <v>72</v>
      </c>
      <c r="AS144" s="239">
        <v>15</v>
      </c>
      <c r="AT144" s="239">
        <v>9</v>
      </c>
      <c r="AU144" s="239">
        <v>65</v>
      </c>
      <c r="AV144" s="239">
        <v>11</v>
      </c>
      <c r="AW144" s="239">
        <v>21</v>
      </c>
      <c r="CT144" s="239">
        <v>452836.34747269598</v>
      </c>
      <c r="CU144" s="239">
        <v>4962840.4961476596</v>
      </c>
      <c r="CV144" s="239">
        <v>44.817411360000001</v>
      </c>
      <c r="CW144" s="239">
        <v>-93.596515740000001</v>
      </c>
      <c r="CX144" s="239" t="s">
        <v>379</v>
      </c>
      <c r="CY144" s="239" t="s">
        <v>2234</v>
      </c>
    </row>
    <row r="145" spans="1:103" x14ac:dyDescent="0.25">
      <c r="A145" s="239">
        <v>413016</v>
      </c>
      <c r="B145" s="239">
        <v>2</v>
      </c>
      <c r="C145" s="239">
        <v>212</v>
      </c>
      <c r="D145" s="239">
        <v>149.35300000000001</v>
      </c>
      <c r="E145" s="239">
        <v>10</v>
      </c>
      <c r="F145" s="239" t="s">
        <v>2052</v>
      </c>
      <c r="H145" s="239" t="s">
        <v>374</v>
      </c>
      <c r="I145" s="239">
        <v>25</v>
      </c>
      <c r="K145" s="239">
        <v>17500470</v>
      </c>
      <c r="M145" s="239">
        <v>1</v>
      </c>
      <c r="N145" s="239">
        <v>10</v>
      </c>
      <c r="O145" s="239">
        <v>2017</v>
      </c>
      <c r="P145" s="239" t="s">
        <v>391</v>
      </c>
      <c r="Q145" s="239">
        <v>5</v>
      </c>
      <c r="R145" s="239" t="s">
        <v>376</v>
      </c>
      <c r="S145" s="239">
        <v>5</v>
      </c>
      <c r="T145" s="239">
        <v>0</v>
      </c>
      <c r="U145" s="239">
        <v>1</v>
      </c>
      <c r="W145" s="239">
        <v>55</v>
      </c>
      <c r="X145" s="239">
        <v>2</v>
      </c>
      <c r="Y145" s="239">
        <v>4</v>
      </c>
      <c r="Z145" s="239">
        <v>5</v>
      </c>
      <c r="AB145" s="239">
        <v>4</v>
      </c>
      <c r="AC145" s="239">
        <v>98</v>
      </c>
      <c r="AD145" s="239" t="s">
        <v>377</v>
      </c>
      <c r="AF145" s="239" t="s">
        <v>470</v>
      </c>
      <c r="AG145" s="239">
        <v>3</v>
      </c>
      <c r="AH145" s="239">
        <v>2</v>
      </c>
      <c r="AI145" s="239">
        <v>2</v>
      </c>
      <c r="AJ145" s="239">
        <v>4</v>
      </c>
      <c r="AK145" s="239">
        <v>21</v>
      </c>
      <c r="AL145" s="239">
        <v>23</v>
      </c>
      <c r="AM145" s="239" t="s">
        <v>384</v>
      </c>
      <c r="AN145" s="239">
        <v>5</v>
      </c>
      <c r="AO145" s="239">
        <v>70</v>
      </c>
      <c r="AS145" s="239">
        <v>15</v>
      </c>
      <c r="AT145" s="239">
        <v>9</v>
      </c>
      <c r="AU145" s="239">
        <v>65</v>
      </c>
      <c r="AV145" s="239">
        <v>11</v>
      </c>
      <c r="AW145" s="239">
        <v>21</v>
      </c>
      <c r="CT145" s="239">
        <v>452836.34747269598</v>
      </c>
      <c r="CU145" s="239">
        <v>4962870.1295402599</v>
      </c>
      <c r="CV145" s="239">
        <v>44.817678110000003</v>
      </c>
      <c r="CW145" s="239">
        <v>-93.596518489999994</v>
      </c>
      <c r="CX145" s="239" t="s">
        <v>379</v>
      </c>
      <c r="CY145" s="239" t="s">
        <v>2235</v>
      </c>
    </row>
    <row r="146" spans="1:103" x14ac:dyDescent="0.25">
      <c r="A146" s="239">
        <v>10851484</v>
      </c>
      <c r="B146" s="239">
        <v>2</v>
      </c>
      <c r="C146" s="239">
        <v>212</v>
      </c>
      <c r="D146" s="239">
        <v>149.386</v>
      </c>
      <c r="E146" s="239">
        <v>10</v>
      </c>
      <c r="F146" s="239" t="s">
        <v>2052</v>
      </c>
      <c r="H146" s="239" t="s">
        <v>374</v>
      </c>
      <c r="I146" s="239">
        <v>25</v>
      </c>
      <c r="K146" s="239">
        <v>13504479</v>
      </c>
      <c r="L146" s="239">
        <v>131150205</v>
      </c>
      <c r="M146" s="239">
        <v>4</v>
      </c>
      <c r="N146" s="239">
        <v>23</v>
      </c>
      <c r="O146" s="239">
        <v>2013</v>
      </c>
      <c r="P146" s="239" t="s">
        <v>391</v>
      </c>
      <c r="Q146" s="239">
        <v>6</v>
      </c>
      <c r="S146" s="239">
        <v>5</v>
      </c>
      <c r="T146" s="239">
        <v>0</v>
      </c>
      <c r="U146" s="239">
        <v>2</v>
      </c>
      <c r="V146" s="239">
        <v>5</v>
      </c>
      <c r="W146" s="239">
        <v>10</v>
      </c>
      <c r="X146" s="239">
        <v>25</v>
      </c>
      <c r="Y146" s="239">
        <v>1</v>
      </c>
      <c r="Z146" s="239">
        <v>2</v>
      </c>
      <c r="AB146" s="239">
        <v>4</v>
      </c>
      <c r="AC146" s="239">
        <v>98</v>
      </c>
      <c r="AD146" s="239" t="s">
        <v>404</v>
      </c>
      <c r="AE146" s="239">
        <v>41</v>
      </c>
      <c r="AF146" s="239" t="s">
        <v>378</v>
      </c>
      <c r="AG146" s="239">
        <v>10</v>
      </c>
      <c r="AH146" s="239">
        <v>2</v>
      </c>
      <c r="AI146" s="239">
        <v>3</v>
      </c>
      <c r="AJ146" s="239">
        <v>3</v>
      </c>
      <c r="AK146" s="239">
        <v>21</v>
      </c>
      <c r="AL146" s="239">
        <v>53</v>
      </c>
      <c r="AM146" s="239" t="s">
        <v>374</v>
      </c>
      <c r="AN146" s="239">
        <v>5</v>
      </c>
      <c r="AO146" s="239">
        <v>1</v>
      </c>
      <c r="AS146" s="239">
        <v>1</v>
      </c>
      <c r="AT146" s="239">
        <v>98</v>
      </c>
      <c r="AU146" s="239">
        <v>65</v>
      </c>
      <c r="AV146" s="239">
        <v>11</v>
      </c>
      <c r="AW146" s="239">
        <v>21</v>
      </c>
      <c r="AX146" s="239">
        <v>1</v>
      </c>
      <c r="AY146" s="239">
        <v>2</v>
      </c>
      <c r="AZ146" s="239">
        <v>3</v>
      </c>
      <c r="BA146" s="239">
        <v>21</v>
      </c>
      <c r="BD146" s="239">
        <v>99</v>
      </c>
      <c r="BE146" s="239">
        <v>3</v>
      </c>
      <c r="BF146" s="239">
        <v>16</v>
      </c>
      <c r="BI146" s="239">
        <v>1</v>
      </c>
      <c r="BJ146" s="239">
        <v>98</v>
      </c>
      <c r="BK146" s="239">
        <v>65</v>
      </c>
      <c r="BL146" s="239">
        <v>11</v>
      </c>
      <c r="BM146" s="239">
        <v>21</v>
      </c>
      <c r="CT146" s="239">
        <v>452919</v>
      </c>
      <c r="CU146" s="239">
        <v>4962869</v>
      </c>
      <c r="CV146" s="239">
        <v>44.817669700000003</v>
      </c>
      <c r="CW146" s="239">
        <v>-93.595467499999998</v>
      </c>
      <c r="CX146" s="239" t="s">
        <v>379</v>
      </c>
      <c r="CY146" s="239" t="s">
        <v>2236</v>
      </c>
    </row>
    <row r="147" spans="1:103" x14ac:dyDescent="0.25">
      <c r="A147" s="239">
        <v>405636</v>
      </c>
      <c r="B147" s="239">
        <v>2</v>
      </c>
      <c r="C147" s="239">
        <v>212</v>
      </c>
      <c r="D147" s="239">
        <v>149.40600000000001</v>
      </c>
      <c r="E147" s="239">
        <v>10</v>
      </c>
      <c r="F147" s="239" t="s">
        <v>2052</v>
      </c>
      <c r="H147" s="239" t="s">
        <v>374</v>
      </c>
      <c r="I147" s="239">
        <v>25</v>
      </c>
      <c r="K147" s="239">
        <v>16012230</v>
      </c>
      <c r="M147" s="239">
        <v>12</v>
      </c>
      <c r="N147" s="239">
        <v>18</v>
      </c>
      <c r="O147" s="239">
        <v>2016</v>
      </c>
      <c r="P147" s="239" t="s">
        <v>389</v>
      </c>
      <c r="Q147" s="239">
        <v>11</v>
      </c>
      <c r="R147" s="239" t="s">
        <v>393</v>
      </c>
      <c r="S147" s="239">
        <v>4</v>
      </c>
      <c r="T147" s="239">
        <v>0</v>
      </c>
      <c r="U147" s="239">
        <v>1</v>
      </c>
      <c r="W147" s="239">
        <v>55</v>
      </c>
      <c r="X147" s="239">
        <v>2</v>
      </c>
      <c r="Y147" s="239">
        <v>1</v>
      </c>
      <c r="Z147" s="239">
        <v>1</v>
      </c>
      <c r="AB147" s="239">
        <v>5</v>
      </c>
      <c r="AC147" s="239">
        <v>98</v>
      </c>
      <c r="AD147" s="239" t="s">
        <v>377</v>
      </c>
      <c r="AF147" s="239" t="s">
        <v>378</v>
      </c>
      <c r="AG147" s="239">
        <v>3</v>
      </c>
      <c r="AH147" s="239">
        <v>2</v>
      </c>
      <c r="AI147" s="239">
        <v>4</v>
      </c>
      <c r="AJ147" s="239">
        <v>3</v>
      </c>
      <c r="AK147" s="239">
        <v>21</v>
      </c>
      <c r="AL147" s="239">
        <v>19</v>
      </c>
      <c r="AM147" s="239" t="s">
        <v>384</v>
      </c>
      <c r="AN147" s="239">
        <v>5</v>
      </c>
      <c r="AO147" s="239">
        <v>1</v>
      </c>
      <c r="AS147" s="239">
        <v>15</v>
      </c>
      <c r="AT147" s="239">
        <v>9</v>
      </c>
      <c r="AU147" s="239">
        <v>65</v>
      </c>
      <c r="AV147" s="239">
        <v>11</v>
      </c>
      <c r="AW147" s="239">
        <v>21</v>
      </c>
      <c r="CT147" s="239">
        <v>452948.60651126102</v>
      </c>
      <c r="CU147" s="239">
        <v>4962880.2267050296</v>
      </c>
      <c r="CV147" s="239">
        <v>44.81777641</v>
      </c>
      <c r="CW147" s="239">
        <v>-93.595099660000002</v>
      </c>
      <c r="CX147" s="239" t="s">
        <v>379</v>
      </c>
      <c r="CY147" s="239" t="s">
        <v>2237</v>
      </c>
    </row>
    <row r="148" spans="1:103" x14ac:dyDescent="0.25">
      <c r="A148" s="239">
        <v>719684</v>
      </c>
      <c r="B148" s="239">
        <v>2</v>
      </c>
      <c r="C148" s="239">
        <v>212</v>
      </c>
      <c r="D148" s="239">
        <v>149.44399999999999</v>
      </c>
      <c r="E148" s="239">
        <v>10</v>
      </c>
      <c r="F148" s="239" t="s">
        <v>2052</v>
      </c>
      <c r="H148" s="239" t="s">
        <v>374</v>
      </c>
      <c r="I148" s="239">
        <v>25</v>
      </c>
      <c r="K148" s="239">
        <v>19505797</v>
      </c>
      <c r="M148" s="239">
        <v>5</v>
      </c>
      <c r="N148" s="239">
        <v>2</v>
      </c>
      <c r="O148" s="239">
        <v>2019</v>
      </c>
      <c r="P148" s="239" t="s">
        <v>416</v>
      </c>
      <c r="Q148" s="239">
        <v>11</v>
      </c>
      <c r="R148" s="239" t="s">
        <v>393</v>
      </c>
      <c r="S148" s="239">
        <v>5</v>
      </c>
      <c r="T148" s="239">
        <v>0</v>
      </c>
      <c r="U148" s="239">
        <v>2</v>
      </c>
      <c r="V148" s="239">
        <v>10</v>
      </c>
      <c r="W148" s="239">
        <v>10</v>
      </c>
      <c r="X148" s="239">
        <v>2</v>
      </c>
      <c r="Y148" s="239">
        <v>1</v>
      </c>
      <c r="Z148" s="239">
        <v>1</v>
      </c>
      <c r="AB148" s="239">
        <v>1</v>
      </c>
      <c r="AC148" s="239">
        <v>98</v>
      </c>
      <c r="AD148" s="239" t="s">
        <v>377</v>
      </c>
      <c r="AF148" s="239" t="s">
        <v>378</v>
      </c>
      <c r="AG148" s="239">
        <v>5</v>
      </c>
      <c r="AH148" s="239">
        <v>2</v>
      </c>
      <c r="AI148" s="239">
        <v>2</v>
      </c>
      <c r="AJ148" s="239">
        <v>3</v>
      </c>
      <c r="AK148" s="239">
        <v>28</v>
      </c>
      <c r="AL148" s="239">
        <v>88</v>
      </c>
      <c r="AM148" s="239" t="s">
        <v>374</v>
      </c>
      <c r="AN148" s="239">
        <v>5</v>
      </c>
      <c r="AO148" s="239">
        <v>70</v>
      </c>
      <c r="AS148" s="239">
        <v>15</v>
      </c>
      <c r="AT148" s="239">
        <v>9</v>
      </c>
      <c r="AU148" s="239">
        <v>65</v>
      </c>
      <c r="AV148" s="239">
        <v>11</v>
      </c>
      <c r="AW148" s="239">
        <v>21</v>
      </c>
      <c r="AX148" s="239">
        <v>2</v>
      </c>
      <c r="AY148" s="239">
        <v>4</v>
      </c>
      <c r="AZ148" s="239">
        <v>3</v>
      </c>
      <c r="BA148" s="239">
        <v>21</v>
      </c>
      <c r="BB148" s="239">
        <v>56</v>
      </c>
      <c r="BC148" s="239" t="s">
        <v>374</v>
      </c>
      <c r="BD148" s="239">
        <v>5</v>
      </c>
      <c r="BE148" s="239">
        <v>1</v>
      </c>
      <c r="BI148" s="239">
        <v>15</v>
      </c>
      <c r="BJ148" s="239">
        <v>9</v>
      </c>
      <c r="BK148" s="239">
        <v>65</v>
      </c>
      <c r="BL148" s="239">
        <v>11</v>
      </c>
      <c r="BM148" s="239">
        <v>21</v>
      </c>
      <c r="CT148" s="239">
        <v>453005.68114469701</v>
      </c>
      <c r="CU148" s="239">
        <v>4962903.9962746603</v>
      </c>
      <c r="CV148" s="239">
        <v>44.817994140000003</v>
      </c>
      <c r="CW148" s="239">
        <v>-93.594380029999996</v>
      </c>
      <c r="CX148" s="239" t="s">
        <v>379</v>
      </c>
      <c r="CY148" s="239" t="s">
        <v>2238</v>
      </c>
    </row>
    <row r="149" spans="1:103" x14ac:dyDescent="0.25">
      <c r="A149" s="239">
        <v>587170</v>
      </c>
      <c r="B149" s="239">
        <v>2</v>
      </c>
      <c r="C149" s="239">
        <v>212</v>
      </c>
      <c r="D149" s="239">
        <v>149.46199999999999</v>
      </c>
      <c r="E149" s="239">
        <v>10</v>
      </c>
      <c r="F149" s="239" t="s">
        <v>2052</v>
      </c>
      <c r="H149" s="239" t="s">
        <v>374</v>
      </c>
      <c r="I149" s="239">
        <v>25</v>
      </c>
      <c r="K149" s="239">
        <v>18504437</v>
      </c>
      <c r="M149" s="239">
        <v>4</v>
      </c>
      <c r="N149" s="239">
        <v>2</v>
      </c>
      <c r="O149" s="239">
        <v>2018</v>
      </c>
      <c r="P149" s="239" t="s">
        <v>381</v>
      </c>
      <c r="Q149" s="239">
        <v>14</v>
      </c>
      <c r="R149" s="239" t="s">
        <v>393</v>
      </c>
      <c r="S149" s="239">
        <v>5</v>
      </c>
      <c r="T149" s="239">
        <v>0</v>
      </c>
      <c r="U149" s="239">
        <v>2</v>
      </c>
      <c r="V149" s="239">
        <v>10</v>
      </c>
      <c r="W149" s="239">
        <v>10</v>
      </c>
      <c r="X149" s="239">
        <v>2</v>
      </c>
      <c r="Y149" s="239">
        <v>1</v>
      </c>
      <c r="Z149" s="239">
        <v>4</v>
      </c>
      <c r="AB149" s="239">
        <v>2</v>
      </c>
      <c r="AC149" s="239">
        <v>98</v>
      </c>
      <c r="AD149" s="239" t="s">
        <v>377</v>
      </c>
      <c r="AF149" s="239" t="s">
        <v>470</v>
      </c>
      <c r="AG149" s="239">
        <v>5</v>
      </c>
      <c r="AH149" s="239">
        <v>2</v>
      </c>
      <c r="AI149" s="239">
        <v>3</v>
      </c>
      <c r="AJ149" s="239">
        <v>3</v>
      </c>
      <c r="AK149" s="239">
        <v>21</v>
      </c>
      <c r="AL149" s="239">
        <v>40</v>
      </c>
      <c r="AM149" s="239" t="s">
        <v>374</v>
      </c>
      <c r="AN149" s="239">
        <v>5</v>
      </c>
      <c r="AO149" s="239">
        <v>68</v>
      </c>
      <c r="AP149" s="239">
        <v>72</v>
      </c>
      <c r="AS149" s="239">
        <v>15</v>
      </c>
      <c r="AT149" s="239">
        <v>9</v>
      </c>
      <c r="AU149" s="239">
        <v>65</v>
      </c>
      <c r="AV149" s="239">
        <v>13</v>
      </c>
      <c r="AW149" s="239">
        <v>21</v>
      </c>
      <c r="AX149" s="239">
        <v>2</v>
      </c>
      <c r="AY149" s="239">
        <v>4</v>
      </c>
      <c r="AZ149" s="239">
        <v>3</v>
      </c>
      <c r="BA149" s="239">
        <v>26</v>
      </c>
      <c r="BB149" s="239">
        <v>28</v>
      </c>
      <c r="BC149" s="239" t="s">
        <v>374</v>
      </c>
      <c r="BD149" s="239">
        <v>5</v>
      </c>
      <c r="BE149" s="239">
        <v>1</v>
      </c>
      <c r="BI149" s="239">
        <v>15</v>
      </c>
      <c r="BJ149" s="239">
        <v>9</v>
      </c>
      <c r="BK149" s="239">
        <v>65</v>
      </c>
      <c r="BL149" s="239">
        <v>13</v>
      </c>
      <c r="BM149" s="239">
        <v>21</v>
      </c>
      <c r="CT149" s="239">
        <v>453018.38117009599</v>
      </c>
      <c r="CU149" s="239">
        <v>4962942.0963508599</v>
      </c>
      <c r="CV149" s="239">
        <v>44.818337939999999</v>
      </c>
      <c r="CW149" s="239">
        <v>-93.594222930000001</v>
      </c>
      <c r="CX149" s="239" t="s">
        <v>379</v>
      </c>
      <c r="CY149" s="239" t="s">
        <v>2239</v>
      </c>
    </row>
    <row r="150" spans="1:103" x14ac:dyDescent="0.25">
      <c r="A150" s="239">
        <v>680616</v>
      </c>
      <c r="B150" s="239">
        <v>2</v>
      </c>
      <c r="C150" s="239">
        <v>212</v>
      </c>
      <c r="D150" s="239">
        <v>149.46299999999999</v>
      </c>
      <c r="E150" s="239">
        <v>10</v>
      </c>
      <c r="F150" s="239" t="s">
        <v>2052</v>
      </c>
      <c r="H150" s="239" t="s">
        <v>374</v>
      </c>
      <c r="I150" s="239">
        <v>25</v>
      </c>
      <c r="K150" s="239">
        <v>19501378</v>
      </c>
      <c r="M150" s="239">
        <v>1</v>
      </c>
      <c r="N150" s="239">
        <v>29</v>
      </c>
      <c r="O150" s="239">
        <v>2019</v>
      </c>
      <c r="P150" s="239" t="s">
        <v>391</v>
      </c>
      <c r="Q150" s="239">
        <v>7</v>
      </c>
      <c r="R150" s="239" t="s">
        <v>393</v>
      </c>
      <c r="S150" s="239">
        <v>5</v>
      </c>
      <c r="T150" s="239">
        <v>0</v>
      </c>
      <c r="U150" s="239">
        <v>1</v>
      </c>
      <c r="W150" s="239">
        <v>55</v>
      </c>
      <c r="X150" s="239">
        <v>2</v>
      </c>
      <c r="Y150" s="239">
        <v>1</v>
      </c>
      <c r="Z150" s="239">
        <v>1</v>
      </c>
      <c r="AB150" s="239">
        <v>5</v>
      </c>
      <c r="AC150" s="239">
        <v>98</v>
      </c>
      <c r="AD150" s="239" t="s">
        <v>377</v>
      </c>
      <c r="AF150" s="239" t="s">
        <v>470</v>
      </c>
      <c r="AG150" s="239">
        <v>3</v>
      </c>
      <c r="AH150" s="239">
        <v>2</v>
      </c>
      <c r="AI150" s="239">
        <v>2</v>
      </c>
      <c r="AJ150" s="239">
        <v>3</v>
      </c>
      <c r="AK150" s="239">
        <v>21</v>
      </c>
      <c r="AL150" s="239">
        <v>39</v>
      </c>
      <c r="AM150" s="239" t="s">
        <v>384</v>
      </c>
      <c r="AN150" s="239">
        <v>5</v>
      </c>
      <c r="AO150" s="239">
        <v>90</v>
      </c>
      <c r="AS150" s="239">
        <v>15</v>
      </c>
      <c r="AT150" s="239">
        <v>9</v>
      </c>
      <c r="AU150" s="239">
        <v>65</v>
      </c>
      <c r="AV150" s="239">
        <v>11</v>
      </c>
      <c r="AW150" s="239">
        <v>21</v>
      </c>
      <c r="CT150" s="239">
        <v>453035.31453729601</v>
      </c>
      <c r="CU150" s="239">
        <v>4962950.5630344599</v>
      </c>
      <c r="CV150" s="239">
        <v>44.818415270000003</v>
      </c>
      <c r="CW150" s="239">
        <v>-93.594009549999996</v>
      </c>
      <c r="CX150" s="239" t="s">
        <v>379</v>
      </c>
      <c r="CY150" s="239" t="s">
        <v>2240</v>
      </c>
    </row>
    <row r="151" spans="1:103" x14ac:dyDescent="0.25">
      <c r="A151" s="239">
        <v>693855</v>
      </c>
      <c r="B151" s="239">
        <v>2</v>
      </c>
      <c r="C151" s="239">
        <v>212</v>
      </c>
      <c r="D151" s="239">
        <v>149.476</v>
      </c>
      <c r="E151" s="239">
        <v>10</v>
      </c>
      <c r="F151" s="239" t="s">
        <v>2052</v>
      </c>
      <c r="H151" s="239" t="s">
        <v>374</v>
      </c>
      <c r="I151" s="239">
        <v>25</v>
      </c>
      <c r="K151" s="239">
        <v>19503529</v>
      </c>
      <c r="M151" s="239">
        <v>3</v>
      </c>
      <c r="N151" s="239">
        <v>2</v>
      </c>
      <c r="O151" s="239">
        <v>2019</v>
      </c>
      <c r="P151" s="239" t="s">
        <v>386</v>
      </c>
      <c r="Q151" s="239">
        <v>9</v>
      </c>
      <c r="R151" s="239" t="s">
        <v>393</v>
      </c>
      <c r="S151" s="239">
        <v>5</v>
      </c>
      <c r="T151" s="239">
        <v>0</v>
      </c>
      <c r="U151" s="239">
        <v>2</v>
      </c>
      <c r="V151" s="239">
        <v>10</v>
      </c>
      <c r="W151" s="239">
        <v>10</v>
      </c>
      <c r="X151" s="239">
        <v>2</v>
      </c>
      <c r="Y151" s="239">
        <v>1</v>
      </c>
      <c r="Z151" s="239">
        <v>1</v>
      </c>
      <c r="AB151" s="239">
        <v>5</v>
      </c>
      <c r="AC151" s="239">
        <v>98</v>
      </c>
      <c r="AD151" s="239" t="s">
        <v>377</v>
      </c>
      <c r="AF151" s="239" t="s">
        <v>470</v>
      </c>
      <c r="AG151" s="239">
        <v>5</v>
      </c>
      <c r="AH151" s="239">
        <v>2</v>
      </c>
      <c r="AI151" s="239">
        <v>4</v>
      </c>
      <c r="AJ151" s="239">
        <v>3</v>
      </c>
      <c r="AK151" s="239">
        <v>21</v>
      </c>
      <c r="AL151" s="239">
        <v>33</v>
      </c>
      <c r="AM151" s="239" t="s">
        <v>384</v>
      </c>
      <c r="AN151" s="239">
        <v>5</v>
      </c>
      <c r="AO151" s="239">
        <v>75</v>
      </c>
      <c r="AS151" s="239">
        <v>15</v>
      </c>
      <c r="AT151" s="239">
        <v>9</v>
      </c>
      <c r="AU151" s="239">
        <v>65</v>
      </c>
      <c r="AV151" s="239">
        <v>11</v>
      </c>
      <c r="AW151" s="239">
        <v>21</v>
      </c>
      <c r="AX151" s="239">
        <v>2</v>
      </c>
      <c r="AY151" s="239">
        <v>4</v>
      </c>
      <c r="AZ151" s="239">
        <v>3</v>
      </c>
      <c r="BA151" s="239">
        <v>34</v>
      </c>
      <c r="BB151" s="239">
        <v>23</v>
      </c>
      <c r="BC151" s="239" t="s">
        <v>374</v>
      </c>
      <c r="BD151" s="239">
        <v>5</v>
      </c>
      <c r="BE151" s="239">
        <v>1</v>
      </c>
      <c r="BI151" s="239">
        <v>15</v>
      </c>
      <c r="BJ151" s="239">
        <v>9</v>
      </c>
      <c r="BK151" s="239">
        <v>65</v>
      </c>
      <c r="BL151" s="239">
        <v>11</v>
      </c>
      <c r="BM151" s="239">
        <v>21</v>
      </c>
      <c r="CT151" s="239">
        <v>453056.48124629603</v>
      </c>
      <c r="CU151" s="239">
        <v>4962954.79637626</v>
      </c>
      <c r="CV151" s="239">
        <v>44.818454770000002</v>
      </c>
      <c r="CW151" s="239">
        <v>-93.593742239999997</v>
      </c>
      <c r="CX151" s="239" t="s">
        <v>379</v>
      </c>
      <c r="CY151" s="239" t="s">
        <v>2241</v>
      </c>
    </row>
    <row r="152" spans="1:103" x14ac:dyDescent="0.25">
      <c r="A152" s="239">
        <v>409545</v>
      </c>
      <c r="B152" s="239">
        <v>2</v>
      </c>
      <c r="C152" s="239">
        <v>212</v>
      </c>
      <c r="D152" s="239">
        <v>149.50399999999999</v>
      </c>
      <c r="E152" s="239">
        <v>10</v>
      </c>
      <c r="F152" s="239" t="s">
        <v>2052</v>
      </c>
      <c r="H152" s="239" t="s">
        <v>374</v>
      </c>
      <c r="I152" s="239">
        <v>25</v>
      </c>
      <c r="K152" s="239">
        <v>16514721</v>
      </c>
      <c r="M152" s="239">
        <v>12</v>
      </c>
      <c r="N152" s="239">
        <v>17</v>
      </c>
      <c r="O152" s="239">
        <v>2016</v>
      </c>
      <c r="P152" s="239" t="s">
        <v>386</v>
      </c>
      <c r="Q152" s="239">
        <v>16</v>
      </c>
      <c r="R152" s="239" t="s">
        <v>393</v>
      </c>
      <c r="S152" s="239">
        <v>5</v>
      </c>
      <c r="T152" s="239">
        <v>0</v>
      </c>
      <c r="U152" s="239">
        <v>2</v>
      </c>
      <c r="V152" s="239">
        <v>12</v>
      </c>
      <c r="W152" s="239">
        <v>10</v>
      </c>
      <c r="X152" s="239">
        <v>2</v>
      </c>
      <c r="Y152" s="239">
        <v>3</v>
      </c>
      <c r="Z152" s="239">
        <v>4</v>
      </c>
      <c r="AB152" s="239">
        <v>5</v>
      </c>
      <c r="AC152" s="239">
        <v>98</v>
      </c>
      <c r="AD152" s="239" t="s">
        <v>377</v>
      </c>
      <c r="AF152" s="239" t="s">
        <v>470</v>
      </c>
      <c r="AG152" s="239">
        <v>7</v>
      </c>
      <c r="AH152" s="239">
        <v>2</v>
      </c>
      <c r="AI152" s="239">
        <v>2</v>
      </c>
      <c r="AJ152" s="239">
        <v>3</v>
      </c>
      <c r="AK152" s="239">
        <v>21</v>
      </c>
      <c r="AL152" s="239">
        <v>20</v>
      </c>
      <c r="AM152" s="239" t="s">
        <v>384</v>
      </c>
      <c r="AN152" s="239">
        <v>5</v>
      </c>
      <c r="AO152" s="239">
        <v>90</v>
      </c>
      <c r="AS152" s="239">
        <v>14</v>
      </c>
      <c r="AT152" s="239">
        <v>9</v>
      </c>
      <c r="AU152" s="239">
        <v>65</v>
      </c>
      <c r="AV152" s="239">
        <v>11</v>
      </c>
      <c r="AW152" s="239">
        <v>21</v>
      </c>
      <c r="AX152" s="239">
        <v>2</v>
      </c>
      <c r="AY152" s="239">
        <v>4</v>
      </c>
      <c r="AZ152" s="239">
        <v>3</v>
      </c>
      <c r="BA152" s="239">
        <v>26</v>
      </c>
      <c r="BB152" s="239">
        <v>45</v>
      </c>
      <c r="BC152" s="239" t="s">
        <v>374</v>
      </c>
      <c r="BD152" s="239">
        <v>5</v>
      </c>
      <c r="BE152" s="239">
        <v>1</v>
      </c>
      <c r="BI152" s="239">
        <v>14</v>
      </c>
      <c r="BJ152" s="239">
        <v>9</v>
      </c>
      <c r="BK152" s="239">
        <v>65</v>
      </c>
      <c r="BL152" s="239">
        <v>11</v>
      </c>
      <c r="BM152" s="239">
        <v>21</v>
      </c>
      <c r="CT152" s="239">
        <v>453064.94792989601</v>
      </c>
      <c r="CU152" s="239">
        <v>4962954.79637626</v>
      </c>
      <c r="CV152" s="239">
        <v>44.818455319999998</v>
      </c>
      <c r="CW152" s="239">
        <v>-93.593635160000005</v>
      </c>
      <c r="CX152" s="239" t="s">
        <v>379</v>
      </c>
      <c r="CY152" s="239" t="s">
        <v>2242</v>
      </c>
    </row>
    <row r="153" spans="1:103" x14ac:dyDescent="0.25">
      <c r="A153" s="239">
        <v>11017716</v>
      </c>
      <c r="B153" s="239">
        <v>2</v>
      </c>
      <c r="C153" s="239">
        <v>212</v>
      </c>
      <c r="D153" s="239">
        <v>149.50899999999999</v>
      </c>
      <c r="E153" s="239">
        <v>10</v>
      </c>
      <c r="F153" s="239" t="s">
        <v>2052</v>
      </c>
      <c r="H153" s="239" t="s">
        <v>374</v>
      </c>
      <c r="I153" s="239">
        <v>25</v>
      </c>
      <c r="K153" s="239">
        <v>15001431</v>
      </c>
      <c r="L153" s="239">
        <v>150510087</v>
      </c>
      <c r="M153" s="239">
        <v>2</v>
      </c>
      <c r="N153" s="239">
        <v>20</v>
      </c>
      <c r="O153" s="239">
        <v>2015</v>
      </c>
      <c r="P153" s="239" t="s">
        <v>383</v>
      </c>
      <c r="Q153" s="239">
        <v>10</v>
      </c>
      <c r="S153" s="239">
        <v>3</v>
      </c>
      <c r="T153" s="239">
        <v>0</v>
      </c>
      <c r="U153" s="239">
        <v>2</v>
      </c>
      <c r="V153" s="239">
        <v>10</v>
      </c>
      <c r="W153" s="239">
        <v>10</v>
      </c>
      <c r="X153" s="239">
        <v>25</v>
      </c>
      <c r="Y153" s="239">
        <v>1</v>
      </c>
      <c r="Z153" s="239">
        <v>2</v>
      </c>
      <c r="AA153" s="239">
        <v>99</v>
      </c>
      <c r="AB153" s="239">
        <v>4</v>
      </c>
      <c r="AC153" s="239">
        <v>98</v>
      </c>
      <c r="AD153" s="239" t="s">
        <v>2122</v>
      </c>
      <c r="AE153" s="239" t="s">
        <v>2206</v>
      </c>
      <c r="AF153" s="239" t="s">
        <v>378</v>
      </c>
      <c r="AG153" s="239">
        <v>5</v>
      </c>
      <c r="AH153" s="239">
        <v>2</v>
      </c>
      <c r="AI153" s="239">
        <v>4</v>
      </c>
      <c r="AJ153" s="239">
        <v>3</v>
      </c>
      <c r="AK153" s="239">
        <v>10</v>
      </c>
      <c r="AL153" s="239">
        <v>49</v>
      </c>
      <c r="AM153" s="239" t="s">
        <v>384</v>
      </c>
      <c r="AN153" s="239">
        <v>5</v>
      </c>
      <c r="AS153" s="239">
        <v>2</v>
      </c>
      <c r="AU153" s="239">
        <v>55</v>
      </c>
      <c r="AV153" s="239">
        <v>10</v>
      </c>
      <c r="AW153" s="239">
        <v>20</v>
      </c>
      <c r="AX153" s="239">
        <v>2</v>
      </c>
      <c r="AY153" s="239">
        <v>2</v>
      </c>
      <c r="AZ153" s="239">
        <v>3</v>
      </c>
      <c r="BA153" s="239">
        <v>21</v>
      </c>
      <c r="BB153" s="239">
        <v>53</v>
      </c>
      <c r="BC153" s="239" t="s">
        <v>384</v>
      </c>
      <c r="BD153" s="239">
        <v>5</v>
      </c>
      <c r="BE153" s="239">
        <v>1</v>
      </c>
      <c r="BF153" s="239">
        <v>1</v>
      </c>
      <c r="BI153" s="239">
        <v>2</v>
      </c>
      <c r="BK153" s="239">
        <v>55</v>
      </c>
      <c r="BL153" s="239">
        <v>10</v>
      </c>
      <c r="BM153" s="239">
        <v>20</v>
      </c>
      <c r="CT153" s="239">
        <v>453100</v>
      </c>
      <c r="CU153" s="239">
        <v>4962952</v>
      </c>
      <c r="CV153" s="239">
        <v>44.818428300000001</v>
      </c>
      <c r="CW153" s="239">
        <v>-93.593196800000001</v>
      </c>
      <c r="CX153" s="239" t="s">
        <v>379</v>
      </c>
      <c r="CY153" s="239" t="s">
        <v>2243</v>
      </c>
    </row>
    <row r="154" spans="1:103" x14ac:dyDescent="0.25">
      <c r="A154" s="239">
        <v>405270</v>
      </c>
      <c r="B154" s="239">
        <v>2</v>
      </c>
      <c r="C154" s="239">
        <v>212</v>
      </c>
      <c r="D154" s="239">
        <v>149.53200000000001</v>
      </c>
      <c r="E154" s="239">
        <v>10</v>
      </c>
      <c r="F154" s="239" t="s">
        <v>2052</v>
      </c>
      <c r="H154" s="239" t="s">
        <v>374</v>
      </c>
      <c r="I154" s="239">
        <v>25</v>
      </c>
      <c r="K154" s="239">
        <v>16012192</v>
      </c>
      <c r="M154" s="239">
        <v>12</v>
      </c>
      <c r="N154" s="239">
        <v>17</v>
      </c>
      <c r="O154" s="239">
        <v>2016</v>
      </c>
      <c r="P154" s="239" t="s">
        <v>386</v>
      </c>
      <c r="Q154" s="239">
        <v>13</v>
      </c>
      <c r="R154" s="239" t="s">
        <v>393</v>
      </c>
      <c r="S154" s="239">
        <v>5</v>
      </c>
      <c r="T154" s="239">
        <v>0</v>
      </c>
      <c r="U154" s="239">
        <v>2</v>
      </c>
      <c r="V154" s="239">
        <v>5</v>
      </c>
      <c r="W154" s="239">
        <v>10</v>
      </c>
      <c r="X154" s="239">
        <v>2</v>
      </c>
      <c r="Y154" s="239">
        <v>1</v>
      </c>
      <c r="Z154" s="239">
        <v>2</v>
      </c>
      <c r="AB154" s="239">
        <v>5</v>
      </c>
      <c r="AC154" s="239">
        <v>98</v>
      </c>
      <c r="AD154" s="239" t="s">
        <v>377</v>
      </c>
      <c r="AF154" s="239" t="s">
        <v>470</v>
      </c>
      <c r="AG154" s="239">
        <v>10</v>
      </c>
      <c r="AH154" s="239">
        <v>2</v>
      </c>
      <c r="AI154" s="239">
        <v>4</v>
      </c>
      <c r="AJ154" s="239">
        <v>3</v>
      </c>
      <c r="AK154" s="239">
        <v>21</v>
      </c>
      <c r="AL154" s="239">
        <v>46</v>
      </c>
      <c r="AM154" s="239" t="s">
        <v>374</v>
      </c>
      <c r="AN154" s="239">
        <v>5</v>
      </c>
      <c r="AO154" s="239">
        <v>1</v>
      </c>
      <c r="AS154" s="239">
        <v>15</v>
      </c>
      <c r="AT154" s="239">
        <v>9</v>
      </c>
      <c r="AU154" s="239">
        <v>65</v>
      </c>
      <c r="AV154" s="239">
        <v>11</v>
      </c>
      <c r="AW154" s="239">
        <v>21</v>
      </c>
      <c r="AX154" s="239">
        <v>2</v>
      </c>
      <c r="AY154" s="239">
        <v>4</v>
      </c>
      <c r="AZ154" s="239">
        <v>3</v>
      </c>
      <c r="BA154" s="239">
        <v>21</v>
      </c>
      <c r="BB154" s="239">
        <v>17</v>
      </c>
      <c r="BC154" s="239" t="s">
        <v>374</v>
      </c>
      <c r="BD154" s="239">
        <v>5</v>
      </c>
      <c r="BE154" s="239">
        <v>1</v>
      </c>
      <c r="BI154" s="239">
        <v>15</v>
      </c>
      <c r="BJ154" s="239">
        <v>9</v>
      </c>
      <c r="BK154" s="239">
        <v>65</v>
      </c>
      <c r="BL154" s="239">
        <v>11</v>
      </c>
      <c r="BM154" s="239">
        <v>21</v>
      </c>
      <c r="CT154" s="239">
        <v>453104.578698205</v>
      </c>
      <c r="CU154" s="239">
        <v>4962979.3876223397</v>
      </c>
      <c r="CV154" s="239">
        <v>44.818679289999999</v>
      </c>
      <c r="CW154" s="239">
        <v>-93.593136209999997</v>
      </c>
      <c r="CX154" s="239" t="s">
        <v>379</v>
      </c>
      <c r="CY154" s="239" t="s">
        <v>2244</v>
      </c>
    </row>
    <row r="155" spans="1:103" x14ac:dyDescent="0.25">
      <c r="A155" s="239">
        <v>781253</v>
      </c>
      <c r="B155" s="239">
        <v>2</v>
      </c>
      <c r="C155" s="239">
        <v>212</v>
      </c>
      <c r="D155" s="239">
        <v>149.53800000000001</v>
      </c>
      <c r="E155" s="239">
        <v>10</v>
      </c>
      <c r="F155" s="239" t="s">
        <v>2052</v>
      </c>
      <c r="H155" s="239" t="s">
        <v>374</v>
      </c>
      <c r="I155" s="239">
        <v>25</v>
      </c>
      <c r="K155" s="239">
        <v>20500764</v>
      </c>
      <c r="L155" s="239">
        <v>200180519</v>
      </c>
      <c r="M155" s="239">
        <v>1</v>
      </c>
      <c r="N155" s="239">
        <v>18</v>
      </c>
      <c r="O155" s="239">
        <v>2020</v>
      </c>
      <c r="P155" s="239" t="s">
        <v>386</v>
      </c>
      <c r="Q155" s="239">
        <v>17</v>
      </c>
      <c r="R155" s="239" t="s">
        <v>376</v>
      </c>
      <c r="S155" s="239">
        <v>5</v>
      </c>
      <c r="T155" s="239">
        <v>0</v>
      </c>
      <c r="U155" s="239">
        <v>1</v>
      </c>
      <c r="W155" s="239">
        <v>55</v>
      </c>
      <c r="X155" s="239">
        <v>2</v>
      </c>
      <c r="Y155" s="239">
        <v>6</v>
      </c>
      <c r="Z155" s="239">
        <v>4</v>
      </c>
      <c r="AB155" s="239">
        <v>5</v>
      </c>
      <c r="AC155" s="239">
        <v>98</v>
      </c>
      <c r="AD155" s="239" t="s">
        <v>377</v>
      </c>
      <c r="AF155" s="239" t="s">
        <v>470</v>
      </c>
      <c r="AG155" s="239">
        <v>3</v>
      </c>
      <c r="AH155" s="239">
        <v>2</v>
      </c>
      <c r="AI155" s="239">
        <v>2</v>
      </c>
      <c r="AJ155" s="239">
        <v>4</v>
      </c>
      <c r="AK155" s="239">
        <v>21</v>
      </c>
      <c r="AL155" s="239">
        <v>62</v>
      </c>
      <c r="AM155" s="239" t="s">
        <v>374</v>
      </c>
      <c r="AN155" s="239">
        <v>5</v>
      </c>
      <c r="AO155" s="239">
        <v>1</v>
      </c>
      <c r="AS155" s="239">
        <v>15</v>
      </c>
      <c r="AT155" s="239">
        <v>9</v>
      </c>
      <c r="AU155" s="239">
        <v>65</v>
      </c>
      <c r="AV155" s="239">
        <v>11</v>
      </c>
      <c r="AW155" s="239">
        <v>21</v>
      </c>
      <c r="CT155" s="239">
        <v>453141.14808229601</v>
      </c>
      <c r="CU155" s="239">
        <v>4963009.8298196597</v>
      </c>
      <c r="CV155" s="239">
        <v>44.818955719999998</v>
      </c>
      <c r="CW155" s="239">
        <v>-93.592676510000004</v>
      </c>
      <c r="CX155" s="239" t="s">
        <v>379</v>
      </c>
      <c r="CY155" s="239" t="s">
        <v>2245</v>
      </c>
    </row>
    <row r="156" spans="1:103" x14ac:dyDescent="0.25">
      <c r="A156" s="239">
        <v>698625</v>
      </c>
      <c r="B156" s="239">
        <v>2</v>
      </c>
      <c r="C156" s="239">
        <v>212</v>
      </c>
      <c r="D156" s="239">
        <v>149.53899999999999</v>
      </c>
      <c r="E156" s="239">
        <v>10</v>
      </c>
      <c r="F156" s="239" t="s">
        <v>2052</v>
      </c>
      <c r="H156" s="239" t="s">
        <v>374</v>
      </c>
      <c r="I156" s="239">
        <v>25</v>
      </c>
      <c r="K156" s="239">
        <v>19503764</v>
      </c>
      <c r="M156" s="239">
        <v>3</v>
      </c>
      <c r="N156" s="239">
        <v>7</v>
      </c>
      <c r="O156" s="239">
        <v>2019</v>
      </c>
      <c r="P156" s="239" t="s">
        <v>416</v>
      </c>
      <c r="Q156" s="239">
        <v>22</v>
      </c>
      <c r="R156" s="239" t="s">
        <v>393</v>
      </c>
      <c r="S156" s="239">
        <v>4</v>
      </c>
      <c r="T156" s="239">
        <v>0</v>
      </c>
      <c r="U156" s="239">
        <v>1</v>
      </c>
      <c r="W156" s="239">
        <v>83</v>
      </c>
      <c r="X156" s="239">
        <v>2</v>
      </c>
      <c r="Y156" s="239">
        <v>4</v>
      </c>
      <c r="Z156" s="239">
        <v>1</v>
      </c>
      <c r="AB156" s="239">
        <v>1</v>
      </c>
      <c r="AC156" s="239">
        <v>98</v>
      </c>
      <c r="AD156" s="239" t="s">
        <v>377</v>
      </c>
      <c r="AF156" s="239" t="s">
        <v>378</v>
      </c>
      <c r="AG156" s="239">
        <v>3</v>
      </c>
      <c r="AH156" s="239">
        <v>2</v>
      </c>
      <c r="AI156" s="239">
        <v>2</v>
      </c>
      <c r="AJ156" s="239">
        <v>3</v>
      </c>
      <c r="AK156" s="239">
        <v>21</v>
      </c>
      <c r="AL156" s="239">
        <v>36</v>
      </c>
      <c r="AM156" s="239" t="s">
        <v>384</v>
      </c>
      <c r="AN156" s="239">
        <v>10</v>
      </c>
      <c r="AO156" s="239">
        <v>72</v>
      </c>
      <c r="AS156" s="239">
        <v>15</v>
      </c>
      <c r="AT156" s="239">
        <v>9</v>
      </c>
      <c r="AU156" s="239">
        <v>65</v>
      </c>
      <c r="AV156" s="239">
        <v>13</v>
      </c>
      <c r="AW156" s="239">
        <v>21</v>
      </c>
      <c r="CT156" s="239">
        <v>453145.381424097</v>
      </c>
      <c r="CU156" s="239">
        <v>4962967.4964016601</v>
      </c>
      <c r="CV156" s="239">
        <v>44.818574929999997</v>
      </c>
      <c r="CW156" s="239">
        <v>-93.592619060000004</v>
      </c>
      <c r="CX156" s="239" t="s">
        <v>379</v>
      </c>
      <c r="CY156" s="239" t="s">
        <v>2246</v>
      </c>
    </row>
    <row r="157" spans="1:103" x14ac:dyDescent="0.25">
      <c r="A157" s="239">
        <v>10933676</v>
      </c>
      <c r="B157" s="239">
        <v>2</v>
      </c>
      <c r="C157" s="239">
        <v>212</v>
      </c>
      <c r="D157" s="239">
        <v>149.54400000000001</v>
      </c>
      <c r="E157" s="239">
        <v>10</v>
      </c>
      <c r="F157" s="239" t="s">
        <v>2052</v>
      </c>
      <c r="H157" s="239" t="s">
        <v>374</v>
      </c>
      <c r="I157" s="239">
        <v>25</v>
      </c>
      <c r="K157" s="239">
        <v>14502438</v>
      </c>
      <c r="L157" s="239">
        <v>140560730</v>
      </c>
      <c r="M157" s="239">
        <v>2</v>
      </c>
      <c r="N157" s="239">
        <v>20</v>
      </c>
      <c r="O157" s="239">
        <v>2014</v>
      </c>
      <c r="P157" s="239" t="s">
        <v>416</v>
      </c>
      <c r="Q157" s="239">
        <v>14</v>
      </c>
      <c r="R157" s="239" t="s">
        <v>393</v>
      </c>
      <c r="S157" s="239">
        <v>5</v>
      </c>
      <c r="T157" s="239">
        <v>0</v>
      </c>
      <c r="U157" s="239">
        <v>1</v>
      </c>
      <c r="V157" s="239">
        <v>90</v>
      </c>
      <c r="W157" s="239">
        <v>54</v>
      </c>
      <c r="X157" s="239">
        <v>2</v>
      </c>
      <c r="Y157" s="239">
        <v>1</v>
      </c>
      <c r="Z157" s="239">
        <v>4</v>
      </c>
      <c r="AB157" s="239">
        <v>3</v>
      </c>
      <c r="AC157" s="239">
        <v>98</v>
      </c>
      <c r="AD157" s="239" t="s">
        <v>404</v>
      </c>
      <c r="AE157" s="239" t="s">
        <v>2086</v>
      </c>
      <c r="AF157" s="239" t="s">
        <v>378</v>
      </c>
      <c r="AG157" s="239">
        <v>3</v>
      </c>
      <c r="AH157" s="239">
        <v>2</v>
      </c>
      <c r="AI157" s="239">
        <v>2</v>
      </c>
      <c r="AJ157" s="239">
        <v>3</v>
      </c>
      <c r="AK157" s="239">
        <v>21</v>
      </c>
      <c r="AL157" s="239">
        <v>22</v>
      </c>
      <c r="AM157" s="239" t="s">
        <v>384</v>
      </c>
      <c r="AN157" s="239">
        <v>5</v>
      </c>
      <c r="AO157" s="239">
        <v>3</v>
      </c>
      <c r="AS157" s="239">
        <v>1</v>
      </c>
      <c r="AT157" s="239">
        <v>98</v>
      </c>
      <c r="AU157" s="239">
        <v>65</v>
      </c>
      <c r="AV157" s="239">
        <v>11</v>
      </c>
      <c r="AW157" s="239">
        <v>21</v>
      </c>
      <c r="CT157" s="239">
        <v>453151</v>
      </c>
      <c r="CU157" s="239">
        <v>4962976</v>
      </c>
      <c r="CV157" s="239">
        <v>44.8186502</v>
      </c>
      <c r="CW157" s="239">
        <v>-93.592552600000005</v>
      </c>
      <c r="CX157" s="239" t="s">
        <v>379</v>
      </c>
      <c r="CY157" s="239" t="s">
        <v>2247</v>
      </c>
    </row>
    <row r="158" spans="1:103" x14ac:dyDescent="0.25">
      <c r="A158" s="239">
        <v>680525</v>
      </c>
      <c r="B158" s="239">
        <v>2</v>
      </c>
      <c r="C158" s="239">
        <v>212</v>
      </c>
      <c r="D158" s="239">
        <v>149.58699999999999</v>
      </c>
      <c r="E158" s="239">
        <v>10</v>
      </c>
      <c r="F158" s="239" t="s">
        <v>2052</v>
      </c>
      <c r="H158" s="239" t="s">
        <v>374</v>
      </c>
      <c r="I158" s="239">
        <v>25</v>
      </c>
      <c r="K158" s="239">
        <v>19501377</v>
      </c>
      <c r="M158" s="239">
        <v>1</v>
      </c>
      <c r="N158" s="239">
        <v>29</v>
      </c>
      <c r="O158" s="239">
        <v>2019</v>
      </c>
      <c r="P158" s="239" t="s">
        <v>391</v>
      </c>
      <c r="Q158" s="239">
        <v>8</v>
      </c>
      <c r="R158" s="239" t="s">
        <v>393</v>
      </c>
      <c r="S158" s="239">
        <v>5</v>
      </c>
      <c r="T158" s="239">
        <v>0</v>
      </c>
      <c r="U158" s="239">
        <v>1</v>
      </c>
      <c r="W158" s="239">
        <v>55</v>
      </c>
      <c r="X158" s="239">
        <v>2</v>
      </c>
      <c r="Y158" s="239">
        <v>1</v>
      </c>
      <c r="Z158" s="239">
        <v>1</v>
      </c>
      <c r="AB158" s="239">
        <v>1</v>
      </c>
      <c r="AC158" s="239">
        <v>98</v>
      </c>
      <c r="AD158" s="239" t="s">
        <v>377</v>
      </c>
      <c r="AF158" s="239" t="s">
        <v>378</v>
      </c>
      <c r="AG158" s="239">
        <v>3</v>
      </c>
      <c r="AH158" s="239">
        <v>2</v>
      </c>
      <c r="AI158" s="239">
        <v>3</v>
      </c>
      <c r="AJ158" s="239">
        <v>3</v>
      </c>
      <c r="AK158" s="239">
        <v>21</v>
      </c>
      <c r="AL158" s="239">
        <v>44</v>
      </c>
      <c r="AM158" s="239" t="s">
        <v>374</v>
      </c>
      <c r="AN158" s="239">
        <v>5</v>
      </c>
      <c r="AO158" s="239">
        <v>75</v>
      </c>
      <c r="AS158" s="239">
        <v>15</v>
      </c>
      <c r="AT158" s="239">
        <v>9</v>
      </c>
      <c r="AU158" s="239">
        <v>65</v>
      </c>
      <c r="AV158" s="239">
        <v>11</v>
      </c>
      <c r="AW158" s="239">
        <v>21</v>
      </c>
      <c r="CT158" s="239">
        <v>453213.11489289702</v>
      </c>
      <c r="CU158" s="239">
        <v>4963005.5964778597</v>
      </c>
      <c r="CV158" s="239">
        <v>44.81892234</v>
      </c>
      <c r="CW158" s="239">
        <v>-93.59176592</v>
      </c>
      <c r="CX158" s="239" t="s">
        <v>379</v>
      </c>
      <c r="CY158" s="239" t="s">
        <v>2248</v>
      </c>
    </row>
    <row r="159" spans="1:103" x14ac:dyDescent="0.25">
      <c r="A159" s="239">
        <v>327320</v>
      </c>
      <c r="B159" s="239">
        <v>2</v>
      </c>
      <c r="C159" s="239">
        <v>212</v>
      </c>
      <c r="D159" s="239">
        <v>149.59800000000001</v>
      </c>
      <c r="E159" s="239">
        <v>10</v>
      </c>
      <c r="F159" s="239" t="s">
        <v>2052</v>
      </c>
      <c r="H159" s="239" t="s">
        <v>374</v>
      </c>
      <c r="I159" s="239">
        <v>25</v>
      </c>
      <c r="K159" s="239">
        <v>16501035</v>
      </c>
      <c r="M159" s="239">
        <v>1</v>
      </c>
      <c r="N159" s="239">
        <v>25</v>
      </c>
      <c r="O159" s="239">
        <v>2016</v>
      </c>
      <c r="P159" s="239" t="s">
        <v>381</v>
      </c>
      <c r="Q159" s="239">
        <v>4</v>
      </c>
      <c r="R159" s="239" t="s">
        <v>393</v>
      </c>
      <c r="S159" s="239">
        <v>4</v>
      </c>
      <c r="T159" s="239">
        <v>0</v>
      </c>
      <c r="U159" s="239">
        <v>1</v>
      </c>
      <c r="W159" s="239">
        <v>83</v>
      </c>
      <c r="X159" s="239">
        <v>2</v>
      </c>
      <c r="Y159" s="239">
        <v>4</v>
      </c>
      <c r="Z159" s="239">
        <v>4</v>
      </c>
      <c r="AB159" s="239">
        <v>5</v>
      </c>
      <c r="AC159" s="239">
        <v>98</v>
      </c>
      <c r="AD159" s="239" t="s">
        <v>377</v>
      </c>
      <c r="AF159" s="239" t="s">
        <v>378</v>
      </c>
      <c r="AG159" s="239">
        <v>3</v>
      </c>
      <c r="AH159" s="239">
        <v>2</v>
      </c>
      <c r="AI159" s="239">
        <v>2</v>
      </c>
      <c r="AJ159" s="239">
        <v>3</v>
      </c>
      <c r="AK159" s="239">
        <v>21</v>
      </c>
      <c r="AL159" s="239">
        <v>16</v>
      </c>
      <c r="AM159" s="239" t="s">
        <v>384</v>
      </c>
      <c r="AN159" s="239">
        <v>5</v>
      </c>
      <c r="AO159" s="239">
        <v>70</v>
      </c>
      <c r="AS159" s="239">
        <v>14</v>
      </c>
      <c r="AT159" s="239">
        <v>9</v>
      </c>
      <c r="AU159" s="239">
        <v>65</v>
      </c>
      <c r="AV159" s="239">
        <v>11</v>
      </c>
      <c r="AW159" s="239">
        <v>21</v>
      </c>
      <c r="CT159" s="239">
        <v>453225.81491829699</v>
      </c>
      <c r="CU159" s="239">
        <v>4963014.0631614598</v>
      </c>
      <c r="CV159" s="239">
        <v>44.818999380000001</v>
      </c>
      <c r="CW159" s="239">
        <v>-93.591606080000005</v>
      </c>
      <c r="CX159" s="239" t="s">
        <v>379</v>
      </c>
      <c r="CY159" s="239" t="s">
        <v>2249</v>
      </c>
    </row>
    <row r="160" spans="1:103" x14ac:dyDescent="0.25">
      <c r="A160" s="239">
        <v>331659</v>
      </c>
      <c r="B160" s="239">
        <v>2</v>
      </c>
      <c r="C160" s="239">
        <v>212</v>
      </c>
      <c r="D160" s="239">
        <v>149.60400000000001</v>
      </c>
      <c r="E160" s="239">
        <v>10</v>
      </c>
      <c r="F160" s="239" t="s">
        <v>2052</v>
      </c>
      <c r="H160" s="239" t="s">
        <v>374</v>
      </c>
      <c r="I160" s="239">
        <v>25</v>
      </c>
      <c r="K160" s="239">
        <v>16502076</v>
      </c>
      <c r="M160" s="239">
        <v>2</v>
      </c>
      <c r="N160" s="239">
        <v>20</v>
      </c>
      <c r="O160" s="239">
        <v>2016</v>
      </c>
      <c r="P160" s="239" t="s">
        <v>386</v>
      </c>
      <c r="Q160" s="239">
        <v>23</v>
      </c>
      <c r="R160" s="239" t="s">
        <v>376</v>
      </c>
      <c r="S160" s="239">
        <v>5</v>
      </c>
      <c r="T160" s="239">
        <v>0</v>
      </c>
      <c r="U160" s="239">
        <v>2</v>
      </c>
      <c r="V160" s="239">
        <v>10</v>
      </c>
      <c r="W160" s="239">
        <v>10</v>
      </c>
      <c r="X160" s="239">
        <v>2</v>
      </c>
      <c r="Y160" s="239">
        <v>4</v>
      </c>
      <c r="Z160" s="239">
        <v>1</v>
      </c>
      <c r="AB160" s="239">
        <v>1</v>
      </c>
      <c r="AC160" s="239">
        <v>98</v>
      </c>
      <c r="AD160" s="239" t="s">
        <v>377</v>
      </c>
      <c r="AF160" s="239" t="s">
        <v>470</v>
      </c>
      <c r="AG160" s="239">
        <v>5</v>
      </c>
      <c r="AH160" s="239">
        <v>2</v>
      </c>
      <c r="AI160" s="239">
        <v>2</v>
      </c>
      <c r="AJ160" s="239">
        <v>4</v>
      </c>
      <c r="AK160" s="239">
        <v>21</v>
      </c>
      <c r="AL160" s="239">
        <v>69</v>
      </c>
      <c r="AM160" s="239" t="s">
        <v>374</v>
      </c>
      <c r="AN160" s="239">
        <v>5</v>
      </c>
      <c r="AO160" s="239">
        <v>1</v>
      </c>
      <c r="AS160" s="239">
        <v>15</v>
      </c>
      <c r="AT160" s="239">
        <v>9</v>
      </c>
      <c r="AU160" s="239">
        <v>60</v>
      </c>
      <c r="AV160" s="239">
        <v>11</v>
      </c>
      <c r="AW160" s="239">
        <v>21</v>
      </c>
      <c r="AX160" s="239">
        <v>2</v>
      </c>
      <c r="AY160" s="239">
        <v>2</v>
      </c>
      <c r="AZ160" s="239">
        <v>4</v>
      </c>
      <c r="BA160" s="239">
        <v>21</v>
      </c>
      <c r="BB160" s="239">
        <v>24</v>
      </c>
      <c r="BC160" s="239" t="s">
        <v>384</v>
      </c>
      <c r="BD160" s="239">
        <v>5</v>
      </c>
      <c r="BE160" s="239">
        <v>90</v>
      </c>
      <c r="BI160" s="239">
        <v>15</v>
      </c>
      <c r="BJ160" s="239">
        <v>9</v>
      </c>
      <c r="BK160" s="239">
        <v>60</v>
      </c>
      <c r="BL160" s="239">
        <v>11</v>
      </c>
      <c r="BM160" s="239">
        <v>21</v>
      </c>
      <c r="CT160" s="239">
        <v>453200.41486749699</v>
      </c>
      <c r="CU160" s="239">
        <v>4963047.9298958601</v>
      </c>
      <c r="CV160" s="239">
        <v>44.819302579999999</v>
      </c>
      <c r="CW160" s="239">
        <v>-93.591930439999999</v>
      </c>
      <c r="CX160" s="239" t="s">
        <v>379</v>
      </c>
      <c r="CY160" s="239" t="s">
        <v>2250</v>
      </c>
    </row>
    <row r="161" spans="1:103" x14ac:dyDescent="0.25">
      <c r="A161" s="239">
        <v>413587</v>
      </c>
      <c r="B161" s="239">
        <v>2</v>
      </c>
      <c r="C161" s="239">
        <v>212</v>
      </c>
      <c r="D161" s="239">
        <v>149.642</v>
      </c>
      <c r="E161" s="239">
        <v>10</v>
      </c>
      <c r="F161" s="239" t="s">
        <v>2052</v>
      </c>
      <c r="H161" s="239" t="s">
        <v>374</v>
      </c>
      <c r="I161" s="239">
        <v>25</v>
      </c>
      <c r="K161" s="239">
        <v>17500533</v>
      </c>
      <c r="M161" s="239">
        <v>1</v>
      </c>
      <c r="N161" s="239">
        <v>10</v>
      </c>
      <c r="O161" s="239">
        <v>2017</v>
      </c>
      <c r="P161" s="239" t="s">
        <v>391</v>
      </c>
      <c r="Q161" s="239">
        <v>21</v>
      </c>
      <c r="R161" s="239" t="s">
        <v>376</v>
      </c>
      <c r="S161" s="239">
        <v>5</v>
      </c>
      <c r="T161" s="239">
        <v>0</v>
      </c>
      <c r="U161" s="239">
        <v>2</v>
      </c>
      <c r="V161" s="239">
        <v>10</v>
      </c>
      <c r="W161" s="239">
        <v>10</v>
      </c>
      <c r="X161" s="239">
        <v>2</v>
      </c>
      <c r="Y161" s="239">
        <v>4</v>
      </c>
      <c r="Z161" s="239">
        <v>1</v>
      </c>
      <c r="AB161" s="239">
        <v>5</v>
      </c>
      <c r="AC161" s="239">
        <v>98</v>
      </c>
      <c r="AD161" s="239" t="s">
        <v>377</v>
      </c>
      <c r="AF161" s="239" t="s">
        <v>470</v>
      </c>
      <c r="AG161" s="239">
        <v>5</v>
      </c>
      <c r="AH161" s="239">
        <v>2</v>
      </c>
      <c r="AI161" s="239">
        <v>2</v>
      </c>
      <c r="AJ161" s="239">
        <v>4</v>
      </c>
      <c r="AK161" s="239">
        <v>21</v>
      </c>
      <c r="AL161" s="239">
        <v>25</v>
      </c>
      <c r="AM161" s="239" t="s">
        <v>374</v>
      </c>
      <c r="AN161" s="239">
        <v>10</v>
      </c>
      <c r="AO161" s="239">
        <v>70</v>
      </c>
      <c r="AS161" s="239">
        <v>15</v>
      </c>
      <c r="AT161" s="239">
        <v>9</v>
      </c>
      <c r="AU161" s="239">
        <v>65</v>
      </c>
      <c r="AV161" s="239">
        <v>11</v>
      </c>
      <c r="AW161" s="239">
        <v>21</v>
      </c>
      <c r="AX161" s="239">
        <v>2</v>
      </c>
      <c r="AY161" s="239">
        <v>2</v>
      </c>
      <c r="AZ161" s="239">
        <v>4</v>
      </c>
      <c r="BA161" s="239">
        <v>21</v>
      </c>
      <c r="BB161" s="239">
        <v>44</v>
      </c>
      <c r="BC161" s="239" t="s">
        <v>384</v>
      </c>
      <c r="BD161" s="239">
        <v>5</v>
      </c>
      <c r="BE161" s="239">
        <v>1</v>
      </c>
      <c r="BI161" s="239">
        <v>15</v>
      </c>
      <c r="BJ161" s="239">
        <v>9</v>
      </c>
      <c r="BK161" s="239">
        <v>65</v>
      </c>
      <c r="BL161" s="239">
        <v>11</v>
      </c>
      <c r="BM161" s="239">
        <v>21</v>
      </c>
      <c r="CT161" s="239">
        <v>453259.68165269698</v>
      </c>
      <c r="CU161" s="239">
        <v>4963064.8632630603</v>
      </c>
      <c r="CV161" s="239">
        <v>44.81945889</v>
      </c>
      <c r="CW161" s="239">
        <v>-93.591182419999996</v>
      </c>
      <c r="CX161" s="239" t="s">
        <v>379</v>
      </c>
      <c r="CY161" s="239" t="s">
        <v>2251</v>
      </c>
    </row>
    <row r="162" spans="1:103" x14ac:dyDescent="0.25">
      <c r="A162" s="239">
        <v>627141</v>
      </c>
      <c r="B162" s="239">
        <v>2</v>
      </c>
      <c r="C162" s="239">
        <v>212</v>
      </c>
      <c r="D162" s="239">
        <v>149.71299999999999</v>
      </c>
      <c r="E162" s="239">
        <v>10</v>
      </c>
      <c r="F162" s="239" t="s">
        <v>2052</v>
      </c>
      <c r="H162" s="239" t="s">
        <v>374</v>
      </c>
      <c r="I162" s="239">
        <v>25</v>
      </c>
      <c r="K162" s="239">
        <v>18509659</v>
      </c>
      <c r="M162" s="239">
        <v>8</v>
      </c>
      <c r="N162" s="239">
        <v>12</v>
      </c>
      <c r="O162" s="239">
        <v>2018</v>
      </c>
      <c r="P162" s="239" t="s">
        <v>389</v>
      </c>
      <c r="Q162" s="239">
        <v>7</v>
      </c>
      <c r="R162" s="239" t="s">
        <v>376</v>
      </c>
      <c r="S162" s="239">
        <v>4</v>
      </c>
      <c r="T162" s="239">
        <v>0</v>
      </c>
      <c r="U162" s="239">
        <v>1</v>
      </c>
      <c r="W162" s="239">
        <v>62</v>
      </c>
      <c r="X162" s="239">
        <v>2</v>
      </c>
      <c r="Y162" s="239">
        <v>1</v>
      </c>
      <c r="Z162" s="239">
        <v>1</v>
      </c>
      <c r="AB162" s="239">
        <v>1</v>
      </c>
      <c r="AC162" s="239">
        <v>98</v>
      </c>
      <c r="AD162" s="239" t="s">
        <v>377</v>
      </c>
      <c r="AF162" s="239" t="s">
        <v>470</v>
      </c>
      <c r="AG162" s="239">
        <v>3</v>
      </c>
      <c r="AH162" s="239">
        <v>2</v>
      </c>
      <c r="AI162" s="239">
        <v>2</v>
      </c>
      <c r="AJ162" s="239">
        <v>4</v>
      </c>
      <c r="AK162" s="239">
        <v>21</v>
      </c>
      <c r="AL162" s="239">
        <v>29</v>
      </c>
      <c r="AM162" s="239" t="s">
        <v>374</v>
      </c>
      <c r="AN162" s="239">
        <v>9</v>
      </c>
      <c r="AO162" s="239">
        <v>68</v>
      </c>
      <c r="AP162" s="239">
        <v>70</v>
      </c>
      <c r="AS162" s="239">
        <v>15</v>
      </c>
      <c r="AT162" s="239">
        <v>9</v>
      </c>
      <c r="AU162" s="239">
        <v>65</v>
      </c>
      <c r="AV162" s="239">
        <v>13</v>
      </c>
      <c r="AW162" s="239">
        <v>21</v>
      </c>
      <c r="CT162" s="239">
        <v>453390.91524849698</v>
      </c>
      <c r="CU162" s="239">
        <v>4963098.7299974598</v>
      </c>
      <c r="CV162" s="239">
        <v>44.819772329999999</v>
      </c>
      <c r="CW162" s="239">
        <v>-93.589525739999999</v>
      </c>
      <c r="CX162" s="239" t="s">
        <v>379</v>
      </c>
      <c r="CY162" s="239" t="s">
        <v>2252</v>
      </c>
    </row>
    <row r="163" spans="1:103" x14ac:dyDescent="0.25">
      <c r="A163" s="239">
        <v>531638</v>
      </c>
      <c r="B163" s="239">
        <v>2</v>
      </c>
      <c r="C163" s="239">
        <v>212</v>
      </c>
      <c r="D163" s="239">
        <v>149.76300000000001</v>
      </c>
      <c r="E163" s="239">
        <v>10</v>
      </c>
      <c r="F163" s="239" t="s">
        <v>2052</v>
      </c>
      <c r="H163" s="239" t="s">
        <v>374</v>
      </c>
      <c r="I163" s="239">
        <v>25</v>
      </c>
      <c r="K163" s="239">
        <v>17514910</v>
      </c>
      <c r="M163" s="239">
        <v>12</v>
      </c>
      <c r="N163" s="239">
        <v>28</v>
      </c>
      <c r="O163" s="239">
        <v>2017</v>
      </c>
      <c r="P163" s="239" t="s">
        <v>416</v>
      </c>
      <c r="Q163" s="239">
        <v>11</v>
      </c>
      <c r="R163" s="239" t="s">
        <v>393</v>
      </c>
      <c r="S163" s="239">
        <v>5</v>
      </c>
      <c r="T163" s="239">
        <v>0</v>
      </c>
      <c r="U163" s="239">
        <v>2</v>
      </c>
      <c r="V163" s="239">
        <v>12</v>
      </c>
      <c r="W163" s="239">
        <v>10</v>
      </c>
      <c r="X163" s="239">
        <v>2</v>
      </c>
      <c r="Y163" s="239">
        <v>1</v>
      </c>
      <c r="Z163" s="239">
        <v>4</v>
      </c>
      <c r="AB163" s="239">
        <v>3</v>
      </c>
      <c r="AC163" s="239">
        <v>98</v>
      </c>
      <c r="AD163" s="239" t="s">
        <v>2253</v>
      </c>
      <c r="AF163" s="239" t="s">
        <v>378</v>
      </c>
      <c r="AG163" s="239">
        <v>7</v>
      </c>
      <c r="AH163" s="239">
        <v>2</v>
      </c>
      <c r="AI163" s="239">
        <v>5</v>
      </c>
      <c r="AJ163" s="239">
        <v>3</v>
      </c>
      <c r="AK163" s="239">
        <v>21</v>
      </c>
      <c r="AL163" s="239">
        <v>17</v>
      </c>
      <c r="AM163" s="239" t="s">
        <v>384</v>
      </c>
      <c r="AN163" s="239">
        <v>5</v>
      </c>
      <c r="AO163" s="239">
        <v>4</v>
      </c>
      <c r="AS163" s="239">
        <v>14</v>
      </c>
      <c r="AT163" s="239">
        <v>9</v>
      </c>
      <c r="AU163" s="239">
        <v>65</v>
      </c>
      <c r="AV163" s="239">
        <v>11</v>
      </c>
      <c r="AW163" s="239">
        <v>21</v>
      </c>
      <c r="AX163" s="239">
        <v>2</v>
      </c>
      <c r="AY163" s="239">
        <v>3</v>
      </c>
      <c r="AZ163" s="239">
        <v>3</v>
      </c>
      <c r="BA163" s="239">
        <v>26</v>
      </c>
      <c r="BB163" s="239">
        <v>27</v>
      </c>
      <c r="BC163" s="239" t="s">
        <v>374</v>
      </c>
      <c r="BD163" s="239">
        <v>5</v>
      </c>
      <c r="BE163" s="239">
        <v>1</v>
      </c>
      <c r="BI163" s="239">
        <v>14</v>
      </c>
      <c r="BJ163" s="239">
        <v>9</v>
      </c>
      <c r="BK163" s="239">
        <v>65</v>
      </c>
      <c r="BL163" s="239">
        <v>11</v>
      </c>
      <c r="BM163" s="239">
        <v>21</v>
      </c>
      <c r="CT163" s="239">
        <v>453479.81542629801</v>
      </c>
      <c r="CU163" s="239">
        <v>4963094.4966556598</v>
      </c>
      <c r="CV163" s="239">
        <v>44.819740019999998</v>
      </c>
      <c r="CW163" s="239">
        <v>-93.588400980000003</v>
      </c>
      <c r="CX163" s="239" t="s">
        <v>379</v>
      </c>
      <c r="CY163" s="239" t="s">
        <v>2254</v>
      </c>
    </row>
    <row r="164" spans="1:103" x14ac:dyDescent="0.25">
      <c r="A164" s="239">
        <v>10704401</v>
      </c>
      <c r="B164" s="239">
        <v>2</v>
      </c>
      <c r="C164" s="239">
        <v>212</v>
      </c>
      <c r="D164" s="239">
        <v>149.77699999999999</v>
      </c>
      <c r="E164" s="239">
        <v>10</v>
      </c>
      <c r="F164" s="239" t="s">
        <v>2052</v>
      </c>
      <c r="H164" s="239" t="s">
        <v>374</v>
      </c>
      <c r="I164" s="239">
        <v>25</v>
      </c>
      <c r="K164" s="239">
        <v>11510867</v>
      </c>
      <c r="L164" s="239">
        <v>113120030</v>
      </c>
      <c r="M164" s="239">
        <v>11</v>
      </c>
      <c r="N164" s="239">
        <v>4</v>
      </c>
      <c r="O164" s="239">
        <v>2011</v>
      </c>
      <c r="P164" s="239" t="s">
        <v>383</v>
      </c>
      <c r="Q164" s="239">
        <v>10</v>
      </c>
      <c r="R164" s="239" t="s">
        <v>393</v>
      </c>
      <c r="S164" s="239">
        <v>5</v>
      </c>
      <c r="T164" s="239">
        <v>0</v>
      </c>
      <c r="U164" s="239">
        <v>2</v>
      </c>
      <c r="V164" s="239">
        <v>1</v>
      </c>
      <c r="W164" s="239">
        <v>10</v>
      </c>
      <c r="X164" s="239">
        <v>2</v>
      </c>
      <c r="Y164" s="239">
        <v>1</v>
      </c>
      <c r="Z164" s="239">
        <v>1</v>
      </c>
      <c r="AB164" s="239">
        <v>1</v>
      </c>
      <c r="AC164" s="239">
        <v>1</v>
      </c>
      <c r="AD164" s="239" t="s">
        <v>396</v>
      </c>
      <c r="AE164" s="239" t="s">
        <v>2086</v>
      </c>
      <c r="AF164" s="239" t="s">
        <v>378</v>
      </c>
      <c r="AG164" s="239">
        <v>7</v>
      </c>
      <c r="AH164" s="239">
        <v>2</v>
      </c>
      <c r="AI164" s="239">
        <v>3</v>
      </c>
      <c r="AJ164" s="239">
        <v>3</v>
      </c>
      <c r="AK164" s="239">
        <v>21</v>
      </c>
      <c r="AL164" s="239">
        <v>52</v>
      </c>
      <c r="AM164" s="239" t="s">
        <v>374</v>
      </c>
      <c r="AN164" s="239">
        <v>5</v>
      </c>
      <c r="AO164" s="239">
        <v>5</v>
      </c>
      <c r="AS164" s="239">
        <v>1</v>
      </c>
      <c r="AT164" s="239">
        <v>98</v>
      </c>
      <c r="AU164" s="239">
        <v>65</v>
      </c>
      <c r="AV164" s="239">
        <v>11</v>
      </c>
      <c r="AW164" s="239">
        <v>21</v>
      </c>
      <c r="AX164" s="239">
        <v>2</v>
      </c>
      <c r="AY164" s="239">
        <v>4</v>
      </c>
      <c r="AZ164" s="239">
        <v>3</v>
      </c>
      <c r="BA164" s="239">
        <v>21</v>
      </c>
      <c r="BB164" s="239">
        <v>46</v>
      </c>
      <c r="BC164" s="239" t="s">
        <v>374</v>
      </c>
      <c r="BD164" s="239">
        <v>5</v>
      </c>
      <c r="BE164" s="239">
        <v>1</v>
      </c>
      <c r="BI164" s="239">
        <v>1</v>
      </c>
      <c r="BJ164" s="239">
        <v>98</v>
      </c>
      <c r="BK164" s="239">
        <v>65</v>
      </c>
      <c r="BL164" s="239">
        <v>11</v>
      </c>
      <c r="BM164" s="239">
        <v>21</v>
      </c>
      <c r="CT164" s="239">
        <v>453502</v>
      </c>
      <c r="CU164" s="239">
        <v>4963101</v>
      </c>
      <c r="CV164" s="239">
        <v>44.819797999999999</v>
      </c>
      <c r="CW164" s="239">
        <v>-93.588115099999996</v>
      </c>
      <c r="CX164" s="239" t="s">
        <v>379</v>
      </c>
      <c r="CY164" s="239" t="s">
        <v>2255</v>
      </c>
    </row>
    <row r="165" spans="1:103" x14ac:dyDescent="0.25">
      <c r="A165" s="239">
        <v>10848425</v>
      </c>
      <c r="B165" s="239">
        <v>2</v>
      </c>
      <c r="C165" s="239">
        <v>212</v>
      </c>
      <c r="D165" s="239">
        <v>149.77699999999999</v>
      </c>
      <c r="E165" s="239">
        <v>10</v>
      </c>
      <c r="F165" s="239" t="s">
        <v>2052</v>
      </c>
      <c r="H165" s="239" t="s">
        <v>374</v>
      </c>
      <c r="I165" s="239">
        <v>25</v>
      </c>
      <c r="K165" s="239">
        <v>13001009</v>
      </c>
      <c r="L165" s="239">
        <v>130330178</v>
      </c>
      <c r="M165" s="239">
        <v>2</v>
      </c>
      <c r="N165" s="239">
        <v>2</v>
      </c>
      <c r="O165" s="239">
        <v>2013</v>
      </c>
      <c r="P165" s="239" t="s">
        <v>386</v>
      </c>
      <c r="Q165" s="239">
        <v>9</v>
      </c>
      <c r="R165" s="239" t="s">
        <v>393</v>
      </c>
      <c r="S165" s="239">
        <v>4</v>
      </c>
      <c r="T165" s="239">
        <v>0</v>
      </c>
      <c r="U165" s="239">
        <v>1</v>
      </c>
      <c r="V165" s="239">
        <v>7</v>
      </c>
      <c r="W165" s="239">
        <v>65</v>
      </c>
      <c r="X165" s="239">
        <v>2</v>
      </c>
      <c r="Y165" s="239">
        <v>1</v>
      </c>
      <c r="Z165" s="239">
        <v>1</v>
      </c>
      <c r="AA165" s="239">
        <v>1</v>
      </c>
      <c r="AB165" s="239">
        <v>5</v>
      </c>
      <c r="AC165" s="239">
        <v>98</v>
      </c>
      <c r="AD165" s="239" t="s">
        <v>377</v>
      </c>
      <c r="AE165" s="239" t="s">
        <v>2206</v>
      </c>
      <c r="AF165" s="239" t="s">
        <v>378</v>
      </c>
      <c r="AG165" s="239">
        <v>3</v>
      </c>
      <c r="AH165" s="239">
        <v>2</v>
      </c>
      <c r="AI165" s="239">
        <v>3</v>
      </c>
      <c r="AJ165" s="239">
        <v>3</v>
      </c>
      <c r="AK165" s="239">
        <v>21</v>
      </c>
      <c r="AL165" s="239">
        <v>45</v>
      </c>
      <c r="AM165" s="239" t="s">
        <v>374</v>
      </c>
      <c r="AN165" s="239">
        <v>5</v>
      </c>
      <c r="AS165" s="239">
        <v>1</v>
      </c>
      <c r="AT165" s="239">
        <v>98</v>
      </c>
      <c r="AU165" s="239">
        <v>65</v>
      </c>
      <c r="AV165" s="239">
        <v>11</v>
      </c>
      <c r="AW165" s="239">
        <v>21</v>
      </c>
      <c r="CT165" s="239">
        <v>453502</v>
      </c>
      <c r="CU165" s="239">
        <v>4963101</v>
      </c>
      <c r="CV165" s="239">
        <v>44.819797999999999</v>
      </c>
      <c r="CW165" s="239">
        <v>-93.588115099999996</v>
      </c>
      <c r="CX165" s="239" t="s">
        <v>379</v>
      </c>
      <c r="CY165" s="239" t="s">
        <v>2256</v>
      </c>
    </row>
    <row r="166" spans="1:103" x14ac:dyDescent="0.25">
      <c r="A166" s="239">
        <v>10848517</v>
      </c>
      <c r="B166" s="239">
        <v>2</v>
      </c>
      <c r="C166" s="239">
        <v>212</v>
      </c>
      <c r="D166" s="239">
        <v>149.77699999999999</v>
      </c>
      <c r="E166" s="239">
        <v>10</v>
      </c>
      <c r="F166" s="239" t="s">
        <v>2052</v>
      </c>
      <c r="H166" s="239" t="s">
        <v>374</v>
      </c>
      <c r="I166" s="239">
        <v>25</v>
      </c>
      <c r="K166" s="239">
        <v>13501352</v>
      </c>
      <c r="L166" s="239">
        <v>130340289</v>
      </c>
      <c r="M166" s="239">
        <v>2</v>
      </c>
      <c r="N166" s="239">
        <v>2</v>
      </c>
      <c r="O166" s="239">
        <v>2013</v>
      </c>
      <c r="P166" s="239" t="s">
        <v>386</v>
      </c>
      <c r="Q166" s="239">
        <v>8</v>
      </c>
      <c r="R166" s="239" t="s">
        <v>393</v>
      </c>
      <c r="S166" s="239">
        <v>5</v>
      </c>
      <c r="T166" s="239">
        <v>0</v>
      </c>
      <c r="U166" s="239">
        <v>1</v>
      </c>
      <c r="V166" s="239">
        <v>7</v>
      </c>
      <c r="W166" s="239">
        <v>32</v>
      </c>
      <c r="X166" s="239">
        <v>2</v>
      </c>
      <c r="Y166" s="239">
        <v>1</v>
      </c>
      <c r="Z166" s="239">
        <v>2</v>
      </c>
      <c r="AB166" s="239">
        <v>5</v>
      </c>
      <c r="AC166" s="239">
        <v>98</v>
      </c>
      <c r="AD166" s="239" t="s">
        <v>404</v>
      </c>
      <c r="AE166" s="239">
        <v>41</v>
      </c>
      <c r="AF166" s="239" t="s">
        <v>378</v>
      </c>
      <c r="AG166" s="239">
        <v>3</v>
      </c>
      <c r="AH166" s="239">
        <v>2</v>
      </c>
      <c r="AI166" s="239">
        <v>3</v>
      </c>
      <c r="AJ166" s="239">
        <v>3</v>
      </c>
      <c r="AK166" s="239">
        <v>21</v>
      </c>
      <c r="AL166" s="239">
        <v>26</v>
      </c>
      <c r="AM166" s="239" t="s">
        <v>374</v>
      </c>
      <c r="AN166" s="239">
        <v>5</v>
      </c>
      <c r="AO166" s="239">
        <v>3</v>
      </c>
      <c r="AS166" s="239">
        <v>1</v>
      </c>
      <c r="AT166" s="239">
        <v>98</v>
      </c>
      <c r="AU166" s="239">
        <v>65</v>
      </c>
      <c r="AV166" s="239">
        <v>11</v>
      </c>
      <c r="AW166" s="239">
        <v>21</v>
      </c>
      <c r="CT166" s="239">
        <v>453502</v>
      </c>
      <c r="CU166" s="239">
        <v>4963101</v>
      </c>
      <c r="CV166" s="239">
        <v>44.819797999999999</v>
      </c>
      <c r="CW166" s="239">
        <v>-93.588115099999996</v>
      </c>
      <c r="CX166" s="239" t="s">
        <v>379</v>
      </c>
      <c r="CY166" s="239" t="s">
        <v>2257</v>
      </c>
    </row>
    <row r="167" spans="1:103" x14ac:dyDescent="0.25">
      <c r="A167" s="239">
        <v>10699898</v>
      </c>
      <c r="B167" s="239">
        <v>2</v>
      </c>
      <c r="C167" s="239">
        <v>212</v>
      </c>
      <c r="D167" s="239">
        <v>149.786</v>
      </c>
      <c r="E167" s="239">
        <v>10</v>
      </c>
      <c r="F167" s="239" t="s">
        <v>2052</v>
      </c>
      <c r="H167" s="239" t="s">
        <v>374</v>
      </c>
      <c r="I167" s="239">
        <v>25</v>
      </c>
      <c r="K167" s="239">
        <v>11503118</v>
      </c>
      <c r="L167" s="239">
        <v>110750317</v>
      </c>
      <c r="M167" s="239">
        <v>3</v>
      </c>
      <c r="N167" s="239">
        <v>7</v>
      </c>
      <c r="O167" s="239">
        <v>2011</v>
      </c>
      <c r="P167" s="239" t="s">
        <v>381</v>
      </c>
      <c r="Q167" s="239">
        <v>6</v>
      </c>
      <c r="R167" s="239" t="s">
        <v>393</v>
      </c>
      <c r="S167" s="239">
        <v>3</v>
      </c>
      <c r="T167" s="239">
        <v>0</v>
      </c>
      <c r="U167" s="239">
        <v>2</v>
      </c>
      <c r="V167" s="239">
        <v>8</v>
      </c>
      <c r="W167" s="239">
        <v>10</v>
      </c>
      <c r="X167" s="239">
        <v>2</v>
      </c>
      <c r="Y167" s="239">
        <v>2</v>
      </c>
      <c r="Z167" s="239">
        <v>2</v>
      </c>
      <c r="AB167" s="239">
        <v>2</v>
      </c>
      <c r="AC167" s="239">
        <v>98</v>
      </c>
      <c r="AD167" s="239" t="s">
        <v>404</v>
      </c>
      <c r="AE167" s="239">
        <v>41</v>
      </c>
      <c r="AF167" s="239" t="s">
        <v>378</v>
      </c>
      <c r="AG167" s="239">
        <v>8</v>
      </c>
      <c r="AH167" s="239">
        <v>2</v>
      </c>
      <c r="AI167" s="239">
        <v>3</v>
      </c>
      <c r="AJ167" s="239">
        <v>4</v>
      </c>
      <c r="AK167" s="239">
        <v>21</v>
      </c>
      <c r="AL167" s="239">
        <v>51</v>
      </c>
      <c r="AM167" s="239" t="s">
        <v>374</v>
      </c>
      <c r="AN167" s="239">
        <v>5</v>
      </c>
      <c r="AO167" s="239">
        <v>3</v>
      </c>
      <c r="AS167" s="239">
        <v>1</v>
      </c>
      <c r="AT167" s="239">
        <v>98</v>
      </c>
      <c r="AU167" s="239">
        <v>65</v>
      </c>
      <c r="AV167" s="239">
        <v>10</v>
      </c>
      <c r="AW167" s="239">
        <v>21</v>
      </c>
      <c r="AX167" s="239">
        <v>2</v>
      </c>
      <c r="AY167" s="239">
        <v>2</v>
      </c>
      <c r="AZ167" s="239">
        <v>3</v>
      </c>
      <c r="BA167" s="239">
        <v>21</v>
      </c>
      <c r="BB167" s="239">
        <v>47</v>
      </c>
      <c r="BC167" s="239" t="s">
        <v>374</v>
      </c>
      <c r="BD167" s="239">
        <v>5</v>
      </c>
      <c r="BE167" s="239">
        <v>1</v>
      </c>
      <c r="BI167" s="239">
        <v>1</v>
      </c>
      <c r="BJ167" s="239">
        <v>98</v>
      </c>
      <c r="BK167" s="239">
        <v>65</v>
      </c>
      <c r="BL167" s="239">
        <v>10</v>
      </c>
      <c r="BM167" s="239">
        <v>21</v>
      </c>
      <c r="CT167" s="239">
        <v>453517</v>
      </c>
      <c r="CU167" s="239">
        <v>4963104</v>
      </c>
      <c r="CV167" s="239">
        <v>44.819823599999999</v>
      </c>
      <c r="CW167" s="239">
        <v>-93.587936999999997</v>
      </c>
      <c r="CX167" s="239" t="s">
        <v>379</v>
      </c>
      <c r="CY167" s="239" t="s">
        <v>2258</v>
      </c>
    </row>
    <row r="168" spans="1:103" x14ac:dyDescent="0.25">
      <c r="A168" s="239">
        <v>10700176</v>
      </c>
      <c r="B168" s="239">
        <v>2</v>
      </c>
      <c r="C168" s="239">
        <v>212</v>
      </c>
      <c r="D168" s="239">
        <v>149.797</v>
      </c>
      <c r="E168" s="239">
        <v>10</v>
      </c>
      <c r="F168" s="239" t="s">
        <v>2052</v>
      </c>
      <c r="H168" s="239" t="s">
        <v>374</v>
      </c>
      <c r="I168" s="239">
        <v>25</v>
      </c>
      <c r="L168" s="239">
        <v>110820171</v>
      </c>
      <c r="M168" s="239">
        <v>2</v>
      </c>
      <c r="N168" s="239">
        <v>21</v>
      </c>
      <c r="O168" s="239">
        <v>2011</v>
      </c>
      <c r="P168" s="239" t="s">
        <v>381</v>
      </c>
      <c r="Q168" s="239">
        <v>6</v>
      </c>
      <c r="S168" s="239">
        <v>5</v>
      </c>
      <c r="T168" s="239">
        <v>0</v>
      </c>
      <c r="U168" s="239">
        <v>1</v>
      </c>
      <c r="V168" s="239">
        <v>7</v>
      </c>
      <c r="W168" s="239">
        <v>76</v>
      </c>
      <c r="Y168" s="239">
        <v>7</v>
      </c>
      <c r="Z168" s="239">
        <v>4</v>
      </c>
      <c r="AB168" s="239">
        <v>5</v>
      </c>
      <c r="AC168" s="239">
        <v>98</v>
      </c>
      <c r="AF168" s="239" t="s">
        <v>378</v>
      </c>
      <c r="AG168" s="239">
        <v>3</v>
      </c>
      <c r="AH168" s="239">
        <v>2</v>
      </c>
      <c r="AI168" s="239">
        <v>2</v>
      </c>
      <c r="AJ168" s="239">
        <v>4</v>
      </c>
      <c r="AK168" s="239">
        <v>21</v>
      </c>
      <c r="AL168" s="239">
        <v>28</v>
      </c>
      <c r="AM168" s="239" t="s">
        <v>384</v>
      </c>
      <c r="AT168" s="239">
        <v>98</v>
      </c>
      <c r="AU168" s="239">
        <v>65</v>
      </c>
      <c r="CT168" s="239">
        <v>453533</v>
      </c>
      <c r="CU168" s="239">
        <v>4963108</v>
      </c>
      <c r="CV168" s="239">
        <v>44.819864199999998</v>
      </c>
      <c r="CW168" s="239">
        <v>-93.587730399999998</v>
      </c>
      <c r="CX168" s="239" t="s">
        <v>379</v>
      </c>
    </row>
    <row r="169" spans="1:103" x14ac:dyDescent="0.25">
      <c r="A169" s="239">
        <v>10935822</v>
      </c>
      <c r="B169" s="239">
        <v>2</v>
      </c>
      <c r="C169" s="239">
        <v>212</v>
      </c>
      <c r="D169" s="239">
        <v>149.82</v>
      </c>
      <c r="E169" s="239">
        <v>10</v>
      </c>
      <c r="F169" s="239" t="s">
        <v>2052</v>
      </c>
      <c r="H169" s="239" t="s">
        <v>374</v>
      </c>
      <c r="I169" s="239">
        <v>25</v>
      </c>
      <c r="K169" s="239">
        <v>14506750</v>
      </c>
      <c r="L169" s="239">
        <v>141730118</v>
      </c>
      <c r="M169" s="239">
        <v>6</v>
      </c>
      <c r="N169" s="239">
        <v>22</v>
      </c>
      <c r="O169" s="239">
        <v>2014</v>
      </c>
      <c r="P169" s="239" t="s">
        <v>389</v>
      </c>
      <c r="Q169" s="239">
        <v>10</v>
      </c>
      <c r="R169" s="239" t="s">
        <v>376</v>
      </c>
      <c r="S169" s="239">
        <v>4</v>
      </c>
      <c r="T169" s="239">
        <v>0</v>
      </c>
      <c r="U169" s="239">
        <v>1</v>
      </c>
      <c r="V169" s="239">
        <v>7</v>
      </c>
      <c r="W169" s="239">
        <v>83</v>
      </c>
      <c r="X169" s="239">
        <v>2</v>
      </c>
      <c r="Y169" s="239">
        <v>1</v>
      </c>
      <c r="Z169" s="239">
        <v>2</v>
      </c>
      <c r="AA169" s="239">
        <v>3</v>
      </c>
      <c r="AB169" s="239">
        <v>2</v>
      </c>
      <c r="AC169" s="239">
        <v>98</v>
      </c>
      <c r="AD169" s="239" t="s">
        <v>404</v>
      </c>
      <c r="AE169" s="239">
        <v>41</v>
      </c>
      <c r="AF169" s="239" t="s">
        <v>378</v>
      </c>
      <c r="AG169" s="239">
        <v>3</v>
      </c>
      <c r="AH169" s="239">
        <v>2</v>
      </c>
      <c r="AI169" s="239">
        <v>2</v>
      </c>
      <c r="AJ169" s="239">
        <v>4</v>
      </c>
      <c r="AK169" s="239">
        <v>21</v>
      </c>
      <c r="AL169" s="239">
        <v>20</v>
      </c>
      <c r="AM169" s="239" t="s">
        <v>374</v>
      </c>
      <c r="AN169" s="239">
        <v>5</v>
      </c>
      <c r="AO169" s="239">
        <v>15</v>
      </c>
      <c r="AS169" s="239">
        <v>1</v>
      </c>
      <c r="AT169" s="239">
        <v>98</v>
      </c>
      <c r="AU169" s="239">
        <v>65</v>
      </c>
      <c r="AV169" s="239">
        <v>11</v>
      </c>
      <c r="AW169" s="239">
        <v>21</v>
      </c>
      <c r="CT169" s="239">
        <v>453569</v>
      </c>
      <c r="CU169" s="239">
        <v>4963115</v>
      </c>
      <c r="CV169" s="239">
        <v>44.819933599999999</v>
      </c>
      <c r="CW169" s="239">
        <v>-93.587269399999997</v>
      </c>
      <c r="CX169" s="239" t="s">
        <v>379</v>
      </c>
      <c r="CY169" s="239" t="s">
        <v>2259</v>
      </c>
    </row>
    <row r="170" spans="1:103" x14ac:dyDescent="0.25">
      <c r="A170" s="239">
        <v>531640</v>
      </c>
      <c r="B170" s="239">
        <v>2</v>
      </c>
      <c r="C170" s="239">
        <v>212</v>
      </c>
      <c r="D170" s="239">
        <v>149.858</v>
      </c>
      <c r="E170" s="239">
        <v>10</v>
      </c>
      <c r="F170" s="239" t="s">
        <v>2052</v>
      </c>
      <c r="H170" s="239" t="s">
        <v>374</v>
      </c>
      <c r="I170" s="239">
        <v>25</v>
      </c>
      <c r="K170" s="239">
        <v>17514945</v>
      </c>
      <c r="M170" s="239">
        <v>12</v>
      </c>
      <c r="N170" s="239">
        <v>28</v>
      </c>
      <c r="O170" s="239">
        <v>2017</v>
      </c>
      <c r="P170" s="239" t="s">
        <v>416</v>
      </c>
      <c r="Q170" s="239">
        <v>13</v>
      </c>
      <c r="R170" s="239" t="s">
        <v>393</v>
      </c>
      <c r="S170" s="239">
        <v>5</v>
      </c>
      <c r="T170" s="239">
        <v>0</v>
      </c>
      <c r="U170" s="239">
        <v>1</v>
      </c>
      <c r="W170" s="239">
        <v>32</v>
      </c>
      <c r="X170" s="239">
        <v>2</v>
      </c>
      <c r="Y170" s="239">
        <v>1</v>
      </c>
      <c r="Z170" s="239">
        <v>4</v>
      </c>
      <c r="AB170" s="239">
        <v>3</v>
      </c>
      <c r="AC170" s="239">
        <v>98</v>
      </c>
      <c r="AD170" s="239" t="s">
        <v>2253</v>
      </c>
      <c r="AF170" s="239" t="s">
        <v>470</v>
      </c>
      <c r="AG170" s="239">
        <v>3</v>
      </c>
      <c r="AH170" s="239">
        <v>2</v>
      </c>
      <c r="AI170" s="239">
        <v>4</v>
      </c>
      <c r="AJ170" s="239">
        <v>3</v>
      </c>
      <c r="AK170" s="239">
        <v>21</v>
      </c>
      <c r="AL170" s="239">
        <v>17</v>
      </c>
      <c r="AM170" s="239" t="s">
        <v>384</v>
      </c>
      <c r="AN170" s="239">
        <v>5</v>
      </c>
      <c r="AO170" s="239">
        <v>75</v>
      </c>
      <c r="AS170" s="239">
        <v>15</v>
      </c>
      <c r="AT170" s="239">
        <v>9</v>
      </c>
      <c r="AU170" s="239">
        <v>65</v>
      </c>
      <c r="AV170" s="239">
        <v>11</v>
      </c>
      <c r="AW170" s="239">
        <v>21</v>
      </c>
      <c r="CT170" s="239">
        <v>453598.34899669897</v>
      </c>
      <c r="CU170" s="239">
        <v>4963149.5300990604</v>
      </c>
      <c r="CV170" s="239">
        <v>44.820243130000001</v>
      </c>
      <c r="CW170" s="239">
        <v>-93.586906839999997</v>
      </c>
      <c r="CX170" s="239" t="s">
        <v>379</v>
      </c>
      <c r="CY170" s="239" t="s">
        <v>2260</v>
      </c>
    </row>
    <row r="171" spans="1:103" x14ac:dyDescent="0.25">
      <c r="A171" s="239">
        <v>405339</v>
      </c>
      <c r="B171" s="239">
        <v>2</v>
      </c>
      <c r="C171" s="239">
        <v>212</v>
      </c>
      <c r="D171" s="239">
        <v>149.88399999999999</v>
      </c>
      <c r="E171" s="239">
        <v>10</v>
      </c>
      <c r="F171" s="239" t="s">
        <v>2052</v>
      </c>
      <c r="H171" s="239" t="s">
        <v>374</v>
      </c>
      <c r="I171" s="239">
        <v>25</v>
      </c>
      <c r="K171" s="239">
        <v>16514720</v>
      </c>
      <c r="M171" s="239">
        <v>12</v>
      </c>
      <c r="N171" s="239">
        <v>17</v>
      </c>
      <c r="O171" s="239">
        <v>2016</v>
      </c>
      <c r="P171" s="239" t="s">
        <v>386</v>
      </c>
      <c r="Q171" s="239">
        <v>16</v>
      </c>
      <c r="R171" s="239" t="s">
        <v>393</v>
      </c>
      <c r="S171" s="239">
        <v>5</v>
      </c>
      <c r="T171" s="239">
        <v>0</v>
      </c>
      <c r="U171" s="239">
        <v>2</v>
      </c>
      <c r="V171" s="239">
        <v>5</v>
      </c>
      <c r="W171" s="239">
        <v>10</v>
      </c>
      <c r="X171" s="239">
        <v>2</v>
      </c>
      <c r="Y171" s="239">
        <v>6</v>
      </c>
      <c r="Z171" s="239">
        <v>2</v>
      </c>
      <c r="AB171" s="239">
        <v>5</v>
      </c>
      <c r="AC171" s="239">
        <v>98</v>
      </c>
      <c r="AD171" s="239" t="s">
        <v>377</v>
      </c>
      <c r="AF171" s="239" t="s">
        <v>378</v>
      </c>
      <c r="AG171" s="239">
        <v>10</v>
      </c>
      <c r="AH171" s="239">
        <v>2</v>
      </c>
      <c r="AI171" s="239">
        <v>4</v>
      </c>
      <c r="AJ171" s="239">
        <v>3</v>
      </c>
      <c r="AK171" s="239">
        <v>21</v>
      </c>
      <c r="AL171" s="239">
        <v>48</v>
      </c>
      <c r="AM171" s="239" t="s">
        <v>384</v>
      </c>
      <c r="AN171" s="239">
        <v>5</v>
      </c>
      <c r="AO171" s="239">
        <v>1</v>
      </c>
      <c r="AS171" s="239">
        <v>15</v>
      </c>
      <c r="AT171" s="239">
        <v>9</v>
      </c>
      <c r="AU171" s="239">
        <v>65</v>
      </c>
      <c r="AV171" s="239">
        <v>11</v>
      </c>
      <c r="AW171" s="239">
        <v>21</v>
      </c>
      <c r="AX171" s="239">
        <v>2</v>
      </c>
      <c r="AY171" s="239">
        <v>2</v>
      </c>
      <c r="AZ171" s="239">
        <v>3</v>
      </c>
      <c r="BA171" s="239">
        <v>27</v>
      </c>
      <c r="BB171" s="239">
        <v>16</v>
      </c>
      <c r="BC171" s="239" t="s">
        <v>384</v>
      </c>
      <c r="BD171" s="239">
        <v>5</v>
      </c>
      <c r="BE171" s="239">
        <v>71</v>
      </c>
      <c r="BI171" s="239">
        <v>15</v>
      </c>
      <c r="BJ171" s="239">
        <v>9</v>
      </c>
      <c r="BK171" s="239">
        <v>65</v>
      </c>
      <c r="BL171" s="239">
        <v>11</v>
      </c>
      <c r="BM171" s="239">
        <v>21</v>
      </c>
      <c r="CT171" s="239">
        <v>453670.31580729899</v>
      </c>
      <c r="CU171" s="239">
        <v>4963128.3633900601</v>
      </c>
      <c r="CV171" s="239">
        <v>44.82005727</v>
      </c>
      <c r="CW171" s="239">
        <v>-93.585994690000007</v>
      </c>
      <c r="CX171" s="239" t="s">
        <v>379</v>
      </c>
      <c r="CY171" s="239" t="s">
        <v>2261</v>
      </c>
    </row>
    <row r="172" spans="1:103" x14ac:dyDescent="0.25">
      <c r="A172" s="239">
        <v>10931650</v>
      </c>
      <c r="B172" s="239">
        <v>2</v>
      </c>
      <c r="C172" s="239">
        <v>212</v>
      </c>
      <c r="D172" s="239">
        <v>149.90299999999999</v>
      </c>
      <c r="E172" s="239">
        <v>10</v>
      </c>
      <c r="F172" s="239" t="s">
        <v>2052</v>
      </c>
      <c r="H172" s="239" t="s">
        <v>374</v>
      </c>
      <c r="I172" s="239">
        <v>25</v>
      </c>
      <c r="K172" s="239">
        <v>14000792</v>
      </c>
      <c r="L172" s="239">
        <v>140260114</v>
      </c>
      <c r="M172" s="239">
        <v>1</v>
      </c>
      <c r="N172" s="239">
        <v>26</v>
      </c>
      <c r="O172" s="239">
        <v>2014</v>
      </c>
      <c r="P172" s="239" t="s">
        <v>389</v>
      </c>
      <c r="Q172" s="239">
        <v>13</v>
      </c>
      <c r="S172" s="239">
        <v>5</v>
      </c>
      <c r="T172" s="239">
        <v>0</v>
      </c>
      <c r="U172" s="239">
        <v>1</v>
      </c>
      <c r="V172" s="239">
        <v>4</v>
      </c>
      <c r="W172" s="239">
        <v>83</v>
      </c>
      <c r="X172" s="239">
        <v>2</v>
      </c>
      <c r="Y172" s="239">
        <v>1</v>
      </c>
      <c r="Z172" s="239">
        <v>2</v>
      </c>
      <c r="AA172" s="239">
        <v>2</v>
      </c>
      <c r="AB172" s="239">
        <v>5</v>
      </c>
      <c r="AC172" s="239">
        <v>98</v>
      </c>
      <c r="AD172" s="239" t="s">
        <v>377</v>
      </c>
      <c r="AE172" s="239" t="s">
        <v>2262</v>
      </c>
      <c r="AF172" s="239" t="s">
        <v>378</v>
      </c>
      <c r="AG172" s="239">
        <v>3</v>
      </c>
      <c r="AH172" s="239">
        <v>2</v>
      </c>
      <c r="AI172" s="239">
        <v>2</v>
      </c>
      <c r="AJ172" s="239">
        <v>3</v>
      </c>
      <c r="AK172" s="239">
        <v>21</v>
      </c>
      <c r="AL172" s="239">
        <v>21</v>
      </c>
      <c r="AM172" s="239" t="s">
        <v>384</v>
      </c>
      <c r="AN172" s="239">
        <v>5</v>
      </c>
      <c r="AO172" s="239">
        <v>3</v>
      </c>
      <c r="AS172" s="239">
        <v>1</v>
      </c>
      <c r="AT172" s="239">
        <v>98</v>
      </c>
      <c r="AU172" s="239">
        <v>65</v>
      </c>
      <c r="AV172" s="239">
        <v>11</v>
      </c>
      <c r="AW172" s="239">
        <v>21</v>
      </c>
      <c r="CT172" s="239">
        <v>453703</v>
      </c>
      <c r="CU172" s="239">
        <v>4963131</v>
      </c>
      <c r="CV172" s="239">
        <v>44.820086500000002</v>
      </c>
      <c r="CW172" s="239">
        <v>-93.5855873</v>
      </c>
      <c r="CX172" s="239" t="s">
        <v>379</v>
      </c>
      <c r="CY172" s="239" t="s">
        <v>2263</v>
      </c>
    </row>
    <row r="173" spans="1:103" x14ac:dyDescent="0.25">
      <c r="A173" s="239">
        <v>10848604</v>
      </c>
      <c r="B173" s="239">
        <v>2</v>
      </c>
      <c r="C173" s="239">
        <v>212</v>
      </c>
      <c r="D173" s="239">
        <v>149.91200000000001</v>
      </c>
      <c r="E173" s="239">
        <v>10</v>
      </c>
      <c r="F173" s="239" t="s">
        <v>2052</v>
      </c>
      <c r="H173" s="239" t="s">
        <v>374</v>
      </c>
      <c r="I173" s="239">
        <v>25</v>
      </c>
      <c r="K173" s="239">
        <v>13501445</v>
      </c>
      <c r="L173" s="239">
        <v>130350379</v>
      </c>
      <c r="M173" s="239">
        <v>2</v>
      </c>
      <c r="N173" s="239">
        <v>4</v>
      </c>
      <c r="O173" s="239">
        <v>2013</v>
      </c>
      <c r="P173" s="239" t="s">
        <v>381</v>
      </c>
      <c r="Q173" s="239">
        <v>8</v>
      </c>
      <c r="R173" s="239" t="s">
        <v>393</v>
      </c>
      <c r="S173" s="239">
        <v>5</v>
      </c>
      <c r="T173" s="239">
        <v>0</v>
      </c>
      <c r="U173" s="239">
        <v>2</v>
      </c>
      <c r="V173" s="239">
        <v>1</v>
      </c>
      <c r="W173" s="239">
        <v>10</v>
      </c>
      <c r="X173" s="239">
        <v>2</v>
      </c>
      <c r="Y173" s="239">
        <v>1</v>
      </c>
      <c r="Z173" s="239">
        <v>1</v>
      </c>
      <c r="AB173" s="239">
        <v>5</v>
      </c>
      <c r="AC173" s="239">
        <v>98</v>
      </c>
      <c r="AD173" s="239" t="s">
        <v>404</v>
      </c>
      <c r="AE173" s="239" t="s">
        <v>2180</v>
      </c>
      <c r="AF173" s="239" t="s">
        <v>378</v>
      </c>
      <c r="AG173" s="239">
        <v>7</v>
      </c>
      <c r="AH173" s="239">
        <v>2</v>
      </c>
      <c r="AI173" s="239">
        <v>2</v>
      </c>
      <c r="AJ173" s="239">
        <v>3</v>
      </c>
      <c r="AK173" s="239">
        <v>21</v>
      </c>
      <c r="AL173" s="239">
        <v>62</v>
      </c>
      <c r="AM173" s="239" t="s">
        <v>384</v>
      </c>
      <c r="AN173" s="239">
        <v>5</v>
      </c>
      <c r="AO173" s="239">
        <v>3</v>
      </c>
      <c r="AS173" s="239">
        <v>1</v>
      </c>
      <c r="AT173" s="239">
        <v>98</v>
      </c>
      <c r="AU173" s="239">
        <v>65</v>
      </c>
      <c r="AV173" s="239">
        <v>11</v>
      </c>
      <c r="AW173" s="239">
        <v>21</v>
      </c>
      <c r="AX173" s="239">
        <v>2</v>
      </c>
      <c r="AY173" s="239">
        <v>4</v>
      </c>
      <c r="AZ173" s="239">
        <v>3</v>
      </c>
      <c r="BA173" s="239">
        <v>27</v>
      </c>
      <c r="BB173" s="239">
        <v>39</v>
      </c>
      <c r="BC173" s="239" t="s">
        <v>374</v>
      </c>
      <c r="BD173" s="239">
        <v>5</v>
      </c>
      <c r="BE173" s="239">
        <v>1</v>
      </c>
      <c r="BI173" s="239">
        <v>1</v>
      </c>
      <c r="BJ173" s="239">
        <v>98</v>
      </c>
      <c r="BK173" s="239">
        <v>65</v>
      </c>
      <c r="BL173" s="239">
        <v>11</v>
      </c>
      <c r="BM173" s="239">
        <v>21</v>
      </c>
      <c r="CT173" s="239">
        <v>453717</v>
      </c>
      <c r="CU173" s="239">
        <v>4963133</v>
      </c>
      <c r="CV173" s="239">
        <v>44.820101399999999</v>
      </c>
      <c r="CW173" s="239">
        <v>-93.585409200000001</v>
      </c>
      <c r="CX173" s="239" t="s">
        <v>379</v>
      </c>
      <c r="CY173" s="239" t="s">
        <v>2264</v>
      </c>
    </row>
    <row r="174" spans="1:103" x14ac:dyDescent="0.25">
      <c r="A174" s="239">
        <v>532138</v>
      </c>
      <c r="B174" s="239">
        <v>2</v>
      </c>
      <c r="C174" s="239">
        <v>212</v>
      </c>
      <c r="D174" s="239">
        <v>149.91300000000001</v>
      </c>
      <c r="E174" s="239">
        <v>10</v>
      </c>
      <c r="F174" s="239" t="s">
        <v>2052</v>
      </c>
      <c r="H174" s="239" t="s">
        <v>374</v>
      </c>
      <c r="I174" s="239">
        <v>25</v>
      </c>
      <c r="K174" s="239">
        <v>17514951</v>
      </c>
      <c r="M174" s="239">
        <v>12</v>
      </c>
      <c r="N174" s="239">
        <v>28</v>
      </c>
      <c r="O174" s="239">
        <v>2017</v>
      </c>
      <c r="P174" s="239" t="s">
        <v>416</v>
      </c>
      <c r="Q174" s="239">
        <v>13</v>
      </c>
      <c r="R174" s="239" t="s">
        <v>393</v>
      </c>
      <c r="S174" s="239">
        <v>5</v>
      </c>
      <c r="T174" s="239">
        <v>0</v>
      </c>
      <c r="U174" s="239">
        <v>1</v>
      </c>
      <c r="W174" s="239">
        <v>35</v>
      </c>
      <c r="X174" s="239">
        <v>2</v>
      </c>
      <c r="Y174" s="239">
        <v>1</v>
      </c>
      <c r="Z174" s="239">
        <v>4</v>
      </c>
      <c r="AB174" s="239">
        <v>3</v>
      </c>
      <c r="AC174" s="239">
        <v>98</v>
      </c>
      <c r="AD174" s="239" t="s">
        <v>2253</v>
      </c>
      <c r="AF174" s="239" t="s">
        <v>378</v>
      </c>
      <c r="AG174" s="239">
        <v>3</v>
      </c>
      <c r="AH174" s="239">
        <v>2</v>
      </c>
      <c r="AI174" s="239">
        <v>2</v>
      </c>
      <c r="AJ174" s="239">
        <v>3</v>
      </c>
      <c r="AK174" s="239">
        <v>21</v>
      </c>
      <c r="AL174" s="239">
        <v>19</v>
      </c>
      <c r="AM174" s="239" t="s">
        <v>384</v>
      </c>
      <c r="AN174" s="239">
        <v>5</v>
      </c>
      <c r="AO174" s="239">
        <v>75</v>
      </c>
      <c r="AS174" s="239">
        <v>15</v>
      </c>
      <c r="AT174" s="239">
        <v>9</v>
      </c>
      <c r="AU174" s="239">
        <v>65</v>
      </c>
      <c r="AV174" s="239">
        <v>11</v>
      </c>
      <c r="AW174" s="239">
        <v>21</v>
      </c>
      <c r="CT174" s="239">
        <v>453716.882567099</v>
      </c>
      <c r="CU174" s="239">
        <v>4963132.5967318602</v>
      </c>
      <c r="CV174" s="239">
        <v>44.820098399999999</v>
      </c>
      <c r="CW174" s="239">
        <v>-93.585406109999994</v>
      </c>
      <c r="CX174" s="239" t="s">
        <v>438</v>
      </c>
      <c r="CY174" s="239" t="s">
        <v>2265</v>
      </c>
    </row>
    <row r="175" spans="1:103" x14ac:dyDescent="0.25">
      <c r="A175" s="239">
        <v>532137</v>
      </c>
      <c r="B175" s="239">
        <v>2</v>
      </c>
      <c r="C175" s="239">
        <v>212</v>
      </c>
      <c r="D175" s="239">
        <v>149.93700000000001</v>
      </c>
      <c r="E175" s="239">
        <v>10</v>
      </c>
      <c r="F175" s="239" t="s">
        <v>2052</v>
      </c>
      <c r="H175" s="239" t="s">
        <v>374</v>
      </c>
      <c r="I175" s="239">
        <v>25</v>
      </c>
      <c r="K175" s="239">
        <v>17514960</v>
      </c>
      <c r="M175" s="239">
        <v>12</v>
      </c>
      <c r="N175" s="239">
        <v>28</v>
      </c>
      <c r="O175" s="239">
        <v>2017</v>
      </c>
      <c r="P175" s="239" t="s">
        <v>416</v>
      </c>
      <c r="Q175" s="239">
        <v>10</v>
      </c>
      <c r="R175" s="239" t="s">
        <v>393</v>
      </c>
      <c r="S175" s="239">
        <v>5</v>
      </c>
      <c r="T175" s="239">
        <v>0</v>
      </c>
      <c r="U175" s="239">
        <v>1</v>
      </c>
      <c r="W175" s="239">
        <v>75</v>
      </c>
      <c r="X175" s="239">
        <v>2</v>
      </c>
      <c r="Y175" s="239">
        <v>1</v>
      </c>
      <c r="Z175" s="239">
        <v>4</v>
      </c>
      <c r="AB175" s="239">
        <v>3</v>
      </c>
      <c r="AC175" s="239">
        <v>98</v>
      </c>
      <c r="AD175" s="239" t="s">
        <v>2253</v>
      </c>
      <c r="AF175" s="239" t="s">
        <v>470</v>
      </c>
      <c r="AG175" s="239">
        <v>3</v>
      </c>
      <c r="AH175" s="239">
        <v>2</v>
      </c>
      <c r="AI175" s="239">
        <v>2</v>
      </c>
      <c r="AJ175" s="239">
        <v>3</v>
      </c>
      <c r="AK175" s="239">
        <v>21</v>
      </c>
      <c r="AL175" s="239">
        <v>20</v>
      </c>
      <c r="AM175" s="239" t="s">
        <v>384</v>
      </c>
      <c r="AN175" s="239">
        <v>99</v>
      </c>
      <c r="AO175" s="239">
        <v>75</v>
      </c>
      <c r="AS175" s="239">
        <v>14</v>
      </c>
      <c r="AT175" s="239">
        <v>9</v>
      </c>
      <c r="AU175" s="239">
        <v>65</v>
      </c>
      <c r="AV175" s="239">
        <v>11</v>
      </c>
      <c r="AW175" s="239">
        <v>21</v>
      </c>
      <c r="CT175" s="239">
        <v>453725.34925069899</v>
      </c>
      <c r="CU175" s="239">
        <v>4963166.4634662597</v>
      </c>
      <c r="CV175" s="239">
        <v>44.820403810000002</v>
      </c>
      <c r="CW175" s="239">
        <v>-93.585302110000001</v>
      </c>
      <c r="CX175" s="239" t="s">
        <v>379</v>
      </c>
      <c r="CY175" s="239" t="s">
        <v>2266</v>
      </c>
    </row>
    <row r="176" spans="1:103" x14ac:dyDescent="0.25">
      <c r="A176" s="239">
        <v>531639</v>
      </c>
      <c r="B176" s="239">
        <v>2</v>
      </c>
      <c r="C176" s="239">
        <v>212</v>
      </c>
      <c r="D176" s="239">
        <v>149.95400000000001</v>
      </c>
      <c r="E176" s="239">
        <v>10</v>
      </c>
      <c r="F176" s="239" t="s">
        <v>2052</v>
      </c>
      <c r="H176" s="239" t="s">
        <v>374</v>
      </c>
      <c r="I176" s="239">
        <v>25</v>
      </c>
      <c r="K176" s="239">
        <v>17514943</v>
      </c>
      <c r="M176" s="239">
        <v>12</v>
      </c>
      <c r="N176" s="239">
        <v>28</v>
      </c>
      <c r="O176" s="239">
        <v>2017</v>
      </c>
      <c r="P176" s="239" t="s">
        <v>416</v>
      </c>
      <c r="Q176" s="239">
        <v>13</v>
      </c>
      <c r="R176" s="239" t="s">
        <v>393</v>
      </c>
      <c r="S176" s="239">
        <v>4</v>
      </c>
      <c r="T176" s="239">
        <v>0</v>
      </c>
      <c r="U176" s="239">
        <v>2</v>
      </c>
      <c r="V176" s="239">
        <v>12</v>
      </c>
      <c r="W176" s="239">
        <v>10</v>
      </c>
      <c r="X176" s="239">
        <v>2</v>
      </c>
      <c r="Y176" s="239">
        <v>1</v>
      </c>
      <c r="Z176" s="239">
        <v>4</v>
      </c>
      <c r="AB176" s="239">
        <v>3</v>
      </c>
      <c r="AC176" s="239">
        <v>98</v>
      </c>
      <c r="AD176" s="239" t="s">
        <v>2253</v>
      </c>
      <c r="AF176" s="239" t="s">
        <v>470</v>
      </c>
      <c r="AG176" s="239">
        <v>7</v>
      </c>
      <c r="AH176" s="239">
        <v>2</v>
      </c>
      <c r="AI176" s="239">
        <v>2</v>
      </c>
      <c r="AJ176" s="239">
        <v>3</v>
      </c>
      <c r="AK176" s="239">
        <v>21</v>
      </c>
      <c r="AL176" s="239">
        <v>39</v>
      </c>
      <c r="AM176" s="239" t="s">
        <v>384</v>
      </c>
      <c r="AN176" s="239">
        <v>5</v>
      </c>
      <c r="AO176" s="239">
        <v>75</v>
      </c>
      <c r="AS176" s="239">
        <v>15</v>
      </c>
      <c r="AT176" s="239">
        <v>9</v>
      </c>
      <c r="AU176" s="239">
        <v>65</v>
      </c>
      <c r="AV176" s="239">
        <v>11</v>
      </c>
      <c r="AW176" s="239">
        <v>21</v>
      </c>
      <c r="AX176" s="239">
        <v>2</v>
      </c>
      <c r="AY176" s="239">
        <v>4</v>
      </c>
      <c r="AZ176" s="239">
        <v>3</v>
      </c>
      <c r="BA176" s="239">
        <v>33</v>
      </c>
      <c r="BB176" s="239">
        <v>55</v>
      </c>
      <c r="BC176" s="239" t="s">
        <v>374</v>
      </c>
      <c r="BD176" s="239">
        <v>5</v>
      </c>
      <c r="BE176" s="239">
        <v>11</v>
      </c>
      <c r="BI176" s="239">
        <v>15</v>
      </c>
      <c r="BJ176" s="239">
        <v>9</v>
      </c>
      <c r="BK176" s="239">
        <v>65</v>
      </c>
      <c r="BL176" s="239">
        <v>11</v>
      </c>
      <c r="BM176" s="239">
        <v>21</v>
      </c>
      <c r="CT176" s="239">
        <v>453750.74930149899</v>
      </c>
      <c r="CU176" s="239">
        <v>4963174.9301498597</v>
      </c>
      <c r="CV176" s="239">
        <v>44.820481669999999</v>
      </c>
      <c r="CW176" s="239">
        <v>-93.584981630000001</v>
      </c>
      <c r="CX176" s="239" t="s">
        <v>379</v>
      </c>
      <c r="CY176" s="239" t="s">
        <v>2267</v>
      </c>
    </row>
    <row r="177" spans="1:103" x14ac:dyDescent="0.25">
      <c r="A177" s="239">
        <v>542385</v>
      </c>
      <c r="B177" s="239">
        <v>2</v>
      </c>
      <c r="C177" s="239">
        <v>212</v>
      </c>
      <c r="D177" s="239">
        <v>149.958</v>
      </c>
      <c r="E177" s="239">
        <v>10</v>
      </c>
      <c r="F177" s="239" t="s">
        <v>2052</v>
      </c>
      <c r="H177" s="239" t="s">
        <v>374</v>
      </c>
      <c r="I177" s="239">
        <v>25</v>
      </c>
      <c r="K177" s="239">
        <v>18001310</v>
      </c>
      <c r="M177" s="239">
        <v>2</v>
      </c>
      <c r="N177" s="239">
        <v>3</v>
      </c>
      <c r="O177" s="239">
        <v>2018</v>
      </c>
      <c r="P177" s="239" t="s">
        <v>386</v>
      </c>
      <c r="Q177" s="239">
        <v>14</v>
      </c>
      <c r="R177" s="239" t="s">
        <v>376</v>
      </c>
      <c r="S177" s="239">
        <v>5</v>
      </c>
      <c r="T177" s="239">
        <v>0</v>
      </c>
      <c r="U177" s="239">
        <v>2</v>
      </c>
      <c r="V177" s="239">
        <v>5</v>
      </c>
      <c r="W177" s="239">
        <v>10</v>
      </c>
      <c r="X177" s="239">
        <v>2</v>
      </c>
      <c r="Y177" s="239">
        <v>1</v>
      </c>
      <c r="Z177" s="239">
        <v>4</v>
      </c>
      <c r="AB177" s="239">
        <v>3</v>
      </c>
      <c r="AC177" s="239">
        <v>98</v>
      </c>
      <c r="AD177" s="239" t="s">
        <v>377</v>
      </c>
      <c r="AF177" s="239" t="s">
        <v>470</v>
      </c>
      <c r="AG177" s="239">
        <v>10</v>
      </c>
      <c r="AH177" s="239">
        <v>2</v>
      </c>
      <c r="AI177" s="239">
        <v>4</v>
      </c>
      <c r="AJ177" s="239">
        <v>4</v>
      </c>
      <c r="AK177" s="239">
        <v>21</v>
      </c>
      <c r="AL177" s="239">
        <v>35</v>
      </c>
      <c r="AM177" s="239" t="s">
        <v>374</v>
      </c>
      <c r="AN177" s="239">
        <v>5</v>
      </c>
      <c r="AO177" s="239">
        <v>1</v>
      </c>
      <c r="AS177" s="239">
        <v>15</v>
      </c>
      <c r="AT177" s="239">
        <v>9</v>
      </c>
      <c r="AU177" s="239">
        <v>65</v>
      </c>
      <c r="AV177" s="239">
        <v>11</v>
      </c>
      <c r="AW177" s="239">
        <v>21</v>
      </c>
      <c r="AX177" s="239">
        <v>2</v>
      </c>
      <c r="AY177" s="239">
        <v>4</v>
      </c>
      <c r="AZ177" s="239">
        <v>4</v>
      </c>
      <c r="BA177" s="239">
        <v>21</v>
      </c>
      <c r="BB177" s="239">
        <v>59</v>
      </c>
      <c r="BC177" s="239" t="s">
        <v>384</v>
      </c>
      <c r="BD177" s="239">
        <v>5</v>
      </c>
      <c r="BE177" s="239">
        <v>1</v>
      </c>
      <c r="BI177" s="239">
        <v>15</v>
      </c>
      <c r="BJ177" s="239">
        <v>9</v>
      </c>
      <c r="BK177" s="239">
        <v>65</v>
      </c>
      <c r="BL177" s="239">
        <v>11</v>
      </c>
      <c r="BM177" s="239">
        <v>21</v>
      </c>
      <c r="CT177" s="239">
        <v>453758.63000630803</v>
      </c>
      <c r="CU177" s="239">
        <v>4963167.6867121104</v>
      </c>
      <c r="CV177" s="239">
        <v>44.820416969999997</v>
      </c>
      <c r="CW177" s="239">
        <v>-93.584881300000006</v>
      </c>
      <c r="CX177" s="239" t="s">
        <v>379</v>
      </c>
      <c r="CY177" s="239" t="s">
        <v>2268</v>
      </c>
    </row>
    <row r="178" spans="1:103" x14ac:dyDescent="0.25">
      <c r="A178" s="239">
        <v>658592</v>
      </c>
      <c r="B178" s="239">
        <v>2</v>
      </c>
      <c r="C178" s="239">
        <v>212</v>
      </c>
      <c r="D178" s="239">
        <v>149.97800000000001</v>
      </c>
      <c r="E178" s="239">
        <v>10</v>
      </c>
      <c r="F178" s="239" t="s">
        <v>2052</v>
      </c>
      <c r="H178" s="239" t="s">
        <v>374</v>
      </c>
      <c r="I178" s="239">
        <v>25</v>
      </c>
      <c r="K178" s="239">
        <v>18011479</v>
      </c>
      <c r="M178" s="239">
        <v>11</v>
      </c>
      <c r="N178" s="239">
        <v>8</v>
      </c>
      <c r="O178" s="239">
        <v>2018</v>
      </c>
      <c r="P178" s="239" t="s">
        <v>416</v>
      </c>
      <c r="Q178" s="239">
        <v>20</v>
      </c>
      <c r="R178" s="239" t="s">
        <v>376</v>
      </c>
      <c r="S178" s="239">
        <v>5</v>
      </c>
      <c r="T178" s="239">
        <v>0</v>
      </c>
      <c r="U178" s="239">
        <v>1</v>
      </c>
      <c r="W178" s="239">
        <v>55</v>
      </c>
      <c r="X178" s="239">
        <v>2</v>
      </c>
      <c r="Y178" s="239">
        <v>4</v>
      </c>
      <c r="Z178" s="239">
        <v>4</v>
      </c>
      <c r="AB178" s="239">
        <v>5</v>
      </c>
      <c r="AC178" s="239">
        <v>98</v>
      </c>
      <c r="AD178" s="239" t="s">
        <v>377</v>
      </c>
      <c r="AF178" s="239" t="s">
        <v>378</v>
      </c>
      <c r="AG178" s="239">
        <v>3</v>
      </c>
      <c r="AH178" s="239">
        <v>2</v>
      </c>
      <c r="AI178" s="239">
        <v>2</v>
      </c>
      <c r="AJ178" s="239">
        <v>4</v>
      </c>
      <c r="AK178" s="239">
        <v>21</v>
      </c>
      <c r="AL178" s="239">
        <v>16</v>
      </c>
      <c r="AM178" s="239" t="s">
        <v>374</v>
      </c>
      <c r="AN178" s="239">
        <v>5</v>
      </c>
      <c r="AO178" s="239">
        <v>1</v>
      </c>
      <c r="AS178" s="239">
        <v>15</v>
      </c>
      <c r="AT178" s="239">
        <v>9</v>
      </c>
      <c r="AU178" s="239">
        <v>65</v>
      </c>
      <c r="AV178" s="239">
        <v>11</v>
      </c>
      <c r="AW178" s="239">
        <v>21</v>
      </c>
      <c r="CT178" s="239">
        <v>453818.95512695803</v>
      </c>
      <c r="CU178" s="239">
        <v>4963173.7405536696</v>
      </c>
      <c r="CV178" s="239">
        <v>44.820475369999997</v>
      </c>
      <c r="CW178" s="239">
        <v>-93.584118869999998</v>
      </c>
      <c r="CX178" s="239" t="s">
        <v>379</v>
      </c>
      <c r="CY178" s="239" t="s">
        <v>2269</v>
      </c>
    </row>
    <row r="179" spans="1:103" x14ac:dyDescent="0.25">
      <c r="A179" s="239">
        <v>11017612</v>
      </c>
      <c r="B179" s="239">
        <v>2</v>
      </c>
      <c r="C179" s="239">
        <v>212</v>
      </c>
      <c r="D179" s="239">
        <v>150.005</v>
      </c>
      <c r="E179" s="239">
        <v>10</v>
      </c>
      <c r="F179" s="239" t="s">
        <v>2052</v>
      </c>
      <c r="H179" s="239" t="s">
        <v>374</v>
      </c>
      <c r="I179" s="239">
        <v>25</v>
      </c>
      <c r="K179" s="239">
        <v>15004118</v>
      </c>
      <c r="L179" s="239">
        <v>150460027</v>
      </c>
      <c r="M179" s="239">
        <v>2</v>
      </c>
      <c r="N179" s="239">
        <v>10</v>
      </c>
      <c r="O179" s="239">
        <v>2015</v>
      </c>
      <c r="P179" s="239" t="s">
        <v>391</v>
      </c>
      <c r="Q179" s="239">
        <v>16</v>
      </c>
      <c r="R179" s="239" t="s">
        <v>393</v>
      </c>
      <c r="S179" s="239">
        <v>5</v>
      </c>
      <c r="T179" s="239">
        <v>0</v>
      </c>
      <c r="U179" s="239">
        <v>1</v>
      </c>
      <c r="V179" s="239">
        <v>4</v>
      </c>
      <c r="W179" s="239">
        <v>54</v>
      </c>
      <c r="X179" s="239">
        <v>2</v>
      </c>
      <c r="Y179" s="239">
        <v>1</v>
      </c>
      <c r="Z179" s="239">
        <v>4</v>
      </c>
      <c r="AB179" s="239">
        <v>3</v>
      </c>
      <c r="AC179" s="239">
        <v>98</v>
      </c>
      <c r="AD179" s="239" t="s">
        <v>396</v>
      </c>
      <c r="AE179" s="239" t="s">
        <v>2086</v>
      </c>
      <c r="AF179" s="239" t="s">
        <v>378</v>
      </c>
      <c r="AG179" s="239">
        <v>3</v>
      </c>
      <c r="AH179" s="239">
        <v>2</v>
      </c>
      <c r="AI179" s="239">
        <v>2</v>
      </c>
      <c r="AJ179" s="239">
        <v>3</v>
      </c>
      <c r="AK179" s="239">
        <v>21</v>
      </c>
      <c r="AL179" s="239">
        <v>29</v>
      </c>
      <c r="AM179" s="239" t="s">
        <v>374</v>
      </c>
      <c r="AN179" s="239">
        <v>5</v>
      </c>
      <c r="AS179" s="239">
        <v>1</v>
      </c>
      <c r="AT179" s="239">
        <v>98</v>
      </c>
      <c r="AU179" s="239">
        <v>55</v>
      </c>
      <c r="AV179" s="239">
        <v>11</v>
      </c>
      <c r="AW179" s="239">
        <v>21</v>
      </c>
      <c r="CT179" s="239">
        <v>453865</v>
      </c>
      <c r="CU179" s="239">
        <v>4963150</v>
      </c>
      <c r="CV179" s="239">
        <v>44.820260300000001</v>
      </c>
      <c r="CW179" s="239">
        <v>-93.583536100000003</v>
      </c>
      <c r="CX179" s="239" t="s">
        <v>379</v>
      </c>
      <c r="CY179" s="239" t="s">
        <v>2270</v>
      </c>
    </row>
    <row r="180" spans="1:103" x14ac:dyDescent="0.25">
      <c r="A180" s="239">
        <v>331766</v>
      </c>
      <c r="B180" s="239">
        <v>2</v>
      </c>
      <c r="C180" s="239">
        <v>212</v>
      </c>
      <c r="D180" s="239">
        <v>150.03</v>
      </c>
      <c r="E180" s="239">
        <v>10</v>
      </c>
      <c r="F180" s="239" t="s">
        <v>2052</v>
      </c>
      <c r="H180" s="239" t="s">
        <v>374</v>
      </c>
      <c r="I180" s="239">
        <v>25</v>
      </c>
      <c r="K180" s="239">
        <v>16502244</v>
      </c>
      <c r="M180" s="239">
        <v>2</v>
      </c>
      <c r="N180" s="239">
        <v>25</v>
      </c>
      <c r="O180" s="239">
        <v>2016</v>
      </c>
      <c r="P180" s="239" t="s">
        <v>416</v>
      </c>
      <c r="Q180" s="239">
        <v>13</v>
      </c>
      <c r="R180" s="239" t="s">
        <v>376</v>
      </c>
      <c r="S180" s="239">
        <v>3</v>
      </c>
      <c r="T180" s="239">
        <v>0</v>
      </c>
      <c r="U180" s="239">
        <v>2</v>
      </c>
      <c r="V180" s="239">
        <v>12</v>
      </c>
      <c r="W180" s="239">
        <v>10</v>
      </c>
      <c r="X180" s="239">
        <v>2</v>
      </c>
      <c r="Y180" s="239">
        <v>1</v>
      </c>
      <c r="Z180" s="239">
        <v>1</v>
      </c>
      <c r="AB180" s="239">
        <v>1</v>
      </c>
      <c r="AC180" s="239">
        <v>98</v>
      </c>
      <c r="AD180" s="239" t="s">
        <v>377</v>
      </c>
      <c r="AF180" s="239" t="s">
        <v>470</v>
      </c>
      <c r="AG180" s="239">
        <v>7</v>
      </c>
      <c r="AH180" s="239">
        <v>2</v>
      </c>
      <c r="AI180" s="239">
        <v>4</v>
      </c>
      <c r="AJ180" s="239">
        <v>4</v>
      </c>
      <c r="AK180" s="239">
        <v>21</v>
      </c>
      <c r="AL180" s="239">
        <v>45</v>
      </c>
      <c r="AM180" s="239" t="s">
        <v>384</v>
      </c>
      <c r="AN180" s="239">
        <v>5</v>
      </c>
      <c r="AO180" s="239">
        <v>1</v>
      </c>
      <c r="AS180" s="239">
        <v>12</v>
      </c>
      <c r="AT180" s="239">
        <v>9</v>
      </c>
      <c r="AU180" s="239">
        <v>65</v>
      </c>
      <c r="AV180" s="239">
        <v>11</v>
      </c>
      <c r="AW180" s="239">
        <v>21</v>
      </c>
      <c r="AX180" s="239">
        <v>2</v>
      </c>
      <c r="AY180" s="239">
        <v>2</v>
      </c>
      <c r="AZ180" s="239">
        <v>4</v>
      </c>
      <c r="BA180" s="239">
        <v>21</v>
      </c>
      <c r="BB180" s="239">
        <v>26</v>
      </c>
      <c r="BC180" s="239" t="s">
        <v>374</v>
      </c>
      <c r="BD180" s="239">
        <v>5</v>
      </c>
      <c r="BE180" s="239">
        <v>75</v>
      </c>
      <c r="BF180" s="239">
        <v>99</v>
      </c>
      <c r="BI180" s="239">
        <v>12</v>
      </c>
      <c r="BJ180" s="239">
        <v>9</v>
      </c>
      <c r="BK180" s="239">
        <v>65</v>
      </c>
      <c r="BL180" s="239">
        <v>11</v>
      </c>
      <c r="BM180" s="239">
        <v>21</v>
      </c>
      <c r="CT180" s="239">
        <v>453873.51621369901</v>
      </c>
      <c r="CU180" s="239">
        <v>4963181.2801625598</v>
      </c>
      <c r="CV180" s="239">
        <v>44.82054677</v>
      </c>
      <c r="CW180" s="239">
        <v>-93.583429469999999</v>
      </c>
      <c r="CX180" s="239" t="s">
        <v>379</v>
      </c>
      <c r="CY180" s="239" t="s">
        <v>2271</v>
      </c>
    </row>
    <row r="181" spans="1:103" x14ac:dyDescent="0.25">
      <c r="A181" s="239">
        <v>510966</v>
      </c>
      <c r="B181" s="239">
        <v>2</v>
      </c>
      <c r="C181" s="239">
        <v>212</v>
      </c>
      <c r="D181" s="239">
        <v>150.036</v>
      </c>
      <c r="E181" s="239">
        <v>10</v>
      </c>
      <c r="F181" s="239" t="s">
        <v>2052</v>
      </c>
      <c r="H181" s="239" t="s">
        <v>374</v>
      </c>
      <c r="I181" s="239">
        <v>25</v>
      </c>
      <c r="K181" s="239">
        <v>17511800</v>
      </c>
      <c r="M181" s="239">
        <v>10</v>
      </c>
      <c r="N181" s="239">
        <v>22</v>
      </c>
      <c r="O181" s="239">
        <v>2017</v>
      </c>
      <c r="P181" s="239" t="s">
        <v>389</v>
      </c>
      <c r="Q181" s="239">
        <v>5</v>
      </c>
      <c r="R181" s="239" t="s">
        <v>376</v>
      </c>
      <c r="S181" s="239">
        <v>5</v>
      </c>
      <c r="T181" s="239">
        <v>0</v>
      </c>
      <c r="U181" s="239">
        <v>1</v>
      </c>
      <c r="W181" s="239">
        <v>55</v>
      </c>
      <c r="X181" s="239">
        <v>2</v>
      </c>
      <c r="Y181" s="239">
        <v>6</v>
      </c>
      <c r="Z181" s="239">
        <v>2</v>
      </c>
      <c r="AB181" s="239">
        <v>1</v>
      </c>
      <c r="AC181" s="239">
        <v>98</v>
      </c>
      <c r="AD181" s="239" t="s">
        <v>377</v>
      </c>
      <c r="AF181" s="239" t="s">
        <v>378</v>
      </c>
      <c r="AG181" s="239">
        <v>3</v>
      </c>
      <c r="AH181" s="239">
        <v>2</v>
      </c>
      <c r="AI181" s="239">
        <v>2</v>
      </c>
      <c r="AJ181" s="239">
        <v>4</v>
      </c>
      <c r="AK181" s="239">
        <v>21</v>
      </c>
      <c r="AL181" s="239">
        <v>18</v>
      </c>
      <c r="AM181" s="239" t="s">
        <v>384</v>
      </c>
      <c r="AN181" s="239">
        <v>5</v>
      </c>
      <c r="AO181" s="239">
        <v>70</v>
      </c>
      <c r="AP181" s="239">
        <v>90</v>
      </c>
      <c r="AS181" s="239">
        <v>15</v>
      </c>
      <c r="AT181" s="239">
        <v>9</v>
      </c>
      <c r="AU181" s="239">
        <v>60</v>
      </c>
      <c r="AV181" s="239">
        <v>11</v>
      </c>
      <c r="AW181" s="239">
        <v>21</v>
      </c>
      <c r="CT181" s="239">
        <v>453911.61628989998</v>
      </c>
      <c r="CU181" s="239">
        <v>4963166.4634662597</v>
      </c>
      <c r="CV181" s="239">
        <v>44.820415859999997</v>
      </c>
      <c r="CW181" s="239">
        <v>-93.582946250000006</v>
      </c>
      <c r="CX181" s="239" t="s">
        <v>379</v>
      </c>
      <c r="CY181" s="239" t="s">
        <v>2272</v>
      </c>
    </row>
    <row r="182" spans="1:103" x14ac:dyDescent="0.25">
      <c r="A182" s="239">
        <v>412913</v>
      </c>
      <c r="B182" s="239">
        <v>2</v>
      </c>
      <c r="C182" s="239">
        <v>212</v>
      </c>
      <c r="D182" s="239">
        <v>150.04</v>
      </c>
      <c r="E182" s="239">
        <v>10</v>
      </c>
      <c r="F182" s="239" t="s">
        <v>2052</v>
      </c>
      <c r="H182" s="239" t="s">
        <v>374</v>
      </c>
      <c r="I182" s="239">
        <v>25</v>
      </c>
      <c r="K182" s="239">
        <v>17500402</v>
      </c>
      <c r="M182" s="239">
        <v>1</v>
      </c>
      <c r="N182" s="239">
        <v>9</v>
      </c>
      <c r="O182" s="239">
        <v>2017</v>
      </c>
      <c r="P182" s="239" t="s">
        <v>381</v>
      </c>
      <c r="Q182" s="239">
        <v>15</v>
      </c>
      <c r="R182" s="239" t="s">
        <v>376</v>
      </c>
      <c r="S182" s="239">
        <v>5</v>
      </c>
      <c r="T182" s="239">
        <v>0</v>
      </c>
      <c r="U182" s="239">
        <v>1</v>
      </c>
      <c r="W182" s="239">
        <v>61</v>
      </c>
      <c r="X182" s="239">
        <v>2</v>
      </c>
      <c r="Y182" s="239">
        <v>1</v>
      </c>
      <c r="Z182" s="239">
        <v>2</v>
      </c>
      <c r="AB182" s="239">
        <v>5</v>
      </c>
      <c r="AC182" s="239">
        <v>98</v>
      </c>
      <c r="AD182" s="239" t="s">
        <v>377</v>
      </c>
      <c r="AF182" s="239" t="s">
        <v>378</v>
      </c>
      <c r="AG182" s="239">
        <v>3</v>
      </c>
      <c r="AH182" s="239">
        <v>2</v>
      </c>
      <c r="AI182" s="239">
        <v>3</v>
      </c>
      <c r="AJ182" s="239">
        <v>4</v>
      </c>
      <c r="AK182" s="239">
        <v>21</v>
      </c>
      <c r="AL182" s="239">
        <v>59</v>
      </c>
      <c r="AM182" s="239" t="s">
        <v>374</v>
      </c>
      <c r="AN182" s="239">
        <v>5</v>
      </c>
      <c r="AO182" s="239">
        <v>99</v>
      </c>
      <c r="AS182" s="239">
        <v>15</v>
      </c>
      <c r="AT182" s="239">
        <v>9</v>
      </c>
      <c r="AU182" s="239">
        <v>65</v>
      </c>
      <c r="AV182" s="239">
        <v>11</v>
      </c>
      <c r="AW182" s="239">
        <v>21</v>
      </c>
      <c r="CT182" s="239">
        <v>453920.08297350002</v>
      </c>
      <c r="CU182" s="239">
        <v>4963157.9967826596</v>
      </c>
      <c r="CV182" s="239">
        <v>44.820340190000003</v>
      </c>
      <c r="CW182" s="239">
        <v>-93.582838390000006</v>
      </c>
      <c r="CX182" s="239" t="s">
        <v>379</v>
      </c>
      <c r="CY182" s="239" t="s">
        <v>2273</v>
      </c>
    </row>
    <row r="183" spans="1:103" x14ac:dyDescent="0.25">
      <c r="A183" s="239">
        <v>783905</v>
      </c>
      <c r="B183" s="239">
        <v>2</v>
      </c>
      <c r="C183" s="239">
        <v>212</v>
      </c>
      <c r="D183" s="239">
        <v>150.07300000000001</v>
      </c>
      <c r="E183" s="239">
        <v>10</v>
      </c>
      <c r="F183" s="239" t="s">
        <v>2052</v>
      </c>
      <c r="H183" s="239" t="s">
        <v>374</v>
      </c>
      <c r="I183" s="239">
        <v>25</v>
      </c>
      <c r="K183" s="239">
        <v>20501099</v>
      </c>
      <c r="L183" s="239">
        <v>200240260</v>
      </c>
      <c r="M183" s="239">
        <v>1</v>
      </c>
      <c r="N183" s="239">
        <v>24</v>
      </c>
      <c r="O183" s="239">
        <v>2020</v>
      </c>
      <c r="P183" s="239" t="s">
        <v>383</v>
      </c>
      <c r="Q183" s="239">
        <v>5</v>
      </c>
      <c r="R183" s="239" t="s">
        <v>393</v>
      </c>
      <c r="S183" s="239">
        <v>5</v>
      </c>
      <c r="T183" s="239">
        <v>0</v>
      </c>
      <c r="U183" s="239">
        <v>1</v>
      </c>
      <c r="W183" s="239">
        <v>55</v>
      </c>
      <c r="X183" s="239">
        <v>2</v>
      </c>
      <c r="Y183" s="239">
        <v>4</v>
      </c>
      <c r="Z183" s="239">
        <v>2</v>
      </c>
      <c r="AB183" s="239">
        <v>5</v>
      </c>
      <c r="AC183" s="239">
        <v>98</v>
      </c>
      <c r="AD183" s="239" t="s">
        <v>377</v>
      </c>
      <c r="AF183" s="239" t="s">
        <v>470</v>
      </c>
      <c r="AG183" s="239">
        <v>3</v>
      </c>
      <c r="AH183" s="239">
        <v>2</v>
      </c>
      <c r="AI183" s="239">
        <v>14</v>
      </c>
      <c r="AJ183" s="239">
        <v>3</v>
      </c>
      <c r="AK183" s="239">
        <v>21</v>
      </c>
      <c r="AL183" s="239">
        <v>44</v>
      </c>
      <c r="AM183" s="239" t="s">
        <v>374</v>
      </c>
      <c r="AN183" s="239">
        <v>5</v>
      </c>
      <c r="AO183" s="239">
        <v>75</v>
      </c>
      <c r="AS183" s="239">
        <v>15</v>
      </c>
      <c r="AT183" s="239">
        <v>9</v>
      </c>
      <c r="AU183" s="239">
        <v>65</v>
      </c>
      <c r="AV183" s="239">
        <v>11</v>
      </c>
      <c r="AW183" s="239">
        <v>21</v>
      </c>
      <c r="CT183" s="239">
        <v>453979.3497587</v>
      </c>
      <c r="CU183" s="239">
        <v>4963191.8635170599</v>
      </c>
      <c r="CV183" s="239">
        <v>44.820648869999999</v>
      </c>
      <c r="CW183" s="239">
        <v>-93.582091869999999</v>
      </c>
      <c r="CX183" s="239" t="s">
        <v>379</v>
      </c>
      <c r="CY183" s="239" t="s">
        <v>2274</v>
      </c>
    </row>
    <row r="184" spans="1:103" x14ac:dyDescent="0.25">
      <c r="A184" s="239">
        <v>10856499</v>
      </c>
      <c r="B184" s="239">
        <v>2</v>
      </c>
      <c r="C184" s="239">
        <v>212</v>
      </c>
      <c r="D184" s="239">
        <v>150.15199999999999</v>
      </c>
      <c r="E184" s="239">
        <v>10</v>
      </c>
      <c r="F184" s="239" t="s">
        <v>2052</v>
      </c>
      <c r="H184" s="239" t="s">
        <v>374</v>
      </c>
      <c r="I184" s="239">
        <v>25</v>
      </c>
      <c r="K184" s="239">
        <v>13513507</v>
      </c>
      <c r="L184" s="239">
        <v>133570344</v>
      </c>
      <c r="M184" s="239">
        <v>12</v>
      </c>
      <c r="N184" s="239">
        <v>23</v>
      </c>
      <c r="O184" s="239">
        <v>2013</v>
      </c>
      <c r="P184" s="239" t="s">
        <v>381</v>
      </c>
      <c r="Q184" s="239">
        <v>9</v>
      </c>
      <c r="R184" s="239" t="s">
        <v>393</v>
      </c>
      <c r="S184" s="239">
        <v>5</v>
      </c>
      <c r="T184" s="239">
        <v>0</v>
      </c>
      <c r="U184" s="239">
        <v>2</v>
      </c>
      <c r="V184" s="239">
        <v>90</v>
      </c>
      <c r="W184" s="239">
        <v>10</v>
      </c>
      <c r="X184" s="239">
        <v>2</v>
      </c>
      <c r="Y184" s="239">
        <v>1</v>
      </c>
      <c r="Z184" s="239">
        <v>1</v>
      </c>
      <c r="AB184" s="239">
        <v>5</v>
      </c>
      <c r="AC184" s="239">
        <v>98</v>
      </c>
      <c r="AD184" s="239" t="s">
        <v>404</v>
      </c>
      <c r="AE184" s="239">
        <v>15</v>
      </c>
      <c r="AF184" s="239" t="s">
        <v>378</v>
      </c>
      <c r="AG184" s="239">
        <v>90</v>
      </c>
      <c r="AH184" s="239">
        <v>2</v>
      </c>
      <c r="AI184" s="239">
        <v>2</v>
      </c>
      <c r="AJ184" s="239">
        <v>3</v>
      </c>
      <c r="AK184" s="239">
        <v>21</v>
      </c>
      <c r="AL184" s="239">
        <v>28</v>
      </c>
      <c r="AM184" s="239" t="s">
        <v>384</v>
      </c>
      <c r="AN184" s="239">
        <v>5</v>
      </c>
      <c r="AS184" s="239">
        <v>1</v>
      </c>
      <c r="AT184" s="239">
        <v>98</v>
      </c>
      <c r="AU184" s="239">
        <v>65</v>
      </c>
      <c r="AV184" s="239">
        <v>11</v>
      </c>
      <c r="AW184" s="239">
        <v>21</v>
      </c>
      <c r="AX184" s="239">
        <v>2</v>
      </c>
      <c r="AY184" s="239">
        <v>2</v>
      </c>
      <c r="AZ184" s="239">
        <v>3</v>
      </c>
      <c r="BA184" s="239">
        <v>21</v>
      </c>
      <c r="BB184" s="239">
        <v>25</v>
      </c>
      <c r="BC184" s="239" t="s">
        <v>384</v>
      </c>
      <c r="BD184" s="239">
        <v>5</v>
      </c>
      <c r="BE184" s="239">
        <v>1</v>
      </c>
      <c r="BI184" s="239">
        <v>1</v>
      </c>
      <c r="BJ184" s="239">
        <v>98</v>
      </c>
      <c r="BK184" s="239">
        <v>65</v>
      </c>
      <c r="BL184" s="239">
        <v>11</v>
      </c>
      <c r="BM184" s="239">
        <v>21</v>
      </c>
      <c r="CT184" s="239">
        <v>454101</v>
      </c>
      <c r="CU184" s="239">
        <v>4963176</v>
      </c>
      <c r="CV184" s="239">
        <v>44.8205156</v>
      </c>
      <c r="CW184" s="239">
        <v>-93.580552100000006</v>
      </c>
      <c r="CX184" s="239" t="s">
        <v>379</v>
      </c>
      <c r="CY184" s="239" t="s">
        <v>2275</v>
      </c>
    </row>
    <row r="185" spans="1:103" x14ac:dyDescent="0.25">
      <c r="A185" s="239">
        <v>10697061</v>
      </c>
      <c r="B185" s="239">
        <v>2</v>
      </c>
      <c r="C185" s="239">
        <v>212</v>
      </c>
      <c r="D185" s="239">
        <v>150.17699999999999</v>
      </c>
      <c r="E185" s="239">
        <v>10</v>
      </c>
      <c r="F185" s="239" t="s">
        <v>2052</v>
      </c>
      <c r="H185" s="239" t="s">
        <v>374</v>
      </c>
      <c r="I185" s="239">
        <v>25</v>
      </c>
      <c r="K185" s="239">
        <v>11501002</v>
      </c>
      <c r="L185" s="239">
        <v>110230053</v>
      </c>
      <c r="M185" s="239">
        <v>1</v>
      </c>
      <c r="N185" s="239">
        <v>19</v>
      </c>
      <c r="O185" s="239">
        <v>2011</v>
      </c>
      <c r="P185" s="239" t="s">
        <v>375</v>
      </c>
      <c r="Q185" s="239">
        <v>9</v>
      </c>
      <c r="R185" s="239" t="s">
        <v>393</v>
      </c>
      <c r="S185" s="239">
        <v>4</v>
      </c>
      <c r="T185" s="239">
        <v>0</v>
      </c>
      <c r="U185" s="239">
        <v>1</v>
      </c>
      <c r="V185" s="239">
        <v>90</v>
      </c>
      <c r="W185" s="239">
        <v>83</v>
      </c>
      <c r="X185" s="239">
        <v>2</v>
      </c>
      <c r="Y185" s="239">
        <v>1</v>
      </c>
      <c r="Z185" s="239">
        <v>1</v>
      </c>
      <c r="AB185" s="239">
        <v>5</v>
      </c>
      <c r="AC185" s="239">
        <v>98</v>
      </c>
      <c r="AD185" s="239">
        <v>212</v>
      </c>
      <c r="AE185" s="239">
        <v>41</v>
      </c>
      <c r="AF185" s="239" t="s">
        <v>378</v>
      </c>
      <c r="AG185" s="239">
        <v>3</v>
      </c>
      <c r="AH185" s="239">
        <v>2</v>
      </c>
      <c r="AI185" s="239">
        <v>2</v>
      </c>
      <c r="AJ185" s="239">
        <v>3</v>
      </c>
      <c r="AK185" s="239">
        <v>28</v>
      </c>
      <c r="AL185" s="239">
        <v>19</v>
      </c>
      <c r="AM185" s="239" t="s">
        <v>384</v>
      </c>
      <c r="AN185" s="239">
        <v>5</v>
      </c>
      <c r="AO185" s="239">
        <v>3</v>
      </c>
      <c r="AS185" s="239">
        <v>1</v>
      </c>
      <c r="AT185" s="239">
        <v>98</v>
      </c>
      <c r="AU185" s="239">
        <v>65</v>
      </c>
      <c r="AV185" s="239">
        <v>10</v>
      </c>
      <c r="AW185" s="239">
        <v>21</v>
      </c>
      <c r="CT185" s="239">
        <v>454140</v>
      </c>
      <c r="CU185" s="239">
        <v>4963180</v>
      </c>
      <c r="CV185" s="239">
        <v>44.8205563</v>
      </c>
      <c r="CW185" s="239">
        <v>-93.580059000000006</v>
      </c>
      <c r="CX185" s="239" t="s">
        <v>379</v>
      </c>
      <c r="CY185" s="239" t="e">
        <v>#NAME?</v>
      </c>
    </row>
    <row r="186" spans="1:103" x14ac:dyDescent="0.25">
      <c r="A186" s="239">
        <v>472485</v>
      </c>
      <c r="B186" s="239">
        <v>2</v>
      </c>
      <c r="C186" s="239">
        <v>212</v>
      </c>
      <c r="D186" s="239">
        <v>150.27500000000001</v>
      </c>
      <c r="E186" s="239">
        <v>10</v>
      </c>
      <c r="F186" s="239" t="s">
        <v>2052</v>
      </c>
      <c r="H186" s="239" t="s">
        <v>374</v>
      </c>
      <c r="I186" s="239">
        <v>25</v>
      </c>
      <c r="K186" s="239">
        <v>17506853</v>
      </c>
      <c r="M186" s="239">
        <v>6</v>
      </c>
      <c r="N186" s="239">
        <v>22</v>
      </c>
      <c r="O186" s="239">
        <v>2017</v>
      </c>
      <c r="P186" s="239" t="s">
        <v>416</v>
      </c>
      <c r="Q186" s="239">
        <v>14</v>
      </c>
      <c r="R186" s="239" t="s">
        <v>393</v>
      </c>
      <c r="S186" s="239">
        <v>4</v>
      </c>
      <c r="T186" s="239">
        <v>0</v>
      </c>
      <c r="U186" s="239">
        <v>2</v>
      </c>
      <c r="V186" s="239">
        <v>12</v>
      </c>
      <c r="W186" s="239">
        <v>10</v>
      </c>
      <c r="X186" s="239">
        <v>2</v>
      </c>
      <c r="Y186" s="239">
        <v>1</v>
      </c>
      <c r="Z186" s="239">
        <v>2</v>
      </c>
      <c r="AA186" s="239">
        <v>3</v>
      </c>
      <c r="AB186" s="239">
        <v>2</v>
      </c>
      <c r="AC186" s="239">
        <v>98</v>
      </c>
      <c r="AD186" s="239" t="s">
        <v>2276</v>
      </c>
      <c r="AF186" s="239" t="s">
        <v>378</v>
      </c>
      <c r="AG186" s="239">
        <v>7</v>
      </c>
      <c r="AH186" s="239">
        <v>2</v>
      </c>
      <c r="AI186" s="239">
        <v>4</v>
      </c>
      <c r="AJ186" s="239">
        <v>3</v>
      </c>
      <c r="AK186" s="239">
        <v>21</v>
      </c>
      <c r="AL186" s="239">
        <v>70</v>
      </c>
      <c r="AM186" s="239" t="s">
        <v>384</v>
      </c>
      <c r="AN186" s="239">
        <v>9</v>
      </c>
      <c r="AO186" s="239">
        <v>90</v>
      </c>
      <c r="AS186" s="239">
        <v>15</v>
      </c>
      <c r="AT186" s="239">
        <v>9</v>
      </c>
      <c r="AU186" s="239">
        <v>65</v>
      </c>
      <c r="AV186" s="239">
        <v>11</v>
      </c>
      <c r="AW186" s="239">
        <v>21</v>
      </c>
      <c r="AX186" s="239">
        <v>2</v>
      </c>
      <c r="AY186" s="239">
        <v>2</v>
      </c>
      <c r="AZ186" s="239">
        <v>3</v>
      </c>
      <c r="BA186" s="239">
        <v>21</v>
      </c>
      <c r="BB186" s="239">
        <v>62</v>
      </c>
      <c r="BC186" s="239" t="s">
        <v>374</v>
      </c>
      <c r="BD186" s="239">
        <v>5</v>
      </c>
      <c r="BE186" s="239">
        <v>1</v>
      </c>
      <c r="BI186" s="239">
        <v>15</v>
      </c>
      <c r="BJ186" s="239">
        <v>9</v>
      </c>
      <c r="BK186" s="239">
        <v>65</v>
      </c>
      <c r="BL186" s="239">
        <v>11</v>
      </c>
      <c r="BM186" s="239">
        <v>21</v>
      </c>
      <c r="CT186" s="239">
        <v>454296.850393701</v>
      </c>
      <c r="CU186" s="239">
        <v>4963196.09685886</v>
      </c>
      <c r="CV186" s="239">
        <v>44.820707380000002</v>
      </c>
      <c r="CW186" s="239">
        <v>-93.578076550000006</v>
      </c>
      <c r="CX186" s="239" t="s">
        <v>379</v>
      </c>
      <c r="CY186" s="239" t="s">
        <v>2277</v>
      </c>
    </row>
    <row r="187" spans="1:103" x14ac:dyDescent="0.25">
      <c r="A187" s="239">
        <v>773907</v>
      </c>
      <c r="B187" s="239">
        <v>2</v>
      </c>
      <c r="C187" s="239">
        <v>212</v>
      </c>
      <c r="D187" s="239">
        <v>150.30600000000001</v>
      </c>
      <c r="E187" s="239">
        <v>10</v>
      </c>
      <c r="F187" s="239" t="s">
        <v>2052</v>
      </c>
      <c r="H187" s="239" t="s">
        <v>374</v>
      </c>
      <c r="I187" s="239">
        <v>25</v>
      </c>
      <c r="K187" s="239">
        <v>19515388</v>
      </c>
      <c r="M187" s="239">
        <v>12</v>
      </c>
      <c r="N187" s="239">
        <v>15</v>
      </c>
      <c r="O187" s="239">
        <v>2019</v>
      </c>
      <c r="P187" s="239" t="s">
        <v>389</v>
      </c>
      <c r="Q187" s="239">
        <v>17</v>
      </c>
      <c r="R187" s="239" t="s">
        <v>376</v>
      </c>
      <c r="S187" s="239">
        <v>5</v>
      </c>
      <c r="T187" s="239">
        <v>0</v>
      </c>
      <c r="U187" s="239">
        <v>1</v>
      </c>
      <c r="W187" s="239">
        <v>55</v>
      </c>
      <c r="X187" s="239">
        <v>2</v>
      </c>
      <c r="Y187" s="239">
        <v>6</v>
      </c>
      <c r="Z187" s="239">
        <v>2</v>
      </c>
      <c r="AB187" s="239">
        <v>2</v>
      </c>
      <c r="AC187" s="239">
        <v>98</v>
      </c>
      <c r="AD187" s="239" t="s">
        <v>377</v>
      </c>
      <c r="AF187" s="239" t="s">
        <v>470</v>
      </c>
      <c r="AG187" s="239">
        <v>3</v>
      </c>
      <c r="AH187" s="239">
        <v>2</v>
      </c>
      <c r="AI187" s="239">
        <v>2</v>
      </c>
      <c r="AJ187" s="239">
        <v>4</v>
      </c>
      <c r="AK187" s="239">
        <v>21</v>
      </c>
      <c r="AL187" s="239">
        <v>24</v>
      </c>
      <c r="AM187" s="239" t="s">
        <v>374</v>
      </c>
      <c r="AN187" s="239">
        <v>6</v>
      </c>
      <c r="AO187" s="239">
        <v>68</v>
      </c>
      <c r="AS187" s="239">
        <v>15</v>
      </c>
      <c r="AT187" s="239">
        <v>9</v>
      </c>
      <c r="AU187" s="239">
        <v>65</v>
      </c>
      <c r="AV187" s="239">
        <v>11</v>
      </c>
      <c r="AW187" s="239">
        <v>21</v>
      </c>
      <c r="CT187" s="239">
        <v>454351.88383710198</v>
      </c>
      <c r="CU187" s="239">
        <v>4963229.9635932604</v>
      </c>
      <c r="CV187" s="239">
        <v>44.821015760000002</v>
      </c>
      <c r="CW187" s="239">
        <v>-93.57738354</v>
      </c>
      <c r="CX187" s="239" t="s">
        <v>379</v>
      </c>
      <c r="CY187" s="239" t="s">
        <v>2278</v>
      </c>
    </row>
    <row r="188" spans="1:103" x14ac:dyDescent="0.25">
      <c r="A188" s="239">
        <v>636157</v>
      </c>
      <c r="B188" s="239">
        <v>2</v>
      </c>
      <c r="C188" s="239">
        <v>212</v>
      </c>
      <c r="D188" s="239">
        <v>150.34800000000001</v>
      </c>
      <c r="E188" s="239">
        <v>10</v>
      </c>
      <c r="F188" s="239" t="s">
        <v>2052</v>
      </c>
      <c r="H188" s="239" t="s">
        <v>374</v>
      </c>
      <c r="I188" s="239">
        <v>25</v>
      </c>
      <c r="K188" s="239" t="s">
        <v>2279</v>
      </c>
      <c r="M188" s="239">
        <v>9</v>
      </c>
      <c r="N188" s="239">
        <v>4</v>
      </c>
      <c r="O188" s="239">
        <v>2018</v>
      </c>
      <c r="P188" s="239" t="s">
        <v>391</v>
      </c>
      <c r="Q188" s="239">
        <v>4</v>
      </c>
      <c r="R188" s="239" t="s">
        <v>376</v>
      </c>
      <c r="S188" s="239">
        <v>5</v>
      </c>
      <c r="T188" s="239">
        <v>0</v>
      </c>
      <c r="U188" s="239">
        <v>1</v>
      </c>
      <c r="W188" s="239">
        <v>55</v>
      </c>
      <c r="X188" s="239">
        <v>2</v>
      </c>
      <c r="Y188" s="239">
        <v>4</v>
      </c>
      <c r="Z188" s="239">
        <v>3</v>
      </c>
      <c r="AB188" s="239">
        <v>2</v>
      </c>
      <c r="AC188" s="239">
        <v>98</v>
      </c>
      <c r="AD188" s="239" t="s">
        <v>2280</v>
      </c>
      <c r="AF188" s="239" t="s">
        <v>470</v>
      </c>
      <c r="AG188" s="239">
        <v>3</v>
      </c>
      <c r="AH188" s="239">
        <v>2</v>
      </c>
      <c r="AI188" s="239">
        <v>2</v>
      </c>
      <c r="AJ188" s="239">
        <v>4</v>
      </c>
      <c r="AK188" s="239">
        <v>21</v>
      </c>
      <c r="AL188" s="239">
        <v>84</v>
      </c>
      <c r="AM188" s="239" t="s">
        <v>384</v>
      </c>
      <c r="AN188" s="239">
        <v>5</v>
      </c>
      <c r="AO188" s="239">
        <v>75</v>
      </c>
      <c r="AS188" s="239">
        <v>15</v>
      </c>
      <c r="AT188" s="239">
        <v>9</v>
      </c>
      <c r="AU188" s="239">
        <v>55</v>
      </c>
      <c r="AV188" s="239">
        <v>12</v>
      </c>
      <c r="AW188" s="239">
        <v>21</v>
      </c>
      <c r="CT188" s="239">
        <v>454402.68393870199</v>
      </c>
      <c r="CU188" s="239">
        <v>4963234.1969350604</v>
      </c>
      <c r="CV188" s="239">
        <v>44.821057109999998</v>
      </c>
      <c r="CW188" s="239">
        <v>-93.576741400000003</v>
      </c>
      <c r="CX188" s="239" t="s">
        <v>379</v>
      </c>
      <c r="CY188" s="239" t="s">
        <v>2281</v>
      </c>
    </row>
    <row r="189" spans="1:103" x14ac:dyDescent="0.25">
      <c r="A189" s="239">
        <v>420229</v>
      </c>
      <c r="B189" s="239">
        <v>2</v>
      </c>
      <c r="C189" s="239">
        <v>212</v>
      </c>
      <c r="D189" s="239">
        <v>150.37299999999999</v>
      </c>
      <c r="E189" s="239">
        <v>10</v>
      </c>
      <c r="F189" s="239" t="s">
        <v>2052</v>
      </c>
      <c r="H189" s="239" t="s">
        <v>374</v>
      </c>
      <c r="I189" s="239">
        <v>25</v>
      </c>
      <c r="K189" s="239">
        <v>17501368</v>
      </c>
      <c r="M189" s="239">
        <v>1</v>
      </c>
      <c r="N189" s="239">
        <v>30</v>
      </c>
      <c r="O189" s="239">
        <v>2017</v>
      </c>
      <c r="P189" s="239" t="s">
        <v>381</v>
      </c>
      <c r="Q189" s="239">
        <v>8</v>
      </c>
      <c r="R189" s="239" t="s">
        <v>393</v>
      </c>
      <c r="S189" s="239">
        <v>5</v>
      </c>
      <c r="T189" s="239">
        <v>0</v>
      </c>
      <c r="U189" s="239">
        <v>2</v>
      </c>
      <c r="V189" s="239">
        <v>12</v>
      </c>
      <c r="W189" s="239">
        <v>10</v>
      </c>
      <c r="X189" s="239">
        <v>2</v>
      </c>
      <c r="Y189" s="239">
        <v>1</v>
      </c>
      <c r="Z189" s="239">
        <v>4</v>
      </c>
      <c r="AB189" s="239">
        <v>5</v>
      </c>
      <c r="AC189" s="239">
        <v>98</v>
      </c>
      <c r="AD189" s="239" t="s">
        <v>377</v>
      </c>
      <c r="AF189" s="239" t="s">
        <v>378</v>
      </c>
      <c r="AG189" s="239">
        <v>7</v>
      </c>
      <c r="AH189" s="239">
        <v>2</v>
      </c>
      <c r="AI189" s="239">
        <v>3</v>
      </c>
      <c r="AJ189" s="239">
        <v>3</v>
      </c>
      <c r="AK189" s="239">
        <v>21</v>
      </c>
      <c r="AL189" s="239">
        <v>34</v>
      </c>
      <c r="AM189" s="239" t="s">
        <v>384</v>
      </c>
      <c r="AN189" s="239">
        <v>5</v>
      </c>
      <c r="AO189" s="239">
        <v>90</v>
      </c>
      <c r="AS189" s="239">
        <v>15</v>
      </c>
      <c r="AT189" s="239">
        <v>9</v>
      </c>
      <c r="AU189" s="239">
        <v>65</v>
      </c>
      <c r="AV189" s="239">
        <v>11</v>
      </c>
      <c r="AW189" s="239">
        <v>21</v>
      </c>
      <c r="AX189" s="239">
        <v>2</v>
      </c>
      <c r="AY189" s="239">
        <v>2</v>
      </c>
      <c r="AZ189" s="239">
        <v>3</v>
      </c>
      <c r="BA189" s="239">
        <v>21</v>
      </c>
      <c r="BB189" s="239">
        <v>44</v>
      </c>
      <c r="BC189" s="239" t="s">
        <v>384</v>
      </c>
      <c r="BD189" s="239">
        <v>5</v>
      </c>
      <c r="BE189" s="239">
        <v>1</v>
      </c>
      <c r="BI189" s="239">
        <v>15</v>
      </c>
      <c r="BJ189" s="239">
        <v>9</v>
      </c>
      <c r="BK189" s="239">
        <v>65</v>
      </c>
      <c r="BL189" s="239">
        <v>11</v>
      </c>
      <c r="BM189" s="239">
        <v>21</v>
      </c>
      <c r="CT189" s="239">
        <v>454453.48404030199</v>
      </c>
      <c r="CU189" s="239">
        <v>4963208.7968842601</v>
      </c>
      <c r="CV189" s="239">
        <v>44.82083171</v>
      </c>
      <c r="CW189" s="239">
        <v>-93.576096609999993</v>
      </c>
      <c r="CX189" s="239" t="s">
        <v>379</v>
      </c>
      <c r="CY189" s="239" t="s">
        <v>2282</v>
      </c>
    </row>
    <row r="190" spans="1:103" x14ac:dyDescent="0.25">
      <c r="A190" s="239">
        <v>840802</v>
      </c>
      <c r="B190" s="239">
        <v>2</v>
      </c>
      <c r="C190" s="239">
        <v>212</v>
      </c>
      <c r="D190" s="239">
        <v>150.37899999999999</v>
      </c>
      <c r="E190" s="239">
        <v>10</v>
      </c>
      <c r="F190" s="239" t="s">
        <v>2052</v>
      </c>
      <c r="H190" s="239" t="s">
        <v>374</v>
      </c>
      <c r="I190" s="239">
        <v>25</v>
      </c>
      <c r="K190" s="239">
        <v>20507718</v>
      </c>
      <c r="L190" s="239">
        <v>202570118</v>
      </c>
      <c r="M190" s="239">
        <v>9</v>
      </c>
      <c r="N190" s="239">
        <v>13</v>
      </c>
      <c r="O190" s="239">
        <v>2020</v>
      </c>
      <c r="P190" s="239" t="s">
        <v>389</v>
      </c>
      <c r="Q190" s="239">
        <v>4</v>
      </c>
      <c r="R190" s="239" t="s">
        <v>393</v>
      </c>
      <c r="S190" s="239">
        <v>5</v>
      </c>
      <c r="T190" s="239">
        <v>0</v>
      </c>
      <c r="U190" s="239">
        <v>1</v>
      </c>
      <c r="W190" s="239">
        <v>55</v>
      </c>
      <c r="X190" s="239">
        <v>2</v>
      </c>
      <c r="Y190" s="239">
        <v>4</v>
      </c>
      <c r="Z190" s="239">
        <v>1</v>
      </c>
      <c r="AB190" s="239">
        <v>1</v>
      </c>
      <c r="AC190" s="239">
        <v>98</v>
      </c>
      <c r="AD190" s="239" t="s">
        <v>2283</v>
      </c>
      <c r="AF190" s="239" t="s">
        <v>378</v>
      </c>
      <c r="AG190" s="239">
        <v>3</v>
      </c>
      <c r="AH190" s="239">
        <v>2</v>
      </c>
      <c r="AI190" s="239">
        <v>2</v>
      </c>
      <c r="AJ190" s="239">
        <v>3</v>
      </c>
      <c r="AK190" s="239">
        <v>30</v>
      </c>
      <c r="AL190" s="239">
        <v>39</v>
      </c>
      <c r="AM190" s="239" t="s">
        <v>384</v>
      </c>
      <c r="AN190" s="239">
        <v>11</v>
      </c>
      <c r="AO190" s="239">
        <v>70</v>
      </c>
      <c r="AP190" s="239">
        <v>90</v>
      </c>
      <c r="AS190" s="239">
        <v>11</v>
      </c>
      <c r="AT190" s="239">
        <v>9</v>
      </c>
      <c r="AU190" s="239">
        <v>60</v>
      </c>
      <c r="AV190" s="239">
        <v>11</v>
      </c>
      <c r="AW190" s="239">
        <v>21</v>
      </c>
      <c r="CT190" s="239">
        <v>454461.95072390197</v>
      </c>
      <c r="CU190" s="239">
        <v>4963225.7302514603</v>
      </c>
      <c r="CV190" s="239">
        <v>44.820984680000002</v>
      </c>
      <c r="CW190" s="239">
        <v>-93.575991040000005</v>
      </c>
      <c r="CX190" s="239" t="s">
        <v>379</v>
      </c>
      <c r="CY190" s="239" t="s">
        <v>2284</v>
      </c>
    </row>
    <row r="191" spans="1:103" x14ac:dyDescent="0.25">
      <c r="A191" s="239">
        <v>581264</v>
      </c>
      <c r="B191" s="239">
        <v>2</v>
      </c>
      <c r="C191" s="239">
        <v>212</v>
      </c>
      <c r="D191" s="239">
        <v>150.38200000000001</v>
      </c>
      <c r="E191" s="239">
        <v>10</v>
      </c>
      <c r="F191" s="239" t="s">
        <v>2052</v>
      </c>
      <c r="H191" s="239" t="s">
        <v>374</v>
      </c>
      <c r="I191" s="239">
        <v>25</v>
      </c>
      <c r="K191" s="239">
        <v>18002283</v>
      </c>
      <c r="M191" s="239">
        <v>3</v>
      </c>
      <c r="N191" s="239">
        <v>5</v>
      </c>
      <c r="O191" s="239">
        <v>2018</v>
      </c>
      <c r="P191" s="239" t="s">
        <v>381</v>
      </c>
      <c r="Q191" s="239">
        <v>15</v>
      </c>
      <c r="R191" s="239" t="s">
        <v>376</v>
      </c>
      <c r="S191" s="239">
        <v>5</v>
      </c>
      <c r="T191" s="239">
        <v>0</v>
      </c>
      <c r="U191" s="239">
        <v>2</v>
      </c>
      <c r="W191" s="239">
        <v>61</v>
      </c>
      <c r="X191" s="239">
        <v>2</v>
      </c>
      <c r="Y191" s="239">
        <v>1</v>
      </c>
      <c r="Z191" s="239">
        <v>7</v>
      </c>
      <c r="AA191" s="239">
        <v>5</v>
      </c>
      <c r="AB191" s="239">
        <v>5</v>
      </c>
      <c r="AC191" s="239">
        <v>98</v>
      </c>
      <c r="AD191" s="239" t="s">
        <v>377</v>
      </c>
      <c r="AF191" s="239" t="s">
        <v>470</v>
      </c>
      <c r="AG191" s="239">
        <v>90</v>
      </c>
      <c r="AH191" s="239">
        <v>2</v>
      </c>
      <c r="AI191" s="239">
        <v>2</v>
      </c>
      <c r="AJ191" s="239">
        <v>4</v>
      </c>
      <c r="AK191" s="239">
        <v>21</v>
      </c>
      <c r="AL191" s="239">
        <v>34</v>
      </c>
      <c r="AM191" s="239" t="s">
        <v>374</v>
      </c>
      <c r="AN191" s="239">
        <v>5</v>
      </c>
      <c r="AO191" s="239">
        <v>68</v>
      </c>
      <c r="AS191" s="239">
        <v>15</v>
      </c>
      <c r="AT191" s="239">
        <v>9</v>
      </c>
      <c r="AU191" s="239">
        <v>65</v>
      </c>
      <c r="AV191" s="239">
        <v>11</v>
      </c>
      <c r="AW191" s="239">
        <v>21</v>
      </c>
      <c r="AX191" s="239">
        <v>2</v>
      </c>
      <c r="AY191" s="239">
        <v>4</v>
      </c>
      <c r="AZ191" s="239">
        <v>4</v>
      </c>
      <c r="BA191" s="239">
        <v>21</v>
      </c>
      <c r="BB191" s="239">
        <v>47</v>
      </c>
      <c r="BC191" s="239" t="s">
        <v>374</v>
      </c>
      <c r="BD191" s="239">
        <v>5</v>
      </c>
      <c r="BE191" s="239">
        <v>68</v>
      </c>
      <c r="BI191" s="239">
        <v>15</v>
      </c>
      <c r="BJ191" s="239">
        <v>9</v>
      </c>
      <c r="BK191" s="239">
        <v>65</v>
      </c>
      <c r="BL191" s="239">
        <v>11</v>
      </c>
      <c r="BM191" s="239">
        <v>21</v>
      </c>
      <c r="CT191" s="239">
        <v>454456.93417597999</v>
      </c>
      <c r="CU191" s="239">
        <v>4963230.2073006099</v>
      </c>
      <c r="CV191" s="239">
        <v>44.821024659999999</v>
      </c>
      <c r="CW191" s="239">
        <v>-93.576054889999995</v>
      </c>
      <c r="CX191" s="239" t="s">
        <v>379</v>
      </c>
      <c r="CY191" s="239" t="s">
        <v>2285</v>
      </c>
    </row>
    <row r="192" spans="1:103" x14ac:dyDescent="0.25">
      <c r="A192" s="239">
        <v>10939217</v>
      </c>
      <c r="B192" s="239">
        <v>2</v>
      </c>
      <c r="C192" s="239">
        <v>212</v>
      </c>
      <c r="D192" s="239">
        <v>150.40100000000001</v>
      </c>
      <c r="E192" s="239">
        <v>10</v>
      </c>
      <c r="F192" s="239" t="s">
        <v>2052</v>
      </c>
      <c r="H192" s="239" t="s">
        <v>374</v>
      </c>
      <c r="I192" s="239">
        <v>25</v>
      </c>
      <c r="K192" s="239">
        <v>14512788</v>
      </c>
      <c r="L192" s="239">
        <v>143350244</v>
      </c>
      <c r="M192" s="239">
        <v>11</v>
      </c>
      <c r="N192" s="239">
        <v>26</v>
      </c>
      <c r="O192" s="239">
        <v>2014</v>
      </c>
      <c r="P192" s="239" t="s">
        <v>375</v>
      </c>
      <c r="Q192" s="239">
        <v>11</v>
      </c>
      <c r="R192" s="239" t="s">
        <v>393</v>
      </c>
      <c r="S192" s="239">
        <v>4</v>
      </c>
      <c r="T192" s="239">
        <v>0</v>
      </c>
      <c r="U192" s="239">
        <v>2</v>
      </c>
      <c r="V192" s="239">
        <v>5</v>
      </c>
      <c r="W192" s="239">
        <v>10</v>
      </c>
      <c r="X192" s="239">
        <v>2</v>
      </c>
      <c r="Y192" s="239">
        <v>1</v>
      </c>
      <c r="Z192" s="239">
        <v>4</v>
      </c>
      <c r="AB192" s="239">
        <v>3</v>
      </c>
      <c r="AC192" s="239">
        <v>98</v>
      </c>
      <c r="AD192" s="239">
        <v>212</v>
      </c>
      <c r="AE192" s="239" t="s">
        <v>2214</v>
      </c>
      <c r="AF192" s="239" t="s">
        <v>378</v>
      </c>
      <c r="AG192" s="239">
        <v>10</v>
      </c>
      <c r="AH192" s="239">
        <v>2</v>
      </c>
      <c r="AI192" s="239">
        <v>2</v>
      </c>
      <c r="AJ192" s="239">
        <v>3</v>
      </c>
      <c r="AK192" s="239">
        <v>21</v>
      </c>
      <c r="AL192" s="239">
        <v>54</v>
      </c>
      <c r="AM192" s="239" t="s">
        <v>384</v>
      </c>
      <c r="AN192" s="239">
        <v>5</v>
      </c>
      <c r="AO192" s="239">
        <v>72</v>
      </c>
      <c r="AS192" s="239">
        <v>3</v>
      </c>
      <c r="AT192" s="239">
        <v>98</v>
      </c>
      <c r="AU192" s="239">
        <v>60</v>
      </c>
      <c r="AV192" s="239">
        <v>11</v>
      </c>
      <c r="AW192" s="239">
        <v>21</v>
      </c>
      <c r="AX192" s="239">
        <v>2</v>
      </c>
      <c r="AY192" s="239">
        <v>4</v>
      </c>
      <c r="AZ192" s="239">
        <v>3</v>
      </c>
      <c r="BA192" s="239">
        <v>21</v>
      </c>
      <c r="BB192" s="239">
        <v>17</v>
      </c>
      <c r="BC192" s="239" t="s">
        <v>384</v>
      </c>
      <c r="BD192" s="239">
        <v>5</v>
      </c>
      <c r="BE192" s="239">
        <v>1</v>
      </c>
      <c r="BI192" s="239">
        <v>3</v>
      </c>
      <c r="BJ192" s="239">
        <v>98</v>
      </c>
      <c r="BK192" s="239">
        <v>60</v>
      </c>
      <c r="BL192" s="239">
        <v>11</v>
      </c>
      <c r="BM192" s="239">
        <v>21</v>
      </c>
      <c r="CT192" s="239">
        <v>454498</v>
      </c>
      <c r="CU192" s="239">
        <v>4963222</v>
      </c>
      <c r="CV192" s="239">
        <v>44.820954299999997</v>
      </c>
      <c r="CW192" s="239">
        <v>-93.575532499999994</v>
      </c>
      <c r="CX192" s="239" t="s">
        <v>379</v>
      </c>
      <c r="CY192" s="239" t="s">
        <v>2286</v>
      </c>
    </row>
    <row r="193" spans="1:103" x14ac:dyDescent="0.25">
      <c r="A193" s="239">
        <v>11022879</v>
      </c>
      <c r="B193" s="239">
        <v>2</v>
      </c>
      <c r="C193" s="239">
        <v>212</v>
      </c>
      <c r="D193" s="239">
        <v>150.40100000000001</v>
      </c>
      <c r="E193" s="239">
        <v>10</v>
      </c>
      <c r="F193" s="239" t="s">
        <v>2052</v>
      </c>
      <c r="H193" s="239" t="s">
        <v>374</v>
      </c>
      <c r="I193" s="239">
        <v>25</v>
      </c>
      <c r="K193" s="239">
        <v>15035513</v>
      </c>
      <c r="L193" s="239">
        <v>153060016</v>
      </c>
      <c r="M193" s="239">
        <v>11</v>
      </c>
      <c r="N193" s="239">
        <v>2</v>
      </c>
      <c r="O193" s="239">
        <v>2015</v>
      </c>
      <c r="P193" s="239" t="s">
        <v>381</v>
      </c>
      <c r="Q193" s="239">
        <v>0</v>
      </c>
      <c r="R193" s="239" t="s">
        <v>393</v>
      </c>
      <c r="S193" s="239">
        <v>5</v>
      </c>
      <c r="T193" s="239">
        <v>0</v>
      </c>
      <c r="U193" s="239">
        <v>1</v>
      </c>
      <c r="V193" s="239">
        <v>98</v>
      </c>
      <c r="W193" s="239">
        <v>16</v>
      </c>
      <c r="X193" s="239">
        <v>2</v>
      </c>
      <c r="Y193" s="239">
        <v>6</v>
      </c>
      <c r="Z193" s="239">
        <v>1</v>
      </c>
      <c r="AB193" s="239">
        <v>1</v>
      </c>
      <c r="AC193" s="239">
        <v>98</v>
      </c>
      <c r="AD193" s="239" t="s">
        <v>426</v>
      </c>
      <c r="AE193" s="239" t="s">
        <v>2287</v>
      </c>
      <c r="AF193" s="239" t="s">
        <v>378</v>
      </c>
      <c r="AG193" s="239">
        <v>4</v>
      </c>
      <c r="AH193" s="239">
        <v>2</v>
      </c>
      <c r="AI193" s="239">
        <v>2</v>
      </c>
      <c r="AJ193" s="239">
        <v>3</v>
      </c>
      <c r="AK193" s="239">
        <v>21</v>
      </c>
      <c r="AL193" s="239">
        <v>20</v>
      </c>
      <c r="AM193" s="239" t="s">
        <v>374</v>
      </c>
      <c r="AN193" s="239">
        <v>5</v>
      </c>
      <c r="AO193" s="239">
        <v>1</v>
      </c>
      <c r="AS193" s="239">
        <v>3</v>
      </c>
      <c r="AT193" s="239">
        <v>98</v>
      </c>
      <c r="AU193" s="239">
        <v>65</v>
      </c>
      <c r="AV193" s="239">
        <v>11</v>
      </c>
      <c r="AW193" s="239">
        <v>21</v>
      </c>
      <c r="CT193" s="239">
        <v>454498</v>
      </c>
      <c r="CU193" s="239">
        <v>4963222</v>
      </c>
      <c r="CV193" s="239">
        <v>44.820954299999997</v>
      </c>
      <c r="CW193" s="239">
        <v>-93.575532499999994</v>
      </c>
      <c r="CX193" s="239" t="s">
        <v>379</v>
      </c>
      <c r="CY193" s="239" t="s">
        <v>2288</v>
      </c>
    </row>
    <row r="194" spans="1:103" x14ac:dyDescent="0.25">
      <c r="A194" s="239">
        <v>564746</v>
      </c>
      <c r="B194" s="239">
        <v>2</v>
      </c>
      <c r="C194" s="239">
        <v>212</v>
      </c>
      <c r="D194" s="239">
        <v>150.411</v>
      </c>
      <c r="E194" s="239">
        <v>10</v>
      </c>
      <c r="F194" s="239" t="s">
        <v>2052</v>
      </c>
      <c r="H194" s="239" t="s">
        <v>374</v>
      </c>
      <c r="I194" s="239">
        <v>25</v>
      </c>
      <c r="K194" s="239">
        <v>18001489</v>
      </c>
      <c r="M194" s="239">
        <v>2</v>
      </c>
      <c r="N194" s="239">
        <v>9</v>
      </c>
      <c r="O194" s="239">
        <v>2018</v>
      </c>
      <c r="P194" s="239" t="s">
        <v>383</v>
      </c>
      <c r="Q194" s="239">
        <v>11</v>
      </c>
      <c r="R194" s="239" t="s">
        <v>376</v>
      </c>
      <c r="S194" s="239">
        <v>5</v>
      </c>
      <c r="T194" s="239">
        <v>0</v>
      </c>
      <c r="U194" s="239">
        <v>2</v>
      </c>
      <c r="V194" s="239">
        <v>12</v>
      </c>
      <c r="W194" s="239">
        <v>10</v>
      </c>
      <c r="X194" s="239">
        <v>2</v>
      </c>
      <c r="Y194" s="239">
        <v>1</v>
      </c>
      <c r="Z194" s="239">
        <v>1</v>
      </c>
      <c r="AB194" s="239">
        <v>4</v>
      </c>
      <c r="AC194" s="239">
        <v>98</v>
      </c>
      <c r="AD194" s="239" t="s">
        <v>377</v>
      </c>
      <c r="AF194" s="239" t="s">
        <v>378</v>
      </c>
      <c r="AG194" s="239">
        <v>7</v>
      </c>
      <c r="AH194" s="239">
        <v>2</v>
      </c>
      <c r="AI194" s="239">
        <v>2</v>
      </c>
      <c r="AJ194" s="239">
        <v>4</v>
      </c>
      <c r="AK194" s="239">
        <v>21</v>
      </c>
      <c r="AL194" s="239">
        <v>63</v>
      </c>
      <c r="AM194" s="239" t="s">
        <v>374</v>
      </c>
      <c r="AN194" s="239">
        <v>5</v>
      </c>
      <c r="AO194" s="239">
        <v>1</v>
      </c>
      <c r="AS194" s="239">
        <v>15</v>
      </c>
      <c r="AT194" s="239">
        <v>9</v>
      </c>
      <c r="AU194" s="239">
        <v>65</v>
      </c>
      <c r="AV194" s="239">
        <v>11</v>
      </c>
      <c r="AW194" s="239">
        <v>21</v>
      </c>
      <c r="AX194" s="239">
        <v>1</v>
      </c>
      <c r="AY194" s="239">
        <v>3</v>
      </c>
      <c r="AZ194" s="239">
        <v>4</v>
      </c>
      <c r="BA194" s="239">
        <v>26</v>
      </c>
      <c r="BI194" s="239">
        <v>15</v>
      </c>
      <c r="BJ194" s="239">
        <v>9</v>
      </c>
      <c r="BK194" s="239">
        <v>65</v>
      </c>
      <c r="BL194" s="239">
        <v>11</v>
      </c>
      <c r="BM194" s="239">
        <v>21</v>
      </c>
      <c r="CT194" s="239">
        <v>454514.11862999399</v>
      </c>
      <c r="CU194" s="239">
        <v>4963223.3044303404</v>
      </c>
      <c r="CV194" s="239">
        <v>44.820966169999998</v>
      </c>
      <c r="CW194" s="239">
        <v>-93.575331009999999</v>
      </c>
      <c r="CX194" s="239" t="s">
        <v>379</v>
      </c>
      <c r="CY194" s="239" t="s">
        <v>2289</v>
      </c>
    </row>
    <row r="195" spans="1:103" x14ac:dyDescent="0.25">
      <c r="A195" s="239">
        <v>10938802</v>
      </c>
      <c r="B195" s="239">
        <v>2</v>
      </c>
      <c r="C195" s="239">
        <v>212</v>
      </c>
      <c r="D195" s="239">
        <v>150.41900000000001</v>
      </c>
      <c r="E195" s="239">
        <v>10</v>
      </c>
      <c r="F195" s="239" t="s">
        <v>2052</v>
      </c>
      <c r="H195" s="239" t="s">
        <v>374</v>
      </c>
      <c r="I195" s="239">
        <v>25</v>
      </c>
      <c r="K195" s="239">
        <v>14512365</v>
      </c>
      <c r="L195" s="239">
        <v>143200292</v>
      </c>
      <c r="M195" s="239">
        <v>11</v>
      </c>
      <c r="N195" s="239">
        <v>16</v>
      </c>
      <c r="O195" s="239">
        <v>2014</v>
      </c>
      <c r="P195" s="239" t="s">
        <v>389</v>
      </c>
      <c r="Q195" s="239">
        <v>10</v>
      </c>
      <c r="R195" s="239" t="s">
        <v>376</v>
      </c>
      <c r="S195" s="239">
        <v>5</v>
      </c>
      <c r="T195" s="239">
        <v>0</v>
      </c>
      <c r="U195" s="239">
        <v>2</v>
      </c>
      <c r="V195" s="239">
        <v>10</v>
      </c>
      <c r="W195" s="239">
        <v>10</v>
      </c>
      <c r="X195" s="239">
        <v>2</v>
      </c>
      <c r="Y195" s="239">
        <v>1</v>
      </c>
      <c r="Z195" s="239">
        <v>1</v>
      </c>
      <c r="AB195" s="239">
        <v>2</v>
      </c>
      <c r="AC195" s="239">
        <v>98</v>
      </c>
      <c r="AD195" s="239" t="s">
        <v>404</v>
      </c>
      <c r="AE195" s="239" t="s">
        <v>2290</v>
      </c>
      <c r="AF195" s="239" t="s">
        <v>378</v>
      </c>
      <c r="AG195" s="239">
        <v>5</v>
      </c>
      <c r="AH195" s="239">
        <v>2</v>
      </c>
      <c r="AI195" s="239">
        <v>3</v>
      </c>
      <c r="AJ195" s="239">
        <v>3</v>
      </c>
      <c r="AK195" s="239">
        <v>21</v>
      </c>
      <c r="AL195" s="239">
        <v>22</v>
      </c>
      <c r="AM195" s="239" t="s">
        <v>374</v>
      </c>
      <c r="AN195" s="239">
        <v>5</v>
      </c>
      <c r="AO195" s="239">
        <v>8</v>
      </c>
      <c r="AS195" s="239">
        <v>1</v>
      </c>
      <c r="AT195" s="239">
        <v>98</v>
      </c>
      <c r="AU195" s="239">
        <v>65</v>
      </c>
      <c r="AV195" s="239">
        <v>11</v>
      </c>
      <c r="AW195" s="239">
        <v>21</v>
      </c>
      <c r="AX195" s="239">
        <v>2</v>
      </c>
      <c r="AY195" s="239">
        <v>11</v>
      </c>
      <c r="AZ195" s="239">
        <v>4</v>
      </c>
      <c r="BA195" s="239">
        <v>21</v>
      </c>
      <c r="BB195" s="239">
        <v>54</v>
      </c>
      <c r="BC195" s="239" t="s">
        <v>374</v>
      </c>
      <c r="BD195" s="239">
        <v>5</v>
      </c>
      <c r="BE195" s="239">
        <v>1</v>
      </c>
      <c r="BI195" s="239">
        <v>1</v>
      </c>
      <c r="BJ195" s="239">
        <v>98</v>
      </c>
      <c r="BK195" s="239">
        <v>65</v>
      </c>
      <c r="BL195" s="239">
        <v>11</v>
      </c>
      <c r="BM195" s="239">
        <v>21</v>
      </c>
      <c r="CT195" s="239">
        <v>454528</v>
      </c>
      <c r="CU195" s="239">
        <v>4963225</v>
      </c>
      <c r="CV195" s="239">
        <v>44.820979000000001</v>
      </c>
      <c r="CW195" s="239">
        <v>-93.575158200000004</v>
      </c>
      <c r="CX195" s="239" t="s">
        <v>379</v>
      </c>
      <c r="CY195" s="239" t="s">
        <v>2291</v>
      </c>
    </row>
    <row r="196" spans="1:103" x14ac:dyDescent="0.25">
      <c r="A196" s="239">
        <v>10939635</v>
      </c>
      <c r="B196" s="239">
        <v>2</v>
      </c>
      <c r="C196" s="239">
        <v>212</v>
      </c>
      <c r="D196" s="239">
        <v>150.41900000000001</v>
      </c>
      <c r="E196" s="239">
        <v>10</v>
      </c>
      <c r="F196" s="239" t="s">
        <v>2052</v>
      </c>
      <c r="H196" s="239" t="s">
        <v>374</v>
      </c>
      <c r="I196" s="239">
        <v>25</v>
      </c>
      <c r="K196" s="239">
        <v>14513523</v>
      </c>
      <c r="L196" s="239">
        <v>143510268</v>
      </c>
      <c r="M196" s="239">
        <v>12</v>
      </c>
      <c r="N196" s="239">
        <v>16</v>
      </c>
      <c r="O196" s="239">
        <v>2014</v>
      </c>
      <c r="P196" s="239" t="s">
        <v>391</v>
      </c>
      <c r="Q196" s="239">
        <v>17</v>
      </c>
      <c r="S196" s="239">
        <v>3</v>
      </c>
      <c r="T196" s="239">
        <v>0</v>
      </c>
      <c r="U196" s="239">
        <v>2</v>
      </c>
      <c r="V196" s="239">
        <v>8</v>
      </c>
      <c r="W196" s="239">
        <v>10</v>
      </c>
      <c r="X196" s="239">
        <v>2</v>
      </c>
      <c r="Y196" s="239">
        <v>4</v>
      </c>
      <c r="Z196" s="239">
        <v>2</v>
      </c>
      <c r="AB196" s="239">
        <v>1</v>
      </c>
      <c r="AC196" s="239">
        <v>98</v>
      </c>
      <c r="AD196" s="239">
        <v>212</v>
      </c>
      <c r="AE196" s="239" t="s">
        <v>2292</v>
      </c>
      <c r="AF196" s="239" t="s">
        <v>378</v>
      </c>
      <c r="AG196" s="239">
        <v>8</v>
      </c>
      <c r="AH196" s="239">
        <v>2</v>
      </c>
      <c r="AI196" s="239">
        <v>2</v>
      </c>
      <c r="AJ196" s="239">
        <v>3</v>
      </c>
      <c r="AK196" s="239">
        <v>22</v>
      </c>
      <c r="AL196" s="239">
        <v>43</v>
      </c>
      <c r="AM196" s="239" t="s">
        <v>374</v>
      </c>
      <c r="AN196" s="239">
        <v>5</v>
      </c>
      <c r="AO196" s="239">
        <v>21</v>
      </c>
      <c r="AP196" s="239">
        <v>8</v>
      </c>
      <c r="AS196" s="239">
        <v>1</v>
      </c>
      <c r="AT196" s="239">
        <v>98</v>
      </c>
      <c r="AU196" s="239">
        <v>65</v>
      </c>
      <c r="AV196" s="239">
        <v>11</v>
      </c>
      <c r="AW196" s="239">
        <v>21</v>
      </c>
      <c r="AX196" s="239">
        <v>2</v>
      </c>
      <c r="AY196" s="239">
        <v>4</v>
      </c>
      <c r="AZ196" s="239">
        <v>4</v>
      </c>
      <c r="BA196" s="239">
        <v>21</v>
      </c>
      <c r="BB196" s="239">
        <v>59</v>
      </c>
      <c r="BC196" s="239" t="s">
        <v>374</v>
      </c>
      <c r="BD196" s="239">
        <v>5</v>
      </c>
      <c r="BE196" s="239">
        <v>1</v>
      </c>
      <c r="BI196" s="239">
        <v>1</v>
      </c>
      <c r="BJ196" s="239">
        <v>98</v>
      </c>
      <c r="BK196" s="239">
        <v>65</v>
      </c>
      <c r="BL196" s="239">
        <v>11</v>
      </c>
      <c r="BM196" s="239">
        <v>21</v>
      </c>
      <c r="CT196" s="239">
        <v>454528</v>
      </c>
      <c r="CU196" s="239">
        <v>4963225</v>
      </c>
      <c r="CV196" s="239">
        <v>44.820979000000001</v>
      </c>
      <c r="CW196" s="239">
        <v>-93.575158200000004</v>
      </c>
      <c r="CX196" s="239" t="s">
        <v>379</v>
      </c>
      <c r="CY196" s="239" t="s">
        <v>2293</v>
      </c>
    </row>
    <row r="197" spans="1:103" x14ac:dyDescent="0.25">
      <c r="A197" s="239">
        <v>356560</v>
      </c>
      <c r="B197" s="239">
        <v>2</v>
      </c>
      <c r="C197" s="239">
        <v>212</v>
      </c>
      <c r="D197" s="239">
        <v>150.44200000000001</v>
      </c>
      <c r="E197" s="239">
        <v>10</v>
      </c>
      <c r="F197" s="239" t="s">
        <v>2052</v>
      </c>
      <c r="H197" s="239" t="s">
        <v>374</v>
      </c>
      <c r="I197" s="239">
        <v>25</v>
      </c>
      <c r="K197" s="239">
        <v>16506384</v>
      </c>
      <c r="M197" s="239">
        <v>6</v>
      </c>
      <c r="N197" s="239">
        <v>14</v>
      </c>
      <c r="O197" s="239">
        <v>2016</v>
      </c>
      <c r="P197" s="239" t="s">
        <v>391</v>
      </c>
      <c r="Q197" s="239">
        <v>12</v>
      </c>
      <c r="R197" s="239" t="s">
        <v>376</v>
      </c>
      <c r="S197" s="239">
        <v>5</v>
      </c>
      <c r="T197" s="239">
        <v>0</v>
      </c>
      <c r="U197" s="239">
        <v>1</v>
      </c>
      <c r="W197" s="239">
        <v>32</v>
      </c>
      <c r="X197" s="239">
        <v>2</v>
      </c>
      <c r="Y197" s="239">
        <v>1</v>
      </c>
      <c r="Z197" s="239">
        <v>2</v>
      </c>
      <c r="AA197" s="239">
        <v>3</v>
      </c>
      <c r="AB197" s="239">
        <v>2</v>
      </c>
      <c r="AC197" s="239">
        <v>98</v>
      </c>
      <c r="AD197" s="239" t="s">
        <v>377</v>
      </c>
      <c r="AF197" s="239" t="s">
        <v>470</v>
      </c>
      <c r="AG197" s="239">
        <v>3</v>
      </c>
      <c r="AH197" s="239">
        <v>2</v>
      </c>
      <c r="AI197" s="239">
        <v>2</v>
      </c>
      <c r="AJ197" s="239">
        <v>4</v>
      </c>
      <c r="AK197" s="239">
        <v>21</v>
      </c>
      <c r="AL197" s="239">
        <v>18</v>
      </c>
      <c r="AM197" s="239" t="s">
        <v>384</v>
      </c>
      <c r="AN197" s="239">
        <v>5</v>
      </c>
      <c r="AO197" s="239">
        <v>75</v>
      </c>
      <c r="AS197" s="239">
        <v>14</v>
      </c>
      <c r="AT197" s="239">
        <v>9</v>
      </c>
      <c r="AU197" s="239">
        <v>65</v>
      </c>
      <c r="AV197" s="239">
        <v>11</v>
      </c>
      <c r="AW197" s="239">
        <v>21</v>
      </c>
      <c r="CT197" s="239">
        <v>454533.91753450199</v>
      </c>
      <c r="CU197" s="239">
        <v>4963249.0136313597</v>
      </c>
      <c r="CV197" s="239">
        <v>44.821198860000003</v>
      </c>
      <c r="CW197" s="239">
        <v>-93.575082890000004</v>
      </c>
      <c r="CX197" s="239" t="s">
        <v>379</v>
      </c>
      <c r="CY197" s="239" t="s">
        <v>2294</v>
      </c>
    </row>
    <row r="198" spans="1:103" x14ac:dyDescent="0.25">
      <c r="A198" s="239">
        <v>10782875</v>
      </c>
      <c r="B198" s="239">
        <v>2</v>
      </c>
      <c r="C198" s="239">
        <v>212</v>
      </c>
      <c r="D198" s="239">
        <v>150.45500000000001</v>
      </c>
      <c r="E198" s="239">
        <v>10</v>
      </c>
      <c r="F198" s="239" t="s">
        <v>2052</v>
      </c>
      <c r="H198" s="239" t="s">
        <v>374</v>
      </c>
      <c r="I198" s="239">
        <v>25</v>
      </c>
      <c r="L198" s="239">
        <v>130070083</v>
      </c>
      <c r="M198" s="239">
        <v>12</v>
      </c>
      <c r="N198" s="239">
        <v>4</v>
      </c>
      <c r="O198" s="239">
        <v>2012</v>
      </c>
      <c r="P198" s="239" t="s">
        <v>391</v>
      </c>
      <c r="Q198" s="239">
        <v>13</v>
      </c>
      <c r="S198" s="239">
        <v>5</v>
      </c>
      <c r="T198" s="239">
        <v>0</v>
      </c>
      <c r="U198" s="239">
        <v>1</v>
      </c>
      <c r="V198" s="239">
        <v>5</v>
      </c>
      <c r="W198" s="239">
        <v>4</v>
      </c>
      <c r="Y198" s="239">
        <v>1</v>
      </c>
      <c r="Z198" s="239">
        <v>1</v>
      </c>
      <c r="AB198" s="239">
        <v>1</v>
      </c>
      <c r="AC198" s="239">
        <v>98</v>
      </c>
      <c r="AF198" s="239" t="s">
        <v>378</v>
      </c>
      <c r="AG198" s="239">
        <v>4</v>
      </c>
      <c r="AH198" s="239">
        <v>2</v>
      </c>
      <c r="AI198" s="239">
        <v>2</v>
      </c>
      <c r="AJ198" s="239">
        <v>4</v>
      </c>
      <c r="AK198" s="239">
        <v>21</v>
      </c>
      <c r="AL198" s="239">
        <v>16</v>
      </c>
      <c r="AM198" s="239" t="s">
        <v>374</v>
      </c>
      <c r="AT198" s="239">
        <v>98</v>
      </c>
      <c r="AU198" s="239">
        <v>65</v>
      </c>
      <c r="CT198" s="239">
        <v>454584</v>
      </c>
      <c r="CU198" s="239">
        <v>4963230</v>
      </c>
      <c r="CV198" s="239">
        <v>44.821034300000001</v>
      </c>
      <c r="CW198" s="239">
        <v>-93.574443000000002</v>
      </c>
      <c r="CX198" s="239" t="s">
        <v>379</v>
      </c>
    </row>
    <row r="199" spans="1:103" x14ac:dyDescent="0.25">
      <c r="A199" s="239">
        <v>587358</v>
      </c>
      <c r="B199" s="239">
        <v>2</v>
      </c>
      <c r="C199" s="239">
        <v>212</v>
      </c>
      <c r="D199" s="239">
        <v>150.45699999999999</v>
      </c>
      <c r="E199" s="239">
        <v>10</v>
      </c>
      <c r="F199" s="239" t="s">
        <v>2052</v>
      </c>
      <c r="H199" s="239" t="s">
        <v>374</v>
      </c>
      <c r="I199" s="239">
        <v>25</v>
      </c>
      <c r="K199" s="239">
        <v>18504494</v>
      </c>
      <c r="M199" s="239">
        <v>4</v>
      </c>
      <c r="N199" s="239">
        <v>2</v>
      </c>
      <c r="O199" s="239">
        <v>2018</v>
      </c>
      <c r="P199" s="239" t="s">
        <v>381</v>
      </c>
      <c r="Q199" s="239">
        <v>20</v>
      </c>
      <c r="R199" s="239" t="s">
        <v>376</v>
      </c>
      <c r="S199" s="239">
        <v>5</v>
      </c>
      <c r="T199" s="239">
        <v>0</v>
      </c>
      <c r="U199" s="239">
        <v>1</v>
      </c>
      <c r="W199" s="239">
        <v>56</v>
      </c>
      <c r="X199" s="239">
        <v>2</v>
      </c>
      <c r="Y199" s="239">
        <v>4</v>
      </c>
      <c r="Z199" s="239">
        <v>4</v>
      </c>
      <c r="AB199" s="239">
        <v>3</v>
      </c>
      <c r="AC199" s="239">
        <v>98</v>
      </c>
      <c r="AD199" s="239" t="s">
        <v>2295</v>
      </c>
      <c r="AF199" s="239" t="s">
        <v>470</v>
      </c>
      <c r="AG199" s="239">
        <v>3</v>
      </c>
      <c r="AH199" s="239">
        <v>2</v>
      </c>
      <c r="AI199" s="239">
        <v>2</v>
      </c>
      <c r="AJ199" s="239">
        <v>4</v>
      </c>
      <c r="AK199" s="239">
        <v>21</v>
      </c>
      <c r="AL199" s="239">
        <v>52</v>
      </c>
      <c r="AM199" s="239" t="s">
        <v>374</v>
      </c>
      <c r="AN199" s="239">
        <v>5</v>
      </c>
      <c r="AO199" s="239">
        <v>71</v>
      </c>
      <c r="AS199" s="239">
        <v>15</v>
      </c>
      <c r="AT199" s="239">
        <v>9</v>
      </c>
      <c r="AU199" s="239">
        <v>65</v>
      </c>
      <c r="AV199" s="239">
        <v>11</v>
      </c>
      <c r="AW199" s="239">
        <v>21</v>
      </c>
      <c r="CT199" s="239">
        <v>454576.250952503</v>
      </c>
      <c r="CU199" s="239">
        <v>4963251.1303022597</v>
      </c>
      <c r="CV199" s="239">
        <v>44.821220609999997</v>
      </c>
      <c r="CW199" s="239">
        <v>-93.57454765</v>
      </c>
      <c r="CX199" s="239" t="s">
        <v>379</v>
      </c>
      <c r="CY199" s="239" t="s">
        <v>2296</v>
      </c>
    </row>
    <row r="200" spans="1:103" x14ac:dyDescent="0.25">
      <c r="A200" s="239">
        <v>762233</v>
      </c>
      <c r="B200" s="239">
        <v>2</v>
      </c>
      <c r="C200" s="239">
        <v>212</v>
      </c>
      <c r="D200" s="239">
        <v>150.46299999999999</v>
      </c>
      <c r="E200" s="239">
        <v>10</v>
      </c>
      <c r="F200" s="239" t="s">
        <v>2052</v>
      </c>
      <c r="H200" s="239" t="s">
        <v>374</v>
      </c>
      <c r="I200" s="239">
        <v>25</v>
      </c>
      <c r="K200" s="239">
        <v>19513851</v>
      </c>
      <c r="M200" s="239">
        <v>11</v>
      </c>
      <c r="N200" s="239">
        <v>13</v>
      </c>
      <c r="O200" s="239">
        <v>2019</v>
      </c>
      <c r="P200" s="239" t="s">
        <v>375</v>
      </c>
      <c r="Q200" s="239">
        <v>14</v>
      </c>
      <c r="R200" s="239" t="s">
        <v>393</v>
      </c>
      <c r="S200" s="239">
        <v>4</v>
      </c>
      <c r="T200" s="239">
        <v>0</v>
      </c>
      <c r="U200" s="239">
        <v>1</v>
      </c>
      <c r="W200" s="239">
        <v>83</v>
      </c>
      <c r="X200" s="239">
        <v>2</v>
      </c>
      <c r="Y200" s="239">
        <v>1</v>
      </c>
      <c r="Z200" s="239">
        <v>2</v>
      </c>
      <c r="AB200" s="239">
        <v>5</v>
      </c>
      <c r="AC200" s="239">
        <v>98</v>
      </c>
      <c r="AD200" s="239" t="s">
        <v>377</v>
      </c>
      <c r="AF200" s="239" t="s">
        <v>378</v>
      </c>
      <c r="AG200" s="239">
        <v>3</v>
      </c>
      <c r="AH200" s="239">
        <v>2</v>
      </c>
      <c r="AI200" s="239">
        <v>3</v>
      </c>
      <c r="AJ200" s="239">
        <v>3</v>
      </c>
      <c r="AK200" s="239">
        <v>21</v>
      </c>
      <c r="AL200" s="239">
        <v>79</v>
      </c>
      <c r="AM200" s="239" t="s">
        <v>374</v>
      </c>
      <c r="AN200" s="239">
        <v>5</v>
      </c>
      <c r="AO200" s="239">
        <v>90</v>
      </c>
      <c r="AS200" s="239">
        <v>15</v>
      </c>
      <c r="AT200" s="239">
        <v>98</v>
      </c>
      <c r="AU200" s="239">
        <v>65</v>
      </c>
      <c r="AV200" s="239">
        <v>11</v>
      </c>
      <c r="AW200" s="239">
        <v>21</v>
      </c>
      <c r="CT200" s="239">
        <v>454597.41766150302</v>
      </c>
      <c r="CU200" s="239">
        <v>4963229.9635932604</v>
      </c>
      <c r="CV200" s="239">
        <v>44.821031419999997</v>
      </c>
      <c r="CW200" s="239">
        <v>-93.574278039999996</v>
      </c>
      <c r="CX200" s="239" t="s">
        <v>379</v>
      </c>
      <c r="CY200" s="239" t="s">
        <v>2297</v>
      </c>
    </row>
    <row r="201" spans="1:103" x14ac:dyDescent="0.25">
      <c r="A201" s="239">
        <v>583064</v>
      </c>
      <c r="B201" s="239">
        <v>2</v>
      </c>
      <c r="C201" s="239">
        <v>212</v>
      </c>
      <c r="D201" s="239">
        <v>150.46799999999999</v>
      </c>
      <c r="E201" s="239">
        <v>10</v>
      </c>
      <c r="F201" s="239" t="s">
        <v>2052</v>
      </c>
      <c r="H201" s="239" t="s">
        <v>374</v>
      </c>
      <c r="I201" s="239">
        <v>25</v>
      </c>
      <c r="K201" s="239">
        <v>18503474</v>
      </c>
      <c r="M201" s="239">
        <v>3</v>
      </c>
      <c r="N201" s="239">
        <v>5</v>
      </c>
      <c r="O201" s="239">
        <v>2018</v>
      </c>
      <c r="P201" s="239" t="s">
        <v>381</v>
      </c>
      <c r="Q201" s="239">
        <v>15</v>
      </c>
      <c r="R201" s="239" t="s">
        <v>376</v>
      </c>
      <c r="S201" s="239">
        <v>5</v>
      </c>
      <c r="T201" s="239">
        <v>0</v>
      </c>
      <c r="U201" s="239">
        <v>7</v>
      </c>
      <c r="V201" s="239">
        <v>90</v>
      </c>
      <c r="W201" s="239">
        <v>10</v>
      </c>
      <c r="X201" s="239">
        <v>2</v>
      </c>
      <c r="Y201" s="239">
        <v>1</v>
      </c>
      <c r="Z201" s="239">
        <v>2</v>
      </c>
      <c r="AA201" s="239">
        <v>4</v>
      </c>
      <c r="AB201" s="239">
        <v>3</v>
      </c>
      <c r="AC201" s="239">
        <v>98</v>
      </c>
      <c r="AD201" s="239" t="s">
        <v>2298</v>
      </c>
      <c r="AF201" s="239" t="s">
        <v>470</v>
      </c>
      <c r="AG201" s="239">
        <v>90</v>
      </c>
      <c r="AH201" s="239">
        <v>2</v>
      </c>
      <c r="AI201" s="239">
        <v>5</v>
      </c>
      <c r="AJ201" s="239">
        <v>4</v>
      </c>
      <c r="AK201" s="239">
        <v>21</v>
      </c>
      <c r="AL201" s="239">
        <v>26</v>
      </c>
      <c r="AM201" s="239" t="s">
        <v>374</v>
      </c>
      <c r="AN201" s="239">
        <v>5</v>
      </c>
      <c r="AO201" s="239">
        <v>1</v>
      </c>
      <c r="AS201" s="239">
        <v>15</v>
      </c>
      <c r="AT201" s="239">
        <v>9</v>
      </c>
      <c r="AU201" s="239">
        <v>65</v>
      </c>
      <c r="AV201" s="239">
        <v>11</v>
      </c>
      <c r="AW201" s="239">
        <v>21</v>
      </c>
      <c r="AX201" s="239">
        <v>2</v>
      </c>
      <c r="AY201" s="239">
        <v>4</v>
      </c>
      <c r="AZ201" s="239">
        <v>4</v>
      </c>
      <c r="BA201" s="239">
        <v>34</v>
      </c>
      <c r="BB201" s="239">
        <v>29</v>
      </c>
      <c r="BC201" s="239" t="s">
        <v>384</v>
      </c>
      <c r="BD201" s="239">
        <v>5</v>
      </c>
      <c r="BE201" s="239">
        <v>1</v>
      </c>
      <c r="BI201" s="239">
        <v>15</v>
      </c>
      <c r="BJ201" s="239">
        <v>9</v>
      </c>
      <c r="BK201" s="239">
        <v>65</v>
      </c>
      <c r="BL201" s="239">
        <v>11</v>
      </c>
      <c r="BM201" s="239">
        <v>21</v>
      </c>
      <c r="BN201" s="239">
        <v>2</v>
      </c>
      <c r="BO201" s="239">
        <v>5</v>
      </c>
      <c r="BP201" s="239">
        <v>4</v>
      </c>
      <c r="BQ201" s="239">
        <v>34</v>
      </c>
      <c r="BR201" s="239">
        <v>32</v>
      </c>
      <c r="BS201" s="239" t="s">
        <v>374</v>
      </c>
      <c r="BT201" s="239">
        <v>5</v>
      </c>
      <c r="BU201" s="239">
        <v>1</v>
      </c>
      <c r="BY201" s="239">
        <v>15</v>
      </c>
      <c r="BZ201" s="239">
        <v>9</v>
      </c>
      <c r="CA201" s="239">
        <v>65</v>
      </c>
      <c r="CB201" s="239">
        <v>11</v>
      </c>
      <c r="CC201" s="239">
        <v>21</v>
      </c>
      <c r="CD201" s="239">
        <v>2</v>
      </c>
      <c r="CE201" s="239">
        <v>2</v>
      </c>
      <c r="CF201" s="239">
        <v>4</v>
      </c>
      <c r="CG201" s="239">
        <v>21</v>
      </c>
      <c r="CH201" s="239">
        <v>38</v>
      </c>
      <c r="CI201" s="239" t="s">
        <v>384</v>
      </c>
      <c r="CJ201" s="239">
        <v>5</v>
      </c>
      <c r="CK201" s="239">
        <v>1</v>
      </c>
      <c r="CO201" s="239">
        <v>15</v>
      </c>
      <c r="CP201" s="239">
        <v>9</v>
      </c>
      <c r="CQ201" s="239">
        <v>65</v>
      </c>
      <c r="CR201" s="239">
        <v>11</v>
      </c>
      <c r="CS201" s="239">
        <v>21</v>
      </c>
      <c r="CT201" s="239">
        <v>454593.18431970302</v>
      </c>
      <c r="CU201" s="239">
        <v>4963263.8303276598</v>
      </c>
      <c r="CV201" s="239">
        <v>44.821336010000003</v>
      </c>
      <c r="CW201" s="239">
        <v>-93.574334609999994</v>
      </c>
      <c r="CX201" s="239" t="s">
        <v>379</v>
      </c>
      <c r="CY201" s="239" t="s">
        <v>2299</v>
      </c>
    </row>
    <row r="202" spans="1:103" x14ac:dyDescent="0.25">
      <c r="A202" s="239">
        <v>10853183</v>
      </c>
      <c r="B202" s="239">
        <v>2</v>
      </c>
      <c r="C202" s="239">
        <v>212</v>
      </c>
      <c r="D202" s="239">
        <v>150.48500000000001</v>
      </c>
      <c r="E202" s="239">
        <v>10</v>
      </c>
      <c r="F202" s="239" t="s">
        <v>2052</v>
      </c>
      <c r="H202" s="239" t="s">
        <v>374</v>
      </c>
      <c r="I202" s="239">
        <v>25</v>
      </c>
      <c r="K202" s="239">
        <v>13507626</v>
      </c>
      <c r="L202" s="239">
        <v>132100261</v>
      </c>
      <c r="M202" s="239">
        <v>7</v>
      </c>
      <c r="N202" s="239">
        <v>25</v>
      </c>
      <c r="O202" s="239">
        <v>2013</v>
      </c>
      <c r="P202" s="239" t="s">
        <v>416</v>
      </c>
      <c r="Q202" s="239">
        <v>18</v>
      </c>
      <c r="R202" s="239" t="s">
        <v>376</v>
      </c>
      <c r="S202" s="239">
        <v>5</v>
      </c>
      <c r="T202" s="239">
        <v>0</v>
      </c>
      <c r="U202" s="239">
        <v>1</v>
      </c>
      <c r="V202" s="239">
        <v>4</v>
      </c>
      <c r="W202" s="239">
        <v>32</v>
      </c>
      <c r="X202" s="239">
        <v>2</v>
      </c>
      <c r="Y202" s="239">
        <v>1</v>
      </c>
      <c r="Z202" s="239">
        <v>1</v>
      </c>
      <c r="AB202" s="239">
        <v>1</v>
      </c>
      <c r="AC202" s="239">
        <v>98</v>
      </c>
      <c r="AD202" s="239" t="s">
        <v>404</v>
      </c>
      <c r="AE202" s="239" t="s">
        <v>2214</v>
      </c>
      <c r="AF202" s="239" t="s">
        <v>378</v>
      </c>
      <c r="AG202" s="239">
        <v>3</v>
      </c>
      <c r="AH202" s="239">
        <v>2</v>
      </c>
      <c r="AI202" s="239">
        <v>1</v>
      </c>
      <c r="AJ202" s="239">
        <v>4</v>
      </c>
      <c r="AK202" s="239">
        <v>21</v>
      </c>
      <c r="AL202" s="239">
        <v>20</v>
      </c>
      <c r="AM202" s="239" t="s">
        <v>374</v>
      </c>
      <c r="AN202" s="239">
        <v>90</v>
      </c>
      <c r="AO202" s="239">
        <v>8</v>
      </c>
      <c r="AP202" s="239">
        <v>21</v>
      </c>
      <c r="AS202" s="239">
        <v>1</v>
      </c>
      <c r="AT202" s="239">
        <v>98</v>
      </c>
      <c r="AU202" s="239">
        <v>65</v>
      </c>
      <c r="AV202" s="239">
        <v>10</v>
      </c>
      <c r="AW202" s="239">
        <v>21</v>
      </c>
      <c r="CT202" s="239">
        <v>454633</v>
      </c>
      <c r="CU202" s="239">
        <v>4963237</v>
      </c>
      <c r="CV202" s="239">
        <v>44.821094299999999</v>
      </c>
      <c r="CW202" s="239">
        <v>-93.573834099999999</v>
      </c>
      <c r="CX202" s="239" t="s">
        <v>379</v>
      </c>
      <c r="CY202" s="239" t="s">
        <v>2300</v>
      </c>
    </row>
    <row r="203" spans="1:103" x14ac:dyDescent="0.25">
      <c r="A203" s="239">
        <v>359284</v>
      </c>
      <c r="B203" s="239">
        <v>2</v>
      </c>
      <c r="C203" s="239">
        <v>212</v>
      </c>
      <c r="D203" s="239">
        <v>150.566</v>
      </c>
      <c r="E203" s="239">
        <v>10</v>
      </c>
      <c r="F203" s="239" t="s">
        <v>2052</v>
      </c>
      <c r="H203" s="239" t="s">
        <v>374</v>
      </c>
      <c r="I203" s="239">
        <v>25</v>
      </c>
      <c r="K203" s="239">
        <v>16506439</v>
      </c>
      <c r="M203" s="239">
        <v>6</v>
      </c>
      <c r="N203" s="239">
        <v>15</v>
      </c>
      <c r="O203" s="239">
        <v>2016</v>
      </c>
      <c r="P203" s="239" t="s">
        <v>375</v>
      </c>
      <c r="Q203" s="239">
        <v>14</v>
      </c>
      <c r="R203" s="239" t="s">
        <v>376</v>
      </c>
      <c r="S203" s="239">
        <v>2</v>
      </c>
      <c r="T203" s="239">
        <v>0</v>
      </c>
      <c r="U203" s="239">
        <v>1</v>
      </c>
      <c r="W203" s="239">
        <v>83</v>
      </c>
      <c r="X203" s="239">
        <v>2</v>
      </c>
      <c r="Y203" s="239">
        <v>1</v>
      </c>
      <c r="Z203" s="239">
        <v>1</v>
      </c>
      <c r="AB203" s="239">
        <v>1</v>
      </c>
      <c r="AC203" s="239">
        <v>98</v>
      </c>
      <c r="AD203" s="239" t="s">
        <v>377</v>
      </c>
      <c r="AF203" s="239" t="s">
        <v>470</v>
      </c>
      <c r="AG203" s="239">
        <v>3</v>
      </c>
      <c r="AH203" s="239">
        <v>2</v>
      </c>
      <c r="AI203" s="239">
        <v>4</v>
      </c>
      <c r="AJ203" s="239">
        <v>4</v>
      </c>
      <c r="AK203" s="239">
        <v>27</v>
      </c>
      <c r="AL203" s="239">
        <v>20</v>
      </c>
      <c r="AM203" s="239" t="s">
        <v>374</v>
      </c>
      <c r="AN203" s="239">
        <v>5</v>
      </c>
      <c r="AO203" s="239">
        <v>70</v>
      </c>
      <c r="AS203" s="239">
        <v>14</v>
      </c>
      <c r="AT203" s="239">
        <v>9</v>
      </c>
      <c r="AU203" s="239">
        <v>65</v>
      </c>
      <c r="AV203" s="239">
        <v>11</v>
      </c>
      <c r="AW203" s="239">
        <v>21</v>
      </c>
      <c r="CT203" s="239">
        <v>454732.88459910301</v>
      </c>
      <c r="CU203" s="239">
        <v>4963265.9469985599</v>
      </c>
      <c r="CV203" s="239">
        <v>44.821363929999997</v>
      </c>
      <c r="CW203" s="239">
        <v>-93.57256787</v>
      </c>
      <c r="CX203" s="239" t="s">
        <v>379</v>
      </c>
      <c r="CY203" s="239" t="s">
        <v>2301</v>
      </c>
    </row>
    <row r="204" spans="1:103" x14ac:dyDescent="0.25">
      <c r="A204" s="239">
        <v>378710</v>
      </c>
      <c r="B204" s="239">
        <v>2</v>
      </c>
      <c r="C204" s="239">
        <v>212</v>
      </c>
      <c r="D204" s="239">
        <v>150.572</v>
      </c>
      <c r="E204" s="239">
        <v>10</v>
      </c>
      <c r="F204" s="239" t="s">
        <v>2052</v>
      </c>
      <c r="H204" s="239" t="s">
        <v>374</v>
      </c>
      <c r="I204" s="239">
        <v>25</v>
      </c>
      <c r="K204" s="239">
        <v>16510104</v>
      </c>
      <c r="M204" s="239">
        <v>9</v>
      </c>
      <c r="N204" s="239">
        <v>13</v>
      </c>
      <c r="O204" s="239">
        <v>2016</v>
      </c>
      <c r="P204" s="239" t="s">
        <v>391</v>
      </c>
      <c r="Q204" s="239">
        <v>6</v>
      </c>
      <c r="R204" s="239" t="s">
        <v>393</v>
      </c>
      <c r="S204" s="239">
        <v>5</v>
      </c>
      <c r="T204" s="239">
        <v>0</v>
      </c>
      <c r="U204" s="239">
        <v>2</v>
      </c>
      <c r="V204" s="239">
        <v>90</v>
      </c>
      <c r="W204" s="239">
        <v>10</v>
      </c>
      <c r="X204" s="239">
        <v>2</v>
      </c>
      <c r="Y204" s="239">
        <v>1</v>
      </c>
      <c r="Z204" s="239">
        <v>1</v>
      </c>
      <c r="AB204" s="239">
        <v>1</v>
      </c>
      <c r="AC204" s="239">
        <v>98</v>
      </c>
      <c r="AD204" s="239" t="s">
        <v>377</v>
      </c>
      <c r="AF204" s="239" t="s">
        <v>470</v>
      </c>
      <c r="AG204" s="239">
        <v>90</v>
      </c>
      <c r="AH204" s="239">
        <v>2</v>
      </c>
      <c r="AI204" s="239">
        <v>2</v>
      </c>
      <c r="AJ204" s="239">
        <v>3</v>
      </c>
      <c r="AK204" s="239">
        <v>21</v>
      </c>
      <c r="AL204" s="239">
        <v>36</v>
      </c>
      <c r="AM204" s="239" t="s">
        <v>374</v>
      </c>
      <c r="AN204" s="239">
        <v>5</v>
      </c>
      <c r="AO204" s="239">
        <v>74</v>
      </c>
      <c r="AP204" s="239">
        <v>72</v>
      </c>
      <c r="AS204" s="239">
        <v>15</v>
      </c>
      <c r="AT204" s="239">
        <v>9</v>
      </c>
      <c r="AU204" s="239">
        <v>65</v>
      </c>
      <c r="AV204" s="239">
        <v>13</v>
      </c>
      <c r="AW204" s="239">
        <v>21</v>
      </c>
      <c r="AX204" s="239">
        <v>2</v>
      </c>
      <c r="AY204" s="239">
        <v>49</v>
      </c>
      <c r="AZ204" s="239">
        <v>3</v>
      </c>
      <c r="BA204" s="239">
        <v>21</v>
      </c>
      <c r="BB204" s="239">
        <v>47</v>
      </c>
      <c r="BC204" s="239" t="s">
        <v>374</v>
      </c>
      <c r="BD204" s="239">
        <v>5</v>
      </c>
      <c r="BE204" s="239">
        <v>1</v>
      </c>
      <c r="BI204" s="239">
        <v>15</v>
      </c>
      <c r="BJ204" s="239">
        <v>9</v>
      </c>
      <c r="BK204" s="239">
        <v>65</v>
      </c>
      <c r="BL204" s="239">
        <v>13</v>
      </c>
      <c r="BM204" s="239">
        <v>21</v>
      </c>
      <c r="CT204" s="239">
        <v>454741.35128270299</v>
      </c>
      <c r="CU204" s="239">
        <v>4963276.53035306</v>
      </c>
      <c r="CV204" s="239">
        <v>44.821459740000002</v>
      </c>
      <c r="CW204" s="239">
        <v>-93.572461720000007</v>
      </c>
      <c r="CX204" s="239" t="s">
        <v>379</v>
      </c>
      <c r="CY204" s="239" t="s">
        <v>2302</v>
      </c>
    </row>
    <row r="205" spans="1:103" x14ac:dyDescent="0.25">
      <c r="A205" s="239">
        <v>10936744</v>
      </c>
      <c r="B205" s="239">
        <v>2</v>
      </c>
      <c r="C205" s="239">
        <v>212</v>
      </c>
      <c r="D205" s="239">
        <v>150.666</v>
      </c>
      <c r="E205" s="239">
        <v>10</v>
      </c>
      <c r="F205" s="239" t="s">
        <v>2052</v>
      </c>
      <c r="H205" s="239" t="s">
        <v>374</v>
      </c>
      <c r="I205" s="239">
        <v>25</v>
      </c>
      <c r="K205" s="239">
        <v>14026398</v>
      </c>
      <c r="L205" s="239">
        <v>142250026</v>
      </c>
      <c r="M205" s="239">
        <v>8</v>
      </c>
      <c r="N205" s="239">
        <v>13</v>
      </c>
      <c r="O205" s="239">
        <v>2014</v>
      </c>
      <c r="P205" s="239" t="s">
        <v>375</v>
      </c>
      <c r="Q205" s="239">
        <v>6</v>
      </c>
      <c r="S205" s="239">
        <v>5</v>
      </c>
      <c r="T205" s="239">
        <v>0</v>
      </c>
      <c r="U205" s="239">
        <v>1</v>
      </c>
      <c r="V205" s="239">
        <v>98</v>
      </c>
      <c r="W205" s="239">
        <v>16</v>
      </c>
      <c r="X205" s="239">
        <v>2</v>
      </c>
      <c r="Y205" s="239">
        <v>2</v>
      </c>
      <c r="Z205" s="239">
        <v>1</v>
      </c>
      <c r="AA205" s="239">
        <v>1</v>
      </c>
      <c r="AB205" s="239">
        <v>1</v>
      </c>
      <c r="AC205" s="239">
        <v>98</v>
      </c>
      <c r="AD205" s="239" t="s">
        <v>1818</v>
      </c>
      <c r="AE205" s="239" t="s">
        <v>2303</v>
      </c>
      <c r="AF205" s="239" t="s">
        <v>378</v>
      </c>
      <c r="AG205" s="239">
        <v>4</v>
      </c>
      <c r="AH205" s="239">
        <v>2</v>
      </c>
      <c r="AI205" s="239">
        <v>2</v>
      </c>
      <c r="AJ205" s="239">
        <v>3</v>
      </c>
      <c r="AK205" s="239">
        <v>21</v>
      </c>
      <c r="AL205" s="239">
        <v>61</v>
      </c>
      <c r="AM205" s="239" t="s">
        <v>384</v>
      </c>
      <c r="AN205" s="239">
        <v>5</v>
      </c>
      <c r="AO205" s="239">
        <v>1</v>
      </c>
      <c r="AP205" s="239">
        <v>1</v>
      </c>
      <c r="AS205" s="239">
        <v>1</v>
      </c>
      <c r="AT205" s="239">
        <v>98</v>
      </c>
      <c r="AU205" s="239">
        <v>65</v>
      </c>
      <c r="AV205" s="239">
        <v>10</v>
      </c>
      <c r="AW205" s="239">
        <v>20</v>
      </c>
      <c r="CT205" s="239">
        <v>454916</v>
      </c>
      <c r="CU205" s="239">
        <v>4963299</v>
      </c>
      <c r="CV205" s="239">
        <v>44.821677299999998</v>
      </c>
      <c r="CW205" s="239">
        <v>-93.570253699999995</v>
      </c>
      <c r="CX205" s="239" t="s">
        <v>379</v>
      </c>
      <c r="CY205" s="239" t="s">
        <v>2304</v>
      </c>
    </row>
    <row r="206" spans="1:103" x14ac:dyDescent="0.25">
      <c r="A206" s="239">
        <v>10849702</v>
      </c>
      <c r="B206" s="239">
        <v>2</v>
      </c>
      <c r="C206" s="239">
        <v>212</v>
      </c>
      <c r="D206" s="239">
        <v>150.69</v>
      </c>
      <c r="E206" s="239">
        <v>10</v>
      </c>
      <c r="F206" s="239" t="s">
        <v>2052</v>
      </c>
      <c r="H206" s="239" t="s">
        <v>374</v>
      </c>
      <c r="I206" s="239">
        <v>25</v>
      </c>
      <c r="K206" s="239">
        <v>13502358</v>
      </c>
      <c r="L206" s="239">
        <v>130550143</v>
      </c>
      <c r="M206" s="239">
        <v>2</v>
      </c>
      <c r="N206" s="239">
        <v>23</v>
      </c>
      <c r="O206" s="239">
        <v>2013</v>
      </c>
      <c r="P206" s="239" t="s">
        <v>386</v>
      </c>
      <c r="Q206" s="239">
        <v>10</v>
      </c>
      <c r="R206" s="239" t="s">
        <v>376</v>
      </c>
      <c r="S206" s="239">
        <v>5</v>
      </c>
      <c r="T206" s="239">
        <v>0</v>
      </c>
      <c r="U206" s="239">
        <v>1</v>
      </c>
      <c r="V206" s="239">
        <v>90</v>
      </c>
      <c r="W206" s="239">
        <v>35</v>
      </c>
      <c r="X206" s="239">
        <v>2</v>
      </c>
      <c r="Y206" s="239">
        <v>1</v>
      </c>
      <c r="Z206" s="239">
        <v>2</v>
      </c>
      <c r="AB206" s="239">
        <v>1</v>
      </c>
      <c r="AC206" s="239">
        <v>98</v>
      </c>
      <c r="AD206" s="239" t="s">
        <v>404</v>
      </c>
      <c r="AE206" s="239" t="s">
        <v>2214</v>
      </c>
      <c r="AF206" s="239" t="s">
        <v>378</v>
      </c>
      <c r="AG206" s="239">
        <v>3</v>
      </c>
      <c r="AH206" s="239">
        <v>2</v>
      </c>
      <c r="AI206" s="239">
        <v>2</v>
      </c>
      <c r="AJ206" s="239">
        <v>4</v>
      </c>
      <c r="AK206" s="239">
        <v>21</v>
      </c>
      <c r="AL206" s="239">
        <v>20</v>
      </c>
      <c r="AM206" s="239" t="s">
        <v>384</v>
      </c>
      <c r="AN206" s="239">
        <v>5</v>
      </c>
      <c r="AO206" s="239">
        <v>21</v>
      </c>
      <c r="AS206" s="239">
        <v>1</v>
      </c>
      <c r="AT206" s="239">
        <v>98</v>
      </c>
      <c r="AU206" s="239">
        <v>65</v>
      </c>
      <c r="AV206" s="239">
        <v>10</v>
      </c>
      <c r="AW206" s="239">
        <v>21</v>
      </c>
      <c r="CT206" s="239">
        <v>454953</v>
      </c>
      <c r="CU206" s="239">
        <v>4963313</v>
      </c>
      <c r="CV206" s="239">
        <v>44.821798399999999</v>
      </c>
      <c r="CW206" s="239">
        <v>-93.569789499999999</v>
      </c>
      <c r="CX206" s="239" t="s">
        <v>379</v>
      </c>
      <c r="CY206" s="239" t="s">
        <v>2305</v>
      </c>
    </row>
    <row r="207" spans="1:103" x14ac:dyDescent="0.25">
      <c r="A207" s="239">
        <v>570387</v>
      </c>
      <c r="B207" s="239">
        <v>2</v>
      </c>
      <c r="C207" s="239">
        <v>212</v>
      </c>
      <c r="D207" s="239">
        <v>150.834</v>
      </c>
      <c r="E207" s="239">
        <v>10</v>
      </c>
      <c r="F207" s="239" t="s">
        <v>2052</v>
      </c>
      <c r="H207" s="239" t="s">
        <v>374</v>
      </c>
      <c r="I207" s="239">
        <v>25</v>
      </c>
      <c r="K207" s="239">
        <v>18503340</v>
      </c>
      <c r="M207" s="239">
        <v>3</v>
      </c>
      <c r="N207" s="239">
        <v>1</v>
      </c>
      <c r="O207" s="239">
        <v>2018</v>
      </c>
      <c r="P207" s="239" t="s">
        <v>416</v>
      </c>
      <c r="Q207" s="239">
        <v>20</v>
      </c>
      <c r="R207" s="239" t="s">
        <v>393</v>
      </c>
      <c r="S207" s="239">
        <v>4</v>
      </c>
      <c r="T207" s="239">
        <v>0</v>
      </c>
      <c r="U207" s="239">
        <v>1</v>
      </c>
      <c r="W207" s="239">
        <v>55</v>
      </c>
      <c r="X207" s="239">
        <v>2</v>
      </c>
      <c r="Y207" s="239">
        <v>4</v>
      </c>
      <c r="Z207" s="239">
        <v>1</v>
      </c>
      <c r="AB207" s="239">
        <v>1</v>
      </c>
      <c r="AC207" s="239">
        <v>98</v>
      </c>
      <c r="AD207" s="239" t="s">
        <v>377</v>
      </c>
      <c r="AF207" s="239" t="s">
        <v>470</v>
      </c>
      <c r="AG207" s="239">
        <v>3</v>
      </c>
      <c r="AH207" s="239">
        <v>2</v>
      </c>
      <c r="AI207" s="239">
        <v>2</v>
      </c>
      <c r="AJ207" s="239">
        <v>3</v>
      </c>
      <c r="AK207" s="239">
        <v>28</v>
      </c>
      <c r="AL207" s="239">
        <v>29</v>
      </c>
      <c r="AM207" s="239" t="s">
        <v>384</v>
      </c>
      <c r="AN207" s="239">
        <v>5</v>
      </c>
      <c r="AO207" s="239">
        <v>70</v>
      </c>
      <c r="AS207" s="239">
        <v>15</v>
      </c>
      <c r="AT207" s="239">
        <v>9</v>
      </c>
      <c r="AU207" s="239">
        <v>65</v>
      </c>
      <c r="AV207" s="239">
        <v>11</v>
      </c>
      <c r="AW207" s="239">
        <v>21</v>
      </c>
      <c r="CT207" s="239">
        <v>455147.75209550501</v>
      </c>
      <c r="CU207" s="239">
        <v>4963437.39734146</v>
      </c>
      <c r="CV207" s="239">
        <v>44.822933480000003</v>
      </c>
      <c r="CW207" s="239">
        <v>-93.567335749999998</v>
      </c>
      <c r="CX207" s="239" t="s">
        <v>379</v>
      </c>
      <c r="CY207" s="239" t="s">
        <v>2306</v>
      </c>
    </row>
    <row r="208" spans="1:103" x14ac:dyDescent="0.25">
      <c r="A208" s="239">
        <v>428778</v>
      </c>
      <c r="B208" s="239">
        <v>2</v>
      </c>
      <c r="C208" s="239">
        <v>212</v>
      </c>
      <c r="D208" s="239">
        <v>150.87200000000001</v>
      </c>
      <c r="E208" s="239">
        <v>10</v>
      </c>
      <c r="F208" s="239" t="s">
        <v>2307</v>
      </c>
      <c r="H208" s="239" t="s">
        <v>374</v>
      </c>
      <c r="I208" s="239">
        <v>25</v>
      </c>
      <c r="K208" s="239">
        <v>17008222</v>
      </c>
      <c r="M208" s="239">
        <v>3</v>
      </c>
      <c r="N208" s="239">
        <v>13</v>
      </c>
      <c r="O208" s="239">
        <v>2017</v>
      </c>
      <c r="P208" s="239" t="s">
        <v>381</v>
      </c>
      <c r="Q208" s="239">
        <v>7</v>
      </c>
      <c r="R208" s="239" t="s">
        <v>376</v>
      </c>
      <c r="S208" s="239">
        <v>5</v>
      </c>
      <c r="T208" s="239">
        <v>0</v>
      </c>
      <c r="U208" s="239">
        <v>3</v>
      </c>
      <c r="V208" s="239">
        <v>90</v>
      </c>
      <c r="W208" s="239">
        <v>10</v>
      </c>
      <c r="X208" s="239">
        <v>2</v>
      </c>
      <c r="Y208" s="239">
        <v>6</v>
      </c>
      <c r="Z208" s="239">
        <v>1</v>
      </c>
      <c r="AB208" s="239">
        <v>5</v>
      </c>
      <c r="AC208" s="239">
        <v>98</v>
      </c>
      <c r="AD208" s="239" t="s">
        <v>377</v>
      </c>
      <c r="AF208" s="239" t="s">
        <v>470</v>
      </c>
      <c r="AG208" s="239">
        <v>90</v>
      </c>
      <c r="AH208" s="239">
        <v>2</v>
      </c>
      <c r="AI208" s="239">
        <v>2</v>
      </c>
      <c r="AJ208" s="239">
        <v>4</v>
      </c>
      <c r="AK208" s="239">
        <v>26</v>
      </c>
      <c r="AL208" s="239">
        <v>43</v>
      </c>
      <c r="AM208" s="239" t="s">
        <v>374</v>
      </c>
      <c r="AN208" s="239">
        <v>5</v>
      </c>
      <c r="AO208" s="239">
        <v>99</v>
      </c>
      <c r="AS208" s="239">
        <v>15</v>
      </c>
      <c r="AT208" s="239">
        <v>9</v>
      </c>
      <c r="AU208" s="239">
        <v>65</v>
      </c>
      <c r="AV208" s="239">
        <v>13</v>
      </c>
      <c r="AW208" s="239">
        <v>21</v>
      </c>
      <c r="AX208" s="239">
        <v>2</v>
      </c>
      <c r="AY208" s="239">
        <v>3</v>
      </c>
      <c r="AZ208" s="239">
        <v>4</v>
      </c>
      <c r="BA208" s="239">
        <v>26</v>
      </c>
      <c r="BB208" s="239">
        <v>26</v>
      </c>
      <c r="BC208" s="239" t="s">
        <v>374</v>
      </c>
      <c r="BD208" s="239">
        <v>5</v>
      </c>
      <c r="BE208" s="239">
        <v>99</v>
      </c>
      <c r="BI208" s="239">
        <v>15</v>
      </c>
      <c r="BJ208" s="239">
        <v>9</v>
      </c>
      <c r="BK208" s="239">
        <v>65</v>
      </c>
      <c r="BL208" s="239">
        <v>13</v>
      </c>
      <c r="BM208" s="239">
        <v>21</v>
      </c>
      <c r="BN208" s="239">
        <v>2</v>
      </c>
      <c r="BO208" s="239">
        <v>2</v>
      </c>
      <c r="BP208" s="239">
        <v>4</v>
      </c>
      <c r="BQ208" s="239">
        <v>26</v>
      </c>
      <c r="BR208" s="239">
        <v>59</v>
      </c>
      <c r="BS208" s="239" t="s">
        <v>384</v>
      </c>
      <c r="BT208" s="239">
        <v>5</v>
      </c>
      <c r="BU208" s="239">
        <v>1</v>
      </c>
      <c r="BY208" s="239">
        <v>15</v>
      </c>
      <c r="BZ208" s="239">
        <v>9</v>
      </c>
      <c r="CA208" s="239">
        <v>65</v>
      </c>
      <c r="CB208" s="239">
        <v>13</v>
      </c>
      <c r="CC208" s="239">
        <v>21</v>
      </c>
      <c r="CT208" s="239">
        <v>455185.436251215</v>
      </c>
      <c r="CU208" s="239">
        <v>4963457.4427973796</v>
      </c>
      <c r="CV208" s="239">
        <v>44.823116290000002</v>
      </c>
      <c r="CW208" s="239">
        <v>-93.566860869999999</v>
      </c>
      <c r="CX208" s="239" t="s">
        <v>379</v>
      </c>
      <c r="CY208" s="239" t="s">
        <v>2308</v>
      </c>
    </row>
    <row r="209" spans="1:103" x14ac:dyDescent="0.25">
      <c r="A209" s="239">
        <v>842494</v>
      </c>
      <c r="B209" s="239">
        <v>2</v>
      </c>
      <c r="C209" s="239">
        <v>212</v>
      </c>
      <c r="D209" s="239">
        <v>150.886</v>
      </c>
      <c r="E209" s="239">
        <v>10</v>
      </c>
      <c r="F209" s="239" t="s">
        <v>2307</v>
      </c>
      <c r="H209" s="239" t="s">
        <v>374</v>
      </c>
      <c r="I209" s="239">
        <v>25</v>
      </c>
      <c r="K209" s="239">
        <v>20027278</v>
      </c>
      <c r="L209" s="239">
        <v>202570157</v>
      </c>
      <c r="M209" s="239">
        <v>9</v>
      </c>
      <c r="N209" s="239">
        <v>13</v>
      </c>
      <c r="O209" s="239">
        <v>2020</v>
      </c>
      <c r="P209" s="239" t="s">
        <v>389</v>
      </c>
      <c r="Q209" s="239">
        <v>4</v>
      </c>
      <c r="R209" s="239" t="s">
        <v>393</v>
      </c>
      <c r="S209" s="239">
        <v>5</v>
      </c>
      <c r="T209" s="239">
        <v>0</v>
      </c>
      <c r="U209" s="239">
        <v>1</v>
      </c>
      <c r="W209" s="239">
        <v>61</v>
      </c>
      <c r="X209" s="239">
        <v>2</v>
      </c>
      <c r="Y209" s="239">
        <v>6</v>
      </c>
      <c r="Z209" s="239">
        <v>1</v>
      </c>
      <c r="AB209" s="239">
        <v>1</v>
      </c>
      <c r="AC209" s="239">
        <v>98</v>
      </c>
      <c r="AD209" s="239" t="s">
        <v>377</v>
      </c>
      <c r="AF209" s="239" t="s">
        <v>378</v>
      </c>
      <c r="AG209" s="239">
        <v>3</v>
      </c>
      <c r="AH209" s="239">
        <v>2</v>
      </c>
      <c r="AI209" s="239">
        <v>2</v>
      </c>
      <c r="AJ209" s="239">
        <v>3</v>
      </c>
      <c r="AK209" s="239">
        <v>21</v>
      </c>
      <c r="AL209" s="239">
        <v>39</v>
      </c>
      <c r="AM209" s="239" t="s">
        <v>384</v>
      </c>
      <c r="AN209" s="239">
        <v>11</v>
      </c>
      <c r="AO209" s="239">
        <v>99</v>
      </c>
      <c r="AS209" s="239">
        <v>15</v>
      </c>
      <c r="AT209" s="239">
        <v>9</v>
      </c>
      <c r="AU209" s="239">
        <v>65</v>
      </c>
      <c r="AV209" s="239">
        <v>11</v>
      </c>
      <c r="AW209" s="239">
        <v>21</v>
      </c>
      <c r="CT209" s="239">
        <v>455230.08072411403</v>
      </c>
      <c r="CU209" s="239">
        <v>4963459.4751768904</v>
      </c>
      <c r="CV209" s="239">
        <v>44.823137379999999</v>
      </c>
      <c r="CW209" s="239">
        <v>-93.566296370000003</v>
      </c>
      <c r="CX209" s="239" t="s">
        <v>379</v>
      </c>
      <c r="CY209" s="239" t="s">
        <v>2309</v>
      </c>
    </row>
    <row r="210" spans="1:103" x14ac:dyDescent="0.25">
      <c r="A210" s="239">
        <v>10933579</v>
      </c>
      <c r="B210" s="239">
        <v>2</v>
      </c>
      <c r="C210" s="239">
        <v>212</v>
      </c>
      <c r="D210" s="239">
        <v>150.989</v>
      </c>
      <c r="E210" s="239">
        <v>10</v>
      </c>
      <c r="F210" s="239" t="s">
        <v>2307</v>
      </c>
      <c r="H210" s="239" t="s">
        <v>374</v>
      </c>
      <c r="I210" s="239">
        <v>25</v>
      </c>
      <c r="K210" s="239">
        <v>14502548</v>
      </c>
      <c r="L210" s="239">
        <v>140540356</v>
      </c>
      <c r="M210" s="239">
        <v>2</v>
      </c>
      <c r="N210" s="239">
        <v>21</v>
      </c>
      <c r="O210" s="239">
        <v>2014</v>
      </c>
      <c r="P210" s="239" t="s">
        <v>383</v>
      </c>
      <c r="Q210" s="239">
        <v>13</v>
      </c>
      <c r="S210" s="239">
        <v>4</v>
      </c>
      <c r="T210" s="239">
        <v>0</v>
      </c>
      <c r="U210" s="239">
        <v>2</v>
      </c>
      <c r="V210" s="239">
        <v>1</v>
      </c>
      <c r="W210" s="239">
        <v>10</v>
      </c>
      <c r="X210" s="239">
        <v>2</v>
      </c>
      <c r="Y210" s="239">
        <v>1</v>
      </c>
      <c r="Z210" s="239">
        <v>1</v>
      </c>
      <c r="AB210" s="239">
        <v>5</v>
      </c>
      <c r="AC210" s="239">
        <v>98</v>
      </c>
      <c r="AD210" s="239" t="s">
        <v>404</v>
      </c>
      <c r="AE210" s="239" t="s">
        <v>2310</v>
      </c>
      <c r="AF210" s="239" t="s">
        <v>378</v>
      </c>
      <c r="AG210" s="239">
        <v>7</v>
      </c>
      <c r="AH210" s="239">
        <v>2</v>
      </c>
      <c r="AI210" s="239">
        <v>2</v>
      </c>
      <c r="AJ210" s="239">
        <v>4</v>
      </c>
      <c r="AK210" s="239">
        <v>21</v>
      </c>
      <c r="AL210" s="239">
        <v>21</v>
      </c>
      <c r="AM210" s="239" t="s">
        <v>384</v>
      </c>
      <c r="AN210" s="239">
        <v>5</v>
      </c>
      <c r="AO210" s="239">
        <v>3</v>
      </c>
      <c r="AP210" s="239">
        <v>5</v>
      </c>
      <c r="AS210" s="239">
        <v>1</v>
      </c>
      <c r="AT210" s="239">
        <v>98</v>
      </c>
      <c r="AU210" s="239">
        <v>65</v>
      </c>
      <c r="AV210" s="239">
        <v>10</v>
      </c>
      <c r="AW210" s="239">
        <v>21</v>
      </c>
      <c r="AX210" s="239">
        <v>2</v>
      </c>
      <c r="AY210" s="239">
        <v>44</v>
      </c>
      <c r="AZ210" s="239">
        <v>4</v>
      </c>
      <c r="BA210" s="239">
        <v>21</v>
      </c>
      <c r="BB210" s="239">
        <v>33</v>
      </c>
      <c r="BC210" s="239" t="s">
        <v>374</v>
      </c>
      <c r="BD210" s="239">
        <v>5</v>
      </c>
      <c r="BE210" s="239">
        <v>1</v>
      </c>
      <c r="BI210" s="239">
        <v>1</v>
      </c>
      <c r="BJ210" s="239">
        <v>98</v>
      </c>
      <c r="BK210" s="239">
        <v>65</v>
      </c>
      <c r="BL210" s="239">
        <v>10</v>
      </c>
      <c r="BM210" s="239">
        <v>21</v>
      </c>
      <c r="CT210" s="239">
        <v>455367</v>
      </c>
      <c r="CU210" s="239">
        <v>4963554</v>
      </c>
      <c r="CV210" s="239">
        <v>44.823996399999999</v>
      </c>
      <c r="CW210" s="239">
        <v>-93.564569899999995</v>
      </c>
      <c r="CX210" s="239" t="s">
        <v>379</v>
      </c>
      <c r="CY210" s="239" t="s">
        <v>2311</v>
      </c>
    </row>
    <row r="211" spans="1:103" x14ac:dyDescent="0.25">
      <c r="A211" s="239">
        <v>647615</v>
      </c>
      <c r="B211" s="239">
        <v>2</v>
      </c>
      <c r="C211" s="239">
        <v>212</v>
      </c>
      <c r="D211" s="239">
        <v>150.99700000000001</v>
      </c>
      <c r="E211" s="239">
        <v>10</v>
      </c>
      <c r="F211" s="239" t="s">
        <v>2307</v>
      </c>
      <c r="H211" s="239" t="s">
        <v>374</v>
      </c>
      <c r="I211" s="239">
        <v>25</v>
      </c>
      <c r="K211" s="239">
        <v>18030111</v>
      </c>
      <c r="M211" s="239">
        <v>9</v>
      </c>
      <c r="N211" s="239">
        <v>23</v>
      </c>
      <c r="O211" s="239">
        <v>2018</v>
      </c>
      <c r="P211" s="239" t="s">
        <v>389</v>
      </c>
      <c r="Q211" s="239">
        <v>4</v>
      </c>
      <c r="R211" s="239" t="s">
        <v>376</v>
      </c>
      <c r="S211" s="239">
        <v>5</v>
      </c>
      <c r="T211" s="239">
        <v>0</v>
      </c>
      <c r="U211" s="239">
        <v>1</v>
      </c>
      <c r="W211" s="239">
        <v>57</v>
      </c>
      <c r="X211" s="239">
        <v>2</v>
      </c>
      <c r="Y211" s="239">
        <v>6</v>
      </c>
      <c r="Z211" s="239">
        <v>1</v>
      </c>
      <c r="AB211" s="239">
        <v>1</v>
      </c>
      <c r="AC211" s="239">
        <v>98</v>
      </c>
      <c r="AD211" s="239" t="s">
        <v>377</v>
      </c>
      <c r="AF211" s="239" t="s">
        <v>470</v>
      </c>
      <c r="AG211" s="239">
        <v>3</v>
      </c>
      <c r="AH211" s="239">
        <v>2</v>
      </c>
      <c r="AI211" s="239">
        <v>2</v>
      </c>
      <c r="AJ211" s="239">
        <v>4</v>
      </c>
      <c r="AK211" s="239">
        <v>21</v>
      </c>
      <c r="AL211" s="239">
        <v>25</v>
      </c>
      <c r="AM211" s="239" t="s">
        <v>374</v>
      </c>
      <c r="AN211" s="239">
        <v>9</v>
      </c>
      <c r="AO211" s="239">
        <v>99</v>
      </c>
      <c r="AS211" s="239">
        <v>15</v>
      </c>
      <c r="AT211" s="239">
        <v>9</v>
      </c>
      <c r="AU211" s="239">
        <v>65</v>
      </c>
      <c r="AV211" s="239">
        <v>11</v>
      </c>
      <c r="AW211" s="239">
        <v>21</v>
      </c>
      <c r="CT211" s="239">
        <v>455361.55982051202</v>
      </c>
      <c r="CU211" s="239">
        <v>4963587.8513096999</v>
      </c>
      <c r="CV211" s="239">
        <v>44.824301230000003</v>
      </c>
      <c r="CW211" s="239">
        <v>-93.564644650000005</v>
      </c>
      <c r="CX211" s="239" t="s">
        <v>379</v>
      </c>
      <c r="CY211" s="239" t="s">
        <v>2312</v>
      </c>
    </row>
    <row r="212" spans="1:103" x14ac:dyDescent="0.25">
      <c r="A212" s="239">
        <v>392535</v>
      </c>
      <c r="B212" s="239">
        <v>2</v>
      </c>
      <c r="C212" s="239">
        <v>212</v>
      </c>
      <c r="D212" s="239">
        <v>150.999</v>
      </c>
      <c r="E212" s="239">
        <v>10</v>
      </c>
      <c r="F212" s="239" t="s">
        <v>2307</v>
      </c>
      <c r="H212" s="239" t="s">
        <v>374</v>
      </c>
      <c r="I212" s="239">
        <v>25</v>
      </c>
      <c r="K212" s="239">
        <v>16038009</v>
      </c>
      <c r="M212" s="239">
        <v>11</v>
      </c>
      <c r="N212" s="239">
        <v>6</v>
      </c>
      <c r="O212" s="239">
        <v>2016</v>
      </c>
      <c r="P212" s="239" t="s">
        <v>389</v>
      </c>
      <c r="Q212" s="239">
        <v>23</v>
      </c>
      <c r="R212" s="239" t="s">
        <v>393</v>
      </c>
      <c r="S212" s="239">
        <v>5</v>
      </c>
      <c r="T212" s="239">
        <v>0</v>
      </c>
      <c r="U212" s="239">
        <v>1</v>
      </c>
      <c r="W212" s="239">
        <v>16</v>
      </c>
      <c r="X212" s="239">
        <v>2</v>
      </c>
      <c r="Y212" s="239">
        <v>6</v>
      </c>
      <c r="Z212" s="239">
        <v>1</v>
      </c>
      <c r="AB212" s="239">
        <v>1</v>
      </c>
      <c r="AC212" s="239">
        <v>98</v>
      </c>
      <c r="AD212" s="239" t="s">
        <v>377</v>
      </c>
      <c r="AF212" s="239" t="s">
        <v>378</v>
      </c>
      <c r="AG212" s="239">
        <v>4</v>
      </c>
      <c r="AH212" s="239">
        <v>2</v>
      </c>
      <c r="AI212" s="239">
        <v>2</v>
      </c>
      <c r="AJ212" s="239">
        <v>3</v>
      </c>
      <c r="AK212" s="239">
        <v>21</v>
      </c>
      <c r="AL212" s="239">
        <v>20</v>
      </c>
      <c r="AM212" s="239" t="s">
        <v>374</v>
      </c>
      <c r="AN212" s="239">
        <v>5</v>
      </c>
      <c r="AO212" s="239">
        <v>1</v>
      </c>
      <c r="AS212" s="239">
        <v>15</v>
      </c>
      <c r="AT212" s="239">
        <v>9</v>
      </c>
      <c r="AU212" s="239">
        <v>65</v>
      </c>
      <c r="AV212" s="239">
        <v>12</v>
      </c>
      <c r="AW212" s="239">
        <v>21</v>
      </c>
      <c r="CT212" s="239">
        <v>455383.042132459</v>
      </c>
      <c r="CU212" s="239">
        <v>4963558.0654153498</v>
      </c>
      <c r="CV212" s="239">
        <v>44.824034449999999</v>
      </c>
      <c r="CW212" s="239">
        <v>-93.564370310000001</v>
      </c>
      <c r="CX212" s="239" t="s">
        <v>379</v>
      </c>
      <c r="CY212" s="239" t="s">
        <v>2313</v>
      </c>
    </row>
    <row r="213" spans="1:103" x14ac:dyDescent="0.25">
      <c r="A213" s="239">
        <v>698358</v>
      </c>
      <c r="B213" s="239">
        <v>2</v>
      </c>
      <c r="C213" s="239">
        <v>212</v>
      </c>
      <c r="D213" s="239">
        <v>151.072</v>
      </c>
      <c r="E213" s="239">
        <v>10</v>
      </c>
      <c r="F213" s="239" t="s">
        <v>2307</v>
      </c>
      <c r="H213" s="239" t="s">
        <v>374</v>
      </c>
      <c r="I213" s="239">
        <v>25</v>
      </c>
      <c r="K213" s="239">
        <v>19504146</v>
      </c>
      <c r="M213" s="239">
        <v>3</v>
      </c>
      <c r="N213" s="239">
        <v>16</v>
      </c>
      <c r="O213" s="239">
        <v>2019</v>
      </c>
      <c r="P213" s="239" t="s">
        <v>386</v>
      </c>
      <c r="Q213" s="239">
        <v>20</v>
      </c>
      <c r="R213" s="239" t="s">
        <v>393</v>
      </c>
      <c r="S213" s="239">
        <v>5</v>
      </c>
      <c r="T213" s="239">
        <v>0</v>
      </c>
      <c r="U213" s="239">
        <v>2</v>
      </c>
      <c r="V213" s="239">
        <v>10</v>
      </c>
      <c r="W213" s="239">
        <v>10</v>
      </c>
      <c r="X213" s="239">
        <v>25</v>
      </c>
      <c r="Y213" s="239">
        <v>6</v>
      </c>
      <c r="Z213" s="239">
        <v>1</v>
      </c>
      <c r="AB213" s="239">
        <v>5</v>
      </c>
      <c r="AC213" s="239">
        <v>98</v>
      </c>
      <c r="AD213" s="239" t="s">
        <v>377</v>
      </c>
      <c r="AF213" s="239" t="s">
        <v>378</v>
      </c>
      <c r="AG213" s="239">
        <v>5</v>
      </c>
      <c r="AH213" s="239">
        <v>2</v>
      </c>
      <c r="AI213" s="239">
        <v>2</v>
      </c>
      <c r="AJ213" s="239">
        <v>3</v>
      </c>
      <c r="AK213" s="239">
        <v>21</v>
      </c>
      <c r="AL213" s="239">
        <v>28</v>
      </c>
      <c r="AM213" s="239" t="s">
        <v>374</v>
      </c>
      <c r="AN213" s="239">
        <v>5</v>
      </c>
      <c r="AO213" s="239">
        <v>90</v>
      </c>
      <c r="AS213" s="239">
        <v>15</v>
      </c>
      <c r="AT213" s="239">
        <v>9</v>
      </c>
      <c r="AU213" s="239">
        <v>65</v>
      </c>
      <c r="AV213" s="239">
        <v>13</v>
      </c>
      <c r="AW213" s="239">
        <v>24</v>
      </c>
      <c r="AX213" s="239">
        <v>2</v>
      </c>
      <c r="AY213" s="239">
        <v>5</v>
      </c>
      <c r="AZ213" s="239">
        <v>3</v>
      </c>
      <c r="BA213" s="239">
        <v>21</v>
      </c>
      <c r="BB213" s="239">
        <v>24</v>
      </c>
      <c r="BC213" s="239" t="s">
        <v>374</v>
      </c>
      <c r="BD213" s="239">
        <v>5</v>
      </c>
      <c r="BE213" s="239">
        <v>1</v>
      </c>
      <c r="BI213" s="239">
        <v>15</v>
      </c>
      <c r="BJ213" s="239">
        <v>9</v>
      </c>
      <c r="BK213" s="239">
        <v>65</v>
      </c>
      <c r="BL213" s="239">
        <v>11</v>
      </c>
      <c r="BM213" s="239">
        <v>24</v>
      </c>
      <c r="CT213" s="239">
        <v>455469.48607230699</v>
      </c>
      <c r="CU213" s="239">
        <v>4963640.5977478595</v>
      </c>
      <c r="CV213" s="239">
        <v>44.82478278</v>
      </c>
      <c r="CW213" s="239">
        <v>-93.563284150000001</v>
      </c>
      <c r="CX213" s="239" t="s">
        <v>379</v>
      </c>
      <c r="CY213" s="239" t="s">
        <v>2314</v>
      </c>
    </row>
    <row r="214" spans="1:103" x14ac:dyDescent="0.25">
      <c r="A214" s="239">
        <v>428760</v>
      </c>
      <c r="B214" s="239">
        <v>2</v>
      </c>
      <c r="C214" s="239">
        <v>212</v>
      </c>
      <c r="D214" s="239">
        <v>151.095</v>
      </c>
      <c r="E214" s="239">
        <v>10</v>
      </c>
      <c r="F214" s="239" t="s">
        <v>2307</v>
      </c>
      <c r="H214" s="239" t="s">
        <v>374</v>
      </c>
      <c r="I214" s="239">
        <v>25</v>
      </c>
      <c r="K214" s="239">
        <v>17502884</v>
      </c>
      <c r="M214" s="239">
        <v>3</v>
      </c>
      <c r="N214" s="239">
        <v>13</v>
      </c>
      <c r="O214" s="239">
        <v>2017</v>
      </c>
      <c r="P214" s="239" t="s">
        <v>381</v>
      </c>
      <c r="Q214" s="239">
        <v>7</v>
      </c>
      <c r="R214" s="239" t="s">
        <v>376</v>
      </c>
      <c r="S214" s="239">
        <v>5</v>
      </c>
      <c r="T214" s="239">
        <v>0</v>
      </c>
      <c r="U214" s="239">
        <v>2</v>
      </c>
      <c r="V214" s="239">
        <v>12</v>
      </c>
      <c r="W214" s="239">
        <v>10</v>
      </c>
      <c r="X214" s="239">
        <v>2</v>
      </c>
      <c r="Y214" s="239">
        <v>1</v>
      </c>
      <c r="Z214" s="239">
        <v>2</v>
      </c>
      <c r="AB214" s="239">
        <v>3</v>
      </c>
      <c r="AC214" s="239">
        <v>98</v>
      </c>
      <c r="AD214" s="239" t="s">
        <v>377</v>
      </c>
      <c r="AF214" s="239" t="s">
        <v>470</v>
      </c>
      <c r="AG214" s="239">
        <v>7</v>
      </c>
      <c r="AH214" s="239">
        <v>2</v>
      </c>
      <c r="AI214" s="239">
        <v>4</v>
      </c>
      <c r="AJ214" s="239">
        <v>4</v>
      </c>
      <c r="AK214" s="239">
        <v>26</v>
      </c>
      <c r="AL214" s="239">
        <v>28</v>
      </c>
      <c r="AM214" s="239" t="s">
        <v>384</v>
      </c>
      <c r="AN214" s="239">
        <v>5</v>
      </c>
      <c r="AO214" s="239">
        <v>1</v>
      </c>
      <c r="AS214" s="239">
        <v>15</v>
      </c>
      <c r="AT214" s="239">
        <v>9</v>
      </c>
      <c r="AU214" s="239">
        <v>65</v>
      </c>
      <c r="AV214" s="239">
        <v>11</v>
      </c>
      <c r="AW214" s="239">
        <v>21</v>
      </c>
      <c r="AX214" s="239">
        <v>2</v>
      </c>
      <c r="AY214" s="239">
        <v>2</v>
      </c>
      <c r="AZ214" s="239">
        <v>4</v>
      </c>
      <c r="BA214" s="239">
        <v>21</v>
      </c>
      <c r="BB214" s="239">
        <v>25</v>
      </c>
      <c r="BC214" s="239" t="s">
        <v>384</v>
      </c>
      <c r="BD214" s="239">
        <v>5</v>
      </c>
      <c r="BE214" s="239">
        <v>71</v>
      </c>
      <c r="BI214" s="239">
        <v>15</v>
      </c>
      <c r="BJ214" s="239">
        <v>9</v>
      </c>
      <c r="BK214" s="239">
        <v>65</v>
      </c>
      <c r="BL214" s="239">
        <v>11</v>
      </c>
      <c r="BM214" s="239">
        <v>21</v>
      </c>
      <c r="CT214" s="239">
        <v>455461.01938870602</v>
      </c>
      <c r="CU214" s="239">
        <v>4963682.93116586</v>
      </c>
      <c r="CV214" s="239">
        <v>44.825163330000002</v>
      </c>
      <c r="CW214" s="239">
        <v>-93.563394950000003</v>
      </c>
      <c r="CX214" s="239" t="s">
        <v>379</v>
      </c>
      <c r="CY214" s="239" t="s">
        <v>2315</v>
      </c>
    </row>
    <row r="215" spans="1:103" x14ac:dyDescent="0.25">
      <c r="A215" s="239">
        <v>10781355</v>
      </c>
      <c r="B215" s="239">
        <v>2</v>
      </c>
      <c r="C215" s="239">
        <v>212</v>
      </c>
      <c r="D215" s="239">
        <v>151.33699999999999</v>
      </c>
      <c r="E215" s="239">
        <v>10</v>
      </c>
      <c r="F215" s="239" t="s">
        <v>2307</v>
      </c>
      <c r="H215" s="239" t="s">
        <v>374</v>
      </c>
      <c r="I215" s="239">
        <v>25</v>
      </c>
      <c r="K215" s="239">
        <v>12033367</v>
      </c>
      <c r="L215" s="239">
        <v>123140007</v>
      </c>
      <c r="M215" s="239">
        <v>11</v>
      </c>
      <c r="N215" s="239">
        <v>9</v>
      </c>
      <c r="O215" s="239">
        <v>2012</v>
      </c>
      <c r="P215" s="239" t="s">
        <v>383</v>
      </c>
      <c r="Q215" s="239">
        <v>0</v>
      </c>
      <c r="R215" s="239" t="s">
        <v>393</v>
      </c>
      <c r="S215" s="239">
        <v>4</v>
      </c>
      <c r="T215" s="239">
        <v>0</v>
      </c>
      <c r="U215" s="239">
        <v>1</v>
      </c>
      <c r="V215" s="239">
        <v>4</v>
      </c>
      <c r="W215" s="239">
        <v>54</v>
      </c>
      <c r="X215" s="239">
        <v>2</v>
      </c>
      <c r="Y215" s="239">
        <v>6</v>
      </c>
      <c r="Z215" s="239">
        <v>1</v>
      </c>
      <c r="AB215" s="239">
        <v>1</v>
      </c>
      <c r="AC215" s="239">
        <v>98</v>
      </c>
      <c r="AD215" s="239" t="s">
        <v>400</v>
      </c>
      <c r="AE215" s="239" t="s">
        <v>2316</v>
      </c>
      <c r="AF215" s="239" t="s">
        <v>378</v>
      </c>
      <c r="AG215" s="239">
        <v>3</v>
      </c>
      <c r="AH215" s="239">
        <v>2</v>
      </c>
      <c r="AI215" s="239">
        <v>2</v>
      </c>
      <c r="AJ215" s="239">
        <v>3</v>
      </c>
      <c r="AK215" s="239">
        <v>21</v>
      </c>
      <c r="AL215" s="239">
        <v>66</v>
      </c>
      <c r="AM215" s="239" t="s">
        <v>374</v>
      </c>
      <c r="AN215" s="239">
        <v>9</v>
      </c>
      <c r="AO215" s="239">
        <v>15</v>
      </c>
      <c r="AS215" s="239">
        <v>2</v>
      </c>
      <c r="AT215" s="239">
        <v>98</v>
      </c>
      <c r="AU215" s="239">
        <v>65</v>
      </c>
      <c r="AV215" s="239">
        <v>11</v>
      </c>
      <c r="AW215" s="239">
        <v>21</v>
      </c>
      <c r="CT215" s="239">
        <v>455737</v>
      </c>
      <c r="CU215" s="239">
        <v>4963972</v>
      </c>
      <c r="CV215" s="239">
        <v>44.827782999999997</v>
      </c>
      <c r="CW215" s="239">
        <v>-93.559930300000005</v>
      </c>
      <c r="CX215" s="239" t="s">
        <v>379</v>
      </c>
      <c r="CY215" s="239" t="s">
        <v>2317</v>
      </c>
    </row>
    <row r="216" spans="1:103" x14ac:dyDescent="0.25">
      <c r="A216" s="239">
        <v>10714445</v>
      </c>
      <c r="B216" s="239">
        <v>2</v>
      </c>
      <c r="C216" s="239">
        <v>212</v>
      </c>
      <c r="D216" s="239">
        <v>151.339</v>
      </c>
      <c r="E216" s="239">
        <v>10</v>
      </c>
      <c r="F216" s="239" t="s">
        <v>2307</v>
      </c>
      <c r="H216" s="239" t="s">
        <v>374</v>
      </c>
      <c r="I216" s="239">
        <v>25</v>
      </c>
      <c r="K216" s="239">
        <v>11037144</v>
      </c>
      <c r="L216" s="239">
        <v>113240065</v>
      </c>
      <c r="M216" s="239">
        <v>11</v>
      </c>
      <c r="N216" s="239">
        <v>20</v>
      </c>
      <c r="O216" s="239">
        <v>2011</v>
      </c>
      <c r="P216" s="239" t="s">
        <v>389</v>
      </c>
      <c r="Q216" s="239">
        <v>3</v>
      </c>
      <c r="R216" s="239" t="s">
        <v>376</v>
      </c>
      <c r="S216" s="239">
        <v>5</v>
      </c>
      <c r="T216" s="239">
        <v>0</v>
      </c>
      <c r="U216" s="239">
        <v>1</v>
      </c>
      <c r="V216" s="239">
        <v>8</v>
      </c>
      <c r="W216" s="239">
        <v>16</v>
      </c>
      <c r="X216" s="239">
        <v>10</v>
      </c>
      <c r="Y216" s="239">
        <v>6</v>
      </c>
      <c r="Z216" s="239">
        <v>1</v>
      </c>
      <c r="AB216" s="239">
        <v>3</v>
      </c>
      <c r="AC216" s="239">
        <v>98</v>
      </c>
      <c r="AD216" s="239" t="s">
        <v>2318</v>
      </c>
      <c r="AE216" s="239" t="s">
        <v>2319</v>
      </c>
      <c r="AF216" s="239" t="s">
        <v>378</v>
      </c>
      <c r="AG216" s="239">
        <v>4</v>
      </c>
      <c r="AH216" s="239">
        <v>2</v>
      </c>
      <c r="AI216" s="239">
        <v>4</v>
      </c>
      <c r="AJ216" s="239">
        <v>4</v>
      </c>
      <c r="AK216" s="239">
        <v>21</v>
      </c>
      <c r="AL216" s="239">
        <v>39</v>
      </c>
      <c r="AM216" s="239" t="s">
        <v>374</v>
      </c>
      <c r="AN216" s="239">
        <v>5</v>
      </c>
      <c r="AO216" s="239">
        <v>1</v>
      </c>
      <c r="AS216" s="239">
        <v>3</v>
      </c>
      <c r="AT216" s="239">
        <v>98</v>
      </c>
      <c r="AU216" s="239">
        <v>65</v>
      </c>
      <c r="AV216" s="239">
        <v>11</v>
      </c>
      <c r="AW216" s="239">
        <v>21</v>
      </c>
      <c r="CT216" s="239">
        <v>455739</v>
      </c>
      <c r="CU216" s="239">
        <v>4963975</v>
      </c>
      <c r="CV216" s="239">
        <v>44.827807499999999</v>
      </c>
      <c r="CW216" s="239">
        <v>-93.559904299999999</v>
      </c>
      <c r="CX216" s="239" t="s">
        <v>379</v>
      </c>
      <c r="CY216" s="239" t="s">
        <v>2320</v>
      </c>
    </row>
    <row r="217" spans="1:103" x14ac:dyDescent="0.25">
      <c r="A217" s="239">
        <v>393899</v>
      </c>
      <c r="B217" s="239">
        <v>2</v>
      </c>
      <c r="C217" s="239">
        <v>212</v>
      </c>
      <c r="D217" s="239">
        <v>151.34800000000001</v>
      </c>
      <c r="E217" s="239">
        <v>10</v>
      </c>
      <c r="F217" s="239" t="s">
        <v>2307</v>
      </c>
      <c r="H217" s="239" t="s">
        <v>374</v>
      </c>
      <c r="I217" s="239">
        <v>25</v>
      </c>
      <c r="K217" s="239">
        <v>16512646</v>
      </c>
      <c r="M217" s="239">
        <v>11</v>
      </c>
      <c r="N217" s="239">
        <v>11</v>
      </c>
      <c r="O217" s="239">
        <v>2016</v>
      </c>
      <c r="P217" s="239" t="s">
        <v>383</v>
      </c>
      <c r="Q217" s="239">
        <v>14</v>
      </c>
      <c r="R217" s="239" t="s">
        <v>376</v>
      </c>
      <c r="S217" s="239">
        <v>4</v>
      </c>
      <c r="T217" s="239">
        <v>0</v>
      </c>
      <c r="U217" s="239">
        <v>2</v>
      </c>
      <c r="V217" s="239">
        <v>12</v>
      </c>
      <c r="W217" s="239">
        <v>10</v>
      </c>
      <c r="X217" s="239">
        <v>2</v>
      </c>
      <c r="Y217" s="239">
        <v>1</v>
      </c>
      <c r="Z217" s="239">
        <v>1</v>
      </c>
      <c r="AB217" s="239">
        <v>1</v>
      </c>
      <c r="AC217" s="239">
        <v>1</v>
      </c>
      <c r="AD217" s="239" t="s">
        <v>377</v>
      </c>
      <c r="AF217" s="239" t="s">
        <v>470</v>
      </c>
      <c r="AG217" s="239">
        <v>7</v>
      </c>
      <c r="AH217" s="239">
        <v>2</v>
      </c>
      <c r="AI217" s="239">
        <v>2</v>
      </c>
      <c r="AJ217" s="239">
        <v>4</v>
      </c>
      <c r="AK217" s="239">
        <v>34</v>
      </c>
      <c r="AL217" s="239">
        <v>28</v>
      </c>
      <c r="AM217" s="239" t="s">
        <v>374</v>
      </c>
      <c r="AN217" s="239">
        <v>5</v>
      </c>
      <c r="AO217" s="239">
        <v>1</v>
      </c>
      <c r="AS217" s="239">
        <v>14</v>
      </c>
      <c r="AT217" s="239">
        <v>9</v>
      </c>
      <c r="AU217" s="239">
        <v>65</v>
      </c>
      <c r="AV217" s="239">
        <v>11</v>
      </c>
      <c r="AW217" s="239">
        <v>21</v>
      </c>
      <c r="AX217" s="239">
        <v>2</v>
      </c>
      <c r="AY217" s="239">
        <v>2</v>
      </c>
      <c r="AZ217" s="239">
        <v>4</v>
      </c>
      <c r="BA217" s="239">
        <v>21</v>
      </c>
      <c r="BB217" s="239">
        <v>19</v>
      </c>
      <c r="BC217" s="239" t="s">
        <v>384</v>
      </c>
      <c r="BD217" s="239">
        <v>5</v>
      </c>
      <c r="BE217" s="239">
        <v>4</v>
      </c>
      <c r="BI217" s="239">
        <v>14</v>
      </c>
      <c r="BJ217" s="239">
        <v>9</v>
      </c>
      <c r="BK217" s="239">
        <v>65</v>
      </c>
      <c r="BL217" s="239">
        <v>11</v>
      </c>
      <c r="BM217" s="239">
        <v>21</v>
      </c>
      <c r="CT217" s="239">
        <v>455715.01989670802</v>
      </c>
      <c r="CU217" s="239">
        <v>4964000.43180086</v>
      </c>
      <c r="CV217" s="239">
        <v>44.828037199999997</v>
      </c>
      <c r="CW217" s="239">
        <v>-93.560209819999997</v>
      </c>
      <c r="CX217" s="239" t="s">
        <v>379</v>
      </c>
      <c r="CY217" s="239" t="s">
        <v>2321</v>
      </c>
    </row>
    <row r="218" spans="1:103" x14ac:dyDescent="0.25">
      <c r="A218" s="239">
        <v>10714711</v>
      </c>
      <c r="B218" s="239">
        <v>2</v>
      </c>
      <c r="C218" s="239">
        <v>212</v>
      </c>
      <c r="D218" s="239">
        <v>151.39099999999999</v>
      </c>
      <c r="E218" s="239">
        <v>10</v>
      </c>
      <c r="F218" s="239" t="s">
        <v>2307</v>
      </c>
      <c r="H218" s="239" t="s">
        <v>374</v>
      </c>
      <c r="I218" s="239">
        <v>25</v>
      </c>
      <c r="K218" s="239">
        <v>11038241</v>
      </c>
      <c r="L218" s="239">
        <v>113350022</v>
      </c>
      <c r="M218" s="239">
        <v>12</v>
      </c>
      <c r="N218" s="239">
        <v>1</v>
      </c>
      <c r="O218" s="239">
        <v>2011</v>
      </c>
      <c r="P218" s="239" t="s">
        <v>416</v>
      </c>
      <c r="Q218" s="239">
        <v>3</v>
      </c>
      <c r="R218" s="239" t="s">
        <v>376</v>
      </c>
      <c r="S218" s="239">
        <v>5</v>
      </c>
      <c r="T218" s="239">
        <v>0</v>
      </c>
      <c r="U218" s="239">
        <v>1</v>
      </c>
      <c r="V218" s="239">
        <v>7</v>
      </c>
      <c r="W218" s="239">
        <v>54</v>
      </c>
      <c r="X218" s="239">
        <v>2</v>
      </c>
      <c r="Y218" s="239">
        <v>6</v>
      </c>
      <c r="Z218" s="239">
        <v>4</v>
      </c>
      <c r="AB218" s="239">
        <v>3</v>
      </c>
      <c r="AC218" s="239">
        <v>98</v>
      </c>
      <c r="AD218" s="239" t="s">
        <v>377</v>
      </c>
      <c r="AE218" s="239" t="s">
        <v>2322</v>
      </c>
      <c r="AF218" s="239" t="s">
        <v>378</v>
      </c>
      <c r="AG218" s="239">
        <v>3</v>
      </c>
      <c r="AH218" s="239">
        <v>2</v>
      </c>
      <c r="AI218" s="239">
        <v>2</v>
      </c>
      <c r="AJ218" s="239">
        <v>4</v>
      </c>
      <c r="AK218" s="239">
        <v>21</v>
      </c>
      <c r="AL218" s="239">
        <v>37</v>
      </c>
      <c r="AM218" s="239" t="s">
        <v>374</v>
      </c>
      <c r="AN218" s="239">
        <v>5</v>
      </c>
      <c r="AT218" s="239">
        <v>98</v>
      </c>
      <c r="AU218" s="239">
        <v>65</v>
      </c>
      <c r="AV218" s="239">
        <v>11</v>
      </c>
      <c r="AW218" s="239">
        <v>21</v>
      </c>
      <c r="CT218" s="239">
        <v>455790</v>
      </c>
      <c r="CU218" s="239">
        <v>4964041</v>
      </c>
      <c r="CV218" s="239">
        <v>44.828403999999999</v>
      </c>
      <c r="CW218" s="239">
        <v>-93.559261199999995</v>
      </c>
      <c r="CX218" s="239" t="s">
        <v>379</v>
      </c>
      <c r="CY218" s="239" t="s">
        <v>2323</v>
      </c>
    </row>
    <row r="219" spans="1:103" x14ac:dyDescent="0.25">
      <c r="A219" s="239">
        <v>513926</v>
      </c>
      <c r="B219" s="239">
        <v>2</v>
      </c>
      <c r="C219" s="239">
        <v>212</v>
      </c>
      <c r="D219" s="239">
        <v>151.398</v>
      </c>
      <c r="E219" s="239">
        <v>10</v>
      </c>
      <c r="F219" s="239" t="s">
        <v>2307</v>
      </c>
      <c r="H219" s="239" t="s">
        <v>374</v>
      </c>
      <c r="I219" s="239">
        <v>25</v>
      </c>
      <c r="K219" s="239">
        <v>17035728</v>
      </c>
      <c r="M219" s="239">
        <v>11</v>
      </c>
      <c r="N219" s="239">
        <v>2</v>
      </c>
      <c r="O219" s="239">
        <v>2017</v>
      </c>
      <c r="P219" s="239" t="s">
        <v>416</v>
      </c>
      <c r="Q219" s="239">
        <v>12</v>
      </c>
      <c r="R219" s="239" t="s">
        <v>393</v>
      </c>
      <c r="S219" s="239">
        <v>5</v>
      </c>
      <c r="T219" s="239">
        <v>0</v>
      </c>
      <c r="U219" s="239">
        <v>1</v>
      </c>
      <c r="W219" s="239">
        <v>56</v>
      </c>
      <c r="X219" s="239">
        <v>2</v>
      </c>
      <c r="Y219" s="239">
        <v>1</v>
      </c>
      <c r="Z219" s="239">
        <v>1</v>
      </c>
      <c r="AB219" s="239">
        <v>1</v>
      </c>
      <c r="AC219" s="239">
        <v>98</v>
      </c>
      <c r="AD219" s="239" t="s">
        <v>377</v>
      </c>
      <c r="AF219" s="239" t="s">
        <v>470</v>
      </c>
      <c r="AG219" s="239">
        <v>3</v>
      </c>
      <c r="AH219" s="239">
        <v>2</v>
      </c>
      <c r="AI219" s="239">
        <v>2</v>
      </c>
      <c r="AJ219" s="239">
        <v>3</v>
      </c>
      <c r="AK219" s="239">
        <v>21</v>
      </c>
      <c r="AL219" s="239">
        <v>16</v>
      </c>
      <c r="AM219" s="239" t="s">
        <v>384</v>
      </c>
      <c r="AN219" s="239">
        <v>5</v>
      </c>
      <c r="AO219" s="239">
        <v>72</v>
      </c>
      <c r="AP219" s="239">
        <v>71</v>
      </c>
      <c r="AS219" s="239">
        <v>15</v>
      </c>
      <c r="AT219" s="239">
        <v>98</v>
      </c>
      <c r="AU219" s="239">
        <v>65</v>
      </c>
      <c r="AV219" s="239">
        <v>11</v>
      </c>
      <c r="AW219" s="239">
        <v>21</v>
      </c>
      <c r="CT219" s="239">
        <v>455775.85472940397</v>
      </c>
      <c r="CU219" s="239">
        <v>4964054.2975525297</v>
      </c>
      <c r="CV219" s="239">
        <v>44.828525859999999</v>
      </c>
      <c r="CW219" s="239">
        <v>-93.559444979999995</v>
      </c>
      <c r="CX219" s="239" t="s">
        <v>379</v>
      </c>
      <c r="CY219" s="239" t="s">
        <v>2324</v>
      </c>
    </row>
    <row r="220" spans="1:103" x14ac:dyDescent="0.25">
      <c r="A220" s="239">
        <v>10714917</v>
      </c>
      <c r="B220" s="239">
        <v>2</v>
      </c>
      <c r="C220" s="239">
        <v>212</v>
      </c>
      <c r="D220" s="239">
        <v>151.423</v>
      </c>
      <c r="E220" s="239">
        <v>10</v>
      </c>
      <c r="F220" s="239" t="s">
        <v>2307</v>
      </c>
      <c r="H220" s="239" t="s">
        <v>374</v>
      </c>
      <c r="I220" s="239">
        <v>25</v>
      </c>
      <c r="L220" s="239">
        <v>113410060</v>
      </c>
      <c r="M220" s="239">
        <v>11</v>
      </c>
      <c r="N220" s="239">
        <v>2</v>
      </c>
      <c r="O220" s="239">
        <v>2011</v>
      </c>
      <c r="P220" s="239" t="s">
        <v>375</v>
      </c>
      <c r="Q220" s="239">
        <v>21</v>
      </c>
      <c r="S220" s="239">
        <v>5</v>
      </c>
      <c r="T220" s="239">
        <v>0</v>
      </c>
      <c r="U220" s="239">
        <v>2</v>
      </c>
      <c r="V220" s="239">
        <v>1</v>
      </c>
      <c r="W220" s="239">
        <v>10</v>
      </c>
      <c r="Y220" s="239">
        <v>6</v>
      </c>
      <c r="Z220" s="239">
        <v>1</v>
      </c>
      <c r="AB220" s="239">
        <v>1</v>
      </c>
      <c r="AC220" s="239">
        <v>98</v>
      </c>
      <c r="AF220" s="239" t="s">
        <v>378</v>
      </c>
      <c r="AG220" s="239">
        <v>7</v>
      </c>
      <c r="AH220" s="239">
        <v>2</v>
      </c>
      <c r="AI220" s="239">
        <v>2</v>
      </c>
      <c r="AJ220" s="239">
        <v>3</v>
      </c>
      <c r="AK220" s="239">
        <v>21</v>
      </c>
      <c r="AL220" s="239">
        <v>53</v>
      </c>
      <c r="AM220" s="239" t="s">
        <v>384</v>
      </c>
      <c r="AT220" s="239">
        <v>98</v>
      </c>
      <c r="AU220" s="239">
        <v>65</v>
      </c>
      <c r="AX220" s="239">
        <v>2</v>
      </c>
      <c r="AY220" s="239">
        <v>2</v>
      </c>
      <c r="AZ220" s="239">
        <v>3</v>
      </c>
      <c r="BA220" s="239">
        <v>21</v>
      </c>
      <c r="BB220" s="239">
        <v>17</v>
      </c>
      <c r="BC220" s="239" t="s">
        <v>374</v>
      </c>
      <c r="BJ220" s="239">
        <v>98</v>
      </c>
      <c r="BK220" s="239">
        <v>65</v>
      </c>
      <c r="CT220" s="239">
        <v>455823</v>
      </c>
      <c r="CU220" s="239">
        <v>4964081</v>
      </c>
      <c r="CV220" s="239">
        <v>44.8287719</v>
      </c>
      <c r="CW220" s="239">
        <v>-93.558853799999994</v>
      </c>
      <c r="CX220" s="239" t="s">
        <v>379</v>
      </c>
    </row>
    <row r="221" spans="1:103" x14ac:dyDescent="0.25">
      <c r="A221" s="239">
        <v>694366</v>
      </c>
      <c r="B221" s="239">
        <v>2</v>
      </c>
      <c r="C221" s="239">
        <v>212</v>
      </c>
      <c r="D221" s="239">
        <v>151.506</v>
      </c>
      <c r="E221" s="239">
        <v>10</v>
      </c>
      <c r="F221" s="239" t="s">
        <v>2307</v>
      </c>
      <c r="H221" s="239" t="s">
        <v>374</v>
      </c>
      <c r="I221" s="239">
        <v>25</v>
      </c>
      <c r="K221" s="239">
        <v>19503324</v>
      </c>
      <c r="M221" s="239">
        <v>2</v>
      </c>
      <c r="N221" s="239">
        <v>27</v>
      </c>
      <c r="O221" s="239">
        <v>2019</v>
      </c>
      <c r="P221" s="239" t="s">
        <v>375</v>
      </c>
      <c r="Q221" s="239">
        <v>18</v>
      </c>
      <c r="R221" s="239" t="s">
        <v>376</v>
      </c>
      <c r="S221" s="239">
        <v>4</v>
      </c>
      <c r="T221" s="239">
        <v>0</v>
      </c>
      <c r="U221" s="239">
        <v>3</v>
      </c>
      <c r="V221" s="239">
        <v>90</v>
      </c>
      <c r="W221" s="239">
        <v>10</v>
      </c>
      <c r="X221" s="239">
        <v>2</v>
      </c>
      <c r="Y221" s="239">
        <v>4</v>
      </c>
      <c r="Z221" s="239">
        <v>1</v>
      </c>
      <c r="AB221" s="239">
        <v>1</v>
      </c>
      <c r="AC221" s="239">
        <v>98</v>
      </c>
      <c r="AD221" s="239" t="s">
        <v>377</v>
      </c>
      <c r="AF221" s="239" t="s">
        <v>470</v>
      </c>
      <c r="AG221" s="239">
        <v>90</v>
      </c>
      <c r="AH221" s="239">
        <v>2</v>
      </c>
      <c r="AI221" s="239">
        <v>2</v>
      </c>
      <c r="AJ221" s="239">
        <v>4</v>
      </c>
      <c r="AK221" s="239">
        <v>21</v>
      </c>
      <c r="AL221" s="239">
        <v>17</v>
      </c>
      <c r="AM221" s="239" t="s">
        <v>374</v>
      </c>
      <c r="AN221" s="239">
        <v>5</v>
      </c>
      <c r="AO221" s="239">
        <v>90</v>
      </c>
      <c r="AS221" s="239">
        <v>15</v>
      </c>
      <c r="AT221" s="239">
        <v>9</v>
      </c>
      <c r="AU221" s="239">
        <v>65</v>
      </c>
      <c r="AV221" s="239">
        <v>11</v>
      </c>
      <c r="AW221" s="239">
        <v>21</v>
      </c>
      <c r="AX221" s="239">
        <v>2</v>
      </c>
      <c r="AY221" s="239">
        <v>2</v>
      </c>
      <c r="AZ221" s="239">
        <v>4</v>
      </c>
      <c r="BA221" s="239">
        <v>21</v>
      </c>
      <c r="BB221" s="239">
        <v>61</v>
      </c>
      <c r="BC221" s="239" t="s">
        <v>374</v>
      </c>
      <c r="BD221" s="239">
        <v>5</v>
      </c>
      <c r="BE221" s="239">
        <v>1</v>
      </c>
      <c r="BI221" s="239">
        <v>15</v>
      </c>
      <c r="BJ221" s="239">
        <v>9</v>
      </c>
      <c r="BK221" s="239">
        <v>65</v>
      </c>
      <c r="BL221" s="239">
        <v>11</v>
      </c>
      <c r="BM221" s="239">
        <v>21</v>
      </c>
      <c r="BN221" s="239">
        <v>2</v>
      </c>
      <c r="BO221" s="239">
        <v>4</v>
      </c>
      <c r="BP221" s="239">
        <v>4</v>
      </c>
      <c r="BQ221" s="239">
        <v>27</v>
      </c>
      <c r="BR221" s="239">
        <v>30</v>
      </c>
      <c r="BS221" s="239" t="s">
        <v>384</v>
      </c>
      <c r="BT221" s="239">
        <v>5</v>
      </c>
      <c r="BU221" s="239">
        <v>1</v>
      </c>
      <c r="BY221" s="239">
        <v>15</v>
      </c>
      <c r="BZ221" s="239">
        <v>9</v>
      </c>
      <c r="CA221" s="239">
        <v>65</v>
      </c>
      <c r="CB221" s="239">
        <v>11</v>
      </c>
      <c r="CC221" s="239">
        <v>21</v>
      </c>
      <c r="CT221" s="239">
        <v>455901.28693590802</v>
      </c>
      <c r="CU221" s="239">
        <v>4964224.7989162598</v>
      </c>
      <c r="CV221" s="239">
        <v>44.830068439999998</v>
      </c>
      <c r="CW221" s="239">
        <v>-93.557873110000003</v>
      </c>
      <c r="CX221" s="239" t="s">
        <v>379</v>
      </c>
      <c r="CY221" s="239" t="s">
        <v>2325</v>
      </c>
    </row>
    <row r="222" spans="1:103" x14ac:dyDescent="0.25">
      <c r="A222" s="239">
        <v>799049</v>
      </c>
      <c r="B222" s="239">
        <v>2</v>
      </c>
      <c r="C222" s="239">
        <v>212</v>
      </c>
      <c r="D222" s="239">
        <v>151.51900000000001</v>
      </c>
      <c r="E222" s="239">
        <v>10</v>
      </c>
      <c r="F222" s="239" t="s">
        <v>2307</v>
      </c>
      <c r="H222" s="239" t="s">
        <v>374</v>
      </c>
      <c r="I222" s="239">
        <v>25</v>
      </c>
      <c r="K222" s="239">
        <v>20501780</v>
      </c>
      <c r="L222" s="239">
        <v>200440267</v>
      </c>
      <c r="M222" s="239">
        <v>2</v>
      </c>
      <c r="N222" s="239">
        <v>13</v>
      </c>
      <c r="O222" s="239">
        <v>2020</v>
      </c>
      <c r="P222" s="239" t="s">
        <v>416</v>
      </c>
      <c r="Q222" s="239">
        <v>5</v>
      </c>
      <c r="R222" s="239" t="s">
        <v>376</v>
      </c>
      <c r="S222" s="239">
        <v>5</v>
      </c>
      <c r="T222" s="239">
        <v>0</v>
      </c>
      <c r="U222" s="239">
        <v>1</v>
      </c>
      <c r="W222" s="239">
        <v>43</v>
      </c>
      <c r="X222" s="239">
        <v>2</v>
      </c>
      <c r="Y222" s="239">
        <v>6</v>
      </c>
      <c r="Z222" s="239">
        <v>1</v>
      </c>
      <c r="AB222" s="239">
        <v>1</v>
      </c>
      <c r="AC222" s="239">
        <v>98</v>
      </c>
      <c r="AD222" s="239" t="s">
        <v>2326</v>
      </c>
      <c r="AF222" s="239" t="s">
        <v>470</v>
      </c>
      <c r="AG222" s="239">
        <v>3</v>
      </c>
      <c r="AH222" s="239">
        <v>2</v>
      </c>
      <c r="AI222" s="239">
        <v>2</v>
      </c>
      <c r="AJ222" s="239">
        <v>4</v>
      </c>
      <c r="AK222" s="239">
        <v>21</v>
      </c>
      <c r="AS222" s="239">
        <v>15</v>
      </c>
      <c r="AT222" s="239">
        <v>9</v>
      </c>
      <c r="AU222" s="239">
        <v>65</v>
      </c>
      <c r="AV222" s="239">
        <v>11</v>
      </c>
      <c r="AW222" s="239">
        <v>21</v>
      </c>
      <c r="CT222" s="239">
        <v>455913.98696130799</v>
      </c>
      <c r="CU222" s="239">
        <v>4964239.61561256</v>
      </c>
      <c r="CV222" s="239">
        <v>44.8302026</v>
      </c>
      <c r="CW222" s="239">
        <v>-93.557713739999997</v>
      </c>
      <c r="CX222" s="239" t="s">
        <v>379</v>
      </c>
      <c r="CY222" s="239" t="s">
        <v>2327</v>
      </c>
    </row>
    <row r="223" spans="1:103" x14ac:dyDescent="0.25">
      <c r="A223" s="239">
        <v>696799</v>
      </c>
      <c r="B223" s="239">
        <v>2</v>
      </c>
      <c r="C223" s="239">
        <v>212</v>
      </c>
      <c r="D223" s="239">
        <v>151.535</v>
      </c>
      <c r="E223" s="239">
        <v>10</v>
      </c>
      <c r="F223" s="239" t="s">
        <v>2307</v>
      </c>
      <c r="H223" s="239" t="s">
        <v>374</v>
      </c>
      <c r="I223" s="239">
        <v>25</v>
      </c>
      <c r="K223" s="239">
        <v>19503905</v>
      </c>
      <c r="M223" s="239">
        <v>3</v>
      </c>
      <c r="N223" s="239">
        <v>11</v>
      </c>
      <c r="O223" s="239">
        <v>2019</v>
      </c>
      <c r="P223" s="239" t="s">
        <v>381</v>
      </c>
      <c r="Q223" s="239">
        <v>1</v>
      </c>
      <c r="R223" s="239" t="s">
        <v>376</v>
      </c>
      <c r="S223" s="239">
        <v>5</v>
      </c>
      <c r="T223" s="239">
        <v>0</v>
      </c>
      <c r="U223" s="239">
        <v>1</v>
      </c>
      <c r="W223" s="239">
        <v>55</v>
      </c>
      <c r="X223" s="239">
        <v>2</v>
      </c>
      <c r="Y223" s="239">
        <v>4</v>
      </c>
      <c r="Z223" s="239">
        <v>2</v>
      </c>
      <c r="AB223" s="239">
        <v>1</v>
      </c>
      <c r="AC223" s="239">
        <v>98</v>
      </c>
      <c r="AD223" s="239" t="s">
        <v>377</v>
      </c>
      <c r="AF223" s="239" t="s">
        <v>470</v>
      </c>
      <c r="AG223" s="239">
        <v>3</v>
      </c>
      <c r="AH223" s="239">
        <v>2</v>
      </c>
      <c r="AI223" s="239">
        <v>4</v>
      </c>
      <c r="AJ223" s="239">
        <v>4</v>
      </c>
      <c r="AK223" s="239">
        <v>21</v>
      </c>
      <c r="AL223" s="239">
        <v>55</v>
      </c>
      <c r="AM223" s="239" t="s">
        <v>384</v>
      </c>
      <c r="AN223" s="239">
        <v>9</v>
      </c>
      <c r="AO223" s="239">
        <v>90</v>
      </c>
      <c r="AS223" s="239">
        <v>15</v>
      </c>
      <c r="AT223" s="239">
        <v>9</v>
      </c>
      <c r="AU223" s="239">
        <v>65</v>
      </c>
      <c r="AV223" s="239">
        <v>11</v>
      </c>
      <c r="AW223" s="239">
        <v>21</v>
      </c>
      <c r="CT223" s="239">
        <v>455939.387012108</v>
      </c>
      <c r="CU223" s="239">
        <v>4964254.4323088601</v>
      </c>
      <c r="CV223" s="239">
        <v>44.830337540000002</v>
      </c>
      <c r="CW223" s="239">
        <v>-93.557393719999993</v>
      </c>
      <c r="CX223" s="239" t="s">
        <v>379</v>
      </c>
      <c r="CY223" s="239" t="s">
        <v>2328</v>
      </c>
    </row>
    <row r="224" spans="1:103" x14ac:dyDescent="0.25">
      <c r="A224" s="239">
        <v>696880</v>
      </c>
      <c r="B224" s="239">
        <v>2</v>
      </c>
      <c r="C224" s="239">
        <v>212</v>
      </c>
      <c r="D224" s="239">
        <v>151.548</v>
      </c>
      <c r="E224" s="239">
        <v>10</v>
      </c>
      <c r="F224" s="239" t="s">
        <v>2307</v>
      </c>
      <c r="H224" s="239" t="s">
        <v>374</v>
      </c>
      <c r="I224" s="239">
        <v>25</v>
      </c>
      <c r="K224" s="239">
        <v>19503497</v>
      </c>
      <c r="M224" s="239">
        <v>3</v>
      </c>
      <c r="N224" s="239">
        <v>2</v>
      </c>
      <c r="O224" s="239">
        <v>2019</v>
      </c>
      <c r="P224" s="239" t="s">
        <v>386</v>
      </c>
      <c r="Q224" s="239">
        <v>6</v>
      </c>
      <c r="R224" s="239" t="s">
        <v>376</v>
      </c>
      <c r="S224" s="239">
        <v>3</v>
      </c>
      <c r="T224" s="239">
        <v>0</v>
      </c>
      <c r="U224" s="239">
        <v>1</v>
      </c>
      <c r="W224" s="239">
        <v>83</v>
      </c>
      <c r="X224" s="239">
        <v>2</v>
      </c>
      <c r="Y224" s="239">
        <v>2</v>
      </c>
      <c r="Z224" s="239">
        <v>1</v>
      </c>
      <c r="AB224" s="239">
        <v>5</v>
      </c>
      <c r="AC224" s="239">
        <v>98</v>
      </c>
      <c r="AD224" s="239" t="s">
        <v>377</v>
      </c>
      <c r="AF224" s="239" t="s">
        <v>470</v>
      </c>
      <c r="AG224" s="239">
        <v>3</v>
      </c>
      <c r="AH224" s="239">
        <v>2</v>
      </c>
      <c r="AI224" s="239">
        <v>3</v>
      </c>
      <c r="AJ224" s="239">
        <v>4</v>
      </c>
      <c r="AK224" s="239">
        <v>21</v>
      </c>
      <c r="AL224" s="239">
        <v>57</v>
      </c>
      <c r="AM224" s="239" t="s">
        <v>374</v>
      </c>
      <c r="AN224" s="239">
        <v>5</v>
      </c>
      <c r="AO224" s="239">
        <v>70</v>
      </c>
      <c r="AS224" s="239">
        <v>15</v>
      </c>
      <c r="AT224" s="239">
        <v>9</v>
      </c>
      <c r="AU224" s="239">
        <v>65</v>
      </c>
      <c r="AV224" s="239">
        <v>11</v>
      </c>
      <c r="AW224" s="239">
        <v>21</v>
      </c>
      <c r="CT224" s="239">
        <v>455935.15367030801</v>
      </c>
      <c r="CU224" s="239">
        <v>4964284.0657014605</v>
      </c>
      <c r="CV224" s="239">
        <v>44.830604030000003</v>
      </c>
      <c r="CW224" s="239">
        <v>-93.557449840000004</v>
      </c>
      <c r="CX224" s="239" t="s">
        <v>379</v>
      </c>
      <c r="CY224" s="239" t="s">
        <v>2329</v>
      </c>
    </row>
    <row r="225" spans="1:103" x14ac:dyDescent="0.25">
      <c r="A225" s="239">
        <v>536017</v>
      </c>
      <c r="B225" s="239">
        <v>2</v>
      </c>
      <c r="C225" s="239">
        <v>212</v>
      </c>
      <c r="D225" s="239">
        <v>151.57900000000001</v>
      </c>
      <c r="E225" s="239">
        <v>10</v>
      </c>
      <c r="F225" s="239" t="s">
        <v>2307</v>
      </c>
      <c r="H225" s="239" t="s">
        <v>374</v>
      </c>
      <c r="I225" s="239">
        <v>25</v>
      </c>
      <c r="K225" s="239">
        <v>18001426</v>
      </c>
      <c r="M225" s="239">
        <v>1</v>
      </c>
      <c r="N225" s="239">
        <v>14</v>
      </c>
      <c r="O225" s="239">
        <v>2018</v>
      </c>
      <c r="P225" s="239" t="s">
        <v>389</v>
      </c>
      <c r="Q225" s="239">
        <v>15</v>
      </c>
      <c r="R225" s="239" t="s">
        <v>393</v>
      </c>
      <c r="S225" s="239">
        <v>5</v>
      </c>
      <c r="T225" s="239">
        <v>0</v>
      </c>
      <c r="U225" s="239">
        <v>1</v>
      </c>
      <c r="W225" s="239">
        <v>61</v>
      </c>
      <c r="X225" s="239">
        <v>2</v>
      </c>
      <c r="Y225" s="239">
        <v>1</v>
      </c>
      <c r="Z225" s="239">
        <v>4</v>
      </c>
      <c r="AA225" s="239">
        <v>7</v>
      </c>
      <c r="AB225" s="239">
        <v>3</v>
      </c>
      <c r="AC225" s="239">
        <v>98</v>
      </c>
      <c r="AD225" s="239" t="s">
        <v>377</v>
      </c>
      <c r="AF225" s="239" t="s">
        <v>378</v>
      </c>
      <c r="AG225" s="239">
        <v>3</v>
      </c>
      <c r="AH225" s="239">
        <v>2</v>
      </c>
      <c r="AI225" s="239">
        <v>2</v>
      </c>
      <c r="AJ225" s="239">
        <v>3</v>
      </c>
      <c r="AK225" s="239">
        <v>27</v>
      </c>
      <c r="AL225" s="239">
        <v>19</v>
      </c>
      <c r="AM225" s="239" t="s">
        <v>374</v>
      </c>
      <c r="AN225" s="239">
        <v>5</v>
      </c>
      <c r="AO225" s="239">
        <v>1</v>
      </c>
      <c r="AS225" s="239">
        <v>15</v>
      </c>
      <c r="AT225" s="239">
        <v>98</v>
      </c>
      <c r="AU225" s="239">
        <v>65</v>
      </c>
      <c r="AV225" s="239">
        <v>11</v>
      </c>
      <c r="AW225" s="239">
        <v>21</v>
      </c>
      <c r="CT225" s="239">
        <v>455979.95411373902</v>
      </c>
      <c r="CU225" s="239">
        <v>4964274.1563262204</v>
      </c>
      <c r="CV225" s="239">
        <v>44.8305176</v>
      </c>
      <c r="CW225" s="239">
        <v>-93.556882250000001</v>
      </c>
      <c r="CX225" s="239" t="s">
        <v>379</v>
      </c>
      <c r="CY225" s="239" t="s">
        <v>2330</v>
      </c>
    </row>
    <row r="226" spans="1:103" x14ac:dyDescent="0.25">
      <c r="A226" s="239">
        <v>696408</v>
      </c>
      <c r="B226" s="239">
        <v>2</v>
      </c>
      <c r="C226" s="239">
        <v>212</v>
      </c>
      <c r="D226" s="239">
        <v>151.60599999999999</v>
      </c>
      <c r="E226" s="239">
        <v>10</v>
      </c>
      <c r="F226" s="239" t="s">
        <v>2307</v>
      </c>
      <c r="H226" s="239" t="s">
        <v>374</v>
      </c>
      <c r="I226" s="239">
        <v>25</v>
      </c>
      <c r="K226" s="239">
        <v>19006752</v>
      </c>
      <c r="M226" s="239">
        <v>3</v>
      </c>
      <c r="N226" s="239">
        <v>9</v>
      </c>
      <c r="O226" s="239">
        <v>2019</v>
      </c>
      <c r="P226" s="239" t="s">
        <v>386</v>
      </c>
      <c r="Q226" s="239">
        <v>18</v>
      </c>
      <c r="R226" s="239" t="s">
        <v>376</v>
      </c>
      <c r="S226" s="239">
        <v>5</v>
      </c>
      <c r="T226" s="239">
        <v>0</v>
      </c>
      <c r="U226" s="239">
        <v>1</v>
      </c>
      <c r="W226" s="239">
        <v>55</v>
      </c>
      <c r="X226" s="239">
        <v>2</v>
      </c>
      <c r="Y226" s="239">
        <v>3</v>
      </c>
      <c r="Z226" s="239">
        <v>4</v>
      </c>
      <c r="AA226" s="239">
        <v>5</v>
      </c>
      <c r="AB226" s="239">
        <v>3</v>
      </c>
      <c r="AC226" s="239">
        <v>98</v>
      </c>
      <c r="AD226" s="239" t="s">
        <v>377</v>
      </c>
      <c r="AF226" s="239" t="s">
        <v>470</v>
      </c>
      <c r="AG226" s="239">
        <v>3</v>
      </c>
      <c r="AH226" s="239">
        <v>2</v>
      </c>
      <c r="AI226" s="239">
        <v>4</v>
      </c>
      <c r="AJ226" s="239">
        <v>4</v>
      </c>
      <c r="AK226" s="239">
        <v>21</v>
      </c>
      <c r="AL226" s="239">
        <v>21</v>
      </c>
      <c r="AM226" s="239" t="s">
        <v>374</v>
      </c>
      <c r="AN226" s="239">
        <v>5</v>
      </c>
      <c r="AO226" s="239">
        <v>1</v>
      </c>
      <c r="AS226" s="239">
        <v>15</v>
      </c>
      <c r="AT226" s="239">
        <v>9</v>
      </c>
      <c r="AU226" s="239">
        <v>65</v>
      </c>
      <c r="AV226" s="239">
        <v>11</v>
      </c>
      <c r="AW226" s="239">
        <v>21</v>
      </c>
      <c r="CT226" s="239">
        <v>456012.92187020503</v>
      </c>
      <c r="CU226" s="239">
        <v>4964341.3729785299</v>
      </c>
      <c r="CV226" s="239">
        <v>44.831124699999997</v>
      </c>
      <c r="CW226" s="239">
        <v>-93.556471029999997</v>
      </c>
      <c r="CX226" s="239" t="s">
        <v>379</v>
      </c>
      <c r="CY226" s="239" t="s">
        <v>2331</v>
      </c>
    </row>
    <row r="227" spans="1:103" x14ac:dyDescent="0.25">
      <c r="A227" s="239">
        <v>586651</v>
      </c>
      <c r="B227" s="239">
        <v>2</v>
      </c>
      <c r="C227" s="239">
        <v>212</v>
      </c>
      <c r="D227" s="239">
        <v>151.61799999999999</v>
      </c>
      <c r="E227" s="239">
        <v>10</v>
      </c>
      <c r="F227" s="239" t="s">
        <v>2307</v>
      </c>
      <c r="H227" s="239" t="s">
        <v>374</v>
      </c>
      <c r="I227" s="239">
        <v>25</v>
      </c>
      <c r="K227" s="239">
        <v>18009344</v>
      </c>
      <c r="M227" s="239">
        <v>3</v>
      </c>
      <c r="N227" s="239">
        <v>31</v>
      </c>
      <c r="O227" s="239">
        <v>2018</v>
      </c>
      <c r="P227" s="239" t="s">
        <v>386</v>
      </c>
      <c r="Q227" s="239">
        <v>7</v>
      </c>
      <c r="R227" s="239" t="s">
        <v>376</v>
      </c>
      <c r="S227" s="239">
        <v>5</v>
      </c>
      <c r="T227" s="239">
        <v>0</v>
      </c>
      <c r="U227" s="239">
        <v>1</v>
      </c>
      <c r="W227" s="239">
        <v>55</v>
      </c>
      <c r="X227" s="239">
        <v>2</v>
      </c>
      <c r="Y227" s="239">
        <v>1</v>
      </c>
      <c r="Z227" s="239">
        <v>4</v>
      </c>
      <c r="AB227" s="239">
        <v>5</v>
      </c>
      <c r="AC227" s="239">
        <v>98</v>
      </c>
      <c r="AD227" s="239" t="s">
        <v>377</v>
      </c>
      <c r="AF227" s="239" t="s">
        <v>378</v>
      </c>
      <c r="AG227" s="239">
        <v>3</v>
      </c>
      <c r="AH227" s="239">
        <v>2</v>
      </c>
      <c r="AI227" s="239">
        <v>3</v>
      </c>
      <c r="AJ227" s="239">
        <v>4</v>
      </c>
      <c r="AK227" s="239">
        <v>21</v>
      </c>
      <c r="AL227" s="239">
        <v>32</v>
      </c>
      <c r="AM227" s="239" t="s">
        <v>374</v>
      </c>
      <c r="AN227" s="239">
        <v>5</v>
      </c>
      <c r="AO227" s="239">
        <v>71</v>
      </c>
      <c r="AS227" s="239">
        <v>15</v>
      </c>
      <c r="AT227" s="239">
        <v>9</v>
      </c>
      <c r="AU227" s="239">
        <v>65</v>
      </c>
      <c r="AV227" s="239">
        <v>12</v>
      </c>
      <c r="AW227" s="239">
        <v>21</v>
      </c>
      <c r="CT227" s="239">
        <v>456019.27188290597</v>
      </c>
      <c r="CU227" s="239">
        <v>4964325.1468073996</v>
      </c>
      <c r="CV227" s="239">
        <v>44.830979030000002</v>
      </c>
      <c r="CW227" s="239">
        <v>-93.556389300000006</v>
      </c>
      <c r="CX227" s="239" t="s">
        <v>438</v>
      </c>
      <c r="CY227" s="239" t="s">
        <v>2332</v>
      </c>
    </row>
    <row r="228" spans="1:103" x14ac:dyDescent="0.25">
      <c r="A228" s="239">
        <v>10778009</v>
      </c>
      <c r="B228" s="239">
        <v>2</v>
      </c>
      <c r="C228" s="239">
        <v>212</v>
      </c>
      <c r="D228" s="239">
        <v>151.65799999999999</v>
      </c>
      <c r="E228" s="239">
        <v>10</v>
      </c>
      <c r="F228" s="239" t="s">
        <v>2307</v>
      </c>
      <c r="H228" s="239" t="s">
        <v>374</v>
      </c>
      <c r="I228" s="239">
        <v>25</v>
      </c>
      <c r="K228" s="239">
        <v>12016111</v>
      </c>
      <c r="L228" s="239">
        <v>121570017</v>
      </c>
      <c r="M228" s="239">
        <v>6</v>
      </c>
      <c r="N228" s="239">
        <v>5</v>
      </c>
      <c r="O228" s="239">
        <v>2012</v>
      </c>
      <c r="P228" s="239" t="s">
        <v>391</v>
      </c>
      <c r="Q228" s="239">
        <v>3</v>
      </c>
      <c r="R228" s="239" t="s">
        <v>376</v>
      </c>
      <c r="S228" s="239">
        <v>5</v>
      </c>
      <c r="T228" s="239">
        <v>0</v>
      </c>
      <c r="U228" s="239">
        <v>1</v>
      </c>
      <c r="V228" s="239">
        <v>8</v>
      </c>
      <c r="W228" s="239">
        <v>16</v>
      </c>
      <c r="X228" s="239">
        <v>2</v>
      </c>
      <c r="Y228" s="239">
        <v>4</v>
      </c>
      <c r="Z228" s="239">
        <v>1</v>
      </c>
      <c r="AB228" s="239">
        <v>1</v>
      </c>
      <c r="AC228" s="239">
        <v>98</v>
      </c>
      <c r="AD228" s="239" t="s">
        <v>1886</v>
      </c>
      <c r="AE228" s="239" t="s">
        <v>2333</v>
      </c>
      <c r="AF228" s="239" t="s">
        <v>378</v>
      </c>
      <c r="AG228" s="239">
        <v>4</v>
      </c>
      <c r="AH228" s="239">
        <v>2</v>
      </c>
      <c r="AI228" s="239">
        <v>2</v>
      </c>
      <c r="AJ228" s="239">
        <v>4</v>
      </c>
      <c r="AK228" s="239">
        <v>21</v>
      </c>
      <c r="AL228" s="239">
        <v>29</v>
      </c>
      <c r="AM228" s="239" t="s">
        <v>384</v>
      </c>
      <c r="AN228" s="239">
        <v>5</v>
      </c>
      <c r="AO228" s="239">
        <v>1</v>
      </c>
      <c r="AS228" s="239">
        <v>1</v>
      </c>
      <c r="AT228" s="239">
        <v>98</v>
      </c>
      <c r="AU228" s="239">
        <v>65</v>
      </c>
      <c r="AV228" s="239">
        <v>11</v>
      </c>
      <c r="AW228" s="239">
        <v>21</v>
      </c>
      <c r="CT228" s="239">
        <v>456059</v>
      </c>
      <c r="CU228" s="239">
        <v>4964376</v>
      </c>
      <c r="CV228" s="239">
        <v>44.831440100000002</v>
      </c>
      <c r="CW228" s="239">
        <v>-93.555895300000003</v>
      </c>
      <c r="CX228" s="239" t="s">
        <v>379</v>
      </c>
      <c r="CY228" s="239" t="s">
        <v>2334</v>
      </c>
    </row>
    <row r="229" spans="1:103" x14ac:dyDescent="0.25">
      <c r="A229" s="239">
        <v>10937412</v>
      </c>
      <c r="B229" s="239">
        <v>2</v>
      </c>
      <c r="C229" s="239">
        <v>212</v>
      </c>
      <c r="D229" s="239">
        <v>151.66800000000001</v>
      </c>
      <c r="E229" s="239">
        <v>10</v>
      </c>
      <c r="F229" s="239" t="s">
        <v>2307</v>
      </c>
      <c r="H229" s="239" t="s">
        <v>374</v>
      </c>
      <c r="I229" s="239">
        <v>25</v>
      </c>
      <c r="K229" s="239">
        <v>14509886</v>
      </c>
      <c r="L229" s="239">
        <v>142600213</v>
      </c>
      <c r="M229" s="239">
        <v>9</v>
      </c>
      <c r="N229" s="239">
        <v>15</v>
      </c>
      <c r="O229" s="239">
        <v>2014</v>
      </c>
      <c r="P229" s="239" t="s">
        <v>381</v>
      </c>
      <c r="Q229" s="239">
        <v>16</v>
      </c>
      <c r="R229" s="239" t="s">
        <v>376</v>
      </c>
      <c r="S229" s="239">
        <v>5</v>
      </c>
      <c r="T229" s="239">
        <v>0</v>
      </c>
      <c r="U229" s="239">
        <v>2</v>
      </c>
      <c r="V229" s="239">
        <v>90</v>
      </c>
      <c r="W229" s="239">
        <v>92</v>
      </c>
      <c r="X229" s="239">
        <v>2</v>
      </c>
      <c r="Y229" s="239">
        <v>1</v>
      </c>
      <c r="Z229" s="239">
        <v>1</v>
      </c>
      <c r="AB229" s="239">
        <v>1</v>
      </c>
      <c r="AC229" s="239">
        <v>98</v>
      </c>
      <c r="AD229" s="239" t="s">
        <v>404</v>
      </c>
      <c r="AE229" s="239" t="s">
        <v>2335</v>
      </c>
      <c r="AF229" s="239" t="s">
        <v>378</v>
      </c>
      <c r="AG229" s="239">
        <v>90</v>
      </c>
      <c r="AH229" s="239">
        <v>2</v>
      </c>
      <c r="AI229" s="239">
        <v>40</v>
      </c>
      <c r="AJ229" s="239">
        <v>4</v>
      </c>
      <c r="AK229" s="239">
        <v>21</v>
      </c>
      <c r="AL229" s="239">
        <v>29</v>
      </c>
      <c r="AM229" s="239" t="s">
        <v>374</v>
      </c>
      <c r="AN229" s="239">
        <v>5</v>
      </c>
      <c r="AS229" s="239">
        <v>1</v>
      </c>
      <c r="AT229" s="239">
        <v>98</v>
      </c>
      <c r="AU229" s="239">
        <v>65</v>
      </c>
      <c r="AV229" s="239">
        <v>11</v>
      </c>
      <c r="AW229" s="239">
        <v>21</v>
      </c>
      <c r="AX229" s="239">
        <v>2</v>
      </c>
      <c r="AY229" s="239">
        <v>4</v>
      </c>
      <c r="AZ229" s="239">
        <v>4</v>
      </c>
      <c r="BA229" s="239">
        <v>21</v>
      </c>
      <c r="BB229" s="239">
        <v>48</v>
      </c>
      <c r="BC229" s="239" t="s">
        <v>384</v>
      </c>
      <c r="BD229" s="239">
        <v>5</v>
      </c>
      <c r="BE229" s="239">
        <v>1</v>
      </c>
      <c r="BI229" s="239">
        <v>1</v>
      </c>
      <c r="BJ229" s="239">
        <v>98</v>
      </c>
      <c r="BK229" s="239">
        <v>65</v>
      </c>
      <c r="BL229" s="239">
        <v>11</v>
      </c>
      <c r="BM229" s="239">
        <v>21</v>
      </c>
      <c r="CT229" s="239">
        <v>456068</v>
      </c>
      <c r="CU229" s="239">
        <v>4964388</v>
      </c>
      <c r="CV229" s="239">
        <v>44.831550300000004</v>
      </c>
      <c r="CW229" s="239">
        <v>-93.555774</v>
      </c>
      <c r="CX229" s="239" t="s">
        <v>379</v>
      </c>
      <c r="CY229" s="239" t="s">
        <v>2336</v>
      </c>
    </row>
    <row r="230" spans="1:103" x14ac:dyDescent="0.25">
      <c r="A230" s="239">
        <v>781256</v>
      </c>
      <c r="B230" s="239">
        <v>2</v>
      </c>
      <c r="C230" s="239">
        <v>212</v>
      </c>
      <c r="D230" s="239">
        <v>151.71100000000001</v>
      </c>
      <c r="E230" s="239">
        <v>10</v>
      </c>
      <c r="F230" s="239" t="s">
        <v>2307</v>
      </c>
      <c r="H230" s="239" t="s">
        <v>374</v>
      </c>
      <c r="I230" s="239">
        <v>25</v>
      </c>
      <c r="K230" s="239">
        <v>20500843</v>
      </c>
      <c r="L230" s="239">
        <v>200190212</v>
      </c>
      <c r="M230" s="239">
        <v>1</v>
      </c>
      <c r="N230" s="239">
        <v>19</v>
      </c>
      <c r="O230" s="239">
        <v>2020</v>
      </c>
      <c r="P230" s="239" t="s">
        <v>389</v>
      </c>
      <c r="Q230" s="239">
        <v>15</v>
      </c>
      <c r="R230" s="239" t="s">
        <v>376</v>
      </c>
      <c r="S230" s="239">
        <v>5</v>
      </c>
      <c r="T230" s="239">
        <v>0</v>
      </c>
      <c r="U230" s="239">
        <v>2</v>
      </c>
      <c r="V230" s="239">
        <v>10</v>
      </c>
      <c r="W230" s="239">
        <v>10</v>
      </c>
      <c r="X230" s="239">
        <v>2</v>
      </c>
      <c r="Y230" s="239">
        <v>1</v>
      </c>
      <c r="Z230" s="239">
        <v>2</v>
      </c>
      <c r="AB230" s="239">
        <v>5</v>
      </c>
      <c r="AC230" s="239">
        <v>98</v>
      </c>
      <c r="AD230" s="239" t="s">
        <v>377</v>
      </c>
      <c r="AF230" s="239" t="s">
        <v>470</v>
      </c>
      <c r="AG230" s="239">
        <v>5</v>
      </c>
      <c r="AH230" s="239">
        <v>2</v>
      </c>
      <c r="AI230" s="239">
        <v>2</v>
      </c>
      <c r="AJ230" s="239">
        <v>4</v>
      </c>
      <c r="AK230" s="239">
        <v>21</v>
      </c>
      <c r="AL230" s="239">
        <v>39</v>
      </c>
      <c r="AM230" s="239" t="s">
        <v>384</v>
      </c>
      <c r="AN230" s="239">
        <v>5</v>
      </c>
      <c r="AO230" s="239">
        <v>90</v>
      </c>
      <c r="AS230" s="239">
        <v>15</v>
      </c>
      <c r="AT230" s="239">
        <v>9</v>
      </c>
      <c r="AU230" s="239">
        <v>65</v>
      </c>
      <c r="AV230" s="239">
        <v>11</v>
      </c>
      <c r="AW230" s="239">
        <v>21</v>
      </c>
      <c r="AX230" s="239">
        <v>2</v>
      </c>
      <c r="AY230" s="239">
        <v>2</v>
      </c>
      <c r="AZ230" s="239">
        <v>4</v>
      </c>
      <c r="BA230" s="239">
        <v>21</v>
      </c>
      <c r="BB230" s="239">
        <v>24</v>
      </c>
      <c r="BC230" s="239" t="s">
        <v>384</v>
      </c>
      <c r="BD230" s="239">
        <v>5</v>
      </c>
      <c r="BE230" s="239">
        <v>1</v>
      </c>
      <c r="BI230" s="239">
        <v>15</v>
      </c>
      <c r="BJ230" s="239">
        <v>9</v>
      </c>
      <c r="BK230" s="239">
        <v>65</v>
      </c>
      <c r="BL230" s="239">
        <v>11</v>
      </c>
      <c r="BM230" s="239">
        <v>21</v>
      </c>
      <c r="CT230" s="239">
        <v>456100.25400050799</v>
      </c>
      <c r="CU230" s="239">
        <v>4964487.26610786</v>
      </c>
      <c r="CV230" s="239">
        <v>44.83244337</v>
      </c>
      <c r="CW230" s="239">
        <v>-93.555378880000006</v>
      </c>
      <c r="CX230" s="239" t="s">
        <v>379</v>
      </c>
      <c r="CY230" s="239" t="s">
        <v>2337</v>
      </c>
    </row>
    <row r="231" spans="1:103" x14ac:dyDescent="0.25">
      <c r="A231" s="239">
        <v>848369</v>
      </c>
      <c r="B231" s="239">
        <v>2</v>
      </c>
      <c r="C231" s="239">
        <v>212</v>
      </c>
      <c r="D231" s="239">
        <v>151.774</v>
      </c>
      <c r="E231" s="239">
        <v>10</v>
      </c>
      <c r="F231" s="239" t="s">
        <v>2307</v>
      </c>
      <c r="H231" s="239" t="s">
        <v>374</v>
      </c>
      <c r="I231" s="239">
        <v>25</v>
      </c>
      <c r="K231" s="239">
        <v>20031587</v>
      </c>
      <c r="L231" s="239">
        <v>202960002</v>
      </c>
      <c r="M231" s="239">
        <v>10</v>
      </c>
      <c r="N231" s="239">
        <v>22</v>
      </c>
      <c r="O231" s="239">
        <v>2020</v>
      </c>
      <c r="P231" s="239" t="s">
        <v>416</v>
      </c>
      <c r="Q231" s="239">
        <v>0</v>
      </c>
      <c r="S231" s="239">
        <v>5</v>
      </c>
      <c r="T231" s="239">
        <v>0</v>
      </c>
      <c r="U231" s="239">
        <v>1</v>
      </c>
      <c r="W231" s="239">
        <v>16</v>
      </c>
      <c r="X231" s="239">
        <v>2</v>
      </c>
      <c r="Y231" s="239">
        <v>6</v>
      </c>
      <c r="Z231" s="239">
        <v>1</v>
      </c>
      <c r="AB231" s="239">
        <v>1</v>
      </c>
      <c r="AC231" s="239">
        <v>98</v>
      </c>
      <c r="AD231" s="239" t="s">
        <v>377</v>
      </c>
      <c r="AF231" s="239" t="s">
        <v>378</v>
      </c>
      <c r="AG231" s="239">
        <v>4</v>
      </c>
      <c r="AH231" s="239">
        <v>2</v>
      </c>
      <c r="AI231" s="239">
        <v>2</v>
      </c>
      <c r="AJ231" s="239">
        <v>3</v>
      </c>
      <c r="AK231" s="239">
        <v>21</v>
      </c>
      <c r="AL231" s="239">
        <v>20</v>
      </c>
      <c r="AM231" s="239" t="s">
        <v>374</v>
      </c>
      <c r="AN231" s="239">
        <v>5</v>
      </c>
      <c r="AO231" s="239">
        <v>1</v>
      </c>
      <c r="AS231" s="239">
        <v>14</v>
      </c>
      <c r="AT231" s="239">
        <v>9</v>
      </c>
      <c r="AU231" s="239">
        <v>65</v>
      </c>
      <c r="AV231" s="239">
        <v>11</v>
      </c>
      <c r="AW231" s="239">
        <v>21</v>
      </c>
      <c r="CT231" s="239">
        <v>456175.50629686698</v>
      </c>
      <c r="CU231" s="239">
        <v>4964522.2929076897</v>
      </c>
      <c r="CV231" s="239">
        <v>44.832763300000003</v>
      </c>
      <c r="CW231" s="239">
        <v>-93.554429920000004</v>
      </c>
      <c r="CX231" s="239" t="s">
        <v>379</v>
      </c>
      <c r="CY231" s="239" t="s">
        <v>2338</v>
      </c>
    </row>
    <row r="232" spans="1:103" x14ac:dyDescent="0.25">
      <c r="A232" s="239">
        <v>10853199</v>
      </c>
      <c r="B232" s="239">
        <v>2</v>
      </c>
      <c r="C232" s="239">
        <v>212</v>
      </c>
      <c r="D232" s="239">
        <v>151.82400000000001</v>
      </c>
      <c r="E232" s="239">
        <v>10</v>
      </c>
      <c r="F232" s="239" t="s">
        <v>2307</v>
      </c>
      <c r="H232" s="239" t="s">
        <v>374</v>
      </c>
      <c r="I232" s="239">
        <v>25</v>
      </c>
      <c r="K232" s="239">
        <v>13022965</v>
      </c>
      <c r="L232" s="239">
        <v>132110070</v>
      </c>
      <c r="M232" s="239">
        <v>7</v>
      </c>
      <c r="N232" s="239">
        <v>30</v>
      </c>
      <c r="O232" s="239">
        <v>2013</v>
      </c>
      <c r="P232" s="239" t="s">
        <v>391</v>
      </c>
      <c r="Q232" s="239">
        <v>7</v>
      </c>
      <c r="R232" s="239" t="s">
        <v>393</v>
      </c>
      <c r="S232" s="239">
        <v>5</v>
      </c>
      <c r="T232" s="239">
        <v>0</v>
      </c>
      <c r="U232" s="239">
        <v>2</v>
      </c>
      <c r="V232" s="239">
        <v>1</v>
      </c>
      <c r="W232" s="239">
        <v>10</v>
      </c>
      <c r="X232" s="239">
        <v>2</v>
      </c>
      <c r="Y232" s="239">
        <v>1</v>
      </c>
      <c r="Z232" s="239">
        <v>1</v>
      </c>
      <c r="AB232" s="239">
        <v>1</v>
      </c>
      <c r="AC232" s="239">
        <v>98</v>
      </c>
      <c r="AD232" s="239" t="s">
        <v>1818</v>
      </c>
      <c r="AE232" s="239" t="s">
        <v>2339</v>
      </c>
      <c r="AF232" s="239" t="s">
        <v>378</v>
      </c>
      <c r="AG232" s="239">
        <v>7</v>
      </c>
      <c r="AH232" s="239">
        <v>2</v>
      </c>
      <c r="AI232" s="239">
        <v>3</v>
      </c>
      <c r="AJ232" s="239">
        <v>3</v>
      </c>
      <c r="AK232" s="239">
        <v>8</v>
      </c>
      <c r="AL232" s="239">
        <v>34</v>
      </c>
      <c r="AM232" s="239" t="s">
        <v>374</v>
      </c>
      <c r="AN232" s="239">
        <v>5</v>
      </c>
      <c r="AO232" s="239">
        <v>1</v>
      </c>
      <c r="AS232" s="239">
        <v>3</v>
      </c>
      <c r="AT232" s="239">
        <v>98</v>
      </c>
      <c r="AU232" s="239">
        <v>65</v>
      </c>
      <c r="AV232" s="239">
        <v>11</v>
      </c>
      <c r="AW232" s="239">
        <v>21</v>
      </c>
      <c r="AX232" s="239">
        <v>2</v>
      </c>
      <c r="AY232" s="239">
        <v>2</v>
      </c>
      <c r="AZ232" s="239">
        <v>3</v>
      </c>
      <c r="BA232" s="239">
        <v>21</v>
      </c>
      <c r="BB232" s="239">
        <v>29</v>
      </c>
      <c r="BC232" s="239" t="s">
        <v>384</v>
      </c>
      <c r="BD232" s="239">
        <v>5</v>
      </c>
      <c r="BE232" s="239">
        <v>15</v>
      </c>
      <c r="BI232" s="239">
        <v>3</v>
      </c>
      <c r="BJ232" s="239">
        <v>98</v>
      </c>
      <c r="BK232" s="239">
        <v>65</v>
      </c>
      <c r="BL232" s="239">
        <v>11</v>
      </c>
      <c r="BM232" s="239">
        <v>21</v>
      </c>
      <c r="CT232" s="239">
        <v>456225</v>
      </c>
      <c r="CU232" s="239">
        <v>4964585</v>
      </c>
      <c r="CV232" s="239">
        <v>44.833332300000002</v>
      </c>
      <c r="CW232" s="239">
        <v>-93.553808000000004</v>
      </c>
      <c r="CX232" s="239" t="s">
        <v>379</v>
      </c>
      <c r="CY232" s="239" t="s">
        <v>2340</v>
      </c>
    </row>
    <row r="233" spans="1:103" x14ac:dyDescent="0.25">
      <c r="A233" s="239">
        <v>664040</v>
      </c>
      <c r="B233" s="239">
        <v>2</v>
      </c>
      <c r="C233" s="239">
        <v>212</v>
      </c>
      <c r="D233" s="239">
        <v>151.834</v>
      </c>
      <c r="E233" s="239">
        <v>10</v>
      </c>
      <c r="F233" s="239" t="s">
        <v>2307</v>
      </c>
      <c r="H233" s="239" t="s">
        <v>374</v>
      </c>
      <c r="I233" s="239">
        <v>25</v>
      </c>
      <c r="K233" s="239">
        <v>18514077</v>
      </c>
      <c r="M233" s="239">
        <v>11</v>
      </c>
      <c r="N233" s="239">
        <v>28</v>
      </c>
      <c r="O233" s="239">
        <v>2018</v>
      </c>
      <c r="P233" s="239" t="s">
        <v>375</v>
      </c>
      <c r="Q233" s="239">
        <v>15</v>
      </c>
      <c r="R233" s="239" t="s">
        <v>207</v>
      </c>
      <c r="S233" s="239">
        <v>5</v>
      </c>
      <c r="T233" s="239">
        <v>0</v>
      </c>
      <c r="U233" s="239">
        <v>1</v>
      </c>
      <c r="V233" s="239">
        <v>13</v>
      </c>
      <c r="W233" s="239">
        <v>10</v>
      </c>
      <c r="X233" s="239">
        <v>2</v>
      </c>
      <c r="Y233" s="239">
        <v>1</v>
      </c>
      <c r="Z233" s="239">
        <v>1</v>
      </c>
      <c r="AB233" s="239">
        <v>3</v>
      </c>
      <c r="AC233" s="239">
        <v>98</v>
      </c>
      <c r="AD233" s="239" t="s">
        <v>377</v>
      </c>
      <c r="AF233" s="239" t="s">
        <v>470</v>
      </c>
      <c r="AG233" s="239">
        <v>4</v>
      </c>
      <c r="AH233" s="239">
        <v>2</v>
      </c>
      <c r="AI233" s="239">
        <v>3</v>
      </c>
      <c r="AJ233" s="239">
        <v>4</v>
      </c>
      <c r="AK233" s="239">
        <v>21</v>
      </c>
      <c r="AL233" s="239">
        <v>20</v>
      </c>
      <c r="AM233" s="239" t="s">
        <v>374</v>
      </c>
      <c r="AN233" s="239">
        <v>5</v>
      </c>
      <c r="AO233" s="239">
        <v>70</v>
      </c>
      <c r="AS233" s="239">
        <v>15</v>
      </c>
      <c r="AT233" s="239">
        <v>9</v>
      </c>
      <c r="AU233" s="239">
        <v>65</v>
      </c>
      <c r="AV233" s="239">
        <v>11</v>
      </c>
      <c r="AW233" s="239">
        <v>21</v>
      </c>
      <c r="CT233" s="239">
        <v>456223.02091270901</v>
      </c>
      <c r="CU233" s="239">
        <v>4964643.8997544702</v>
      </c>
      <c r="CV233" s="239">
        <v>44.833860899999998</v>
      </c>
      <c r="CW233" s="239">
        <v>-93.553839319999994</v>
      </c>
      <c r="CX233" s="239" t="s">
        <v>379</v>
      </c>
      <c r="CY233" s="239" t="s">
        <v>2341</v>
      </c>
    </row>
    <row r="234" spans="1:103" x14ac:dyDescent="0.25">
      <c r="A234" s="239">
        <v>648120</v>
      </c>
      <c r="B234" s="239">
        <v>2</v>
      </c>
      <c r="C234" s="239">
        <v>212</v>
      </c>
      <c r="D234" s="239">
        <v>151.846</v>
      </c>
      <c r="E234" s="239">
        <v>10</v>
      </c>
      <c r="F234" s="239" t="s">
        <v>2307</v>
      </c>
      <c r="H234" s="239" t="s">
        <v>374</v>
      </c>
      <c r="I234" s="239">
        <v>25</v>
      </c>
      <c r="K234" s="239">
        <v>18511412</v>
      </c>
      <c r="M234" s="239">
        <v>9</v>
      </c>
      <c r="N234" s="239">
        <v>26</v>
      </c>
      <c r="O234" s="239">
        <v>2018</v>
      </c>
      <c r="P234" s="239" t="s">
        <v>375</v>
      </c>
      <c r="Q234" s="239">
        <v>15</v>
      </c>
      <c r="R234" s="239" t="s">
        <v>376</v>
      </c>
      <c r="S234" s="239">
        <v>4</v>
      </c>
      <c r="T234" s="239">
        <v>0</v>
      </c>
      <c r="U234" s="239">
        <v>2</v>
      </c>
      <c r="V234" s="239">
        <v>12</v>
      </c>
      <c r="W234" s="239">
        <v>10</v>
      </c>
      <c r="X234" s="239">
        <v>2</v>
      </c>
      <c r="Y234" s="239">
        <v>1</v>
      </c>
      <c r="Z234" s="239">
        <v>1</v>
      </c>
      <c r="AB234" s="239">
        <v>1</v>
      </c>
      <c r="AC234" s="239">
        <v>98</v>
      </c>
      <c r="AD234" s="239" t="s">
        <v>377</v>
      </c>
      <c r="AF234" s="239" t="s">
        <v>470</v>
      </c>
      <c r="AG234" s="239">
        <v>7</v>
      </c>
      <c r="AH234" s="239">
        <v>2</v>
      </c>
      <c r="AI234" s="239">
        <v>5</v>
      </c>
      <c r="AJ234" s="239">
        <v>4</v>
      </c>
      <c r="AK234" s="239">
        <v>21</v>
      </c>
      <c r="AL234" s="239">
        <v>57</v>
      </c>
      <c r="AM234" s="239" t="s">
        <v>374</v>
      </c>
      <c r="AN234" s="239">
        <v>9</v>
      </c>
      <c r="AO234" s="239">
        <v>90</v>
      </c>
      <c r="AS234" s="239">
        <v>15</v>
      </c>
      <c r="AT234" s="239">
        <v>9</v>
      </c>
      <c r="AU234" s="239">
        <v>65</v>
      </c>
      <c r="AV234" s="239">
        <v>11</v>
      </c>
      <c r="AW234" s="239">
        <v>21</v>
      </c>
      <c r="AX234" s="239">
        <v>2</v>
      </c>
      <c r="AY234" s="239">
        <v>13</v>
      </c>
      <c r="AZ234" s="239">
        <v>4</v>
      </c>
      <c r="BA234" s="239">
        <v>34</v>
      </c>
      <c r="BB234" s="239">
        <v>49</v>
      </c>
      <c r="BC234" s="239" t="s">
        <v>374</v>
      </c>
      <c r="BD234" s="239">
        <v>5</v>
      </c>
      <c r="BE234" s="239">
        <v>1</v>
      </c>
      <c r="BI234" s="239">
        <v>15</v>
      </c>
      <c r="BJ234" s="239">
        <v>9</v>
      </c>
      <c r="BK234" s="239">
        <v>65</v>
      </c>
      <c r="BL234" s="239">
        <v>11</v>
      </c>
      <c r="BM234" s="239">
        <v>21</v>
      </c>
      <c r="CT234" s="239">
        <v>456239.95427990903</v>
      </c>
      <c r="CU234" s="239">
        <v>4964631.1997290701</v>
      </c>
      <c r="CV234" s="239">
        <v>44.833747610000003</v>
      </c>
      <c r="CW234" s="239">
        <v>-93.553624009999993</v>
      </c>
      <c r="CX234" s="239" t="s">
        <v>379</v>
      </c>
      <c r="CY234" s="239" t="s">
        <v>2342</v>
      </c>
    </row>
    <row r="235" spans="1:103" x14ac:dyDescent="0.25">
      <c r="A235" s="239">
        <v>10856055</v>
      </c>
      <c r="B235" s="239">
        <v>2</v>
      </c>
      <c r="C235" s="239">
        <v>212</v>
      </c>
      <c r="D235" s="239">
        <v>151.85599999999999</v>
      </c>
      <c r="E235" s="239">
        <v>10</v>
      </c>
      <c r="F235" s="239" t="s">
        <v>2307</v>
      </c>
      <c r="H235" s="239" t="s">
        <v>374</v>
      </c>
      <c r="I235" s="239">
        <v>25</v>
      </c>
      <c r="K235" s="239">
        <v>13036925</v>
      </c>
      <c r="L235" s="239">
        <v>133440036</v>
      </c>
      <c r="M235" s="239">
        <v>12</v>
      </c>
      <c r="N235" s="239">
        <v>9</v>
      </c>
      <c r="O235" s="239">
        <v>2013</v>
      </c>
      <c r="P235" s="239" t="s">
        <v>381</v>
      </c>
      <c r="Q235" s="239">
        <v>9</v>
      </c>
      <c r="R235" s="239" t="s">
        <v>393</v>
      </c>
      <c r="S235" s="239">
        <v>5</v>
      </c>
      <c r="T235" s="239">
        <v>0</v>
      </c>
      <c r="U235" s="239">
        <v>2</v>
      </c>
      <c r="V235" s="239">
        <v>10</v>
      </c>
      <c r="W235" s="239">
        <v>10</v>
      </c>
      <c r="X235" s="239">
        <v>2</v>
      </c>
      <c r="Y235" s="239">
        <v>1</v>
      </c>
      <c r="Z235" s="239">
        <v>1</v>
      </c>
      <c r="AB235" s="239">
        <v>5</v>
      </c>
      <c r="AC235" s="239">
        <v>98</v>
      </c>
      <c r="AD235" s="239" t="s">
        <v>504</v>
      </c>
      <c r="AE235" s="239" t="s">
        <v>2339</v>
      </c>
      <c r="AF235" s="239" t="s">
        <v>378</v>
      </c>
      <c r="AG235" s="239">
        <v>5</v>
      </c>
      <c r="AH235" s="239">
        <v>2</v>
      </c>
      <c r="AI235" s="239">
        <v>4</v>
      </c>
      <c r="AJ235" s="239">
        <v>3</v>
      </c>
      <c r="AK235" s="239">
        <v>21</v>
      </c>
      <c r="AL235" s="239">
        <v>51</v>
      </c>
      <c r="AM235" s="239" t="s">
        <v>374</v>
      </c>
      <c r="AN235" s="239">
        <v>5</v>
      </c>
      <c r="AO235" s="239">
        <v>3</v>
      </c>
      <c r="AS235" s="239">
        <v>1</v>
      </c>
      <c r="AT235" s="239">
        <v>98</v>
      </c>
      <c r="AU235" s="239">
        <v>65</v>
      </c>
      <c r="AV235" s="239">
        <v>11</v>
      </c>
      <c r="AW235" s="239">
        <v>21</v>
      </c>
      <c r="AX235" s="239">
        <v>2</v>
      </c>
      <c r="AY235" s="239">
        <v>2</v>
      </c>
      <c r="AZ235" s="239">
        <v>3</v>
      </c>
      <c r="BA235" s="239">
        <v>21</v>
      </c>
      <c r="BB235" s="239">
        <v>33</v>
      </c>
      <c r="BC235" s="239" t="s">
        <v>374</v>
      </c>
      <c r="BD235" s="239">
        <v>5</v>
      </c>
      <c r="BE235" s="239">
        <v>1</v>
      </c>
      <c r="BI235" s="239">
        <v>1</v>
      </c>
      <c r="BJ235" s="239">
        <v>98</v>
      </c>
      <c r="BK235" s="239">
        <v>65</v>
      </c>
      <c r="BL235" s="239">
        <v>11</v>
      </c>
      <c r="BM235" s="239">
        <v>21</v>
      </c>
      <c r="CT235" s="239">
        <v>456257</v>
      </c>
      <c r="CU235" s="239">
        <v>4964626</v>
      </c>
      <c r="CV235" s="239">
        <v>44.833698599999998</v>
      </c>
      <c r="CW235" s="239">
        <v>-93.553402000000006</v>
      </c>
      <c r="CX235" s="239" t="s">
        <v>379</v>
      </c>
      <c r="CY235" s="239" t="s">
        <v>2343</v>
      </c>
    </row>
    <row r="236" spans="1:103" x14ac:dyDescent="0.25">
      <c r="A236" s="239">
        <v>781249</v>
      </c>
      <c r="B236" s="239">
        <v>2</v>
      </c>
      <c r="C236" s="239">
        <v>212</v>
      </c>
      <c r="D236" s="239">
        <v>151.85900000000001</v>
      </c>
      <c r="E236" s="239">
        <v>10</v>
      </c>
      <c r="F236" s="239" t="s">
        <v>2307</v>
      </c>
      <c r="H236" s="239" t="s">
        <v>374</v>
      </c>
      <c r="I236" s="239">
        <v>25</v>
      </c>
      <c r="K236" s="239">
        <v>20500841</v>
      </c>
      <c r="L236" s="239">
        <v>200190206</v>
      </c>
      <c r="M236" s="239">
        <v>1</v>
      </c>
      <c r="N236" s="239">
        <v>19</v>
      </c>
      <c r="O236" s="239">
        <v>2020</v>
      </c>
      <c r="P236" s="239" t="s">
        <v>389</v>
      </c>
      <c r="Q236" s="239">
        <v>15</v>
      </c>
      <c r="R236" s="239" t="s">
        <v>376</v>
      </c>
      <c r="S236" s="239">
        <v>5</v>
      </c>
      <c r="T236" s="239">
        <v>0</v>
      </c>
      <c r="U236" s="239">
        <v>1</v>
      </c>
      <c r="W236" s="239">
        <v>55</v>
      </c>
      <c r="X236" s="239">
        <v>2</v>
      </c>
      <c r="Y236" s="239">
        <v>1</v>
      </c>
      <c r="Z236" s="239">
        <v>4</v>
      </c>
      <c r="AB236" s="239">
        <v>3</v>
      </c>
      <c r="AC236" s="239">
        <v>98</v>
      </c>
      <c r="AD236" s="239" t="s">
        <v>377</v>
      </c>
      <c r="AF236" s="239" t="s">
        <v>470</v>
      </c>
      <c r="AG236" s="239">
        <v>3</v>
      </c>
      <c r="AH236" s="239">
        <v>2</v>
      </c>
      <c r="AI236" s="239">
        <v>4</v>
      </c>
      <c r="AJ236" s="239">
        <v>4</v>
      </c>
      <c r="AK236" s="239">
        <v>21</v>
      </c>
      <c r="AL236" s="239">
        <v>25</v>
      </c>
      <c r="AM236" s="239" t="s">
        <v>384</v>
      </c>
      <c r="AN236" s="239">
        <v>5</v>
      </c>
      <c r="AO236" s="239">
        <v>71</v>
      </c>
      <c r="AS236" s="239">
        <v>15</v>
      </c>
      <c r="AT236" s="239">
        <v>9</v>
      </c>
      <c r="AU236" s="239">
        <v>65</v>
      </c>
      <c r="AV236" s="239">
        <v>11</v>
      </c>
      <c r="AW236" s="239">
        <v>21</v>
      </c>
      <c r="CT236" s="239">
        <v>456248.42096350901</v>
      </c>
      <c r="CU236" s="239">
        <v>4964673.5331470696</v>
      </c>
      <c r="CV236" s="239">
        <v>44.83412921</v>
      </c>
      <c r="CW236" s="239">
        <v>-93.553520539999994</v>
      </c>
      <c r="CX236" s="239" t="s">
        <v>379</v>
      </c>
      <c r="CY236" s="239" t="s">
        <v>2344</v>
      </c>
    </row>
    <row r="237" spans="1:103" x14ac:dyDescent="0.25">
      <c r="A237" s="239">
        <v>682946</v>
      </c>
      <c r="B237" s="239">
        <v>2</v>
      </c>
      <c r="C237" s="239">
        <v>212</v>
      </c>
      <c r="D237" s="239">
        <v>151.88200000000001</v>
      </c>
      <c r="E237" s="239">
        <v>10</v>
      </c>
      <c r="F237" s="239" t="s">
        <v>2307</v>
      </c>
      <c r="H237" s="239" t="s">
        <v>374</v>
      </c>
      <c r="I237" s="239">
        <v>25</v>
      </c>
      <c r="K237" s="239">
        <v>19501831</v>
      </c>
      <c r="M237" s="239">
        <v>2</v>
      </c>
      <c r="N237" s="239">
        <v>4</v>
      </c>
      <c r="O237" s="239">
        <v>2019</v>
      </c>
      <c r="P237" s="239" t="s">
        <v>381</v>
      </c>
      <c r="Q237" s="239">
        <v>9</v>
      </c>
      <c r="R237" s="239" t="s">
        <v>393</v>
      </c>
      <c r="S237" s="239">
        <v>4</v>
      </c>
      <c r="T237" s="239">
        <v>0</v>
      </c>
      <c r="U237" s="239">
        <v>2</v>
      </c>
      <c r="V237" s="239">
        <v>12</v>
      </c>
      <c r="W237" s="239">
        <v>10</v>
      </c>
      <c r="X237" s="239">
        <v>2</v>
      </c>
      <c r="Y237" s="239">
        <v>1</v>
      </c>
      <c r="Z237" s="239">
        <v>2</v>
      </c>
      <c r="AB237" s="239">
        <v>5</v>
      </c>
      <c r="AC237" s="239">
        <v>98</v>
      </c>
      <c r="AD237" s="239" t="s">
        <v>377</v>
      </c>
      <c r="AF237" s="239" t="s">
        <v>378</v>
      </c>
      <c r="AG237" s="239">
        <v>7</v>
      </c>
      <c r="AH237" s="239">
        <v>2</v>
      </c>
      <c r="AI237" s="239">
        <v>4</v>
      </c>
      <c r="AJ237" s="239">
        <v>3</v>
      </c>
      <c r="AK237" s="239">
        <v>26</v>
      </c>
      <c r="AL237" s="239">
        <v>33</v>
      </c>
      <c r="AM237" s="239" t="s">
        <v>384</v>
      </c>
      <c r="AN237" s="239">
        <v>5</v>
      </c>
      <c r="AO237" s="239">
        <v>1</v>
      </c>
      <c r="AS237" s="239">
        <v>15</v>
      </c>
      <c r="AT237" s="239">
        <v>9</v>
      </c>
      <c r="AU237" s="239">
        <v>65</v>
      </c>
      <c r="AV237" s="239">
        <v>11</v>
      </c>
      <c r="AW237" s="239">
        <v>21</v>
      </c>
      <c r="AX237" s="239">
        <v>2</v>
      </c>
      <c r="AY237" s="239">
        <v>5</v>
      </c>
      <c r="AZ237" s="239">
        <v>3</v>
      </c>
      <c r="BA237" s="239">
        <v>21</v>
      </c>
      <c r="BB237" s="239">
        <v>35</v>
      </c>
      <c r="BC237" s="239" t="s">
        <v>384</v>
      </c>
      <c r="BD237" s="239">
        <v>5</v>
      </c>
      <c r="BE237" s="239">
        <v>90</v>
      </c>
      <c r="BI237" s="239">
        <v>15</v>
      </c>
      <c r="BJ237" s="239">
        <v>9</v>
      </c>
      <c r="BK237" s="239">
        <v>65</v>
      </c>
      <c r="BL237" s="239">
        <v>11</v>
      </c>
      <c r="BM237" s="239">
        <v>21</v>
      </c>
      <c r="CT237" s="239">
        <v>456290.75438151002</v>
      </c>
      <c r="CU237" s="239">
        <v>4964652.3664380703</v>
      </c>
      <c r="CV237" s="239">
        <v>44.833941260000003</v>
      </c>
      <c r="CW237" s="239">
        <v>-93.552983170000005</v>
      </c>
      <c r="CX237" s="239" t="s">
        <v>379</v>
      </c>
      <c r="CY237" s="239" t="s">
        <v>2345</v>
      </c>
    </row>
    <row r="238" spans="1:103" x14ac:dyDescent="0.25">
      <c r="A238" s="239">
        <v>693646</v>
      </c>
      <c r="B238" s="239">
        <v>2</v>
      </c>
      <c r="C238" s="239">
        <v>212</v>
      </c>
      <c r="D238" s="239">
        <v>151.887</v>
      </c>
      <c r="E238" s="239">
        <v>10</v>
      </c>
      <c r="F238" s="239" t="s">
        <v>2307</v>
      </c>
      <c r="H238" s="239" t="s">
        <v>374</v>
      </c>
      <c r="I238" s="239">
        <v>25</v>
      </c>
      <c r="K238" s="239">
        <v>19006056</v>
      </c>
      <c r="M238" s="239">
        <v>3</v>
      </c>
      <c r="N238" s="239">
        <v>1</v>
      </c>
      <c r="O238" s="239">
        <v>2019</v>
      </c>
      <c r="P238" s="239" t="s">
        <v>383</v>
      </c>
      <c r="Q238" s="239">
        <v>22</v>
      </c>
      <c r="R238" s="239" t="s">
        <v>376</v>
      </c>
      <c r="S238" s="239">
        <v>5</v>
      </c>
      <c r="T238" s="239">
        <v>0</v>
      </c>
      <c r="U238" s="239">
        <v>1</v>
      </c>
      <c r="W238" s="239">
        <v>55</v>
      </c>
      <c r="X238" s="239">
        <v>2</v>
      </c>
      <c r="Y238" s="239">
        <v>4</v>
      </c>
      <c r="Z238" s="239">
        <v>4</v>
      </c>
      <c r="AB238" s="239">
        <v>3</v>
      </c>
      <c r="AC238" s="239">
        <v>98</v>
      </c>
      <c r="AD238" s="239" t="s">
        <v>377</v>
      </c>
      <c r="AF238" s="239" t="s">
        <v>470</v>
      </c>
      <c r="AG238" s="239">
        <v>3</v>
      </c>
      <c r="AH238" s="239">
        <v>2</v>
      </c>
      <c r="AI238" s="239">
        <v>2</v>
      </c>
      <c r="AJ238" s="239">
        <v>4</v>
      </c>
      <c r="AK238" s="239">
        <v>21</v>
      </c>
      <c r="AL238" s="239">
        <v>20</v>
      </c>
      <c r="AM238" s="239" t="s">
        <v>374</v>
      </c>
      <c r="AN238" s="239">
        <v>5</v>
      </c>
      <c r="AO238" s="239">
        <v>1</v>
      </c>
      <c r="AS238" s="239">
        <v>12</v>
      </c>
      <c r="AT238" s="239">
        <v>9</v>
      </c>
      <c r="AU238" s="239">
        <v>65</v>
      </c>
      <c r="AV238" s="239">
        <v>11</v>
      </c>
      <c r="AW238" s="239">
        <v>21</v>
      </c>
      <c r="CT238" s="239">
        <v>456283.85574540601</v>
      </c>
      <c r="CU238" s="239">
        <v>4964703.2390820999</v>
      </c>
      <c r="CV238" s="239">
        <v>44.834398780000001</v>
      </c>
      <c r="CW238" s="239">
        <v>-93.553074820000006</v>
      </c>
      <c r="CX238" s="239" t="s">
        <v>379</v>
      </c>
      <c r="CY238" s="239" t="s">
        <v>2346</v>
      </c>
    </row>
    <row r="239" spans="1:103" x14ac:dyDescent="0.25">
      <c r="A239" s="239">
        <v>10849914</v>
      </c>
      <c r="B239" s="239">
        <v>2</v>
      </c>
      <c r="C239" s="239">
        <v>212</v>
      </c>
      <c r="D239" s="239">
        <v>151.91</v>
      </c>
      <c r="E239" s="239">
        <v>10</v>
      </c>
      <c r="F239" s="239" t="s">
        <v>2307</v>
      </c>
      <c r="H239" s="239" t="s">
        <v>374</v>
      </c>
      <c r="I239" s="239">
        <v>25</v>
      </c>
      <c r="K239" s="239">
        <v>13006256</v>
      </c>
      <c r="L239" s="239">
        <v>130610076</v>
      </c>
      <c r="M239" s="239">
        <v>3</v>
      </c>
      <c r="N239" s="239">
        <v>2</v>
      </c>
      <c r="O239" s="239">
        <v>2013</v>
      </c>
      <c r="P239" s="239" t="s">
        <v>386</v>
      </c>
      <c r="Q239" s="239">
        <v>13</v>
      </c>
      <c r="R239" s="239" t="s">
        <v>376</v>
      </c>
      <c r="S239" s="239">
        <v>5</v>
      </c>
      <c r="T239" s="239">
        <v>0</v>
      </c>
      <c r="U239" s="239">
        <v>2</v>
      </c>
      <c r="V239" s="239">
        <v>10</v>
      </c>
      <c r="W239" s="239">
        <v>10</v>
      </c>
      <c r="X239" s="239">
        <v>2</v>
      </c>
      <c r="Y239" s="239">
        <v>1</v>
      </c>
      <c r="Z239" s="239">
        <v>1</v>
      </c>
      <c r="AB239" s="239">
        <v>2</v>
      </c>
      <c r="AC239" s="239">
        <v>98</v>
      </c>
      <c r="AD239" s="239" t="s">
        <v>400</v>
      </c>
      <c r="AE239" s="239" t="s">
        <v>2347</v>
      </c>
      <c r="AF239" s="239" t="s">
        <v>378</v>
      </c>
      <c r="AG239" s="239">
        <v>5</v>
      </c>
      <c r="AH239" s="239">
        <v>2</v>
      </c>
      <c r="AI239" s="239">
        <v>2</v>
      </c>
      <c r="AJ239" s="239">
        <v>4</v>
      </c>
      <c r="AK239" s="239">
        <v>21</v>
      </c>
      <c r="AL239" s="239">
        <v>51</v>
      </c>
      <c r="AM239" s="239" t="s">
        <v>374</v>
      </c>
      <c r="AN239" s="239">
        <v>5</v>
      </c>
      <c r="AO239" s="239">
        <v>1</v>
      </c>
      <c r="AS239" s="239">
        <v>1</v>
      </c>
      <c r="AT239" s="239">
        <v>98</v>
      </c>
      <c r="AU239" s="239">
        <v>65</v>
      </c>
      <c r="AV239" s="239">
        <v>11</v>
      </c>
      <c r="AW239" s="239">
        <v>21</v>
      </c>
      <c r="AX239" s="239">
        <v>2</v>
      </c>
      <c r="AY239" s="239">
        <v>3</v>
      </c>
      <c r="AZ239" s="239">
        <v>4</v>
      </c>
      <c r="BA239" s="239">
        <v>10</v>
      </c>
      <c r="BB239" s="239">
        <v>50</v>
      </c>
      <c r="BC239" s="239" t="s">
        <v>374</v>
      </c>
      <c r="BD239" s="239">
        <v>5</v>
      </c>
      <c r="BI239" s="239">
        <v>1</v>
      </c>
      <c r="BJ239" s="239">
        <v>98</v>
      </c>
      <c r="BK239" s="239">
        <v>65</v>
      </c>
      <c r="BL239" s="239">
        <v>11</v>
      </c>
      <c r="BM239" s="239">
        <v>21</v>
      </c>
      <c r="CT239" s="239">
        <v>456312</v>
      </c>
      <c r="CU239" s="239">
        <v>4964693</v>
      </c>
      <c r="CV239" s="239">
        <v>44.834311399999997</v>
      </c>
      <c r="CW239" s="239">
        <v>-93.552719600000003</v>
      </c>
      <c r="CX239" s="239" t="s">
        <v>379</v>
      </c>
      <c r="CY239" s="239" t="s">
        <v>2348</v>
      </c>
    </row>
    <row r="240" spans="1:103" x14ac:dyDescent="0.25">
      <c r="A240" s="239">
        <v>10778236</v>
      </c>
      <c r="B240" s="239">
        <v>2</v>
      </c>
      <c r="C240" s="239">
        <v>212</v>
      </c>
      <c r="D240" s="239">
        <v>151.91200000000001</v>
      </c>
      <c r="E240" s="239">
        <v>10</v>
      </c>
      <c r="F240" s="239" t="s">
        <v>2307</v>
      </c>
      <c r="H240" s="239" t="s">
        <v>374</v>
      </c>
      <c r="I240" s="239">
        <v>25</v>
      </c>
      <c r="K240" s="239">
        <v>12017105</v>
      </c>
      <c r="L240" s="239">
        <v>121670100</v>
      </c>
      <c r="M240" s="239">
        <v>6</v>
      </c>
      <c r="N240" s="239">
        <v>13</v>
      </c>
      <c r="O240" s="239">
        <v>2012</v>
      </c>
      <c r="P240" s="239" t="s">
        <v>375</v>
      </c>
      <c r="Q240" s="239">
        <v>9</v>
      </c>
      <c r="R240" s="239" t="s">
        <v>376</v>
      </c>
      <c r="S240" s="239">
        <v>5</v>
      </c>
      <c r="T240" s="239">
        <v>0</v>
      </c>
      <c r="U240" s="239">
        <v>2</v>
      </c>
      <c r="V240" s="239">
        <v>10</v>
      </c>
      <c r="W240" s="239">
        <v>10</v>
      </c>
      <c r="X240" s="239">
        <v>4</v>
      </c>
      <c r="Y240" s="239">
        <v>1</v>
      </c>
      <c r="Z240" s="239">
        <v>1</v>
      </c>
      <c r="AB240" s="239">
        <v>1</v>
      </c>
      <c r="AC240" s="239">
        <v>98</v>
      </c>
      <c r="AD240" s="239" t="s">
        <v>400</v>
      </c>
      <c r="AE240" s="239" t="s">
        <v>2339</v>
      </c>
      <c r="AF240" s="239" t="s">
        <v>378</v>
      </c>
      <c r="AG240" s="239">
        <v>5</v>
      </c>
      <c r="AH240" s="239">
        <v>2</v>
      </c>
      <c r="AI240" s="239">
        <v>44</v>
      </c>
      <c r="AJ240" s="239">
        <v>5</v>
      </c>
      <c r="AK240" s="239">
        <v>23</v>
      </c>
      <c r="AL240" s="239">
        <v>25</v>
      </c>
      <c r="AM240" s="239" t="s">
        <v>374</v>
      </c>
      <c r="AN240" s="239">
        <v>5</v>
      </c>
      <c r="AS240" s="239">
        <v>3</v>
      </c>
      <c r="AT240" s="239">
        <v>20</v>
      </c>
      <c r="AU240" s="239">
        <v>50</v>
      </c>
      <c r="AV240" s="239">
        <v>11</v>
      </c>
      <c r="AW240" s="239">
        <v>21</v>
      </c>
      <c r="AX240" s="239">
        <v>2</v>
      </c>
      <c r="AY240" s="239">
        <v>4</v>
      </c>
      <c r="AZ240" s="239">
        <v>4</v>
      </c>
      <c r="BA240" s="239">
        <v>8</v>
      </c>
      <c r="BB240" s="239">
        <v>30</v>
      </c>
      <c r="BC240" s="239" t="s">
        <v>384</v>
      </c>
      <c r="BD240" s="239">
        <v>5</v>
      </c>
      <c r="BE240" s="239">
        <v>1</v>
      </c>
      <c r="BI240" s="239">
        <v>3</v>
      </c>
      <c r="BJ240" s="239">
        <v>20</v>
      </c>
      <c r="BK240" s="239">
        <v>50</v>
      </c>
      <c r="BL240" s="239">
        <v>11</v>
      </c>
      <c r="BM240" s="239">
        <v>21</v>
      </c>
      <c r="CT240" s="239">
        <v>456314</v>
      </c>
      <c r="CU240" s="239">
        <v>4964696</v>
      </c>
      <c r="CV240" s="239">
        <v>44.834333700000002</v>
      </c>
      <c r="CW240" s="239">
        <v>-93.552694299999999</v>
      </c>
      <c r="CX240" s="239" t="s">
        <v>379</v>
      </c>
      <c r="CY240" s="239" t="s">
        <v>2349</v>
      </c>
    </row>
    <row r="241" spans="1:103" x14ac:dyDescent="0.25">
      <c r="A241" s="239">
        <v>10851900</v>
      </c>
      <c r="B241" s="239">
        <v>2</v>
      </c>
      <c r="C241" s="239">
        <v>212</v>
      </c>
      <c r="D241" s="239">
        <v>151.91200000000001</v>
      </c>
      <c r="E241" s="239">
        <v>10</v>
      </c>
      <c r="F241" s="239" t="s">
        <v>2307</v>
      </c>
      <c r="H241" s="239" t="s">
        <v>374</v>
      </c>
      <c r="I241" s="239">
        <v>25</v>
      </c>
      <c r="K241" s="239">
        <v>13014517</v>
      </c>
      <c r="L241" s="239">
        <v>131410024</v>
      </c>
      <c r="M241" s="239">
        <v>5</v>
      </c>
      <c r="N241" s="239">
        <v>19</v>
      </c>
      <c r="O241" s="239">
        <v>2013</v>
      </c>
      <c r="P241" s="239" t="s">
        <v>389</v>
      </c>
      <c r="Q241" s="239">
        <v>15</v>
      </c>
      <c r="R241" s="239" t="s">
        <v>512</v>
      </c>
      <c r="S241" s="239">
        <v>3</v>
      </c>
      <c r="T241" s="239">
        <v>0</v>
      </c>
      <c r="U241" s="239">
        <v>2</v>
      </c>
      <c r="V241" s="239">
        <v>3</v>
      </c>
      <c r="W241" s="239">
        <v>10</v>
      </c>
      <c r="X241" s="239">
        <v>4</v>
      </c>
      <c r="Y241" s="239">
        <v>1</v>
      </c>
      <c r="Z241" s="239">
        <v>3</v>
      </c>
      <c r="AB241" s="239">
        <v>2</v>
      </c>
      <c r="AC241" s="239">
        <v>98</v>
      </c>
      <c r="AD241" s="239" t="s">
        <v>2350</v>
      </c>
      <c r="AE241" s="239" t="s">
        <v>400</v>
      </c>
      <c r="AF241" s="239" t="s">
        <v>378</v>
      </c>
      <c r="AG241" s="239">
        <v>9</v>
      </c>
      <c r="AH241" s="239">
        <v>2</v>
      </c>
      <c r="AI241" s="239">
        <v>2</v>
      </c>
      <c r="AJ241" s="239">
        <v>1</v>
      </c>
      <c r="AK241" s="239">
        <v>21</v>
      </c>
      <c r="AL241" s="239">
        <v>19</v>
      </c>
      <c r="AM241" s="239" t="s">
        <v>374</v>
      </c>
      <c r="AN241" s="239">
        <v>5</v>
      </c>
      <c r="AO241" s="239">
        <v>2</v>
      </c>
      <c r="AS241" s="239">
        <v>3</v>
      </c>
      <c r="AT241" s="239">
        <v>20</v>
      </c>
      <c r="AU241" s="239">
        <v>50</v>
      </c>
      <c r="AV241" s="239">
        <v>11</v>
      </c>
      <c r="AW241" s="239">
        <v>21</v>
      </c>
      <c r="AX241" s="239">
        <v>2</v>
      </c>
      <c r="AY241" s="239">
        <v>4</v>
      </c>
      <c r="AZ241" s="239">
        <v>4</v>
      </c>
      <c r="BA241" s="239">
        <v>24</v>
      </c>
      <c r="BB241" s="239">
        <v>20</v>
      </c>
      <c r="BC241" s="239" t="s">
        <v>384</v>
      </c>
      <c r="BD241" s="239">
        <v>5</v>
      </c>
      <c r="BE241" s="239">
        <v>1</v>
      </c>
      <c r="BI241" s="239">
        <v>3</v>
      </c>
      <c r="BJ241" s="239">
        <v>20</v>
      </c>
      <c r="BK241" s="239">
        <v>50</v>
      </c>
      <c r="BL241" s="239">
        <v>11</v>
      </c>
      <c r="BM241" s="239">
        <v>21</v>
      </c>
      <c r="CT241" s="239">
        <v>456314</v>
      </c>
      <c r="CU241" s="239">
        <v>4964696</v>
      </c>
      <c r="CV241" s="239">
        <v>44.834333700000002</v>
      </c>
      <c r="CW241" s="239">
        <v>-93.552694299999999</v>
      </c>
      <c r="CX241" s="239" t="s">
        <v>379</v>
      </c>
      <c r="CY241" s="239" t="s">
        <v>2351</v>
      </c>
    </row>
    <row r="242" spans="1:103" x14ac:dyDescent="0.25">
      <c r="A242" s="239">
        <v>11023226</v>
      </c>
      <c r="B242" s="239">
        <v>2</v>
      </c>
      <c r="C242" s="239">
        <v>212</v>
      </c>
      <c r="D242" s="239">
        <v>151.91200000000001</v>
      </c>
      <c r="E242" s="239">
        <v>10</v>
      </c>
      <c r="F242" s="239" t="s">
        <v>2307</v>
      </c>
      <c r="H242" s="239" t="s">
        <v>374</v>
      </c>
      <c r="I242" s="239">
        <v>25</v>
      </c>
      <c r="K242" s="239">
        <v>15037060</v>
      </c>
      <c r="L242" s="239">
        <v>153200033</v>
      </c>
      <c r="M242" s="239">
        <v>11</v>
      </c>
      <c r="N242" s="239">
        <v>16</v>
      </c>
      <c r="O242" s="239">
        <v>2015</v>
      </c>
      <c r="P242" s="239" t="s">
        <v>381</v>
      </c>
      <c r="Q242" s="239">
        <v>6</v>
      </c>
      <c r="S242" s="239">
        <v>5</v>
      </c>
      <c r="T242" s="239">
        <v>0</v>
      </c>
      <c r="U242" s="239">
        <v>2</v>
      </c>
      <c r="V242" s="239">
        <v>1</v>
      </c>
      <c r="W242" s="239">
        <v>10</v>
      </c>
      <c r="X242" s="239">
        <v>4</v>
      </c>
      <c r="Y242" s="239">
        <v>4</v>
      </c>
      <c r="Z242" s="239">
        <v>3</v>
      </c>
      <c r="AA242" s="239">
        <v>2</v>
      </c>
      <c r="AB242" s="239">
        <v>2</v>
      </c>
      <c r="AC242" s="239">
        <v>98</v>
      </c>
      <c r="AD242" s="239" t="s">
        <v>396</v>
      </c>
      <c r="AE242" s="239" t="s">
        <v>2352</v>
      </c>
      <c r="AF242" s="239" t="s">
        <v>378</v>
      </c>
      <c r="AG242" s="239">
        <v>7</v>
      </c>
      <c r="AH242" s="239">
        <v>2</v>
      </c>
      <c r="AI242" s="239">
        <v>3</v>
      </c>
      <c r="AJ242" s="239">
        <v>4</v>
      </c>
      <c r="AK242" s="239">
        <v>4</v>
      </c>
      <c r="AL242" s="239">
        <v>51</v>
      </c>
      <c r="AM242" s="239" t="s">
        <v>374</v>
      </c>
      <c r="AN242" s="239">
        <v>5</v>
      </c>
      <c r="AO242" s="239">
        <v>1</v>
      </c>
      <c r="AS242" s="239">
        <v>2</v>
      </c>
      <c r="AT242" s="239">
        <v>20</v>
      </c>
      <c r="AU242" s="239">
        <v>50</v>
      </c>
      <c r="AV242" s="239">
        <v>11</v>
      </c>
      <c r="AW242" s="239">
        <v>21</v>
      </c>
      <c r="AX242" s="239">
        <v>2</v>
      </c>
      <c r="AY242" s="239">
        <v>2</v>
      </c>
      <c r="AZ242" s="239">
        <v>4</v>
      </c>
      <c r="BA242" s="239">
        <v>4</v>
      </c>
      <c r="BB242" s="239">
        <v>28</v>
      </c>
      <c r="BC242" s="239" t="s">
        <v>384</v>
      </c>
      <c r="BD242" s="239">
        <v>5</v>
      </c>
      <c r="BE242" s="239">
        <v>15</v>
      </c>
      <c r="BI242" s="239">
        <v>2</v>
      </c>
      <c r="BJ242" s="239">
        <v>20</v>
      </c>
      <c r="BK242" s="239">
        <v>50</v>
      </c>
      <c r="BL242" s="239">
        <v>11</v>
      </c>
      <c r="BM242" s="239">
        <v>21</v>
      </c>
      <c r="CT242" s="239">
        <v>456314</v>
      </c>
      <c r="CU242" s="239">
        <v>4964696</v>
      </c>
      <c r="CV242" s="239">
        <v>44.834333700000002</v>
      </c>
      <c r="CW242" s="239">
        <v>-93.552694299999999</v>
      </c>
      <c r="CX242" s="239" t="s">
        <v>379</v>
      </c>
      <c r="CY242" s="239" t="s">
        <v>2353</v>
      </c>
    </row>
    <row r="243" spans="1:103" x14ac:dyDescent="0.25">
      <c r="A243" s="239">
        <v>337880</v>
      </c>
      <c r="B243" s="239">
        <v>2</v>
      </c>
      <c r="C243" s="239">
        <v>212</v>
      </c>
      <c r="D243" s="239">
        <v>151.92400000000001</v>
      </c>
      <c r="E243" s="239">
        <v>10</v>
      </c>
      <c r="F243" s="239" t="s">
        <v>2307</v>
      </c>
      <c r="H243" s="239" t="s">
        <v>374</v>
      </c>
      <c r="I243" s="239">
        <v>25</v>
      </c>
      <c r="K243" s="239">
        <v>16503001</v>
      </c>
      <c r="M243" s="239">
        <v>3</v>
      </c>
      <c r="N243" s="239">
        <v>19</v>
      </c>
      <c r="O243" s="239">
        <v>2016</v>
      </c>
      <c r="P243" s="239" t="s">
        <v>386</v>
      </c>
      <c r="Q243" s="239">
        <v>10</v>
      </c>
      <c r="R243" s="239">
        <v>98</v>
      </c>
      <c r="S243" s="239">
        <v>5</v>
      </c>
      <c r="T243" s="239">
        <v>0</v>
      </c>
      <c r="U243" s="239">
        <v>1</v>
      </c>
      <c r="W243" s="239">
        <v>75</v>
      </c>
      <c r="X243" s="239">
        <v>25</v>
      </c>
      <c r="Y243" s="239">
        <v>1</v>
      </c>
      <c r="Z243" s="239">
        <v>4</v>
      </c>
      <c r="AB243" s="239">
        <v>5</v>
      </c>
      <c r="AC243" s="239">
        <v>98</v>
      </c>
      <c r="AD243" s="239" t="s">
        <v>377</v>
      </c>
      <c r="AF243" s="239" t="s">
        <v>470</v>
      </c>
      <c r="AG243" s="239">
        <v>3</v>
      </c>
      <c r="AH243" s="239">
        <v>2</v>
      </c>
      <c r="AI243" s="239">
        <v>4</v>
      </c>
      <c r="AJ243" s="239">
        <v>2</v>
      </c>
      <c r="AK243" s="239">
        <v>21</v>
      </c>
      <c r="AL243" s="239">
        <v>41</v>
      </c>
      <c r="AM243" s="239" t="s">
        <v>374</v>
      </c>
      <c r="AN243" s="239">
        <v>5</v>
      </c>
      <c r="AO243" s="239">
        <v>72</v>
      </c>
      <c r="AS243" s="239">
        <v>90</v>
      </c>
      <c r="AT243" s="239">
        <v>98</v>
      </c>
      <c r="AU243" s="239">
        <v>65</v>
      </c>
      <c r="AV243" s="239">
        <v>11</v>
      </c>
      <c r="AW243" s="239">
        <v>21</v>
      </c>
      <c r="CT243" s="239">
        <v>456282.28769790899</v>
      </c>
      <c r="CU243" s="239">
        <v>4964732.7999322703</v>
      </c>
      <c r="CV243" s="239">
        <v>44.834664789999998</v>
      </c>
      <c r="CW243" s="239">
        <v>-93.553097210000004</v>
      </c>
      <c r="CX243" s="239" t="s">
        <v>379</v>
      </c>
      <c r="CY243" s="239" t="s">
        <v>2354</v>
      </c>
    </row>
    <row r="244" spans="1:103" x14ac:dyDescent="0.25">
      <c r="A244" s="239">
        <v>670464</v>
      </c>
      <c r="B244" s="239">
        <v>2</v>
      </c>
      <c r="C244" s="239">
        <v>212</v>
      </c>
      <c r="D244" s="239">
        <v>151.95699999999999</v>
      </c>
      <c r="E244" s="239">
        <v>10</v>
      </c>
      <c r="F244" s="239" t="s">
        <v>2307</v>
      </c>
      <c r="H244" s="239" t="s">
        <v>374</v>
      </c>
      <c r="I244" s="239">
        <v>25</v>
      </c>
      <c r="K244" s="239">
        <v>18039466</v>
      </c>
      <c r="M244" s="239">
        <v>12</v>
      </c>
      <c r="N244" s="239">
        <v>22</v>
      </c>
      <c r="O244" s="239">
        <v>2018</v>
      </c>
      <c r="P244" s="239" t="s">
        <v>386</v>
      </c>
      <c r="Q244" s="239">
        <v>23</v>
      </c>
      <c r="R244" s="239" t="s">
        <v>376</v>
      </c>
      <c r="S244" s="239">
        <v>3</v>
      </c>
      <c r="T244" s="239">
        <v>0</v>
      </c>
      <c r="U244" s="239">
        <v>1</v>
      </c>
      <c r="W244" s="239">
        <v>55</v>
      </c>
      <c r="X244" s="239">
        <v>2</v>
      </c>
      <c r="Y244" s="239">
        <v>4</v>
      </c>
      <c r="Z244" s="239">
        <v>4</v>
      </c>
      <c r="AB244" s="239">
        <v>3</v>
      </c>
      <c r="AC244" s="239">
        <v>98</v>
      </c>
      <c r="AD244" s="239" t="s">
        <v>377</v>
      </c>
      <c r="AF244" s="239" t="s">
        <v>470</v>
      </c>
      <c r="AG244" s="239">
        <v>3</v>
      </c>
      <c r="AH244" s="239">
        <v>2</v>
      </c>
      <c r="AI244" s="239">
        <v>4</v>
      </c>
      <c r="AJ244" s="239">
        <v>4</v>
      </c>
      <c r="AK244" s="239">
        <v>21</v>
      </c>
      <c r="AL244" s="239">
        <v>49</v>
      </c>
      <c r="AM244" s="239" t="s">
        <v>374</v>
      </c>
      <c r="AN244" s="239">
        <v>5</v>
      </c>
      <c r="AO244" s="239">
        <v>1</v>
      </c>
      <c r="AS244" s="239">
        <v>15</v>
      </c>
      <c r="AT244" s="239">
        <v>9</v>
      </c>
      <c r="AU244" s="239">
        <v>65</v>
      </c>
      <c r="AV244" s="239">
        <v>11</v>
      </c>
      <c r="AW244" s="239">
        <v>21</v>
      </c>
      <c r="CT244" s="239">
        <v>456357.93922690698</v>
      </c>
      <c r="CU244" s="239">
        <v>4964787.9059180999</v>
      </c>
      <c r="CV244" s="239">
        <v>44.83516547</v>
      </c>
      <c r="CW244" s="239">
        <v>-93.55214488</v>
      </c>
      <c r="CX244" s="239" t="s">
        <v>379</v>
      </c>
      <c r="CY244" s="239" t="s">
        <v>2355</v>
      </c>
    </row>
    <row r="245" spans="1:103" x14ac:dyDescent="0.25">
      <c r="A245" s="239">
        <v>694064</v>
      </c>
      <c r="B245" s="239">
        <v>2</v>
      </c>
      <c r="C245" s="239">
        <v>212</v>
      </c>
      <c r="D245" s="239">
        <v>151.959</v>
      </c>
      <c r="E245" s="239">
        <v>10</v>
      </c>
      <c r="F245" s="239" t="s">
        <v>2307</v>
      </c>
      <c r="H245" s="239" t="s">
        <v>374</v>
      </c>
      <c r="I245" s="239">
        <v>25</v>
      </c>
      <c r="K245" s="239">
        <v>19006054</v>
      </c>
      <c r="M245" s="239">
        <v>3</v>
      </c>
      <c r="N245" s="239">
        <v>1</v>
      </c>
      <c r="O245" s="239">
        <v>2019</v>
      </c>
      <c r="P245" s="239" t="s">
        <v>383</v>
      </c>
      <c r="Q245" s="239">
        <v>21</v>
      </c>
      <c r="R245" s="239" t="s">
        <v>376</v>
      </c>
      <c r="S245" s="239">
        <v>5</v>
      </c>
      <c r="T245" s="239">
        <v>0</v>
      </c>
      <c r="U245" s="239">
        <v>1</v>
      </c>
      <c r="W245" s="239">
        <v>61</v>
      </c>
      <c r="X245" s="239">
        <v>2</v>
      </c>
      <c r="Y245" s="239">
        <v>4</v>
      </c>
      <c r="Z245" s="239">
        <v>4</v>
      </c>
      <c r="AB245" s="239">
        <v>3</v>
      </c>
      <c r="AC245" s="239">
        <v>98</v>
      </c>
      <c r="AD245" s="239" t="s">
        <v>377</v>
      </c>
      <c r="AF245" s="239" t="s">
        <v>470</v>
      </c>
      <c r="AG245" s="239">
        <v>3</v>
      </c>
      <c r="AH245" s="239">
        <v>2</v>
      </c>
      <c r="AI245" s="239">
        <v>4</v>
      </c>
      <c r="AJ245" s="239">
        <v>4</v>
      </c>
      <c r="AK245" s="239">
        <v>21</v>
      </c>
      <c r="AL245" s="239">
        <v>28</v>
      </c>
      <c r="AM245" s="239" t="s">
        <v>374</v>
      </c>
      <c r="AN245" s="239">
        <v>5</v>
      </c>
      <c r="AO245" s="239">
        <v>1</v>
      </c>
      <c r="AS245" s="239">
        <v>15</v>
      </c>
      <c r="AT245" s="239">
        <v>9</v>
      </c>
      <c r="AU245" s="239">
        <v>65</v>
      </c>
      <c r="AV245" s="239">
        <v>11</v>
      </c>
      <c r="AW245" s="239">
        <v>21</v>
      </c>
      <c r="CT245" s="239">
        <v>456357.34796050901</v>
      </c>
      <c r="CU245" s="239">
        <v>4964791.8815705003</v>
      </c>
      <c r="CV245" s="239">
        <v>44.835201220000002</v>
      </c>
      <c r="CW245" s="239">
        <v>-93.552152699999994</v>
      </c>
      <c r="CX245" s="239" t="s">
        <v>379</v>
      </c>
      <c r="CY245" s="239" t="s">
        <v>2356</v>
      </c>
    </row>
    <row r="246" spans="1:103" x14ac:dyDescent="0.25">
      <c r="A246" s="239">
        <v>807733</v>
      </c>
      <c r="B246" s="239">
        <v>2</v>
      </c>
      <c r="C246" s="239">
        <v>212</v>
      </c>
      <c r="D246" s="239">
        <v>151.96299999999999</v>
      </c>
      <c r="E246" s="239">
        <v>10</v>
      </c>
      <c r="F246" s="239" t="s">
        <v>2307</v>
      </c>
      <c r="H246" s="239" t="s">
        <v>374</v>
      </c>
      <c r="I246" s="239">
        <v>25</v>
      </c>
      <c r="K246" s="239">
        <v>20010606</v>
      </c>
      <c r="L246" s="239">
        <v>201120046</v>
      </c>
      <c r="M246" s="239">
        <v>4</v>
      </c>
      <c r="N246" s="239">
        <v>21</v>
      </c>
      <c r="O246" s="239">
        <v>2020</v>
      </c>
      <c r="P246" s="239" t="s">
        <v>391</v>
      </c>
      <c r="Q246" s="239">
        <v>20</v>
      </c>
      <c r="R246" s="239" t="s">
        <v>376</v>
      </c>
      <c r="S246" s="239">
        <v>5</v>
      </c>
      <c r="T246" s="239">
        <v>0</v>
      </c>
      <c r="U246" s="239">
        <v>1</v>
      </c>
      <c r="W246" s="239">
        <v>17</v>
      </c>
      <c r="X246" s="239">
        <v>2</v>
      </c>
      <c r="Y246" s="239">
        <v>3</v>
      </c>
      <c r="Z246" s="239">
        <v>1</v>
      </c>
      <c r="AB246" s="239">
        <v>1</v>
      </c>
      <c r="AC246" s="239">
        <v>98</v>
      </c>
      <c r="AD246" s="239" t="s">
        <v>377</v>
      </c>
      <c r="AF246" s="239" t="s">
        <v>470</v>
      </c>
      <c r="AG246" s="239">
        <v>4</v>
      </c>
      <c r="AH246" s="239">
        <v>2</v>
      </c>
      <c r="AI246" s="239">
        <v>2</v>
      </c>
      <c r="AJ246" s="239">
        <v>4</v>
      </c>
      <c r="AK246" s="239">
        <v>21</v>
      </c>
      <c r="AL246" s="239">
        <v>23</v>
      </c>
      <c r="AM246" s="239" t="s">
        <v>374</v>
      </c>
      <c r="AN246" s="239">
        <v>5</v>
      </c>
      <c r="AO246" s="239">
        <v>1</v>
      </c>
      <c r="AS246" s="239">
        <v>14</v>
      </c>
      <c r="AT246" s="239">
        <v>98</v>
      </c>
      <c r="AU246" s="239">
        <v>65</v>
      </c>
      <c r="AV246" s="239">
        <v>11</v>
      </c>
      <c r="AW246" s="239">
        <v>21</v>
      </c>
      <c r="CT246" s="239">
        <v>456363.89236381301</v>
      </c>
      <c r="CU246" s="239">
        <v>4964795.0350854397</v>
      </c>
      <c r="CV246" s="239">
        <v>44.835230009999997</v>
      </c>
      <c r="CW246" s="239">
        <v>-93.552070180000001</v>
      </c>
      <c r="CX246" s="239" t="s">
        <v>379</v>
      </c>
      <c r="CY246" s="239" t="s">
        <v>2357</v>
      </c>
    </row>
    <row r="247" spans="1:103" x14ac:dyDescent="0.25">
      <c r="A247" s="239">
        <v>766886</v>
      </c>
      <c r="B247" s="239">
        <v>2</v>
      </c>
      <c r="C247" s="239">
        <v>212</v>
      </c>
      <c r="D247" s="239">
        <v>151.97</v>
      </c>
      <c r="E247" s="239">
        <v>10</v>
      </c>
      <c r="F247" s="239" t="s">
        <v>2307</v>
      </c>
      <c r="H247" s="239" t="s">
        <v>374</v>
      </c>
      <c r="I247" s="239">
        <v>25</v>
      </c>
      <c r="K247" s="239">
        <v>19514569</v>
      </c>
      <c r="M247" s="239">
        <v>11</v>
      </c>
      <c r="N247" s="239">
        <v>30</v>
      </c>
      <c r="O247" s="239">
        <v>2019</v>
      </c>
      <c r="P247" s="239" t="s">
        <v>386</v>
      </c>
      <c r="Q247" s="239">
        <v>7</v>
      </c>
      <c r="R247" s="239" t="s">
        <v>376</v>
      </c>
      <c r="S247" s="239">
        <v>5</v>
      </c>
      <c r="T247" s="239">
        <v>0</v>
      </c>
      <c r="U247" s="239">
        <v>1</v>
      </c>
      <c r="W247" s="239">
        <v>55</v>
      </c>
      <c r="X247" s="239">
        <v>2</v>
      </c>
      <c r="Y247" s="239">
        <v>2</v>
      </c>
      <c r="Z247" s="239">
        <v>3</v>
      </c>
      <c r="AB247" s="239">
        <v>2</v>
      </c>
      <c r="AC247" s="239">
        <v>98</v>
      </c>
      <c r="AD247" s="239" t="s">
        <v>2358</v>
      </c>
      <c r="AF247" s="239" t="s">
        <v>470</v>
      </c>
      <c r="AG247" s="239">
        <v>3</v>
      </c>
      <c r="AH247" s="239">
        <v>2</v>
      </c>
      <c r="AI247" s="239">
        <v>5</v>
      </c>
      <c r="AJ247" s="239">
        <v>4</v>
      </c>
      <c r="AK247" s="239">
        <v>21</v>
      </c>
      <c r="AL247" s="239">
        <v>29</v>
      </c>
      <c r="AM247" s="239" t="s">
        <v>384</v>
      </c>
      <c r="AN247" s="239">
        <v>5</v>
      </c>
      <c r="AO247" s="239">
        <v>68</v>
      </c>
      <c r="AS247" s="239">
        <v>15</v>
      </c>
      <c r="AT247" s="239">
        <v>9</v>
      </c>
      <c r="AU247" s="239">
        <v>65</v>
      </c>
      <c r="AV247" s="239">
        <v>11</v>
      </c>
      <c r="AW247" s="239">
        <v>21</v>
      </c>
      <c r="CT247" s="239">
        <v>456366.95453390898</v>
      </c>
      <c r="CU247" s="239">
        <v>4964806.8834137702</v>
      </c>
      <c r="CV247" s="239">
        <v>44.835336849999997</v>
      </c>
      <c r="CW247" s="239">
        <v>-93.552032449999999</v>
      </c>
      <c r="CX247" s="239" t="s">
        <v>379</v>
      </c>
      <c r="CY247" s="239" t="s">
        <v>2359</v>
      </c>
    </row>
    <row r="248" spans="1:103" x14ac:dyDescent="0.25">
      <c r="A248" s="239">
        <v>733667</v>
      </c>
      <c r="B248" s="239">
        <v>2</v>
      </c>
      <c r="C248" s="239">
        <v>212</v>
      </c>
      <c r="D248" s="239">
        <v>151.971</v>
      </c>
      <c r="E248" s="239">
        <v>10</v>
      </c>
      <c r="F248" s="239" t="s">
        <v>2307</v>
      </c>
      <c r="H248" s="239" t="s">
        <v>374</v>
      </c>
      <c r="I248" s="239">
        <v>25</v>
      </c>
      <c r="K248" s="239">
        <v>19020496</v>
      </c>
      <c r="M248" s="239">
        <v>7</v>
      </c>
      <c r="N248" s="239">
        <v>15</v>
      </c>
      <c r="O248" s="239">
        <v>2019</v>
      </c>
      <c r="P248" s="239" t="s">
        <v>381</v>
      </c>
      <c r="Q248" s="239">
        <v>18</v>
      </c>
      <c r="R248" s="239" t="s">
        <v>376</v>
      </c>
      <c r="S248" s="239">
        <v>4</v>
      </c>
      <c r="T248" s="239">
        <v>0</v>
      </c>
      <c r="U248" s="239">
        <v>2</v>
      </c>
      <c r="V248" s="239">
        <v>12</v>
      </c>
      <c r="W248" s="239">
        <v>10</v>
      </c>
      <c r="X248" s="239">
        <v>25</v>
      </c>
      <c r="Y248" s="239">
        <v>1</v>
      </c>
      <c r="Z248" s="239">
        <v>3</v>
      </c>
      <c r="AA248" s="239">
        <v>5</v>
      </c>
      <c r="AB248" s="239">
        <v>2</v>
      </c>
      <c r="AC248" s="239">
        <v>98</v>
      </c>
      <c r="AD248" s="239" t="s">
        <v>377</v>
      </c>
      <c r="AE248" s="239" t="s">
        <v>2360</v>
      </c>
      <c r="AF248" s="239" t="s">
        <v>470</v>
      </c>
      <c r="AG248" s="239">
        <v>7</v>
      </c>
      <c r="AH248" s="239">
        <v>2</v>
      </c>
      <c r="AI248" s="239">
        <v>2</v>
      </c>
      <c r="AJ248" s="239">
        <v>4</v>
      </c>
      <c r="AK248" s="239">
        <v>26</v>
      </c>
      <c r="AL248" s="239">
        <v>26</v>
      </c>
      <c r="AM248" s="239" t="s">
        <v>384</v>
      </c>
      <c r="AN248" s="239">
        <v>5</v>
      </c>
      <c r="AO248" s="239">
        <v>90</v>
      </c>
      <c r="AS248" s="239">
        <v>15</v>
      </c>
      <c r="AT248" s="239">
        <v>9</v>
      </c>
      <c r="AU248" s="239">
        <v>65</v>
      </c>
      <c r="AV248" s="239">
        <v>11</v>
      </c>
      <c r="AW248" s="239">
        <v>21</v>
      </c>
      <c r="AX248" s="239">
        <v>2</v>
      </c>
      <c r="AY248" s="239">
        <v>3</v>
      </c>
      <c r="AZ248" s="239">
        <v>4</v>
      </c>
      <c r="BA248" s="239">
        <v>21</v>
      </c>
      <c r="BB248" s="239">
        <v>71</v>
      </c>
      <c r="BC248" s="239" t="s">
        <v>374</v>
      </c>
      <c r="BD248" s="239">
        <v>5</v>
      </c>
      <c r="BE248" s="239">
        <v>10</v>
      </c>
      <c r="BI248" s="239">
        <v>15</v>
      </c>
      <c r="BJ248" s="239">
        <v>9</v>
      </c>
      <c r="BK248" s="239">
        <v>65</v>
      </c>
      <c r="BL248" s="239">
        <v>11</v>
      </c>
      <c r="BM248" s="239">
        <v>21</v>
      </c>
      <c r="CT248" s="239">
        <v>456371.16842003202</v>
      </c>
      <c r="CU248" s="239">
        <v>4964807.1712956103</v>
      </c>
      <c r="CV248" s="239">
        <v>44.835339699999999</v>
      </c>
      <c r="CW248" s="239">
        <v>-93.551979169999996</v>
      </c>
      <c r="CX248" s="239" t="s">
        <v>379</v>
      </c>
      <c r="CY248" s="239" t="s">
        <v>2361</v>
      </c>
    </row>
    <row r="249" spans="1:103" x14ac:dyDescent="0.25">
      <c r="A249" s="239">
        <v>671341</v>
      </c>
      <c r="B249" s="239">
        <v>2</v>
      </c>
      <c r="C249" s="239">
        <v>212</v>
      </c>
      <c r="D249" s="239">
        <v>151.97900000000001</v>
      </c>
      <c r="E249" s="239">
        <v>10</v>
      </c>
      <c r="F249" s="239" t="s">
        <v>2307</v>
      </c>
      <c r="H249" s="239" t="s">
        <v>374</v>
      </c>
      <c r="I249" s="239">
        <v>25</v>
      </c>
      <c r="K249" s="239">
        <v>18515272</v>
      </c>
      <c r="M249" s="239">
        <v>12</v>
      </c>
      <c r="N249" s="239">
        <v>27</v>
      </c>
      <c r="O249" s="239">
        <v>2018</v>
      </c>
      <c r="P249" s="239" t="s">
        <v>416</v>
      </c>
      <c r="Q249" s="239">
        <v>6</v>
      </c>
      <c r="R249" s="239" t="s">
        <v>376</v>
      </c>
      <c r="S249" s="239">
        <v>5</v>
      </c>
      <c r="T249" s="239">
        <v>0</v>
      </c>
      <c r="U249" s="239">
        <v>1</v>
      </c>
      <c r="W249" s="239">
        <v>55</v>
      </c>
      <c r="X249" s="239">
        <v>2</v>
      </c>
      <c r="Y249" s="239">
        <v>4</v>
      </c>
      <c r="Z249" s="239">
        <v>2</v>
      </c>
      <c r="AA249" s="239">
        <v>3</v>
      </c>
      <c r="AB249" s="239">
        <v>3</v>
      </c>
      <c r="AC249" s="239">
        <v>98</v>
      </c>
      <c r="AD249" s="239" t="s">
        <v>377</v>
      </c>
      <c r="AF249" s="239" t="s">
        <v>470</v>
      </c>
      <c r="AG249" s="239">
        <v>3</v>
      </c>
      <c r="AH249" s="239">
        <v>2</v>
      </c>
      <c r="AI249" s="239">
        <v>2</v>
      </c>
      <c r="AJ249" s="239">
        <v>4</v>
      </c>
      <c r="AK249" s="239">
        <v>21</v>
      </c>
      <c r="AL249" s="239">
        <v>26</v>
      </c>
      <c r="AM249" s="239" t="s">
        <v>384</v>
      </c>
      <c r="AN249" s="239">
        <v>5</v>
      </c>
      <c r="AO249" s="239">
        <v>71</v>
      </c>
      <c r="AP249" s="239">
        <v>72</v>
      </c>
      <c r="AS249" s="239">
        <v>15</v>
      </c>
      <c r="AT249" s="239">
        <v>9</v>
      </c>
      <c r="AU249" s="239">
        <v>65</v>
      </c>
      <c r="AV249" s="239">
        <v>11</v>
      </c>
      <c r="AW249" s="239">
        <v>21</v>
      </c>
      <c r="CT249" s="239">
        <v>456383.88790110999</v>
      </c>
      <c r="CU249" s="239">
        <v>4964813.2334264703</v>
      </c>
      <c r="CV249" s="239">
        <v>44.835395050000002</v>
      </c>
      <c r="CW249" s="239">
        <v>-93.551818769999997</v>
      </c>
      <c r="CX249" s="239" t="s">
        <v>379</v>
      </c>
      <c r="CY249" s="239" t="s">
        <v>2362</v>
      </c>
    </row>
    <row r="250" spans="1:103" x14ac:dyDescent="0.25">
      <c r="A250" s="239">
        <v>10938320</v>
      </c>
      <c r="B250" s="239">
        <v>2</v>
      </c>
      <c r="C250" s="239">
        <v>212</v>
      </c>
      <c r="D250" s="239">
        <v>152.01499999999999</v>
      </c>
      <c r="E250" s="239">
        <v>10</v>
      </c>
      <c r="F250" s="239" t="s">
        <v>2307</v>
      </c>
      <c r="H250" s="239" t="s">
        <v>374</v>
      </c>
      <c r="I250" s="239">
        <v>25</v>
      </c>
      <c r="K250" s="239">
        <v>14035154</v>
      </c>
      <c r="L250" s="239">
        <v>143020148</v>
      </c>
      <c r="M250" s="239">
        <v>10</v>
      </c>
      <c r="N250" s="239">
        <v>29</v>
      </c>
      <c r="O250" s="239">
        <v>2014</v>
      </c>
      <c r="P250" s="239" t="s">
        <v>375</v>
      </c>
      <c r="Q250" s="239">
        <v>7</v>
      </c>
      <c r="R250" s="239" t="s">
        <v>393</v>
      </c>
      <c r="S250" s="239">
        <v>5</v>
      </c>
      <c r="T250" s="239">
        <v>0</v>
      </c>
      <c r="U250" s="239">
        <v>4</v>
      </c>
      <c r="V250" s="239">
        <v>1</v>
      </c>
      <c r="W250" s="239">
        <v>10</v>
      </c>
      <c r="X250" s="239">
        <v>2</v>
      </c>
      <c r="Y250" s="239">
        <v>2</v>
      </c>
      <c r="Z250" s="239">
        <v>2</v>
      </c>
      <c r="AB250" s="239">
        <v>1</v>
      </c>
      <c r="AC250" s="239">
        <v>98</v>
      </c>
      <c r="AD250" s="239" t="s">
        <v>1818</v>
      </c>
      <c r="AE250" s="239" t="s">
        <v>2363</v>
      </c>
      <c r="AF250" s="239" t="s">
        <v>378</v>
      </c>
      <c r="AG250" s="239">
        <v>7</v>
      </c>
      <c r="AH250" s="239">
        <v>2</v>
      </c>
      <c r="AI250" s="239">
        <v>4</v>
      </c>
      <c r="AJ250" s="239">
        <v>3</v>
      </c>
      <c r="AK250" s="239">
        <v>21</v>
      </c>
      <c r="AL250" s="239">
        <v>28</v>
      </c>
      <c r="AM250" s="239" t="s">
        <v>384</v>
      </c>
      <c r="AN250" s="239">
        <v>5</v>
      </c>
      <c r="AO250" s="239">
        <v>5</v>
      </c>
      <c r="AS250" s="239">
        <v>3</v>
      </c>
      <c r="AT250" s="239">
        <v>98</v>
      </c>
      <c r="AU250" s="239">
        <v>65</v>
      </c>
      <c r="AV250" s="239">
        <v>11</v>
      </c>
      <c r="AW250" s="239">
        <v>21</v>
      </c>
      <c r="AX250" s="239">
        <v>2</v>
      </c>
      <c r="AY250" s="239">
        <v>4</v>
      </c>
      <c r="AZ250" s="239">
        <v>3</v>
      </c>
      <c r="BA250" s="239">
        <v>21</v>
      </c>
      <c r="BB250" s="239">
        <v>28</v>
      </c>
      <c r="BC250" s="239" t="s">
        <v>384</v>
      </c>
      <c r="BD250" s="239">
        <v>5</v>
      </c>
      <c r="BE250" s="239">
        <v>5</v>
      </c>
      <c r="BI250" s="239">
        <v>3</v>
      </c>
      <c r="BJ250" s="239">
        <v>98</v>
      </c>
      <c r="BK250" s="239">
        <v>65</v>
      </c>
      <c r="BL250" s="239">
        <v>11</v>
      </c>
      <c r="BM250" s="239">
        <v>21</v>
      </c>
      <c r="BN250" s="239">
        <v>2</v>
      </c>
      <c r="BO250" s="239">
        <v>4</v>
      </c>
      <c r="BP250" s="239">
        <v>3</v>
      </c>
      <c r="BQ250" s="239">
        <v>8</v>
      </c>
      <c r="BR250" s="239">
        <v>38</v>
      </c>
      <c r="BS250" s="239" t="s">
        <v>374</v>
      </c>
      <c r="BT250" s="239">
        <v>5</v>
      </c>
      <c r="BU250" s="239">
        <v>1</v>
      </c>
      <c r="BY250" s="239">
        <v>3</v>
      </c>
      <c r="BZ250" s="239">
        <v>98</v>
      </c>
      <c r="CA250" s="239">
        <v>65</v>
      </c>
      <c r="CB250" s="239">
        <v>11</v>
      </c>
      <c r="CC250" s="239">
        <v>21</v>
      </c>
      <c r="CD250" s="239">
        <v>2</v>
      </c>
      <c r="CE250" s="239">
        <v>2</v>
      </c>
      <c r="CF250" s="239">
        <v>3</v>
      </c>
      <c r="CG250" s="239">
        <v>21</v>
      </c>
      <c r="CJ250" s="239">
        <v>99</v>
      </c>
      <c r="CO250" s="239">
        <v>3</v>
      </c>
      <c r="CP250" s="239">
        <v>98</v>
      </c>
      <c r="CQ250" s="239">
        <v>65</v>
      </c>
      <c r="CR250" s="239">
        <v>11</v>
      </c>
      <c r="CS250" s="239">
        <v>21</v>
      </c>
      <c r="CT250" s="239">
        <v>456417</v>
      </c>
      <c r="CU250" s="239">
        <v>4964825</v>
      </c>
      <c r="CV250" s="239">
        <v>44.835505099999999</v>
      </c>
      <c r="CW250" s="239">
        <v>-93.551395600000006</v>
      </c>
      <c r="CX250" s="239" t="s">
        <v>379</v>
      </c>
      <c r="CY250" s="239" t="s">
        <v>2364</v>
      </c>
    </row>
    <row r="251" spans="1:103" x14ac:dyDescent="0.25">
      <c r="A251" s="239">
        <v>776557</v>
      </c>
      <c r="B251" s="239">
        <v>2</v>
      </c>
      <c r="C251" s="239">
        <v>212</v>
      </c>
      <c r="D251" s="239">
        <v>152.03</v>
      </c>
      <c r="E251" s="239">
        <v>10</v>
      </c>
      <c r="F251" s="239" t="s">
        <v>2307</v>
      </c>
      <c r="H251" s="239" t="s">
        <v>374</v>
      </c>
      <c r="I251" s="239">
        <v>25</v>
      </c>
      <c r="K251" s="239">
        <v>20500034</v>
      </c>
      <c r="L251" s="239">
        <v>200020015</v>
      </c>
      <c r="M251" s="239">
        <v>1</v>
      </c>
      <c r="N251" s="239">
        <v>2</v>
      </c>
      <c r="O251" s="239">
        <v>2020</v>
      </c>
      <c r="P251" s="239" t="s">
        <v>416</v>
      </c>
      <c r="Q251" s="239">
        <v>7</v>
      </c>
      <c r="R251" s="239" t="s">
        <v>393</v>
      </c>
      <c r="S251" s="239">
        <v>5</v>
      </c>
      <c r="T251" s="239">
        <v>0</v>
      </c>
      <c r="U251" s="239">
        <v>2</v>
      </c>
      <c r="V251" s="239">
        <v>10</v>
      </c>
      <c r="W251" s="239">
        <v>10</v>
      </c>
      <c r="X251" s="239">
        <v>2</v>
      </c>
      <c r="Y251" s="239">
        <v>1</v>
      </c>
      <c r="Z251" s="239">
        <v>2</v>
      </c>
      <c r="AB251" s="239">
        <v>1</v>
      </c>
      <c r="AC251" s="239">
        <v>98</v>
      </c>
      <c r="AD251" s="239" t="s">
        <v>2365</v>
      </c>
      <c r="AF251" s="239" t="s">
        <v>378</v>
      </c>
      <c r="AG251" s="239">
        <v>5</v>
      </c>
      <c r="AH251" s="239">
        <v>2</v>
      </c>
      <c r="AI251" s="239">
        <v>2</v>
      </c>
      <c r="AJ251" s="239">
        <v>99</v>
      </c>
      <c r="AK251" s="239">
        <v>21</v>
      </c>
      <c r="AL251" s="239">
        <v>27</v>
      </c>
      <c r="AM251" s="239" t="s">
        <v>374</v>
      </c>
      <c r="AN251" s="239">
        <v>5</v>
      </c>
      <c r="AO251" s="239">
        <v>2</v>
      </c>
      <c r="AS251" s="239">
        <v>15</v>
      </c>
      <c r="AT251" s="239">
        <v>9</v>
      </c>
      <c r="AU251" s="239">
        <v>65</v>
      </c>
      <c r="AV251" s="239">
        <v>11</v>
      </c>
      <c r="AW251" s="239">
        <v>22</v>
      </c>
      <c r="AX251" s="239">
        <v>2</v>
      </c>
      <c r="AY251" s="239">
        <v>49</v>
      </c>
      <c r="AZ251" s="239">
        <v>99</v>
      </c>
      <c r="BA251" s="239">
        <v>28</v>
      </c>
      <c r="BB251" s="239">
        <v>47</v>
      </c>
      <c r="BC251" s="239" t="s">
        <v>374</v>
      </c>
      <c r="BD251" s="239">
        <v>5</v>
      </c>
      <c r="BE251" s="239">
        <v>10</v>
      </c>
      <c r="BI251" s="239">
        <v>15</v>
      </c>
      <c r="BJ251" s="239">
        <v>9</v>
      </c>
      <c r="BK251" s="239">
        <v>65</v>
      </c>
      <c r="BL251" s="239">
        <v>11</v>
      </c>
      <c r="BM251" s="239">
        <v>22</v>
      </c>
      <c r="CT251" s="239">
        <v>456434.68800271</v>
      </c>
      <c r="CU251" s="239">
        <v>4964842.8668190697</v>
      </c>
      <c r="CV251" s="239">
        <v>44.835664909999998</v>
      </c>
      <c r="CW251" s="239">
        <v>-93.551178640000003</v>
      </c>
      <c r="CX251" s="239" t="s">
        <v>379</v>
      </c>
      <c r="CY251" s="239" t="s">
        <v>2366</v>
      </c>
    </row>
    <row r="252" spans="1:103" x14ac:dyDescent="0.25">
      <c r="A252" s="239">
        <v>11024243</v>
      </c>
      <c r="B252" s="239">
        <v>2</v>
      </c>
      <c r="C252" s="239">
        <v>212</v>
      </c>
      <c r="D252" s="239">
        <v>152.03399999999999</v>
      </c>
      <c r="E252" s="239">
        <v>10</v>
      </c>
      <c r="F252" s="239" t="s">
        <v>2307</v>
      </c>
      <c r="H252" s="239" t="s">
        <v>374</v>
      </c>
      <c r="I252" s="239">
        <v>25</v>
      </c>
      <c r="K252" s="239">
        <v>15040994</v>
      </c>
      <c r="L252" s="239">
        <v>153540146</v>
      </c>
      <c r="M252" s="239">
        <v>12</v>
      </c>
      <c r="N252" s="239">
        <v>20</v>
      </c>
      <c r="O252" s="239">
        <v>2015</v>
      </c>
      <c r="P252" s="239" t="s">
        <v>389</v>
      </c>
      <c r="Q252" s="239">
        <v>19</v>
      </c>
      <c r="R252" s="239" t="s">
        <v>376</v>
      </c>
      <c r="S252" s="239">
        <v>5</v>
      </c>
      <c r="T252" s="239">
        <v>0</v>
      </c>
      <c r="U252" s="239">
        <v>1</v>
      </c>
      <c r="V252" s="239">
        <v>8</v>
      </c>
      <c r="W252" s="239">
        <v>25</v>
      </c>
      <c r="X252" s="239">
        <v>2</v>
      </c>
      <c r="Y252" s="239">
        <v>7</v>
      </c>
      <c r="Z252" s="239">
        <v>1</v>
      </c>
      <c r="AB252" s="239">
        <v>1</v>
      </c>
      <c r="AC252" s="239">
        <v>98</v>
      </c>
      <c r="AD252" s="239" t="s">
        <v>1722</v>
      </c>
      <c r="AE252" s="239" t="s">
        <v>2339</v>
      </c>
      <c r="AF252" s="239" t="s">
        <v>378</v>
      </c>
      <c r="AG252" s="239">
        <v>4</v>
      </c>
      <c r="AH252" s="239">
        <v>2</v>
      </c>
      <c r="AI252" s="239">
        <v>2</v>
      </c>
      <c r="AJ252" s="239">
        <v>4</v>
      </c>
      <c r="AK252" s="239">
        <v>21</v>
      </c>
      <c r="AL252" s="239">
        <v>39</v>
      </c>
      <c r="AM252" s="239" t="s">
        <v>384</v>
      </c>
      <c r="AN252" s="239">
        <v>5</v>
      </c>
      <c r="AO252" s="239">
        <v>1</v>
      </c>
      <c r="AS252" s="239">
        <v>1</v>
      </c>
      <c r="AT252" s="239">
        <v>98</v>
      </c>
      <c r="AU252" s="239">
        <v>65</v>
      </c>
      <c r="AV252" s="239">
        <v>11</v>
      </c>
      <c r="AW252" s="239">
        <v>21</v>
      </c>
      <c r="CT252" s="239">
        <v>456436</v>
      </c>
      <c r="CU252" s="239">
        <v>4964849</v>
      </c>
      <c r="CV252" s="239">
        <v>44.835716900000001</v>
      </c>
      <c r="CW252" s="239">
        <v>-93.551163900000006</v>
      </c>
      <c r="CX252" s="239" t="s">
        <v>379</v>
      </c>
      <c r="CY252" s="239" t="s">
        <v>2367</v>
      </c>
    </row>
    <row r="253" spans="1:103" x14ac:dyDescent="0.25">
      <c r="A253" s="239">
        <v>404456</v>
      </c>
      <c r="B253" s="239">
        <v>2</v>
      </c>
      <c r="C253" s="239">
        <v>212</v>
      </c>
      <c r="D253" s="239">
        <v>152.10300000000001</v>
      </c>
      <c r="E253" s="239">
        <v>10</v>
      </c>
      <c r="F253" s="239" t="s">
        <v>2307</v>
      </c>
      <c r="H253" s="239" t="s">
        <v>374</v>
      </c>
      <c r="I253" s="239">
        <v>25</v>
      </c>
      <c r="K253" s="239">
        <v>16042279</v>
      </c>
      <c r="M253" s="239">
        <v>12</v>
      </c>
      <c r="N253" s="239">
        <v>16</v>
      </c>
      <c r="O253" s="239">
        <v>2016</v>
      </c>
      <c r="P253" s="239" t="s">
        <v>383</v>
      </c>
      <c r="Q253" s="239">
        <v>2</v>
      </c>
      <c r="R253" s="239" t="s">
        <v>376</v>
      </c>
      <c r="S253" s="239">
        <v>5</v>
      </c>
      <c r="T253" s="239">
        <v>0</v>
      </c>
      <c r="U253" s="239">
        <v>1</v>
      </c>
      <c r="W253" s="239">
        <v>55</v>
      </c>
      <c r="X253" s="239">
        <v>2</v>
      </c>
      <c r="Y253" s="239">
        <v>6</v>
      </c>
      <c r="Z253" s="239">
        <v>4</v>
      </c>
      <c r="AB253" s="239">
        <v>3</v>
      </c>
      <c r="AC253" s="239">
        <v>98</v>
      </c>
      <c r="AD253" s="239" t="s">
        <v>377</v>
      </c>
      <c r="AF253" s="239" t="s">
        <v>378</v>
      </c>
      <c r="AG253" s="239">
        <v>3</v>
      </c>
      <c r="AH253" s="239">
        <v>2</v>
      </c>
      <c r="AI253" s="239">
        <v>2</v>
      </c>
      <c r="AJ253" s="239">
        <v>4</v>
      </c>
      <c r="AK253" s="239">
        <v>21</v>
      </c>
      <c r="AL253" s="239">
        <v>20</v>
      </c>
      <c r="AM253" s="239" t="s">
        <v>374</v>
      </c>
      <c r="AN253" s="239">
        <v>5</v>
      </c>
      <c r="AO253" s="239">
        <v>62</v>
      </c>
      <c r="AS253" s="239">
        <v>15</v>
      </c>
      <c r="AT253" s="239">
        <v>9</v>
      </c>
      <c r="AU253" s="239">
        <v>65</v>
      </c>
      <c r="AV253" s="239">
        <v>11</v>
      </c>
      <c r="AW253" s="239">
        <v>21</v>
      </c>
      <c r="CT253" s="239">
        <v>456495.522835407</v>
      </c>
      <c r="CU253" s="239">
        <v>4964943.0855459301</v>
      </c>
      <c r="CV253" s="239">
        <v>44.836570760000001</v>
      </c>
      <c r="CW253" s="239">
        <v>-93.550417589999995</v>
      </c>
      <c r="CX253" s="239" t="s">
        <v>379</v>
      </c>
      <c r="CY253" s="239" t="s">
        <v>2368</v>
      </c>
    </row>
    <row r="254" spans="1:103" x14ac:dyDescent="0.25">
      <c r="A254" s="239">
        <v>536540</v>
      </c>
      <c r="B254" s="239">
        <v>2</v>
      </c>
      <c r="C254" s="239">
        <v>212</v>
      </c>
      <c r="D254" s="239">
        <v>152.13399999999999</v>
      </c>
      <c r="E254" s="239">
        <v>10</v>
      </c>
      <c r="F254" s="239" t="s">
        <v>2307</v>
      </c>
      <c r="H254" s="239" t="s">
        <v>374</v>
      </c>
      <c r="I254" s="239">
        <v>25</v>
      </c>
      <c r="K254" s="239">
        <v>18001495</v>
      </c>
      <c r="M254" s="239">
        <v>1</v>
      </c>
      <c r="N254" s="239">
        <v>15</v>
      </c>
      <c r="O254" s="239">
        <v>2018</v>
      </c>
      <c r="P254" s="239" t="s">
        <v>381</v>
      </c>
      <c r="Q254" s="239">
        <v>8</v>
      </c>
      <c r="R254" s="239" t="s">
        <v>393</v>
      </c>
      <c r="S254" s="239">
        <v>5</v>
      </c>
      <c r="T254" s="239">
        <v>0</v>
      </c>
      <c r="U254" s="239">
        <v>1</v>
      </c>
      <c r="W254" s="239">
        <v>57</v>
      </c>
      <c r="X254" s="239">
        <v>2</v>
      </c>
      <c r="Y254" s="239">
        <v>1</v>
      </c>
      <c r="Z254" s="239">
        <v>1</v>
      </c>
      <c r="AB254" s="239">
        <v>2</v>
      </c>
      <c r="AC254" s="239">
        <v>98</v>
      </c>
      <c r="AD254" s="239" t="s">
        <v>377</v>
      </c>
      <c r="AF254" s="239" t="s">
        <v>378</v>
      </c>
      <c r="AG254" s="239">
        <v>3</v>
      </c>
      <c r="AH254" s="239">
        <v>2</v>
      </c>
      <c r="AI254" s="239">
        <v>3</v>
      </c>
      <c r="AJ254" s="239">
        <v>3</v>
      </c>
      <c r="AK254" s="239">
        <v>21</v>
      </c>
      <c r="AL254" s="239">
        <v>48</v>
      </c>
      <c r="AM254" s="239" t="s">
        <v>374</v>
      </c>
      <c r="AN254" s="239">
        <v>5</v>
      </c>
      <c r="AO254" s="239">
        <v>1</v>
      </c>
      <c r="AS254" s="239">
        <v>15</v>
      </c>
      <c r="AT254" s="239">
        <v>9</v>
      </c>
      <c r="AU254" s="239">
        <v>65</v>
      </c>
      <c r="AV254" s="239">
        <v>11</v>
      </c>
      <c r="AW254" s="239">
        <v>21</v>
      </c>
      <c r="CT254" s="239">
        <v>456528.10288866499</v>
      </c>
      <c r="CU254" s="239">
        <v>4964979.71192561</v>
      </c>
      <c r="CV254" s="239">
        <v>44.836902449999997</v>
      </c>
      <c r="CW254" s="239">
        <v>-93.550008550000001</v>
      </c>
      <c r="CX254" s="239" t="s">
        <v>379</v>
      </c>
      <c r="CY254" s="239" t="s">
        <v>2369</v>
      </c>
    </row>
    <row r="255" spans="1:103" x14ac:dyDescent="0.25">
      <c r="A255" s="239">
        <v>453093</v>
      </c>
      <c r="B255" s="239">
        <v>2</v>
      </c>
      <c r="C255" s="239">
        <v>212</v>
      </c>
      <c r="D255" s="239">
        <v>152.143</v>
      </c>
      <c r="E255" s="239">
        <v>10</v>
      </c>
      <c r="F255" s="239" t="s">
        <v>2307</v>
      </c>
      <c r="H255" s="239" t="s">
        <v>374</v>
      </c>
      <c r="I255" s="239">
        <v>25</v>
      </c>
      <c r="K255" s="239">
        <v>17016322</v>
      </c>
      <c r="M255" s="239">
        <v>5</v>
      </c>
      <c r="N255" s="239">
        <v>18</v>
      </c>
      <c r="O255" s="239">
        <v>2017</v>
      </c>
      <c r="P255" s="239" t="s">
        <v>416</v>
      </c>
      <c r="Q255" s="239">
        <v>7</v>
      </c>
      <c r="R255" s="239" t="s">
        <v>393</v>
      </c>
      <c r="S255" s="239">
        <v>5</v>
      </c>
      <c r="T255" s="239">
        <v>0</v>
      </c>
      <c r="U255" s="239">
        <v>2</v>
      </c>
      <c r="V255" s="239">
        <v>12</v>
      </c>
      <c r="W255" s="239">
        <v>10</v>
      </c>
      <c r="X255" s="239">
        <v>2</v>
      </c>
      <c r="Y255" s="239">
        <v>2</v>
      </c>
      <c r="Z255" s="239">
        <v>2</v>
      </c>
      <c r="AB255" s="239">
        <v>2</v>
      </c>
      <c r="AC255" s="239">
        <v>98</v>
      </c>
      <c r="AD255" s="239" t="s">
        <v>377</v>
      </c>
      <c r="AF255" s="239" t="s">
        <v>378</v>
      </c>
      <c r="AG255" s="239">
        <v>7</v>
      </c>
      <c r="AH255" s="239">
        <v>2</v>
      </c>
      <c r="AI255" s="239">
        <v>3</v>
      </c>
      <c r="AJ255" s="239">
        <v>3</v>
      </c>
      <c r="AK255" s="239">
        <v>26</v>
      </c>
      <c r="AL255" s="239">
        <v>54</v>
      </c>
      <c r="AM255" s="239" t="s">
        <v>384</v>
      </c>
      <c r="AN255" s="239">
        <v>5</v>
      </c>
      <c r="AO255" s="239">
        <v>1</v>
      </c>
      <c r="AS255" s="239">
        <v>14</v>
      </c>
      <c r="AT255" s="239">
        <v>9</v>
      </c>
      <c r="AU255" s="239">
        <v>65</v>
      </c>
      <c r="AV255" s="239">
        <v>11</v>
      </c>
      <c r="AW255" s="239">
        <v>21</v>
      </c>
      <c r="AX255" s="239">
        <v>2</v>
      </c>
      <c r="AY255" s="239">
        <v>2</v>
      </c>
      <c r="AZ255" s="239">
        <v>3</v>
      </c>
      <c r="BA255" s="239">
        <v>21</v>
      </c>
      <c r="BB255" s="239">
        <v>23</v>
      </c>
      <c r="BC255" s="239" t="s">
        <v>384</v>
      </c>
      <c r="BD255" s="239">
        <v>5</v>
      </c>
      <c r="BE255" s="239">
        <v>70</v>
      </c>
      <c r="BI255" s="239">
        <v>14</v>
      </c>
      <c r="BJ255" s="239">
        <v>9</v>
      </c>
      <c r="BK255" s="239">
        <v>65</v>
      </c>
      <c r="BL255" s="239">
        <v>11</v>
      </c>
      <c r="BM255" s="239">
        <v>21</v>
      </c>
      <c r="CT255" s="239">
        <v>456544.07397417602</v>
      </c>
      <c r="CU255" s="239">
        <v>4964985.9553635297</v>
      </c>
      <c r="CV255" s="239">
        <v>44.836959630000003</v>
      </c>
      <c r="CW255" s="239">
        <v>-93.549807020000003</v>
      </c>
      <c r="CX255" s="239" t="s">
        <v>379</v>
      </c>
      <c r="CY255" s="239" t="s">
        <v>2370</v>
      </c>
    </row>
    <row r="256" spans="1:103" x14ac:dyDescent="0.25">
      <c r="A256" s="239">
        <v>10939099</v>
      </c>
      <c r="B256" s="239">
        <v>2</v>
      </c>
      <c r="C256" s="239">
        <v>212</v>
      </c>
      <c r="D256" s="239">
        <v>152.18700000000001</v>
      </c>
      <c r="E256" s="239">
        <v>10</v>
      </c>
      <c r="F256" s="239" t="s">
        <v>2307</v>
      </c>
      <c r="H256" s="239" t="s">
        <v>374</v>
      </c>
      <c r="I256" s="239">
        <v>25</v>
      </c>
      <c r="K256" s="239">
        <v>14038079</v>
      </c>
      <c r="L256" s="239">
        <v>143300227</v>
      </c>
      <c r="M256" s="239">
        <v>11</v>
      </c>
      <c r="N256" s="239">
        <v>26</v>
      </c>
      <c r="O256" s="239">
        <v>2014</v>
      </c>
      <c r="P256" s="239" t="s">
        <v>375</v>
      </c>
      <c r="Q256" s="239">
        <v>9</v>
      </c>
      <c r="R256" s="239" t="s">
        <v>393</v>
      </c>
      <c r="S256" s="239">
        <v>5</v>
      </c>
      <c r="T256" s="239">
        <v>0</v>
      </c>
      <c r="U256" s="239">
        <v>1</v>
      </c>
      <c r="V256" s="239">
        <v>4</v>
      </c>
      <c r="W256" s="239">
        <v>54</v>
      </c>
      <c r="X256" s="239">
        <v>2</v>
      </c>
      <c r="Y256" s="239">
        <v>1</v>
      </c>
      <c r="Z256" s="239">
        <v>4</v>
      </c>
      <c r="AA256" s="239">
        <v>2</v>
      </c>
      <c r="AB256" s="239">
        <v>3</v>
      </c>
      <c r="AC256" s="239">
        <v>98</v>
      </c>
      <c r="AD256" s="239" t="s">
        <v>400</v>
      </c>
      <c r="AE256" s="239" t="s">
        <v>2371</v>
      </c>
      <c r="AF256" s="239" t="s">
        <v>378</v>
      </c>
      <c r="AG256" s="239">
        <v>3</v>
      </c>
      <c r="AH256" s="239">
        <v>2</v>
      </c>
      <c r="AI256" s="239">
        <v>2</v>
      </c>
      <c r="AJ256" s="239">
        <v>3</v>
      </c>
      <c r="AK256" s="239">
        <v>21</v>
      </c>
      <c r="AL256" s="239">
        <v>25</v>
      </c>
      <c r="AM256" s="239" t="s">
        <v>384</v>
      </c>
      <c r="AN256" s="239">
        <v>5</v>
      </c>
      <c r="AS256" s="239">
        <v>1</v>
      </c>
      <c r="AT256" s="239">
        <v>98</v>
      </c>
      <c r="AU256" s="239">
        <v>65</v>
      </c>
      <c r="AV256" s="239">
        <v>11</v>
      </c>
      <c r="AW256" s="239">
        <v>21</v>
      </c>
      <c r="CT256" s="239">
        <v>456590</v>
      </c>
      <c r="CU256" s="239">
        <v>4965042</v>
      </c>
      <c r="CV256" s="239">
        <v>44.837471000000001</v>
      </c>
      <c r="CW256" s="239">
        <v>-93.549228799999995</v>
      </c>
      <c r="CX256" s="239" t="s">
        <v>379</v>
      </c>
      <c r="CY256" s="239" t="s">
        <v>2372</v>
      </c>
    </row>
    <row r="257" spans="1:103" x14ac:dyDescent="0.25">
      <c r="A257" s="239">
        <v>10933047</v>
      </c>
      <c r="B257" s="239">
        <v>2</v>
      </c>
      <c r="C257" s="239">
        <v>212</v>
      </c>
      <c r="D257" s="239">
        <v>152.21899999999999</v>
      </c>
      <c r="E257" s="239">
        <v>10</v>
      </c>
      <c r="F257" s="239" t="s">
        <v>2307</v>
      </c>
      <c r="H257" s="239" t="s">
        <v>374</v>
      </c>
      <c r="I257" s="239">
        <v>25</v>
      </c>
      <c r="K257" s="239">
        <v>14502090</v>
      </c>
      <c r="L257" s="239">
        <v>140470232</v>
      </c>
      <c r="M257" s="239">
        <v>2</v>
      </c>
      <c r="N257" s="239">
        <v>13</v>
      </c>
      <c r="O257" s="239">
        <v>2014</v>
      </c>
      <c r="P257" s="239" t="s">
        <v>416</v>
      </c>
      <c r="Q257" s="239">
        <v>18</v>
      </c>
      <c r="R257" s="239" t="s">
        <v>376</v>
      </c>
      <c r="S257" s="239">
        <v>5</v>
      </c>
      <c r="T257" s="239">
        <v>0</v>
      </c>
      <c r="U257" s="239">
        <v>2</v>
      </c>
      <c r="V257" s="239">
        <v>1</v>
      </c>
      <c r="W257" s="239">
        <v>10</v>
      </c>
      <c r="X257" s="239">
        <v>2</v>
      </c>
      <c r="Y257" s="239">
        <v>4</v>
      </c>
      <c r="Z257" s="239">
        <v>1</v>
      </c>
      <c r="AB257" s="239">
        <v>1</v>
      </c>
      <c r="AC257" s="239">
        <v>98</v>
      </c>
      <c r="AD257" s="239" t="s">
        <v>404</v>
      </c>
      <c r="AE257" s="239" t="s">
        <v>2352</v>
      </c>
      <c r="AF257" s="239" t="s">
        <v>378</v>
      </c>
      <c r="AG257" s="239">
        <v>7</v>
      </c>
      <c r="AH257" s="239">
        <v>2</v>
      </c>
      <c r="AI257" s="239">
        <v>4</v>
      </c>
      <c r="AJ257" s="239">
        <v>4</v>
      </c>
      <c r="AK257" s="239">
        <v>28</v>
      </c>
      <c r="AL257" s="239">
        <v>42</v>
      </c>
      <c r="AM257" s="239" t="s">
        <v>384</v>
      </c>
      <c r="AN257" s="239">
        <v>5</v>
      </c>
      <c r="AO257" s="239">
        <v>2</v>
      </c>
      <c r="AS257" s="239">
        <v>1</v>
      </c>
      <c r="AT257" s="239">
        <v>98</v>
      </c>
      <c r="AU257" s="239">
        <v>65</v>
      </c>
      <c r="AV257" s="239">
        <v>11</v>
      </c>
      <c r="AW257" s="239">
        <v>21</v>
      </c>
      <c r="AX257" s="239">
        <v>2</v>
      </c>
      <c r="AY257" s="239">
        <v>4</v>
      </c>
      <c r="AZ257" s="239">
        <v>4</v>
      </c>
      <c r="BA257" s="239">
        <v>21</v>
      </c>
      <c r="BB257" s="239">
        <v>67</v>
      </c>
      <c r="BC257" s="239" t="s">
        <v>374</v>
      </c>
      <c r="BD257" s="239">
        <v>5</v>
      </c>
      <c r="BE257" s="239">
        <v>1</v>
      </c>
      <c r="BI257" s="239">
        <v>1</v>
      </c>
      <c r="BJ257" s="239">
        <v>98</v>
      </c>
      <c r="BK257" s="239">
        <v>65</v>
      </c>
      <c r="BL257" s="239">
        <v>11</v>
      </c>
      <c r="BM257" s="239">
        <v>21</v>
      </c>
      <c r="CT257" s="239">
        <v>456622</v>
      </c>
      <c r="CU257" s="239">
        <v>4965083</v>
      </c>
      <c r="CV257" s="239">
        <v>44.837834100000002</v>
      </c>
      <c r="CW257" s="239">
        <v>-93.548828999999998</v>
      </c>
      <c r="CX257" s="239" t="s">
        <v>379</v>
      </c>
      <c r="CY257" s="239" t="s">
        <v>2373</v>
      </c>
    </row>
    <row r="258" spans="1:103" x14ac:dyDescent="0.25">
      <c r="A258" s="239">
        <v>325928</v>
      </c>
      <c r="B258" s="239">
        <v>2</v>
      </c>
      <c r="C258" s="239">
        <v>212</v>
      </c>
      <c r="D258" s="239">
        <v>152.23699999999999</v>
      </c>
      <c r="E258" s="239">
        <v>10</v>
      </c>
      <c r="F258" s="239" t="s">
        <v>2307</v>
      </c>
      <c r="H258" s="239" t="s">
        <v>374</v>
      </c>
      <c r="I258" s="239">
        <v>25</v>
      </c>
      <c r="K258" s="239">
        <v>16003686</v>
      </c>
      <c r="M258" s="239">
        <v>2</v>
      </c>
      <c r="N258" s="239">
        <v>3</v>
      </c>
      <c r="O258" s="239">
        <v>2016</v>
      </c>
      <c r="P258" s="239" t="s">
        <v>375</v>
      </c>
      <c r="Q258" s="239">
        <v>12</v>
      </c>
      <c r="R258" s="239" t="s">
        <v>393</v>
      </c>
      <c r="S258" s="239">
        <v>5</v>
      </c>
      <c r="T258" s="239">
        <v>0</v>
      </c>
      <c r="U258" s="239">
        <v>1</v>
      </c>
      <c r="W258" s="239">
        <v>57</v>
      </c>
      <c r="X258" s="239">
        <v>2</v>
      </c>
      <c r="Y258" s="239">
        <v>1</v>
      </c>
      <c r="Z258" s="239">
        <v>1</v>
      </c>
      <c r="AB258" s="239">
        <v>3</v>
      </c>
      <c r="AC258" s="239">
        <v>98</v>
      </c>
      <c r="AD258" s="239" t="s">
        <v>377</v>
      </c>
      <c r="AF258" s="239" t="s">
        <v>470</v>
      </c>
      <c r="AG258" s="239">
        <v>3</v>
      </c>
      <c r="AH258" s="239">
        <v>2</v>
      </c>
      <c r="AI258" s="239">
        <v>4</v>
      </c>
      <c r="AJ258" s="239">
        <v>3</v>
      </c>
      <c r="AK258" s="239">
        <v>21</v>
      </c>
      <c r="AL258" s="239">
        <v>68</v>
      </c>
      <c r="AM258" s="239" t="s">
        <v>384</v>
      </c>
      <c r="AN258" s="239">
        <v>5</v>
      </c>
      <c r="AO258" s="239">
        <v>1</v>
      </c>
      <c r="AS258" s="239">
        <v>15</v>
      </c>
      <c r="AT258" s="239">
        <v>9</v>
      </c>
      <c r="AU258" s="239">
        <v>65</v>
      </c>
      <c r="AV258" s="239">
        <v>11</v>
      </c>
      <c r="AW258" s="239">
        <v>21</v>
      </c>
      <c r="CT258" s="239">
        <v>456624.19076836098</v>
      </c>
      <c r="CU258" s="239">
        <v>4965105.57663019</v>
      </c>
      <c r="CV258" s="239">
        <v>44.838041310000001</v>
      </c>
      <c r="CW258" s="239">
        <v>-93.548803649999996</v>
      </c>
      <c r="CX258" s="239" t="s">
        <v>379</v>
      </c>
      <c r="CY258" s="239" t="s">
        <v>2374</v>
      </c>
    </row>
    <row r="259" spans="1:103" x14ac:dyDescent="0.25">
      <c r="A259" s="239">
        <v>346433</v>
      </c>
      <c r="B259" s="239">
        <v>2</v>
      </c>
      <c r="C259" s="239">
        <v>212</v>
      </c>
      <c r="D259" s="239">
        <v>152.24700000000001</v>
      </c>
      <c r="E259" s="239">
        <v>10</v>
      </c>
      <c r="F259" s="239" t="s">
        <v>2307</v>
      </c>
      <c r="H259" s="239" t="s">
        <v>374</v>
      </c>
      <c r="I259" s="239">
        <v>25</v>
      </c>
      <c r="K259" s="239">
        <v>16504620</v>
      </c>
      <c r="M259" s="239">
        <v>5</v>
      </c>
      <c r="N259" s="239">
        <v>3</v>
      </c>
      <c r="O259" s="239">
        <v>2016</v>
      </c>
      <c r="P259" s="239" t="s">
        <v>391</v>
      </c>
      <c r="Q259" s="239">
        <v>13</v>
      </c>
      <c r="R259" s="239" t="s">
        <v>376</v>
      </c>
      <c r="S259" s="239">
        <v>5</v>
      </c>
      <c r="T259" s="239">
        <v>0</v>
      </c>
      <c r="U259" s="239">
        <v>2</v>
      </c>
      <c r="V259" s="239">
        <v>12</v>
      </c>
      <c r="W259" s="239">
        <v>10</v>
      </c>
      <c r="X259" s="239">
        <v>2</v>
      </c>
      <c r="Y259" s="239">
        <v>1</v>
      </c>
      <c r="Z259" s="239">
        <v>1</v>
      </c>
      <c r="AB259" s="239">
        <v>1</v>
      </c>
      <c r="AC259" s="239">
        <v>98</v>
      </c>
      <c r="AD259" s="239" t="s">
        <v>377</v>
      </c>
      <c r="AF259" s="239" t="s">
        <v>470</v>
      </c>
      <c r="AG259" s="239">
        <v>7</v>
      </c>
      <c r="AH259" s="239">
        <v>2</v>
      </c>
      <c r="AI259" s="239">
        <v>2</v>
      </c>
      <c r="AJ259" s="239">
        <v>4</v>
      </c>
      <c r="AK259" s="239">
        <v>26</v>
      </c>
      <c r="AL259" s="239">
        <v>70</v>
      </c>
      <c r="AM259" s="239" t="s">
        <v>384</v>
      </c>
      <c r="AN259" s="239">
        <v>5</v>
      </c>
      <c r="AO259" s="239">
        <v>1</v>
      </c>
      <c r="AS259" s="239">
        <v>15</v>
      </c>
      <c r="AT259" s="239">
        <v>9</v>
      </c>
      <c r="AU259" s="239">
        <v>65</v>
      </c>
      <c r="AV259" s="239">
        <v>11</v>
      </c>
      <c r="AW259" s="239">
        <v>21</v>
      </c>
      <c r="AX259" s="239">
        <v>2</v>
      </c>
      <c r="AY259" s="239">
        <v>4</v>
      </c>
      <c r="AZ259" s="239">
        <v>4</v>
      </c>
      <c r="BA259" s="239">
        <v>21</v>
      </c>
      <c r="BB259" s="239">
        <v>37</v>
      </c>
      <c r="BC259" s="239" t="s">
        <v>384</v>
      </c>
      <c r="BD259" s="239">
        <v>5</v>
      </c>
      <c r="BE259" s="239">
        <v>2</v>
      </c>
      <c r="BI259" s="239">
        <v>15</v>
      </c>
      <c r="BJ259" s="239">
        <v>9</v>
      </c>
      <c r="BK259" s="239">
        <v>65</v>
      </c>
      <c r="BL259" s="239">
        <v>11</v>
      </c>
      <c r="BM259" s="239">
        <v>21</v>
      </c>
      <c r="CT259" s="239">
        <v>456629.42172551103</v>
      </c>
      <c r="CU259" s="239">
        <v>4965122.2673778702</v>
      </c>
      <c r="CV259" s="239">
        <v>44.838191870000003</v>
      </c>
      <c r="CW259" s="239">
        <v>-93.548738889999996</v>
      </c>
      <c r="CX259" s="239" t="s">
        <v>379</v>
      </c>
      <c r="CY259" s="239" t="s">
        <v>2375</v>
      </c>
    </row>
    <row r="260" spans="1:103" x14ac:dyDescent="0.25">
      <c r="A260" s="239">
        <v>491531</v>
      </c>
      <c r="B260" s="239">
        <v>2</v>
      </c>
      <c r="C260" s="239">
        <v>212</v>
      </c>
      <c r="D260" s="239">
        <v>152.256</v>
      </c>
      <c r="E260" s="239">
        <v>10</v>
      </c>
      <c r="F260" s="239" t="s">
        <v>2307</v>
      </c>
      <c r="H260" s="239" t="s">
        <v>374</v>
      </c>
      <c r="I260" s="239">
        <v>25</v>
      </c>
      <c r="K260" s="239">
        <v>17508603</v>
      </c>
      <c r="M260" s="239">
        <v>8</v>
      </c>
      <c r="N260" s="239">
        <v>3</v>
      </c>
      <c r="O260" s="239">
        <v>2017</v>
      </c>
      <c r="P260" s="239" t="s">
        <v>416</v>
      </c>
      <c r="Q260" s="239">
        <v>17</v>
      </c>
      <c r="R260" s="239" t="s">
        <v>512</v>
      </c>
      <c r="S260" s="239">
        <v>5</v>
      </c>
      <c r="T260" s="239">
        <v>0</v>
      </c>
      <c r="U260" s="239">
        <v>2</v>
      </c>
      <c r="V260" s="239">
        <v>12</v>
      </c>
      <c r="W260" s="239">
        <v>10</v>
      </c>
      <c r="X260" s="239">
        <v>4</v>
      </c>
      <c r="Y260" s="239">
        <v>1</v>
      </c>
      <c r="Z260" s="239">
        <v>1</v>
      </c>
      <c r="AB260" s="239">
        <v>1</v>
      </c>
      <c r="AC260" s="239">
        <v>98</v>
      </c>
      <c r="AD260" s="239" t="s">
        <v>2376</v>
      </c>
      <c r="AF260" s="239" t="s">
        <v>470</v>
      </c>
      <c r="AG260" s="239">
        <v>7</v>
      </c>
      <c r="AH260" s="239">
        <v>2</v>
      </c>
      <c r="AI260" s="239">
        <v>2</v>
      </c>
      <c r="AJ260" s="239">
        <v>4</v>
      </c>
      <c r="AK260" s="239">
        <v>26</v>
      </c>
      <c r="AL260" s="239">
        <v>22</v>
      </c>
      <c r="AM260" s="239" t="s">
        <v>384</v>
      </c>
      <c r="AN260" s="239">
        <v>5</v>
      </c>
      <c r="AO260" s="239">
        <v>4</v>
      </c>
      <c r="AS260" s="239">
        <v>14</v>
      </c>
      <c r="AT260" s="239">
        <v>20</v>
      </c>
      <c r="AU260" s="239">
        <v>65</v>
      </c>
      <c r="AV260" s="239">
        <v>11</v>
      </c>
      <c r="AW260" s="239">
        <v>21</v>
      </c>
      <c r="AX260" s="239">
        <v>2</v>
      </c>
      <c r="AY260" s="239">
        <v>2</v>
      </c>
      <c r="AZ260" s="239">
        <v>4</v>
      </c>
      <c r="BA260" s="239">
        <v>34</v>
      </c>
      <c r="BB260" s="239">
        <v>22</v>
      </c>
      <c r="BC260" s="239" t="s">
        <v>374</v>
      </c>
      <c r="BD260" s="239">
        <v>5</v>
      </c>
      <c r="BE260" s="239">
        <v>1</v>
      </c>
      <c r="BI260" s="239">
        <v>14</v>
      </c>
      <c r="BJ260" s="239">
        <v>20</v>
      </c>
      <c r="BK260" s="239">
        <v>65</v>
      </c>
      <c r="BL260" s="239">
        <v>11</v>
      </c>
      <c r="BM260" s="239">
        <v>21</v>
      </c>
      <c r="CT260" s="239">
        <v>456629.42172551103</v>
      </c>
      <c r="CU260" s="239">
        <v>4965139.2007450704</v>
      </c>
      <c r="CV260" s="239">
        <v>44.838344300000003</v>
      </c>
      <c r="CW260" s="239">
        <v>-93.548740339999995</v>
      </c>
      <c r="CX260" s="239" t="s">
        <v>379</v>
      </c>
      <c r="CY260" s="239" t="s">
        <v>2377</v>
      </c>
    </row>
    <row r="261" spans="1:103" x14ac:dyDescent="0.25">
      <c r="A261" s="239">
        <v>367704</v>
      </c>
      <c r="B261" s="239">
        <v>2</v>
      </c>
      <c r="C261" s="239">
        <v>212</v>
      </c>
      <c r="D261" s="239">
        <v>152.28899999999999</v>
      </c>
      <c r="E261" s="239">
        <v>10</v>
      </c>
      <c r="F261" s="239" t="s">
        <v>2307</v>
      </c>
      <c r="H261" s="239" t="s">
        <v>374</v>
      </c>
      <c r="I261" s="239">
        <v>25</v>
      </c>
      <c r="K261" s="239">
        <v>16025522</v>
      </c>
      <c r="M261" s="239">
        <v>7</v>
      </c>
      <c r="N261" s="239">
        <v>30</v>
      </c>
      <c r="O261" s="239">
        <v>2016</v>
      </c>
      <c r="P261" s="239" t="s">
        <v>386</v>
      </c>
      <c r="Q261" s="239">
        <v>17</v>
      </c>
      <c r="R261" s="239" t="s">
        <v>393</v>
      </c>
      <c r="S261" s="239">
        <v>5</v>
      </c>
      <c r="T261" s="239">
        <v>0</v>
      </c>
      <c r="U261" s="239">
        <v>2</v>
      </c>
      <c r="V261" s="239">
        <v>10</v>
      </c>
      <c r="W261" s="239">
        <v>10</v>
      </c>
      <c r="X261" s="239">
        <v>2</v>
      </c>
      <c r="Y261" s="239">
        <v>1</v>
      </c>
      <c r="Z261" s="239">
        <v>1</v>
      </c>
      <c r="AB261" s="239">
        <v>1</v>
      </c>
      <c r="AC261" s="239">
        <v>98</v>
      </c>
      <c r="AD261" s="239" t="s">
        <v>377</v>
      </c>
      <c r="AF261" s="239" t="s">
        <v>378</v>
      </c>
      <c r="AG261" s="239">
        <v>5</v>
      </c>
      <c r="AH261" s="239">
        <v>2</v>
      </c>
      <c r="AI261" s="239">
        <v>3</v>
      </c>
      <c r="AJ261" s="239">
        <v>3</v>
      </c>
      <c r="AK261" s="239">
        <v>28</v>
      </c>
      <c r="AL261" s="239">
        <v>76</v>
      </c>
      <c r="AM261" s="239" t="s">
        <v>374</v>
      </c>
      <c r="AN261" s="239">
        <v>5</v>
      </c>
      <c r="AO261" s="239">
        <v>10</v>
      </c>
      <c r="AP261" s="239">
        <v>71</v>
      </c>
      <c r="AS261" s="239">
        <v>15</v>
      </c>
      <c r="AT261" s="239">
        <v>98</v>
      </c>
      <c r="AU261" s="239">
        <v>65</v>
      </c>
      <c r="AV261" s="239">
        <v>11</v>
      </c>
      <c r="AW261" s="239">
        <v>21</v>
      </c>
      <c r="AX261" s="239">
        <v>2</v>
      </c>
      <c r="AY261" s="239">
        <v>2</v>
      </c>
      <c r="AZ261" s="239">
        <v>3</v>
      </c>
      <c r="BA261" s="239">
        <v>21</v>
      </c>
      <c r="BB261" s="239">
        <v>53</v>
      </c>
      <c r="BC261" s="239" t="s">
        <v>384</v>
      </c>
      <c r="BD261" s="239">
        <v>5</v>
      </c>
      <c r="BE261" s="239">
        <v>1</v>
      </c>
      <c r="BI261" s="239">
        <v>15</v>
      </c>
      <c r="BJ261" s="239">
        <v>98</v>
      </c>
      <c r="BK261" s="239">
        <v>65</v>
      </c>
      <c r="BL261" s="239">
        <v>11</v>
      </c>
      <c r="BM261" s="239">
        <v>21</v>
      </c>
      <c r="CT261" s="239">
        <v>456690.38885013899</v>
      </c>
      <c r="CU261" s="239">
        <v>4965168.7828125302</v>
      </c>
      <c r="CV261" s="239">
        <v>44.838614290000002</v>
      </c>
      <c r="CW261" s="239">
        <v>-93.547971520000004</v>
      </c>
      <c r="CX261" s="239" t="s">
        <v>438</v>
      </c>
      <c r="CY261" s="239" t="s">
        <v>2378</v>
      </c>
    </row>
    <row r="262" spans="1:103" x14ac:dyDescent="0.25">
      <c r="A262" s="239">
        <v>757713</v>
      </c>
      <c r="B262" s="239">
        <v>2</v>
      </c>
      <c r="C262" s="239">
        <v>212</v>
      </c>
      <c r="D262" s="239">
        <v>152.32400000000001</v>
      </c>
      <c r="E262" s="239">
        <v>10</v>
      </c>
      <c r="F262" s="239" t="s">
        <v>2307</v>
      </c>
      <c r="H262" s="239" t="s">
        <v>374</v>
      </c>
      <c r="I262" s="239">
        <v>25</v>
      </c>
      <c r="K262" s="239">
        <v>19032300</v>
      </c>
      <c r="M262" s="239">
        <v>10</v>
      </c>
      <c r="N262" s="239">
        <v>28</v>
      </c>
      <c r="O262" s="239">
        <v>2019</v>
      </c>
      <c r="P262" s="239" t="s">
        <v>381</v>
      </c>
      <c r="Q262" s="239">
        <v>7</v>
      </c>
      <c r="R262" s="239" t="s">
        <v>393</v>
      </c>
      <c r="S262" s="239">
        <v>5</v>
      </c>
      <c r="T262" s="239">
        <v>0</v>
      </c>
      <c r="U262" s="239">
        <v>2</v>
      </c>
      <c r="V262" s="239">
        <v>12</v>
      </c>
      <c r="W262" s="239">
        <v>10</v>
      </c>
      <c r="X262" s="239">
        <v>2</v>
      </c>
      <c r="Y262" s="239">
        <v>2</v>
      </c>
      <c r="Z262" s="239">
        <v>2</v>
      </c>
      <c r="AB262" s="239">
        <v>1</v>
      </c>
      <c r="AC262" s="239">
        <v>98</v>
      </c>
      <c r="AD262" s="239" t="s">
        <v>377</v>
      </c>
      <c r="AF262" s="239" t="s">
        <v>378</v>
      </c>
      <c r="AG262" s="239">
        <v>7</v>
      </c>
      <c r="AH262" s="239">
        <v>2</v>
      </c>
      <c r="AI262" s="239">
        <v>4</v>
      </c>
      <c r="AJ262" s="239">
        <v>3</v>
      </c>
      <c r="AK262" s="239">
        <v>26</v>
      </c>
      <c r="AL262" s="239">
        <v>40</v>
      </c>
      <c r="AM262" s="239" t="s">
        <v>374</v>
      </c>
      <c r="AN262" s="239">
        <v>5</v>
      </c>
      <c r="AO262" s="239">
        <v>1</v>
      </c>
      <c r="AS262" s="239">
        <v>15</v>
      </c>
      <c r="AT262" s="239">
        <v>9</v>
      </c>
      <c r="AU262" s="239">
        <v>60</v>
      </c>
      <c r="AV262" s="239">
        <v>11</v>
      </c>
      <c r="AW262" s="239">
        <v>21</v>
      </c>
      <c r="AX262" s="239">
        <v>2</v>
      </c>
      <c r="AY262" s="239">
        <v>2</v>
      </c>
      <c r="AZ262" s="239">
        <v>3</v>
      </c>
      <c r="BA262" s="239">
        <v>21</v>
      </c>
      <c r="BB262" s="239">
        <v>27</v>
      </c>
      <c r="BC262" s="239" t="s">
        <v>384</v>
      </c>
      <c r="BD262" s="239">
        <v>5</v>
      </c>
      <c r="BE262" s="239">
        <v>99</v>
      </c>
      <c r="BI262" s="239">
        <v>15</v>
      </c>
      <c r="BJ262" s="239">
        <v>9</v>
      </c>
      <c r="BK262" s="239">
        <v>60</v>
      </c>
      <c r="BL262" s="239">
        <v>11</v>
      </c>
      <c r="BM262" s="239">
        <v>21</v>
      </c>
      <c r="CT262" s="239">
        <v>456725.84908771497</v>
      </c>
      <c r="CU262" s="239">
        <v>4965214.7031263197</v>
      </c>
      <c r="CV262" s="239">
        <v>44.83902981</v>
      </c>
      <c r="CW262" s="239">
        <v>-93.5475268</v>
      </c>
      <c r="CX262" s="239" t="s">
        <v>379</v>
      </c>
      <c r="CY262" s="239" t="s">
        <v>2379</v>
      </c>
    </row>
    <row r="263" spans="1:103" x14ac:dyDescent="0.25">
      <c r="A263" s="239">
        <v>10850082</v>
      </c>
      <c r="B263" s="239">
        <v>2</v>
      </c>
      <c r="C263" s="239">
        <v>212</v>
      </c>
      <c r="D263" s="239">
        <v>152.33600000000001</v>
      </c>
      <c r="E263" s="239">
        <v>10</v>
      </c>
      <c r="F263" s="239" t="s">
        <v>2307</v>
      </c>
      <c r="H263" s="239" t="s">
        <v>374</v>
      </c>
      <c r="I263" s="239">
        <v>25</v>
      </c>
      <c r="K263" s="239">
        <v>13502686</v>
      </c>
      <c r="L263" s="239">
        <v>130640401</v>
      </c>
      <c r="M263" s="239">
        <v>3</v>
      </c>
      <c r="N263" s="239">
        <v>4</v>
      </c>
      <c r="O263" s="239">
        <v>2013</v>
      </c>
      <c r="P263" s="239" t="s">
        <v>381</v>
      </c>
      <c r="Q263" s="239">
        <v>21</v>
      </c>
      <c r="R263" s="239" t="s">
        <v>376</v>
      </c>
      <c r="S263" s="239">
        <v>5</v>
      </c>
      <c r="T263" s="239">
        <v>0</v>
      </c>
      <c r="U263" s="239">
        <v>3</v>
      </c>
      <c r="V263" s="239">
        <v>1</v>
      </c>
      <c r="W263" s="239">
        <v>10</v>
      </c>
      <c r="X263" s="239">
        <v>2</v>
      </c>
      <c r="Y263" s="239">
        <v>4</v>
      </c>
      <c r="Z263" s="239">
        <v>4</v>
      </c>
      <c r="AB263" s="239">
        <v>5</v>
      </c>
      <c r="AC263" s="239">
        <v>98</v>
      </c>
      <c r="AD263" s="239" t="s">
        <v>404</v>
      </c>
      <c r="AE263" s="239" t="s">
        <v>2380</v>
      </c>
      <c r="AF263" s="239" t="s">
        <v>378</v>
      </c>
      <c r="AG263" s="239">
        <v>7</v>
      </c>
      <c r="AH263" s="239">
        <v>2</v>
      </c>
      <c r="AI263" s="239">
        <v>2</v>
      </c>
      <c r="AJ263" s="239">
        <v>4</v>
      </c>
      <c r="AK263" s="239">
        <v>26</v>
      </c>
      <c r="AL263" s="239">
        <v>20</v>
      </c>
      <c r="AM263" s="239" t="s">
        <v>374</v>
      </c>
      <c r="AN263" s="239">
        <v>5</v>
      </c>
      <c r="AO263" s="239">
        <v>1</v>
      </c>
      <c r="AS263" s="239">
        <v>2</v>
      </c>
      <c r="AT263" s="239">
        <v>98</v>
      </c>
      <c r="AU263" s="239">
        <v>65</v>
      </c>
      <c r="AV263" s="239">
        <v>11</v>
      </c>
      <c r="AW263" s="239">
        <v>21</v>
      </c>
      <c r="AX263" s="239">
        <v>2</v>
      </c>
      <c r="AY263" s="239">
        <v>4</v>
      </c>
      <c r="AZ263" s="239">
        <v>4</v>
      </c>
      <c r="BA263" s="239">
        <v>21</v>
      </c>
      <c r="BB263" s="239">
        <v>47</v>
      </c>
      <c r="BD263" s="239">
        <v>5</v>
      </c>
      <c r="BE263" s="239">
        <v>3</v>
      </c>
      <c r="BI263" s="239">
        <v>2</v>
      </c>
      <c r="BJ263" s="239">
        <v>98</v>
      </c>
      <c r="BK263" s="239">
        <v>65</v>
      </c>
      <c r="BL263" s="239">
        <v>11</v>
      </c>
      <c r="BM263" s="239">
        <v>21</v>
      </c>
      <c r="BN263" s="239">
        <v>2</v>
      </c>
      <c r="BO263" s="239">
        <v>2</v>
      </c>
      <c r="BP263" s="239">
        <v>4</v>
      </c>
      <c r="BQ263" s="239">
        <v>27</v>
      </c>
      <c r="BR263" s="239">
        <v>20</v>
      </c>
      <c r="BS263" s="239" t="s">
        <v>374</v>
      </c>
      <c r="BT263" s="239">
        <v>5</v>
      </c>
      <c r="BY263" s="239">
        <v>2</v>
      </c>
      <c r="BZ263" s="239">
        <v>98</v>
      </c>
      <c r="CA263" s="239">
        <v>65</v>
      </c>
      <c r="CB263" s="239">
        <v>11</v>
      </c>
      <c r="CC263" s="239">
        <v>21</v>
      </c>
      <c r="CT263" s="239">
        <v>456739</v>
      </c>
      <c r="CU263" s="239">
        <v>4965230</v>
      </c>
      <c r="CV263" s="239">
        <v>44.839163900000003</v>
      </c>
      <c r="CW263" s="239">
        <v>-93.547356600000001</v>
      </c>
      <c r="CX263" s="239" t="s">
        <v>379</v>
      </c>
      <c r="CY263" s="239" t="s">
        <v>2381</v>
      </c>
    </row>
    <row r="264" spans="1:103" x14ac:dyDescent="0.25">
      <c r="A264" s="239">
        <v>412916</v>
      </c>
      <c r="B264" s="239">
        <v>2</v>
      </c>
      <c r="C264" s="239">
        <v>212</v>
      </c>
      <c r="D264" s="239">
        <v>152.34299999999999</v>
      </c>
      <c r="E264" s="239">
        <v>10</v>
      </c>
      <c r="F264" s="239" t="s">
        <v>2307</v>
      </c>
      <c r="H264" s="239" t="s">
        <v>374</v>
      </c>
      <c r="I264" s="239">
        <v>25</v>
      </c>
      <c r="K264" s="239">
        <v>17500455</v>
      </c>
      <c r="M264" s="239">
        <v>1</v>
      </c>
      <c r="N264" s="239">
        <v>9</v>
      </c>
      <c r="O264" s="239">
        <v>2017</v>
      </c>
      <c r="P264" s="239" t="s">
        <v>381</v>
      </c>
      <c r="Q264" s="239">
        <v>22</v>
      </c>
      <c r="R264" s="239" t="s">
        <v>376</v>
      </c>
      <c r="S264" s="239">
        <v>4</v>
      </c>
      <c r="T264" s="239">
        <v>0</v>
      </c>
      <c r="U264" s="239">
        <v>1</v>
      </c>
      <c r="W264" s="239">
        <v>41</v>
      </c>
      <c r="X264" s="239">
        <v>2</v>
      </c>
      <c r="Y264" s="239">
        <v>6</v>
      </c>
      <c r="Z264" s="239">
        <v>2</v>
      </c>
      <c r="AB264" s="239">
        <v>5</v>
      </c>
      <c r="AC264" s="239">
        <v>98</v>
      </c>
      <c r="AD264" s="239" t="s">
        <v>377</v>
      </c>
      <c r="AF264" s="239" t="s">
        <v>378</v>
      </c>
      <c r="AG264" s="239">
        <v>3</v>
      </c>
      <c r="AH264" s="239">
        <v>2</v>
      </c>
      <c r="AI264" s="239">
        <v>4</v>
      </c>
      <c r="AJ264" s="239">
        <v>4</v>
      </c>
      <c r="AK264" s="239">
        <v>21</v>
      </c>
      <c r="AL264" s="239">
        <v>34</v>
      </c>
      <c r="AM264" s="239" t="s">
        <v>384</v>
      </c>
      <c r="AN264" s="239">
        <v>5</v>
      </c>
      <c r="AO264" s="239">
        <v>99</v>
      </c>
      <c r="AS264" s="239">
        <v>15</v>
      </c>
      <c r="AT264" s="239">
        <v>9</v>
      </c>
      <c r="AU264" s="239">
        <v>65</v>
      </c>
      <c r="AV264" s="239">
        <v>11</v>
      </c>
      <c r="AW264" s="239">
        <v>21</v>
      </c>
      <c r="CT264" s="239">
        <v>456739.48861231102</v>
      </c>
      <c r="CU264" s="239">
        <v>4965240.8009482697</v>
      </c>
      <c r="CV264" s="239">
        <v>44.839265560000001</v>
      </c>
      <c r="CW264" s="239">
        <v>-93.547356460000003</v>
      </c>
      <c r="CX264" s="239" t="s">
        <v>379</v>
      </c>
      <c r="CY264" s="239" t="s">
        <v>2382</v>
      </c>
    </row>
    <row r="265" spans="1:103" x14ac:dyDescent="0.25">
      <c r="A265" s="239">
        <v>11023459</v>
      </c>
      <c r="B265" s="239">
        <v>2</v>
      </c>
      <c r="C265" s="239">
        <v>212</v>
      </c>
      <c r="D265" s="239">
        <v>152.35499999999999</v>
      </c>
      <c r="E265" s="239">
        <v>10</v>
      </c>
      <c r="F265" s="239" t="s">
        <v>2307</v>
      </c>
      <c r="H265" s="239" t="s">
        <v>374</v>
      </c>
      <c r="I265" s="239">
        <v>25</v>
      </c>
      <c r="K265" s="239">
        <v>15512146</v>
      </c>
      <c r="L265" s="239">
        <v>153270317</v>
      </c>
      <c r="M265" s="239">
        <v>11</v>
      </c>
      <c r="N265" s="239">
        <v>20</v>
      </c>
      <c r="O265" s="239">
        <v>2015</v>
      </c>
      <c r="P265" s="239" t="s">
        <v>383</v>
      </c>
      <c r="Q265" s="239">
        <v>18</v>
      </c>
      <c r="R265" s="239" t="s">
        <v>376</v>
      </c>
      <c r="S265" s="239">
        <v>3</v>
      </c>
      <c r="T265" s="239">
        <v>0</v>
      </c>
      <c r="U265" s="239">
        <v>1</v>
      </c>
      <c r="V265" s="239">
        <v>4</v>
      </c>
      <c r="W265" s="239">
        <v>53</v>
      </c>
      <c r="X265" s="239">
        <v>2</v>
      </c>
      <c r="Y265" s="239">
        <v>3</v>
      </c>
      <c r="Z265" s="239">
        <v>1</v>
      </c>
      <c r="AB265" s="239">
        <v>1</v>
      </c>
      <c r="AC265" s="239">
        <v>98</v>
      </c>
      <c r="AD265" s="239">
        <v>212</v>
      </c>
      <c r="AE265" s="239">
        <v>101</v>
      </c>
      <c r="AF265" s="239" t="s">
        <v>378</v>
      </c>
      <c r="AG265" s="239">
        <v>3</v>
      </c>
      <c r="AH265" s="239">
        <v>2</v>
      </c>
      <c r="AI265" s="239">
        <v>4</v>
      </c>
      <c r="AJ265" s="239">
        <v>4</v>
      </c>
      <c r="AK265" s="239">
        <v>21</v>
      </c>
      <c r="AL265" s="239">
        <v>46</v>
      </c>
      <c r="AM265" s="239" t="s">
        <v>384</v>
      </c>
      <c r="AN265" s="239">
        <v>7</v>
      </c>
      <c r="AO265" s="239">
        <v>21</v>
      </c>
      <c r="AS265" s="239">
        <v>3</v>
      </c>
      <c r="AT265" s="239">
        <v>98</v>
      </c>
      <c r="AU265" s="239">
        <v>65</v>
      </c>
      <c r="AV265" s="239">
        <v>11</v>
      </c>
      <c r="AW265" s="239">
        <v>21</v>
      </c>
      <c r="CT265" s="239">
        <v>456759</v>
      </c>
      <c r="CU265" s="239">
        <v>4965254</v>
      </c>
      <c r="CV265" s="239">
        <v>44.839382700000002</v>
      </c>
      <c r="CW265" s="239">
        <v>-93.547114399999998</v>
      </c>
      <c r="CX265" s="239" t="s">
        <v>379</v>
      </c>
      <c r="CY265" s="239" t="s">
        <v>2383</v>
      </c>
    </row>
    <row r="266" spans="1:103" x14ac:dyDescent="0.25">
      <c r="A266" s="239">
        <v>600696</v>
      </c>
      <c r="B266" s="239">
        <v>2</v>
      </c>
      <c r="C266" s="239">
        <v>212</v>
      </c>
      <c r="D266" s="239">
        <v>152.364</v>
      </c>
      <c r="E266" s="239">
        <v>10</v>
      </c>
      <c r="F266" s="239" t="s">
        <v>2307</v>
      </c>
      <c r="H266" s="239" t="s">
        <v>374</v>
      </c>
      <c r="I266" s="239">
        <v>25</v>
      </c>
      <c r="K266" s="239">
        <v>18506790</v>
      </c>
      <c r="M266" s="239">
        <v>5</v>
      </c>
      <c r="N266" s="239">
        <v>30</v>
      </c>
      <c r="O266" s="239">
        <v>2018</v>
      </c>
      <c r="P266" s="239" t="s">
        <v>375</v>
      </c>
      <c r="Q266" s="239">
        <v>7</v>
      </c>
      <c r="R266" s="239" t="s">
        <v>393</v>
      </c>
      <c r="S266" s="239">
        <v>4</v>
      </c>
      <c r="T266" s="239">
        <v>0</v>
      </c>
      <c r="U266" s="239">
        <v>3</v>
      </c>
      <c r="V266" s="239">
        <v>12</v>
      </c>
      <c r="W266" s="239">
        <v>10</v>
      </c>
      <c r="X266" s="239">
        <v>2</v>
      </c>
      <c r="Y266" s="239">
        <v>1</v>
      </c>
      <c r="Z266" s="239">
        <v>2</v>
      </c>
      <c r="AA266" s="239">
        <v>1</v>
      </c>
      <c r="AB266" s="239">
        <v>1</v>
      </c>
      <c r="AC266" s="239">
        <v>98</v>
      </c>
      <c r="AD266" s="239" t="s">
        <v>377</v>
      </c>
      <c r="AF266" s="239" t="s">
        <v>378</v>
      </c>
      <c r="AG266" s="239">
        <v>7</v>
      </c>
      <c r="AH266" s="239">
        <v>2</v>
      </c>
      <c r="AI266" s="239">
        <v>2</v>
      </c>
      <c r="AJ266" s="239">
        <v>3</v>
      </c>
      <c r="AK266" s="239">
        <v>26</v>
      </c>
      <c r="AL266" s="239">
        <v>20</v>
      </c>
      <c r="AM266" s="239" t="s">
        <v>384</v>
      </c>
      <c r="AN266" s="239">
        <v>5</v>
      </c>
      <c r="AO266" s="239">
        <v>1</v>
      </c>
      <c r="AS266" s="239">
        <v>15</v>
      </c>
      <c r="AT266" s="239">
        <v>9</v>
      </c>
      <c r="AU266" s="239">
        <v>65</v>
      </c>
      <c r="AV266" s="239">
        <v>11</v>
      </c>
      <c r="AW266" s="239">
        <v>21</v>
      </c>
      <c r="AX266" s="239">
        <v>2</v>
      </c>
      <c r="AY266" s="239">
        <v>2</v>
      </c>
      <c r="AZ266" s="239">
        <v>3</v>
      </c>
      <c r="BA266" s="239">
        <v>26</v>
      </c>
      <c r="BB266" s="239">
        <v>62</v>
      </c>
      <c r="BC266" s="239" t="s">
        <v>384</v>
      </c>
      <c r="BD266" s="239">
        <v>5</v>
      </c>
      <c r="BE266" s="239">
        <v>1</v>
      </c>
      <c r="BI266" s="239">
        <v>15</v>
      </c>
      <c r="BJ266" s="239">
        <v>9</v>
      </c>
      <c r="BK266" s="239">
        <v>65</v>
      </c>
      <c r="BL266" s="239">
        <v>11</v>
      </c>
      <c r="BM266" s="239">
        <v>21</v>
      </c>
      <c r="BN266" s="239">
        <v>2</v>
      </c>
      <c r="BO266" s="239">
        <v>5</v>
      </c>
      <c r="BP266" s="239">
        <v>3</v>
      </c>
      <c r="BQ266" s="239">
        <v>21</v>
      </c>
      <c r="BR266" s="239">
        <v>20</v>
      </c>
      <c r="BS266" s="239" t="s">
        <v>374</v>
      </c>
      <c r="BT266" s="239">
        <v>5</v>
      </c>
      <c r="BU266" s="239">
        <v>4</v>
      </c>
      <c r="BY266" s="239">
        <v>15</v>
      </c>
      <c r="BZ266" s="239">
        <v>9</v>
      </c>
      <c r="CA266" s="239">
        <v>65</v>
      </c>
      <c r="CB266" s="239">
        <v>11</v>
      </c>
      <c r="CC266" s="239">
        <v>21</v>
      </c>
      <c r="CT266" s="239">
        <v>456764.88866311102</v>
      </c>
      <c r="CU266" s="239">
        <v>4965266.20099907</v>
      </c>
      <c r="CV266" s="239">
        <v>44.839495749999998</v>
      </c>
      <c r="CW266" s="239">
        <v>-93.547037259999996</v>
      </c>
      <c r="CX266" s="239" t="s">
        <v>379</v>
      </c>
      <c r="CY266" s="239" t="s">
        <v>2384</v>
      </c>
    </row>
    <row r="267" spans="1:103" x14ac:dyDescent="0.25">
      <c r="A267" s="239">
        <v>781257</v>
      </c>
      <c r="B267" s="239">
        <v>2</v>
      </c>
      <c r="C267" s="239">
        <v>212</v>
      </c>
      <c r="D267" s="239">
        <v>152.36600000000001</v>
      </c>
      <c r="E267" s="239">
        <v>10</v>
      </c>
      <c r="F267" s="239" t="s">
        <v>2307</v>
      </c>
      <c r="H267" s="239" t="s">
        <v>374</v>
      </c>
      <c r="I267" s="239">
        <v>25</v>
      </c>
      <c r="K267" s="239">
        <v>20500849</v>
      </c>
      <c r="L267" s="239">
        <v>200190214</v>
      </c>
      <c r="M267" s="239">
        <v>1</v>
      </c>
      <c r="N267" s="239">
        <v>19</v>
      </c>
      <c r="O267" s="239">
        <v>2020</v>
      </c>
      <c r="P267" s="239" t="s">
        <v>389</v>
      </c>
      <c r="Q267" s="239">
        <v>15</v>
      </c>
      <c r="R267" s="239" t="s">
        <v>376</v>
      </c>
      <c r="S267" s="239">
        <v>5</v>
      </c>
      <c r="T267" s="239">
        <v>0</v>
      </c>
      <c r="U267" s="239">
        <v>1</v>
      </c>
      <c r="W267" s="239">
        <v>32</v>
      </c>
      <c r="X267" s="239">
        <v>25</v>
      </c>
      <c r="Y267" s="239">
        <v>1</v>
      </c>
      <c r="Z267" s="239">
        <v>2</v>
      </c>
      <c r="AB267" s="239">
        <v>5</v>
      </c>
      <c r="AC267" s="239">
        <v>98</v>
      </c>
      <c r="AD267" s="239" t="s">
        <v>377</v>
      </c>
      <c r="AF267" s="239" t="s">
        <v>470</v>
      </c>
      <c r="AG267" s="239">
        <v>3</v>
      </c>
      <c r="AH267" s="239">
        <v>2</v>
      </c>
      <c r="AI267" s="239">
        <v>3</v>
      </c>
      <c r="AJ267" s="239">
        <v>4</v>
      </c>
      <c r="AK267" s="239">
        <v>21</v>
      </c>
      <c r="AL267" s="239">
        <v>35</v>
      </c>
      <c r="AM267" s="239" t="s">
        <v>374</v>
      </c>
      <c r="AN267" s="239">
        <v>5</v>
      </c>
      <c r="AO267" s="239">
        <v>1</v>
      </c>
      <c r="AS267" s="239">
        <v>15</v>
      </c>
      <c r="AT267" s="239">
        <v>90</v>
      </c>
      <c r="AU267" s="239">
        <v>65</v>
      </c>
      <c r="AV267" s="239">
        <v>11</v>
      </c>
      <c r="AW267" s="239">
        <v>21</v>
      </c>
      <c r="CT267" s="239">
        <v>456760.65532131097</v>
      </c>
      <c r="CU267" s="239">
        <v>4965308.5344170704</v>
      </c>
      <c r="CV267" s="239">
        <v>44.839876570000001</v>
      </c>
      <c r="CW267" s="239">
        <v>-93.547094430000001</v>
      </c>
      <c r="CX267" s="239" t="s">
        <v>379</v>
      </c>
      <c r="CY267" s="239" t="s">
        <v>2385</v>
      </c>
    </row>
    <row r="268" spans="1:103" x14ac:dyDescent="0.25">
      <c r="A268" s="239">
        <v>357838</v>
      </c>
      <c r="B268" s="239">
        <v>2</v>
      </c>
      <c r="C268" s="239">
        <v>212</v>
      </c>
      <c r="D268" s="239">
        <v>152.38200000000001</v>
      </c>
      <c r="E268" s="239">
        <v>10</v>
      </c>
      <c r="F268" s="239" t="s">
        <v>2307</v>
      </c>
      <c r="H268" s="239" t="s">
        <v>374</v>
      </c>
      <c r="I268" s="239">
        <v>25</v>
      </c>
      <c r="K268" s="239">
        <v>16020235</v>
      </c>
      <c r="M268" s="239">
        <v>6</v>
      </c>
      <c r="N268" s="239">
        <v>20</v>
      </c>
      <c r="O268" s="239">
        <v>2016</v>
      </c>
      <c r="P268" s="239" t="s">
        <v>381</v>
      </c>
      <c r="Q268" s="239">
        <v>2</v>
      </c>
      <c r="R268" s="239" t="s">
        <v>376</v>
      </c>
      <c r="S268" s="239">
        <v>5</v>
      </c>
      <c r="T268" s="239">
        <v>0</v>
      </c>
      <c r="U268" s="239">
        <v>1</v>
      </c>
      <c r="W268" s="239">
        <v>55</v>
      </c>
      <c r="X268" s="239">
        <v>2</v>
      </c>
      <c r="Y268" s="239">
        <v>4</v>
      </c>
      <c r="Z268" s="239">
        <v>1</v>
      </c>
      <c r="AB268" s="239">
        <v>1</v>
      </c>
      <c r="AC268" s="239">
        <v>98</v>
      </c>
      <c r="AD268" s="239" t="s">
        <v>377</v>
      </c>
      <c r="AF268" s="239" t="s">
        <v>470</v>
      </c>
      <c r="AG268" s="239">
        <v>3</v>
      </c>
      <c r="AH268" s="239">
        <v>2</v>
      </c>
      <c r="AI268" s="239">
        <v>5</v>
      </c>
      <c r="AJ268" s="239">
        <v>4</v>
      </c>
      <c r="AK268" s="239">
        <v>21</v>
      </c>
      <c r="AL268" s="239">
        <v>21</v>
      </c>
      <c r="AM268" s="239" t="s">
        <v>374</v>
      </c>
      <c r="AN268" s="239">
        <v>5</v>
      </c>
      <c r="AO268" s="239">
        <v>1</v>
      </c>
      <c r="AS268" s="239">
        <v>15</v>
      </c>
      <c r="AT268" s="239">
        <v>9</v>
      </c>
      <c r="AU268" s="239">
        <v>65</v>
      </c>
      <c r="AV268" s="239">
        <v>11</v>
      </c>
      <c r="AW268" s="239">
        <v>21</v>
      </c>
      <c r="CT268" s="239">
        <v>456761.57556984498</v>
      </c>
      <c r="CU268" s="239">
        <v>4965293.4811123097</v>
      </c>
      <c r="CV268" s="239">
        <v>44.839741119999999</v>
      </c>
      <c r="CW268" s="239">
        <v>-93.547081500000004</v>
      </c>
      <c r="CX268" s="239" t="s">
        <v>379</v>
      </c>
      <c r="CY268" s="239" t="s">
        <v>2386</v>
      </c>
    </row>
    <row r="269" spans="1:103" x14ac:dyDescent="0.25">
      <c r="A269" s="239">
        <v>369824</v>
      </c>
      <c r="B269" s="239">
        <v>2</v>
      </c>
      <c r="C269" s="239">
        <v>212</v>
      </c>
      <c r="D269" s="239">
        <v>152.38999999999999</v>
      </c>
      <c r="E269" s="239">
        <v>10</v>
      </c>
      <c r="F269" s="239" t="s">
        <v>2307</v>
      </c>
      <c r="H269" s="239" t="s">
        <v>374</v>
      </c>
      <c r="I269" s="239">
        <v>25</v>
      </c>
      <c r="K269" s="239">
        <v>16508594</v>
      </c>
      <c r="M269" s="239">
        <v>8</v>
      </c>
      <c r="N269" s="239">
        <v>8</v>
      </c>
      <c r="O269" s="239">
        <v>2016</v>
      </c>
      <c r="P269" s="239" t="s">
        <v>381</v>
      </c>
      <c r="Q269" s="239">
        <v>7</v>
      </c>
      <c r="R269" s="239" t="s">
        <v>393</v>
      </c>
      <c r="S269" s="239">
        <v>5</v>
      </c>
      <c r="T269" s="239">
        <v>0</v>
      </c>
      <c r="U269" s="239">
        <v>2</v>
      </c>
      <c r="V269" s="239">
        <v>12</v>
      </c>
      <c r="W269" s="239">
        <v>10</v>
      </c>
      <c r="X269" s="239">
        <v>2</v>
      </c>
      <c r="Y269" s="239">
        <v>1</v>
      </c>
      <c r="Z269" s="239">
        <v>1</v>
      </c>
      <c r="AB269" s="239">
        <v>1</v>
      </c>
      <c r="AC269" s="239">
        <v>98</v>
      </c>
      <c r="AD269" s="239" t="s">
        <v>2387</v>
      </c>
      <c r="AF269" s="239" t="s">
        <v>470</v>
      </c>
      <c r="AG269" s="239">
        <v>7</v>
      </c>
      <c r="AH269" s="239">
        <v>2</v>
      </c>
      <c r="AI269" s="239">
        <v>2</v>
      </c>
      <c r="AJ269" s="239">
        <v>3</v>
      </c>
      <c r="AK269" s="239">
        <v>34</v>
      </c>
      <c r="AL269" s="239">
        <v>23</v>
      </c>
      <c r="AM269" s="239" t="s">
        <v>384</v>
      </c>
      <c r="AN269" s="239">
        <v>5</v>
      </c>
      <c r="AO269" s="239">
        <v>1</v>
      </c>
      <c r="AS269" s="239">
        <v>15</v>
      </c>
      <c r="AT269" s="239">
        <v>9</v>
      </c>
      <c r="AU269" s="239">
        <v>65</v>
      </c>
      <c r="AV269" s="239">
        <v>11</v>
      </c>
      <c r="AW269" s="239">
        <v>21</v>
      </c>
      <c r="AX269" s="239">
        <v>2</v>
      </c>
      <c r="AY269" s="239">
        <v>2</v>
      </c>
      <c r="AZ269" s="239">
        <v>3</v>
      </c>
      <c r="BA269" s="239">
        <v>21</v>
      </c>
      <c r="BB269" s="239">
        <v>32</v>
      </c>
      <c r="BC269" s="239" t="s">
        <v>384</v>
      </c>
      <c r="BD269" s="239">
        <v>5</v>
      </c>
      <c r="BE269" s="239">
        <v>70</v>
      </c>
      <c r="BF269" s="239">
        <v>4</v>
      </c>
      <c r="BI269" s="239">
        <v>15</v>
      </c>
      <c r="BJ269" s="239">
        <v>9</v>
      </c>
      <c r="BK269" s="239">
        <v>65</v>
      </c>
      <c r="BL269" s="239">
        <v>11</v>
      </c>
      <c r="BM269" s="239">
        <v>21</v>
      </c>
      <c r="CT269" s="239">
        <v>456773.355346711</v>
      </c>
      <c r="CU269" s="239">
        <v>4965300.0677334704</v>
      </c>
      <c r="CV269" s="239">
        <v>44.839801119999997</v>
      </c>
      <c r="CW269" s="239">
        <v>-93.546933019999997</v>
      </c>
      <c r="CX269" s="239" t="s">
        <v>379</v>
      </c>
      <c r="CY269" s="239" t="s">
        <v>2388</v>
      </c>
    </row>
    <row r="270" spans="1:103" x14ac:dyDescent="0.25">
      <c r="A270" s="239">
        <v>445507</v>
      </c>
      <c r="B270" s="239">
        <v>2</v>
      </c>
      <c r="C270" s="239">
        <v>212</v>
      </c>
      <c r="D270" s="239">
        <v>152.41900000000001</v>
      </c>
      <c r="E270" s="239">
        <v>10</v>
      </c>
      <c r="F270" s="239" t="s">
        <v>2307</v>
      </c>
      <c r="H270" s="239" t="s">
        <v>374</v>
      </c>
      <c r="I270" s="239">
        <v>25</v>
      </c>
      <c r="K270" s="239">
        <v>17012379</v>
      </c>
      <c r="M270" s="239">
        <v>4</v>
      </c>
      <c r="N270" s="239">
        <v>16</v>
      </c>
      <c r="O270" s="239">
        <v>2017</v>
      </c>
      <c r="P270" s="239" t="s">
        <v>389</v>
      </c>
      <c r="Q270" s="239">
        <v>3</v>
      </c>
      <c r="R270" s="239" t="s">
        <v>376</v>
      </c>
      <c r="S270" s="239">
        <v>5</v>
      </c>
      <c r="T270" s="239">
        <v>0</v>
      </c>
      <c r="U270" s="239">
        <v>1</v>
      </c>
      <c r="W270" s="239">
        <v>55</v>
      </c>
      <c r="X270" s="239">
        <v>2</v>
      </c>
      <c r="Y270" s="239">
        <v>6</v>
      </c>
      <c r="Z270" s="239">
        <v>1</v>
      </c>
      <c r="AB270" s="239">
        <v>1</v>
      </c>
      <c r="AC270" s="239">
        <v>98</v>
      </c>
      <c r="AD270" s="239" t="s">
        <v>377</v>
      </c>
      <c r="AF270" s="239" t="s">
        <v>378</v>
      </c>
      <c r="AG270" s="239">
        <v>3</v>
      </c>
      <c r="AH270" s="239">
        <v>2</v>
      </c>
      <c r="AI270" s="239">
        <v>2</v>
      </c>
      <c r="AJ270" s="239">
        <v>4</v>
      </c>
      <c r="AK270" s="239">
        <v>21</v>
      </c>
      <c r="AL270" s="239">
        <v>23</v>
      </c>
      <c r="AM270" s="239" t="s">
        <v>374</v>
      </c>
      <c r="AN270" s="239">
        <v>10</v>
      </c>
      <c r="AO270" s="239">
        <v>99</v>
      </c>
      <c r="AS270" s="239">
        <v>15</v>
      </c>
      <c r="AT270" s="239">
        <v>9</v>
      </c>
      <c r="AU270" s="239">
        <v>65</v>
      </c>
      <c r="AV270" s="239">
        <v>11</v>
      </c>
      <c r="AW270" s="239">
        <v>21</v>
      </c>
      <c r="CT270" s="239">
        <v>456815.14014130901</v>
      </c>
      <c r="CU270" s="239">
        <v>4965339.0321685104</v>
      </c>
      <c r="CV270" s="239">
        <v>44.840154400000003</v>
      </c>
      <c r="CW270" s="239">
        <v>-93.546407669999994</v>
      </c>
      <c r="CX270" s="239" t="s">
        <v>379</v>
      </c>
      <c r="CY270" s="239" t="s">
        <v>2389</v>
      </c>
    </row>
    <row r="271" spans="1:103" x14ac:dyDescent="0.25">
      <c r="A271" s="239">
        <v>720189</v>
      </c>
      <c r="B271" s="239">
        <v>2</v>
      </c>
      <c r="C271" s="239">
        <v>212</v>
      </c>
      <c r="D271" s="239">
        <v>152.42099999999999</v>
      </c>
      <c r="E271" s="239">
        <v>10</v>
      </c>
      <c r="F271" s="239" t="s">
        <v>2307</v>
      </c>
      <c r="H271" s="239" t="s">
        <v>374</v>
      </c>
      <c r="I271" s="239">
        <v>25</v>
      </c>
      <c r="K271" s="239">
        <v>19013552</v>
      </c>
      <c r="M271" s="239">
        <v>5</v>
      </c>
      <c r="N271" s="239">
        <v>16</v>
      </c>
      <c r="O271" s="239">
        <v>2019</v>
      </c>
      <c r="P271" s="239" t="s">
        <v>416</v>
      </c>
      <c r="Q271" s="239">
        <v>7</v>
      </c>
      <c r="R271" s="239" t="s">
        <v>393</v>
      </c>
      <c r="S271" s="239">
        <v>5</v>
      </c>
      <c r="T271" s="239">
        <v>0</v>
      </c>
      <c r="U271" s="239">
        <v>2</v>
      </c>
      <c r="V271" s="239">
        <v>12</v>
      </c>
      <c r="W271" s="239">
        <v>10</v>
      </c>
      <c r="X271" s="239">
        <v>2</v>
      </c>
      <c r="Y271" s="239">
        <v>1</v>
      </c>
      <c r="Z271" s="239">
        <v>1</v>
      </c>
      <c r="AB271" s="239">
        <v>1</v>
      </c>
      <c r="AC271" s="239">
        <v>98</v>
      </c>
      <c r="AD271" s="239" t="s">
        <v>377</v>
      </c>
      <c r="AF271" s="239" t="s">
        <v>378</v>
      </c>
      <c r="AG271" s="239">
        <v>7</v>
      </c>
      <c r="AH271" s="239">
        <v>2</v>
      </c>
      <c r="AI271" s="239">
        <v>4</v>
      </c>
      <c r="AJ271" s="239">
        <v>3</v>
      </c>
      <c r="AK271" s="239">
        <v>34</v>
      </c>
      <c r="AL271" s="239">
        <v>17</v>
      </c>
      <c r="AM271" s="239" t="s">
        <v>384</v>
      </c>
      <c r="AN271" s="239">
        <v>5</v>
      </c>
      <c r="AO271" s="239">
        <v>1</v>
      </c>
      <c r="AS271" s="239">
        <v>15</v>
      </c>
      <c r="AT271" s="239">
        <v>9</v>
      </c>
      <c r="AU271" s="239">
        <v>65</v>
      </c>
      <c r="AV271" s="239">
        <v>11</v>
      </c>
      <c r="AW271" s="239">
        <v>21</v>
      </c>
      <c r="AX271" s="239">
        <v>2</v>
      </c>
      <c r="AY271" s="239">
        <v>4</v>
      </c>
      <c r="AZ271" s="239">
        <v>3</v>
      </c>
      <c r="BA271" s="239">
        <v>28</v>
      </c>
      <c r="BB271" s="239">
        <v>34</v>
      </c>
      <c r="BC271" s="239" t="s">
        <v>384</v>
      </c>
      <c r="BD271" s="239">
        <v>5</v>
      </c>
      <c r="BE271" s="239">
        <v>70</v>
      </c>
      <c r="BI271" s="239">
        <v>15</v>
      </c>
      <c r="BJ271" s="239">
        <v>9</v>
      </c>
      <c r="BK271" s="239">
        <v>65</v>
      </c>
      <c r="BL271" s="239">
        <v>11</v>
      </c>
      <c r="BM271" s="239">
        <v>21</v>
      </c>
      <c r="CT271" s="239">
        <v>456827.31099898397</v>
      </c>
      <c r="CU271" s="239">
        <v>4965333.08133181</v>
      </c>
      <c r="CV271" s="239">
        <v>44.840101570000002</v>
      </c>
      <c r="CW271" s="239">
        <v>-93.546253179999994</v>
      </c>
      <c r="CX271" s="239" t="s">
        <v>379</v>
      </c>
      <c r="CY271" s="239" t="s">
        <v>2390</v>
      </c>
    </row>
    <row r="272" spans="1:103" x14ac:dyDescent="0.25">
      <c r="A272" s="239">
        <v>11022480</v>
      </c>
      <c r="B272" s="239">
        <v>2</v>
      </c>
      <c r="C272" s="239">
        <v>212</v>
      </c>
      <c r="D272" s="239">
        <v>152.429</v>
      </c>
      <c r="E272" s="239">
        <v>10</v>
      </c>
      <c r="F272" s="239" t="s">
        <v>2307</v>
      </c>
      <c r="H272" s="239" t="s">
        <v>374</v>
      </c>
      <c r="I272" s="239">
        <v>25</v>
      </c>
      <c r="K272" s="239">
        <v>15033406</v>
      </c>
      <c r="L272" s="239">
        <v>152870040</v>
      </c>
      <c r="M272" s="239">
        <v>10</v>
      </c>
      <c r="N272" s="239">
        <v>13</v>
      </c>
      <c r="O272" s="239">
        <v>2015</v>
      </c>
      <c r="P272" s="239" t="s">
        <v>391</v>
      </c>
      <c r="Q272" s="239">
        <v>7</v>
      </c>
      <c r="R272" s="239" t="s">
        <v>393</v>
      </c>
      <c r="S272" s="239">
        <v>3</v>
      </c>
      <c r="T272" s="239">
        <v>0</v>
      </c>
      <c r="U272" s="239">
        <v>2</v>
      </c>
      <c r="V272" s="239">
        <v>1</v>
      </c>
      <c r="W272" s="239">
        <v>10</v>
      </c>
      <c r="X272" s="239">
        <v>2</v>
      </c>
      <c r="Y272" s="239">
        <v>1</v>
      </c>
      <c r="Z272" s="239">
        <v>2</v>
      </c>
      <c r="AB272" s="239">
        <v>1</v>
      </c>
      <c r="AC272" s="239">
        <v>98</v>
      </c>
      <c r="AD272" s="239" t="s">
        <v>396</v>
      </c>
      <c r="AE272" s="239" t="s">
        <v>2391</v>
      </c>
      <c r="AF272" s="239" t="s">
        <v>378</v>
      </c>
      <c r="AG272" s="239">
        <v>7</v>
      </c>
      <c r="AH272" s="239">
        <v>2</v>
      </c>
      <c r="AI272" s="239">
        <v>4</v>
      </c>
      <c r="AJ272" s="239">
        <v>3</v>
      </c>
      <c r="AK272" s="239">
        <v>21</v>
      </c>
      <c r="AL272" s="239">
        <v>46</v>
      </c>
      <c r="AM272" s="239" t="s">
        <v>374</v>
      </c>
      <c r="AN272" s="239">
        <v>5</v>
      </c>
      <c r="AO272" s="239">
        <v>1</v>
      </c>
      <c r="AS272" s="239">
        <v>1</v>
      </c>
      <c r="AT272" s="239">
        <v>98</v>
      </c>
      <c r="AU272" s="239">
        <v>65</v>
      </c>
      <c r="AV272" s="239">
        <v>11</v>
      </c>
      <c r="AW272" s="239">
        <v>21</v>
      </c>
      <c r="AX272" s="239">
        <v>2</v>
      </c>
      <c r="AY272" s="239">
        <v>2</v>
      </c>
      <c r="AZ272" s="239">
        <v>3</v>
      </c>
      <c r="BA272" s="239">
        <v>21</v>
      </c>
      <c r="BB272" s="239">
        <v>22</v>
      </c>
      <c r="BC272" s="239" t="s">
        <v>384</v>
      </c>
      <c r="BD272" s="239">
        <v>5</v>
      </c>
      <c r="BE272" s="239">
        <v>5</v>
      </c>
      <c r="BI272" s="239">
        <v>1</v>
      </c>
      <c r="BJ272" s="239">
        <v>98</v>
      </c>
      <c r="BK272" s="239">
        <v>65</v>
      </c>
      <c r="BL272" s="239">
        <v>11</v>
      </c>
      <c r="BM272" s="239">
        <v>21</v>
      </c>
      <c r="CT272" s="239">
        <v>456834</v>
      </c>
      <c r="CU272" s="239">
        <v>4965344</v>
      </c>
      <c r="CV272" s="239">
        <v>44.840204700000001</v>
      </c>
      <c r="CW272" s="239">
        <v>-93.546166400000004</v>
      </c>
      <c r="CX272" s="239" t="s">
        <v>379</v>
      </c>
      <c r="CY272" s="239" t="s">
        <v>2392</v>
      </c>
    </row>
    <row r="273" spans="1:103" x14ac:dyDescent="0.25">
      <c r="A273" s="239">
        <v>495657</v>
      </c>
      <c r="B273" s="239">
        <v>2</v>
      </c>
      <c r="C273" s="239">
        <v>212</v>
      </c>
      <c r="D273" s="239">
        <v>152.43899999999999</v>
      </c>
      <c r="E273" s="239">
        <v>10</v>
      </c>
      <c r="F273" s="239" t="s">
        <v>2307</v>
      </c>
      <c r="H273" s="239" t="s">
        <v>374</v>
      </c>
      <c r="I273" s="239">
        <v>25</v>
      </c>
      <c r="K273" s="239">
        <v>17509030</v>
      </c>
      <c r="M273" s="239">
        <v>8</v>
      </c>
      <c r="N273" s="239">
        <v>15</v>
      </c>
      <c r="O273" s="239">
        <v>2017</v>
      </c>
      <c r="P273" s="239" t="s">
        <v>391</v>
      </c>
      <c r="Q273" s="239">
        <v>1</v>
      </c>
      <c r="R273" s="239" t="s">
        <v>376</v>
      </c>
      <c r="S273" s="239">
        <v>5</v>
      </c>
      <c r="T273" s="239">
        <v>0</v>
      </c>
      <c r="U273" s="239">
        <v>2</v>
      </c>
      <c r="V273" s="239">
        <v>10</v>
      </c>
      <c r="W273" s="239">
        <v>10</v>
      </c>
      <c r="X273" s="239">
        <v>2</v>
      </c>
      <c r="Y273" s="239">
        <v>6</v>
      </c>
      <c r="Z273" s="239">
        <v>1</v>
      </c>
      <c r="AB273" s="239">
        <v>1</v>
      </c>
      <c r="AC273" s="239">
        <v>98</v>
      </c>
      <c r="AD273" s="239" t="s">
        <v>377</v>
      </c>
      <c r="AF273" s="239" t="s">
        <v>470</v>
      </c>
      <c r="AG273" s="239">
        <v>5</v>
      </c>
      <c r="AH273" s="239">
        <v>2</v>
      </c>
      <c r="AI273" s="239">
        <v>4</v>
      </c>
      <c r="AJ273" s="239">
        <v>4</v>
      </c>
      <c r="AK273" s="239">
        <v>21</v>
      </c>
      <c r="AL273" s="239">
        <v>22</v>
      </c>
      <c r="AM273" s="239" t="s">
        <v>374</v>
      </c>
      <c r="AN273" s="239">
        <v>5</v>
      </c>
      <c r="AO273" s="239">
        <v>62</v>
      </c>
      <c r="AS273" s="239">
        <v>15</v>
      </c>
      <c r="AT273" s="239">
        <v>9</v>
      </c>
      <c r="AU273" s="239">
        <v>60</v>
      </c>
      <c r="AV273" s="239">
        <v>11</v>
      </c>
      <c r="AW273" s="239">
        <v>21</v>
      </c>
      <c r="AX273" s="239">
        <v>1</v>
      </c>
      <c r="AZ273" s="239">
        <v>4</v>
      </c>
      <c r="BA273" s="239">
        <v>21</v>
      </c>
      <c r="BI273" s="239">
        <v>15</v>
      </c>
      <c r="BJ273" s="239">
        <v>9</v>
      </c>
      <c r="BK273" s="239">
        <v>60</v>
      </c>
      <c r="BL273" s="239">
        <v>11</v>
      </c>
      <c r="BM273" s="239">
        <v>21</v>
      </c>
      <c r="CT273" s="239">
        <v>456807.22208111198</v>
      </c>
      <c r="CU273" s="239">
        <v>4965376.2678858703</v>
      </c>
      <c r="CV273" s="239">
        <v>44.84048911</v>
      </c>
      <c r="CW273" s="239">
        <v>-93.546511019999997</v>
      </c>
      <c r="CX273" s="239" t="s">
        <v>379</v>
      </c>
      <c r="CY273" s="239" t="s">
        <v>2393</v>
      </c>
    </row>
    <row r="274" spans="1:103" x14ac:dyDescent="0.25">
      <c r="A274" s="239">
        <v>10931193</v>
      </c>
      <c r="B274" s="239">
        <v>2</v>
      </c>
      <c r="C274" s="239">
        <v>212</v>
      </c>
      <c r="D274" s="239">
        <v>152.44399999999999</v>
      </c>
      <c r="E274" s="239">
        <v>10</v>
      </c>
      <c r="F274" s="239" t="s">
        <v>2307</v>
      </c>
      <c r="H274" s="239" t="s">
        <v>374</v>
      </c>
      <c r="I274" s="239">
        <v>25</v>
      </c>
      <c r="K274" s="239">
        <v>14001866</v>
      </c>
      <c r="L274" s="239">
        <v>140200151</v>
      </c>
      <c r="M274" s="239">
        <v>1</v>
      </c>
      <c r="N274" s="239">
        <v>20</v>
      </c>
      <c r="O274" s="239">
        <v>2014</v>
      </c>
      <c r="P274" s="239" t="s">
        <v>381</v>
      </c>
      <c r="Q274" s="239">
        <v>18</v>
      </c>
      <c r="R274" s="239" t="s">
        <v>376</v>
      </c>
      <c r="S274" s="239">
        <v>4</v>
      </c>
      <c r="T274" s="239">
        <v>0</v>
      </c>
      <c r="U274" s="239">
        <v>2</v>
      </c>
      <c r="V274" s="239">
        <v>1</v>
      </c>
      <c r="W274" s="239">
        <v>10</v>
      </c>
      <c r="X274" s="239">
        <v>2</v>
      </c>
      <c r="Y274" s="239">
        <v>6</v>
      </c>
      <c r="Z274" s="239">
        <v>1</v>
      </c>
      <c r="AB274" s="239">
        <v>5</v>
      </c>
      <c r="AC274" s="239">
        <v>98</v>
      </c>
      <c r="AD274" s="239" t="s">
        <v>426</v>
      </c>
      <c r="AE274" s="239" t="s">
        <v>2394</v>
      </c>
      <c r="AF274" s="239" t="s">
        <v>378</v>
      </c>
      <c r="AG274" s="239">
        <v>7</v>
      </c>
      <c r="AH274" s="239">
        <v>2</v>
      </c>
      <c r="AI274" s="239">
        <v>3</v>
      </c>
      <c r="AJ274" s="239">
        <v>4</v>
      </c>
      <c r="AK274" s="239">
        <v>21</v>
      </c>
      <c r="AL274" s="239">
        <v>44</v>
      </c>
      <c r="AM274" s="239" t="s">
        <v>374</v>
      </c>
      <c r="AN274" s="239">
        <v>5</v>
      </c>
      <c r="AO274" s="239">
        <v>1</v>
      </c>
      <c r="AS274" s="239">
        <v>1</v>
      </c>
      <c r="AT274" s="239">
        <v>98</v>
      </c>
      <c r="AU274" s="239">
        <v>65</v>
      </c>
      <c r="AV274" s="239">
        <v>11</v>
      </c>
      <c r="AW274" s="239">
        <v>21</v>
      </c>
      <c r="AX274" s="239">
        <v>2</v>
      </c>
      <c r="AY274" s="239">
        <v>4</v>
      </c>
      <c r="AZ274" s="239">
        <v>4</v>
      </c>
      <c r="BA274" s="239">
        <v>21</v>
      </c>
      <c r="BB274" s="239">
        <v>52</v>
      </c>
      <c r="BC274" s="239" t="s">
        <v>374</v>
      </c>
      <c r="BD274" s="239">
        <v>5</v>
      </c>
      <c r="BE274" s="239">
        <v>1</v>
      </c>
      <c r="BI274" s="239">
        <v>1</v>
      </c>
      <c r="BJ274" s="239">
        <v>98</v>
      </c>
      <c r="BK274" s="239">
        <v>65</v>
      </c>
      <c r="BL274" s="239">
        <v>11</v>
      </c>
      <c r="BM274" s="239">
        <v>21</v>
      </c>
      <c r="CT274" s="239">
        <v>456851</v>
      </c>
      <c r="CU274" s="239">
        <v>4965362</v>
      </c>
      <c r="CV274" s="239">
        <v>44.840366500000002</v>
      </c>
      <c r="CW274" s="239">
        <v>-93.545961700000007</v>
      </c>
      <c r="CX274" s="239" t="s">
        <v>379</v>
      </c>
      <c r="CY274" s="239" t="s">
        <v>2395</v>
      </c>
    </row>
    <row r="275" spans="1:103" x14ac:dyDescent="0.25">
      <c r="A275" s="239">
        <v>11024468</v>
      </c>
      <c r="B275" s="239">
        <v>2</v>
      </c>
      <c r="C275" s="239">
        <v>212</v>
      </c>
      <c r="D275" s="239">
        <v>152.446</v>
      </c>
      <c r="E275" s="239">
        <v>10</v>
      </c>
      <c r="F275" s="239" t="s">
        <v>2307</v>
      </c>
      <c r="H275" s="239" t="s">
        <v>374</v>
      </c>
      <c r="I275" s="239">
        <v>25</v>
      </c>
      <c r="K275" s="239">
        <v>15041896</v>
      </c>
      <c r="L275" s="239">
        <v>153630126</v>
      </c>
      <c r="M275" s="239">
        <v>12</v>
      </c>
      <c r="N275" s="239">
        <v>29</v>
      </c>
      <c r="O275" s="239">
        <v>2015</v>
      </c>
      <c r="P275" s="239" t="s">
        <v>391</v>
      </c>
      <c r="Q275" s="239">
        <v>6</v>
      </c>
      <c r="R275" s="239" t="s">
        <v>393</v>
      </c>
      <c r="S275" s="239">
        <v>5</v>
      </c>
      <c r="T275" s="239">
        <v>0</v>
      </c>
      <c r="U275" s="239">
        <v>2</v>
      </c>
      <c r="V275" s="239">
        <v>5</v>
      </c>
      <c r="W275" s="239">
        <v>10</v>
      </c>
      <c r="X275" s="239">
        <v>2</v>
      </c>
      <c r="Y275" s="239">
        <v>6</v>
      </c>
      <c r="Z275" s="239">
        <v>4</v>
      </c>
      <c r="AB275" s="239">
        <v>5</v>
      </c>
      <c r="AC275" s="239">
        <v>98</v>
      </c>
      <c r="AD275" s="239" t="s">
        <v>2396</v>
      </c>
      <c r="AE275" s="239" t="s">
        <v>2339</v>
      </c>
      <c r="AF275" s="239" t="s">
        <v>378</v>
      </c>
      <c r="AG275" s="239">
        <v>10</v>
      </c>
      <c r="AH275" s="239">
        <v>2</v>
      </c>
      <c r="AI275" s="239">
        <v>1</v>
      </c>
      <c r="AJ275" s="239">
        <v>3</v>
      </c>
      <c r="AK275" s="239">
        <v>21</v>
      </c>
      <c r="AL275" s="239">
        <v>47</v>
      </c>
      <c r="AM275" s="239" t="s">
        <v>374</v>
      </c>
      <c r="AN275" s="239">
        <v>5</v>
      </c>
      <c r="AS275" s="239">
        <v>3</v>
      </c>
      <c r="AT275" s="239">
        <v>98</v>
      </c>
      <c r="AU275" s="239">
        <v>65</v>
      </c>
      <c r="AV275" s="239">
        <v>11</v>
      </c>
      <c r="AW275" s="239">
        <v>21</v>
      </c>
      <c r="AX275" s="239">
        <v>2</v>
      </c>
      <c r="AY275" s="239">
        <v>4</v>
      </c>
      <c r="AZ275" s="239">
        <v>3</v>
      </c>
      <c r="BA275" s="239">
        <v>21</v>
      </c>
      <c r="BB275" s="239">
        <v>30</v>
      </c>
      <c r="BC275" s="239" t="s">
        <v>374</v>
      </c>
      <c r="BD275" s="239">
        <v>5</v>
      </c>
      <c r="BE275" s="239">
        <v>1</v>
      </c>
      <c r="BI275" s="239">
        <v>3</v>
      </c>
      <c r="BJ275" s="239">
        <v>98</v>
      </c>
      <c r="BK275" s="239">
        <v>65</v>
      </c>
      <c r="BL275" s="239">
        <v>11</v>
      </c>
      <c r="BM275" s="239">
        <v>21</v>
      </c>
      <c r="CT275" s="239">
        <v>456852</v>
      </c>
      <c r="CU275" s="239">
        <v>4965364</v>
      </c>
      <c r="CV275" s="239">
        <v>44.840385599999998</v>
      </c>
      <c r="CW275" s="239">
        <v>-93.545937699999996</v>
      </c>
      <c r="CX275" s="239" t="s">
        <v>379</v>
      </c>
      <c r="CY275" s="239" t="s">
        <v>2397</v>
      </c>
    </row>
    <row r="276" spans="1:103" x14ac:dyDescent="0.25">
      <c r="A276" s="239">
        <v>10935956</v>
      </c>
      <c r="B276" s="239">
        <v>2</v>
      </c>
      <c r="C276" s="239">
        <v>212</v>
      </c>
      <c r="D276" s="239">
        <v>152.46700000000001</v>
      </c>
      <c r="E276" s="239">
        <v>10</v>
      </c>
      <c r="F276" s="239" t="s">
        <v>2307</v>
      </c>
      <c r="H276" s="239" t="s">
        <v>374</v>
      </c>
      <c r="I276" s="239">
        <v>25</v>
      </c>
      <c r="K276" s="239">
        <v>14506612</v>
      </c>
      <c r="L276" s="239">
        <v>141810192</v>
      </c>
      <c r="M276" s="239">
        <v>6</v>
      </c>
      <c r="N276" s="239">
        <v>19</v>
      </c>
      <c r="O276" s="239">
        <v>2014</v>
      </c>
      <c r="P276" s="239" t="s">
        <v>416</v>
      </c>
      <c r="Q276" s="239">
        <v>5</v>
      </c>
      <c r="R276" s="239" t="s">
        <v>393</v>
      </c>
      <c r="S276" s="239">
        <v>4</v>
      </c>
      <c r="T276" s="239">
        <v>0</v>
      </c>
      <c r="U276" s="239">
        <v>1</v>
      </c>
      <c r="V276" s="239">
        <v>90</v>
      </c>
      <c r="W276" s="239">
        <v>16</v>
      </c>
      <c r="X276" s="239">
        <v>2</v>
      </c>
      <c r="Y276" s="239">
        <v>2</v>
      </c>
      <c r="Z276" s="239">
        <v>3</v>
      </c>
      <c r="AB276" s="239">
        <v>2</v>
      </c>
      <c r="AC276" s="239">
        <v>98</v>
      </c>
      <c r="AD276" s="239" t="s">
        <v>404</v>
      </c>
      <c r="AE276" s="239" t="s">
        <v>2398</v>
      </c>
      <c r="AF276" s="239" t="s">
        <v>378</v>
      </c>
      <c r="AG276" s="239">
        <v>4</v>
      </c>
      <c r="AH276" s="239">
        <v>2</v>
      </c>
      <c r="AI276" s="239">
        <v>4</v>
      </c>
      <c r="AJ276" s="239">
        <v>3</v>
      </c>
      <c r="AK276" s="239">
        <v>21</v>
      </c>
      <c r="AL276" s="239">
        <v>21</v>
      </c>
      <c r="AM276" s="239" t="s">
        <v>384</v>
      </c>
      <c r="AN276" s="239">
        <v>5</v>
      </c>
      <c r="AO276" s="239">
        <v>1</v>
      </c>
      <c r="AS276" s="239">
        <v>1</v>
      </c>
      <c r="AT276" s="239">
        <v>98</v>
      </c>
      <c r="AU276" s="239">
        <v>65</v>
      </c>
      <c r="AV276" s="239">
        <v>11</v>
      </c>
      <c r="AW276" s="239">
        <v>21</v>
      </c>
      <c r="CT276" s="239">
        <v>456876</v>
      </c>
      <c r="CU276" s="239">
        <v>4965390</v>
      </c>
      <c r="CV276" s="239">
        <v>44.840618399999997</v>
      </c>
      <c r="CW276" s="239">
        <v>-93.545643200000001</v>
      </c>
      <c r="CX276" s="239" t="s">
        <v>379</v>
      </c>
      <c r="CY276" s="239" t="s">
        <v>2399</v>
      </c>
    </row>
    <row r="277" spans="1:103" x14ac:dyDescent="0.25">
      <c r="A277" s="239">
        <v>597258</v>
      </c>
      <c r="B277" s="239">
        <v>2</v>
      </c>
      <c r="C277" s="239">
        <v>212</v>
      </c>
      <c r="D277" s="239">
        <v>152.47300000000001</v>
      </c>
      <c r="E277" s="239">
        <v>10</v>
      </c>
      <c r="F277" s="239" t="s">
        <v>2307</v>
      </c>
      <c r="H277" s="239" t="s">
        <v>374</v>
      </c>
      <c r="I277" s="239">
        <v>25</v>
      </c>
      <c r="K277" s="239">
        <v>18014752</v>
      </c>
      <c r="M277" s="239">
        <v>5</v>
      </c>
      <c r="N277" s="239">
        <v>15</v>
      </c>
      <c r="O277" s="239">
        <v>2018</v>
      </c>
      <c r="P277" s="239" t="s">
        <v>391</v>
      </c>
      <c r="Q277" s="239">
        <v>7</v>
      </c>
      <c r="S277" s="239">
        <v>5</v>
      </c>
      <c r="T277" s="239">
        <v>0</v>
      </c>
      <c r="U277" s="239">
        <v>2</v>
      </c>
      <c r="V277" s="239">
        <v>10</v>
      </c>
      <c r="W277" s="239">
        <v>10</v>
      </c>
      <c r="X277" s="239">
        <v>2</v>
      </c>
      <c r="Y277" s="239">
        <v>2</v>
      </c>
      <c r="Z277" s="239">
        <v>1</v>
      </c>
      <c r="AB277" s="239">
        <v>1</v>
      </c>
      <c r="AC277" s="239">
        <v>98</v>
      </c>
      <c r="AD277" s="239" t="s">
        <v>377</v>
      </c>
      <c r="AF277" s="239" t="s">
        <v>378</v>
      </c>
      <c r="AG277" s="239">
        <v>5</v>
      </c>
      <c r="AH277" s="239">
        <v>2</v>
      </c>
      <c r="AI277" s="239">
        <v>2</v>
      </c>
      <c r="AJ277" s="239">
        <v>3</v>
      </c>
      <c r="AK277" s="239">
        <v>21</v>
      </c>
      <c r="AL277" s="239">
        <v>27</v>
      </c>
      <c r="AM277" s="239" t="s">
        <v>384</v>
      </c>
      <c r="AN277" s="239">
        <v>5</v>
      </c>
      <c r="AO277" s="239">
        <v>1</v>
      </c>
      <c r="AS277" s="239">
        <v>14</v>
      </c>
      <c r="AT277" s="239">
        <v>98</v>
      </c>
      <c r="AU277" s="239">
        <v>65</v>
      </c>
      <c r="AV277" s="239">
        <v>11</v>
      </c>
      <c r="AW277" s="239">
        <v>21</v>
      </c>
      <c r="AX277" s="239">
        <v>2</v>
      </c>
      <c r="AY277" s="239">
        <v>4</v>
      </c>
      <c r="AZ277" s="239">
        <v>3</v>
      </c>
      <c r="BA277" s="239">
        <v>28</v>
      </c>
      <c r="BB277" s="239">
        <v>19</v>
      </c>
      <c r="BC277" s="239" t="s">
        <v>384</v>
      </c>
      <c r="BD277" s="239">
        <v>5</v>
      </c>
      <c r="BE277" s="239">
        <v>10</v>
      </c>
      <c r="BI277" s="239">
        <v>14</v>
      </c>
      <c r="BJ277" s="239">
        <v>98</v>
      </c>
      <c r="BK277" s="239">
        <v>65</v>
      </c>
      <c r="BL277" s="239">
        <v>11</v>
      </c>
      <c r="BM277" s="239">
        <v>21</v>
      </c>
      <c r="CT277" s="239">
        <v>456882.74131817801</v>
      </c>
      <c r="CU277" s="239">
        <v>4965396.5895181298</v>
      </c>
      <c r="CV277" s="239">
        <v>44.840676610000003</v>
      </c>
      <c r="CW277" s="239">
        <v>-93.545557259999995</v>
      </c>
      <c r="CX277" s="239" t="s">
        <v>379</v>
      </c>
      <c r="CY277" s="239" t="s">
        <v>2400</v>
      </c>
    </row>
    <row r="278" spans="1:103" x14ac:dyDescent="0.25">
      <c r="A278" s="239">
        <v>10782787</v>
      </c>
      <c r="B278" s="239">
        <v>2</v>
      </c>
      <c r="C278" s="239">
        <v>212</v>
      </c>
      <c r="D278" s="239">
        <v>152.476</v>
      </c>
      <c r="E278" s="239">
        <v>10</v>
      </c>
      <c r="F278" s="239" t="s">
        <v>2307</v>
      </c>
      <c r="H278" s="239" t="s">
        <v>374</v>
      </c>
      <c r="I278" s="239">
        <v>25</v>
      </c>
      <c r="K278" s="239">
        <v>12038430</v>
      </c>
      <c r="L278" s="239">
        <v>123650080</v>
      </c>
      <c r="M278" s="239">
        <v>12</v>
      </c>
      <c r="N278" s="239">
        <v>30</v>
      </c>
      <c r="O278" s="239">
        <v>2012</v>
      </c>
      <c r="P278" s="239" t="s">
        <v>389</v>
      </c>
      <c r="Q278" s="239">
        <v>14</v>
      </c>
      <c r="R278" s="239" t="s">
        <v>393</v>
      </c>
      <c r="S278" s="239">
        <v>5</v>
      </c>
      <c r="T278" s="239">
        <v>0</v>
      </c>
      <c r="U278" s="239">
        <v>1</v>
      </c>
      <c r="V278" s="239">
        <v>10</v>
      </c>
      <c r="W278" s="239">
        <v>54</v>
      </c>
      <c r="X278" s="239">
        <v>10</v>
      </c>
      <c r="Y278" s="239">
        <v>1</v>
      </c>
      <c r="Z278" s="239">
        <v>1</v>
      </c>
      <c r="AB278" s="239">
        <v>1</v>
      </c>
      <c r="AC278" s="239">
        <v>98</v>
      </c>
      <c r="AD278" s="239">
        <v>212</v>
      </c>
      <c r="AE278" s="239" t="s">
        <v>2401</v>
      </c>
      <c r="AF278" s="239" t="s">
        <v>378</v>
      </c>
      <c r="AG278" s="239">
        <v>3</v>
      </c>
      <c r="AH278" s="239">
        <v>2</v>
      </c>
      <c r="AI278" s="239">
        <v>4</v>
      </c>
      <c r="AJ278" s="239">
        <v>3</v>
      </c>
      <c r="AK278" s="239">
        <v>21</v>
      </c>
      <c r="AL278" s="239">
        <v>28</v>
      </c>
      <c r="AM278" s="239" t="s">
        <v>384</v>
      </c>
      <c r="AN278" s="239">
        <v>9</v>
      </c>
      <c r="AO278" s="239">
        <v>21</v>
      </c>
      <c r="AS278" s="239">
        <v>1</v>
      </c>
      <c r="AT278" s="239">
        <v>98</v>
      </c>
      <c r="AU278" s="239">
        <v>65</v>
      </c>
      <c r="AV278" s="239">
        <v>11</v>
      </c>
      <c r="AW278" s="239">
        <v>21</v>
      </c>
      <c r="CT278" s="239">
        <v>456887</v>
      </c>
      <c r="CU278" s="239">
        <v>4965400</v>
      </c>
      <c r="CV278" s="239">
        <v>44.840707899999998</v>
      </c>
      <c r="CW278" s="239">
        <v>-93.545508900000002</v>
      </c>
      <c r="CX278" s="239" t="s">
        <v>379</v>
      </c>
      <c r="CY278" s="239" t="s">
        <v>2402</v>
      </c>
    </row>
    <row r="279" spans="1:103" x14ac:dyDescent="0.25">
      <c r="A279" s="239">
        <v>10855451</v>
      </c>
      <c r="B279" s="239">
        <v>2</v>
      </c>
      <c r="C279" s="239">
        <v>212</v>
      </c>
      <c r="D279" s="239">
        <v>152.489</v>
      </c>
      <c r="E279" s="239">
        <v>10</v>
      </c>
      <c r="F279" s="239" t="s">
        <v>2307</v>
      </c>
      <c r="H279" s="239" t="s">
        <v>374</v>
      </c>
      <c r="I279" s="239">
        <v>25</v>
      </c>
      <c r="K279" s="239">
        <v>13034987</v>
      </c>
      <c r="L279" s="239">
        <v>133250151</v>
      </c>
      <c r="M279" s="239">
        <v>11</v>
      </c>
      <c r="N279" s="239">
        <v>21</v>
      </c>
      <c r="O279" s="239">
        <v>2013</v>
      </c>
      <c r="P279" s="239" t="s">
        <v>416</v>
      </c>
      <c r="Q279" s="239">
        <v>15</v>
      </c>
      <c r="R279" s="239" t="s">
        <v>376</v>
      </c>
      <c r="S279" s="239">
        <v>5</v>
      </c>
      <c r="T279" s="239">
        <v>0</v>
      </c>
      <c r="U279" s="239">
        <v>1</v>
      </c>
      <c r="V279" s="239">
        <v>4</v>
      </c>
      <c r="W279" s="239">
        <v>54</v>
      </c>
      <c r="X279" s="239">
        <v>2</v>
      </c>
      <c r="Y279" s="239">
        <v>1</v>
      </c>
      <c r="Z279" s="239">
        <v>4</v>
      </c>
      <c r="AB279" s="239">
        <v>90</v>
      </c>
      <c r="AC279" s="239">
        <v>98</v>
      </c>
      <c r="AD279" s="239" t="s">
        <v>1722</v>
      </c>
      <c r="AE279" s="239" t="s">
        <v>2339</v>
      </c>
      <c r="AF279" s="239" t="s">
        <v>378</v>
      </c>
      <c r="AG279" s="239">
        <v>3</v>
      </c>
      <c r="AH279" s="239">
        <v>2</v>
      </c>
      <c r="AI279" s="239">
        <v>3</v>
      </c>
      <c r="AJ279" s="239">
        <v>4</v>
      </c>
      <c r="AK279" s="239">
        <v>21</v>
      </c>
      <c r="AL279" s="239">
        <v>18</v>
      </c>
      <c r="AM279" s="239" t="s">
        <v>384</v>
      </c>
      <c r="AN279" s="239">
        <v>5</v>
      </c>
      <c r="AO279" s="239">
        <v>16</v>
      </c>
      <c r="AS279" s="239">
        <v>1</v>
      </c>
      <c r="AT279" s="239">
        <v>98</v>
      </c>
      <c r="AU279" s="239">
        <v>65</v>
      </c>
      <c r="AV279" s="239">
        <v>11</v>
      </c>
      <c r="AW279" s="239">
        <v>21</v>
      </c>
      <c r="CT279" s="239">
        <v>456902</v>
      </c>
      <c r="CU279" s="239">
        <v>4965414</v>
      </c>
      <c r="CV279" s="239">
        <v>44.840838099999999</v>
      </c>
      <c r="CW279" s="239">
        <v>-93.545313500000006</v>
      </c>
      <c r="CX279" s="239" t="s">
        <v>379</v>
      </c>
      <c r="CY279" s="239" t="s">
        <v>2403</v>
      </c>
    </row>
    <row r="280" spans="1:103" x14ac:dyDescent="0.25">
      <c r="A280" s="239">
        <v>10856787</v>
      </c>
      <c r="B280" s="239">
        <v>2</v>
      </c>
      <c r="C280" s="239">
        <v>212</v>
      </c>
      <c r="D280" s="239">
        <v>152.511</v>
      </c>
      <c r="E280" s="239">
        <v>10</v>
      </c>
      <c r="F280" s="239" t="s">
        <v>2307</v>
      </c>
      <c r="H280" s="239" t="s">
        <v>374</v>
      </c>
      <c r="I280" s="239">
        <v>25</v>
      </c>
      <c r="K280" s="239">
        <v>13039183</v>
      </c>
      <c r="L280" s="239">
        <v>140010025</v>
      </c>
      <c r="M280" s="239">
        <v>12</v>
      </c>
      <c r="N280" s="239">
        <v>30</v>
      </c>
      <c r="O280" s="239">
        <v>2013</v>
      </c>
      <c r="P280" s="239" t="s">
        <v>381</v>
      </c>
      <c r="Q280" s="239">
        <v>18</v>
      </c>
      <c r="S280" s="239">
        <v>5</v>
      </c>
      <c r="T280" s="239">
        <v>0</v>
      </c>
      <c r="U280" s="239">
        <v>1</v>
      </c>
      <c r="V280" s="239">
        <v>7</v>
      </c>
      <c r="W280" s="239">
        <v>45</v>
      </c>
      <c r="X280" s="239">
        <v>2</v>
      </c>
      <c r="Y280" s="239">
        <v>4</v>
      </c>
      <c r="Z280" s="239">
        <v>1</v>
      </c>
      <c r="AA280" s="239">
        <v>90</v>
      </c>
      <c r="AB280" s="239">
        <v>5</v>
      </c>
      <c r="AC280" s="239">
        <v>98</v>
      </c>
      <c r="AD280" s="239" t="s">
        <v>400</v>
      </c>
      <c r="AE280" s="239" t="s">
        <v>2404</v>
      </c>
      <c r="AF280" s="239" t="s">
        <v>378</v>
      </c>
      <c r="AG280" s="239">
        <v>3</v>
      </c>
      <c r="AH280" s="239">
        <v>2</v>
      </c>
      <c r="AI280" s="239">
        <v>4</v>
      </c>
      <c r="AJ280" s="239">
        <v>4</v>
      </c>
      <c r="AK280" s="239">
        <v>21</v>
      </c>
      <c r="AL280" s="239">
        <v>19</v>
      </c>
      <c r="AM280" s="239" t="s">
        <v>384</v>
      </c>
      <c r="AN280" s="239">
        <v>5</v>
      </c>
      <c r="AS280" s="239">
        <v>2</v>
      </c>
      <c r="AT280" s="239">
        <v>98</v>
      </c>
      <c r="AU280" s="239">
        <v>65</v>
      </c>
      <c r="AV280" s="239">
        <v>11</v>
      </c>
      <c r="AW280" s="239">
        <v>21</v>
      </c>
      <c r="CT280" s="239">
        <v>456928</v>
      </c>
      <c r="CU280" s="239">
        <v>4965439</v>
      </c>
      <c r="CV280" s="239">
        <v>44.841057999999997</v>
      </c>
      <c r="CW280" s="239">
        <v>-93.544991600000003</v>
      </c>
      <c r="CX280" s="239" t="s">
        <v>379</v>
      </c>
      <c r="CY280" s="239" t="s">
        <v>2405</v>
      </c>
    </row>
    <row r="281" spans="1:103" x14ac:dyDescent="0.25">
      <c r="A281" s="239">
        <v>694769</v>
      </c>
      <c r="B281" s="239">
        <v>2</v>
      </c>
      <c r="C281" s="239">
        <v>212</v>
      </c>
      <c r="D281" s="239">
        <v>152.52699999999999</v>
      </c>
      <c r="E281" s="239">
        <v>10</v>
      </c>
      <c r="F281" s="239" t="s">
        <v>2307</v>
      </c>
      <c r="H281" s="239" t="s">
        <v>374</v>
      </c>
      <c r="I281" s="239">
        <v>25</v>
      </c>
      <c r="K281" s="239">
        <v>19502236</v>
      </c>
      <c r="M281" s="239">
        <v>2</v>
      </c>
      <c r="N281" s="239">
        <v>8</v>
      </c>
      <c r="O281" s="239">
        <v>2019</v>
      </c>
      <c r="P281" s="239" t="s">
        <v>383</v>
      </c>
      <c r="Q281" s="239">
        <v>11</v>
      </c>
      <c r="R281" s="239" t="s">
        <v>393</v>
      </c>
      <c r="S281" s="239">
        <v>5</v>
      </c>
      <c r="T281" s="239">
        <v>0</v>
      </c>
      <c r="U281" s="239">
        <v>2</v>
      </c>
      <c r="V281" s="239">
        <v>15</v>
      </c>
      <c r="W281" s="239">
        <v>10</v>
      </c>
      <c r="X281" s="239">
        <v>2</v>
      </c>
      <c r="Y281" s="239">
        <v>1</v>
      </c>
      <c r="Z281" s="239">
        <v>1</v>
      </c>
      <c r="AB281" s="239">
        <v>5</v>
      </c>
      <c r="AC281" s="239">
        <v>98</v>
      </c>
      <c r="AD281" s="239" t="s">
        <v>377</v>
      </c>
      <c r="AF281" s="239" t="s">
        <v>470</v>
      </c>
      <c r="AG281" s="239">
        <v>90</v>
      </c>
      <c r="AH281" s="239">
        <v>2</v>
      </c>
      <c r="AI281" s="239">
        <v>2</v>
      </c>
      <c r="AJ281" s="239">
        <v>4</v>
      </c>
      <c r="AK281" s="239">
        <v>27</v>
      </c>
      <c r="AL281" s="239">
        <v>57</v>
      </c>
      <c r="AM281" s="239" t="s">
        <v>374</v>
      </c>
      <c r="AN281" s="239">
        <v>5</v>
      </c>
      <c r="AO281" s="239">
        <v>1</v>
      </c>
      <c r="AS281" s="239">
        <v>15</v>
      </c>
      <c r="AT281" s="239">
        <v>9</v>
      </c>
      <c r="AU281" s="239">
        <v>65</v>
      </c>
      <c r="AV281" s="239">
        <v>11</v>
      </c>
      <c r="AW281" s="239">
        <v>21</v>
      </c>
      <c r="AX281" s="239">
        <v>2</v>
      </c>
      <c r="AY281" s="239">
        <v>49</v>
      </c>
      <c r="AZ281" s="239">
        <v>4</v>
      </c>
      <c r="BA281" s="239">
        <v>27</v>
      </c>
      <c r="BB281" s="239">
        <v>32</v>
      </c>
      <c r="BC281" s="239" t="s">
        <v>374</v>
      </c>
      <c r="BD281" s="239">
        <v>5</v>
      </c>
      <c r="BE281" s="239">
        <v>71</v>
      </c>
      <c r="BI281" s="239">
        <v>15</v>
      </c>
      <c r="BJ281" s="239">
        <v>9</v>
      </c>
      <c r="BK281" s="239">
        <v>65</v>
      </c>
      <c r="BL281" s="239">
        <v>11</v>
      </c>
      <c r="BM281" s="239">
        <v>21</v>
      </c>
      <c r="CT281" s="239">
        <v>456942.68901871197</v>
      </c>
      <c r="CU281" s="239">
        <v>4965494.8014562698</v>
      </c>
      <c r="CV281" s="239">
        <v>44.841564310000003</v>
      </c>
      <c r="CW281" s="239">
        <v>-93.544807109999994</v>
      </c>
      <c r="CX281" s="239" t="s">
        <v>379</v>
      </c>
      <c r="CY281" s="239" t="s">
        <v>2406</v>
      </c>
    </row>
    <row r="282" spans="1:103" x14ac:dyDescent="0.25">
      <c r="A282" s="239">
        <v>10849416</v>
      </c>
      <c r="B282" s="239">
        <v>2</v>
      </c>
      <c r="C282" s="239">
        <v>212</v>
      </c>
      <c r="D282" s="239">
        <v>152.53299999999999</v>
      </c>
      <c r="E282" s="239">
        <v>10</v>
      </c>
      <c r="F282" s="239" t="s">
        <v>2307</v>
      </c>
      <c r="H282" s="239" t="s">
        <v>374</v>
      </c>
      <c r="I282" s="239">
        <v>25</v>
      </c>
      <c r="K282" s="239">
        <v>13001806</v>
      </c>
      <c r="L282" s="239">
        <v>130500128</v>
      </c>
      <c r="M282" s="239">
        <v>1</v>
      </c>
      <c r="N282" s="239">
        <v>19</v>
      </c>
      <c r="O282" s="239">
        <v>2013</v>
      </c>
      <c r="P282" s="239" t="s">
        <v>386</v>
      </c>
      <c r="Q282" s="239">
        <v>16</v>
      </c>
      <c r="S282" s="239">
        <v>5</v>
      </c>
      <c r="T282" s="239">
        <v>0</v>
      </c>
      <c r="U282" s="239">
        <v>1</v>
      </c>
      <c r="V282" s="239">
        <v>90</v>
      </c>
      <c r="W282" s="239">
        <v>25</v>
      </c>
      <c r="X282" s="239">
        <v>2</v>
      </c>
      <c r="Y282" s="239">
        <v>1</v>
      </c>
      <c r="Z282" s="239">
        <v>1</v>
      </c>
      <c r="AA282" s="239">
        <v>1</v>
      </c>
      <c r="AB282" s="239">
        <v>1</v>
      </c>
      <c r="AC282" s="239">
        <v>98</v>
      </c>
      <c r="AF282" s="239" t="s">
        <v>378</v>
      </c>
      <c r="AG282" s="239">
        <v>4</v>
      </c>
      <c r="AH282" s="239">
        <v>2</v>
      </c>
      <c r="AI282" s="239">
        <v>2</v>
      </c>
      <c r="AJ282" s="239">
        <v>4</v>
      </c>
      <c r="AK282" s="239">
        <v>21</v>
      </c>
      <c r="AL282" s="239">
        <v>25</v>
      </c>
      <c r="AM282" s="239" t="s">
        <v>384</v>
      </c>
      <c r="AN282" s="239">
        <v>99</v>
      </c>
      <c r="AO282" s="239">
        <v>1</v>
      </c>
      <c r="AP282" s="239">
        <v>1</v>
      </c>
      <c r="AS282" s="239">
        <v>3</v>
      </c>
      <c r="AT282" s="239">
        <v>98</v>
      </c>
      <c r="AU282" s="239">
        <v>65</v>
      </c>
      <c r="AV282" s="239">
        <v>11</v>
      </c>
      <c r="AW282" s="239">
        <v>21</v>
      </c>
      <c r="CT282" s="239">
        <v>456953</v>
      </c>
      <c r="CU282" s="239">
        <v>4965463</v>
      </c>
      <c r="CV282" s="239">
        <v>44.841281600000002</v>
      </c>
      <c r="CW282" s="239">
        <v>-93.544679299999999</v>
      </c>
      <c r="CX282" s="239" t="s">
        <v>379</v>
      </c>
    </row>
    <row r="283" spans="1:103" x14ac:dyDescent="0.25">
      <c r="A283" s="239">
        <v>692557</v>
      </c>
      <c r="B283" s="239">
        <v>2</v>
      </c>
      <c r="C283" s="239">
        <v>212</v>
      </c>
      <c r="D283" s="239">
        <v>152.578</v>
      </c>
      <c r="E283" s="239">
        <v>10</v>
      </c>
      <c r="F283" s="239" t="s">
        <v>2307</v>
      </c>
      <c r="H283" s="239" t="s">
        <v>374</v>
      </c>
      <c r="I283" s="239">
        <v>25</v>
      </c>
      <c r="K283" s="239">
        <v>19502202</v>
      </c>
      <c r="M283" s="239">
        <v>2</v>
      </c>
      <c r="N283" s="239">
        <v>8</v>
      </c>
      <c r="O283" s="239">
        <v>2019</v>
      </c>
      <c r="P283" s="239" t="s">
        <v>383</v>
      </c>
      <c r="Q283" s="239">
        <v>8</v>
      </c>
      <c r="R283" s="239" t="s">
        <v>376</v>
      </c>
      <c r="S283" s="239">
        <v>5</v>
      </c>
      <c r="T283" s="239">
        <v>0</v>
      </c>
      <c r="U283" s="239">
        <v>7</v>
      </c>
      <c r="V283" s="239">
        <v>12</v>
      </c>
      <c r="W283" s="239">
        <v>10</v>
      </c>
      <c r="X283" s="239">
        <v>2</v>
      </c>
      <c r="Y283" s="239">
        <v>1</v>
      </c>
      <c r="Z283" s="239">
        <v>3</v>
      </c>
      <c r="AB283" s="239">
        <v>5</v>
      </c>
      <c r="AC283" s="239">
        <v>98</v>
      </c>
      <c r="AD283" s="239" t="s">
        <v>377</v>
      </c>
      <c r="AF283" s="239" t="s">
        <v>470</v>
      </c>
      <c r="AG283" s="239">
        <v>7</v>
      </c>
      <c r="AH283" s="239">
        <v>2</v>
      </c>
      <c r="AI283" s="239">
        <v>2</v>
      </c>
      <c r="AJ283" s="239">
        <v>4</v>
      </c>
      <c r="AK283" s="239">
        <v>26</v>
      </c>
      <c r="AL283" s="239">
        <v>47</v>
      </c>
      <c r="AM283" s="239" t="s">
        <v>384</v>
      </c>
      <c r="AN283" s="239">
        <v>5</v>
      </c>
      <c r="AO283" s="239">
        <v>1</v>
      </c>
      <c r="AS283" s="239">
        <v>15</v>
      </c>
      <c r="AT283" s="239">
        <v>9</v>
      </c>
      <c r="AU283" s="239">
        <v>65</v>
      </c>
      <c r="AV283" s="239">
        <v>11</v>
      </c>
      <c r="AW283" s="239">
        <v>21</v>
      </c>
      <c r="AX283" s="239">
        <v>2</v>
      </c>
      <c r="AY283" s="239">
        <v>2</v>
      </c>
      <c r="AZ283" s="239">
        <v>4</v>
      </c>
      <c r="BA283" s="239">
        <v>26</v>
      </c>
      <c r="BB283" s="239">
        <v>16</v>
      </c>
      <c r="BC283" s="239" t="s">
        <v>374</v>
      </c>
      <c r="BD283" s="239">
        <v>5</v>
      </c>
      <c r="BE283" s="239">
        <v>90</v>
      </c>
      <c r="BI283" s="239">
        <v>15</v>
      </c>
      <c r="BJ283" s="239">
        <v>9</v>
      </c>
      <c r="BK283" s="239">
        <v>65</v>
      </c>
      <c r="BL283" s="239">
        <v>11</v>
      </c>
      <c r="BM283" s="239">
        <v>21</v>
      </c>
      <c r="BN283" s="239">
        <v>2</v>
      </c>
      <c r="BO283" s="239">
        <v>4</v>
      </c>
      <c r="BP283" s="239">
        <v>4</v>
      </c>
      <c r="BQ283" s="239">
        <v>34</v>
      </c>
      <c r="BR283" s="239">
        <v>29</v>
      </c>
      <c r="BS283" s="239" t="s">
        <v>374</v>
      </c>
      <c r="BT283" s="239">
        <v>5</v>
      </c>
      <c r="BU283" s="239">
        <v>1</v>
      </c>
      <c r="BY283" s="239">
        <v>15</v>
      </c>
      <c r="BZ283" s="239">
        <v>9</v>
      </c>
      <c r="CA283" s="239">
        <v>65</v>
      </c>
      <c r="CB283" s="239">
        <v>11</v>
      </c>
      <c r="CC283" s="239">
        <v>21</v>
      </c>
      <c r="CD283" s="239">
        <v>2</v>
      </c>
      <c r="CE283" s="239">
        <v>2</v>
      </c>
      <c r="CF283" s="239">
        <v>4</v>
      </c>
      <c r="CG283" s="239">
        <v>26</v>
      </c>
      <c r="CH283" s="239">
        <v>27</v>
      </c>
      <c r="CI283" s="239" t="s">
        <v>374</v>
      </c>
      <c r="CJ283" s="239">
        <v>5</v>
      </c>
      <c r="CK283" s="239">
        <v>90</v>
      </c>
      <c r="CO283" s="239">
        <v>15</v>
      </c>
      <c r="CP283" s="239">
        <v>9</v>
      </c>
      <c r="CQ283" s="239">
        <v>65</v>
      </c>
      <c r="CR283" s="239">
        <v>11</v>
      </c>
      <c r="CS283" s="239">
        <v>21</v>
      </c>
      <c r="CT283" s="239">
        <v>457004.07247481198</v>
      </c>
      <c r="CU283" s="239">
        <v>4965549.8348996704</v>
      </c>
      <c r="CV283" s="239">
        <v>44.842063410000002</v>
      </c>
      <c r="CW283" s="239">
        <v>-93.544035120000004</v>
      </c>
      <c r="CX283" s="239" t="s">
        <v>379</v>
      </c>
      <c r="CY283" s="239" t="s">
        <v>2407</v>
      </c>
    </row>
    <row r="284" spans="1:103" x14ac:dyDescent="0.25">
      <c r="A284" s="239">
        <v>490414</v>
      </c>
      <c r="B284" s="239">
        <v>2</v>
      </c>
      <c r="C284" s="239">
        <v>212</v>
      </c>
      <c r="D284" s="239">
        <v>152.63300000000001</v>
      </c>
      <c r="E284" s="239">
        <v>10</v>
      </c>
      <c r="F284" s="239" t="s">
        <v>2307</v>
      </c>
      <c r="H284" s="239" t="s">
        <v>374</v>
      </c>
      <c r="I284" s="239">
        <v>25</v>
      </c>
      <c r="K284" s="239">
        <v>17508409</v>
      </c>
      <c r="M284" s="239">
        <v>7</v>
      </c>
      <c r="N284" s="239">
        <v>29</v>
      </c>
      <c r="O284" s="239">
        <v>2017</v>
      </c>
      <c r="P284" s="239" t="s">
        <v>386</v>
      </c>
      <c r="Q284" s="239">
        <v>8</v>
      </c>
      <c r="R284" s="239" t="s">
        <v>376</v>
      </c>
      <c r="S284" s="239">
        <v>2</v>
      </c>
      <c r="T284" s="239">
        <v>0</v>
      </c>
      <c r="U284" s="239">
        <v>1</v>
      </c>
      <c r="W284" s="239">
        <v>83</v>
      </c>
      <c r="X284" s="239">
        <v>2</v>
      </c>
      <c r="Y284" s="239">
        <v>1</v>
      </c>
      <c r="Z284" s="239">
        <v>1</v>
      </c>
      <c r="AB284" s="239">
        <v>1</v>
      </c>
      <c r="AC284" s="239">
        <v>98</v>
      </c>
      <c r="AD284" s="239" t="s">
        <v>377</v>
      </c>
      <c r="AF284" s="239" t="s">
        <v>470</v>
      </c>
      <c r="AG284" s="239">
        <v>3</v>
      </c>
      <c r="AH284" s="239">
        <v>2</v>
      </c>
      <c r="AI284" s="239">
        <v>2</v>
      </c>
      <c r="AJ284" s="239">
        <v>4</v>
      </c>
      <c r="AK284" s="239">
        <v>21</v>
      </c>
      <c r="AL284" s="239">
        <v>24</v>
      </c>
      <c r="AM284" s="239" t="s">
        <v>374</v>
      </c>
      <c r="AN284" s="239">
        <v>10</v>
      </c>
      <c r="AO284" s="239">
        <v>70</v>
      </c>
      <c r="AS284" s="239">
        <v>15</v>
      </c>
      <c r="AT284" s="239">
        <v>9</v>
      </c>
      <c r="AU284" s="239">
        <v>65</v>
      </c>
      <c r="AV284" s="239">
        <v>11</v>
      </c>
      <c r="AW284" s="239">
        <v>21</v>
      </c>
      <c r="CT284" s="239">
        <v>457052.75590551301</v>
      </c>
      <c r="CU284" s="239">
        <v>4965571.0016086698</v>
      </c>
      <c r="CV284" s="239">
        <v>44.842256880000001</v>
      </c>
      <c r="CW284" s="239">
        <v>-93.543420940000004</v>
      </c>
      <c r="CX284" s="239" t="s">
        <v>379</v>
      </c>
      <c r="CY284" s="239" t="s">
        <v>2408</v>
      </c>
    </row>
    <row r="285" spans="1:103" x14ac:dyDescent="0.25">
      <c r="A285" s="239">
        <v>412925</v>
      </c>
      <c r="B285" s="239">
        <v>2</v>
      </c>
      <c r="C285" s="239">
        <v>212</v>
      </c>
      <c r="D285" s="239">
        <v>152.66999999999999</v>
      </c>
      <c r="E285" s="239">
        <v>10</v>
      </c>
      <c r="F285" s="239" t="s">
        <v>2307</v>
      </c>
      <c r="H285" s="239" t="s">
        <v>374</v>
      </c>
      <c r="I285" s="239">
        <v>25</v>
      </c>
      <c r="K285" s="239">
        <v>17000904</v>
      </c>
      <c r="M285" s="239">
        <v>1</v>
      </c>
      <c r="N285" s="239">
        <v>9</v>
      </c>
      <c r="O285" s="239">
        <v>2017</v>
      </c>
      <c r="P285" s="239" t="s">
        <v>381</v>
      </c>
      <c r="Q285" s="239">
        <v>21</v>
      </c>
      <c r="R285" s="239" t="s">
        <v>376</v>
      </c>
      <c r="S285" s="239">
        <v>5</v>
      </c>
      <c r="T285" s="239">
        <v>0</v>
      </c>
      <c r="U285" s="239">
        <v>1</v>
      </c>
      <c r="W285" s="239">
        <v>83</v>
      </c>
      <c r="X285" s="239">
        <v>2</v>
      </c>
      <c r="Y285" s="239">
        <v>4</v>
      </c>
      <c r="Z285" s="239">
        <v>1</v>
      </c>
      <c r="AB285" s="239">
        <v>4</v>
      </c>
      <c r="AC285" s="239">
        <v>98</v>
      </c>
      <c r="AD285" s="239" t="s">
        <v>377</v>
      </c>
      <c r="AF285" s="239" t="s">
        <v>470</v>
      </c>
      <c r="AG285" s="239">
        <v>3</v>
      </c>
      <c r="AH285" s="239">
        <v>2</v>
      </c>
      <c r="AI285" s="239">
        <v>2</v>
      </c>
      <c r="AJ285" s="239">
        <v>4</v>
      </c>
      <c r="AK285" s="239">
        <v>21</v>
      </c>
      <c r="AL285" s="239">
        <v>25</v>
      </c>
      <c r="AM285" s="239" t="s">
        <v>374</v>
      </c>
      <c r="AN285" s="239">
        <v>5</v>
      </c>
      <c r="AO285" s="239">
        <v>1</v>
      </c>
      <c r="AS285" s="239">
        <v>15</v>
      </c>
      <c r="AT285" s="239">
        <v>98</v>
      </c>
      <c r="AU285" s="239">
        <v>65</v>
      </c>
      <c r="AV285" s="239">
        <v>12</v>
      </c>
      <c r="AW285" s="239">
        <v>21</v>
      </c>
      <c r="CT285" s="239">
        <v>457090.02483763098</v>
      </c>
      <c r="CU285" s="239">
        <v>4965621.5089934897</v>
      </c>
      <c r="CV285" s="239">
        <v>44.842713779999997</v>
      </c>
      <c r="CW285" s="239">
        <v>-93.542953659999995</v>
      </c>
      <c r="CX285" s="239" t="s">
        <v>379</v>
      </c>
      <c r="CY285" s="239" t="s">
        <v>2409</v>
      </c>
    </row>
    <row r="286" spans="1:103" x14ac:dyDescent="0.25">
      <c r="A286" s="239">
        <v>10701430</v>
      </c>
      <c r="B286" s="239">
        <v>2</v>
      </c>
      <c r="C286" s="239">
        <v>212</v>
      </c>
      <c r="D286" s="239">
        <v>152.739</v>
      </c>
      <c r="E286" s="239">
        <v>10</v>
      </c>
      <c r="F286" s="239" t="s">
        <v>2307</v>
      </c>
      <c r="H286" s="239" t="s">
        <v>374</v>
      </c>
      <c r="I286" s="239">
        <v>25</v>
      </c>
      <c r="K286" s="239">
        <v>11016505</v>
      </c>
      <c r="L286" s="239">
        <v>111520042</v>
      </c>
      <c r="M286" s="239">
        <v>5</v>
      </c>
      <c r="N286" s="239">
        <v>31</v>
      </c>
      <c r="O286" s="239">
        <v>2011</v>
      </c>
      <c r="P286" s="239" t="s">
        <v>391</v>
      </c>
      <c r="Q286" s="239">
        <v>19</v>
      </c>
      <c r="S286" s="239">
        <v>3</v>
      </c>
      <c r="T286" s="239">
        <v>0</v>
      </c>
      <c r="U286" s="239">
        <v>2</v>
      </c>
      <c r="V286" s="239">
        <v>1</v>
      </c>
      <c r="W286" s="239">
        <v>10</v>
      </c>
      <c r="X286" s="239">
        <v>2</v>
      </c>
      <c r="Y286" s="239">
        <v>1</v>
      </c>
      <c r="Z286" s="239">
        <v>1</v>
      </c>
      <c r="AB286" s="239">
        <v>1</v>
      </c>
      <c r="AC286" s="239">
        <v>98</v>
      </c>
      <c r="AD286" s="239" t="s">
        <v>2410</v>
      </c>
      <c r="AE286" s="239" t="s">
        <v>2411</v>
      </c>
      <c r="AF286" s="239" t="s">
        <v>378</v>
      </c>
      <c r="AG286" s="239">
        <v>7</v>
      </c>
      <c r="AH286" s="239">
        <v>2</v>
      </c>
      <c r="AI286" s="239">
        <v>2</v>
      </c>
      <c r="AJ286" s="239">
        <v>3</v>
      </c>
      <c r="AK286" s="239">
        <v>21</v>
      </c>
      <c r="AL286" s="239">
        <v>21</v>
      </c>
      <c r="AM286" s="239" t="s">
        <v>374</v>
      </c>
      <c r="AN286" s="239">
        <v>5</v>
      </c>
      <c r="AO286" s="239">
        <v>15</v>
      </c>
      <c r="AS286" s="239">
        <v>7</v>
      </c>
      <c r="AT286" s="239">
        <v>98</v>
      </c>
      <c r="AU286" s="239">
        <v>55</v>
      </c>
      <c r="AV286" s="239">
        <v>11</v>
      </c>
      <c r="AW286" s="239">
        <v>21</v>
      </c>
      <c r="AX286" s="239">
        <v>2</v>
      </c>
      <c r="AY286" s="239">
        <v>2</v>
      </c>
      <c r="AZ286" s="239">
        <v>3</v>
      </c>
      <c r="BA286" s="239">
        <v>8</v>
      </c>
      <c r="BB286" s="239">
        <v>49</v>
      </c>
      <c r="BC286" s="239" t="s">
        <v>374</v>
      </c>
      <c r="BD286" s="239">
        <v>5</v>
      </c>
      <c r="BE286" s="239">
        <v>1</v>
      </c>
      <c r="BI286" s="239">
        <v>7</v>
      </c>
      <c r="BJ286" s="239">
        <v>98</v>
      </c>
      <c r="BK286" s="239">
        <v>55</v>
      </c>
      <c r="BL286" s="239">
        <v>11</v>
      </c>
      <c r="BM286" s="239">
        <v>21</v>
      </c>
      <c r="CT286" s="239">
        <v>457215</v>
      </c>
      <c r="CU286" s="239">
        <v>4965666</v>
      </c>
      <c r="CV286" s="239">
        <v>44.843117999999997</v>
      </c>
      <c r="CW286" s="239">
        <v>-93.5413736</v>
      </c>
      <c r="CX286" s="239" t="s">
        <v>379</v>
      </c>
      <c r="CY286" s="239" t="s">
        <v>2412</v>
      </c>
    </row>
    <row r="287" spans="1:103" x14ac:dyDescent="0.25">
      <c r="A287" s="239">
        <v>11023656</v>
      </c>
      <c r="B287" s="239">
        <v>2</v>
      </c>
      <c r="C287" s="239">
        <v>212</v>
      </c>
      <c r="D287" s="239">
        <v>152.78899999999999</v>
      </c>
      <c r="E287" s="239">
        <v>10</v>
      </c>
      <c r="F287" s="239" t="s">
        <v>2307</v>
      </c>
      <c r="H287" s="239" t="s">
        <v>374</v>
      </c>
      <c r="I287" s="239">
        <v>25</v>
      </c>
      <c r="K287" s="239">
        <v>15038700</v>
      </c>
      <c r="L287" s="239">
        <v>153350018</v>
      </c>
      <c r="M287" s="239">
        <v>11</v>
      </c>
      <c r="N287" s="239">
        <v>30</v>
      </c>
      <c r="O287" s="239">
        <v>2015</v>
      </c>
      <c r="P287" s="239" t="s">
        <v>381</v>
      </c>
      <c r="Q287" s="239">
        <v>23</v>
      </c>
      <c r="R287" s="239" t="s">
        <v>376</v>
      </c>
      <c r="S287" s="239">
        <v>5</v>
      </c>
      <c r="T287" s="239">
        <v>0</v>
      </c>
      <c r="U287" s="239">
        <v>1</v>
      </c>
      <c r="V287" s="239">
        <v>8</v>
      </c>
      <c r="W287" s="239">
        <v>53</v>
      </c>
      <c r="X287" s="239">
        <v>2</v>
      </c>
      <c r="Y287" s="239">
        <v>6</v>
      </c>
      <c r="Z287" s="239">
        <v>4</v>
      </c>
      <c r="AB287" s="239">
        <v>3</v>
      </c>
      <c r="AC287" s="239">
        <v>98</v>
      </c>
      <c r="AD287" s="239" t="s">
        <v>1722</v>
      </c>
      <c r="AE287" s="239" t="s">
        <v>2413</v>
      </c>
      <c r="AF287" s="239" t="s">
        <v>378</v>
      </c>
      <c r="AG287" s="239">
        <v>3</v>
      </c>
      <c r="AH287" s="239">
        <v>2</v>
      </c>
      <c r="AI287" s="239">
        <v>4</v>
      </c>
      <c r="AJ287" s="239">
        <v>4</v>
      </c>
      <c r="AK287" s="239">
        <v>21</v>
      </c>
      <c r="AL287" s="239">
        <v>25</v>
      </c>
      <c r="AM287" s="239" t="s">
        <v>374</v>
      </c>
      <c r="AN287" s="239">
        <v>5</v>
      </c>
      <c r="AS287" s="239">
        <v>1</v>
      </c>
      <c r="AT287" s="239">
        <v>98</v>
      </c>
      <c r="AU287" s="239">
        <v>65</v>
      </c>
      <c r="AV287" s="239">
        <v>11</v>
      </c>
      <c r="AW287" s="239">
        <v>21</v>
      </c>
      <c r="CT287" s="239">
        <v>457285</v>
      </c>
      <c r="CU287" s="239">
        <v>4965706</v>
      </c>
      <c r="CV287" s="239">
        <v>44.843490099999997</v>
      </c>
      <c r="CW287" s="239">
        <v>-93.540499999999994</v>
      </c>
      <c r="CX287" s="239" t="s">
        <v>379</v>
      </c>
      <c r="CY287" s="239" t="s">
        <v>2414</v>
      </c>
    </row>
    <row r="288" spans="1:103" x14ac:dyDescent="0.25">
      <c r="A288" s="239">
        <v>722362</v>
      </c>
      <c r="B288" s="239">
        <v>2</v>
      </c>
      <c r="C288" s="239">
        <v>212</v>
      </c>
      <c r="D288" s="239">
        <v>152.81700000000001</v>
      </c>
      <c r="E288" s="239">
        <v>10</v>
      </c>
      <c r="F288" s="239" t="s">
        <v>2307</v>
      </c>
      <c r="H288" s="239" t="s">
        <v>374</v>
      </c>
      <c r="I288" s="239">
        <v>25</v>
      </c>
      <c r="K288" s="239">
        <v>19014554</v>
      </c>
      <c r="M288" s="239">
        <v>5</v>
      </c>
      <c r="N288" s="239">
        <v>26</v>
      </c>
      <c r="O288" s="239">
        <v>2019</v>
      </c>
      <c r="P288" s="239" t="s">
        <v>389</v>
      </c>
      <c r="Q288" s="239">
        <v>0</v>
      </c>
      <c r="S288" s="239">
        <v>5</v>
      </c>
      <c r="T288" s="239">
        <v>0</v>
      </c>
      <c r="U288" s="239">
        <v>1</v>
      </c>
      <c r="W288" s="239">
        <v>16</v>
      </c>
      <c r="X288" s="239">
        <v>2</v>
      </c>
      <c r="Y288" s="239">
        <v>6</v>
      </c>
      <c r="Z288" s="239">
        <v>1</v>
      </c>
      <c r="AB288" s="239">
        <v>1</v>
      </c>
      <c r="AC288" s="239">
        <v>98</v>
      </c>
      <c r="AD288" s="239" t="s">
        <v>377</v>
      </c>
      <c r="AF288" s="239" t="s">
        <v>470</v>
      </c>
      <c r="AG288" s="239">
        <v>4</v>
      </c>
      <c r="AH288" s="239">
        <v>2</v>
      </c>
      <c r="AI288" s="239">
        <v>2</v>
      </c>
      <c r="AJ288" s="239">
        <v>4</v>
      </c>
      <c r="AK288" s="239">
        <v>21</v>
      </c>
      <c r="AL288" s="239">
        <v>42</v>
      </c>
      <c r="AM288" s="239" t="s">
        <v>384</v>
      </c>
      <c r="AN288" s="239">
        <v>5</v>
      </c>
      <c r="AO288" s="239">
        <v>1</v>
      </c>
      <c r="AS288" s="239">
        <v>15</v>
      </c>
      <c r="AT288" s="239">
        <v>9</v>
      </c>
      <c r="AU288" s="239">
        <v>65</v>
      </c>
      <c r="AV288" s="239">
        <v>11</v>
      </c>
      <c r="AW288" s="239">
        <v>21</v>
      </c>
      <c r="CT288" s="239">
        <v>457327.338190259</v>
      </c>
      <c r="CU288" s="239">
        <v>4965756.1758652804</v>
      </c>
      <c r="CV288" s="239">
        <v>44.843940259999997</v>
      </c>
      <c r="CW288" s="239">
        <v>-93.539962320000001</v>
      </c>
      <c r="CX288" s="239" t="s">
        <v>379</v>
      </c>
      <c r="CY288" s="239" t="s">
        <v>2415</v>
      </c>
    </row>
    <row r="289" spans="1:103" x14ac:dyDescent="0.25">
      <c r="A289" s="239">
        <v>586667</v>
      </c>
      <c r="B289" s="239">
        <v>2</v>
      </c>
      <c r="C289" s="239">
        <v>212</v>
      </c>
      <c r="D289" s="239">
        <v>152.83600000000001</v>
      </c>
      <c r="E289" s="239">
        <v>10</v>
      </c>
      <c r="F289" s="239" t="s">
        <v>2307</v>
      </c>
      <c r="H289" s="239" t="s">
        <v>374</v>
      </c>
      <c r="I289" s="239">
        <v>25</v>
      </c>
      <c r="K289" s="239">
        <v>18009345</v>
      </c>
      <c r="M289" s="239">
        <v>3</v>
      </c>
      <c r="N289" s="239">
        <v>31</v>
      </c>
      <c r="O289" s="239">
        <v>2018</v>
      </c>
      <c r="P289" s="239" t="s">
        <v>386</v>
      </c>
      <c r="Q289" s="239">
        <v>7</v>
      </c>
      <c r="R289" s="239" t="s">
        <v>393</v>
      </c>
      <c r="S289" s="239">
        <v>5</v>
      </c>
      <c r="T289" s="239">
        <v>0</v>
      </c>
      <c r="U289" s="239">
        <v>1</v>
      </c>
      <c r="W289" s="239">
        <v>55</v>
      </c>
      <c r="X289" s="239">
        <v>2</v>
      </c>
      <c r="Y289" s="239">
        <v>1</v>
      </c>
      <c r="Z289" s="239">
        <v>2</v>
      </c>
      <c r="AB289" s="239">
        <v>5</v>
      </c>
      <c r="AC289" s="239">
        <v>98</v>
      </c>
      <c r="AD289" s="239" t="s">
        <v>377</v>
      </c>
      <c r="AF289" s="239" t="s">
        <v>470</v>
      </c>
      <c r="AG289" s="239">
        <v>3</v>
      </c>
      <c r="AH289" s="239">
        <v>2</v>
      </c>
      <c r="AI289" s="239">
        <v>4</v>
      </c>
      <c r="AJ289" s="239">
        <v>3</v>
      </c>
      <c r="AK289" s="239">
        <v>21</v>
      </c>
      <c r="AL289" s="239">
        <v>25</v>
      </c>
      <c r="AM289" s="239" t="s">
        <v>374</v>
      </c>
      <c r="AN289" s="239">
        <v>5</v>
      </c>
      <c r="AO289" s="239">
        <v>72</v>
      </c>
      <c r="AP289" s="239">
        <v>71</v>
      </c>
      <c r="AS289" s="239">
        <v>15</v>
      </c>
      <c r="AT289" s="239">
        <v>9</v>
      </c>
      <c r="AU289" s="239">
        <v>65</v>
      </c>
      <c r="AV289" s="239">
        <v>11</v>
      </c>
      <c r="AW289" s="239">
        <v>21</v>
      </c>
      <c r="CT289" s="239">
        <v>457339.01618906099</v>
      </c>
      <c r="CU289" s="239">
        <v>4965763.4246839602</v>
      </c>
      <c r="CV289" s="239">
        <v>44.844006210000003</v>
      </c>
      <c r="CW289" s="239">
        <v>-93.539815160000003</v>
      </c>
      <c r="CX289" s="239" t="s">
        <v>379</v>
      </c>
      <c r="CY289" s="239" t="s">
        <v>2416</v>
      </c>
    </row>
    <row r="290" spans="1:103" x14ac:dyDescent="0.25">
      <c r="A290" s="239">
        <v>10700605</v>
      </c>
      <c r="B290" s="239">
        <v>2</v>
      </c>
      <c r="C290" s="239">
        <v>212</v>
      </c>
      <c r="D290" s="239">
        <v>152.851</v>
      </c>
      <c r="E290" s="239">
        <v>10</v>
      </c>
      <c r="F290" s="239" t="s">
        <v>2307</v>
      </c>
      <c r="H290" s="239" t="s">
        <v>374</v>
      </c>
      <c r="I290" s="239">
        <v>25</v>
      </c>
      <c r="K290" s="239">
        <v>11503789</v>
      </c>
      <c r="L290" s="239">
        <v>110990111</v>
      </c>
      <c r="M290" s="239">
        <v>3</v>
      </c>
      <c r="N290" s="239">
        <v>25</v>
      </c>
      <c r="O290" s="239">
        <v>2011</v>
      </c>
      <c r="P290" s="239" t="s">
        <v>383</v>
      </c>
      <c r="Q290" s="239">
        <v>15</v>
      </c>
      <c r="R290" s="239" t="s">
        <v>376</v>
      </c>
      <c r="S290" s="239">
        <v>4</v>
      </c>
      <c r="T290" s="239">
        <v>0</v>
      </c>
      <c r="U290" s="239">
        <v>2</v>
      </c>
      <c r="V290" s="239">
        <v>90</v>
      </c>
      <c r="W290" s="239">
        <v>10</v>
      </c>
      <c r="X290" s="239">
        <v>25</v>
      </c>
      <c r="Y290" s="239">
        <v>1</v>
      </c>
      <c r="Z290" s="239">
        <v>1</v>
      </c>
      <c r="AB290" s="239">
        <v>2</v>
      </c>
      <c r="AC290" s="239">
        <v>98</v>
      </c>
      <c r="AD290" s="239" t="s">
        <v>404</v>
      </c>
      <c r="AE290" s="239">
        <v>101</v>
      </c>
      <c r="AF290" s="239" t="s">
        <v>378</v>
      </c>
      <c r="AG290" s="239">
        <v>90</v>
      </c>
      <c r="AH290" s="239">
        <v>2</v>
      </c>
      <c r="AI290" s="239">
        <v>3</v>
      </c>
      <c r="AJ290" s="239">
        <v>4</v>
      </c>
      <c r="AK290" s="239">
        <v>21</v>
      </c>
      <c r="AL290" s="239">
        <v>49</v>
      </c>
      <c r="AM290" s="239" t="s">
        <v>374</v>
      </c>
      <c r="AN290" s="239">
        <v>5</v>
      </c>
      <c r="AO290" s="239">
        <v>3</v>
      </c>
      <c r="AS290" s="239">
        <v>1</v>
      </c>
      <c r="AT290" s="239">
        <v>98</v>
      </c>
      <c r="AU290" s="239">
        <v>65</v>
      </c>
      <c r="AV290" s="239">
        <v>11</v>
      </c>
      <c r="AW290" s="239">
        <v>21</v>
      </c>
      <c r="AX290" s="239">
        <v>2</v>
      </c>
      <c r="AY290" s="239">
        <v>4</v>
      </c>
      <c r="AZ290" s="239">
        <v>4</v>
      </c>
      <c r="BA290" s="239">
        <v>21</v>
      </c>
      <c r="BB290" s="239">
        <v>35</v>
      </c>
      <c r="BC290" s="239" t="s">
        <v>384</v>
      </c>
      <c r="BD290" s="239">
        <v>5</v>
      </c>
      <c r="BE290" s="239">
        <v>1</v>
      </c>
      <c r="BI290" s="239">
        <v>1</v>
      </c>
      <c r="BJ290" s="239">
        <v>98</v>
      </c>
      <c r="BK290" s="239">
        <v>65</v>
      </c>
      <c r="BL290" s="239">
        <v>11</v>
      </c>
      <c r="BM290" s="239">
        <v>21</v>
      </c>
      <c r="CT290" s="239">
        <v>457372</v>
      </c>
      <c r="CU290" s="239">
        <v>4965753</v>
      </c>
      <c r="CV290" s="239">
        <v>44.843910899999997</v>
      </c>
      <c r="CW290" s="239">
        <v>-93.539400099999995</v>
      </c>
      <c r="CX290" s="239" t="s">
        <v>379</v>
      </c>
      <c r="CY290" s="239" t="s">
        <v>2417</v>
      </c>
    </row>
    <row r="291" spans="1:103" x14ac:dyDescent="0.25">
      <c r="A291" s="239">
        <v>10774421</v>
      </c>
      <c r="B291" s="239">
        <v>2</v>
      </c>
      <c r="C291" s="239">
        <v>212</v>
      </c>
      <c r="D291" s="239">
        <v>152.851</v>
      </c>
      <c r="E291" s="239">
        <v>10</v>
      </c>
      <c r="F291" s="239" t="s">
        <v>2307</v>
      </c>
      <c r="H291" s="239" t="s">
        <v>374</v>
      </c>
      <c r="I291" s="239">
        <v>25</v>
      </c>
      <c r="K291" s="239">
        <v>12500800</v>
      </c>
      <c r="L291" s="239">
        <v>120280148</v>
      </c>
      <c r="M291" s="239">
        <v>1</v>
      </c>
      <c r="N291" s="239">
        <v>20</v>
      </c>
      <c r="O291" s="239">
        <v>2012</v>
      </c>
      <c r="P291" s="239" t="s">
        <v>383</v>
      </c>
      <c r="Q291" s="239">
        <v>15</v>
      </c>
      <c r="R291" s="239" t="s">
        <v>376</v>
      </c>
      <c r="S291" s="239">
        <v>5</v>
      </c>
      <c r="T291" s="239">
        <v>0</v>
      </c>
      <c r="U291" s="239">
        <v>2</v>
      </c>
      <c r="V291" s="239">
        <v>1</v>
      </c>
      <c r="W291" s="239">
        <v>10</v>
      </c>
      <c r="X291" s="239">
        <v>2</v>
      </c>
      <c r="Y291" s="239">
        <v>1</v>
      </c>
      <c r="Z291" s="239">
        <v>2</v>
      </c>
      <c r="AB291" s="239">
        <v>3</v>
      </c>
      <c r="AC291" s="239">
        <v>98</v>
      </c>
      <c r="AD291" s="239" t="s">
        <v>404</v>
      </c>
      <c r="AE291" s="239">
        <v>101</v>
      </c>
      <c r="AF291" s="239" t="s">
        <v>378</v>
      </c>
      <c r="AG291" s="239">
        <v>7</v>
      </c>
      <c r="AH291" s="239">
        <v>2</v>
      </c>
      <c r="AI291" s="239">
        <v>2</v>
      </c>
      <c r="AJ291" s="239">
        <v>4</v>
      </c>
      <c r="AK291" s="239">
        <v>21</v>
      </c>
      <c r="AL291" s="239">
        <v>57</v>
      </c>
      <c r="AM291" s="239" t="s">
        <v>384</v>
      </c>
      <c r="AN291" s="239">
        <v>5</v>
      </c>
      <c r="AO291" s="239">
        <v>1</v>
      </c>
      <c r="AS291" s="239">
        <v>1</v>
      </c>
      <c r="AT291" s="239">
        <v>98</v>
      </c>
      <c r="AU291" s="239">
        <v>65</v>
      </c>
      <c r="AV291" s="239">
        <v>11</v>
      </c>
      <c r="AW291" s="239">
        <v>21</v>
      </c>
      <c r="AX291" s="239">
        <v>2</v>
      </c>
      <c r="AY291" s="239">
        <v>2</v>
      </c>
      <c r="AZ291" s="239">
        <v>4</v>
      </c>
      <c r="BA291" s="239">
        <v>28</v>
      </c>
      <c r="BB291" s="239">
        <v>50</v>
      </c>
      <c r="BC291" s="239" t="s">
        <v>374</v>
      </c>
      <c r="BD291" s="239">
        <v>5</v>
      </c>
      <c r="BE291" s="239">
        <v>5</v>
      </c>
      <c r="BF291" s="239">
        <v>15</v>
      </c>
      <c r="BI291" s="239">
        <v>1</v>
      </c>
      <c r="BJ291" s="239">
        <v>98</v>
      </c>
      <c r="BK291" s="239">
        <v>65</v>
      </c>
      <c r="BL291" s="239">
        <v>11</v>
      </c>
      <c r="BM291" s="239">
        <v>21</v>
      </c>
      <c r="CT291" s="239">
        <v>457372</v>
      </c>
      <c r="CU291" s="239">
        <v>4965753</v>
      </c>
      <c r="CV291" s="239">
        <v>44.843910899999997</v>
      </c>
      <c r="CW291" s="239">
        <v>-93.539400099999995</v>
      </c>
      <c r="CX291" s="239" t="s">
        <v>379</v>
      </c>
      <c r="CY291" s="239" t="s">
        <v>2418</v>
      </c>
    </row>
    <row r="292" spans="1:103" x14ac:dyDescent="0.25">
      <c r="A292" s="239">
        <v>10778760</v>
      </c>
      <c r="B292" s="239">
        <v>2</v>
      </c>
      <c r="C292" s="239">
        <v>212</v>
      </c>
      <c r="D292" s="239">
        <v>152.851</v>
      </c>
      <c r="E292" s="239">
        <v>10</v>
      </c>
      <c r="F292" s="239" t="s">
        <v>2307</v>
      </c>
      <c r="H292" s="239" t="s">
        <v>374</v>
      </c>
      <c r="I292" s="239">
        <v>25</v>
      </c>
      <c r="K292" s="239">
        <v>12506145</v>
      </c>
      <c r="L292" s="239">
        <v>121920249</v>
      </c>
      <c r="M292" s="239">
        <v>6</v>
      </c>
      <c r="N292" s="239">
        <v>26</v>
      </c>
      <c r="O292" s="239">
        <v>2012</v>
      </c>
      <c r="P292" s="239" t="s">
        <v>391</v>
      </c>
      <c r="Q292" s="239">
        <v>16</v>
      </c>
      <c r="S292" s="239">
        <v>3</v>
      </c>
      <c r="T292" s="239">
        <v>0</v>
      </c>
      <c r="U292" s="239">
        <v>4</v>
      </c>
      <c r="V292" s="239">
        <v>8</v>
      </c>
      <c r="W292" s="239">
        <v>10</v>
      </c>
      <c r="X292" s="239">
        <v>2</v>
      </c>
      <c r="Y292" s="239">
        <v>1</v>
      </c>
      <c r="Z292" s="239">
        <v>1</v>
      </c>
      <c r="AB292" s="239">
        <v>1</v>
      </c>
      <c r="AC292" s="239">
        <v>98</v>
      </c>
      <c r="AD292" s="239" t="s">
        <v>404</v>
      </c>
      <c r="AE292" s="239" t="s">
        <v>2419</v>
      </c>
      <c r="AF292" s="239" t="s">
        <v>378</v>
      </c>
      <c r="AG292" s="239">
        <v>8</v>
      </c>
      <c r="AH292" s="239">
        <v>2</v>
      </c>
      <c r="AI292" s="239">
        <v>40</v>
      </c>
      <c r="AJ292" s="239">
        <v>3</v>
      </c>
      <c r="AK292" s="239">
        <v>28</v>
      </c>
      <c r="AL292" s="239">
        <v>51</v>
      </c>
      <c r="AM292" s="239" t="s">
        <v>374</v>
      </c>
      <c r="AN292" s="239">
        <v>5</v>
      </c>
      <c r="AO292" s="239">
        <v>8</v>
      </c>
      <c r="AS292" s="239">
        <v>1</v>
      </c>
      <c r="AT292" s="239">
        <v>98</v>
      </c>
      <c r="AU292" s="239">
        <v>65</v>
      </c>
      <c r="AV292" s="239">
        <v>11</v>
      </c>
      <c r="AW292" s="239">
        <v>21</v>
      </c>
      <c r="AX292" s="239">
        <v>2</v>
      </c>
      <c r="AY292" s="239">
        <v>4</v>
      </c>
      <c r="AZ292" s="239">
        <v>3</v>
      </c>
      <c r="BA292" s="239">
        <v>21</v>
      </c>
      <c r="BB292" s="239">
        <v>40</v>
      </c>
      <c r="BC292" s="239" t="s">
        <v>384</v>
      </c>
      <c r="BD292" s="239">
        <v>5</v>
      </c>
      <c r="BE292" s="239">
        <v>1</v>
      </c>
      <c r="BI292" s="239">
        <v>1</v>
      </c>
      <c r="BJ292" s="239">
        <v>98</v>
      </c>
      <c r="BK292" s="239">
        <v>65</v>
      </c>
      <c r="BL292" s="239">
        <v>11</v>
      </c>
      <c r="BM292" s="239">
        <v>21</v>
      </c>
      <c r="BN292" s="239">
        <v>2</v>
      </c>
      <c r="BO292" s="239">
        <v>40</v>
      </c>
      <c r="BP292" s="239">
        <v>4</v>
      </c>
      <c r="BQ292" s="239">
        <v>21</v>
      </c>
      <c r="BR292" s="239">
        <v>51</v>
      </c>
      <c r="BS292" s="239" t="s">
        <v>374</v>
      </c>
      <c r="BT292" s="239">
        <v>5</v>
      </c>
      <c r="BU292" s="239">
        <v>1</v>
      </c>
      <c r="BY292" s="239">
        <v>1</v>
      </c>
      <c r="BZ292" s="239">
        <v>98</v>
      </c>
      <c r="CA292" s="239">
        <v>65</v>
      </c>
      <c r="CB292" s="239">
        <v>11</v>
      </c>
      <c r="CC292" s="239">
        <v>21</v>
      </c>
      <c r="CD292" s="239">
        <v>2</v>
      </c>
      <c r="CE292" s="239">
        <v>2</v>
      </c>
      <c r="CF292" s="239">
        <v>4</v>
      </c>
      <c r="CG292" s="239">
        <v>21</v>
      </c>
      <c r="CH292" s="239">
        <v>48</v>
      </c>
      <c r="CI292" s="239" t="s">
        <v>384</v>
      </c>
      <c r="CJ292" s="239">
        <v>5</v>
      </c>
      <c r="CK292" s="239">
        <v>1</v>
      </c>
      <c r="CO292" s="239">
        <v>1</v>
      </c>
      <c r="CP292" s="239">
        <v>98</v>
      </c>
      <c r="CQ292" s="239">
        <v>65</v>
      </c>
      <c r="CR292" s="239">
        <v>11</v>
      </c>
      <c r="CS292" s="239">
        <v>21</v>
      </c>
      <c r="CT292" s="239">
        <v>457372</v>
      </c>
      <c r="CU292" s="239">
        <v>4965753</v>
      </c>
      <c r="CV292" s="239">
        <v>44.843910899999997</v>
      </c>
      <c r="CW292" s="239">
        <v>-93.539400099999995</v>
      </c>
      <c r="CX292" s="239" t="s">
        <v>379</v>
      </c>
      <c r="CY292" s="239" t="s">
        <v>2420</v>
      </c>
    </row>
    <row r="293" spans="1:103" x14ac:dyDescent="0.25">
      <c r="A293" s="239">
        <v>10854615</v>
      </c>
      <c r="B293" s="239">
        <v>2</v>
      </c>
      <c r="C293" s="239">
        <v>212</v>
      </c>
      <c r="D293" s="239">
        <v>152.851</v>
      </c>
      <c r="E293" s="239">
        <v>10</v>
      </c>
      <c r="F293" s="239" t="s">
        <v>2307</v>
      </c>
      <c r="H293" s="239" t="s">
        <v>374</v>
      </c>
      <c r="I293" s="239">
        <v>25</v>
      </c>
      <c r="K293" s="239">
        <v>13030858</v>
      </c>
      <c r="L293" s="239">
        <v>132850035</v>
      </c>
      <c r="M293" s="239">
        <v>10</v>
      </c>
      <c r="N293" s="239">
        <v>12</v>
      </c>
      <c r="O293" s="239">
        <v>2013</v>
      </c>
      <c r="P293" s="239" t="s">
        <v>386</v>
      </c>
      <c r="Q293" s="239">
        <v>5</v>
      </c>
      <c r="S293" s="239">
        <v>5</v>
      </c>
      <c r="T293" s="239">
        <v>0</v>
      </c>
      <c r="U293" s="239">
        <v>2</v>
      </c>
      <c r="V293" s="239">
        <v>10</v>
      </c>
      <c r="W293" s="239">
        <v>10</v>
      </c>
      <c r="X293" s="239">
        <v>2</v>
      </c>
      <c r="Y293" s="239">
        <v>6</v>
      </c>
      <c r="Z293" s="239">
        <v>2</v>
      </c>
      <c r="AB293" s="239">
        <v>1</v>
      </c>
      <c r="AC293" s="239">
        <v>98</v>
      </c>
      <c r="AD293" s="239">
        <v>212</v>
      </c>
      <c r="AE293" s="239">
        <v>101</v>
      </c>
      <c r="AF293" s="239" t="s">
        <v>378</v>
      </c>
      <c r="AG293" s="239">
        <v>5</v>
      </c>
      <c r="AH293" s="239">
        <v>2</v>
      </c>
      <c r="AI293" s="239">
        <v>2</v>
      </c>
      <c r="AJ293" s="239">
        <v>3</v>
      </c>
      <c r="AK293" s="239">
        <v>21</v>
      </c>
      <c r="AL293" s="239">
        <v>33</v>
      </c>
      <c r="AM293" s="239" t="s">
        <v>374</v>
      </c>
      <c r="AN293" s="239">
        <v>5</v>
      </c>
      <c r="AO293" s="239">
        <v>1</v>
      </c>
      <c r="AS293" s="239">
        <v>1</v>
      </c>
      <c r="AT293" s="239">
        <v>98</v>
      </c>
      <c r="AU293" s="239">
        <v>65</v>
      </c>
      <c r="AV293" s="239">
        <v>11</v>
      </c>
      <c r="AW293" s="239">
        <v>21</v>
      </c>
      <c r="AX293" s="239">
        <v>0</v>
      </c>
      <c r="AY293" s="239">
        <v>2</v>
      </c>
      <c r="BI293" s="239">
        <v>1</v>
      </c>
      <c r="BJ293" s="239">
        <v>98</v>
      </c>
      <c r="BK293" s="239">
        <v>65</v>
      </c>
      <c r="BL293" s="239">
        <v>11</v>
      </c>
      <c r="BM293" s="239">
        <v>21</v>
      </c>
      <c r="CT293" s="239">
        <v>457372</v>
      </c>
      <c r="CU293" s="239">
        <v>4965753</v>
      </c>
      <c r="CV293" s="239">
        <v>44.843910899999997</v>
      </c>
      <c r="CW293" s="239">
        <v>-93.539400099999995</v>
      </c>
      <c r="CX293" s="239" t="s">
        <v>379</v>
      </c>
      <c r="CY293" s="239" t="s">
        <v>2421</v>
      </c>
    </row>
    <row r="294" spans="1:103" x14ac:dyDescent="0.25">
      <c r="A294" s="239">
        <v>10855894</v>
      </c>
      <c r="B294" s="239">
        <v>2</v>
      </c>
      <c r="C294" s="239">
        <v>212</v>
      </c>
      <c r="D294" s="239">
        <v>152.851</v>
      </c>
      <c r="E294" s="239">
        <v>10</v>
      </c>
      <c r="F294" s="239" t="s">
        <v>2307</v>
      </c>
      <c r="H294" s="239" t="s">
        <v>374</v>
      </c>
      <c r="I294" s="239">
        <v>25</v>
      </c>
      <c r="K294" s="239">
        <v>13036627</v>
      </c>
      <c r="L294" s="239">
        <v>133400044</v>
      </c>
      <c r="M294" s="239">
        <v>12</v>
      </c>
      <c r="N294" s="239">
        <v>6</v>
      </c>
      <c r="O294" s="239">
        <v>2013</v>
      </c>
      <c r="P294" s="239" t="s">
        <v>383</v>
      </c>
      <c r="Q294" s="239">
        <v>6</v>
      </c>
      <c r="S294" s="239">
        <v>3</v>
      </c>
      <c r="T294" s="239">
        <v>0</v>
      </c>
      <c r="U294" s="239">
        <v>2</v>
      </c>
      <c r="V294" s="239">
        <v>10</v>
      </c>
      <c r="W294" s="239">
        <v>10</v>
      </c>
      <c r="X294" s="239">
        <v>25</v>
      </c>
      <c r="Y294" s="239">
        <v>4</v>
      </c>
      <c r="Z294" s="239">
        <v>1</v>
      </c>
      <c r="AA294" s="239">
        <v>1</v>
      </c>
      <c r="AB294" s="239">
        <v>5</v>
      </c>
      <c r="AC294" s="239">
        <v>98</v>
      </c>
      <c r="AD294" s="239" t="s">
        <v>2318</v>
      </c>
      <c r="AE294" s="239" t="s">
        <v>2422</v>
      </c>
      <c r="AF294" s="239" t="s">
        <v>378</v>
      </c>
      <c r="AG294" s="239">
        <v>5</v>
      </c>
      <c r="AH294" s="239">
        <v>2</v>
      </c>
      <c r="AI294" s="239">
        <v>3</v>
      </c>
      <c r="AJ294" s="239">
        <v>3</v>
      </c>
      <c r="AK294" s="239">
        <v>10</v>
      </c>
      <c r="AL294" s="239">
        <v>54</v>
      </c>
      <c r="AM294" s="239" t="s">
        <v>374</v>
      </c>
      <c r="AN294" s="239">
        <v>5</v>
      </c>
      <c r="AO294" s="239">
        <v>3</v>
      </c>
      <c r="AP294" s="239">
        <v>15</v>
      </c>
      <c r="AS294" s="239">
        <v>1</v>
      </c>
      <c r="AT294" s="239">
        <v>98</v>
      </c>
      <c r="AU294" s="239">
        <v>65</v>
      </c>
      <c r="AV294" s="239">
        <v>11</v>
      </c>
      <c r="AW294" s="239">
        <v>21</v>
      </c>
      <c r="AX294" s="239">
        <v>2</v>
      </c>
      <c r="AY294" s="239">
        <v>4</v>
      </c>
      <c r="AZ294" s="239">
        <v>3</v>
      </c>
      <c r="BA294" s="239">
        <v>21</v>
      </c>
      <c r="BB294" s="239">
        <v>53</v>
      </c>
      <c r="BC294" s="239" t="s">
        <v>374</v>
      </c>
      <c r="BD294" s="239">
        <v>5</v>
      </c>
      <c r="BE294" s="239">
        <v>1</v>
      </c>
      <c r="BF294" s="239">
        <v>1</v>
      </c>
      <c r="BI294" s="239">
        <v>1</v>
      </c>
      <c r="BJ294" s="239">
        <v>98</v>
      </c>
      <c r="BK294" s="239">
        <v>65</v>
      </c>
      <c r="BL294" s="239">
        <v>11</v>
      </c>
      <c r="BM294" s="239">
        <v>21</v>
      </c>
      <c r="CT294" s="239">
        <v>457372</v>
      </c>
      <c r="CU294" s="239">
        <v>4965753</v>
      </c>
      <c r="CV294" s="239">
        <v>44.843910899999997</v>
      </c>
      <c r="CW294" s="239">
        <v>-93.539400099999995</v>
      </c>
      <c r="CX294" s="239" t="s">
        <v>379</v>
      </c>
      <c r="CY294" s="239" t="s">
        <v>2423</v>
      </c>
    </row>
    <row r="295" spans="1:103" x14ac:dyDescent="0.25">
      <c r="A295" s="239">
        <v>10931927</v>
      </c>
      <c r="B295" s="239">
        <v>2</v>
      </c>
      <c r="C295" s="239">
        <v>212</v>
      </c>
      <c r="D295" s="239">
        <v>152.851</v>
      </c>
      <c r="E295" s="239">
        <v>10</v>
      </c>
      <c r="F295" s="239" t="s">
        <v>2307</v>
      </c>
      <c r="H295" s="239" t="s">
        <v>374</v>
      </c>
      <c r="I295" s="239">
        <v>25</v>
      </c>
      <c r="K295" s="239">
        <v>14500709</v>
      </c>
      <c r="L295" s="239">
        <v>140280599</v>
      </c>
      <c r="M295" s="239">
        <v>1</v>
      </c>
      <c r="N295" s="239">
        <v>15</v>
      </c>
      <c r="O295" s="239">
        <v>2014</v>
      </c>
      <c r="P295" s="239" t="s">
        <v>375</v>
      </c>
      <c r="Q295" s="239">
        <v>22</v>
      </c>
      <c r="R295" s="239" t="s">
        <v>376</v>
      </c>
      <c r="S295" s="239">
        <v>5</v>
      </c>
      <c r="T295" s="239">
        <v>0</v>
      </c>
      <c r="U295" s="239">
        <v>1</v>
      </c>
      <c r="V295" s="239">
        <v>7</v>
      </c>
      <c r="W295" s="239">
        <v>54</v>
      </c>
      <c r="X295" s="239">
        <v>2</v>
      </c>
      <c r="Y295" s="239">
        <v>4</v>
      </c>
      <c r="Z295" s="239">
        <v>2</v>
      </c>
      <c r="AB295" s="239">
        <v>5</v>
      </c>
      <c r="AC295" s="239">
        <v>98</v>
      </c>
      <c r="AD295" s="239" t="s">
        <v>404</v>
      </c>
      <c r="AE295" s="239">
        <v>101</v>
      </c>
      <c r="AF295" s="239" t="s">
        <v>378</v>
      </c>
      <c r="AG295" s="239">
        <v>3</v>
      </c>
      <c r="AH295" s="239">
        <v>2</v>
      </c>
      <c r="AI295" s="239">
        <v>4</v>
      </c>
      <c r="AJ295" s="239">
        <v>4</v>
      </c>
      <c r="AK295" s="239">
        <v>21</v>
      </c>
      <c r="AL295" s="239">
        <v>18</v>
      </c>
      <c r="AM295" s="239" t="s">
        <v>374</v>
      </c>
      <c r="AN295" s="239">
        <v>5</v>
      </c>
      <c r="AO295" s="239">
        <v>5</v>
      </c>
      <c r="AP295" s="239">
        <v>3</v>
      </c>
      <c r="AS295" s="239">
        <v>1</v>
      </c>
      <c r="AT295" s="239">
        <v>98</v>
      </c>
      <c r="AU295" s="239">
        <v>65</v>
      </c>
      <c r="AV295" s="239">
        <v>11</v>
      </c>
      <c r="AW295" s="239">
        <v>21</v>
      </c>
      <c r="CT295" s="239">
        <v>457372</v>
      </c>
      <c r="CU295" s="239">
        <v>4965753</v>
      </c>
      <c r="CV295" s="239">
        <v>44.843910899999997</v>
      </c>
      <c r="CW295" s="239">
        <v>-93.539400099999995</v>
      </c>
      <c r="CX295" s="239" t="s">
        <v>379</v>
      </c>
      <c r="CY295" s="239" t="s">
        <v>2424</v>
      </c>
    </row>
    <row r="296" spans="1:103" x14ac:dyDescent="0.25">
      <c r="A296" s="239">
        <v>10933785</v>
      </c>
      <c r="B296" s="239">
        <v>2</v>
      </c>
      <c r="C296" s="239">
        <v>212</v>
      </c>
      <c r="D296" s="239">
        <v>152.851</v>
      </c>
      <c r="E296" s="239">
        <v>10</v>
      </c>
      <c r="F296" s="239" t="s">
        <v>2307</v>
      </c>
      <c r="H296" s="239" t="s">
        <v>374</v>
      </c>
      <c r="I296" s="239">
        <v>25</v>
      </c>
      <c r="K296" s="239">
        <v>14501891</v>
      </c>
      <c r="L296" s="239">
        <v>140590401</v>
      </c>
      <c r="M296" s="239">
        <v>2</v>
      </c>
      <c r="N296" s="239">
        <v>7</v>
      </c>
      <c r="O296" s="239">
        <v>2014</v>
      </c>
      <c r="P296" s="239" t="s">
        <v>383</v>
      </c>
      <c r="Q296" s="239">
        <v>7</v>
      </c>
      <c r="R296" s="239" t="s">
        <v>393</v>
      </c>
      <c r="S296" s="239">
        <v>5</v>
      </c>
      <c r="T296" s="239">
        <v>0</v>
      </c>
      <c r="U296" s="239">
        <v>1</v>
      </c>
      <c r="V296" s="239">
        <v>7</v>
      </c>
      <c r="W296" s="239">
        <v>45</v>
      </c>
      <c r="X296" s="239">
        <v>2</v>
      </c>
      <c r="Y296" s="239">
        <v>1</v>
      </c>
      <c r="Z296" s="239">
        <v>1</v>
      </c>
      <c r="AB296" s="239">
        <v>1</v>
      </c>
      <c r="AC296" s="239">
        <v>98</v>
      </c>
      <c r="AD296" s="239" t="s">
        <v>396</v>
      </c>
      <c r="AE296" s="239" t="s">
        <v>2425</v>
      </c>
      <c r="AF296" s="239" t="s">
        <v>378</v>
      </c>
      <c r="AG296" s="239">
        <v>3</v>
      </c>
      <c r="AH296" s="239">
        <v>1</v>
      </c>
      <c r="AI296" s="239">
        <v>2</v>
      </c>
      <c r="AJ296" s="239">
        <v>3</v>
      </c>
      <c r="AK296" s="239">
        <v>90</v>
      </c>
      <c r="AL296" s="239">
        <v>37</v>
      </c>
      <c r="AM296" s="239" t="s">
        <v>374</v>
      </c>
      <c r="AN296" s="239">
        <v>99</v>
      </c>
      <c r="AQ296" s="239">
        <v>90</v>
      </c>
      <c r="AS296" s="239">
        <v>3</v>
      </c>
      <c r="AT296" s="239">
        <v>98</v>
      </c>
      <c r="AU296" s="239">
        <v>65</v>
      </c>
      <c r="AV296" s="239">
        <v>11</v>
      </c>
      <c r="AW296" s="239">
        <v>21</v>
      </c>
      <c r="CT296" s="239">
        <v>457372</v>
      </c>
      <c r="CU296" s="239">
        <v>4965753</v>
      </c>
      <c r="CV296" s="239">
        <v>44.843910899999997</v>
      </c>
      <c r="CW296" s="239">
        <v>-93.539400099999995</v>
      </c>
      <c r="CX296" s="239" t="s">
        <v>379</v>
      </c>
      <c r="CY296" s="239" t="s">
        <v>2426</v>
      </c>
    </row>
    <row r="297" spans="1:103" x14ac:dyDescent="0.25">
      <c r="A297" s="239">
        <v>10933144</v>
      </c>
      <c r="B297" s="239">
        <v>2</v>
      </c>
      <c r="C297" s="239">
        <v>212</v>
      </c>
      <c r="D297" s="239">
        <v>152.851</v>
      </c>
      <c r="E297" s="239">
        <v>10</v>
      </c>
      <c r="F297" s="239" t="s">
        <v>2307</v>
      </c>
      <c r="H297" s="239" t="s">
        <v>374</v>
      </c>
      <c r="I297" s="239">
        <v>25</v>
      </c>
      <c r="K297" s="239">
        <v>14004217</v>
      </c>
      <c r="L297" s="239">
        <v>140490150</v>
      </c>
      <c r="M297" s="239">
        <v>2</v>
      </c>
      <c r="N297" s="239">
        <v>12</v>
      </c>
      <c r="O297" s="239">
        <v>2014</v>
      </c>
      <c r="P297" s="239" t="s">
        <v>375</v>
      </c>
      <c r="Q297" s="239">
        <v>9</v>
      </c>
      <c r="R297" s="239" t="s">
        <v>393</v>
      </c>
      <c r="S297" s="239">
        <v>4</v>
      </c>
      <c r="T297" s="239">
        <v>0</v>
      </c>
      <c r="U297" s="239">
        <v>1</v>
      </c>
      <c r="V297" s="239">
        <v>4</v>
      </c>
      <c r="W297" s="239">
        <v>45</v>
      </c>
      <c r="X297" s="239">
        <v>2</v>
      </c>
      <c r="Y297" s="239">
        <v>1</v>
      </c>
      <c r="Z297" s="239">
        <v>4</v>
      </c>
      <c r="AA297" s="239">
        <v>4</v>
      </c>
      <c r="AB297" s="239">
        <v>5</v>
      </c>
      <c r="AC297" s="239">
        <v>98</v>
      </c>
      <c r="AD297" s="239" t="s">
        <v>400</v>
      </c>
      <c r="AE297" s="239" t="s">
        <v>2427</v>
      </c>
      <c r="AF297" s="239" t="s">
        <v>378</v>
      </c>
      <c r="AG297" s="239">
        <v>3</v>
      </c>
      <c r="AH297" s="239">
        <v>2</v>
      </c>
      <c r="AI297" s="239">
        <v>4</v>
      </c>
      <c r="AJ297" s="239">
        <v>3</v>
      </c>
      <c r="AK297" s="239">
        <v>21</v>
      </c>
      <c r="AL297" s="239">
        <v>51</v>
      </c>
      <c r="AM297" s="239" t="s">
        <v>384</v>
      </c>
      <c r="AN297" s="239">
        <v>5</v>
      </c>
      <c r="AO297" s="239">
        <v>3</v>
      </c>
      <c r="AP297" s="239">
        <v>3</v>
      </c>
      <c r="AS297" s="239">
        <v>1</v>
      </c>
      <c r="AT297" s="239">
        <v>98</v>
      </c>
      <c r="AU297" s="239">
        <v>65</v>
      </c>
      <c r="AV297" s="239">
        <v>11</v>
      </c>
      <c r="AW297" s="239">
        <v>21</v>
      </c>
      <c r="CT297" s="239">
        <v>457372</v>
      </c>
      <c r="CU297" s="239">
        <v>4965753</v>
      </c>
      <c r="CV297" s="239">
        <v>44.843910899999997</v>
      </c>
      <c r="CW297" s="239">
        <v>-93.539400099999995</v>
      </c>
      <c r="CX297" s="239" t="s">
        <v>379</v>
      </c>
      <c r="CY297" s="239" t="s">
        <v>2428</v>
      </c>
    </row>
    <row r="298" spans="1:103" x14ac:dyDescent="0.25">
      <c r="A298" s="239">
        <v>11021008</v>
      </c>
      <c r="B298" s="239">
        <v>2</v>
      </c>
      <c r="C298" s="239">
        <v>212</v>
      </c>
      <c r="D298" s="239">
        <v>152.851</v>
      </c>
      <c r="E298" s="239">
        <v>10</v>
      </c>
      <c r="F298" s="239" t="s">
        <v>2307</v>
      </c>
      <c r="H298" s="239" t="s">
        <v>374</v>
      </c>
      <c r="I298" s="239">
        <v>25</v>
      </c>
      <c r="K298" s="239">
        <v>15025433</v>
      </c>
      <c r="L298" s="239">
        <v>152170106</v>
      </c>
      <c r="M298" s="239">
        <v>8</v>
      </c>
      <c r="N298" s="239">
        <v>5</v>
      </c>
      <c r="O298" s="239">
        <v>2015</v>
      </c>
      <c r="P298" s="239" t="s">
        <v>375</v>
      </c>
      <c r="Q298" s="239">
        <v>11</v>
      </c>
      <c r="S298" s="239">
        <v>5</v>
      </c>
      <c r="T298" s="239">
        <v>0</v>
      </c>
      <c r="U298" s="239">
        <v>1</v>
      </c>
      <c r="V298" s="239">
        <v>4</v>
      </c>
      <c r="W298" s="239">
        <v>45</v>
      </c>
      <c r="X298" s="239">
        <v>25</v>
      </c>
      <c r="Y298" s="239">
        <v>1</v>
      </c>
      <c r="Z298" s="239">
        <v>1</v>
      </c>
      <c r="AB298" s="239">
        <v>1</v>
      </c>
      <c r="AC298" s="239">
        <v>98</v>
      </c>
      <c r="AD298" s="239" t="s">
        <v>377</v>
      </c>
      <c r="AE298" s="239" t="s">
        <v>2347</v>
      </c>
      <c r="AF298" s="239" t="s">
        <v>378</v>
      </c>
      <c r="AG298" s="239">
        <v>3</v>
      </c>
      <c r="AH298" s="239">
        <v>2</v>
      </c>
      <c r="AI298" s="239">
        <v>2</v>
      </c>
      <c r="AJ298" s="239">
        <v>3</v>
      </c>
      <c r="AK298" s="239">
        <v>10</v>
      </c>
      <c r="AL298" s="239">
        <v>25</v>
      </c>
      <c r="AM298" s="239" t="s">
        <v>374</v>
      </c>
      <c r="AN298" s="239">
        <v>5</v>
      </c>
      <c r="AO298" s="239">
        <v>15</v>
      </c>
      <c r="AS298" s="239">
        <v>3</v>
      </c>
      <c r="AT298" s="239">
        <v>98</v>
      </c>
      <c r="AU298" s="239">
        <v>65</v>
      </c>
      <c r="AV298" s="239">
        <v>10</v>
      </c>
      <c r="AW298" s="239">
        <v>21</v>
      </c>
      <c r="CT298" s="239">
        <v>457372</v>
      </c>
      <c r="CU298" s="239">
        <v>4965753</v>
      </c>
      <c r="CV298" s="239">
        <v>44.843910899999997</v>
      </c>
      <c r="CW298" s="239">
        <v>-93.539400099999995</v>
      </c>
      <c r="CX298" s="239" t="s">
        <v>379</v>
      </c>
      <c r="CY298" s="239" t="s">
        <v>2429</v>
      </c>
    </row>
    <row r="299" spans="1:103" x14ac:dyDescent="0.25">
      <c r="A299" s="239">
        <v>11021408</v>
      </c>
      <c r="B299" s="239">
        <v>2</v>
      </c>
      <c r="C299" s="239">
        <v>212</v>
      </c>
      <c r="D299" s="239">
        <v>152.851</v>
      </c>
      <c r="E299" s="239">
        <v>10</v>
      </c>
      <c r="F299" s="239" t="s">
        <v>2307</v>
      </c>
      <c r="H299" s="239" t="s">
        <v>374</v>
      </c>
      <c r="I299" s="239">
        <v>25</v>
      </c>
      <c r="K299" s="239">
        <v>15027859</v>
      </c>
      <c r="L299" s="239">
        <v>152370150</v>
      </c>
      <c r="M299" s="239">
        <v>8</v>
      </c>
      <c r="N299" s="239">
        <v>25</v>
      </c>
      <c r="O299" s="239">
        <v>2015</v>
      </c>
      <c r="P299" s="239" t="s">
        <v>391</v>
      </c>
      <c r="Q299" s="239">
        <v>8</v>
      </c>
      <c r="R299" s="239" t="s">
        <v>393</v>
      </c>
      <c r="S299" s="239">
        <v>5</v>
      </c>
      <c r="T299" s="239">
        <v>0</v>
      </c>
      <c r="U299" s="239">
        <v>2</v>
      </c>
      <c r="V299" s="239">
        <v>1</v>
      </c>
      <c r="W299" s="239">
        <v>10</v>
      </c>
      <c r="X299" s="239">
        <v>2</v>
      </c>
      <c r="Y299" s="239">
        <v>1</v>
      </c>
      <c r="Z299" s="239">
        <v>1</v>
      </c>
      <c r="AB299" s="239">
        <v>1</v>
      </c>
      <c r="AC299" s="239">
        <v>98</v>
      </c>
      <c r="AD299" s="239" t="s">
        <v>426</v>
      </c>
      <c r="AE299" s="239" t="s">
        <v>2430</v>
      </c>
      <c r="AF299" s="239" t="s">
        <v>378</v>
      </c>
      <c r="AG299" s="239">
        <v>7</v>
      </c>
      <c r="AH299" s="239">
        <v>2</v>
      </c>
      <c r="AI299" s="239">
        <v>2</v>
      </c>
      <c r="AJ299" s="239">
        <v>3</v>
      </c>
      <c r="AK299" s="239">
        <v>21</v>
      </c>
      <c r="AL299" s="239">
        <v>31</v>
      </c>
      <c r="AM299" s="239" t="s">
        <v>374</v>
      </c>
      <c r="AN299" s="239">
        <v>5</v>
      </c>
      <c r="AO299" s="239">
        <v>15</v>
      </c>
      <c r="AS299" s="239">
        <v>4</v>
      </c>
      <c r="AT299" s="239">
        <v>98</v>
      </c>
      <c r="AU299" s="239">
        <v>65</v>
      </c>
      <c r="AV299" s="239">
        <v>11</v>
      </c>
      <c r="AW299" s="239">
        <v>21</v>
      </c>
      <c r="AX299" s="239">
        <v>2</v>
      </c>
      <c r="AY299" s="239">
        <v>2</v>
      </c>
      <c r="AZ299" s="239">
        <v>3</v>
      </c>
      <c r="BA299" s="239">
        <v>21</v>
      </c>
      <c r="BB299" s="239">
        <v>25</v>
      </c>
      <c r="BC299" s="239" t="s">
        <v>384</v>
      </c>
      <c r="BD299" s="239">
        <v>5</v>
      </c>
      <c r="BE299" s="239">
        <v>1</v>
      </c>
      <c r="BI299" s="239">
        <v>4</v>
      </c>
      <c r="BJ299" s="239">
        <v>98</v>
      </c>
      <c r="BK299" s="239">
        <v>65</v>
      </c>
      <c r="BL299" s="239">
        <v>11</v>
      </c>
      <c r="BM299" s="239">
        <v>21</v>
      </c>
      <c r="CT299" s="239">
        <v>457372</v>
      </c>
      <c r="CU299" s="239">
        <v>4965753</v>
      </c>
      <c r="CV299" s="239">
        <v>44.843910899999997</v>
      </c>
      <c r="CW299" s="239">
        <v>-93.539400099999995</v>
      </c>
      <c r="CX299" s="239" t="s">
        <v>379</v>
      </c>
      <c r="CY299" s="239" t="s">
        <v>2431</v>
      </c>
    </row>
    <row r="300" spans="1:103" x14ac:dyDescent="0.25">
      <c r="A300" s="239">
        <v>11022472</v>
      </c>
      <c r="B300" s="239">
        <v>2</v>
      </c>
      <c r="C300" s="239">
        <v>212</v>
      </c>
      <c r="D300" s="239">
        <v>152.851</v>
      </c>
      <c r="E300" s="239">
        <v>10</v>
      </c>
      <c r="F300" s="239" t="s">
        <v>2307</v>
      </c>
      <c r="H300" s="239" t="s">
        <v>374</v>
      </c>
      <c r="I300" s="239">
        <v>25</v>
      </c>
      <c r="K300" s="239">
        <v>15510608</v>
      </c>
      <c r="L300" s="239">
        <v>152860257</v>
      </c>
      <c r="M300" s="239">
        <v>10</v>
      </c>
      <c r="N300" s="239">
        <v>13</v>
      </c>
      <c r="O300" s="239">
        <v>2015</v>
      </c>
      <c r="P300" s="239" t="s">
        <v>391</v>
      </c>
      <c r="Q300" s="239">
        <v>7</v>
      </c>
      <c r="R300" s="239" t="s">
        <v>393</v>
      </c>
      <c r="S300" s="239">
        <v>5</v>
      </c>
      <c r="T300" s="239">
        <v>0</v>
      </c>
      <c r="U300" s="239">
        <v>2</v>
      </c>
      <c r="V300" s="239">
        <v>1</v>
      </c>
      <c r="W300" s="239">
        <v>10</v>
      </c>
      <c r="X300" s="239">
        <v>2</v>
      </c>
      <c r="Y300" s="239">
        <v>1</v>
      </c>
      <c r="Z300" s="239">
        <v>2</v>
      </c>
      <c r="AB300" s="239">
        <v>1</v>
      </c>
      <c r="AC300" s="239">
        <v>98</v>
      </c>
      <c r="AD300" s="239" t="s">
        <v>404</v>
      </c>
      <c r="AE300" s="239" t="s">
        <v>2425</v>
      </c>
      <c r="AF300" s="239" t="s">
        <v>378</v>
      </c>
      <c r="AG300" s="239">
        <v>7</v>
      </c>
      <c r="AH300" s="239">
        <v>2</v>
      </c>
      <c r="AI300" s="239">
        <v>4</v>
      </c>
      <c r="AJ300" s="239">
        <v>3</v>
      </c>
      <c r="AK300" s="239">
        <v>8</v>
      </c>
      <c r="AL300" s="239">
        <v>30</v>
      </c>
      <c r="AM300" s="239" t="s">
        <v>384</v>
      </c>
      <c r="AN300" s="239">
        <v>5</v>
      </c>
      <c r="AO300" s="239">
        <v>1</v>
      </c>
      <c r="AS300" s="239">
        <v>3</v>
      </c>
      <c r="AT300" s="239">
        <v>98</v>
      </c>
      <c r="AU300" s="239">
        <v>65</v>
      </c>
      <c r="AV300" s="239">
        <v>11</v>
      </c>
      <c r="AW300" s="239">
        <v>21</v>
      </c>
      <c r="AX300" s="239">
        <v>2</v>
      </c>
      <c r="AY300" s="239">
        <v>4</v>
      </c>
      <c r="AZ300" s="239">
        <v>3</v>
      </c>
      <c r="BA300" s="239">
        <v>26</v>
      </c>
      <c r="BB300" s="239">
        <v>30</v>
      </c>
      <c r="BC300" s="239" t="s">
        <v>384</v>
      </c>
      <c r="BD300" s="239">
        <v>5</v>
      </c>
      <c r="BE300" s="239">
        <v>5</v>
      </c>
      <c r="BI300" s="239">
        <v>3</v>
      </c>
      <c r="BJ300" s="239">
        <v>98</v>
      </c>
      <c r="BK300" s="239">
        <v>65</v>
      </c>
      <c r="BL300" s="239">
        <v>11</v>
      </c>
      <c r="BM300" s="239">
        <v>21</v>
      </c>
      <c r="CT300" s="239">
        <v>457372</v>
      </c>
      <c r="CU300" s="239">
        <v>4965753</v>
      </c>
      <c r="CV300" s="239">
        <v>44.843910899999997</v>
      </c>
      <c r="CW300" s="239">
        <v>-93.539400099999995</v>
      </c>
      <c r="CX300" s="239" t="s">
        <v>379</v>
      </c>
      <c r="CY300" s="239" t="s">
        <v>2432</v>
      </c>
    </row>
    <row r="301" spans="1:103" x14ac:dyDescent="0.25">
      <c r="A301" s="239">
        <v>11023396</v>
      </c>
      <c r="B301" s="239">
        <v>2</v>
      </c>
      <c r="C301" s="239">
        <v>212</v>
      </c>
      <c r="D301" s="239">
        <v>152.851</v>
      </c>
      <c r="E301" s="239">
        <v>10</v>
      </c>
      <c r="F301" s="239" t="s">
        <v>2307</v>
      </c>
      <c r="H301" s="239" t="s">
        <v>374</v>
      </c>
      <c r="I301" s="239">
        <v>25</v>
      </c>
      <c r="K301" s="239">
        <v>15037358</v>
      </c>
      <c r="L301" s="239">
        <v>153250025</v>
      </c>
      <c r="M301" s="239">
        <v>11</v>
      </c>
      <c r="N301" s="239">
        <v>18</v>
      </c>
      <c r="O301" s="239">
        <v>2015</v>
      </c>
      <c r="P301" s="239" t="s">
        <v>375</v>
      </c>
      <c r="Q301" s="239">
        <v>20</v>
      </c>
      <c r="R301" s="239" t="s">
        <v>376</v>
      </c>
      <c r="S301" s="239">
        <v>5</v>
      </c>
      <c r="T301" s="239">
        <v>0</v>
      </c>
      <c r="U301" s="239">
        <v>1</v>
      </c>
      <c r="V301" s="239">
        <v>90</v>
      </c>
      <c r="W301" s="239">
        <v>69</v>
      </c>
      <c r="X301" s="239">
        <v>2</v>
      </c>
      <c r="Y301" s="239">
        <v>6</v>
      </c>
      <c r="Z301" s="239">
        <v>1</v>
      </c>
      <c r="AA301" s="239">
        <v>2</v>
      </c>
      <c r="AB301" s="239">
        <v>1</v>
      </c>
      <c r="AC301" s="239">
        <v>98</v>
      </c>
      <c r="AD301" s="239">
        <v>212</v>
      </c>
      <c r="AE301" s="239">
        <v>101</v>
      </c>
      <c r="AF301" s="239" t="s">
        <v>378</v>
      </c>
      <c r="AG301" s="239">
        <v>3</v>
      </c>
      <c r="AH301" s="239">
        <v>2</v>
      </c>
      <c r="AI301" s="239">
        <v>2</v>
      </c>
      <c r="AJ301" s="239">
        <v>7</v>
      </c>
      <c r="AK301" s="239">
        <v>21</v>
      </c>
      <c r="AL301" s="239">
        <v>54</v>
      </c>
      <c r="AM301" s="239" t="s">
        <v>374</v>
      </c>
      <c r="AN301" s="239">
        <v>99</v>
      </c>
      <c r="AO301" s="239">
        <v>1</v>
      </c>
      <c r="AP301" s="239">
        <v>1</v>
      </c>
      <c r="AS301" s="239">
        <v>3</v>
      </c>
      <c r="AT301" s="239">
        <v>98</v>
      </c>
      <c r="AU301" s="239">
        <v>65</v>
      </c>
      <c r="AV301" s="239">
        <v>11</v>
      </c>
      <c r="AW301" s="239">
        <v>21</v>
      </c>
      <c r="CT301" s="239">
        <v>457372</v>
      </c>
      <c r="CU301" s="239">
        <v>4965753</v>
      </c>
      <c r="CV301" s="239">
        <v>44.843910899999997</v>
      </c>
      <c r="CW301" s="239">
        <v>-93.539400099999995</v>
      </c>
      <c r="CX301" s="239" t="s">
        <v>379</v>
      </c>
      <c r="CY301" s="239" t="s">
        <v>2433</v>
      </c>
    </row>
    <row r="302" spans="1:103" x14ac:dyDescent="0.25">
      <c r="A302" s="239">
        <v>595767</v>
      </c>
      <c r="B302" s="239">
        <v>2</v>
      </c>
      <c r="C302" s="239">
        <v>212</v>
      </c>
      <c r="D302" s="239">
        <v>152.858</v>
      </c>
      <c r="E302" s="239">
        <v>10</v>
      </c>
      <c r="F302" s="239" t="s">
        <v>2307</v>
      </c>
      <c r="H302" s="239" t="s">
        <v>374</v>
      </c>
      <c r="I302" s="239">
        <v>25</v>
      </c>
      <c r="K302" s="239">
        <v>18505983</v>
      </c>
      <c r="M302" s="239">
        <v>5</v>
      </c>
      <c r="N302" s="239">
        <v>7</v>
      </c>
      <c r="O302" s="239">
        <v>2018</v>
      </c>
      <c r="P302" s="239" t="s">
        <v>381</v>
      </c>
      <c r="Q302" s="239">
        <v>15</v>
      </c>
      <c r="R302" s="239" t="s">
        <v>376</v>
      </c>
      <c r="S302" s="239">
        <v>5</v>
      </c>
      <c r="T302" s="239">
        <v>0</v>
      </c>
      <c r="U302" s="239">
        <v>2</v>
      </c>
      <c r="V302" s="239">
        <v>12</v>
      </c>
      <c r="W302" s="239">
        <v>10</v>
      </c>
      <c r="X302" s="239">
        <v>2</v>
      </c>
      <c r="Y302" s="239">
        <v>1</v>
      </c>
      <c r="Z302" s="239">
        <v>1</v>
      </c>
      <c r="AB302" s="239">
        <v>1</v>
      </c>
      <c r="AC302" s="239">
        <v>98</v>
      </c>
      <c r="AD302" s="239" t="s">
        <v>2434</v>
      </c>
      <c r="AF302" s="239" t="s">
        <v>470</v>
      </c>
      <c r="AG302" s="239">
        <v>7</v>
      </c>
      <c r="AH302" s="239">
        <v>2</v>
      </c>
      <c r="AI302" s="239">
        <v>49</v>
      </c>
      <c r="AJ302" s="239">
        <v>4</v>
      </c>
      <c r="AK302" s="239">
        <v>21</v>
      </c>
      <c r="AL302" s="239">
        <v>56</v>
      </c>
      <c r="AM302" s="239" t="s">
        <v>374</v>
      </c>
      <c r="AN302" s="239">
        <v>5</v>
      </c>
      <c r="AO302" s="239">
        <v>4</v>
      </c>
      <c r="AS302" s="239">
        <v>90</v>
      </c>
      <c r="AT302" s="239">
        <v>25</v>
      </c>
      <c r="AU302" s="239">
        <v>65</v>
      </c>
      <c r="AV302" s="239">
        <v>11</v>
      </c>
      <c r="AW302" s="239">
        <v>21</v>
      </c>
      <c r="AX302" s="239">
        <v>2</v>
      </c>
      <c r="AY302" s="239">
        <v>2</v>
      </c>
      <c r="AZ302" s="239">
        <v>4</v>
      </c>
      <c r="BA302" s="239">
        <v>26</v>
      </c>
      <c r="BB302" s="239">
        <v>38</v>
      </c>
      <c r="BC302" s="239" t="s">
        <v>374</v>
      </c>
      <c r="BD302" s="239">
        <v>5</v>
      </c>
      <c r="BE302" s="239">
        <v>1</v>
      </c>
      <c r="BI302" s="239">
        <v>90</v>
      </c>
      <c r="BJ302" s="239">
        <v>25</v>
      </c>
      <c r="BK302" s="239">
        <v>65</v>
      </c>
      <c r="BL302" s="239">
        <v>11</v>
      </c>
      <c r="BM302" s="239">
        <v>21</v>
      </c>
      <c r="CT302" s="239">
        <v>457370.256540514</v>
      </c>
      <c r="CU302" s="239">
        <v>4965778.4353568703</v>
      </c>
      <c r="CV302" s="239">
        <v>44.844143199999998</v>
      </c>
      <c r="CW302" s="239">
        <v>-93.539421140000002</v>
      </c>
      <c r="CX302" s="239" t="s">
        <v>438</v>
      </c>
      <c r="CY302" s="239" t="s">
        <v>2435</v>
      </c>
    </row>
    <row r="303" spans="1:103" x14ac:dyDescent="0.25">
      <c r="A303" s="239">
        <v>735093</v>
      </c>
      <c r="B303" s="239">
        <v>2</v>
      </c>
      <c r="C303" s="239">
        <v>212</v>
      </c>
      <c r="D303" s="239">
        <v>152.874</v>
      </c>
      <c r="E303" s="239">
        <v>10</v>
      </c>
      <c r="F303" s="239" t="s">
        <v>2307</v>
      </c>
      <c r="H303" s="239" t="s">
        <v>374</v>
      </c>
      <c r="I303" s="239">
        <v>25</v>
      </c>
      <c r="K303" s="239">
        <v>19018513</v>
      </c>
      <c r="M303" s="239">
        <v>6</v>
      </c>
      <c r="N303" s="239">
        <v>28</v>
      </c>
      <c r="O303" s="239">
        <v>2019</v>
      </c>
      <c r="P303" s="239" t="s">
        <v>383</v>
      </c>
      <c r="Q303" s="239">
        <v>19</v>
      </c>
      <c r="R303" s="239" t="s">
        <v>376</v>
      </c>
      <c r="S303" s="239">
        <v>5</v>
      </c>
      <c r="T303" s="239">
        <v>0</v>
      </c>
      <c r="U303" s="239">
        <v>2</v>
      </c>
      <c r="V303" s="239">
        <v>10</v>
      </c>
      <c r="W303" s="239">
        <v>10</v>
      </c>
      <c r="X303" s="239">
        <v>2</v>
      </c>
      <c r="Y303" s="239">
        <v>1</v>
      </c>
      <c r="Z303" s="239">
        <v>1</v>
      </c>
      <c r="AB303" s="239">
        <v>1</v>
      </c>
      <c r="AC303" s="239">
        <v>98</v>
      </c>
      <c r="AD303" s="239" t="s">
        <v>377</v>
      </c>
      <c r="AF303" s="239" t="s">
        <v>470</v>
      </c>
      <c r="AG303" s="239">
        <v>5</v>
      </c>
      <c r="AH303" s="239">
        <v>2</v>
      </c>
      <c r="AI303" s="239">
        <v>90</v>
      </c>
      <c r="AJ303" s="239">
        <v>4</v>
      </c>
      <c r="AK303" s="239">
        <v>21</v>
      </c>
      <c r="AL303" s="239">
        <v>82</v>
      </c>
      <c r="AM303" s="239" t="s">
        <v>374</v>
      </c>
      <c r="AN303" s="239">
        <v>5</v>
      </c>
      <c r="AO303" s="239">
        <v>1</v>
      </c>
      <c r="AS303" s="239">
        <v>15</v>
      </c>
      <c r="AT303" s="239">
        <v>9</v>
      </c>
      <c r="AU303" s="239">
        <v>65</v>
      </c>
      <c r="AV303" s="239">
        <v>11</v>
      </c>
      <c r="AW303" s="239">
        <v>21</v>
      </c>
      <c r="AX303" s="239">
        <v>2</v>
      </c>
      <c r="AY303" s="239">
        <v>2</v>
      </c>
      <c r="AZ303" s="239">
        <v>4</v>
      </c>
      <c r="BA303" s="239">
        <v>21</v>
      </c>
      <c r="BB303" s="239">
        <v>17</v>
      </c>
      <c r="BC303" s="239" t="s">
        <v>384</v>
      </c>
      <c r="BD303" s="239">
        <v>5</v>
      </c>
      <c r="BE303" s="239">
        <v>10</v>
      </c>
      <c r="BI303" s="239">
        <v>15</v>
      </c>
      <c r="BJ303" s="239">
        <v>9</v>
      </c>
      <c r="BK303" s="239">
        <v>65</v>
      </c>
      <c r="BL303" s="239">
        <v>11</v>
      </c>
      <c r="BM303" s="239">
        <v>21</v>
      </c>
      <c r="CT303" s="239">
        <v>457409.92466421099</v>
      </c>
      <c r="CU303" s="239">
        <v>4965796.2684560996</v>
      </c>
      <c r="CV303" s="239">
        <v>44.844306099999997</v>
      </c>
      <c r="CW303" s="239">
        <v>-93.538920709999999</v>
      </c>
      <c r="CX303" s="239" t="s">
        <v>379</v>
      </c>
      <c r="CY303" s="239" t="s">
        <v>2436</v>
      </c>
    </row>
    <row r="304" spans="1:103" x14ac:dyDescent="0.25">
      <c r="A304" s="239">
        <v>10852977</v>
      </c>
      <c r="B304" s="239">
        <v>2</v>
      </c>
      <c r="C304" s="239">
        <v>212</v>
      </c>
      <c r="D304" s="239">
        <v>152.881</v>
      </c>
      <c r="E304" s="239">
        <v>10</v>
      </c>
      <c r="F304" s="239" t="s">
        <v>2307</v>
      </c>
      <c r="H304" s="239" t="s">
        <v>374</v>
      </c>
      <c r="I304" s="239">
        <v>25</v>
      </c>
      <c r="K304" s="239">
        <v>13021834</v>
      </c>
      <c r="L304" s="239">
        <v>132000129</v>
      </c>
      <c r="M304" s="239">
        <v>7</v>
      </c>
      <c r="N304" s="239">
        <v>19</v>
      </c>
      <c r="O304" s="239">
        <v>2013</v>
      </c>
      <c r="P304" s="239" t="s">
        <v>383</v>
      </c>
      <c r="Q304" s="239">
        <v>16</v>
      </c>
      <c r="R304" s="239" t="s">
        <v>376</v>
      </c>
      <c r="S304" s="239">
        <v>5</v>
      </c>
      <c r="T304" s="239">
        <v>0</v>
      </c>
      <c r="U304" s="239">
        <v>3</v>
      </c>
      <c r="V304" s="239">
        <v>1</v>
      </c>
      <c r="W304" s="239">
        <v>10</v>
      </c>
      <c r="X304" s="239">
        <v>3</v>
      </c>
      <c r="Y304" s="239">
        <v>1</v>
      </c>
      <c r="Z304" s="239">
        <v>1</v>
      </c>
      <c r="AB304" s="239">
        <v>1</v>
      </c>
      <c r="AC304" s="239">
        <v>98</v>
      </c>
      <c r="AD304" s="239" t="s">
        <v>2437</v>
      </c>
      <c r="AE304" s="239" t="s">
        <v>2427</v>
      </c>
      <c r="AF304" s="239" t="s">
        <v>378</v>
      </c>
      <c r="AG304" s="239">
        <v>7</v>
      </c>
      <c r="AH304" s="239">
        <v>2</v>
      </c>
      <c r="AI304" s="239">
        <v>3</v>
      </c>
      <c r="AJ304" s="239">
        <v>4</v>
      </c>
      <c r="AK304" s="239">
        <v>21</v>
      </c>
      <c r="AL304" s="239">
        <v>45</v>
      </c>
      <c r="AM304" s="239" t="s">
        <v>374</v>
      </c>
      <c r="AN304" s="239">
        <v>5</v>
      </c>
      <c r="AO304" s="239">
        <v>15</v>
      </c>
      <c r="AS304" s="239">
        <v>2</v>
      </c>
      <c r="AT304" s="239">
        <v>20</v>
      </c>
      <c r="AU304" s="239">
        <v>45</v>
      </c>
      <c r="AV304" s="239">
        <v>11</v>
      </c>
      <c r="AW304" s="239">
        <v>20</v>
      </c>
      <c r="AX304" s="239">
        <v>2</v>
      </c>
      <c r="AY304" s="239">
        <v>1</v>
      </c>
      <c r="AZ304" s="239">
        <v>4</v>
      </c>
      <c r="BA304" s="239">
        <v>8</v>
      </c>
      <c r="BB304" s="239">
        <v>55</v>
      </c>
      <c r="BC304" s="239" t="s">
        <v>374</v>
      </c>
      <c r="BD304" s="239">
        <v>5</v>
      </c>
      <c r="BE304" s="239">
        <v>1</v>
      </c>
      <c r="BI304" s="239">
        <v>2</v>
      </c>
      <c r="BJ304" s="239">
        <v>20</v>
      </c>
      <c r="BK304" s="239">
        <v>45</v>
      </c>
      <c r="BL304" s="239">
        <v>11</v>
      </c>
      <c r="BM304" s="239">
        <v>20</v>
      </c>
      <c r="BN304" s="239">
        <v>2</v>
      </c>
      <c r="BO304" s="239">
        <v>4</v>
      </c>
      <c r="BP304" s="239">
        <v>4</v>
      </c>
      <c r="BQ304" s="239">
        <v>8</v>
      </c>
      <c r="BR304" s="239">
        <v>61</v>
      </c>
      <c r="BS304" s="239" t="s">
        <v>384</v>
      </c>
      <c r="BT304" s="239">
        <v>5</v>
      </c>
      <c r="BU304" s="239">
        <v>1</v>
      </c>
      <c r="BY304" s="239">
        <v>2</v>
      </c>
      <c r="BZ304" s="239">
        <v>20</v>
      </c>
      <c r="CA304" s="239">
        <v>45</v>
      </c>
      <c r="CB304" s="239">
        <v>11</v>
      </c>
      <c r="CC304" s="239">
        <v>20</v>
      </c>
      <c r="CT304" s="239">
        <v>457417</v>
      </c>
      <c r="CU304" s="239">
        <v>4965773</v>
      </c>
      <c r="CV304" s="239">
        <v>44.844094599999998</v>
      </c>
      <c r="CW304" s="239">
        <v>-93.538832099999993</v>
      </c>
      <c r="CX304" s="239" t="s">
        <v>379</v>
      </c>
      <c r="CY304" s="239" t="s">
        <v>2438</v>
      </c>
    </row>
    <row r="305" spans="1:103" x14ac:dyDescent="0.25">
      <c r="A305" s="239">
        <v>10854074</v>
      </c>
      <c r="B305" s="239">
        <v>2</v>
      </c>
      <c r="C305" s="239">
        <v>212</v>
      </c>
      <c r="D305" s="239">
        <v>152.881</v>
      </c>
      <c r="E305" s="239">
        <v>10</v>
      </c>
      <c r="F305" s="239" t="s">
        <v>2307</v>
      </c>
      <c r="H305" s="239" t="s">
        <v>374</v>
      </c>
      <c r="I305" s="239">
        <v>25</v>
      </c>
      <c r="K305" s="239">
        <v>13509175</v>
      </c>
      <c r="L305" s="239">
        <v>132580138</v>
      </c>
      <c r="M305" s="239">
        <v>9</v>
      </c>
      <c r="N305" s="239">
        <v>9</v>
      </c>
      <c r="O305" s="239">
        <v>2013</v>
      </c>
      <c r="P305" s="239" t="s">
        <v>381</v>
      </c>
      <c r="Q305" s="239">
        <v>11</v>
      </c>
      <c r="S305" s="239">
        <v>3</v>
      </c>
      <c r="T305" s="239">
        <v>0</v>
      </c>
      <c r="U305" s="239">
        <v>2</v>
      </c>
      <c r="V305" s="239">
        <v>1</v>
      </c>
      <c r="W305" s="239">
        <v>10</v>
      </c>
      <c r="X305" s="239">
        <v>2</v>
      </c>
      <c r="Y305" s="239">
        <v>1</v>
      </c>
      <c r="Z305" s="239">
        <v>2</v>
      </c>
      <c r="AB305" s="239">
        <v>1</v>
      </c>
      <c r="AC305" s="239">
        <v>98</v>
      </c>
      <c r="AD305" s="239" t="s">
        <v>404</v>
      </c>
      <c r="AE305" s="239" t="s">
        <v>2439</v>
      </c>
      <c r="AF305" s="239" t="s">
        <v>378</v>
      </c>
      <c r="AG305" s="239">
        <v>7</v>
      </c>
      <c r="AH305" s="239">
        <v>2</v>
      </c>
      <c r="AI305" s="239">
        <v>3</v>
      </c>
      <c r="AJ305" s="239">
        <v>4</v>
      </c>
      <c r="AK305" s="239">
        <v>21</v>
      </c>
      <c r="AL305" s="239">
        <v>33</v>
      </c>
      <c r="AM305" s="239" t="s">
        <v>374</v>
      </c>
      <c r="AN305" s="239">
        <v>5</v>
      </c>
      <c r="AO305" s="239">
        <v>1</v>
      </c>
      <c r="AS305" s="239">
        <v>1</v>
      </c>
      <c r="AT305" s="239">
        <v>98</v>
      </c>
      <c r="AU305" s="239">
        <v>65</v>
      </c>
      <c r="AV305" s="239">
        <v>11</v>
      </c>
      <c r="AW305" s="239">
        <v>21</v>
      </c>
      <c r="AX305" s="239">
        <v>2</v>
      </c>
      <c r="AY305" s="239">
        <v>4</v>
      </c>
      <c r="AZ305" s="239">
        <v>4</v>
      </c>
      <c r="BA305" s="239">
        <v>21</v>
      </c>
      <c r="BB305" s="239">
        <v>21</v>
      </c>
      <c r="BC305" s="239" t="s">
        <v>374</v>
      </c>
      <c r="BD305" s="239">
        <v>9</v>
      </c>
      <c r="BE305" s="239">
        <v>15</v>
      </c>
      <c r="BF305" s="239">
        <v>72</v>
      </c>
      <c r="BI305" s="239">
        <v>1</v>
      </c>
      <c r="BJ305" s="239">
        <v>98</v>
      </c>
      <c r="BK305" s="239">
        <v>65</v>
      </c>
      <c r="BL305" s="239">
        <v>11</v>
      </c>
      <c r="BM305" s="239">
        <v>21</v>
      </c>
      <c r="CT305" s="239">
        <v>457417</v>
      </c>
      <c r="CU305" s="239">
        <v>4965773</v>
      </c>
      <c r="CV305" s="239">
        <v>44.844094599999998</v>
      </c>
      <c r="CW305" s="239">
        <v>-93.538832099999993</v>
      </c>
      <c r="CX305" s="239" t="s">
        <v>379</v>
      </c>
      <c r="CY305" s="239" t="s">
        <v>2440</v>
      </c>
    </row>
    <row r="306" spans="1:103" x14ac:dyDescent="0.25">
      <c r="A306" s="239">
        <v>10934071</v>
      </c>
      <c r="B306" s="239">
        <v>2</v>
      </c>
      <c r="C306" s="239">
        <v>212</v>
      </c>
      <c r="D306" s="239">
        <v>152.881</v>
      </c>
      <c r="E306" s="239">
        <v>10</v>
      </c>
      <c r="F306" s="239" t="s">
        <v>2307</v>
      </c>
      <c r="H306" s="239" t="s">
        <v>374</v>
      </c>
      <c r="I306" s="239">
        <v>25</v>
      </c>
      <c r="K306" s="239">
        <v>14007366</v>
      </c>
      <c r="L306" s="239">
        <v>140720019</v>
      </c>
      <c r="M306" s="239">
        <v>3</v>
      </c>
      <c r="N306" s="239">
        <v>12</v>
      </c>
      <c r="O306" s="239">
        <v>2014</v>
      </c>
      <c r="P306" s="239" t="s">
        <v>375</v>
      </c>
      <c r="Q306" s="239">
        <v>16</v>
      </c>
      <c r="R306" s="239" t="s">
        <v>376</v>
      </c>
      <c r="S306" s="239">
        <v>4</v>
      </c>
      <c r="T306" s="239">
        <v>0</v>
      </c>
      <c r="U306" s="239">
        <v>1</v>
      </c>
      <c r="V306" s="239">
        <v>4</v>
      </c>
      <c r="W306" s="239">
        <v>83</v>
      </c>
      <c r="X306" s="239">
        <v>25</v>
      </c>
      <c r="Y306" s="239">
        <v>1</v>
      </c>
      <c r="Z306" s="239">
        <v>1</v>
      </c>
      <c r="AB306" s="239">
        <v>2</v>
      </c>
      <c r="AC306" s="239">
        <v>98</v>
      </c>
      <c r="AD306" s="239" t="s">
        <v>400</v>
      </c>
      <c r="AE306" s="239" t="s">
        <v>2427</v>
      </c>
      <c r="AF306" s="239" t="s">
        <v>378</v>
      </c>
      <c r="AG306" s="239">
        <v>3</v>
      </c>
      <c r="AH306" s="239">
        <v>2</v>
      </c>
      <c r="AI306" s="239">
        <v>3</v>
      </c>
      <c r="AJ306" s="239">
        <v>4</v>
      </c>
      <c r="AK306" s="239">
        <v>28</v>
      </c>
      <c r="AL306" s="239">
        <v>59</v>
      </c>
      <c r="AM306" s="239" t="s">
        <v>374</v>
      </c>
      <c r="AN306" s="239">
        <v>5</v>
      </c>
      <c r="AS306" s="239">
        <v>1</v>
      </c>
      <c r="AT306" s="239">
        <v>98</v>
      </c>
      <c r="AU306" s="239">
        <v>65</v>
      </c>
      <c r="AV306" s="239">
        <v>11</v>
      </c>
      <c r="AW306" s="239">
        <v>21</v>
      </c>
      <c r="CT306" s="239">
        <v>457417</v>
      </c>
      <c r="CU306" s="239">
        <v>4965773</v>
      </c>
      <c r="CV306" s="239">
        <v>44.844094599999998</v>
      </c>
      <c r="CW306" s="239">
        <v>-93.538832099999993</v>
      </c>
      <c r="CX306" s="239" t="s">
        <v>379</v>
      </c>
      <c r="CY306" s="239" t="s">
        <v>2441</v>
      </c>
    </row>
    <row r="307" spans="1:103" x14ac:dyDescent="0.25">
      <c r="A307" s="239">
        <v>10935136</v>
      </c>
      <c r="B307" s="239">
        <v>2</v>
      </c>
      <c r="C307" s="239">
        <v>212</v>
      </c>
      <c r="D307" s="239">
        <v>152.881</v>
      </c>
      <c r="E307" s="239">
        <v>10</v>
      </c>
      <c r="F307" s="239" t="s">
        <v>2307</v>
      </c>
      <c r="H307" s="239" t="s">
        <v>374</v>
      </c>
      <c r="I307" s="239">
        <v>25</v>
      </c>
      <c r="K307" s="239">
        <v>14014377</v>
      </c>
      <c r="L307" s="239">
        <v>141310062</v>
      </c>
      <c r="M307" s="239">
        <v>5</v>
      </c>
      <c r="N307" s="239">
        <v>11</v>
      </c>
      <c r="O307" s="239">
        <v>2014</v>
      </c>
      <c r="P307" s="239" t="s">
        <v>389</v>
      </c>
      <c r="Q307" s="239">
        <v>13</v>
      </c>
      <c r="R307" s="239" t="s">
        <v>393</v>
      </c>
      <c r="S307" s="239">
        <v>5</v>
      </c>
      <c r="T307" s="239">
        <v>0</v>
      </c>
      <c r="U307" s="239">
        <v>1</v>
      </c>
      <c r="V307" s="239">
        <v>10</v>
      </c>
      <c r="W307" s="239">
        <v>16</v>
      </c>
      <c r="X307" s="239">
        <v>2</v>
      </c>
      <c r="Y307" s="239">
        <v>1</v>
      </c>
      <c r="Z307" s="239">
        <v>2</v>
      </c>
      <c r="AB307" s="239">
        <v>1</v>
      </c>
      <c r="AC307" s="239">
        <v>98</v>
      </c>
      <c r="AD307" s="239" t="s">
        <v>377</v>
      </c>
      <c r="AE307" s="239" t="s">
        <v>2442</v>
      </c>
      <c r="AF307" s="239" t="s">
        <v>378</v>
      </c>
      <c r="AG307" s="239">
        <v>4</v>
      </c>
      <c r="AH307" s="239">
        <v>2</v>
      </c>
      <c r="AI307" s="239">
        <v>1</v>
      </c>
      <c r="AJ307" s="239">
        <v>3</v>
      </c>
      <c r="AK307" s="239">
        <v>21</v>
      </c>
      <c r="AL307" s="239">
        <v>41</v>
      </c>
      <c r="AM307" s="239" t="s">
        <v>374</v>
      </c>
      <c r="AN307" s="239">
        <v>5</v>
      </c>
      <c r="AO307" s="239">
        <v>1</v>
      </c>
      <c r="AS307" s="239">
        <v>1</v>
      </c>
      <c r="AT307" s="239">
        <v>98</v>
      </c>
      <c r="AU307" s="239">
        <v>65</v>
      </c>
      <c r="AV307" s="239">
        <v>11</v>
      </c>
      <c r="AW307" s="239">
        <v>21</v>
      </c>
      <c r="CT307" s="239">
        <v>457417</v>
      </c>
      <c r="CU307" s="239">
        <v>4965773</v>
      </c>
      <c r="CV307" s="239">
        <v>44.844094599999998</v>
      </c>
      <c r="CW307" s="239">
        <v>-93.538832099999993</v>
      </c>
      <c r="CX307" s="239" t="s">
        <v>379</v>
      </c>
      <c r="CY307" s="239" t="s">
        <v>2443</v>
      </c>
    </row>
    <row r="308" spans="1:103" x14ac:dyDescent="0.25">
      <c r="A308" s="239">
        <v>10939574</v>
      </c>
      <c r="B308" s="239">
        <v>2</v>
      </c>
      <c r="C308" s="239">
        <v>212</v>
      </c>
      <c r="D308" s="239">
        <v>152.881</v>
      </c>
      <c r="E308" s="239">
        <v>10</v>
      </c>
      <c r="F308" s="239" t="s">
        <v>2307</v>
      </c>
      <c r="H308" s="239" t="s">
        <v>374</v>
      </c>
      <c r="I308" s="239">
        <v>25</v>
      </c>
      <c r="K308" s="239">
        <v>14040158</v>
      </c>
      <c r="L308" s="239">
        <v>143500168</v>
      </c>
      <c r="M308" s="239">
        <v>12</v>
      </c>
      <c r="N308" s="239">
        <v>16</v>
      </c>
      <c r="O308" s="239">
        <v>2014</v>
      </c>
      <c r="P308" s="239" t="s">
        <v>391</v>
      </c>
      <c r="Q308" s="239">
        <v>10</v>
      </c>
      <c r="R308" s="239" t="s">
        <v>393</v>
      </c>
      <c r="S308" s="239">
        <v>5</v>
      </c>
      <c r="T308" s="239">
        <v>0</v>
      </c>
      <c r="U308" s="239">
        <v>1</v>
      </c>
      <c r="V308" s="239">
        <v>7</v>
      </c>
      <c r="W308" s="239">
        <v>26</v>
      </c>
      <c r="X308" s="239">
        <v>25</v>
      </c>
      <c r="Y308" s="239">
        <v>1</v>
      </c>
      <c r="Z308" s="239">
        <v>2</v>
      </c>
      <c r="AA308" s="239">
        <v>7</v>
      </c>
      <c r="AB308" s="239">
        <v>5</v>
      </c>
      <c r="AC308" s="239">
        <v>98</v>
      </c>
      <c r="AD308" s="239" t="s">
        <v>400</v>
      </c>
      <c r="AE308" s="239" t="s">
        <v>2444</v>
      </c>
      <c r="AF308" s="239" t="s">
        <v>378</v>
      </c>
      <c r="AG308" s="239">
        <v>3</v>
      </c>
      <c r="AH308" s="239">
        <v>2</v>
      </c>
      <c r="AI308" s="239">
        <v>3</v>
      </c>
      <c r="AJ308" s="239">
        <v>3</v>
      </c>
      <c r="AK308" s="239">
        <v>21</v>
      </c>
      <c r="AL308" s="239">
        <v>23</v>
      </c>
      <c r="AM308" s="239" t="s">
        <v>374</v>
      </c>
      <c r="AN308" s="239">
        <v>5</v>
      </c>
      <c r="AS308" s="239">
        <v>2</v>
      </c>
      <c r="AT308" s="239">
        <v>98</v>
      </c>
      <c r="AU308" s="239">
        <v>65</v>
      </c>
      <c r="AV308" s="239">
        <v>11</v>
      </c>
      <c r="AW308" s="239">
        <v>21</v>
      </c>
      <c r="CT308" s="239">
        <v>457417</v>
      </c>
      <c r="CU308" s="239">
        <v>4965773</v>
      </c>
      <c r="CV308" s="239">
        <v>44.844094599999998</v>
      </c>
      <c r="CW308" s="239">
        <v>-93.538832099999993</v>
      </c>
      <c r="CX308" s="239" t="s">
        <v>379</v>
      </c>
      <c r="CY308" s="239" t="s">
        <v>2445</v>
      </c>
    </row>
    <row r="309" spans="1:103" x14ac:dyDescent="0.25">
      <c r="A309" s="239">
        <v>11021703</v>
      </c>
      <c r="B309" s="239">
        <v>2</v>
      </c>
      <c r="C309" s="239">
        <v>212</v>
      </c>
      <c r="D309" s="239">
        <v>152.881</v>
      </c>
      <c r="E309" s="239">
        <v>10</v>
      </c>
      <c r="F309" s="239" t="s">
        <v>2307</v>
      </c>
      <c r="H309" s="239" t="s">
        <v>374</v>
      </c>
      <c r="I309" s="239">
        <v>25</v>
      </c>
      <c r="K309" s="239">
        <v>15029697</v>
      </c>
      <c r="L309" s="239">
        <v>152530032</v>
      </c>
      <c r="M309" s="239">
        <v>9</v>
      </c>
      <c r="N309" s="239">
        <v>10</v>
      </c>
      <c r="O309" s="239">
        <v>2015</v>
      </c>
      <c r="P309" s="239" t="s">
        <v>416</v>
      </c>
      <c r="Q309" s="239">
        <v>7</v>
      </c>
      <c r="R309" s="239" t="s">
        <v>393</v>
      </c>
      <c r="S309" s="239">
        <v>5</v>
      </c>
      <c r="T309" s="239">
        <v>0</v>
      </c>
      <c r="U309" s="239">
        <v>3</v>
      </c>
      <c r="V309" s="239">
        <v>1</v>
      </c>
      <c r="W309" s="239">
        <v>10</v>
      </c>
      <c r="X309" s="239">
        <v>90</v>
      </c>
      <c r="Y309" s="239">
        <v>2</v>
      </c>
      <c r="Z309" s="239">
        <v>2</v>
      </c>
      <c r="AB309" s="239">
        <v>2</v>
      </c>
      <c r="AC309" s="239">
        <v>98</v>
      </c>
      <c r="AD309" s="239" t="s">
        <v>377</v>
      </c>
      <c r="AE309" s="239" t="s">
        <v>2347</v>
      </c>
      <c r="AF309" s="239" t="s">
        <v>378</v>
      </c>
      <c r="AG309" s="239">
        <v>7</v>
      </c>
      <c r="AH309" s="239">
        <v>2</v>
      </c>
      <c r="AI309" s="239">
        <v>4</v>
      </c>
      <c r="AJ309" s="239">
        <v>3</v>
      </c>
      <c r="AK309" s="239">
        <v>21</v>
      </c>
      <c r="AL309" s="239">
        <v>34</v>
      </c>
      <c r="AM309" s="239" t="s">
        <v>374</v>
      </c>
      <c r="AN309" s="239">
        <v>5</v>
      </c>
      <c r="AO309" s="239">
        <v>1</v>
      </c>
      <c r="AS309" s="239">
        <v>3</v>
      </c>
      <c r="AT309" s="239">
        <v>90</v>
      </c>
      <c r="AU309" s="239">
        <v>65</v>
      </c>
      <c r="AV309" s="239">
        <v>11</v>
      </c>
      <c r="AW309" s="239">
        <v>21</v>
      </c>
      <c r="AX309" s="239">
        <v>2</v>
      </c>
      <c r="AY309" s="239">
        <v>2</v>
      </c>
      <c r="AZ309" s="239">
        <v>3</v>
      </c>
      <c r="BA309" s="239">
        <v>21</v>
      </c>
      <c r="BB309" s="239">
        <v>45</v>
      </c>
      <c r="BC309" s="239" t="s">
        <v>384</v>
      </c>
      <c r="BD309" s="239">
        <v>5</v>
      </c>
      <c r="BE309" s="239">
        <v>1</v>
      </c>
      <c r="BI309" s="239">
        <v>3</v>
      </c>
      <c r="BJ309" s="239">
        <v>90</v>
      </c>
      <c r="BK309" s="239">
        <v>65</v>
      </c>
      <c r="BL309" s="239">
        <v>11</v>
      </c>
      <c r="BM309" s="239">
        <v>21</v>
      </c>
      <c r="BN309" s="239">
        <v>2</v>
      </c>
      <c r="BO309" s="239">
        <v>2</v>
      </c>
      <c r="BP309" s="239">
        <v>3</v>
      </c>
      <c r="BQ309" s="239">
        <v>21</v>
      </c>
      <c r="BR309" s="239">
        <v>23</v>
      </c>
      <c r="BS309" s="239" t="s">
        <v>374</v>
      </c>
      <c r="BT309" s="239">
        <v>5</v>
      </c>
      <c r="BU309" s="239">
        <v>5</v>
      </c>
      <c r="BY309" s="239">
        <v>3</v>
      </c>
      <c r="BZ309" s="239">
        <v>90</v>
      </c>
      <c r="CA309" s="239">
        <v>65</v>
      </c>
      <c r="CB309" s="239">
        <v>11</v>
      </c>
      <c r="CC309" s="239">
        <v>21</v>
      </c>
      <c r="CT309" s="239">
        <v>457417</v>
      </c>
      <c r="CU309" s="239">
        <v>4965773</v>
      </c>
      <c r="CV309" s="239">
        <v>44.844094599999998</v>
      </c>
      <c r="CW309" s="239">
        <v>-93.538832099999993</v>
      </c>
      <c r="CX309" s="239" t="s">
        <v>379</v>
      </c>
      <c r="CY309" s="239" t="s">
        <v>2446</v>
      </c>
    </row>
    <row r="310" spans="1:103" x14ac:dyDescent="0.25">
      <c r="A310" s="239">
        <v>691797</v>
      </c>
      <c r="B310" s="239">
        <v>2</v>
      </c>
      <c r="C310" s="239">
        <v>212</v>
      </c>
      <c r="D310" s="239">
        <v>152.88399999999999</v>
      </c>
      <c r="E310" s="239">
        <v>10</v>
      </c>
      <c r="F310" s="239" t="s">
        <v>2307</v>
      </c>
      <c r="H310" s="239" t="s">
        <v>374</v>
      </c>
      <c r="I310" s="239">
        <v>25</v>
      </c>
      <c r="K310" s="239">
        <v>19503184</v>
      </c>
      <c r="M310" s="239">
        <v>2</v>
      </c>
      <c r="N310" s="239">
        <v>25</v>
      </c>
      <c r="O310" s="239">
        <v>2019</v>
      </c>
      <c r="P310" s="239" t="s">
        <v>381</v>
      </c>
      <c r="Q310" s="239">
        <v>20</v>
      </c>
      <c r="S310" s="239">
        <v>3</v>
      </c>
      <c r="T310" s="239">
        <v>0</v>
      </c>
      <c r="U310" s="239">
        <v>1</v>
      </c>
      <c r="W310" s="239">
        <v>28</v>
      </c>
      <c r="X310" s="239">
        <v>2</v>
      </c>
      <c r="Y310" s="239">
        <v>4</v>
      </c>
      <c r="Z310" s="239">
        <v>1</v>
      </c>
      <c r="AB310" s="239">
        <v>1</v>
      </c>
      <c r="AC310" s="239">
        <v>98</v>
      </c>
      <c r="AD310" s="239" t="s">
        <v>2447</v>
      </c>
      <c r="AF310" s="239" t="s">
        <v>470</v>
      </c>
      <c r="AG310" s="239">
        <v>3</v>
      </c>
      <c r="AH310" s="239">
        <v>2</v>
      </c>
      <c r="AI310" s="239">
        <v>2</v>
      </c>
      <c r="AJ310" s="239">
        <v>3</v>
      </c>
      <c r="AK310" s="239">
        <v>21</v>
      </c>
      <c r="AL310" s="239">
        <v>37</v>
      </c>
      <c r="AM310" s="239" t="s">
        <v>384</v>
      </c>
      <c r="AN310" s="239">
        <v>7</v>
      </c>
      <c r="AO310" s="239">
        <v>75</v>
      </c>
      <c r="AS310" s="239">
        <v>15</v>
      </c>
      <c r="AT310" s="239">
        <v>9</v>
      </c>
      <c r="AU310" s="239">
        <v>65</v>
      </c>
      <c r="AV310" s="239">
        <v>11</v>
      </c>
      <c r="AW310" s="239">
        <v>21</v>
      </c>
      <c r="CT310" s="239">
        <v>457425.289983914</v>
      </c>
      <c r="CU310" s="239">
        <v>4965803.8354076697</v>
      </c>
      <c r="CV310" s="239">
        <v>44.844375130000003</v>
      </c>
      <c r="CW310" s="239">
        <v>-93.538726929999996</v>
      </c>
      <c r="CX310" s="239" t="s">
        <v>379</v>
      </c>
      <c r="CY310" s="239" t="s">
        <v>2448</v>
      </c>
    </row>
    <row r="311" spans="1:103" x14ac:dyDescent="0.25">
      <c r="A311" s="239">
        <v>732743</v>
      </c>
      <c r="B311" s="239">
        <v>2</v>
      </c>
      <c r="C311" s="239">
        <v>212</v>
      </c>
      <c r="D311" s="239">
        <v>152.90100000000001</v>
      </c>
      <c r="E311" s="239">
        <v>10</v>
      </c>
      <c r="F311" s="239" t="s">
        <v>2307</v>
      </c>
      <c r="H311" s="239" t="s">
        <v>374</v>
      </c>
      <c r="I311" s="239">
        <v>25</v>
      </c>
      <c r="K311" s="239">
        <v>19019918</v>
      </c>
      <c r="M311" s="239">
        <v>7</v>
      </c>
      <c r="N311" s="239">
        <v>11</v>
      </c>
      <c r="O311" s="239">
        <v>2019</v>
      </c>
      <c r="P311" s="239" t="s">
        <v>416</v>
      </c>
      <c r="Q311" s="239">
        <v>7</v>
      </c>
      <c r="R311" s="239" t="s">
        <v>393</v>
      </c>
      <c r="S311" s="239">
        <v>5</v>
      </c>
      <c r="T311" s="239">
        <v>0</v>
      </c>
      <c r="U311" s="239">
        <v>2</v>
      </c>
      <c r="V311" s="239">
        <v>12</v>
      </c>
      <c r="W311" s="239">
        <v>10</v>
      </c>
      <c r="X311" s="239">
        <v>2</v>
      </c>
      <c r="Y311" s="239">
        <v>1</v>
      </c>
      <c r="Z311" s="239">
        <v>1</v>
      </c>
      <c r="AB311" s="239">
        <v>1</v>
      </c>
      <c r="AC311" s="239">
        <v>98</v>
      </c>
      <c r="AD311" s="239" t="s">
        <v>377</v>
      </c>
      <c r="AF311" s="239" t="s">
        <v>378</v>
      </c>
      <c r="AG311" s="239">
        <v>7</v>
      </c>
      <c r="AH311" s="239">
        <v>2</v>
      </c>
      <c r="AI311" s="239">
        <v>4</v>
      </c>
      <c r="AJ311" s="239">
        <v>3</v>
      </c>
      <c r="AK311" s="239">
        <v>21</v>
      </c>
      <c r="AL311" s="239">
        <v>33</v>
      </c>
      <c r="AM311" s="239" t="s">
        <v>374</v>
      </c>
      <c r="AN311" s="239">
        <v>5</v>
      </c>
      <c r="AO311" s="239">
        <v>1</v>
      </c>
      <c r="AS311" s="239">
        <v>15</v>
      </c>
      <c r="AT311" s="239">
        <v>9</v>
      </c>
      <c r="AV311" s="239">
        <v>11</v>
      </c>
      <c r="AW311" s="239">
        <v>21</v>
      </c>
      <c r="AX311" s="239">
        <v>2</v>
      </c>
      <c r="AY311" s="239">
        <v>5</v>
      </c>
      <c r="AZ311" s="239">
        <v>3</v>
      </c>
      <c r="BA311" s="239">
        <v>21</v>
      </c>
      <c r="BB311" s="239">
        <v>46</v>
      </c>
      <c r="BC311" s="239" t="s">
        <v>384</v>
      </c>
      <c r="BD311" s="239">
        <v>5</v>
      </c>
      <c r="BE311" s="239">
        <v>4</v>
      </c>
      <c r="BI311" s="239">
        <v>15</v>
      </c>
      <c r="BJ311" s="239">
        <v>9</v>
      </c>
      <c r="BL311" s="239">
        <v>11</v>
      </c>
      <c r="BM311" s="239">
        <v>21</v>
      </c>
      <c r="CT311" s="239">
        <v>457443.42791877902</v>
      </c>
      <c r="CU311" s="239">
        <v>4965791.0343901096</v>
      </c>
      <c r="CV311" s="239">
        <v>44.844260980000001</v>
      </c>
      <c r="CW311" s="239">
        <v>-93.538496350000003</v>
      </c>
      <c r="CX311" s="239" t="s">
        <v>379</v>
      </c>
      <c r="CY311" s="239" t="s">
        <v>2449</v>
      </c>
    </row>
    <row r="312" spans="1:103" x14ac:dyDescent="0.25">
      <c r="A312" s="239">
        <v>679173</v>
      </c>
      <c r="B312" s="239">
        <v>2</v>
      </c>
      <c r="C312" s="239">
        <v>212</v>
      </c>
      <c r="D312" s="239">
        <v>152.905</v>
      </c>
      <c r="E312" s="239">
        <v>10</v>
      </c>
      <c r="F312" s="239" t="s">
        <v>2307</v>
      </c>
      <c r="H312" s="239" t="s">
        <v>374</v>
      </c>
      <c r="I312" s="239">
        <v>25</v>
      </c>
      <c r="K312" s="239">
        <v>19002435</v>
      </c>
      <c r="M312" s="239">
        <v>1</v>
      </c>
      <c r="N312" s="239">
        <v>25</v>
      </c>
      <c r="O312" s="239">
        <v>2019</v>
      </c>
      <c r="P312" s="239" t="s">
        <v>383</v>
      </c>
      <c r="Q312" s="239">
        <v>18</v>
      </c>
      <c r="R312" s="239" t="s">
        <v>393</v>
      </c>
      <c r="S312" s="239">
        <v>5</v>
      </c>
      <c r="T312" s="239">
        <v>0</v>
      </c>
      <c r="U312" s="239">
        <v>1</v>
      </c>
      <c r="W312" s="239">
        <v>39</v>
      </c>
      <c r="X312" s="239">
        <v>2</v>
      </c>
      <c r="Y312" s="239">
        <v>4</v>
      </c>
      <c r="Z312" s="239">
        <v>1</v>
      </c>
      <c r="AB312" s="239">
        <v>1</v>
      </c>
      <c r="AC312" s="239">
        <v>98</v>
      </c>
      <c r="AD312" s="239" t="s">
        <v>377</v>
      </c>
      <c r="AF312" s="239" t="s">
        <v>378</v>
      </c>
      <c r="AG312" s="239">
        <v>4</v>
      </c>
      <c r="AH312" s="239">
        <v>2</v>
      </c>
      <c r="AI312" s="239">
        <v>2</v>
      </c>
      <c r="AJ312" s="239">
        <v>3</v>
      </c>
      <c r="AK312" s="239">
        <v>21</v>
      </c>
      <c r="AL312" s="239">
        <v>35</v>
      </c>
      <c r="AM312" s="239" t="s">
        <v>374</v>
      </c>
      <c r="AN312" s="239">
        <v>5</v>
      </c>
      <c r="AO312" s="239">
        <v>1</v>
      </c>
      <c r="AS312" s="239">
        <v>15</v>
      </c>
      <c r="AT312" s="239">
        <v>9</v>
      </c>
      <c r="AU312" s="239">
        <v>65</v>
      </c>
      <c r="AV312" s="239">
        <v>11</v>
      </c>
      <c r="AW312" s="239">
        <v>21</v>
      </c>
      <c r="CT312" s="239">
        <v>457450.00833814702</v>
      </c>
      <c r="CU312" s="239">
        <v>4965791.1320702396</v>
      </c>
      <c r="CV312" s="239">
        <v>44.844262260000001</v>
      </c>
      <c r="CW312" s="239">
        <v>-93.5384131</v>
      </c>
      <c r="CX312" s="239" t="s">
        <v>379</v>
      </c>
      <c r="CY312" s="239" t="s">
        <v>2450</v>
      </c>
    </row>
    <row r="313" spans="1:103" x14ac:dyDescent="0.25">
      <c r="A313" s="239">
        <v>623498</v>
      </c>
      <c r="B313" s="239">
        <v>2</v>
      </c>
      <c r="C313" s="239">
        <v>212</v>
      </c>
      <c r="D313" s="239">
        <v>152.90700000000001</v>
      </c>
      <c r="E313" s="239">
        <v>10</v>
      </c>
      <c r="F313" s="239" t="s">
        <v>2307</v>
      </c>
      <c r="H313" s="239" t="s">
        <v>374</v>
      </c>
      <c r="I313" s="239">
        <v>25</v>
      </c>
      <c r="K313" s="239">
        <v>18023275</v>
      </c>
      <c r="M313" s="239">
        <v>7</v>
      </c>
      <c r="N313" s="239">
        <v>26</v>
      </c>
      <c r="O313" s="239">
        <v>2018</v>
      </c>
      <c r="P313" s="239" t="s">
        <v>416</v>
      </c>
      <c r="Q313" s="239">
        <v>13</v>
      </c>
      <c r="S313" s="239">
        <v>3</v>
      </c>
      <c r="T313" s="239">
        <v>0</v>
      </c>
      <c r="U313" s="239">
        <v>1</v>
      </c>
      <c r="W313" s="239">
        <v>8</v>
      </c>
      <c r="X313" s="239">
        <v>3</v>
      </c>
      <c r="Y313" s="239">
        <v>1</v>
      </c>
      <c r="Z313" s="239">
        <v>2</v>
      </c>
      <c r="AB313" s="239">
        <v>1</v>
      </c>
      <c r="AC313" s="239">
        <v>98</v>
      </c>
      <c r="AD313" s="239" t="s">
        <v>377</v>
      </c>
      <c r="AE313" s="239" t="s">
        <v>2451</v>
      </c>
      <c r="AF313" s="239" t="s">
        <v>470</v>
      </c>
      <c r="AG313" s="239">
        <v>1</v>
      </c>
      <c r="AH313" s="239">
        <v>2</v>
      </c>
      <c r="AI313" s="239">
        <v>4</v>
      </c>
      <c r="AJ313" s="239">
        <v>4</v>
      </c>
      <c r="AK313" s="239">
        <v>23</v>
      </c>
      <c r="AL313" s="239">
        <v>68</v>
      </c>
      <c r="AM313" s="239" t="s">
        <v>374</v>
      </c>
      <c r="AN313" s="239">
        <v>5</v>
      </c>
      <c r="AO313" s="239">
        <v>2</v>
      </c>
      <c r="AS313" s="239">
        <v>14</v>
      </c>
      <c r="AT313" s="239">
        <v>20</v>
      </c>
      <c r="AU313" s="239">
        <v>45</v>
      </c>
      <c r="AV313" s="239">
        <v>11</v>
      </c>
      <c r="AW313" s="239">
        <v>21</v>
      </c>
      <c r="AX313" s="239">
        <v>5</v>
      </c>
      <c r="BB313" s="239">
        <v>18</v>
      </c>
      <c r="BC313" s="239" t="s">
        <v>384</v>
      </c>
      <c r="BD313" s="239">
        <v>5</v>
      </c>
      <c r="BE313" s="239">
        <v>22</v>
      </c>
      <c r="BG313" s="239">
        <v>34</v>
      </c>
      <c r="BH313" s="239">
        <v>1</v>
      </c>
      <c r="CT313" s="239">
        <v>457443.39452281699</v>
      </c>
      <c r="CU313" s="239">
        <v>4965811.1924306704</v>
      </c>
      <c r="CV313" s="239">
        <v>44.844442440000002</v>
      </c>
      <c r="CW313" s="239">
        <v>-93.538498469999993</v>
      </c>
      <c r="CX313" s="239" t="s">
        <v>379</v>
      </c>
      <c r="CY313" s="239" t="s">
        <v>2452</v>
      </c>
    </row>
    <row r="314" spans="1:103" x14ac:dyDescent="0.25">
      <c r="A314" s="239">
        <v>568495</v>
      </c>
      <c r="B314" s="239">
        <v>2</v>
      </c>
      <c r="C314" s="239">
        <v>212</v>
      </c>
      <c r="D314" s="239">
        <v>152.91999999999999</v>
      </c>
      <c r="E314" s="239">
        <v>10</v>
      </c>
      <c r="F314" s="239" t="s">
        <v>2307</v>
      </c>
      <c r="H314" s="239" t="s">
        <v>374</v>
      </c>
      <c r="I314" s="239">
        <v>25</v>
      </c>
      <c r="K314" s="239">
        <v>18502867</v>
      </c>
      <c r="M314" s="239">
        <v>2</v>
      </c>
      <c r="N314" s="239">
        <v>20</v>
      </c>
      <c r="O314" s="239">
        <v>2018</v>
      </c>
      <c r="P314" s="239" t="s">
        <v>391</v>
      </c>
      <c r="Q314" s="239">
        <v>8</v>
      </c>
      <c r="R314" s="239" t="s">
        <v>393</v>
      </c>
      <c r="S314" s="239">
        <v>5</v>
      </c>
      <c r="T314" s="239">
        <v>0</v>
      </c>
      <c r="U314" s="239">
        <v>2</v>
      </c>
      <c r="V314" s="239">
        <v>13</v>
      </c>
      <c r="W314" s="239">
        <v>10</v>
      </c>
      <c r="X314" s="239">
        <v>2</v>
      </c>
      <c r="Y314" s="239">
        <v>1</v>
      </c>
      <c r="Z314" s="239">
        <v>1</v>
      </c>
      <c r="AB314" s="239">
        <v>5</v>
      </c>
      <c r="AC314" s="239">
        <v>98</v>
      </c>
      <c r="AD314" s="239" t="s">
        <v>377</v>
      </c>
      <c r="AF314" s="239" t="s">
        <v>378</v>
      </c>
      <c r="AG314" s="239">
        <v>7</v>
      </c>
      <c r="AH314" s="239">
        <v>2</v>
      </c>
      <c r="AI314" s="239">
        <v>4</v>
      </c>
      <c r="AJ314" s="239">
        <v>3</v>
      </c>
      <c r="AK314" s="239">
        <v>27</v>
      </c>
      <c r="AL314" s="239">
        <v>75</v>
      </c>
      <c r="AM314" s="239" t="s">
        <v>374</v>
      </c>
      <c r="AN314" s="239">
        <v>5</v>
      </c>
      <c r="AO314" s="239">
        <v>1</v>
      </c>
      <c r="AS314" s="239">
        <v>15</v>
      </c>
      <c r="AT314" s="239">
        <v>98</v>
      </c>
      <c r="AU314" s="239">
        <v>65</v>
      </c>
      <c r="AV314" s="239">
        <v>11</v>
      </c>
      <c r="AW314" s="239">
        <v>21</v>
      </c>
      <c r="AX314" s="239">
        <v>2</v>
      </c>
      <c r="AY314" s="239">
        <v>5</v>
      </c>
      <c r="AZ314" s="239">
        <v>3</v>
      </c>
      <c r="BA314" s="239">
        <v>27</v>
      </c>
      <c r="BB314" s="239">
        <v>51</v>
      </c>
      <c r="BC314" s="239" t="s">
        <v>374</v>
      </c>
      <c r="BD314" s="239">
        <v>5</v>
      </c>
      <c r="BE314" s="239">
        <v>1</v>
      </c>
      <c r="BI314" s="239">
        <v>15</v>
      </c>
      <c r="BJ314" s="239">
        <v>98</v>
      </c>
      <c r="BK314" s="239">
        <v>65</v>
      </c>
      <c r="BL314" s="239">
        <v>11</v>
      </c>
      <c r="BM314" s="239">
        <v>21</v>
      </c>
      <c r="CT314" s="239">
        <v>457471.85674371402</v>
      </c>
      <c r="CU314" s="239">
        <v>4965803.8354076697</v>
      </c>
      <c r="CV314" s="239">
        <v>44.844377909999999</v>
      </c>
      <c r="CW314" s="239">
        <v>-93.538137710000001</v>
      </c>
      <c r="CX314" s="239" t="s">
        <v>379</v>
      </c>
      <c r="CY314" s="239" t="s">
        <v>2453</v>
      </c>
    </row>
    <row r="315" spans="1:103" x14ac:dyDescent="0.25">
      <c r="A315" s="239">
        <v>667575</v>
      </c>
      <c r="B315" s="239">
        <v>2</v>
      </c>
      <c r="C315" s="239">
        <v>212</v>
      </c>
      <c r="D315" s="239">
        <v>152.922</v>
      </c>
      <c r="E315" s="239">
        <v>10</v>
      </c>
      <c r="F315" s="239" t="s">
        <v>2307</v>
      </c>
      <c r="H315" s="239" t="s">
        <v>374</v>
      </c>
      <c r="I315" s="239">
        <v>25</v>
      </c>
      <c r="K315" s="239">
        <v>18038317</v>
      </c>
      <c r="M315" s="239">
        <v>12</v>
      </c>
      <c r="N315" s="239">
        <v>12</v>
      </c>
      <c r="O315" s="239">
        <v>2018</v>
      </c>
      <c r="P315" s="239" t="s">
        <v>375</v>
      </c>
      <c r="Q315" s="239">
        <v>7</v>
      </c>
      <c r="R315" s="239" t="s">
        <v>393</v>
      </c>
      <c r="S315" s="239">
        <v>5</v>
      </c>
      <c r="T315" s="239">
        <v>0</v>
      </c>
      <c r="U315" s="239">
        <v>2</v>
      </c>
      <c r="V315" s="239">
        <v>12</v>
      </c>
      <c r="W315" s="239">
        <v>10</v>
      </c>
      <c r="X315" s="239">
        <v>2</v>
      </c>
      <c r="Y315" s="239">
        <v>4</v>
      </c>
      <c r="Z315" s="239">
        <v>1</v>
      </c>
      <c r="AB315" s="239">
        <v>1</v>
      </c>
      <c r="AC315" s="239">
        <v>98</v>
      </c>
      <c r="AD315" s="239" t="s">
        <v>377</v>
      </c>
      <c r="AF315" s="239" t="s">
        <v>378</v>
      </c>
      <c r="AG315" s="239">
        <v>7</v>
      </c>
      <c r="AH315" s="239">
        <v>2</v>
      </c>
      <c r="AI315" s="239">
        <v>48</v>
      </c>
      <c r="AJ315" s="239">
        <v>3</v>
      </c>
      <c r="AK315" s="239">
        <v>26</v>
      </c>
      <c r="AL315" s="239">
        <v>32</v>
      </c>
      <c r="AM315" s="239" t="s">
        <v>374</v>
      </c>
      <c r="AN315" s="239">
        <v>5</v>
      </c>
      <c r="AO315" s="239">
        <v>1</v>
      </c>
      <c r="AS315" s="239">
        <v>15</v>
      </c>
      <c r="AT315" s="239">
        <v>98</v>
      </c>
      <c r="AU315" s="239">
        <v>65</v>
      </c>
      <c r="AV315" s="239">
        <v>11</v>
      </c>
      <c r="AW315" s="239">
        <v>21</v>
      </c>
      <c r="AX315" s="239">
        <v>2</v>
      </c>
      <c r="AY315" s="239">
        <v>3</v>
      </c>
      <c r="AZ315" s="239">
        <v>3</v>
      </c>
      <c r="BA315" s="239">
        <v>21</v>
      </c>
      <c r="BB315" s="239">
        <v>21</v>
      </c>
      <c r="BC315" s="239" t="s">
        <v>384</v>
      </c>
      <c r="BD315" s="239">
        <v>5</v>
      </c>
      <c r="BE315" s="239">
        <v>4</v>
      </c>
      <c r="BI315" s="239">
        <v>15</v>
      </c>
      <c r="BJ315" s="239">
        <v>98</v>
      </c>
      <c r="BK315" s="239">
        <v>65</v>
      </c>
      <c r="BL315" s="239">
        <v>11</v>
      </c>
      <c r="BM315" s="239">
        <v>21</v>
      </c>
      <c r="CT315" s="239">
        <v>457476.33521369903</v>
      </c>
      <c r="CU315" s="239">
        <v>4965800.4050399903</v>
      </c>
      <c r="CV315" s="239">
        <v>44.844347300000003</v>
      </c>
      <c r="CW315" s="239">
        <v>-93.53808076</v>
      </c>
      <c r="CX315" s="239" t="s">
        <v>379</v>
      </c>
      <c r="CY315" s="239" t="s">
        <v>2454</v>
      </c>
    </row>
    <row r="316" spans="1:103" x14ac:dyDescent="0.25">
      <c r="A316" s="239">
        <v>10855908</v>
      </c>
      <c r="B316" s="239">
        <v>2</v>
      </c>
      <c r="C316" s="239">
        <v>212</v>
      </c>
      <c r="D316" s="239">
        <v>152.92599999999999</v>
      </c>
      <c r="E316" s="239">
        <v>10</v>
      </c>
      <c r="F316" s="239" t="s">
        <v>2307</v>
      </c>
      <c r="H316" s="239" t="s">
        <v>374</v>
      </c>
      <c r="I316" s="239">
        <v>25</v>
      </c>
      <c r="K316" s="239">
        <v>13036558</v>
      </c>
      <c r="L316" s="239">
        <v>133400216</v>
      </c>
      <c r="M316" s="239">
        <v>12</v>
      </c>
      <c r="N316" s="239">
        <v>5</v>
      </c>
      <c r="O316" s="239">
        <v>2013</v>
      </c>
      <c r="P316" s="239" t="s">
        <v>416</v>
      </c>
      <c r="Q316" s="239">
        <v>14</v>
      </c>
      <c r="S316" s="239">
        <v>5</v>
      </c>
      <c r="T316" s="239">
        <v>0</v>
      </c>
      <c r="U316" s="239">
        <v>2</v>
      </c>
      <c r="V316" s="239">
        <v>5</v>
      </c>
      <c r="W316" s="239">
        <v>10</v>
      </c>
      <c r="X316" s="239">
        <v>3</v>
      </c>
      <c r="Y316" s="239">
        <v>1</v>
      </c>
      <c r="Z316" s="239">
        <v>4</v>
      </c>
      <c r="AB316" s="239">
        <v>5</v>
      </c>
      <c r="AC316" s="239">
        <v>98</v>
      </c>
      <c r="AD316" s="239" t="s">
        <v>377</v>
      </c>
      <c r="AE316" s="239" t="s">
        <v>2347</v>
      </c>
      <c r="AF316" s="239" t="s">
        <v>378</v>
      </c>
      <c r="AG316" s="239">
        <v>10</v>
      </c>
      <c r="AH316" s="239">
        <v>2</v>
      </c>
      <c r="AI316" s="239">
        <v>4</v>
      </c>
      <c r="AJ316" s="239">
        <v>1</v>
      </c>
      <c r="AK316" s="239">
        <v>21</v>
      </c>
      <c r="AL316" s="239">
        <v>41</v>
      </c>
      <c r="AM316" s="239" t="s">
        <v>384</v>
      </c>
      <c r="AN316" s="239">
        <v>5</v>
      </c>
      <c r="AO316" s="239">
        <v>1</v>
      </c>
      <c r="AS316" s="239">
        <v>3</v>
      </c>
      <c r="AT316" s="239">
        <v>20</v>
      </c>
      <c r="AU316" s="239">
        <v>50</v>
      </c>
      <c r="AV316" s="239">
        <v>11</v>
      </c>
      <c r="AW316" s="239">
        <v>21</v>
      </c>
      <c r="AX316" s="239">
        <v>2</v>
      </c>
      <c r="AY316" s="239">
        <v>2</v>
      </c>
      <c r="AZ316" s="239">
        <v>4</v>
      </c>
      <c r="BA316" s="239">
        <v>26</v>
      </c>
      <c r="BB316" s="239">
        <v>20</v>
      </c>
      <c r="BC316" s="239" t="s">
        <v>384</v>
      </c>
      <c r="BD316" s="239">
        <v>5</v>
      </c>
      <c r="BE316" s="239">
        <v>3</v>
      </c>
      <c r="BI316" s="239">
        <v>3</v>
      </c>
      <c r="BJ316" s="239">
        <v>20</v>
      </c>
      <c r="BK316" s="239">
        <v>50</v>
      </c>
      <c r="BL316" s="239">
        <v>11</v>
      </c>
      <c r="BM316" s="239">
        <v>21</v>
      </c>
      <c r="CT316" s="239">
        <v>457482</v>
      </c>
      <c r="CU316" s="239">
        <v>4965802</v>
      </c>
      <c r="CV316" s="239">
        <v>44.844357899999999</v>
      </c>
      <c r="CW316" s="239">
        <v>-93.538004799999996</v>
      </c>
      <c r="CX316" s="239" t="s">
        <v>379</v>
      </c>
      <c r="CY316" s="239" t="s">
        <v>2455</v>
      </c>
    </row>
    <row r="317" spans="1:103" x14ac:dyDescent="0.25">
      <c r="A317" s="239">
        <v>752470</v>
      </c>
      <c r="B317" s="239">
        <v>2</v>
      </c>
      <c r="C317" s="239">
        <v>212</v>
      </c>
      <c r="D317" s="239">
        <v>152.92599999999999</v>
      </c>
      <c r="E317" s="239">
        <v>10</v>
      </c>
      <c r="F317" s="239" t="s">
        <v>2307</v>
      </c>
      <c r="H317" s="239" t="s">
        <v>374</v>
      </c>
      <c r="I317" s="239">
        <v>25</v>
      </c>
      <c r="K317" s="239">
        <v>19512101</v>
      </c>
      <c r="M317" s="239">
        <v>10</v>
      </c>
      <c r="N317" s="239">
        <v>6</v>
      </c>
      <c r="O317" s="239">
        <v>2019</v>
      </c>
      <c r="P317" s="239" t="s">
        <v>389</v>
      </c>
      <c r="Q317" s="239">
        <v>3</v>
      </c>
      <c r="R317" s="239" t="s">
        <v>393</v>
      </c>
      <c r="S317" s="239">
        <v>5</v>
      </c>
      <c r="T317" s="239">
        <v>0</v>
      </c>
      <c r="U317" s="239">
        <v>1</v>
      </c>
      <c r="W317" s="239">
        <v>55</v>
      </c>
      <c r="X317" s="239">
        <v>2</v>
      </c>
      <c r="Y317" s="239">
        <v>4</v>
      </c>
      <c r="Z317" s="239">
        <v>1</v>
      </c>
      <c r="AB317" s="239">
        <v>1</v>
      </c>
      <c r="AC317" s="239">
        <v>98</v>
      </c>
      <c r="AD317" s="239" t="s">
        <v>377</v>
      </c>
      <c r="AF317" s="239" t="s">
        <v>378</v>
      </c>
      <c r="AG317" s="239">
        <v>3</v>
      </c>
      <c r="AH317" s="239">
        <v>1</v>
      </c>
      <c r="AI317" s="239">
        <v>2</v>
      </c>
      <c r="AJ317" s="239">
        <v>4</v>
      </c>
      <c r="AK317" s="239">
        <v>21</v>
      </c>
      <c r="AS317" s="239">
        <v>15</v>
      </c>
      <c r="AT317" s="239">
        <v>9</v>
      </c>
      <c r="AU317" s="239">
        <v>65</v>
      </c>
      <c r="AV317" s="239">
        <v>13</v>
      </c>
      <c r="AW317" s="239">
        <v>21</v>
      </c>
      <c r="CT317" s="239">
        <v>457480.323427314</v>
      </c>
      <c r="CU317" s="239">
        <v>4965808.0687494697</v>
      </c>
      <c r="CV317" s="239">
        <v>44.844416520000003</v>
      </c>
      <c r="CW317" s="239">
        <v>-93.538030939999999</v>
      </c>
      <c r="CX317" s="239" t="s">
        <v>379</v>
      </c>
      <c r="CY317" s="239" t="s">
        <v>2456</v>
      </c>
    </row>
    <row r="318" spans="1:103" x14ac:dyDescent="0.25">
      <c r="A318" s="239">
        <v>760202</v>
      </c>
      <c r="B318" s="239">
        <v>2</v>
      </c>
      <c r="C318" s="239">
        <v>212</v>
      </c>
      <c r="D318" s="239">
        <v>152.94</v>
      </c>
      <c r="E318" s="239">
        <v>10</v>
      </c>
      <c r="F318" s="239" t="s">
        <v>2307</v>
      </c>
      <c r="H318" s="239" t="s">
        <v>374</v>
      </c>
      <c r="I318" s="239">
        <v>25</v>
      </c>
      <c r="K318" s="239">
        <v>19513478</v>
      </c>
      <c r="M318" s="239">
        <v>11</v>
      </c>
      <c r="N318" s="239">
        <v>6</v>
      </c>
      <c r="O318" s="239">
        <v>2019</v>
      </c>
      <c r="P318" s="239" t="s">
        <v>375</v>
      </c>
      <c r="Q318" s="239">
        <v>7</v>
      </c>
      <c r="R318" s="239" t="s">
        <v>376</v>
      </c>
      <c r="S318" s="239">
        <v>4</v>
      </c>
      <c r="T318" s="239">
        <v>0</v>
      </c>
      <c r="U318" s="239">
        <v>1</v>
      </c>
      <c r="W318" s="239">
        <v>55</v>
      </c>
      <c r="X318" s="239">
        <v>2</v>
      </c>
      <c r="Y318" s="239">
        <v>1</v>
      </c>
      <c r="Z318" s="239">
        <v>1</v>
      </c>
      <c r="AB318" s="239">
        <v>5</v>
      </c>
      <c r="AC318" s="239">
        <v>98</v>
      </c>
      <c r="AD318" s="239" t="s">
        <v>377</v>
      </c>
      <c r="AF318" s="239" t="s">
        <v>378</v>
      </c>
      <c r="AG318" s="239">
        <v>3</v>
      </c>
      <c r="AH318" s="239">
        <v>2</v>
      </c>
      <c r="AI318" s="239">
        <v>2</v>
      </c>
      <c r="AJ318" s="239">
        <v>4</v>
      </c>
      <c r="AK318" s="239">
        <v>21</v>
      </c>
      <c r="AL318" s="239">
        <v>29</v>
      </c>
      <c r="AM318" s="239" t="s">
        <v>374</v>
      </c>
      <c r="AN318" s="239">
        <v>5</v>
      </c>
      <c r="AO318" s="239">
        <v>71</v>
      </c>
      <c r="AS318" s="239">
        <v>15</v>
      </c>
      <c r="AT318" s="239">
        <v>98</v>
      </c>
      <c r="AU318" s="239">
        <v>60</v>
      </c>
      <c r="AV318" s="239">
        <v>12</v>
      </c>
      <c r="AW318" s="239">
        <v>21</v>
      </c>
      <c r="CT318" s="239">
        <v>457501.49013631401</v>
      </c>
      <c r="CU318" s="239">
        <v>4965816.5354330698</v>
      </c>
      <c r="CV318" s="239">
        <v>44.844493999999997</v>
      </c>
      <c r="CW318" s="239">
        <v>-93.537763819999995</v>
      </c>
      <c r="CX318" s="239" t="s">
        <v>379</v>
      </c>
      <c r="CY318" s="239" t="s">
        <v>2457</v>
      </c>
    </row>
    <row r="319" spans="1:103" x14ac:dyDescent="0.25">
      <c r="A319" s="239">
        <v>10781053</v>
      </c>
      <c r="B319" s="239">
        <v>2</v>
      </c>
      <c r="C319" s="239">
        <v>212</v>
      </c>
      <c r="D319" s="239">
        <v>152.959</v>
      </c>
      <c r="E319" s="239">
        <v>10</v>
      </c>
      <c r="F319" s="239" t="s">
        <v>2307</v>
      </c>
      <c r="H319" s="239" t="s">
        <v>374</v>
      </c>
      <c r="I319" s="239">
        <v>25</v>
      </c>
      <c r="K319" s="239">
        <v>12031954</v>
      </c>
      <c r="L319" s="239">
        <v>122990224</v>
      </c>
      <c r="M319" s="239">
        <v>10</v>
      </c>
      <c r="N319" s="239">
        <v>25</v>
      </c>
      <c r="O319" s="239">
        <v>2012</v>
      </c>
      <c r="P319" s="239" t="s">
        <v>416</v>
      </c>
      <c r="Q319" s="239">
        <v>20</v>
      </c>
      <c r="R319" s="239" t="s">
        <v>376</v>
      </c>
      <c r="S319" s="239">
        <v>5</v>
      </c>
      <c r="T319" s="239">
        <v>0</v>
      </c>
      <c r="U319" s="239">
        <v>2</v>
      </c>
      <c r="V319" s="239">
        <v>98</v>
      </c>
      <c r="W319" s="239">
        <v>16</v>
      </c>
      <c r="X319" s="239">
        <v>2</v>
      </c>
      <c r="Y319" s="239">
        <v>6</v>
      </c>
      <c r="Z319" s="239">
        <v>2</v>
      </c>
      <c r="AB319" s="239">
        <v>1</v>
      </c>
      <c r="AC319" s="239">
        <v>98</v>
      </c>
      <c r="AD319" s="239" t="s">
        <v>1849</v>
      </c>
      <c r="AE319" s="239" t="s">
        <v>2458</v>
      </c>
      <c r="AF319" s="239" t="s">
        <v>378</v>
      </c>
      <c r="AG319" s="239">
        <v>90</v>
      </c>
      <c r="AH319" s="239">
        <v>2</v>
      </c>
      <c r="AI319" s="239">
        <v>1</v>
      </c>
      <c r="AJ319" s="239">
        <v>4</v>
      </c>
      <c r="AK319" s="239">
        <v>21</v>
      </c>
      <c r="AL319" s="239">
        <v>33</v>
      </c>
      <c r="AM319" s="239" t="s">
        <v>384</v>
      </c>
      <c r="AN319" s="239">
        <v>5</v>
      </c>
      <c r="AO319" s="239">
        <v>1</v>
      </c>
      <c r="AS319" s="239">
        <v>1</v>
      </c>
      <c r="AT319" s="239">
        <v>98</v>
      </c>
      <c r="AU319" s="239">
        <v>65</v>
      </c>
      <c r="AV319" s="239">
        <v>11</v>
      </c>
      <c r="AW319" s="239">
        <v>21</v>
      </c>
      <c r="AX319" s="239">
        <v>2</v>
      </c>
      <c r="AY319" s="239">
        <v>4</v>
      </c>
      <c r="AZ319" s="239">
        <v>4</v>
      </c>
      <c r="BA319" s="239">
        <v>21</v>
      </c>
      <c r="BB319" s="239">
        <v>40</v>
      </c>
      <c r="BC319" s="239" t="s">
        <v>384</v>
      </c>
      <c r="BD319" s="239">
        <v>5</v>
      </c>
      <c r="BE319" s="239">
        <v>1</v>
      </c>
      <c r="BI319" s="239">
        <v>1</v>
      </c>
      <c r="BJ319" s="239">
        <v>98</v>
      </c>
      <c r="BK319" s="239">
        <v>65</v>
      </c>
      <c r="BL319" s="239">
        <v>11</v>
      </c>
      <c r="BM319" s="239">
        <v>21</v>
      </c>
      <c r="CT319" s="239">
        <v>457532</v>
      </c>
      <c r="CU319" s="239">
        <v>4965821</v>
      </c>
      <c r="CV319" s="239">
        <v>44.844535499999999</v>
      </c>
      <c r="CW319" s="239">
        <v>-93.537378000000004</v>
      </c>
      <c r="CX319" s="239" t="s">
        <v>379</v>
      </c>
      <c r="CY319" s="239" t="s">
        <v>2459</v>
      </c>
    </row>
    <row r="320" spans="1:103" x14ac:dyDescent="0.25">
      <c r="A320" s="239">
        <v>513585</v>
      </c>
      <c r="B320" s="239">
        <v>2</v>
      </c>
      <c r="C320" s="239">
        <v>212</v>
      </c>
      <c r="D320" s="239">
        <v>152.96</v>
      </c>
      <c r="E320" s="239">
        <v>10</v>
      </c>
      <c r="F320" s="239" t="s">
        <v>2307</v>
      </c>
      <c r="H320" s="239" t="s">
        <v>374</v>
      </c>
      <c r="I320" s="239">
        <v>25</v>
      </c>
      <c r="K320" s="239">
        <v>17035643</v>
      </c>
      <c r="M320" s="239">
        <v>11</v>
      </c>
      <c r="N320" s="239">
        <v>1</v>
      </c>
      <c r="O320" s="239">
        <v>2017</v>
      </c>
      <c r="P320" s="239" t="s">
        <v>375</v>
      </c>
      <c r="Q320" s="239">
        <v>18</v>
      </c>
      <c r="R320" s="239" t="s">
        <v>393</v>
      </c>
      <c r="S320" s="239">
        <v>5</v>
      </c>
      <c r="T320" s="239">
        <v>0</v>
      </c>
      <c r="U320" s="239">
        <v>1</v>
      </c>
      <c r="W320" s="239">
        <v>16</v>
      </c>
      <c r="X320" s="239">
        <v>25</v>
      </c>
      <c r="Y320" s="239">
        <v>4</v>
      </c>
      <c r="Z320" s="239">
        <v>3</v>
      </c>
      <c r="AB320" s="239">
        <v>2</v>
      </c>
      <c r="AC320" s="239">
        <v>98</v>
      </c>
      <c r="AD320" s="239" t="s">
        <v>377</v>
      </c>
      <c r="AF320" s="239" t="s">
        <v>378</v>
      </c>
      <c r="AG320" s="239">
        <v>4</v>
      </c>
      <c r="AH320" s="239">
        <v>2</v>
      </c>
      <c r="AI320" s="239">
        <v>4</v>
      </c>
      <c r="AJ320" s="239">
        <v>3</v>
      </c>
      <c r="AK320" s="239">
        <v>21</v>
      </c>
      <c r="AL320" s="239">
        <v>45</v>
      </c>
      <c r="AM320" s="239" t="s">
        <v>374</v>
      </c>
      <c r="AN320" s="239">
        <v>5</v>
      </c>
      <c r="AO320" s="239">
        <v>1</v>
      </c>
      <c r="AS320" s="239">
        <v>90</v>
      </c>
      <c r="AT320" s="239">
        <v>9</v>
      </c>
      <c r="AU320" s="239">
        <v>65</v>
      </c>
      <c r="AV320" s="239">
        <v>11</v>
      </c>
      <c r="AW320" s="239">
        <v>21</v>
      </c>
      <c r="CT320" s="239">
        <v>457531.104073236</v>
      </c>
      <c r="CU320" s="239">
        <v>4965822.6914691599</v>
      </c>
      <c r="CV320" s="239">
        <v>44.844551180000003</v>
      </c>
      <c r="CW320" s="239">
        <v>-93.537389630000007</v>
      </c>
      <c r="CX320" s="239" t="s">
        <v>379</v>
      </c>
      <c r="CY320" s="239" t="s">
        <v>2460</v>
      </c>
    </row>
    <row r="321" spans="1:103" x14ac:dyDescent="0.25">
      <c r="A321" s="239">
        <v>837033</v>
      </c>
      <c r="B321" s="239">
        <v>2</v>
      </c>
      <c r="C321" s="239">
        <v>212</v>
      </c>
      <c r="D321" s="239">
        <v>152.995</v>
      </c>
      <c r="E321" s="239">
        <v>10</v>
      </c>
      <c r="F321" s="239" t="s">
        <v>2307</v>
      </c>
      <c r="H321" s="239" t="s">
        <v>374</v>
      </c>
      <c r="I321" s="239">
        <v>25</v>
      </c>
      <c r="K321" s="239">
        <v>20506921</v>
      </c>
      <c r="L321" s="239">
        <v>202350155</v>
      </c>
      <c r="M321" s="239">
        <v>8</v>
      </c>
      <c r="N321" s="239">
        <v>22</v>
      </c>
      <c r="O321" s="239">
        <v>2020</v>
      </c>
      <c r="P321" s="239" t="s">
        <v>386</v>
      </c>
      <c r="Q321" s="239">
        <v>22</v>
      </c>
      <c r="R321" s="239" t="s">
        <v>376</v>
      </c>
      <c r="S321" s="239">
        <v>5</v>
      </c>
      <c r="T321" s="239">
        <v>0</v>
      </c>
      <c r="U321" s="239">
        <v>3</v>
      </c>
      <c r="V321" s="239">
        <v>10</v>
      </c>
      <c r="W321" s="239">
        <v>10</v>
      </c>
      <c r="X321" s="239">
        <v>2</v>
      </c>
      <c r="Y321" s="239">
        <v>4</v>
      </c>
      <c r="Z321" s="239">
        <v>1</v>
      </c>
      <c r="AB321" s="239">
        <v>1</v>
      </c>
      <c r="AC321" s="239">
        <v>98</v>
      </c>
      <c r="AD321" s="239" t="s">
        <v>2461</v>
      </c>
      <c r="AF321" s="239" t="s">
        <v>470</v>
      </c>
      <c r="AG321" s="239">
        <v>5</v>
      </c>
      <c r="AH321" s="239">
        <v>2</v>
      </c>
      <c r="AI321" s="239">
        <v>2</v>
      </c>
      <c r="AJ321" s="239">
        <v>4</v>
      </c>
      <c r="AK321" s="239">
        <v>28</v>
      </c>
      <c r="AL321" s="239">
        <v>19</v>
      </c>
      <c r="AM321" s="239" t="s">
        <v>384</v>
      </c>
      <c r="AN321" s="239">
        <v>5</v>
      </c>
      <c r="AO321" s="239">
        <v>1</v>
      </c>
      <c r="AS321" s="239">
        <v>15</v>
      </c>
      <c r="AT321" s="239">
        <v>9</v>
      </c>
      <c r="AU321" s="239">
        <v>65</v>
      </c>
      <c r="AV321" s="239">
        <v>11</v>
      </c>
      <c r="AW321" s="239">
        <v>21</v>
      </c>
      <c r="AX321" s="239">
        <v>2</v>
      </c>
      <c r="AY321" s="239">
        <v>3</v>
      </c>
      <c r="AZ321" s="239">
        <v>4</v>
      </c>
      <c r="BA321" s="239">
        <v>21</v>
      </c>
      <c r="BB321" s="239">
        <v>29</v>
      </c>
      <c r="BC321" s="239" t="s">
        <v>374</v>
      </c>
      <c r="BD321" s="239">
        <v>5</v>
      </c>
      <c r="BE321" s="239">
        <v>70</v>
      </c>
      <c r="BI321" s="239">
        <v>15</v>
      </c>
      <c r="BJ321" s="239">
        <v>9</v>
      </c>
      <c r="BK321" s="239">
        <v>65</v>
      </c>
      <c r="BL321" s="239">
        <v>11</v>
      </c>
      <c r="BM321" s="239">
        <v>21</v>
      </c>
      <c r="BN321" s="239">
        <v>2</v>
      </c>
      <c r="BO321" s="239">
        <v>2</v>
      </c>
      <c r="BP321" s="239">
        <v>4</v>
      </c>
      <c r="BQ321" s="239">
        <v>21</v>
      </c>
      <c r="BR321" s="239">
        <v>22</v>
      </c>
      <c r="BS321" s="239" t="s">
        <v>374</v>
      </c>
      <c r="BT321" s="239">
        <v>5</v>
      </c>
      <c r="BU321" s="239">
        <v>70</v>
      </c>
      <c r="BY321" s="239">
        <v>15</v>
      </c>
      <c r="BZ321" s="239">
        <v>9</v>
      </c>
      <c r="CA321" s="239">
        <v>65</v>
      </c>
      <c r="CB321" s="239">
        <v>11</v>
      </c>
      <c r="CC321" s="239">
        <v>21</v>
      </c>
      <c r="CT321" s="239">
        <v>457590.39031411399</v>
      </c>
      <c r="CU321" s="239">
        <v>4965871.5688764704</v>
      </c>
      <c r="CV321" s="239">
        <v>44.84499469</v>
      </c>
      <c r="CW321" s="239">
        <v>-93.536643549999994</v>
      </c>
      <c r="CX321" s="239" t="s">
        <v>379</v>
      </c>
      <c r="CY321" s="239" t="s">
        <v>2462</v>
      </c>
    </row>
    <row r="322" spans="1:103" x14ac:dyDescent="0.25">
      <c r="A322" s="239">
        <v>10936101</v>
      </c>
      <c r="B322" s="239">
        <v>2</v>
      </c>
      <c r="C322" s="239">
        <v>212</v>
      </c>
      <c r="D322" s="239">
        <v>152.99700000000001</v>
      </c>
      <c r="E322" s="239">
        <v>10</v>
      </c>
      <c r="F322" s="239" t="s">
        <v>2307</v>
      </c>
      <c r="H322" s="239" t="s">
        <v>374</v>
      </c>
      <c r="I322" s="239">
        <v>25</v>
      </c>
      <c r="K322" s="239">
        <v>14507255</v>
      </c>
      <c r="L322" s="239">
        <v>141890269</v>
      </c>
      <c r="M322" s="239">
        <v>7</v>
      </c>
      <c r="N322" s="239">
        <v>7</v>
      </c>
      <c r="O322" s="239">
        <v>2014</v>
      </c>
      <c r="P322" s="239" t="s">
        <v>381</v>
      </c>
      <c r="Q322" s="239">
        <v>9</v>
      </c>
      <c r="R322" s="239" t="s">
        <v>393</v>
      </c>
      <c r="S322" s="239">
        <v>4</v>
      </c>
      <c r="T322" s="239">
        <v>0</v>
      </c>
      <c r="U322" s="239">
        <v>2</v>
      </c>
      <c r="V322" s="239">
        <v>1</v>
      </c>
      <c r="W322" s="239">
        <v>10</v>
      </c>
      <c r="X322" s="239">
        <v>2</v>
      </c>
      <c r="Y322" s="239">
        <v>1</v>
      </c>
      <c r="Z322" s="239">
        <v>1</v>
      </c>
      <c r="AB322" s="239">
        <v>1</v>
      </c>
      <c r="AC322" s="239">
        <v>98</v>
      </c>
      <c r="AD322" s="239" t="s">
        <v>404</v>
      </c>
      <c r="AE322" s="239" t="s">
        <v>2335</v>
      </c>
      <c r="AF322" s="239" t="s">
        <v>378</v>
      </c>
      <c r="AG322" s="239">
        <v>7</v>
      </c>
      <c r="AH322" s="239">
        <v>2</v>
      </c>
      <c r="AI322" s="239">
        <v>2</v>
      </c>
      <c r="AJ322" s="239">
        <v>4</v>
      </c>
      <c r="AK322" s="239">
        <v>21</v>
      </c>
      <c r="AL322" s="239">
        <v>20</v>
      </c>
      <c r="AM322" s="239" t="s">
        <v>374</v>
      </c>
      <c r="AN322" s="239">
        <v>5</v>
      </c>
      <c r="AO322" s="239">
        <v>1</v>
      </c>
      <c r="AS322" s="239">
        <v>1</v>
      </c>
      <c r="AT322" s="239">
        <v>98</v>
      </c>
      <c r="AU322" s="239">
        <v>65</v>
      </c>
      <c r="AV322" s="239">
        <v>11</v>
      </c>
      <c r="AW322" s="239">
        <v>21</v>
      </c>
      <c r="AX322" s="239">
        <v>2</v>
      </c>
      <c r="AY322" s="239">
        <v>2</v>
      </c>
      <c r="AZ322" s="239">
        <v>4</v>
      </c>
      <c r="BA322" s="239">
        <v>21</v>
      </c>
      <c r="BB322" s="239">
        <v>64</v>
      </c>
      <c r="BC322" s="239" t="s">
        <v>384</v>
      </c>
      <c r="BD322" s="239">
        <v>5</v>
      </c>
      <c r="BE322" s="239">
        <v>5</v>
      </c>
      <c r="BI322" s="239">
        <v>1</v>
      </c>
      <c r="BJ322" s="239">
        <v>98</v>
      </c>
      <c r="BK322" s="239">
        <v>65</v>
      </c>
      <c r="BL322" s="239">
        <v>11</v>
      </c>
      <c r="BM322" s="239">
        <v>21</v>
      </c>
      <c r="CT322" s="239">
        <v>457589</v>
      </c>
      <c r="CU322" s="239">
        <v>4965841</v>
      </c>
      <c r="CV322" s="239">
        <v>44.844717799999998</v>
      </c>
      <c r="CW322" s="239">
        <v>-93.536657599999998</v>
      </c>
      <c r="CX322" s="239" t="s">
        <v>379</v>
      </c>
      <c r="CY322" s="239" t="s">
        <v>2463</v>
      </c>
    </row>
    <row r="323" spans="1:103" x14ac:dyDescent="0.25">
      <c r="A323" s="239">
        <v>727394</v>
      </c>
      <c r="B323" s="239">
        <v>2</v>
      </c>
      <c r="C323" s="239">
        <v>212</v>
      </c>
      <c r="D323" s="239">
        <v>153.023</v>
      </c>
      <c r="E323" s="239">
        <v>10</v>
      </c>
      <c r="F323" s="239" t="s">
        <v>2307</v>
      </c>
      <c r="H323" s="239" t="s">
        <v>374</v>
      </c>
      <c r="I323" s="239">
        <v>25</v>
      </c>
      <c r="K323" s="239">
        <v>19507550</v>
      </c>
      <c r="M323" s="239">
        <v>6</v>
      </c>
      <c r="N323" s="239">
        <v>17</v>
      </c>
      <c r="O323" s="239">
        <v>2019</v>
      </c>
      <c r="P323" s="239" t="s">
        <v>381</v>
      </c>
      <c r="Q323" s="239">
        <v>8</v>
      </c>
      <c r="R323" s="239" t="s">
        <v>393</v>
      </c>
      <c r="S323" s="239">
        <v>4</v>
      </c>
      <c r="T323" s="239">
        <v>0</v>
      </c>
      <c r="U323" s="239">
        <v>2</v>
      </c>
      <c r="V323" s="239">
        <v>12</v>
      </c>
      <c r="W323" s="239">
        <v>10</v>
      </c>
      <c r="X323" s="239">
        <v>2</v>
      </c>
      <c r="Y323" s="239">
        <v>1</v>
      </c>
      <c r="Z323" s="239">
        <v>2</v>
      </c>
      <c r="AB323" s="239">
        <v>1</v>
      </c>
      <c r="AC323" s="239">
        <v>98</v>
      </c>
      <c r="AD323" s="239" t="s">
        <v>377</v>
      </c>
      <c r="AF323" s="239" t="s">
        <v>378</v>
      </c>
      <c r="AG323" s="239">
        <v>7</v>
      </c>
      <c r="AH323" s="239">
        <v>2</v>
      </c>
      <c r="AI323" s="239">
        <v>2</v>
      </c>
      <c r="AJ323" s="239">
        <v>99</v>
      </c>
      <c r="AK323" s="239">
        <v>27</v>
      </c>
      <c r="AL323" s="239">
        <v>23</v>
      </c>
      <c r="AM323" s="239" t="s">
        <v>384</v>
      </c>
      <c r="AN323" s="239">
        <v>5</v>
      </c>
      <c r="AO323" s="239">
        <v>1</v>
      </c>
      <c r="AS323" s="239">
        <v>15</v>
      </c>
      <c r="AT323" s="239">
        <v>9</v>
      </c>
      <c r="AU323" s="239">
        <v>65</v>
      </c>
      <c r="AV323" s="239">
        <v>13</v>
      </c>
      <c r="AW323" s="239">
        <v>22</v>
      </c>
      <c r="AX323" s="239">
        <v>2</v>
      </c>
      <c r="AY323" s="239">
        <v>4</v>
      </c>
      <c r="AZ323" s="239">
        <v>99</v>
      </c>
      <c r="BA323" s="239">
        <v>26</v>
      </c>
      <c r="BB323" s="239">
        <v>35</v>
      </c>
      <c r="BC323" s="239" t="s">
        <v>384</v>
      </c>
      <c r="BD323" s="239">
        <v>5</v>
      </c>
      <c r="BE323" s="239">
        <v>4</v>
      </c>
      <c r="BI323" s="239">
        <v>15</v>
      </c>
      <c r="BJ323" s="239">
        <v>9</v>
      </c>
      <c r="BK323" s="239">
        <v>65</v>
      </c>
      <c r="BL323" s="239">
        <v>13</v>
      </c>
      <c r="BM323" s="239">
        <v>22</v>
      </c>
      <c r="CT323" s="239">
        <v>457630.60706121498</v>
      </c>
      <c r="CU323" s="239">
        <v>4965848.2854965702</v>
      </c>
      <c r="CV323" s="239">
        <v>44.844787490000002</v>
      </c>
      <c r="CW323" s="239">
        <v>-93.536132739999999</v>
      </c>
      <c r="CX323" s="239" t="s">
        <v>379</v>
      </c>
      <c r="CY323" s="239" t="s">
        <v>2464</v>
      </c>
    </row>
    <row r="324" spans="1:103" x14ac:dyDescent="0.25">
      <c r="A324" s="239">
        <v>541962</v>
      </c>
      <c r="B324" s="239">
        <v>2</v>
      </c>
      <c r="C324" s="239">
        <v>212</v>
      </c>
      <c r="D324" s="239">
        <v>153.053</v>
      </c>
      <c r="E324" s="239">
        <v>10</v>
      </c>
      <c r="F324" s="239" t="s">
        <v>2307</v>
      </c>
      <c r="H324" s="239" t="s">
        <v>374</v>
      </c>
      <c r="I324" s="239">
        <v>25</v>
      </c>
      <c r="K324" s="239">
        <v>18003371</v>
      </c>
      <c r="M324" s="239">
        <v>2</v>
      </c>
      <c r="N324" s="239">
        <v>2</v>
      </c>
      <c r="O324" s="239">
        <v>2018</v>
      </c>
      <c r="P324" s="239" t="s">
        <v>383</v>
      </c>
      <c r="Q324" s="239">
        <v>7</v>
      </c>
      <c r="S324" s="239">
        <v>5</v>
      </c>
      <c r="T324" s="239">
        <v>0</v>
      </c>
      <c r="U324" s="239">
        <v>4</v>
      </c>
      <c r="V324" s="239">
        <v>12</v>
      </c>
      <c r="W324" s="239">
        <v>10</v>
      </c>
      <c r="X324" s="239">
        <v>2</v>
      </c>
      <c r="Y324" s="239">
        <v>2</v>
      </c>
      <c r="Z324" s="239">
        <v>1</v>
      </c>
      <c r="AB324" s="239">
        <v>1</v>
      </c>
      <c r="AC324" s="239">
        <v>98</v>
      </c>
      <c r="AD324" s="239" t="s">
        <v>377</v>
      </c>
      <c r="AF324" s="239" t="s">
        <v>378</v>
      </c>
      <c r="AG324" s="239">
        <v>7</v>
      </c>
      <c r="AH324" s="239">
        <v>2</v>
      </c>
      <c r="AI324" s="239">
        <v>2</v>
      </c>
      <c r="AJ324" s="239">
        <v>3</v>
      </c>
      <c r="AK324" s="239">
        <v>26</v>
      </c>
      <c r="AL324" s="239">
        <v>58</v>
      </c>
      <c r="AM324" s="239" t="s">
        <v>384</v>
      </c>
      <c r="AN324" s="239">
        <v>5</v>
      </c>
      <c r="AO324" s="239">
        <v>1</v>
      </c>
      <c r="AS324" s="239">
        <v>14</v>
      </c>
      <c r="AT324" s="239">
        <v>9</v>
      </c>
      <c r="AU324" s="239">
        <v>65</v>
      </c>
      <c r="AV324" s="239">
        <v>11</v>
      </c>
      <c r="AW324" s="239">
        <v>21</v>
      </c>
      <c r="AX324" s="239">
        <v>2</v>
      </c>
      <c r="AY324" s="239">
        <v>2</v>
      </c>
      <c r="AZ324" s="239">
        <v>3</v>
      </c>
      <c r="BA324" s="239">
        <v>26</v>
      </c>
      <c r="BB324" s="239">
        <v>56</v>
      </c>
      <c r="BC324" s="239" t="s">
        <v>374</v>
      </c>
      <c r="BD324" s="239">
        <v>5</v>
      </c>
      <c r="BE324" s="239">
        <v>4</v>
      </c>
      <c r="BI324" s="239">
        <v>14</v>
      </c>
      <c r="BJ324" s="239">
        <v>9</v>
      </c>
      <c r="BK324" s="239">
        <v>65</v>
      </c>
      <c r="BL324" s="239">
        <v>11</v>
      </c>
      <c r="BM324" s="239">
        <v>21</v>
      </c>
      <c r="BN324" s="239">
        <v>2</v>
      </c>
      <c r="BO324" s="239">
        <v>2</v>
      </c>
      <c r="BP324" s="239">
        <v>3</v>
      </c>
      <c r="BQ324" s="239">
        <v>26</v>
      </c>
      <c r="BR324" s="239">
        <v>36</v>
      </c>
      <c r="BS324" s="239" t="s">
        <v>384</v>
      </c>
      <c r="BT324" s="239">
        <v>5</v>
      </c>
      <c r="BU324" s="239">
        <v>1</v>
      </c>
      <c r="BY324" s="239">
        <v>14</v>
      </c>
      <c r="BZ324" s="239">
        <v>9</v>
      </c>
      <c r="CA324" s="239">
        <v>65</v>
      </c>
      <c r="CB324" s="239">
        <v>11</v>
      </c>
      <c r="CC324" s="239">
        <v>21</v>
      </c>
      <c r="CD324" s="239">
        <v>2</v>
      </c>
      <c r="CE324" s="239">
        <v>2</v>
      </c>
      <c r="CF324" s="239">
        <v>3</v>
      </c>
      <c r="CG324" s="239">
        <v>26</v>
      </c>
      <c r="CH324" s="239">
        <v>64</v>
      </c>
      <c r="CI324" s="239" t="s">
        <v>374</v>
      </c>
      <c r="CJ324" s="239">
        <v>5</v>
      </c>
      <c r="CK324" s="239">
        <v>4</v>
      </c>
      <c r="CO324" s="239">
        <v>14</v>
      </c>
      <c r="CP324" s="239">
        <v>9</v>
      </c>
      <c r="CQ324" s="239">
        <v>65</v>
      </c>
      <c r="CR324" s="239">
        <v>11</v>
      </c>
      <c r="CS324" s="239">
        <v>21</v>
      </c>
      <c r="CT324" s="239">
        <v>457673.05331546802</v>
      </c>
      <c r="CU324" s="239">
        <v>4965869.4008804196</v>
      </c>
      <c r="CV324" s="239">
        <v>44.844980079999999</v>
      </c>
      <c r="CW324" s="239">
        <v>-93.535597420000002</v>
      </c>
      <c r="CX324" s="239" t="s">
        <v>379</v>
      </c>
      <c r="CY324" s="239" t="s">
        <v>2465</v>
      </c>
    </row>
    <row r="325" spans="1:103" x14ac:dyDescent="0.25">
      <c r="A325" s="239">
        <v>808290</v>
      </c>
      <c r="B325" s="239">
        <v>2</v>
      </c>
      <c r="C325" s="239">
        <v>212</v>
      </c>
      <c r="D325" s="239">
        <v>153.07599999999999</v>
      </c>
      <c r="E325" s="239">
        <v>10</v>
      </c>
      <c r="F325" s="239" t="s">
        <v>2307</v>
      </c>
      <c r="H325" s="239" t="s">
        <v>374</v>
      </c>
      <c r="I325" s="239">
        <v>25</v>
      </c>
      <c r="K325" s="239">
        <v>20011048</v>
      </c>
      <c r="L325" s="239">
        <v>201180007</v>
      </c>
      <c r="M325" s="239">
        <v>4</v>
      </c>
      <c r="N325" s="239">
        <v>27</v>
      </c>
      <c r="O325" s="239">
        <v>2020</v>
      </c>
      <c r="P325" s="239" t="s">
        <v>381</v>
      </c>
      <c r="Q325" s="239">
        <v>7</v>
      </c>
      <c r="R325" s="239" t="s">
        <v>376</v>
      </c>
      <c r="S325" s="239">
        <v>5</v>
      </c>
      <c r="T325" s="239">
        <v>0</v>
      </c>
      <c r="U325" s="239">
        <v>1</v>
      </c>
      <c r="W325" s="239">
        <v>86</v>
      </c>
      <c r="X325" s="239">
        <v>2</v>
      </c>
      <c r="Y325" s="239">
        <v>1</v>
      </c>
      <c r="Z325" s="239">
        <v>3</v>
      </c>
      <c r="AA325" s="239">
        <v>2</v>
      </c>
      <c r="AB325" s="239">
        <v>2</v>
      </c>
      <c r="AC325" s="239">
        <v>98</v>
      </c>
      <c r="AD325" s="239" t="s">
        <v>377</v>
      </c>
      <c r="AF325" s="239" t="s">
        <v>470</v>
      </c>
      <c r="AG325" s="239">
        <v>4</v>
      </c>
      <c r="AH325" s="239">
        <v>2</v>
      </c>
      <c r="AI325" s="239">
        <v>3</v>
      </c>
      <c r="AJ325" s="239">
        <v>4</v>
      </c>
      <c r="AK325" s="239">
        <v>21</v>
      </c>
      <c r="AL325" s="239">
        <v>43</v>
      </c>
      <c r="AM325" s="239" t="s">
        <v>374</v>
      </c>
      <c r="AN325" s="239">
        <v>5</v>
      </c>
      <c r="AO325" s="239">
        <v>1</v>
      </c>
      <c r="AS325" s="239">
        <v>15</v>
      </c>
      <c r="AT325" s="239">
        <v>9</v>
      </c>
      <c r="AU325" s="239">
        <v>65</v>
      </c>
      <c r="AV325" s="239">
        <v>11</v>
      </c>
      <c r="AW325" s="239">
        <v>21</v>
      </c>
      <c r="CT325" s="239">
        <v>457714.42438109801</v>
      </c>
      <c r="CU325" s="239">
        <v>4965909.6345055299</v>
      </c>
      <c r="CV325" s="239">
        <v>44.845344709999999</v>
      </c>
      <c r="CW325" s="239">
        <v>-93.535077290000004</v>
      </c>
      <c r="CX325" s="239" t="s">
        <v>379</v>
      </c>
      <c r="CY325" s="239" t="s">
        <v>2466</v>
      </c>
    </row>
    <row r="326" spans="1:103" x14ac:dyDescent="0.25">
      <c r="A326" s="239">
        <v>352789</v>
      </c>
      <c r="B326" s="239">
        <v>2</v>
      </c>
      <c r="C326" s="239">
        <v>212</v>
      </c>
      <c r="D326" s="239">
        <v>153.07900000000001</v>
      </c>
      <c r="E326" s="239">
        <v>10</v>
      </c>
      <c r="F326" s="239" t="s">
        <v>2307</v>
      </c>
      <c r="H326" s="239" t="s">
        <v>374</v>
      </c>
      <c r="I326" s="239">
        <v>25</v>
      </c>
      <c r="K326" s="239">
        <v>16505745</v>
      </c>
      <c r="M326" s="239">
        <v>5</v>
      </c>
      <c r="N326" s="239">
        <v>30</v>
      </c>
      <c r="O326" s="239">
        <v>2016</v>
      </c>
      <c r="P326" s="239" t="s">
        <v>381</v>
      </c>
      <c r="Q326" s="239">
        <v>14</v>
      </c>
      <c r="R326" s="239" t="s">
        <v>376</v>
      </c>
      <c r="S326" s="239">
        <v>5</v>
      </c>
      <c r="T326" s="239">
        <v>0</v>
      </c>
      <c r="U326" s="239">
        <v>2</v>
      </c>
      <c r="V326" s="239">
        <v>12</v>
      </c>
      <c r="W326" s="239">
        <v>10</v>
      </c>
      <c r="X326" s="239">
        <v>2</v>
      </c>
      <c r="Y326" s="239">
        <v>1</v>
      </c>
      <c r="Z326" s="239">
        <v>1</v>
      </c>
      <c r="AB326" s="239">
        <v>1</v>
      </c>
      <c r="AC326" s="239">
        <v>98</v>
      </c>
      <c r="AD326" s="239" t="s">
        <v>377</v>
      </c>
      <c r="AF326" s="239" t="s">
        <v>378</v>
      </c>
      <c r="AG326" s="239">
        <v>7</v>
      </c>
      <c r="AH326" s="239">
        <v>2</v>
      </c>
      <c r="AI326" s="239">
        <v>4</v>
      </c>
      <c r="AJ326" s="239">
        <v>4</v>
      </c>
      <c r="AK326" s="239">
        <v>21</v>
      </c>
      <c r="AL326" s="239">
        <v>21</v>
      </c>
      <c r="AM326" s="239" t="s">
        <v>384</v>
      </c>
      <c r="AN326" s="239">
        <v>5</v>
      </c>
      <c r="AO326" s="239">
        <v>90</v>
      </c>
      <c r="AP326" s="239">
        <v>99</v>
      </c>
      <c r="AS326" s="239">
        <v>11</v>
      </c>
      <c r="AT326" s="239">
        <v>9</v>
      </c>
      <c r="AU326" s="239">
        <v>65</v>
      </c>
      <c r="AV326" s="239">
        <v>11</v>
      </c>
      <c r="AW326" s="239">
        <v>21</v>
      </c>
      <c r="AX326" s="239">
        <v>2</v>
      </c>
      <c r="AY326" s="239">
        <v>4</v>
      </c>
      <c r="AZ326" s="239">
        <v>4</v>
      </c>
      <c r="BA326" s="239">
        <v>21</v>
      </c>
      <c r="BB326" s="239">
        <v>23</v>
      </c>
      <c r="BC326" s="239" t="s">
        <v>384</v>
      </c>
      <c r="BD326" s="239">
        <v>5</v>
      </c>
      <c r="BE326" s="239">
        <v>90</v>
      </c>
      <c r="BI326" s="239">
        <v>11</v>
      </c>
      <c r="BJ326" s="239">
        <v>9</v>
      </c>
      <c r="BK326" s="239">
        <v>65</v>
      </c>
      <c r="BL326" s="239">
        <v>11</v>
      </c>
      <c r="BM326" s="239">
        <v>21</v>
      </c>
      <c r="CT326" s="239">
        <v>457713.157226315</v>
      </c>
      <c r="CU326" s="239">
        <v>4965884.2689018697</v>
      </c>
      <c r="CV326" s="239">
        <v>44.845116300000001</v>
      </c>
      <c r="CW326" s="239">
        <v>-93.535091210000004</v>
      </c>
      <c r="CX326" s="239" t="s">
        <v>379</v>
      </c>
      <c r="CY326" s="239" t="s">
        <v>2467</v>
      </c>
    </row>
    <row r="327" spans="1:103" x14ac:dyDescent="0.25">
      <c r="A327" s="239">
        <v>11020333</v>
      </c>
      <c r="B327" s="239">
        <v>2</v>
      </c>
      <c r="C327" s="239">
        <v>212</v>
      </c>
      <c r="D327" s="239">
        <v>153.142</v>
      </c>
      <c r="E327" s="239">
        <v>10</v>
      </c>
      <c r="F327" s="239" t="s">
        <v>2307</v>
      </c>
      <c r="H327" s="239" t="s">
        <v>374</v>
      </c>
      <c r="I327" s="239">
        <v>25</v>
      </c>
      <c r="K327" s="239">
        <v>15021004</v>
      </c>
      <c r="L327" s="239">
        <v>151840031</v>
      </c>
      <c r="M327" s="239">
        <v>7</v>
      </c>
      <c r="N327" s="239">
        <v>2</v>
      </c>
      <c r="O327" s="239">
        <v>2015</v>
      </c>
      <c r="P327" s="239" t="s">
        <v>416</v>
      </c>
      <c r="Q327" s="239">
        <v>15</v>
      </c>
      <c r="S327" s="239">
        <v>5</v>
      </c>
      <c r="T327" s="239">
        <v>0</v>
      </c>
      <c r="U327" s="239">
        <v>1</v>
      </c>
      <c r="V327" s="239">
        <v>8</v>
      </c>
      <c r="W327" s="239">
        <v>16</v>
      </c>
      <c r="X327" s="239">
        <v>2</v>
      </c>
      <c r="Y327" s="239">
        <v>1</v>
      </c>
      <c r="Z327" s="239">
        <v>1</v>
      </c>
      <c r="AB327" s="239">
        <v>1</v>
      </c>
      <c r="AC327" s="239">
        <v>98</v>
      </c>
      <c r="AD327" s="239" t="s">
        <v>377</v>
      </c>
      <c r="AE327" s="239" t="s">
        <v>2468</v>
      </c>
      <c r="AF327" s="239" t="s">
        <v>378</v>
      </c>
      <c r="AG327" s="239">
        <v>4</v>
      </c>
      <c r="AH327" s="239">
        <v>2</v>
      </c>
      <c r="AI327" s="239">
        <v>2</v>
      </c>
      <c r="AJ327" s="239">
        <v>4</v>
      </c>
      <c r="AK327" s="239">
        <v>21</v>
      </c>
      <c r="AL327" s="239">
        <v>52</v>
      </c>
      <c r="AM327" s="239" t="s">
        <v>374</v>
      </c>
      <c r="AN327" s="239">
        <v>5</v>
      </c>
      <c r="AO327" s="239">
        <v>1</v>
      </c>
      <c r="AS327" s="239">
        <v>1</v>
      </c>
      <c r="AT327" s="239">
        <v>98</v>
      </c>
      <c r="AU327" s="239">
        <v>65</v>
      </c>
      <c r="AV327" s="239">
        <v>11</v>
      </c>
      <c r="AW327" s="239">
        <v>21</v>
      </c>
      <c r="CT327" s="239">
        <v>457816</v>
      </c>
      <c r="CU327" s="239">
        <v>4965900</v>
      </c>
      <c r="CV327" s="239">
        <v>44.845261499999999</v>
      </c>
      <c r="CW327" s="239">
        <v>-93.533793799999998</v>
      </c>
      <c r="CX327" s="239" t="s">
        <v>379</v>
      </c>
      <c r="CY327" s="239" t="s">
        <v>2469</v>
      </c>
    </row>
    <row r="328" spans="1:103" x14ac:dyDescent="0.25">
      <c r="A328" s="239">
        <v>401956</v>
      </c>
      <c r="B328" s="239">
        <v>2</v>
      </c>
      <c r="C328" s="239">
        <v>212</v>
      </c>
      <c r="D328" s="239">
        <v>153.149</v>
      </c>
      <c r="E328" s="239">
        <v>10</v>
      </c>
      <c r="F328" s="239" t="s">
        <v>2307</v>
      </c>
      <c r="H328" s="239" t="s">
        <v>374</v>
      </c>
      <c r="I328" s="239">
        <v>25</v>
      </c>
      <c r="K328" s="239">
        <v>16041647</v>
      </c>
      <c r="M328" s="239">
        <v>12</v>
      </c>
      <c r="N328" s="239">
        <v>10</v>
      </c>
      <c r="O328" s="239">
        <v>2016</v>
      </c>
      <c r="P328" s="239" t="s">
        <v>386</v>
      </c>
      <c r="Q328" s="239">
        <v>2</v>
      </c>
      <c r="R328" s="239" t="s">
        <v>376</v>
      </c>
      <c r="S328" s="239">
        <v>5</v>
      </c>
      <c r="T328" s="239">
        <v>0</v>
      </c>
      <c r="U328" s="239">
        <v>1</v>
      </c>
      <c r="W328" s="239">
        <v>55</v>
      </c>
      <c r="X328" s="239">
        <v>2</v>
      </c>
      <c r="Y328" s="239">
        <v>6</v>
      </c>
      <c r="Z328" s="239">
        <v>1</v>
      </c>
      <c r="AB328" s="239">
        <v>1</v>
      </c>
      <c r="AC328" s="239">
        <v>98</v>
      </c>
      <c r="AD328" s="239" t="s">
        <v>377</v>
      </c>
      <c r="AF328" s="239" t="s">
        <v>470</v>
      </c>
      <c r="AG328" s="239">
        <v>3</v>
      </c>
      <c r="AH328" s="239">
        <v>2</v>
      </c>
      <c r="AI328" s="239">
        <v>2</v>
      </c>
      <c r="AJ328" s="239">
        <v>4</v>
      </c>
      <c r="AK328" s="239">
        <v>21</v>
      </c>
      <c r="AL328" s="239">
        <v>22</v>
      </c>
      <c r="AM328" s="239" t="s">
        <v>374</v>
      </c>
      <c r="AN328" s="239">
        <v>10</v>
      </c>
      <c r="AO328" s="239">
        <v>62</v>
      </c>
      <c r="AS328" s="239">
        <v>15</v>
      </c>
      <c r="AT328" s="239">
        <v>9</v>
      </c>
      <c r="AU328" s="239">
        <v>65</v>
      </c>
      <c r="AV328" s="239">
        <v>11</v>
      </c>
      <c r="AW328" s="239">
        <v>21</v>
      </c>
      <c r="CT328" s="239">
        <v>457794.89418414998</v>
      </c>
      <c r="CU328" s="239">
        <v>4965922.1750014601</v>
      </c>
      <c r="CV328" s="239">
        <v>44.84546237</v>
      </c>
      <c r="CW328" s="239">
        <v>-93.534060120000007</v>
      </c>
      <c r="CX328" s="239" t="s">
        <v>379</v>
      </c>
      <c r="CY328" s="239" t="s">
        <v>2470</v>
      </c>
    </row>
    <row r="329" spans="1:103" x14ac:dyDescent="0.25">
      <c r="A329" s="239">
        <v>486990</v>
      </c>
      <c r="B329" s="239">
        <v>2</v>
      </c>
      <c r="C329" s="239">
        <v>212</v>
      </c>
      <c r="D329" s="239">
        <v>153.17599999999999</v>
      </c>
      <c r="E329" s="239">
        <v>10</v>
      </c>
      <c r="F329" s="239" t="s">
        <v>2307</v>
      </c>
      <c r="H329" s="239" t="s">
        <v>374</v>
      </c>
      <c r="I329" s="239">
        <v>25</v>
      </c>
      <c r="K329" s="239">
        <v>17507775</v>
      </c>
      <c r="M329" s="239">
        <v>7</v>
      </c>
      <c r="N329" s="239">
        <v>15</v>
      </c>
      <c r="O329" s="239">
        <v>2017</v>
      </c>
      <c r="P329" s="239" t="s">
        <v>386</v>
      </c>
      <c r="Q329" s="239">
        <v>6</v>
      </c>
      <c r="R329" s="239" t="s">
        <v>376</v>
      </c>
      <c r="S329" s="239">
        <v>5</v>
      </c>
      <c r="T329" s="239">
        <v>0</v>
      </c>
      <c r="U329" s="239">
        <v>1</v>
      </c>
      <c r="W329" s="239">
        <v>55</v>
      </c>
      <c r="X329" s="239">
        <v>2</v>
      </c>
      <c r="Y329" s="239">
        <v>1</v>
      </c>
      <c r="Z329" s="239">
        <v>1</v>
      </c>
      <c r="AB329" s="239">
        <v>1</v>
      </c>
      <c r="AC329" s="239">
        <v>98</v>
      </c>
      <c r="AD329" s="239" t="s">
        <v>377</v>
      </c>
      <c r="AF329" s="239" t="s">
        <v>470</v>
      </c>
      <c r="AG329" s="239">
        <v>3</v>
      </c>
      <c r="AH329" s="239">
        <v>2</v>
      </c>
      <c r="AI329" s="239">
        <v>2</v>
      </c>
      <c r="AJ329" s="239">
        <v>4</v>
      </c>
      <c r="AK329" s="239">
        <v>21</v>
      </c>
      <c r="AL329" s="239">
        <v>16</v>
      </c>
      <c r="AM329" s="239" t="s">
        <v>384</v>
      </c>
      <c r="AN329" s="239">
        <v>9</v>
      </c>
      <c r="AO329" s="239">
        <v>62</v>
      </c>
      <c r="AP329" s="239">
        <v>68</v>
      </c>
      <c r="AS329" s="239">
        <v>15</v>
      </c>
      <c r="AT329" s="239">
        <v>9</v>
      </c>
      <c r="AU329" s="239">
        <v>65</v>
      </c>
      <c r="AV329" s="239">
        <v>11</v>
      </c>
      <c r="AW329" s="239">
        <v>21</v>
      </c>
      <c r="CT329" s="239">
        <v>457840.15748031501</v>
      </c>
      <c r="CU329" s="239">
        <v>4965918.13563627</v>
      </c>
      <c r="CV329" s="239">
        <v>44.845428679999998</v>
      </c>
      <c r="CW329" s="239">
        <v>-93.533487050000005</v>
      </c>
      <c r="CX329" s="239" t="s">
        <v>379</v>
      </c>
      <c r="CY329" s="239" t="s">
        <v>2471</v>
      </c>
    </row>
    <row r="330" spans="1:103" x14ac:dyDescent="0.25">
      <c r="A330" s="239">
        <v>10935862</v>
      </c>
      <c r="B330" s="239">
        <v>2</v>
      </c>
      <c r="C330" s="239">
        <v>212</v>
      </c>
      <c r="D330" s="239">
        <v>153.18</v>
      </c>
      <c r="E330" s="239">
        <v>10</v>
      </c>
      <c r="F330" s="239" t="s">
        <v>2307</v>
      </c>
      <c r="H330" s="239" t="s">
        <v>374</v>
      </c>
      <c r="I330" s="239">
        <v>25</v>
      </c>
      <c r="K330" s="239">
        <v>14506813</v>
      </c>
      <c r="L330" s="239">
        <v>141750277</v>
      </c>
      <c r="M330" s="239">
        <v>6</v>
      </c>
      <c r="N330" s="239">
        <v>24</v>
      </c>
      <c r="O330" s="239">
        <v>2014</v>
      </c>
      <c r="P330" s="239" t="s">
        <v>391</v>
      </c>
      <c r="Q330" s="239">
        <v>8</v>
      </c>
      <c r="R330" s="239" t="s">
        <v>393</v>
      </c>
      <c r="S330" s="239">
        <v>5</v>
      </c>
      <c r="T330" s="239">
        <v>0</v>
      </c>
      <c r="U330" s="239">
        <v>2</v>
      </c>
      <c r="V330" s="239">
        <v>1</v>
      </c>
      <c r="W330" s="239">
        <v>10</v>
      </c>
      <c r="X330" s="239">
        <v>2</v>
      </c>
      <c r="Y330" s="239">
        <v>1</v>
      </c>
      <c r="Z330" s="239">
        <v>1</v>
      </c>
      <c r="AB330" s="239">
        <v>1</v>
      </c>
      <c r="AC330" s="239">
        <v>98</v>
      </c>
      <c r="AD330" s="239" t="s">
        <v>404</v>
      </c>
      <c r="AE330" s="239" t="s">
        <v>2419</v>
      </c>
      <c r="AF330" s="239" t="s">
        <v>378</v>
      </c>
      <c r="AG330" s="239">
        <v>7</v>
      </c>
      <c r="AH330" s="239">
        <v>2</v>
      </c>
      <c r="AI330" s="239">
        <v>1</v>
      </c>
      <c r="AJ330" s="239">
        <v>3</v>
      </c>
      <c r="AK330" s="239">
        <v>21</v>
      </c>
      <c r="AL330" s="239">
        <v>39</v>
      </c>
      <c r="AM330" s="239" t="s">
        <v>374</v>
      </c>
      <c r="AN330" s="239">
        <v>5</v>
      </c>
      <c r="AO330" s="239">
        <v>15</v>
      </c>
      <c r="AP330" s="239">
        <v>5</v>
      </c>
      <c r="AS330" s="239">
        <v>1</v>
      </c>
      <c r="AT330" s="239">
        <v>98</v>
      </c>
      <c r="AU330" s="239">
        <v>65</v>
      </c>
      <c r="AV330" s="239">
        <v>11</v>
      </c>
      <c r="AW330" s="239">
        <v>21</v>
      </c>
      <c r="AX330" s="239">
        <v>2</v>
      </c>
      <c r="AY330" s="239">
        <v>3</v>
      </c>
      <c r="AZ330" s="239">
        <v>3</v>
      </c>
      <c r="BA330" s="239">
        <v>26</v>
      </c>
      <c r="BB330" s="239">
        <v>45</v>
      </c>
      <c r="BC330" s="239" t="s">
        <v>374</v>
      </c>
      <c r="BD330" s="239">
        <v>5</v>
      </c>
      <c r="BE330" s="239">
        <v>1</v>
      </c>
      <c r="BI330" s="239">
        <v>1</v>
      </c>
      <c r="BJ330" s="239">
        <v>98</v>
      </c>
      <c r="BK330" s="239">
        <v>65</v>
      </c>
      <c r="BL330" s="239">
        <v>11</v>
      </c>
      <c r="BM330" s="239">
        <v>21</v>
      </c>
      <c r="CT330" s="239">
        <v>457875</v>
      </c>
      <c r="CU330" s="239">
        <v>4965911</v>
      </c>
      <c r="CV330" s="239">
        <v>44.845363900000002</v>
      </c>
      <c r="CW330" s="239">
        <v>-93.533045999999999</v>
      </c>
      <c r="CX330" s="239" t="s">
        <v>379</v>
      </c>
      <c r="CY330" s="239" t="s">
        <v>2472</v>
      </c>
    </row>
    <row r="331" spans="1:103" x14ac:dyDescent="0.25">
      <c r="A331" s="239">
        <v>684822</v>
      </c>
      <c r="B331" s="239">
        <v>2</v>
      </c>
      <c r="C331" s="239">
        <v>212</v>
      </c>
      <c r="D331" s="239">
        <v>153.18</v>
      </c>
      <c r="E331" s="239">
        <v>10</v>
      </c>
      <c r="F331" s="239" t="s">
        <v>2307</v>
      </c>
      <c r="H331" s="239" t="s">
        <v>374</v>
      </c>
      <c r="I331" s="239">
        <v>25</v>
      </c>
      <c r="K331" s="239">
        <v>19003794</v>
      </c>
      <c r="M331" s="239">
        <v>2</v>
      </c>
      <c r="N331" s="239">
        <v>7</v>
      </c>
      <c r="O331" s="239">
        <v>2019</v>
      </c>
      <c r="P331" s="239" t="s">
        <v>416</v>
      </c>
      <c r="Q331" s="239">
        <v>17</v>
      </c>
      <c r="R331" s="239" t="s">
        <v>376</v>
      </c>
      <c r="S331" s="239">
        <v>5</v>
      </c>
      <c r="T331" s="239">
        <v>0</v>
      </c>
      <c r="U331" s="239">
        <v>2</v>
      </c>
      <c r="V331" s="239">
        <v>12</v>
      </c>
      <c r="W331" s="239">
        <v>10</v>
      </c>
      <c r="X331" s="239">
        <v>2</v>
      </c>
      <c r="Y331" s="239">
        <v>6</v>
      </c>
      <c r="Z331" s="239">
        <v>4</v>
      </c>
      <c r="AA331" s="239">
        <v>7</v>
      </c>
      <c r="AB331" s="239">
        <v>5</v>
      </c>
      <c r="AC331" s="239">
        <v>98</v>
      </c>
      <c r="AD331" s="239" t="s">
        <v>377</v>
      </c>
      <c r="AF331" s="239" t="s">
        <v>470</v>
      </c>
      <c r="AG331" s="239">
        <v>7</v>
      </c>
      <c r="AH331" s="239">
        <v>2</v>
      </c>
      <c r="AI331" s="239">
        <v>2</v>
      </c>
      <c r="AJ331" s="239">
        <v>4</v>
      </c>
      <c r="AK331" s="239">
        <v>21</v>
      </c>
      <c r="AL331" s="239">
        <v>65</v>
      </c>
      <c r="AM331" s="239" t="s">
        <v>384</v>
      </c>
      <c r="AN331" s="239">
        <v>5</v>
      </c>
      <c r="AO331" s="239">
        <v>1</v>
      </c>
      <c r="AS331" s="239">
        <v>15</v>
      </c>
      <c r="AT331" s="239">
        <v>9</v>
      </c>
      <c r="AU331" s="239">
        <v>65</v>
      </c>
      <c r="AV331" s="239">
        <v>11</v>
      </c>
      <c r="AW331" s="239">
        <v>21</v>
      </c>
      <c r="AX331" s="239">
        <v>2</v>
      </c>
      <c r="AY331" s="239">
        <v>2</v>
      </c>
      <c r="AZ331" s="239">
        <v>4</v>
      </c>
      <c r="BA331" s="239">
        <v>29</v>
      </c>
      <c r="BB331" s="239">
        <v>58</v>
      </c>
      <c r="BC331" s="239" t="s">
        <v>374</v>
      </c>
      <c r="BD331" s="239">
        <v>5</v>
      </c>
      <c r="BE331" s="239">
        <v>1</v>
      </c>
      <c r="BI331" s="239">
        <v>15</v>
      </c>
      <c r="BJ331" s="239">
        <v>9</v>
      </c>
      <c r="BK331" s="239">
        <v>65</v>
      </c>
      <c r="BL331" s="239">
        <v>11</v>
      </c>
      <c r="BM331" s="239">
        <v>21</v>
      </c>
      <c r="CT331" s="239">
        <v>457883.18047891802</v>
      </c>
      <c r="CU331" s="239">
        <v>4965927.4239039896</v>
      </c>
      <c r="CV331" s="239">
        <v>44.845514829999999</v>
      </c>
      <c r="CW331" s="239">
        <v>-93.532943439999997</v>
      </c>
      <c r="CX331" s="239" t="s">
        <v>379</v>
      </c>
      <c r="CY331" s="239" t="s">
        <v>2473</v>
      </c>
    </row>
    <row r="332" spans="1:103" x14ac:dyDescent="0.25">
      <c r="A332" s="239">
        <v>10697556</v>
      </c>
      <c r="B332" s="239">
        <v>2</v>
      </c>
      <c r="C332" s="239">
        <v>212</v>
      </c>
      <c r="D332" s="239">
        <v>153.18799999999999</v>
      </c>
      <c r="E332" s="239">
        <v>10</v>
      </c>
      <c r="F332" s="239" t="s">
        <v>2307</v>
      </c>
      <c r="H332" s="239" t="s">
        <v>374</v>
      </c>
      <c r="I332" s="239">
        <v>25</v>
      </c>
      <c r="K332" s="239">
        <v>11501605</v>
      </c>
      <c r="L332" s="239">
        <v>110320128</v>
      </c>
      <c r="M332" s="239">
        <v>1</v>
      </c>
      <c r="N332" s="239">
        <v>31</v>
      </c>
      <c r="O332" s="239">
        <v>2011</v>
      </c>
      <c r="P332" s="239" t="s">
        <v>381</v>
      </c>
      <c r="Q332" s="239">
        <v>10</v>
      </c>
      <c r="R332" s="239" t="s">
        <v>393</v>
      </c>
      <c r="S332" s="239">
        <v>5</v>
      </c>
      <c r="T332" s="239">
        <v>0</v>
      </c>
      <c r="U332" s="239">
        <v>1</v>
      </c>
      <c r="V332" s="239">
        <v>4</v>
      </c>
      <c r="W332" s="239">
        <v>83</v>
      </c>
      <c r="X332" s="239">
        <v>2</v>
      </c>
      <c r="Y332" s="239">
        <v>1</v>
      </c>
      <c r="Z332" s="239">
        <v>2</v>
      </c>
      <c r="AA332" s="239">
        <v>4</v>
      </c>
      <c r="AB332" s="239">
        <v>5</v>
      </c>
      <c r="AC332" s="239">
        <v>98</v>
      </c>
      <c r="AD332" s="239" t="s">
        <v>404</v>
      </c>
      <c r="AE332" s="239" t="s">
        <v>2474</v>
      </c>
      <c r="AF332" s="239" t="s">
        <v>378</v>
      </c>
      <c r="AG332" s="239">
        <v>3</v>
      </c>
      <c r="AH332" s="239">
        <v>2</v>
      </c>
      <c r="AI332" s="239">
        <v>3</v>
      </c>
      <c r="AJ332" s="239">
        <v>3</v>
      </c>
      <c r="AK332" s="239">
        <v>21</v>
      </c>
      <c r="AL332" s="239">
        <v>36</v>
      </c>
      <c r="AM332" s="239" t="s">
        <v>374</v>
      </c>
      <c r="AN332" s="239">
        <v>5</v>
      </c>
      <c r="AO332" s="239">
        <v>3</v>
      </c>
      <c r="AS332" s="239">
        <v>1</v>
      </c>
      <c r="AT332" s="239">
        <v>98</v>
      </c>
      <c r="AU332" s="239">
        <v>65</v>
      </c>
      <c r="AV332" s="239">
        <v>11</v>
      </c>
      <c r="AW332" s="239">
        <v>21</v>
      </c>
      <c r="CT332" s="239">
        <v>457888</v>
      </c>
      <c r="CU332" s="239">
        <v>4965913</v>
      </c>
      <c r="CV332" s="239">
        <v>44.845386499999996</v>
      </c>
      <c r="CW332" s="239">
        <v>-93.532878299999993</v>
      </c>
      <c r="CX332" s="239" t="s">
        <v>379</v>
      </c>
      <c r="CY332" s="239" t="s">
        <v>2475</v>
      </c>
    </row>
    <row r="333" spans="1:103" x14ac:dyDescent="0.25">
      <c r="A333" s="239">
        <v>399319</v>
      </c>
      <c r="B333" s="239">
        <v>2</v>
      </c>
      <c r="C333" s="239">
        <v>212</v>
      </c>
      <c r="D333" s="239">
        <v>153.214</v>
      </c>
      <c r="E333" s="239">
        <v>10</v>
      </c>
      <c r="F333" s="239" t="s">
        <v>2307</v>
      </c>
      <c r="H333" s="239" t="s">
        <v>374</v>
      </c>
      <c r="I333" s="239">
        <v>25</v>
      </c>
      <c r="K333" s="239">
        <v>16513525</v>
      </c>
      <c r="M333" s="239">
        <v>12</v>
      </c>
      <c r="N333" s="239">
        <v>1</v>
      </c>
      <c r="O333" s="239">
        <v>2016</v>
      </c>
      <c r="P333" s="239" t="s">
        <v>416</v>
      </c>
      <c r="Q333" s="239">
        <v>7</v>
      </c>
      <c r="R333" s="239" t="s">
        <v>393</v>
      </c>
      <c r="S333" s="239">
        <v>5</v>
      </c>
      <c r="T333" s="239">
        <v>0</v>
      </c>
      <c r="U333" s="239">
        <v>2</v>
      </c>
      <c r="V333" s="239">
        <v>12</v>
      </c>
      <c r="W333" s="239">
        <v>10</v>
      </c>
      <c r="X333" s="239">
        <v>2</v>
      </c>
      <c r="Y333" s="239">
        <v>1</v>
      </c>
      <c r="Z333" s="239">
        <v>2</v>
      </c>
      <c r="AB333" s="239">
        <v>1</v>
      </c>
      <c r="AC333" s="239">
        <v>98</v>
      </c>
      <c r="AD333" s="239" t="s">
        <v>377</v>
      </c>
      <c r="AF333" s="239" t="s">
        <v>378</v>
      </c>
      <c r="AG333" s="239">
        <v>7</v>
      </c>
      <c r="AH333" s="239">
        <v>2</v>
      </c>
      <c r="AI333" s="239">
        <v>2</v>
      </c>
      <c r="AJ333" s="239">
        <v>3</v>
      </c>
      <c r="AK333" s="239">
        <v>34</v>
      </c>
      <c r="AL333" s="239">
        <v>32</v>
      </c>
      <c r="AM333" s="239" t="s">
        <v>374</v>
      </c>
      <c r="AN333" s="239">
        <v>5</v>
      </c>
      <c r="AO333" s="239">
        <v>1</v>
      </c>
      <c r="AS333" s="239">
        <v>15</v>
      </c>
      <c r="AT333" s="239">
        <v>9</v>
      </c>
      <c r="AU333" s="239">
        <v>65</v>
      </c>
      <c r="AV333" s="239">
        <v>11</v>
      </c>
      <c r="AW333" s="239">
        <v>21</v>
      </c>
      <c r="AX333" s="239">
        <v>2</v>
      </c>
      <c r="AY333" s="239">
        <v>4</v>
      </c>
      <c r="AZ333" s="239">
        <v>3</v>
      </c>
      <c r="BA333" s="239">
        <v>21</v>
      </c>
      <c r="BB333" s="239">
        <v>35</v>
      </c>
      <c r="BC333" s="239" t="s">
        <v>384</v>
      </c>
      <c r="BD333" s="239">
        <v>5</v>
      </c>
      <c r="BE333" s="239">
        <v>4</v>
      </c>
      <c r="BI333" s="239">
        <v>15</v>
      </c>
      <c r="BJ333" s="239">
        <v>9</v>
      </c>
      <c r="BK333" s="239">
        <v>65</v>
      </c>
      <c r="BL333" s="239">
        <v>11</v>
      </c>
      <c r="BM333" s="239">
        <v>21</v>
      </c>
      <c r="CT333" s="239">
        <v>457929.05765811598</v>
      </c>
      <c r="CU333" s="239">
        <v>4965918.13563627</v>
      </c>
      <c r="CV333" s="239">
        <v>44.845433929999999</v>
      </c>
      <c r="CW333" s="239">
        <v>-93.532362160000005</v>
      </c>
      <c r="CX333" s="239" t="s">
        <v>379</v>
      </c>
      <c r="CY333" s="239" t="s">
        <v>2476</v>
      </c>
    </row>
    <row r="334" spans="1:103" x14ac:dyDescent="0.25">
      <c r="A334" s="239">
        <v>623453</v>
      </c>
      <c r="B334" s="239">
        <v>2</v>
      </c>
      <c r="C334" s="239">
        <v>212</v>
      </c>
      <c r="D334" s="239">
        <v>153.23099999999999</v>
      </c>
      <c r="E334" s="239">
        <v>10</v>
      </c>
      <c r="F334" s="239" t="s">
        <v>2307</v>
      </c>
      <c r="H334" s="239" t="s">
        <v>374</v>
      </c>
      <c r="I334" s="239">
        <v>25</v>
      </c>
      <c r="K334" s="239">
        <v>18509001</v>
      </c>
      <c r="M334" s="239">
        <v>7</v>
      </c>
      <c r="N334" s="239">
        <v>26</v>
      </c>
      <c r="O334" s="239">
        <v>2018</v>
      </c>
      <c r="P334" s="239" t="s">
        <v>416</v>
      </c>
      <c r="Q334" s="239">
        <v>7</v>
      </c>
      <c r="R334" s="239" t="s">
        <v>393</v>
      </c>
      <c r="S334" s="239">
        <v>5</v>
      </c>
      <c r="T334" s="239">
        <v>0</v>
      </c>
      <c r="U334" s="239">
        <v>2</v>
      </c>
      <c r="V334" s="239">
        <v>12</v>
      </c>
      <c r="W334" s="239">
        <v>10</v>
      </c>
      <c r="X334" s="239">
        <v>2</v>
      </c>
      <c r="Y334" s="239">
        <v>1</v>
      </c>
      <c r="Z334" s="239">
        <v>2</v>
      </c>
      <c r="AB334" s="239">
        <v>1</v>
      </c>
      <c r="AC334" s="239">
        <v>98</v>
      </c>
      <c r="AD334" s="239" t="s">
        <v>377</v>
      </c>
      <c r="AF334" s="239" t="s">
        <v>378</v>
      </c>
      <c r="AG334" s="239">
        <v>7</v>
      </c>
      <c r="AH334" s="239">
        <v>2</v>
      </c>
      <c r="AI334" s="239">
        <v>3</v>
      </c>
      <c r="AJ334" s="239">
        <v>3</v>
      </c>
      <c r="AK334" s="239">
        <v>21</v>
      </c>
      <c r="AL334" s="239">
        <v>36</v>
      </c>
      <c r="AM334" s="239" t="s">
        <v>374</v>
      </c>
      <c r="AN334" s="239">
        <v>5</v>
      </c>
      <c r="AO334" s="239">
        <v>1</v>
      </c>
      <c r="AS334" s="239">
        <v>15</v>
      </c>
      <c r="AT334" s="239">
        <v>9</v>
      </c>
      <c r="AU334" s="239">
        <v>65</v>
      </c>
      <c r="AV334" s="239">
        <v>11</v>
      </c>
      <c r="AW334" s="239">
        <v>21</v>
      </c>
      <c r="AX334" s="239">
        <v>2</v>
      </c>
      <c r="AY334" s="239">
        <v>3</v>
      </c>
      <c r="AZ334" s="239">
        <v>3</v>
      </c>
      <c r="BA334" s="239">
        <v>21</v>
      </c>
      <c r="BB334" s="239">
        <v>36</v>
      </c>
      <c r="BC334" s="239" t="s">
        <v>374</v>
      </c>
      <c r="BD334" s="239">
        <v>5</v>
      </c>
      <c r="BE334" s="239">
        <v>2</v>
      </c>
      <c r="BF334" s="239">
        <v>74</v>
      </c>
      <c r="BI334" s="239">
        <v>15</v>
      </c>
      <c r="BJ334" s="239">
        <v>9</v>
      </c>
      <c r="BK334" s="239">
        <v>65</v>
      </c>
      <c r="BL334" s="239">
        <v>11</v>
      </c>
      <c r="BM334" s="239">
        <v>21</v>
      </c>
      <c r="CT334" s="239">
        <v>457954.45770891599</v>
      </c>
      <c r="CU334" s="239">
        <v>4965930.8356616702</v>
      </c>
      <c r="CV334" s="239">
        <v>44.845549750000004</v>
      </c>
      <c r="CW334" s="239">
        <v>-93.532041820000003</v>
      </c>
      <c r="CX334" s="239" t="s">
        <v>379</v>
      </c>
      <c r="CY334" s="239" t="s">
        <v>2477</v>
      </c>
    </row>
    <row r="335" spans="1:103" x14ac:dyDescent="0.25">
      <c r="A335" s="239">
        <v>10847918</v>
      </c>
      <c r="B335" s="239">
        <v>2</v>
      </c>
      <c r="C335" s="239">
        <v>212</v>
      </c>
      <c r="D335" s="239">
        <v>153.273</v>
      </c>
      <c r="E335" s="239">
        <v>10</v>
      </c>
      <c r="F335" s="239" t="s">
        <v>2307</v>
      </c>
      <c r="H335" s="239" t="s">
        <v>374</v>
      </c>
      <c r="I335" s="239">
        <v>25</v>
      </c>
      <c r="K335" s="239">
        <v>13002104</v>
      </c>
      <c r="L335" s="239">
        <v>130240103</v>
      </c>
      <c r="M335" s="239">
        <v>1</v>
      </c>
      <c r="N335" s="239">
        <v>23</v>
      </c>
      <c r="O335" s="239">
        <v>2013</v>
      </c>
      <c r="P335" s="239" t="s">
        <v>375</v>
      </c>
      <c r="Q335" s="239">
        <v>9</v>
      </c>
      <c r="R335" s="239" t="s">
        <v>393</v>
      </c>
      <c r="S335" s="239">
        <v>5</v>
      </c>
      <c r="T335" s="239">
        <v>0</v>
      </c>
      <c r="U335" s="239">
        <v>2</v>
      </c>
      <c r="V335" s="239">
        <v>1</v>
      </c>
      <c r="W335" s="239">
        <v>10</v>
      </c>
      <c r="X335" s="239">
        <v>2</v>
      </c>
      <c r="Y335" s="239">
        <v>1</v>
      </c>
      <c r="Z335" s="239">
        <v>2</v>
      </c>
      <c r="AA335" s="239">
        <v>7</v>
      </c>
      <c r="AB335" s="239">
        <v>2</v>
      </c>
      <c r="AC335" s="239">
        <v>98</v>
      </c>
      <c r="AD335" s="239" t="s">
        <v>467</v>
      </c>
      <c r="AE335" s="239" t="s">
        <v>2478</v>
      </c>
      <c r="AF335" s="239" t="s">
        <v>378</v>
      </c>
      <c r="AG335" s="239">
        <v>7</v>
      </c>
      <c r="AH335" s="239">
        <v>2</v>
      </c>
      <c r="AI335" s="239">
        <v>4</v>
      </c>
      <c r="AJ335" s="239">
        <v>3</v>
      </c>
      <c r="AK335" s="239">
        <v>21</v>
      </c>
      <c r="AL335" s="239">
        <v>52</v>
      </c>
      <c r="AM335" s="239" t="s">
        <v>374</v>
      </c>
      <c r="AN335" s="239">
        <v>5</v>
      </c>
      <c r="AO335" s="239">
        <v>1</v>
      </c>
      <c r="AP335" s="239">
        <v>1</v>
      </c>
      <c r="AS335" s="239">
        <v>3</v>
      </c>
      <c r="AT335" s="239">
        <v>98</v>
      </c>
      <c r="AU335" s="239">
        <v>65</v>
      </c>
      <c r="AV335" s="239">
        <v>11</v>
      </c>
      <c r="AW335" s="239">
        <v>21</v>
      </c>
      <c r="AX335" s="239">
        <v>2</v>
      </c>
      <c r="AY335" s="239">
        <v>3</v>
      </c>
      <c r="AZ335" s="239">
        <v>3</v>
      </c>
      <c r="BA335" s="239">
        <v>10</v>
      </c>
      <c r="BB335" s="239">
        <v>23</v>
      </c>
      <c r="BC335" s="239" t="s">
        <v>374</v>
      </c>
      <c r="BD335" s="239">
        <v>5</v>
      </c>
      <c r="BE335" s="239">
        <v>3</v>
      </c>
      <c r="BF335" s="239">
        <v>72</v>
      </c>
      <c r="BI335" s="239">
        <v>3</v>
      </c>
      <c r="BJ335" s="239">
        <v>98</v>
      </c>
      <c r="BK335" s="239">
        <v>65</v>
      </c>
      <c r="BL335" s="239">
        <v>11</v>
      </c>
      <c r="BM335" s="239">
        <v>21</v>
      </c>
      <c r="CT335" s="239">
        <v>458023</v>
      </c>
      <c r="CU335" s="239">
        <v>4965938</v>
      </c>
      <c r="CV335" s="239">
        <v>44.845614500000003</v>
      </c>
      <c r="CW335" s="239">
        <v>-93.5311813</v>
      </c>
      <c r="CX335" s="239" t="s">
        <v>379</v>
      </c>
      <c r="CY335" s="239" t="s">
        <v>2479</v>
      </c>
    </row>
    <row r="336" spans="1:103" x14ac:dyDescent="0.25">
      <c r="A336" s="239">
        <v>10855850</v>
      </c>
      <c r="B336" s="239">
        <v>2</v>
      </c>
      <c r="C336" s="239">
        <v>212</v>
      </c>
      <c r="D336" s="239">
        <v>153.279</v>
      </c>
      <c r="E336" s="239">
        <v>10</v>
      </c>
      <c r="F336" s="239" t="s">
        <v>2307</v>
      </c>
      <c r="H336" s="239" t="s">
        <v>374</v>
      </c>
      <c r="I336" s="239">
        <v>25</v>
      </c>
      <c r="K336" s="239">
        <v>13036546</v>
      </c>
      <c r="L336" s="239">
        <v>133390171</v>
      </c>
      <c r="M336" s="239">
        <v>12</v>
      </c>
      <c r="N336" s="239">
        <v>5</v>
      </c>
      <c r="O336" s="239">
        <v>2013</v>
      </c>
      <c r="P336" s="239" t="s">
        <v>416</v>
      </c>
      <c r="Q336" s="239">
        <v>12</v>
      </c>
      <c r="S336" s="239">
        <v>5</v>
      </c>
      <c r="T336" s="239">
        <v>0</v>
      </c>
      <c r="U336" s="239">
        <v>3</v>
      </c>
      <c r="V336" s="239">
        <v>1</v>
      </c>
      <c r="W336" s="239">
        <v>10</v>
      </c>
      <c r="X336" s="239">
        <v>3</v>
      </c>
      <c r="Y336" s="239">
        <v>1</v>
      </c>
      <c r="Z336" s="239">
        <v>1</v>
      </c>
      <c r="AB336" s="239">
        <v>5</v>
      </c>
      <c r="AC336" s="239">
        <v>98</v>
      </c>
      <c r="AD336" s="239" t="s">
        <v>413</v>
      </c>
      <c r="AE336" s="239" t="s">
        <v>2347</v>
      </c>
      <c r="AF336" s="239" t="s">
        <v>378</v>
      </c>
      <c r="AG336" s="239">
        <v>7</v>
      </c>
      <c r="AH336" s="239">
        <v>2</v>
      </c>
      <c r="AI336" s="239">
        <v>2</v>
      </c>
      <c r="AJ336" s="239">
        <v>4</v>
      </c>
      <c r="AK336" s="239">
        <v>8</v>
      </c>
      <c r="AL336" s="239">
        <v>62</v>
      </c>
      <c r="AM336" s="239" t="s">
        <v>384</v>
      </c>
      <c r="AN336" s="239">
        <v>5</v>
      </c>
      <c r="AO336" s="239">
        <v>1</v>
      </c>
      <c r="AS336" s="239">
        <v>3</v>
      </c>
      <c r="AT336" s="239">
        <v>20</v>
      </c>
      <c r="AU336" s="239">
        <v>50</v>
      </c>
      <c r="AV336" s="239">
        <v>11</v>
      </c>
      <c r="AW336" s="239">
        <v>21</v>
      </c>
      <c r="AX336" s="239">
        <v>2</v>
      </c>
      <c r="AY336" s="239">
        <v>2</v>
      </c>
      <c r="AZ336" s="239">
        <v>4</v>
      </c>
      <c r="BA336" s="239">
        <v>26</v>
      </c>
      <c r="BB336" s="239">
        <v>26</v>
      </c>
      <c r="BC336" s="239" t="s">
        <v>384</v>
      </c>
      <c r="BD336" s="239">
        <v>5</v>
      </c>
      <c r="BE336" s="239">
        <v>3</v>
      </c>
      <c r="BI336" s="239">
        <v>3</v>
      </c>
      <c r="BJ336" s="239">
        <v>20</v>
      </c>
      <c r="BK336" s="239">
        <v>50</v>
      </c>
      <c r="BL336" s="239">
        <v>11</v>
      </c>
      <c r="BM336" s="239">
        <v>21</v>
      </c>
      <c r="BN336" s="239">
        <v>2</v>
      </c>
      <c r="BO336" s="239">
        <v>2</v>
      </c>
      <c r="BP336" s="239">
        <v>4</v>
      </c>
      <c r="BQ336" s="239">
        <v>7</v>
      </c>
      <c r="BR336" s="239">
        <v>19</v>
      </c>
      <c r="BS336" s="239" t="s">
        <v>374</v>
      </c>
      <c r="BT336" s="239">
        <v>5</v>
      </c>
      <c r="BU336" s="239">
        <v>3</v>
      </c>
      <c r="BY336" s="239">
        <v>3</v>
      </c>
      <c r="BZ336" s="239">
        <v>20</v>
      </c>
      <c r="CA336" s="239">
        <v>50</v>
      </c>
      <c r="CB336" s="239">
        <v>11</v>
      </c>
      <c r="CC336" s="239">
        <v>21</v>
      </c>
      <c r="CT336" s="239">
        <v>458032</v>
      </c>
      <c r="CU336" s="239">
        <v>4965939</v>
      </c>
      <c r="CV336" s="239">
        <v>44.845631699999998</v>
      </c>
      <c r="CW336" s="239">
        <v>-93.531056100000001</v>
      </c>
      <c r="CX336" s="239" t="s">
        <v>379</v>
      </c>
      <c r="CY336" s="239" t="s">
        <v>2480</v>
      </c>
    </row>
    <row r="337" spans="1:103" x14ac:dyDescent="0.25">
      <c r="A337" s="239">
        <v>10933675</v>
      </c>
      <c r="B337" s="239">
        <v>2</v>
      </c>
      <c r="C337" s="239">
        <v>212</v>
      </c>
      <c r="D337" s="239">
        <v>153.32900000000001</v>
      </c>
      <c r="E337" s="239">
        <v>10</v>
      </c>
      <c r="F337" s="239" t="s">
        <v>2307</v>
      </c>
      <c r="H337" s="239" t="s">
        <v>374</v>
      </c>
      <c r="I337" s="239">
        <v>25</v>
      </c>
      <c r="K337" s="239">
        <v>14502651</v>
      </c>
      <c r="L337" s="239">
        <v>140560698</v>
      </c>
      <c r="M337" s="239">
        <v>2</v>
      </c>
      <c r="N337" s="239">
        <v>22</v>
      </c>
      <c r="O337" s="239">
        <v>2014</v>
      </c>
      <c r="P337" s="239" t="s">
        <v>386</v>
      </c>
      <c r="Q337" s="239">
        <v>14</v>
      </c>
      <c r="R337" s="239" t="s">
        <v>512</v>
      </c>
      <c r="S337" s="239">
        <v>5</v>
      </c>
      <c r="T337" s="239">
        <v>0</v>
      </c>
      <c r="U337" s="239">
        <v>1</v>
      </c>
      <c r="V337" s="239">
        <v>4</v>
      </c>
      <c r="W337" s="239">
        <v>83</v>
      </c>
      <c r="X337" s="239">
        <v>2</v>
      </c>
      <c r="Y337" s="239">
        <v>1</v>
      </c>
      <c r="Z337" s="239">
        <v>1</v>
      </c>
      <c r="AB337" s="239">
        <v>4</v>
      </c>
      <c r="AC337" s="239">
        <v>98</v>
      </c>
      <c r="AD337" s="239">
        <v>212</v>
      </c>
      <c r="AE337" s="239" t="s">
        <v>2481</v>
      </c>
      <c r="AF337" s="239" t="s">
        <v>378</v>
      </c>
      <c r="AG337" s="239">
        <v>3</v>
      </c>
      <c r="AH337" s="239">
        <v>2</v>
      </c>
      <c r="AI337" s="239">
        <v>2</v>
      </c>
      <c r="AJ337" s="239">
        <v>4</v>
      </c>
      <c r="AK337" s="239">
        <v>21</v>
      </c>
      <c r="AL337" s="239">
        <v>29</v>
      </c>
      <c r="AM337" s="239" t="s">
        <v>384</v>
      </c>
      <c r="AN337" s="239">
        <v>5</v>
      </c>
      <c r="AO337" s="239">
        <v>3</v>
      </c>
      <c r="AS337" s="239">
        <v>1</v>
      </c>
      <c r="AT337" s="239">
        <v>98</v>
      </c>
      <c r="AU337" s="239">
        <v>65</v>
      </c>
      <c r="AV337" s="239">
        <v>11</v>
      </c>
      <c r="AW337" s="239">
        <v>21</v>
      </c>
      <c r="CT337" s="239">
        <v>458112</v>
      </c>
      <c r="CU337" s="239">
        <v>4965954</v>
      </c>
      <c r="CV337" s="239">
        <v>44.845768900000003</v>
      </c>
      <c r="CW337" s="239">
        <v>-93.530050900000006</v>
      </c>
      <c r="CX337" s="239" t="s">
        <v>379</v>
      </c>
      <c r="CY337" s="239" t="s">
        <v>2482</v>
      </c>
    </row>
    <row r="338" spans="1:103" x14ac:dyDescent="0.25">
      <c r="A338" s="239">
        <v>10700693</v>
      </c>
      <c r="B338" s="239">
        <v>2</v>
      </c>
      <c r="C338" s="239">
        <v>212</v>
      </c>
      <c r="D338" s="239">
        <v>153.34299999999999</v>
      </c>
      <c r="E338" s="239">
        <v>10</v>
      </c>
      <c r="F338" s="239" t="s">
        <v>2307</v>
      </c>
      <c r="H338" s="239" t="s">
        <v>374</v>
      </c>
      <c r="I338" s="239">
        <v>25</v>
      </c>
      <c r="K338" s="239">
        <v>11010800</v>
      </c>
      <c r="L338" s="239">
        <v>111060110</v>
      </c>
      <c r="M338" s="239">
        <v>4</v>
      </c>
      <c r="N338" s="239">
        <v>12</v>
      </c>
      <c r="O338" s="239">
        <v>2011</v>
      </c>
      <c r="P338" s="239" t="s">
        <v>391</v>
      </c>
      <c r="Q338" s="239">
        <v>17</v>
      </c>
      <c r="R338" s="239" t="s">
        <v>376</v>
      </c>
      <c r="S338" s="239">
        <v>5</v>
      </c>
      <c r="T338" s="239">
        <v>0</v>
      </c>
      <c r="U338" s="239">
        <v>1</v>
      </c>
      <c r="V338" s="239">
        <v>7</v>
      </c>
      <c r="W338" s="239">
        <v>45</v>
      </c>
      <c r="X338" s="239">
        <v>25</v>
      </c>
      <c r="Y338" s="239">
        <v>1</v>
      </c>
      <c r="Z338" s="239">
        <v>1</v>
      </c>
      <c r="AB338" s="239">
        <v>1</v>
      </c>
      <c r="AC338" s="239">
        <v>98</v>
      </c>
      <c r="AD338" s="239">
        <v>212</v>
      </c>
      <c r="AE338" s="239">
        <v>101</v>
      </c>
      <c r="AF338" s="239" t="s">
        <v>378</v>
      </c>
      <c r="AG338" s="239">
        <v>3</v>
      </c>
      <c r="AH338" s="239">
        <v>2</v>
      </c>
      <c r="AI338" s="239">
        <v>2</v>
      </c>
      <c r="AJ338" s="239">
        <v>4</v>
      </c>
      <c r="AK338" s="239">
        <v>21</v>
      </c>
      <c r="AL338" s="239">
        <v>21</v>
      </c>
      <c r="AM338" s="239" t="s">
        <v>374</v>
      </c>
      <c r="AN338" s="239">
        <v>5</v>
      </c>
      <c r="AO338" s="239">
        <v>21</v>
      </c>
      <c r="AS338" s="239">
        <v>1</v>
      </c>
      <c r="AT338" s="239">
        <v>98</v>
      </c>
      <c r="AU338" s="239">
        <v>65</v>
      </c>
      <c r="AV338" s="239">
        <v>10</v>
      </c>
      <c r="AW338" s="239">
        <v>21</v>
      </c>
      <c r="CT338" s="239">
        <v>458134</v>
      </c>
      <c r="CU338" s="239">
        <v>4965958</v>
      </c>
      <c r="CV338" s="239">
        <v>44.845805900000002</v>
      </c>
      <c r="CW338" s="239">
        <v>-93.5297755</v>
      </c>
      <c r="CX338" s="239" t="s">
        <v>379</v>
      </c>
      <c r="CY338" s="239" t="s">
        <v>2483</v>
      </c>
    </row>
    <row r="339" spans="1:103" x14ac:dyDescent="0.25">
      <c r="A339" s="239">
        <v>10775098</v>
      </c>
      <c r="B339" s="239">
        <v>2</v>
      </c>
      <c r="C339" s="239">
        <v>212</v>
      </c>
      <c r="D339" s="239">
        <v>153.375</v>
      </c>
      <c r="E339" s="239">
        <v>10</v>
      </c>
      <c r="F339" s="239" t="s">
        <v>2307</v>
      </c>
      <c r="H339" s="239" t="s">
        <v>374</v>
      </c>
      <c r="I339" s="239">
        <v>25</v>
      </c>
      <c r="K339" s="239">
        <v>12501637</v>
      </c>
      <c r="L339" s="239">
        <v>120450306</v>
      </c>
      <c r="M339" s="239">
        <v>2</v>
      </c>
      <c r="N339" s="239">
        <v>13</v>
      </c>
      <c r="O339" s="239">
        <v>2012</v>
      </c>
      <c r="P339" s="239" t="s">
        <v>381</v>
      </c>
      <c r="Q339" s="239">
        <v>21</v>
      </c>
      <c r="R339" s="239" t="s">
        <v>376</v>
      </c>
      <c r="S339" s="239">
        <v>5</v>
      </c>
      <c r="T339" s="239">
        <v>0</v>
      </c>
      <c r="U339" s="239">
        <v>1</v>
      </c>
      <c r="V339" s="239">
        <v>7</v>
      </c>
      <c r="W339" s="239">
        <v>53</v>
      </c>
      <c r="X339" s="239">
        <v>2</v>
      </c>
      <c r="Y339" s="239">
        <v>6</v>
      </c>
      <c r="Z339" s="239">
        <v>2</v>
      </c>
      <c r="AA339" s="239">
        <v>4</v>
      </c>
      <c r="AB339" s="239">
        <v>3</v>
      </c>
      <c r="AC339" s="239">
        <v>98</v>
      </c>
      <c r="AD339" s="239" t="s">
        <v>404</v>
      </c>
      <c r="AE339" s="239" t="s">
        <v>2484</v>
      </c>
      <c r="AF339" s="239" t="s">
        <v>378</v>
      </c>
      <c r="AG339" s="239">
        <v>3</v>
      </c>
      <c r="AH339" s="239">
        <v>2</v>
      </c>
      <c r="AI339" s="239">
        <v>2</v>
      </c>
      <c r="AJ339" s="239">
        <v>4</v>
      </c>
      <c r="AK339" s="239">
        <v>21</v>
      </c>
      <c r="AL339" s="239">
        <v>27</v>
      </c>
      <c r="AM339" s="239" t="s">
        <v>384</v>
      </c>
      <c r="AN339" s="239">
        <v>5</v>
      </c>
      <c r="AO339" s="239">
        <v>3</v>
      </c>
      <c r="AS339" s="239">
        <v>1</v>
      </c>
      <c r="AT339" s="239">
        <v>98</v>
      </c>
      <c r="AU339" s="239">
        <v>65</v>
      </c>
      <c r="AV339" s="239">
        <v>11</v>
      </c>
      <c r="AW339" s="239">
        <v>21</v>
      </c>
      <c r="CT339" s="239">
        <v>458185</v>
      </c>
      <c r="CU339" s="239">
        <v>4965967</v>
      </c>
      <c r="CV339" s="239">
        <v>44.845892300000003</v>
      </c>
      <c r="CW339" s="239">
        <v>-93.529131500000005</v>
      </c>
      <c r="CX339" s="239" t="s">
        <v>379</v>
      </c>
      <c r="CY339" s="239" t="s">
        <v>2485</v>
      </c>
    </row>
    <row r="340" spans="1:103" x14ac:dyDescent="0.25">
      <c r="A340" s="239">
        <v>10933674</v>
      </c>
      <c r="B340" s="239">
        <v>2</v>
      </c>
      <c r="C340" s="239">
        <v>212</v>
      </c>
      <c r="D340" s="239">
        <v>153.375</v>
      </c>
      <c r="E340" s="239">
        <v>10</v>
      </c>
      <c r="F340" s="239" t="s">
        <v>2307</v>
      </c>
      <c r="H340" s="239" t="s">
        <v>374</v>
      </c>
      <c r="I340" s="239">
        <v>25</v>
      </c>
      <c r="K340" s="239">
        <v>14502646</v>
      </c>
      <c r="L340" s="239">
        <v>140560697</v>
      </c>
      <c r="M340" s="239">
        <v>2</v>
      </c>
      <c r="N340" s="239">
        <v>22</v>
      </c>
      <c r="O340" s="239">
        <v>2014</v>
      </c>
      <c r="P340" s="239" t="s">
        <v>386</v>
      </c>
      <c r="Q340" s="239">
        <v>13</v>
      </c>
      <c r="R340" s="239" t="s">
        <v>376</v>
      </c>
      <c r="S340" s="239">
        <v>5</v>
      </c>
      <c r="T340" s="239">
        <v>0</v>
      </c>
      <c r="U340" s="239">
        <v>1</v>
      </c>
      <c r="V340" s="239">
        <v>4</v>
      </c>
      <c r="W340" s="239">
        <v>83</v>
      </c>
      <c r="X340" s="239">
        <v>2</v>
      </c>
      <c r="Y340" s="239">
        <v>1</v>
      </c>
      <c r="Z340" s="239">
        <v>1</v>
      </c>
      <c r="AB340" s="239">
        <v>4</v>
      </c>
      <c r="AC340" s="239">
        <v>98</v>
      </c>
      <c r="AD340" s="239">
        <v>212</v>
      </c>
      <c r="AE340" s="239" t="s">
        <v>2481</v>
      </c>
      <c r="AF340" s="239" t="s">
        <v>378</v>
      </c>
      <c r="AG340" s="239">
        <v>3</v>
      </c>
      <c r="AH340" s="239">
        <v>2</v>
      </c>
      <c r="AI340" s="239">
        <v>4</v>
      </c>
      <c r="AJ340" s="239">
        <v>4</v>
      </c>
      <c r="AK340" s="239">
        <v>28</v>
      </c>
      <c r="AL340" s="239">
        <v>25</v>
      </c>
      <c r="AM340" s="239" t="s">
        <v>384</v>
      </c>
      <c r="AN340" s="239">
        <v>5</v>
      </c>
      <c r="AO340" s="239">
        <v>3</v>
      </c>
      <c r="AS340" s="239">
        <v>1</v>
      </c>
      <c r="AT340" s="239">
        <v>98</v>
      </c>
      <c r="AU340" s="239">
        <v>65</v>
      </c>
      <c r="AV340" s="239">
        <v>11</v>
      </c>
      <c r="AW340" s="239">
        <v>21</v>
      </c>
      <c r="CT340" s="239">
        <v>458185</v>
      </c>
      <c r="CU340" s="239">
        <v>4965967</v>
      </c>
      <c r="CV340" s="239">
        <v>44.845892300000003</v>
      </c>
      <c r="CW340" s="239">
        <v>-93.529131500000005</v>
      </c>
      <c r="CX340" s="239" t="s">
        <v>379</v>
      </c>
      <c r="CY340" s="239" t="s">
        <v>2486</v>
      </c>
    </row>
    <row r="341" spans="1:103" x14ac:dyDescent="0.25">
      <c r="A341" s="239">
        <v>687451</v>
      </c>
      <c r="B341" s="239">
        <v>2</v>
      </c>
      <c r="C341" s="239">
        <v>212</v>
      </c>
      <c r="D341" s="239">
        <v>153.37700000000001</v>
      </c>
      <c r="E341" s="239">
        <v>10</v>
      </c>
      <c r="F341" s="239" t="s">
        <v>2307</v>
      </c>
      <c r="H341" s="239" t="s">
        <v>374</v>
      </c>
      <c r="I341" s="239">
        <v>25</v>
      </c>
      <c r="K341" s="239">
        <v>19502266</v>
      </c>
      <c r="M341" s="239">
        <v>2</v>
      </c>
      <c r="N341" s="239">
        <v>8</v>
      </c>
      <c r="O341" s="239">
        <v>2019</v>
      </c>
      <c r="P341" s="239" t="s">
        <v>383</v>
      </c>
      <c r="Q341" s="239">
        <v>18</v>
      </c>
      <c r="R341" s="239" t="s">
        <v>393</v>
      </c>
      <c r="S341" s="239">
        <v>4</v>
      </c>
      <c r="T341" s="239">
        <v>0</v>
      </c>
      <c r="U341" s="239">
        <v>2</v>
      </c>
      <c r="V341" s="239">
        <v>12</v>
      </c>
      <c r="W341" s="239">
        <v>10</v>
      </c>
      <c r="X341" s="239">
        <v>2</v>
      </c>
      <c r="Y341" s="239">
        <v>4</v>
      </c>
      <c r="Z341" s="239">
        <v>2</v>
      </c>
      <c r="AB341" s="239">
        <v>5</v>
      </c>
      <c r="AC341" s="239">
        <v>98</v>
      </c>
      <c r="AD341" s="239" t="s">
        <v>377</v>
      </c>
      <c r="AF341" s="239" t="s">
        <v>378</v>
      </c>
      <c r="AG341" s="239">
        <v>7</v>
      </c>
      <c r="AH341" s="239">
        <v>2</v>
      </c>
      <c r="AI341" s="239">
        <v>4</v>
      </c>
      <c r="AJ341" s="239">
        <v>3</v>
      </c>
      <c r="AK341" s="239">
        <v>21</v>
      </c>
      <c r="AL341" s="239">
        <v>34</v>
      </c>
      <c r="AM341" s="239" t="s">
        <v>384</v>
      </c>
      <c r="AN341" s="239">
        <v>10</v>
      </c>
      <c r="AO341" s="239">
        <v>70</v>
      </c>
      <c r="AS341" s="239">
        <v>15</v>
      </c>
      <c r="AT341" s="239">
        <v>98</v>
      </c>
      <c r="AU341" s="239">
        <v>65</v>
      </c>
      <c r="AV341" s="239">
        <v>11</v>
      </c>
      <c r="AW341" s="239">
        <v>21</v>
      </c>
      <c r="AX341" s="239">
        <v>1</v>
      </c>
      <c r="AZ341" s="239">
        <v>3</v>
      </c>
      <c r="BA341" s="239">
        <v>26</v>
      </c>
      <c r="BI341" s="239">
        <v>15</v>
      </c>
      <c r="BJ341" s="239">
        <v>98</v>
      </c>
      <c r="BK341" s="239">
        <v>65</v>
      </c>
      <c r="BL341" s="239">
        <v>11</v>
      </c>
      <c r="BM341" s="239">
        <v>21</v>
      </c>
      <c r="CT341" s="239">
        <v>458187.29150791699</v>
      </c>
      <c r="CU341" s="239">
        <v>4965968.9357378697</v>
      </c>
      <c r="CV341" s="239">
        <v>44.845906409999998</v>
      </c>
      <c r="CW341" s="239">
        <v>-93.529098820000002</v>
      </c>
      <c r="CX341" s="239" t="s">
        <v>379</v>
      </c>
      <c r="CY341" s="239" t="s">
        <v>2487</v>
      </c>
    </row>
    <row r="342" spans="1:103" x14ac:dyDescent="0.25">
      <c r="A342" s="239">
        <v>738334</v>
      </c>
      <c r="B342" s="239">
        <v>2</v>
      </c>
      <c r="C342" s="239">
        <v>212</v>
      </c>
      <c r="D342" s="239">
        <v>153.42500000000001</v>
      </c>
      <c r="E342" s="239">
        <v>10</v>
      </c>
      <c r="F342" s="239" t="s">
        <v>2307</v>
      </c>
      <c r="H342" s="239" t="s">
        <v>374</v>
      </c>
      <c r="I342" s="239">
        <v>25</v>
      </c>
      <c r="K342" s="239">
        <v>19509502</v>
      </c>
      <c r="M342" s="239">
        <v>8</v>
      </c>
      <c r="N342" s="239">
        <v>5</v>
      </c>
      <c r="O342" s="239">
        <v>2019</v>
      </c>
      <c r="P342" s="239" t="s">
        <v>381</v>
      </c>
      <c r="Q342" s="239">
        <v>12</v>
      </c>
      <c r="R342" s="239" t="s">
        <v>376</v>
      </c>
      <c r="S342" s="239">
        <v>5</v>
      </c>
      <c r="T342" s="239">
        <v>0</v>
      </c>
      <c r="U342" s="239">
        <v>1</v>
      </c>
      <c r="W342" s="239">
        <v>55</v>
      </c>
      <c r="X342" s="239">
        <v>2</v>
      </c>
      <c r="Y342" s="239">
        <v>1</v>
      </c>
      <c r="Z342" s="239">
        <v>2</v>
      </c>
      <c r="AB342" s="239">
        <v>1</v>
      </c>
      <c r="AC342" s="239">
        <v>98</v>
      </c>
      <c r="AD342" s="239" t="s">
        <v>377</v>
      </c>
      <c r="AF342" s="239" t="s">
        <v>470</v>
      </c>
      <c r="AG342" s="239">
        <v>3</v>
      </c>
      <c r="AH342" s="239">
        <v>2</v>
      </c>
      <c r="AI342" s="239">
        <v>4</v>
      </c>
      <c r="AJ342" s="239">
        <v>4</v>
      </c>
      <c r="AK342" s="239">
        <v>21</v>
      </c>
      <c r="AL342" s="239">
        <v>54</v>
      </c>
      <c r="AM342" s="239" t="s">
        <v>374</v>
      </c>
      <c r="AN342" s="239">
        <v>9</v>
      </c>
      <c r="AO342" s="239">
        <v>68</v>
      </c>
      <c r="AS342" s="239">
        <v>15</v>
      </c>
      <c r="AT342" s="239">
        <v>9</v>
      </c>
      <c r="AV342" s="239">
        <v>11</v>
      </c>
      <c r="AW342" s="239">
        <v>21</v>
      </c>
      <c r="CT342" s="239">
        <v>458263.491660317</v>
      </c>
      <c r="CU342" s="239">
        <v>4966036.6692066696</v>
      </c>
      <c r="CV342" s="239">
        <v>44.846520589999997</v>
      </c>
      <c r="CW342" s="239">
        <v>-93.528140199999996</v>
      </c>
      <c r="CX342" s="239" t="s">
        <v>379</v>
      </c>
      <c r="CY342" s="239" t="s">
        <v>2488</v>
      </c>
    </row>
    <row r="343" spans="1:103" x14ac:dyDescent="0.25">
      <c r="A343" s="239">
        <v>376012</v>
      </c>
      <c r="B343" s="239">
        <v>2</v>
      </c>
      <c r="C343" s="239">
        <v>212</v>
      </c>
      <c r="D343" s="239">
        <v>153.46199999999999</v>
      </c>
      <c r="E343" s="239">
        <v>10</v>
      </c>
      <c r="F343" s="239" t="s">
        <v>2307</v>
      </c>
      <c r="H343" s="239" t="s">
        <v>374</v>
      </c>
      <c r="I343" s="239">
        <v>25</v>
      </c>
      <c r="K343" s="239">
        <v>16509684</v>
      </c>
      <c r="M343" s="239">
        <v>9</v>
      </c>
      <c r="N343" s="239">
        <v>1</v>
      </c>
      <c r="O343" s="239">
        <v>2016</v>
      </c>
      <c r="P343" s="239" t="s">
        <v>416</v>
      </c>
      <c r="Q343" s="239">
        <v>23</v>
      </c>
      <c r="R343" s="239" t="s">
        <v>376</v>
      </c>
      <c r="S343" s="239">
        <v>5</v>
      </c>
      <c r="T343" s="239">
        <v>0</v>
      </c>
      <c r="U343" s="239">
        <v>1</v>
      </c>
      <c r="W343" s="239">
        <v>55</v>
      </c>
      <c r="X343" s="239">
        <v>2</v>
      </c>
      <c r="Y343" s="239">
        <v>5</v>
      </c>
      <c r="Z343" s="239">
        <v>1</v>
      </c>
      <c r="AB343" s="239">
        <v>1</v>
      </c>
      <c r="AC343" s="239">
        <v>98</v>
      </c>
      <c r="AD343" s="239" t="s">
        <v>377</v>
      </c>
      <c r="AF343" s="239" t="s">
        <v>470</v>
      </c>
      <c r="AG343" s="239">
        <v>3</v>
      </c>
      <c r="AH343" s="239">
        <v>1</v>
      </c>
      <c r="AI343" s="239">
        <v>2</v>
      </c>
      <c r="AJ343" s="239">
        <v>4</v>
      </c>
      <c r="AK343" s="239">
        <v>21</v>
      </c>
      <c r="AS343" s="239">
        <v>15</v>
      </c>
      <c r="AT343" s="239">
        <v>9</v>
      </c>
      <c r="AU343" s="239">
        <v>65</v>
      </c>
      <c r="AV343" s="239">
        <v>11</v>
      </c>
      <c r="AW343" s="239">
        <v>21</v>
      </c>
      <c r="CT343" s="239">
        <v>458288.89171111799</v>
      </c>
      <c r="CU343" s="239">
        <v>4966028.2025230704</v>
      </c>
      <c r="CV343" s="239">
        <v>44.846445860000003</v>
      </c>
      <c r="CW343" s="239">
        <v>-93.527818100000005</v>
      </c>
      <c r="CX343" s="239" t="s">
        <v>379</v>
      </c>
      <c r="CY343" s="239" t="s">
        <v>2489</v>
      </c>
    </row>
    <row r="344" spans="1:103" x14ac:dyDescent="0.25">
      <c r="A344" s="239">
        <v>518985</v>
      </c>
      <c r="B344" s="239">
        <v>2</v>
      </c>
      <c r="C344" s="239">
        <v>212</v>
      </c>
      <c r="D344" s="239">
        <v>153.47200000000001</v>
      </c>
      <c r="E344" s="239">
        <v>10</v>
      </c>
      <c r="F344" s="239" t="s">
        <v>2307</v>
      </c>
      <c r="H344" s="239" t="s">
        <v>374</v>
      </c>
      <c r="I344" s="239">
        <v>25</v>
      </c>
      <c r="K344" s="239">
        <v>17513095</v>
      </c>
      <c r="M344" s="239">
        <v>11</v>
      </c>
      <c r="N344" s="239">
        <v>19</v>
      </c>
      <c r="O344" s="239">
        <v>2017</v>
      </c>
      <c r="P344" s="239" t="s">
        <v>389</v>
      </c>
      <c r="Q344" s="239">
        <v>12</v>
      </c>
      <c r="R344" s="239" t="s">
        <v>376</v>
      </c>
      <c r="S344" s="239">
        <v>5</v>
      </c>
      <c r="T344" s="239">
        <v>0</v>
      </c>
      <c r="U344" s="239">
        <v>1</v>
      </c>
      <c r="W344" s="239">
        <v>55</v>
      </c>
      <c r="X344" s="239">
        <v>2</v>
      </c>
      <c r="Y344" s="239">
        <v>1</v>
      </c>
      <c r="Z344" s="239">
        <v>1</v>
      </c>
      <c r="AB344" s="239">
        <v>1</v>
      </c>
      <c r="AC344" s="239">
        <v>98</v>
      </c>
      <c r="AD344" s="239" t="s">
        <v>2490</v>
      </c>
      <c r="AF344" s="239" t="s">
        <v>470</v>
      </c>
      <c r="AG344" s="239">
        <v>3</v>
      </c>
      <c r="AH344" s="239">
        <v>2</v>
      </c>
      <c r="AI344" s="239">
        <v>2</v>
      </c>
      <c r="AJ344" s="239">
        <v>4</v>
      </c>
      <c r="AK344" s="239">
        <v>21</v>
      </c>
      <c r="AL344" s="239">
        <v>20</v>
      </c>
      <c r="AM344" s="239" t="s">
        <v>374</v>
      </c>
      <c r="AN344" s="239">
        <v>9</v>
      </c>
      <c r="AO344" s="239">
        <v>90</v>
      </c>
      <c r="AS344" s="239">
        <v>15</v>
      </c>
      <c r="AT344" s="239">
        <v>9</v>
      </c>
      <c r="AU344" s="239">
        <v>65</v>
      </c>
      <c r="AV344" s="239">
        <v>11</v>
      </c>
      <c r="AW344" s="239">
        <v>21</v>
      </c>
      <c r="CT344" s="239">
        <v>458305.82507831801</v>
      </c>
      <c r="CU344" s="239">
        <v>4966019.7358394703</v>
      </c>
      <c r="CV344" s="239">
        <v>44.846370640000004</v>
      </c>
      <c r="CW344" s="239">
        <v>-93.527603130000003</v>
      </c>
      <c r="CX344" s="239" t="s">
        <v>379</v>
      </c>
      <c r="CY344" s="239" t="s">
        <v>2491</v>
      </c>
    </row>
    <row r="345" spans="1:103" x14ac:dyDescent="0.25">
      <c r="A345" s="239">
        <v>11016544</v>
      </c>
      <c r="B345" s="239">
        <v>2</v>
      </c>
      <c r="C345" s="239">
        <v>212</v>
      </c>
      <c r="D345" s="239">
        <v>153.47300000000001</v>
      </c>
      <c r="E345" s="239">
        <v>10</v>
      </c>
      <c r="F345" s="239" t="s">
        <v>2307</v>
      </c>
      <c r="H345" s="239" t="s">
        <v>374</v>
      </c>
      <c r="I345" s="239">
        <v>25</v>
      </c>
      <c r="K345" s="239">
        <v>15500866</v>
      </c>
      <c r="L345" s="239">
        <v>150160245</v>
      </c>
      <c r="M345" s="239">
        <v>1</v>
      </c>
      <c r="N345" s="239">
        <v>16</v>
      </c>
      <c r="O345" s="239">
        <v>2015</v>
      </c>
      <c r="P345" s="239" t="s">
        <v>383</v>
      </c>
      <c r="Q345" s="239">
        <v>9</v>
      </c>
      <c r="R345" s="239" t="s">
        <v>376</v>
      </c>
      <c r="S345" s="239">
        <v>5</v>
      </c>
      <c r="T345" s="239">
        <v>0</v>
      </c>
      <c r="U345" s="239">
        <v>2</v>
      </c>
      <c r="V345" s="239">
        <v>1</v>
      </c>
      <c r="W345" s="239">
        <v>10</v>
      </c>
      <c r="X345" s="239">
        <v>26</v>
      </c>
      <c r="Y345" s="239">
        <v>1</v>
      </c>
      <c r="Z345" s="239">
        <v>2</v>
      </c>
      <c r="AB345" s="239">
        <v>1</v>
      </c>
      <c r="AC345" s="239">
        <v>98</v>
      </c>
      <c r="AD345" s="239" t="s">
        <v>2492</v>
      </c>
      <c r="AE345" s="239" t="s">
        <v>1688</v>
      </c>
      <c r="AF345" s="239" t="s">
        <v>378</v>
      </c>
      <c r="AG345" s="239">
        <v>7</v>
      </c>
      <c r="AH345" s="239">
        <v>2</v>
      </c>
      <c r="AI345" s="239">
        <v>3</v>
      </c>
      <c r="AJ345" s="239">
        <v>4</v>
      </c>
      <c r="AK345" s="239">
        <v>8</v>
      </c>
      <c r="AL345" s="239">
        <v>66</v>
      </c>
      <c r="AM345" s="239" t="s">
        <v>374</v>
      </c>
      <c r="AN345" s="239">
        <v>5</v>
      </c>
      <c r="AO345" s="239">
        <v>1</v>
      </c>
      <c r="AS345" s="239">
        <v>2</v>
      </c>
      <c r="AT345" s="239">
        <v>20</v>
      </c>
      <c r="AU345" s="239">
        <v>55</v>
      </c>
      <c r="AV345" s="239">
        <v>11</v>
      </c>
      <c r="AW345" s="239">
        <v>20</v>
      </c>
      <c r="AX345" s="239">
        <v>2</v>
      </c>
      <c r="AY345" s="239">
        <v>2</v>
      </c>
      <c r="AZ345" s="239">
        <v>4</v>
      </c>
      <c r="BA345" s="239">
        <v>21</v>
      </c>
      <c r="BB345" s="239">
        <v>19</v>
      </c>
      <c r="BC345" s="239" t="s">
        <v>374</v>
      </c>
      <c r="BD345" s="239">
        <v>5</v>
      </c>
      <c r="BE345" s="239">
        <v>15</v>
      </c>
      <c r="BF345" s="239">
        <v>8</v>
      </c>
      <c r="BI345" s="239">
        <v>2</v>
      </c>
      <c r="BJ345" s="239">
        <v>20</v>
      </c>
      <c r="BK345" s="239">
        <v>55</v>
      </c>
      <c r="BL345" s="239">
        <v>11</v>
      </c>
      <c r="BM345" s="239">
        <v>20</v>
      </c>
      <c r="CT345" s="239">
        <v>458340</v>
      </c>
      <c r="CU345" s="239">
        <v>4965996</v>
      </c>
      <c r="CV345" s="239">
        <v>44.846157599999998</v>
      </c>
      <c r="CW345" s="239">
        <v>-93.5271714</v>
      </c>
      <c r="CX345" s="239" t="s">
        <v>379</v>
      </c>
      <c r="CY345" s="239" t="s">
        <v>2493</v>
      </c>
    </row>
    <row r="346" spans="1:103" x14ac:dyDescent="0.25">
      <c r="A346" s="239">
        <v>10774096</v>
      </c>
      <c r="B346" s="239">
        <v>2</v>
      </c>
      <c r="C346" s="239">
        <v>212</v>
      </c>
      <c r="D346" s="239">
        <v>153.48400000000001</v>
      </c>
      <c r="E346" s="239">
        <v>10</v>
      </c>
      <c r="F346" s="239" t="s">
        <v>2307</v>
      </c>
      <c r="H346" s="239" t="s">
        <v>374</v>
      </c>
      <c r="I346" s="239">
        <v>25</v>
      </c>
      <c r="K346" s="239">
        <v>12500934</v>
      </c>
      <c r="L346" s="239">
        <v>120230533</v>
      </c>
      <c r="M346" s="239">
        <v>1</v>
      </c>
      <c r="N346" s="239">
        <v>23</v>
      </c>
      <c r="O346" s="239">
        <v>2012</v>
      </c>
      <c r="P346" s="239" t="s">
        <v>381</v>
      </c>
      <c r="Q346" s="239">
        <v>11</v>
      </c>
      <c r="S346" s="239">
        <v>5</v>
      </c>
      <c r="T346" s="239">
        <v>0</v>
      </c>
      <c r="U346" s="239">
        <v>1</v>
      </c>
      <c r="V346" s="239">
        <v>4</v>
      </c>
      <c r="W346" s="239">
        <v>83</v>
      </c>
      <c r="X346" s="239">
        <v>2</v>
      </c>
      <c r="Y346" s="239">
        <v>1</v>
      </c>
      <c r="Z346" s="239">
        <v>2</v>
      </c>
      <c r="AA346" s="239">
        <v>4</v>
      </c>
      <c r="AB346" s="239">
        <v>4</v>
      </c>
      <c r="AC346" s="239">
        <v>98</v>
      </c>
      <c r="AD346" s="239" t="s">
        <v>2494</v>
      </c>
      <c r="AE346" s="239">
        <v>101</v>
      </c>
      <c r="AF346" s="239" t="s">
        <v>378</v>
      </c>
      <c r="AG346" s="239">
        <v>3</v>
      </c>
      <c r="AH346" s="239">
        <v>2</v>
      </c>
      <c r="AI346" s="239">
        <v>4</v>
      </c>
      <c r="AJ346" s="239">
        <v>3</v>
      </c>
      <c r="AK346" s="239">
        <v>21</v>
      </c>
      <c r="AL346" s="239">
        <v>36</v>
      </c>
      <c r="AM346" s="239" t="s">
        <v>374</v>
      </c>
      <c r="AN346" s="239">
        <v>5</v>
      </c>
      <c r="AO346" s="239">
        <v>3</v>
      </c>
      <c r="AS346" s="239">
        <v>7</v>
      </c>
      <c r="AT346" s="239">
        <v>98</v>
      </c>
      <c r="AU346" s="239">
        <v>55</v>
      </c>
      <c r="AV346" s="239">
        <v>11</v>
      </c>
      <c r="AW346" s="239">
        <v>21</v>
      </c>
      <c r="CT346" s="239">
        <v>458357</v>
      </c>
      <c r="CU346" s="239">
        <v>4965999</v>
      </c>
      <c r="CV346" s="239">
        <v>44.846187700000002</v>
      </c>
      <c r="CW346" s="239">
        <v>-93.526950400000004</v>
      </c>
      <c r="CX346" s="239" t="s">
        <v>379</v>
      </c>
      <c r="CY346" s="239" t="s">
        <v>2495</v>
      </c>
    </row>
    <row r="347" spans="1:103" x14ac:dyDescent="0.25">
      <c r="A347" s="239">
        <v>493904</v>
      </c>
      <c r="B347" s="239">
        <v>2</v>
      </c>
      <c r="C347" s="239">
        <v>212</v>
      </c>
      <c r="D347" s="239">
        <v>153.50200000000001</v>
      </c>
      <c r="E347" s="239">
        <v>10</v>
      </c>
      <c r="F347" s="239" t="s">
        <v>2307</v>
      </c>
      <c r="H347" s="239" t="s">
        <v>374</v>
      </c>
      <c r="I347" s="239">
        <v>25</v>
      </c>
      <c r="K347" s="239">
        <v>17508988</v>
      </c>
      <c r="M347" s="239">
        <v>8</v>
      </c>
      <c r="N347" s="239">
        <v>13</v>
      </c>
      <c r="O347" s="239">
        <v>2017</v>
      </c>
      <c r="P347" s="239" t="s">
        <v>389</v>
      </c>
      <c r="Q347" s="239">
        <v>16</v>
      </c>
      <c r="R347" s="239" t="s">
        <v>376</v>
      </c>
      <c r="S347" s="239">
        <v>5</v>
      </c>
      <c r="T347" s="239">
        <v>0</v>
      </c>
      <c r="U347" s="239">
        <v>1</v>
      </c>
      <c r="W347" s="239">
        <v>55</v>
      </c>
      <c r="X347" s="239">
        <v>2</v>
      </c>
      <c r="Y347" s="239">
        <v>1</v>
      </c>
      <c r="Z347" s="239">
        <v>1</v>
      </c>
      <c r="AB347" s="239">
        <v>1</v>
      </c>
      <c r="AC347" s="239">
        <v>98</v>
      </c>
      <c r="AD347" s="239" t="s">
        <v>377</v>
      </c>
      <c r="AF347" s="239" t="s">
        <v>470</v>
      </c>
      <c r="AG347" s="239">
        <v>3</v>
      </c>
      <c r="AH347" s="239">
        <v>2</v>
      </c>
      <c r="AI347" s="239">
        <v>2</v>
      </c>
      <c r="AJ347" s="239">
        <v>4</v>
      </c>
      <c r="AK347" s="239">
        <v>21</v>
      </c>
      <c r="AL347" s="239">
        <v>26</v>
      </c>
      <c r="AM347" s="239" t="s">
        <v>374</v>
      </c>
      <c r="AN347" s="239">
        <v>5</v>
      </c>
      <c r="AO347" s="239">
        <v>90</v>
      </c>
      <c r="AS347" s="239">
        <v>15</v>
      </c>
      <c r="AT347" s="239">
        <v>9</v>
      </c>
      <c r="AU347" s="239">
        <v>65</v>
      </c>
      <c r="AV347" s="239">
        <v>11</v>
      </c>
      <c r="AW347" s="239">
        <v>21</v>
      </c>
      <c r="CT347" s="239">
        <v>458356.62517991802</v>
      </c>
      <c r="CU347" s="239">
        <v>4966011.2691558702</v>
      </c>
      <c r="CV347" s="239">
        <v>44.846297389999997</v>
      </c>
      <c r="CW347" s="239">
        <v>-93.526959629999993</v>
      </c>
      <c r="CX347" s="239" t="s">
        <v>379</v>
      </c>
      <c r="CY347" s="239" t="s">
        <v>2496</v>
      </c>
    </row>
    <row r="348" spans="1:103" x14ac:dyDescent="0.25">
      <c r="A348" s="239">
        <v>812437</v>
      </c>
      <c r="B348" s="239">
        <v>2</v>
      </c>
      <c r="C348" s="239">
        <v>212</v>
      </c>
      <c r="D348" s="239">
        <v>153.50399999999999</v>
      </c>
      <c r="E348" s="239">
        <v>10</v>
      </c>
      <c r="F348" s="239" t="s">
        <v>2307</v>
      </c>
      <c r="H348" s="239" t="s">
        <v>374</v>
      </c>
      <c r="I348" s="239">
        <v>25</v>
      </c>
      <c r="K348" s="239">
        <v>20014600</v>
      </c>
      <c r="L348" s="239">
        <v>201540007</v>
      </c>
      <c r="M348" s="239">
        <v>6</v>
      </c>
      <c r="N348" s="239">
        <v>2</v>
      </c>
      <c r="O348" s="239">
        <v>2020</v>
      </c>
      <c r="P348" s="239" t="s">
        <v>391</v>
      </c>
      <c r="Q348" s="239">
        <v>6</v>
      </c>
      <c r="R348" s="239" t="s">
        <v>376</v>
      </c>
      <c r="S348" s="239">
        <v>5</v>
      </c>
      <c r="T348" s="239">
        <v>0</v>
      </c>
      <c r="U348" s="239">
        <v>3</v>
      </c>
      <c r="V348" s="239">
        <v>12</v>
      </c>
      <c r="W348" s="239">
        <v>10</v>
      </c>
      <c r="X348" s="239">
        <v>2</v>
      </c>
      <c r="Y348" s="239">
        <v>1</v>
      </c>
      <c r="Z348" s="239">
        <v>1</v>
      </c>
      <c r="AB348" s="239">
        <v>1</v>
      </c>
      <c r="AC348" s="239">
        <v>98</v>
      </c>
      <c r="AD348" s="239" t="s">
        <v>377</v>
      </c>
      <c r="AF348" s="239" t="s">
        <v>470</v>
      </c>
      <c r="AG348" s="239">
        <v>7</v>
      </c>
      <c r="AH348" s="239">
        <v>2</v>
      </c>
      <c r="AI348" s="239">
        <v>2</v>
      </c>
      <c r="AJ348" s="239">
        <v>4</v>
      </c>
      <c r="AK348" s="239">
        <v>21</v>
      </c>
      <c r="AL348" s="239">
        <v>21</v>
      </c>
      <c r="AM348" s="239" t="s">
        <v>374</v>
      </c>
      <c r="AN348" s="239">
        <v>9</v>
      </c>
      <c r="AO348" s="239">
        <v>90</v>
      </c>
      <c r="AS348" s="239">
        <v>15</v>
      </c>
      <c r="AT348" s="239">
        <v>9</v>
      </c>
      <c r="AU348" s="239">
        <v>65</v>
      </c>
      <c r="AV348" s="239">
        <v>11</v>
      </c>
      <c r="AW348" s="239">
        <v>21</v>
      </c>
      <c r="AX348" s="239">
        <v>2</v>
      </c>
      <c r="AY348" s="239">
        <v>3</v>
      </c>
      <c r="AZ348" s="239">
        <v>4</v>
      </c>
      <c r="BA348" s="239">
        <v>21</v>
      </c>
      <c r="BB348" s="239">
        <v>45</v>
      </c>
      <c r="BC348" s="239" t="s">
        <v>374</v>
      </c>
      <c r="BD348" s="239">
        <v>5</v>
      </c>
      <c r="BE348" s="239">
        <v>1</v>
      </c>
      <c r="BI348" s="239">
        <v>15</v>
      </c>
      <c r="BJ348" s="239">
        <v>9</v>
      </c>
      <c r="BK348" s="239">
        <v>65</v>
      </c>
      <c r="BL348" s="239">
        <v>11</v>
      </c>
      <c r="BM348" s="239">
        <v>21</v>
      </c>
      <c r="BN348" s="239">
        <v>2</v>
      </c>
      <c r="BO348" s="239">
        <v>90</v>
      </c>
      <c r="BP348" s="239">
        <v>4</v>
      </c>
      <c r="BQ348" s="239">
        <v>21</v>
      </c>
      <c r="BR348" s="239">
        <v>44</v>
      </c>
      <c r="BS348" s="239" t="s">
        <v>374</v>
      </c>
      <c r="BT348" s="239">
        <v>5</v>
      </c>
      <c r="BU348" s="239">
        <v>1</v>
      </c>
      <c r="BY348" s="239">
        <v>15</v>
      </c>
      <c r="BZ348" s="239">
        <v>9</v>
      </c>
      <c r="CA348" s="239">
        <v>65</v>
      </c>
      <c r="CB348" s="239">
        <v>11</v>
      </c>
      <c r="CC348" s="239">
        <v>21</v>
      </c>
      <c r="CT348" s="239">
        <v>458394.93407545099</v>
      </c>
      <c r="CU348" s="239">
        <v>4966024.7284857202</v>
      </c>
      <c r="CV348" s="239">
        <v>44.846420780000003</v>
      </c>
      <c r="CW348" s="239">
        <v>-93.526475989999994</v>
      </c>
      <c r="CX348" s="239" t="s">
        <v>379</v>
      </c>
      <c r="CY348" s="239" t="s">
        <v>2497</v>
      </c>
    </row>
    <row r="349" spans="1:103" x14ac:dyDescent="0.25">
      <c r="A349" s="239">
        <v>656685</v>
      </c>
      <c r="B349" s="239">
        <v>2</v>
      </c>
      <c r="C349" s="239">
        <v>212</v>
      </c>
      <c r="D349" s="239">
        <v>153.518</v>
      </c>
      <c r="E349" s="239">
        <v>10</v>
      </c>
      <c r="F349" s="239" t="s">
        <v>2307</v>
      </c>
      <c r="H349" s="239" t="s">
        <v>374</v>
      </c>
      <c r="I349" s="239">
        <v>25</v>
      </c>
      <c r="K349" s="239">
        <v>18512866</v>
      </c>
      <c r="M349" s="239">
        <v>10</v>
      </c>
      <c r="N349" s="239">
        <v>31</v>
      </c>
      <c r="O349" s="239">
        <v>2018</v>
      </c>
      <c r="P349" s="239" t="s">
        <v>375</v>
      </c>
      <c r="Q349" s="239">
        <v>15</v>
      </c>
      <c r="R349" s="239" t="s">
        <v>376</v>
      </c>
      <c r="S349" s="239">
        <v>4</v>
      </c>
      <c r="T349" s="239">
        <v>0</v>
      </c>
      <c r="U349" s="239">
        <v>2</v>
      </c>
      <c r="V349" s="239">
        <v>10</v>
      </c>
      <c r="W349" s="239">
        <v>10</v>
      </c>
      <c r="X349" s="239">
        <v>2</v>
      </c>
      <c r="Y349" s="239">
        <v>1</v>
      </c>
      <c r="Z349" s="239">
        <v>1</v>
      </c>
      <c r="AB349" s="239">
        <v>1</v>
      </c>
      <c r="AC349" s="239">
        <v>98</v>
      </c>
      <c r="AD349" s="239" t="s">
        <v>377</v>
      </c>
      <c r="AF349" s="239" t="s">
        <v>470</v>
      </c>
      <c r="AG349" s="239">
        <v>5</v>
      </c>
      <c r="AH349" s="239">
        <v>2</v>
      </c>
      <c r="AI349" s="239">
        <v>2</v>
      </c>
      <c r="AJ349" s="239">
        <v>4</v>
      </c>
      <c r="AK349" s="239">
        <v>21</v>
      </c>
      <c r="AL349" s="239">
        <v>32</v>
      </c>
      <c r="AM349" s="239" t="s">
        <v>384</v>
      </c>
      <c r="AN349" s="239">
        <v>5</v>
      </c>
      <c r="AO349" s="239">
        <v>90</v>
      </c>
      <c r="AS349" s="239">
        <v>15</v>
      </c>
      <c r="AT349" s="239">
        <v>9</v>
      </c>
      <c r="AU349" s="239">
        <v>65</v>
      </c>
      <c r="AV349" s="239">
        <v>11</v>
      </c>
      <c r="AW349" s="239">
        <v>21</v>
      </c>
      <c r="AX349" s="239">
        <v>2</v>
      </c>
      <c r="AY349" s="239">
        <v>2</v>
      </c>
      <c r="AZ349" s="239">
        <v>4</v>
      </c>
      <c r="BA349" s="239">
        <v>29</v>
      </c>
      <c r="BB349" s="239">
        <v>48</v>
      </c>
      <c r="BC349" s="239" t="s">
        <v>384</v>
      </c>
      <c r="BD349" s="239">
        <v>5</v>
      </c>
      <c r="BE349" s="239">
        <v>90</v>
      </c>
      <c r="BI349" s="239">
        <v>15</v>
      </c>
      <c r="BJ349" s="239">
        <v>9</v>
      </c>
      <c r="BK349" s="239">
        <v>65</v>
      </c>
      <c r="BL349" s="239">
        <v>11</v>
      </c>
      <c r="BM349" s="239">
        <v>21</v>
      </c>
      <c r="CT349" s="239">
        <v>458398.95859791798</v>
      </c>
      <c r="CU349" s="239">
        <v>4966028.2025230704</v>
      </c>
      <c r="CV349" s="239">
        <v>44.846452290000002</v>
      </c>
      <c r="CW349" s="239">
        <v>-93.526425349999997</v>
      </c>
      <c r="CX349" s="239" t="s">
        <v>379</v>
      </c>
      <c r="CY349" s="239" t="s">
        <v>2498</v>
      </c>
    </row>
    <row r="350" spans="1:103" x14ac:dyDescent="0.25">
      <c r="A350" s="239">
        <v>778091</v>
      </c>
      <c r="B350" s="239">
        <v>2</v>
      </c>
      <c r="C350" s="239">
        <v>212</v>
      </c>
      <c r="D350" s="239">
        <v>153.52600000000001</v>
      </c>
      <c r="E350" s="239">
        <v>10</v>
      </c>
      <c r="F350" s="239" t="s">
        <v>2307</v>
      </c>
      <c r="H350" s="239" t="s">
        <v>374</v>
      </c>
      <c r="I350" s="239">
        <v>25</v>
      </c>
      <c r="K350" s="239">
        <v>20500186</v>
      </c>
      <c r="L350" s="239">
        <v>200070206</v>
      </c>
      <c r="M350" s="239">
        <v>1</v>
      </c>
      <c r="N350" s="239">
        <v>7</v>
      </c>
      <c r="O350" s="239">
        <v>2020</v>
      </c>
      <c r="P350" s="239" t="s">
        <v>391</v>
      </c>
      <c r="Q350" s="239">
        <v>10</v>
      </c>
      <c r="R350" s="239" t="s">
        <v>376</v>
      </c>
      <c r="S350" s="239">
        <v>4</v>
      </c>
      <c r="T350" s="239">
        <v>0</v>
      </c>
      <c r="U350" s="239">
        <v>1</v>
      </c>
      <c r="W350" s="239">
        <v>55</v>
      </c>
      <c r="X350" s="239">
        <v>2</v>
      </c>
      <c r="Y350" s="239">
        <v>1</v>
      </c>
      <c r="Z350" s="239">
        <v>2</v>
      </c>
      <c r="AB350" s="239">
        <v>1</v>
      </c>
      <c r="AC350" s="239">
        <v>98</v>
      </c>
      <c r="AD350" s="239" t="s">
        <v>377</v>
      </c>
      <c r="AF350" s="239" t="s">
        <v>470</v>
      </c>
      <c r="AG350" s="239">
        <v>3</v>
      </c>
      <c r="AH350" s="239">
        <v>2</v>
      </c>
      <c r="AI350" s="239">
        <v>5</v>
      </c>
      <c r="AJ350" s="239">
        <v>4</v>
      </c>
      <c r="AK350" s="239">
        <v>26</v>
      </c>
      <c r="AL350" s="239">
        <v>36</v>
      </c>
      <c r="AM350" s="239" t="s">
        <v>374</v>
      </c>
      <c r="AN350" s="239">
        <v>7</v>
      </c>
      <c r="AO350" s="239">
        <v>62</v>
      </c>
      <c r="AS350" s="239">
        <v>15</v>
      </c>
      <c r="AT350" s="239">
        <v>9</v>
      </c>
      <c r="AU350" s="239">
        <v>65</v>
      </c>
      <c r="AV350" s="239">
        <v>11</v>
      </c>
      <c r="AW350" s="239">
        <v>21</v>
      </c>
      <c r="CT350" s="239">
        <v>458428.59199051798</v>
      </c>
      <c r="CU350" s="239">
        <v>4966036.6692066696</v>
      </c>
      <c r="CV350" s="239">
        <v>44.846530229999999</v>
      </c>
      <c r="CW350" s="239">
        <v>-93.526051080000002</v>
      </c>
      <c r="CX350" s="239" t="s">
        <v>379</v>
      </c>
      <c r="CY350" s="239" t="s">
        <v>2499</v>
      </c>
    </row>
    <row r="351" spans="1:103" x14ac:dyDescent="0.25">
      <c r="A351" s="239">
        <v>626063</v>
      </c>
      <c r="B351" s="239">
        <v>2</v>
      </c>
      <c r="C351" s="239">
        <v>212</v>
      </c>
      <c r="D351" s="239">
        <v>153.59399999999999</v>
      </c>
      <c r="E351" s="239">
        <v>10</v>
      </c>
      <c r="F351" s="239" t="s">
        <v>2307</v>
      </c>
      <c r="H351" s="239" t="s">
        <v>374</v>
      </c>
      <c r="I351" s="239">
        <v>25</v>
      </c>
      <c r="K351" s="239">
        <v>18509154</v>
      </c>
      <c r="M351" s="239">
        <v>7</v>
      </c>
      <c r="N351" s="239">
        <v>30</v>
      </c>
      <c r="O351" s="239">
        <v>2018</v>
      </c>
      <c r="P351" s="239" t="s">
        <v>381</v>
      </c>
      <c r="Q351" s="239">
        <v>15</v>
      </c>
      <c r="S351" s="239">
        <v>5</v>
      </c>
      <c r="T351" s="239">
        <v>0</v>
      </c>
      <c r="U351" s="239">
        <v>1</v>
      </c>
      <c r="W351" s="239">
        <v>55</v>
      </c>
      <c r="X351" s="239">
        <v>2</v>
      </c>
      <c r="Y351" s="239">
        <v>1</v>
      </c>
      <c r="Z351" s="239">
        <v>1</v>
      </c>
      <c r="AB351" s="239">
        <v>1</v>
      </c>
      <c r="AC351" s="239">
        <v>98</v>
      </c>
      <c r="AD351" s="239" t="s">
        <v>377</v>
      </c>
      <c r="AF351" s="239" t="s">
        <v>470</v>
      </c>
      <c r="AG351" s="239">
        <v>3</v>
      </c>
      <c r="AH351" s="239">
        <v>2</v>
      </c>
      <c r="AI351" s="239">
        <v>2</v>
      </c>
      <c r="AJ351" s="239">
        <v>4</v>
      </c>
      <c r="AK351" s="239">
        <v>21</v>
      </c>
      <c r="AL351" s="239">
        <v>26</v>
      </c>
      <c r="AM351" s="239" t="s">
        <v>374</v>
      </c>
      <c r="AN351" s="239">
        <v>5</v>
      </c>
      <c r="AO351" s="239">
        <v>74</v>
      </c>
      <c r="AS351" s="239">
        <v>15</v>
      </c>
      <c r="AT351" s="239">
        <v>9</v>
      </c>
      <c r="AU351" s="239">
        <v>65</v>
      </c>
      <c r="AV351" s="239">
        <v>11</v>
      </c>
      <c r="AW351" s="239">
        <v>21</v>
      </c>
      <c r="CT351" s="239">
        <v>458517.49216831801</v>
      </c>
      <c r="CU351" s="239">
        <v>4966062.0692574698</v>
      </c>
      <c r="CV351" s="239">
        <v>44.846764059999998</v>
      </c>
      <c r="CW351" s="239">
        <v>-93.524928250000002</v>
      </c>
      <c r="CX351" s="239" t="s">
        <v>379</v>
      </c>
      <c r="CY351" s="239" t="s">
        <v>2500</v>
      </c>
    </row>
    <row r="352" spans="1:103" x14ac:dyDescent="0.25">
      <c r="A352" s="239">
        <v>357164</v>
      </c>
      <c r="B352" s="239">
        <v>2</v>
      </c>
      <c r="C352" s="239">
        <v>212</v>
      </c>
      <c r="D352" s="239">
        <v>153.60900000000001</v>
      </c>
      <c r="E352" s="239">
        <v>10</v>
      </c>
      <c r="F352" s="239" t="s">
        <v>2307</v>
      </c>
      <c r="H352" s="239" t="s">
        <v>374</v>
      </c>
      <c r="I352" s="239">
        <v>25</v>
      </c>
      <c r="K352" s="239">
        <v>16506481</v>
      </c>
      <c r="M352" s="239">
        <v>6</v>
      </c>
      <c r="N352" s="239">
        <v>16</v>
      </c>
      <c r="O352" s="239">
        <v>2016</v>
      </c>
      <c r="P352" s="239" t="s">
        <v>416</v>
      </c>
      <c r="Q352" s="239">
        <v>16</v>
      </c>
      <c r="R352" s="239" t="s">
        <v>376</v>
      </c>
      <c r="S352" s="239">
        <v>5</v>
      </c>
      <c r="T352" s="239">
        <v>0</v>
      </c>
      <c r="U352" s="239">
        <v>2</v>
      </c>
      <c r="V352" s="239">
        <v>12</v>
      </c>
      <c r="W352" s="239">
        <v>10</v>
      </c>
      <c r="X352" s="239">
        <v>2</v>
      </c>
      <c r="Y352" s="239">
        <v>1</v>
      </c>
      <c r="Z352" s="239">
        <v>1</v>
      </c>
      <c r="AB352" s="239">
        <v>1</v>
      </c>
      <c r="AC352" s="239">
        <v>98</v>
      </c>
      <c r="AD352" s="239" t="s">
        <v>377</v>
      </c>
      <c r="AF352" s="239" t="s">
        <v>470</v>
      </c>
      <c r="AG352" s="239">
        <v>7</v>
      </c>
      <c r="AH352" s="239">
        <v>2</v>
      </c>
      <c r="AI352" s="239">
        <v>2</v>
      </c>
      <c r="AJ352" s="239">
        <v>4</v>
      </c>
      <c r="AK352" s="239">
        <v>21</v>
      </c>
      <c r="AL352" s="239">
        <v>26</v>
      </c>
      <c r="AM352" s="239" t="s">
        <v>374</v>
      </c>
      <c r="AN352" s="239">
        <v>5</v>
      </c>
      <c r="AO352" s="239">
        <v>4</v>
      </c>
      <c r="AS352" s="239">
        <v>14</v>
      </c>
      <c r="AT352" s="239">
        <v>9</v>
      </c>
      <c r="AU352" s="239">
        <v>65</v>
      </c>
      <c r="AV352" s="239">
        <v>11</v>
      </c>
      <c r="AW352" s="239">
        <v>21</v>
      </c>
      <c r="AX352" s="239">
        <v>2</v>
      </c>
      <c r="AY352" s="239">
        <v>4</v>
      </c>
      <c r="AZ352" s="239">
        <v>4</v>
      </c>
      <c r="BA352" s="239">
        <v>26</v>
      </c>
      <c r="BB352" s="239">
        <v>64</v>
      </c>
      <c r="BC352" s="239" t="s">
        <v>384</v>
      </c>
      <c r="BD352" s="239">
        <v>5</v>
      </c>
      <c r="BE352" s="239">
        <v>1</v>
      </c>
      <c r="BI352" s="239">
        <v>14</v>
      </c>
      <c r="BJ352" s="239">
        <v>9</v>
      </c>
      <c r="BK352" s="239">
        <v>65</v>
      </c>
      <c r="BL352" s="239">
        <v>11</v>
      </c>
      <c r="BM352" s="239">
        <v>21</v>
      </c>
      <c r="CT352" s="239">
        <v>458523.84218101902</v>
      </c>
      <c r="CU352" s="239">
        <v>4966051.4859029697</v>
      </c>
      <c r="CV352" s="239">
        <v>44.846669159999998</v>
      </c>
      <c r="CW352" s="239">
        <v>-93.524847030000004</v>
      </c>
      <c r="CX352" s="239" t="s">
        <v>379</v>
      </c>
      <c r="CY352" s="239" t="s">
        <v>2501</v>
      </c>
    </row>
    <row r="353" spans="1:103" x14ac:dyDescent="0.25">
      <c r="A353" s="239">
        <v>10934242</v>
      </c>
      <c r="B353" s="239">
        <v>2</v>
      </c>
      <c r="C353" s="239">
        <v>212</v>
      </c>
      <c r="D353" s="239">
        <v>153.63</v>
      </c>
      <c r="E353" s="239">
        <v>10</v>
      </c>
      <c r="F353" s="239" t="s">
        <v>2307</v>
      </c>
      <c r="H353" s="239" t="s">
        <v>374</v>
      </c>
      <c r="I353" s="239">
        <v>25</v>
      </c>
      <c r="K353" s="239">
        <v>14008432</v>
      </c>
      <c r="L353" s="239">
        <v>140810003</v>
      </c>
      <c r="M353" s="239">
        <v>3</v>
      </c>
      <c r="N353" s="239">
        <v>22</v>
      </c>
      <c r="O353" s="239">
        <v>2014</v>
      </c>
      <c r="P353" s="239" t="s">
        <v>386</v>
      </c>
      <c r="Q353" s="239">
        <v>1</v>
      </c>
      <c r="R353" s="239" t="s">
        <v>376</v>
      </c>
      <c r="S353" s="239">
        <v>5</v>
      </c>
      <c r="T353" s="239">
        <v>0</v>
      </c>
      <c r="U353" s="239">
        <v>1</v>
      </c>
      <c r="V353" s="239">
        <v>4</v>
      </c>
      <c r="W353" s="239">
        <v>45</v>
      </c>
      <c r="X353" s="239">
        <v>2</v>
      </c>
      <c r="Y353" s="239">
        <v>4</v>
      </c>
      <c r="Z353" s="239">
        <v>1</v>
      </c>
      <c r="AA353" s="239">
        <v>99</v>
      </c>
      <c r="AB353" s="239">
        <v>1</v>
      </c>
      <c r="AC353" s="239">
        <v>98</v>
      </c>
      <c r="AD353" s="239" t="s">
        <v>400</v>
      </c>
      <c r="AE353" s="239" t="s">
        <v>2502</v>
      </c>
      <c r="AF353" s="239" t="s">
        <v>378</v>
      </c>
      <c r="AG353" s="239">
        <v>3</v>
      </c>
      <c r="AH353" s="239">
        <v>2</v>
      </c>
      <c r="AI353" s="239">
        <v>4</v>
      </c>
      <c r="AJ353" s="239">
        <v>4</v>
      </c>
      <c r="AK353" s="239">
        <v>21</v>
      </c>
      <c r="AL353" s="239">
        <v>19</v>
      </c>
      <c r="AM353" s="239" t="s">
        <v>384</v>
      </c>
      <c r="AN353" s="239">
        <v>5</v>
      </c>
      <c r="AO353" s="239">
        <v>16</v>
      </c>
      <c r="AS353" s="239">
        <v>1</v>
      </c>
      <c r="AT353" s="239">
        <v>98</v>
      </c>
      <c r="AU353" s="239">
        <v>65</v>
      </c>
      <c r="AV353" s="239">
        <v>11</v>
      </c>
      <c r="AW353" s="239">
        <v>21</v>
      </c>
      <c r="CT353" s="239">
        <v>458588</v>
      </c>
      <c r="CU353" s="239">
        <v>4966041</v>
      </c>
      <c r="CV353" s="239">
        <v>44.8465828</v>
      </c>
      <c r="CW353" s="239">
        <v>-93.524037500000006</v>
      </c>
      <c r="CX353" s="239" t="s">
        <v>379</v>
      </c>
      <c r="CY353" s="239" t="s">
        <v>2503</v>
      </c>
    </row>
    <row r="354" spans="1:103" x14ac:dyDescent="0.25">
      <c r="A354" s="239">
        <v>782604</v>
      </c>
      <c r="B354" s="239">
        <v>2</v>
      </c>
      <c r="C354" s="239">
        <v>212</v>
      </c>
      <c r="D354" s="239">
        <v>153.63399999999999</v>
      </c>
      <c r="E354" s="239">
        <v>10</v>
      </c>
      <c r="F354" s="239" t="s">
        <v>2307</v>
      </c>
      <c r="H354" s="239" t="s">
        <v>374</v>
      </c>
      <c r="I354" s="239">
        <v>25</v>
      </c>
      <c r="K354" s="239">
        <v>20501044</v>
      </c>
      <c r="L354" s="239">
        <v>200230038</v>
      </c>
      <c r="M354" s="239">
        <v>1</v>
      </c>
      <c r="N354" s="239">
        <v>23</v>
      </c>
      <c r="O354" s="239">
        <v>2020</v>
      </c>
      <c r="P354" s="239" t="s">
        <v>416</v>
      </c>
      <c r="Q354" s="239">
        <v>6</v>
      </c>
      <c r="R354" s="239" t="s">
        <v>376</v>
      </c>
      <c r="S354" s="239">
        <v>5</v>
      </c>
      <c r="T354" s="239">
        <v>0</v>
      </c>
      <c r="U354" s="239">
        <v>1</v>
      </c>
      <c r="W354" s="239">
        <v>55</v>
      </c>
      <c r="X354" s="239">
        <v>2</v>
      </c>
      <c r="Y354" s="239">
        <v>4</v>
      </c>
      <c r="Z354" s="239">
        <v>2</v>
      </c>
      <c r="AB354" s="239">
        <v>5</v>
      </c>
      <c r="AC354" s="239">
        <v>98</v>
      </c>
      <c r="AD354" s="239" t="s">
        <v>377</v>
      </c>
      <c r="AF354" s="239" t="s">
        <v>470</v>
      </c>
      <c r="AG354" s="239">
        <v>3</v>
      </c>
      <c r="AH354" s="239">
        <v>2</v>
      </c>
      <c r="AI354" s="239">
        <v>2</v>
      </c>
      <c r="AJ354" s="239">
        <v>4</v>
      </c>
      <c r="AK354" s="239">
        <v>21</v>
      </c>
      <c r="AL354" s="239">
        <v>26</v>
      </c>
      <c r="AM354" s="239" t="s">
        <v>384</v>
      </c>
      <c r="AN354" s="239">
        <v>5</v>
      </c>
      <c r="AO354" s="239">
        <v>75</v>
      </c>
      <c r="AP354" s="239">
        <v>68</v>
      </c>
      <c r="AS354" s="239">
        <v>15</v>
      </c>
      <c r="AT354" s="239">
        <v>9</v>
      </c>
      <c r="AU354" s="239">
        <v>65</v>
      </c>
      <c r="AV354" s="239">
        <v>11</v>
      </c>
      <c r="AW354" s="239">
        <v>21</v>
      </c>
      <c r="CT354" s="239">
        <v>458597.92566251801</v>
      </c>
      <c r="CU354" s="239">
        <v>4966074.76928287</v>
      </c>
      <c r="CV354" s="239">
        <v>44.846883050000002</v>
      </c>
      <c r="CW354" s="239">
        <v>-93.523911499999997</v>
      </c>
      <c r="CX354" s="239" t="s">
        <v>379</v>
      </c>
      <c r="CY354" s="239" t="s">
        <v>2504</v>
      </c>
    </row>
    <row r="355" spans="1:103" x14ac:dyDescent="0.25">
      <c r="A355" s="239">
        <v>766672</v>
      </c>
      <c r="B355" s="239">
        <v>2</v>
      </c>
      <c r="C355" s="239">
        <v>212</v>
      </c>
      <c r="D355" s="239">
        <v>153.63499999999999</v>
      </c>
      <c r="E355" s="239">
        <v>10</v>
      </c>
      <c r="F355" s="239" t="s">
        <v>2307</v>
      </c>
      <c r="H355" s="239" t="s">
        <v>374</v>
      </c>
      <c r="I355" s="239">
        <v>25</v>
      </c>
      <c r="K355" s="239">
        <v>19514597</v>
      </c>
      <c r="M355" s="239">
        <v>11</v>
      </c>
      <c r="N355" s="239">
        <v>30</v>
      </c>
      <c r="O355" s="239">
        <v>2019</v>
      </c>
      <c r="P355" s="239" t="s">
        <v>386</v>
      </c>
      <c r="Q355" s="239">
        <v>15</v>
      </c>
      <c r="R355" s="239" t="s">
        <v>376</v>
      </c>
      <c r="S355" s="239">
        <v>4</v>
      </c>
      <c r="T355" s="239">
        <v>0</v>
      </c>
      <c r="U355" s="239">
        <v>1</v>
      </c>
      <c r="W355" s="239">
        <v>55</v>
      </c>
      <c r="X355" s="239">
        <v>2</v>
      </c>
      <c r="Y355" s="239">
        <v>1</v>
      </c>
      <c r="Z355" s="239">
        <v>4</v>
      </c>
      <c r="AB355" s="239">
        <v>4</v>
      </c>
      <c r="AC355" s="239">
        <v>98</v>
      </c>
      <c r="AD355" s="239" t="s">
        <v>377</v>
      </c>
      <c r="AF355" s="239" t="s">
        <v>470</v>
      </c>
      <c r="AG355" s="239">
        <v>3</v>
      </c>
      <c r="AH355" s="239">
        <v>2</v>
      </c>
      <c r="AI355" s="239">
        <v>2</v>
      </c>
      <c r="AJ355" s="239">
        <v>4</v>
      </c>
      <c r="AK355" s="239">
        <v>21</v>
      </c>
      <c r="AL355" s="239">
        <v>26</v>
      </c>
      <c r="AM355" s="239" t="s">
        <v>384</v>
      </c>
      <c r="AN355" s="239">
        <v>5</v>
      </c>
      <c r="AO355" s="239">
        <v>71</v>
      </c>
      <c r="AS355" s="239">
        <v>15</v>
      </c>
      <c r="AT355" s="239">
        <v>9</v>
      </c>
      <c r="AU355" s="239">
        <v>65</v>
      </c>
      <c r="AV355" s="239">
        <v>11</v>
      </c>
      <c r="AW355" s="239">
        <v>21</v>
      </c>
      <c r="CT355" s="239">
        <v>458602.15900431899</v>
      </c>
      <c r="CU355" s="239">
        <v>4966066.3025992699</v>
      </c>
      <c r="CV355" s="239">
        <v>44.846807079999998</v>
      </c>
      <c r="CW355" s="239">
        <v>-93.523857239999998</v>
      </c>
      <c r="CX355" s="239" t="s">
        <v>379</v>
      </c>
      <c r="CY355" s="239" t="s">
        <v>2505</v>
      </c>
    </row>
    <row r="356" spans="1:103" x14ac:dyDescent="0.25">
      <c r="A356" s="239">
        <v>868822</v>
      </c>
      <c r="B356" s="239">
        <v>2</v>
      </c>
      <c r="C356" s="239">
        <v>212</v>
      </c>
      <c r="D356" s="239">
        <v>153.63900000000001</v>
      </c>
      <c r="E356" s="239">
        <v>10</v>
      </c>
      <c r="F356" s="239" t="s">
        <v>2307</v>
      </c>
      <c r="H356" s="239" t="s">
        <v>374</v>
      </c>
      <c r="I356" s="239">
        <v>25</v>
      </c>
      <c r="K356" s="239">
        <v>20510817</v>
      </c>
      <c r="L356" s="239">
        <v>203530114</v>
      </c>
      <c r="M356" s="239">
        <v>12</v>
      </c>
      <c r="N356" s="239">
        <v>18</v>
      </c>
      <c r="O356" s="239">
        <v>2020</v>
      </c>
      <c r="P356" s="239" t="s">
        <v>383</v>
      </c>
      <c r="Q356" s="239">
        <v>15</v>
      </c>
      <c r="R356" s="239" t="s">
        <v>393</v>
      </c>
      <c r="S356" s="239">
        <v>0</v>
      </c>
      <c r="T356" s="239">
        <v>0</v>
      </c>
      <c r="U356" s="239">
        <v>1</v>
      </c>
      <c r="W356" s="239">
        <v>55</v>
      </c>
      <c r="X356" s="239">
        <v>2</v>
      </c>
      <c r="Y356" s="239">
        <v>1</v>
      </c>
      <c r="Z356" s="239">
        <v>1</v>
      </c>
      <c r="AB356" s="239">
        <v>1</v>
      </c>
      <c r="AC356" s="239">
        <v>98</v>
      </c>
      <c r="AD356" s="239" t="s">
        <v>377</v>
      </c>
      <c r="AF356" s="239" t="s">
        <v>378</v>
      </c>
      <c r="AG356" s="239">
        <v>3</v>
      </c>
      <c r="AH356" s="239">
        <v>2</v>
      </c>
      <c r="AI356" s="239">
        <v>2</v>
      </c>
      <c r="AJ356" s="239">
        <v>3</v>
      </c>
      <c r="AK356" s="239">
        <v>30</v>
      </c>
      <c r="AL356" s="239">
        <v>21</v>
      </c>
      <c r="AM356" s="239" t="s">
        <v>384</v>
      </c>
      <c r="AN356" s="239">
        <v>5</v>
      </c>
      <c r="AO356" s="239">
        <v>74</v>
      </c>
      <c r="AP356" s="239">
        <v>72</v>
      </c>
      <c r="AS356" s="239">
        <v>15</v>
      </c>
      <c r="AT356" s="239">
        <v>9</v>
      </c>
      <c r="AU356" s="239">
        <v>65</v>
      </c>
      <c r="AV356" s="239">
        <v>11</v>
      </c>
      <c r="AW356" s="239">
        <v>21</v>
      </c>
      <c r="CT356" s="239">
        <v>458602.15900431899</v>
      </c>
      <c r="CU356" s="239">
        <v>4966045.1358902697</v>
      </c>
      <c r="CV356" s="239">
        <v>44.84661655</v>
      </c>
      <c r="CW356" s="239">
        <v>-93.523855519999998</v>
      </c>
      <c r="CX356" s="239" t="s">
        <v>379</v>
      </c>
      <c r="CY356" s="239" t="s">
        <v>2506</v>
      </c>
    </row>
    <row r="357" spans="1:103" x14ac:dyDescent="0.25">
      <c r="A357" s="239">
        <v>653562</v>
      </c>
      <c r="B357" s="239">
        <v>2</v>
      </c>
      <c r="C357" s="239">
        <v>212</v>
      </c>
      <c r="D357" s="239">
        <v>153.65899999999999</v>
      </c>
      <c r="E357" s="239">
        <v>10</v>
      </c>
      <c r="F357" s="239" t="s">
        <v>2307</v>
      </c>
      <c r="H357" s="239" t="s">
        <v>374</v>
      </c>
      <c r="I357" s="239">
        <v>25</v>
      </c>
      <c r="K357" s="239">
        <v>18512446</v>
      </c>
      <c r="M357" s="239">
        <v>10</v>
      </c>
      <c r="N357" s="239">
        <v>22</v>
      </c>
      <c r="O357" s="239">
        <v>2018</v>
      </c>
      <c r="P357" s="239" t="s">
        <v>381</v>
      </c>
      <c r="Q357" s="239">
        <v>4</v>
      </c>
      <c r="R357" s="239" t="s">
        <v>376</v>
      </c>
      <c r="S357" s="239">
        <v>4</v>
      </c>
      <c r="T357" s="239">
        <v>0</v>
      </c>
      <c r="U357" s="239">
        <v>1</v>
      </c>
      <c r="W357" s="239">
        <v>55</v>
      </c>
      <c r="X357" s="239">
        <v>2</v>
      </c>
      <c r="Y357" s="239">
        <v>6</v>
      </c>
      <c r="Z357" s="239">
        <v>1</v>
      </c>
      <c r="AB357" s="239">
        <v>1</v>
      </c>
      <c r="AC357" s="239">
        <v>98</v>
      </c>
      <c r="AD357" s="239" t="s">
        <v>377</v>
      </c>
      <c r="AF357" s="239" t="s">
        <v>470</v>
      </c>
      <c r="AG357" s="239">
        <v>3</v>
      </c>
      <c r="AH357" s="239">
        <v>2</v>
      </c>
      <c r="AI357" s="239">
        <v>2</v>
      </c>
      <c r="AJ357" s="239">
        <v>4</v>
      </c>
      <c r="AK357" s="239">
        <v>21</v>
      </c>
      <c r="AL357" s="239">
        <v>22</v>
      </c>
      <c r="AM357" s="239" t="s">
        <v>374</v>
      </c>
      <c r="AN357" s="239">
        <v>10</v>
      </c>
      <c r="AO357" s="239">
        <v>70</v>
      </c>
      <c r="AS357" s="239">
        <v>15</v>
      </c>
      <c r="AT357" s="239">
        <v>9</v>
      </c>
      <c r="AU357" s="239">
        <v>65</v>
      </c>
      <c r="AV357" s="239">
        <v>11</v>
      </c>
      <c r="AW357" s="239">
        <v>21</v>
      </c>
      <c r="CT357" s="239">
        <v>458619.09237151901</v>
      </c>
      <c r="CU357" s="239">
        <v>4966087.4693082701</v>
      </c>
      <c r="CV357" s="239">
        <v>44.846998599999999</v>
      </c>
      <c r="CW357" s="239">
        <v>-93.523644700000006</v>
      </c>
      <c r="CX357" s="239" t="s">
        <v>379</v>
      </c>
      <c r="CY357" s="239" t="s">
        <v>2507</v>
      </c>
    </row>
    <row r="358" spans="1:103" x14ac:dyDescent="0.25">
      <c r="A358" s="239">
        <v>355509</v>
      </c>
      <c r="B358" s="239">
        <v>2</v>
      </c>
      <c r="C358" s="239">
        <v>212</v>
      </c>
      <c r="D358" s="239">
        <v>153.67099999999999</v>
      </c>
      <c r="E358" s="239">
        <v>10</v>
      </c>
      <c r="F358" s="239" t="s">
        <v>2307</v>
      </c>
      <c r="H358" s="239" t="s">
        <v>374</v>
      </c>
      <c r="I358" s="239">
        <v>25</v>
      </c>
      <c r="K358" s="239">
        <v>16506202</v>
      </c>
      <c r="M358" s="239">
        <v>6</v>
      </c>
      <c r="N358" s="239">
        <v>9</v>
      </c>
      <c r="O358" s="239">
        <v>2016</v>
      </c>
      <c r="P358" s="239" t="s">
        <v>416</v>
      </c>
      <c r="Q358" s="239">
        <v>17</v>
      </c>
      <c r="R358" s="239" t="s">
        <v>376</v>
      </c>
      <c r="S358" s="239">
        <v>3</v>
      </c>
      <c r="T358" s="239">
        <v>0</v>
      </c>
      <c r="U358" s="239">
        <v>1</v>
      </c>
      <c r="W358" s="239">
        <v>56</v>
      </c>
      <c r="X358" s="239">
        <v>2</v>
      </c>
      <c r="Y358" s="239">
        <v>1</v>
      </c>
      <c r="Z358" s="239">
        <v>1</v>
      </c>
      <c r="AB358" s="239">
        <v>1</v>
      </c>
      <c r="AC358" s="239">
        <v>98</v>
      </c>
      <c r="AD358" s="239" t="s">
        <v>377</v>
      </c>
      <c r="AF358" s="239" t="s">
        <v>470</v>
      </c>
      <c r="AG358" s="239">
        <v>3</v>
      </c>
      <c r="AH358" s="239">
        <v>2</v>
      </c>
      <c r="AI358" s="239">
        <v>2</v>
      </c>
      <c r="AJ358" s="239">
        <v>4</v>
      </c>
      <c r="AK358" s="239">
        <v>30</v>
      </c>
      <c r="AL358" s="239">
        <v>54</v>
      </c>
      <c r="AM358" s="239" t="s">
        <v>374</v>
      </c>
      <c r="AN358" s="239">
        <v>5</v>
      </c>
      <c r="AO358" s="239">
        <v>62</v>
      </c>
      <c r="AS358" s="239">
        <v>15</v>
      </c>
      <c r="AT358" s="239">
        <v>9</v>
      </c>
      <c r="AU358" s="239">
        <v>65</v>
      </c>
      <c r="AV358" s="239">
        <v>11</v>
      </c>
      <c r="AW358" s="239">
        <v>21</v>
      </c>
      <c r="CT358" s="239">
        <v>458619.09237151901</v>
      </c>
      <c r="CU358" s="239">
        <v>4966087.4693082701</v>
      </c>
      <c r="CV358" s="239">
        <v>44.846998599999999</v>
      </c>
      <c r="CW358" s="239">
        <v>-93.523644700000006</v>
      </c>
      <c r="CX358" s="239" t="s">
        <v>379</v>
      </c>
      <c r="CY358" s="239" t="s">
        <v>2508</v>
      </c>
    </row>
    <row r="359" spans="1:103" x14ac:dyDescent="0.25">
      <c r="A359" s="239">
        <v>670468</v>
      </c>
      <c r="B359" s="239">
        <v>2</v>
      </c>
      <c r="C359" s="239">
        <v>212</v>
      </c>
      <c r="D359" s="239">
        <v>153.68899999999999</v>
      </c>
      <c r="E359" s="239">
        <v>10</v>
      </c>
      <c r="F359" s="239" t="s">
        <v>2307</v>
      </c>
      <c r="H359" s="239" t="s">
        <v>374</v>
      </c>
      <c r="I359" s="239">
        <v>25</v>
      </c>
      <c r="K359" s="239">
        <v>18039472</v>
      </c>
      <c r="M359" s="239">
        <v>12</v>
      </c>
      <c r="N359" s="239">
        <v>23</v>
      </c>
      <c r="O359" s="239">
        <v>2018</v>
      </c>
      <c r="P359" s="239" t="s">
        <v>389</v>
      </c>
      <c r="Q359" s="239">
        <v>2</v>
      </c>
      <c r="R359" s="239" t="s">
        <v>393</v>
      </c>
      <c r="S359" s="239">
        <v>5</v>
      </c>
      <c r="T359" s="239">
        <v>0</v>
      </c>
      <c r="U359" s="239">
        <v>1</v>
      </c>
      <c r="W359" s="239">
        <v>55</v>
      </c>
      <c r="X359" s="239">
        <v>2</v>
      </c>
      <c r="Y359" s="239">
        <v>4</v>
      </c>
      <c r="Z359" s="239">
        <v>4</v>
      </c>
      <c r="AB359" s="239">
        <v>3</v>
      </c>
      <c r="AC359" s="239">
        <v>98</v>
      </c>
      <c r="AD359" s="239" t="s">
        <v>377</v>
      </c>
      <c r="AF359" s="239" t="s">
        <v>378</v>
      </c>
      <c r="AG359" s="239">
        <v>3</v>
      </c>
      <c r="AH359" s="239">
        <v>2</v>
      </c>
      <c r="AI359" s="239">
        <v>3</v>
      </c>
      <c r="AJ359" s="239">
        <v>3</v>
      </c>
      <c r="AK359" s="239">
        <v>21</v>
      </c>
      <c r="AL359" s="239">
        <v>18</v>
      </c>
      <c r="AM359" s="239" t="s">
        <v>374</v>
      </c>
      <c r="AN359" s="239">
        <v>5</v>
      </c>
      <c r="AO359" s="239">
        <v>1</v>
      </c>
      <c r="AS359" s="239">
        <v>15</v>
      </c>
      <c r="AT359" s="239">
        <v>9</v>
      </c>
      <c r="AU359" s="239">
        <v>65</v>
      </c>
      <c r="AV359" s="239">
        <v>11</v>
      </c>
      <c r="AW359" s="239">
        <v>21</v>
      </c>
      <c r="CT359" s="239">
        <v>458682.04387511598</v>
      </c>
      <c r="CU359" s="239">
        <v>4966053.6751163099</v>
      </c>
      <c r="CV359" s="239">
        <v>44.846698050000001</v>
      </c>
      <c r="CW359" s="239">
        <v>-93.522845380000007</v>
      </c>
      <c r="CX359" s="239" t="s">
        <v>379</v>
      </c>
      <c r="CY359" s="239" t="s">
        <v>2509</v>
      </c>
    </row>
    <row r="360" spans="1:103" x14ac:dyDescent="0.25">
      <c r="A360" s="239">
        <v>672911</v>
      </c>
      <c r="B360" s="239">
        <v>2</v>
      </c>
      <c r="C360" s="239">
        <v>212</v>
      </c>
      <c r="D360" s="239">
        <v>153.697</v>
      </c>
      <c r="E360" s="239">
        <v>10</v>
      </c>
      <c r="F360" s="239" t="s">
        <v>2307</v>
      </c>
      <c r="H360" s="239" t="s">
        <v>374</v>
      </c>
      <c r="I360" s="239">
        <v>25</v>
      </c>
      <c r="K360" s="239">
        <v>18515467</v>
      </c>
      <c r="M360" s="239">
        <v>12</v>
      </c>
      <c r="N360" s="239">
        <v>31</v>
      </c>
      <c r="O360" s="239">
        <v>2018</v>
      </c>
      <c r="P360" s="239" t="s">
        <v>381</v>
      </c>
      <c r="Q360" s="239">
        <v>19</v>
      </c>
      <c r="R360" s="239" t="s">
        <v>376</v>
      </c>
      <c r="S360" s="239">
        <v>5</v>
      </c>
      <c r="T360" s="239">
        <v>0</v>
      </c>
      <c r="U360" s="239">
        <v>1</v>
      </c>
      <c r="W360" s="239">
        <v>55</v>
      </c>
      <c r="X360" s="239">
        <v>2</v>
      </c>
      <c r="Y360" s="239">
        <v>4</v>
      </c>
      <c r="Z360" s="239">
        <v>2</v>
      </c>
      <c r="AB360" s="239">
        <v>5</v>
      </c>
      <c r="AC360" s="239">
        <v>98</v>
      </c>
      <c r="AD360" s="239" t="s">
        <v>377</v>
      </c>
      <c r="AF360" s="239" t="s">
        <v>470</v>
      </c>
      <c r="AG360" s="239">
        <v>3</v>
      </c>
      <c r="AH360" s="239">
        <v>2</v>
      </c>
      <c r="AI360" s="239">
        <v>2</v>
      </c>
      <c r="AJ360" s="239">
        <v>4</v>
      </c>
      <c r="AK360" s="239">
        <v>21</v>
      </c>
      <c r="AL360" s="239">
        <v>21</v>
      </c>
      <c r="AM360" s="239" t="s">
        <v>384</v>
      </c>
      <c r="AN360" s="239">
        <v>5</v>
      </c>
      <c r="AO360" s="239">
        <v>72</v>
      </c>
      <c r="AS360" s="239">
        <v>15</v>
      </c>
      <c r="AT360" s="239">
        <v>9</v>
      </c>
      <c r="AU360" s="239">
        <v>65</v>
      </c>
      <c r="AV360" s="239">
        <v>11</v>
      </c>
      <c r="AW360" s="239">
        <v>21</v>
      </c>
      <c r="CT360" s="239">
        <v>458699.52586571901</v>
      </c>
      <c r="CU360" s="239">
        <v>4966087.4693082701</v>
      </c>
      <c r="CV360" s="239">
        <v>44.847003270000002</v>
      </c>
      <c r="CW360" s="239">
        <v>-93.522626919999993</v>
      </c>
      <c r="CX360" s="239" t="s">
        <v>379</v>
      </c>
    </row>
    <row r="361" spans="1:103" x14ac:dyDescent="0.25">
      <c r="A361" s="239">
        <v>728344</v>
      </c>
      <c r="B361" s="239">
        <v>2</v>
      </c>
      <c r="C361" s="239">
        <v>212</v>
      </c>
      <c r="D361" s="239">
        <v>153.70400000000001</v>
      </c>
      <c r="E361" s="239">
        <v>10</v>
      </c>
      <c r="F361" s="239" t="s">
        <v>2307</v>
      </c>
      <c r="H361" s="239" t="s">
        <v>374</v>
      </c>
      <c r="I361" s="239">
        <v>25</v>
      </c>
      <c r="K361" s="239">
        <v>19017717</v>
      </c>
      <c r="M361" s="239">
        <v>6</v>
      </c>
      <c r="N361" s="239">
        <v>21</v>
      </c>
      <c r="O361" s="239">
        <v>2019</v>
      </c>
      <c r="P361" s="239" t="s">
        <v>383</v>
      </c>
      <c r="Q361" s="239">
        <v>4</v>
      </c>
      <c r="R361" s="239" t="s">
        <v>376</v>
      </c>
      <c r="S361" s="239">
        <v>5</v>
      </c>
      <c r="T361" s="239">
        <v>0</v>
      </c>
      <c r="U361" s="239">
        <v>1</v>
      </c>
      <c r="W361" s="239">
        <v>61</v>
      </c>
      <c r="X361" s="239">
        <v>2</v>
      </c>
      <c r="Y361" s="239">
        <v>2</v>
      </c>
      <c r="Z361" s="239">
        <v>1</v>
      </c>
      <c r="AB361" s="239">
        <v>1</v>
      </c>
      <c r="AC361" s="239">
        <v>98</v>
      </c>
      <c r="AD361" s="239" t="s">
        <v>377</v>
      </c>
      <c r="AF361" s="239" t="s">
        <v>470</v>
      </c>
      <c r="AG361" s="239">
        <v>3</v>
      </c>
      <c r="AH361" s="239">
        <v>2</v>
      </c>
      <c r="AI361" s="239">
        <v>2</v>
      </c>
      <c r="AJ361" s="239">
        <v>4</v>
      </c>
      <c r="AK361" s="239">
        <v>21</v>
      </c>
      <c r="AL361" s="239">
        <v>50</v>
      </c>
      <c r="AM361" s="239" t="s">
        <v>374</v>
      </c>
      <c r="AN361" s="239">
        <v>5</v>
      </c>
      <c r="AO361" s="239">
        <v>70</v>
      </c>
      <c r="AS361" s="239">
        <v>15</v>
      </c>
      <c r="AT361" s="239">
        <v>9</v>
      </c>
      <c r="AU361" s="239">
        <v>65</v>
      </c>
      <c r="AV361" s="239">
        <v>11</v>
      </c>
      <c r="AW361" s="239">
        <v>21</v>
      </c>
      <c r="CT361" s="239">
        <v>458710.84720727702</v>
      </c>
      <c r="CU361" s="239">
        <v>4966084.2598547796</v>
      </c>
      <c r="CV361" s="239">
        <v>44.846975030000003</v>
      </c>
      <c r="CW361" s="239">
        <v>-93.522483399999999</v>
      </c>
      <c r="CX361" s="239" t="s">
        <v>379</v>
      </c>
      <c r="CY361" s="239" t="s">
        <v>2510</v>
      </c>
    </row>
    <row r="362" spans="1:103" x14ac:dyDescent="0.25">
      <c r="A362" s="239">
        <v>400823</v>
      </c>
      <c r="B362" s="239">
        <v>2</v>
      </c>
      <c r="C362" s="239">
        <v>212</v>
      </c>
      <c r="D362" s="239">
        <v>153.709</v>
      </c>
      <c r="E362" s="239">
        <v>10</v>
      </c>
      <c r="F362" s="239" t="s">
        <v>2307</v>
      </c>
      <c r="H362" s="239" t="s">
        <v>374</v>
      </c>
      <c r="I362" s="239">
        <v>25</v>
      </c>
      <c r="K362" s="239">
        <v>16513790</v>
      </c>
      <c r="M362" s="239">
        <v>12</v>
      </c>
      <c r="N362" s="239">
        <v>6</v>
      </c>
      <c r="O362" s="239">
        <v>2016</v>
      </c>
      <c r="P362" s="239" t="s">
        <v>391</v>
      </c>
      <c r="Q362" s="239">
        <v>16</v>
      </c>
      <c r="R362" s="239" t="s">
        <v>376</v>
      </c>
      <c r="S362" s="239">
        <v>5</v>
      </c>
      <c r="T362" s="239">
        <v>0</v>
      </c>
      <c r="U362" s="239">
        <v>1</v>
      </c>
      <c r="W362" s="239">
        <v>55</v>
      </c>
      <c r="X362" s="239">
        <v>2</v>
      </c>
      <c r="Y362" s="239">
        <v>4</v>
      </c>
      <c r="Z362" s="239">
        <v>4</v>
      </c>
      <c r="AB362" s="239">
        <v>1</v>
      </c>
      <c r="AC362" s="239">
        <v>98</v>
      </c>
      <c r="AD362" s="239" t="s">
        <v>377</v>
      </c>
      <c r="AF362" s="239" t="s">
        <v>378</v>
      </c>
      <c r="AG362" s="239">
        <v>3</v>
      </c>
      <c r="AH362" s="239">
        <v>2</v>
      </c>
      <c r="AI362" s="239">
        <v>2</v>
      </c>
      <c r="AJ362" s="239">
        <v>4</v>
      </c>
      <c r="AK362" s="239">
        <v>26</v>
      </c>
      <c r="AL362" s="239">
        <v>38</v>
      </c>
      <c r="AM362" s="239" t="s">
        <v>384</v>
      </c>
      <c r="AN362" s="239">
        <v>5</v>
      </c>
      <c r="AO362" s="239">
        <v>4</v>
      </c>
      <c r="AS362" s="239">
        <v>15</v>
      </c>
      <c r="AT362" s="239">
        <v>98</v>
      </c>
      <c r="AU362" s="239">
        <v>65</v>
      </c>
      <c r="AV362" s="239">
        <v>11</v>
      </c>
      <c r="AW362" s="239">
        <v>21</v>
      </c>
      <c r="CT362" s="239">
        <v>458712.22589111899</v>
      </c>
      <c r="CU362" s="239">
        <v>4966062.0692574698</v>
      </c>
      <c r="CV362" s="239">
        <v>44.846775360000002</v>
      </c>
      <c r="CW362" s="239">
        <v>-93.522464150000005</v>
      </c>
      <c r="CX362" s="239" t="s">
        <v>379</v>
      </c>
      <c r="CY362" s="239" t="s">
        <v>2511</v>
      </c>
    </row>
    <row r="363" spans="1:103" x14ac:dyDescent="0.25">
      <c r="A363" s="239">
        <v>10931794</v>
      </c>
      <c r="B363" s="239">
        <v>2</v>
      </c>
      <c r="C363" s="239">
        <v>212</v>
      </c>
      <c r="D363" s="239">
        <v>153.71899999999999</v>
      </c>
      <c r="E363" s="239">
        <v>10</v>
      </c>
      <c r="F363" s="239" t="s">
        <v>2307</v>
      </c>
      <c r="H363" s="239" t="s">
        <v>374</v>
      </c>
      <c r="I363" s="239">
        <v>25</v>
      </c>
      <c r="K363" s="239">
        <v>14002060</v>
      </c>
      <c r="L363" s="239">
        <v>140280034</v>
      </c>
      <c r="M363" s="239">
        <v>1</v>
      </c>
      <c r="N363" s="239">
        <v>22</v>
      </c>
      <c r="O363" s="239">
        <v>2014</v>
      </c>
      <c r="P363" s="239" t="s">
        <v>375</v>
      </c>
      <c r="Q363" s="239">
        <v>10</v>
      </c>
      <c r="R363" s="239" t="s">
        <v>393</v>
      </c>
      <c r="S363" s="239">
        <v>5</v>
      </c>
      <c r="T363" s="239">
        <v>0</v>
      </c>
      <c r="U363" s="239">
        <v>1</v>
      </c>
      <c r="V363" s="239">
        <v>4</v>
      </c>
      <c r="W363" s="239">
        <v>83</v>
      </c>
      <c r="X363" s="239">
        <v>2</v>
      </c>
      <c r="Y363" s="239">
        <v>1</v>
      </c>
      <c r="Z363" s="239">
        <v>7</v>
      </c>
      <c r="AB363" s="239">
        <v>5</v>
      </c>
      <c r="AC363" s="239">
        <v>98</v>
      </c>
      <c r="AD363" s="239" t="s">
        <v>426</v>
      </c>
      <c r="AE363" s="239" t="s">
        <v>2512</v>
      </c>
      <c r="AF363" s="239" t="s">
        <v>378</v>
      </c>
      <c r="AG363" s="239">
        <v>3</v>
      </c>
      <c r="AH363" s="239">
        <v>2</v>
      </c>
      <c r="AI363" s="239">
        <v>2</v>
      </c>
      <c r="AJ363" s="239">
        <v>3</v>
      </c>
      <c r="AK363" s="239">
        <v>21</v>
      </c>
      <c r="AL363" s="239">
        <v>19</v>
      </c>
      <c r="AM363" s="239" t="s">
        <v>374</v>
      </c>
      <c r="AN363" s="239">
        <v>5</v>
      </c>
      <c r="AS363" s="239">
        <v>2</v>
      </c>
      <c r="AT363" s="239">
        <v>98</v>
      </c>
      <c r="AU363" s="239">
        <v>65</v>
      </c>
      <c r="AV363" s="239">
        <v>11</v>
      </c>
      <c r="AW363" s="239">
        <v>21</v>
      </c>
      <c r="CT363" s="239">
        <v>458728</v>
      </c>
      <c r="CU363" s="239">
        <v>4966067</v>
      </c>
      <c r="CV363" s="239">
        <v>44.846823399999998</v>
      </c>
      <c r="CW363" s="239">
        <v>-93.522264100000001</v>
      </c>
      <c r="CX363" s="239" t="s">
        <v>379</v>
      </c>
      <c r="CY363" s="239" t="s">
        <v>2513</v>
      </c>
    </row>
    <row r="364" spans="1:103" x14ac:dyDescent="0.25">
      <c r="A364" s="239">
        <v>10779761</v>
      </c>
      <c r="B364" s="239">
        <v>2</v>
      </c>
      <c r="C364" s="239">
        <v>212</v>
      </c>
      <c r="D364" s="239">
        <v>153.76599999999999</v>
      </c>
      <c r="E364" s="239">
        <v>10</v>
      </c>
      <c r="F364" s="239" t="s">
        <v>2307</v>
      </c>
      <c r="H364" s="239" t="s">
        <v>374</v>
      </c>
      <c r="I364" s="239">
        <v>25</v>
      </c>
      <c r="K364" s="239">
        <v>12025631</v>
      </c>
      <c r="L364" s="239">
        <v>122400084</v>
      </c>
      <c r="M364" s="239">
        <v>8</v>
      </c>
      <c r="N364" s="239">
        <v>27</v>
      </c>
      <c r="O364" s="239">
        <v>2012</v>
      </c>
      <c r="P364" s="239" t="s">
        <v>381</v>
      </c>
      <c r="Q364" s="239">
        <v>6</v>
      </c>
      <c r="R364" s="239" t="s">
        <v>393</v>
      </c>
      <c r="S364" s="239">
        <v>4</v>
      </c>
      <c r="T364" s="239">
        <v>0</v>
      </c>
      <c r="U364" s="239">
        <v>3</v>
      </c>
      <c r="V364" s="239">
        <v>1</v>
      </c>
      <c r="W364" s="239">
        <v>10</v>
      </c>
      <c r="X364" s="239">
        <v>2</v>
      </c>
      <c r="Y364" s="239">
        <v>2</v>
      </c>
      <c r="Z364" s="239">
        <v>1</v>
      </c>
      <c r="AB364" s="239">
        <v>1</v>
      </c>
      <c r="AC364" s="239">
        <v>98</v>
      </c>
      <c r="AD364" s="239">
        <v>212</v>
      </c>
      <c r="AE364" s="239">
        <v>101</v>
      </c>
      <c r="AF364" s="239" t="s">
        <v>378</v>
      </c>
      <c r="AG364" s="239">
        <v>7</v>
      </c>
      <c r="AH364" s="239">
        <v>2</v>
      </c>
      <c r="AI364" s="239">
        <v>4</v>
      </c>
      <c r="AJ364" s="239">
        <v>3</v>
      </c>
      <c r="AK364" s="239">
        <v>21</v>
      </c>
      <c r="AL364" s="239">
        <v>54</v>
      </c>
      <c r="AM364" s="239" t="s">
        <v>384</v>
      </c>
      <c r="AN364" s="239">
        <v>5</v>
      </c>
      <c r="AO364" s="239">
        <v>5</v>
      </c>
      <c r="AS364" s="239">
        <v>1</v>
      </c>
      <c r="AT364" s="239">
        <v>98</v>
      </c>
      <c r="AU364" s="239">
        <v>65</v>
      </c>
      <c r="AV364" s="239">
        <v>11</v>
      </c>
      <c r="AW364" s="239">
        <v>20</v>
      </c>
      <c r="AX364" s="239">
        <v>2</v>
      </c>
      <c r="AY364" s="239">
        <v>4</v>
      </c>
      <c r="AZ364" s="239">
        <v>3</v>
      </c>
      <c r="BA364" s="239">
        <v>21</v>
      </c>
      <c r="BB364" s="239">
        <v>28</v>
      </c>
      <c r="BC364" s="239" t="s">
        <v>384</v>
      </c>
      <c r="BD364" s="239">
        <v>5</v>
      </c>
      <c r="BE364" s="239">
        <v>5</v>
      </c>
      <c r="BI364" s="239">
        <v>1</v>
      </c>
      <c r="BJ364" s="239">
        <v>98</v>
      </c>
      <c r="BK364" s="239">
        <v>65</v>
      </c>
      <c r="BL364" s="239">
        <v>11</v>
      </c>
      <c r="BM364" s="239">
        <v>20</v>
      </c>
      <c r="BN364" s="239">
        <v>2</v>
      </c>
      <c r="BO364" s="239">
        <v>40</v>
      </c>
      <c r="BP364" s="239">
        <v>3</v>
      </c>
      <c r="BQ364" s="239">
        <v>21</v>
      </c>
      <c r="BR364" s="239">
        <v>33</v>
      </c>
      <c r="BS364" s="239" t="s">
        <v>374</v>
      </c>
      <c r="BT364" s="239">
        <v>5</v>
      </c>
      <c r="BU364" s="239">
        <v>5</v>
      </c>
      <c r="BY364" s="239">
        <v>1</v>
      </c>
      <c r="BZ364" s="239">
        <v>98</v>
      </c>
      <c r="CA364" s="239">
        <v>65</v>
      </c>
      <c r="CB364" s="239">
        <v>11</v>
      </c>
      <c r="CC364" s="239">
        <v>20</v>
      </c>
      <c r="CT364" s="239">
        <v>458803</v>
      </c>
      <c r="CU364" s="239">
        <v>4966081</v>
      </c>
      <c r="CV364" s="239">
        <v>44.846952799999997</v>
      </c>
      <c r="CW364" s="239">
        <v>-93.5213131</v>
      </c>
      <c r="CX364" s="239" t="s">
        <v>379</v>
      </c>
      <c r="CY364" s="239" t="s">
        <v>2514</v>
      </c>
    </row>
    <row r="365" spans="1:103" x14ac:dyDescent="0.25">
      <c r="A365" s="239">
        <v>342227</v>
      </c>
      <c r="B365" s="239">
        <v>2</v>
      </c>
      <c r="C365" s="239">
        <v>212</v>
      </c>
      <c r="D365" s="239">
        <v>153.833</v>
      </c>
      <c r="E365" s="239">
        <v>27</v>
      </c>
      <c r="F365" s="239" t="s">
        <v>2515</v>
      </c>
      <c r="H365" s="239" t="s">
        <v>374</v>
      </c>
      <c r="I365" s="239">
        <v>25</v>
      </c>
      <c r="K365" s="239">
        <v>16503877</v>
      </c>
      <c r="M365" s="239">
        <v>4</v>
      </c>
      <c r="N365" s="239">
        <v>14</v>
      </c>
      <c r="O365" s="239">
        <v>2016</v>
      </c>
      <c r="P365" s="239" t="s">
        <v>416</v>
      </c>
      <c r="Q365" s="239">
        <v>8</v>
      </c>
      <c r="R365" s="239" t="s">
        <v>393</v>
      </c>
      <c r="S365" s="239">
        <v>5</v>
      </c>
      <c r="T365" s="239">
        <v>0</v>
      </c>
      <c r="U365" s="239">
        <v>3</v>
      </c>
      <c r="V365" s="239">
        <v>12</v>
      </c>
      <c r="W365" s="239">
        <v>10</v>
      </c>
      <c r="X365" s="239">
        <v>2</v>
      </c>
      <c r="Y365" s="239">
        <v>1</v>
      </c>
      <c r="Z365" s="239">
        <v>1</v>
      </c>
      <c r="AB365" s="239">
        <v>1</v>
      </c>
      <c r="AC365" s="239">
        <v>98</v>
      </c>
      <c r="AD365" s="239" t="s">
        <v>377</v>
      </c>
      <c r="AF365" s="239" t="s">
        <v>378</v>
      </c>
      <c r="AG365" s="239">
        <v>7</v>
      </c>
      <c r="AH365" s="239">
        <v>2</v>
      </c>
      <c r="AI365" s="239">
        <v>4</v>
      </c>
      <c r="AJ365" s="239">
        <v>3</v>
      </c>
      <c r="AK365" s="239">
        <v>26</v>
      </c>
      <c r="AL365" s="239">
        <v>32</v>
      </c>
      <c r="AM365" s="239" t="s">
        <v>384</v>
      </c>
      <c r="AN365" s="239">
        <v>5</v>
      </c>
      <c r="AO365" s="239">
        <v>1</v>
      </c>
      <c r="AS365" s="239">
        <v>15</v>
      </c>
      <c r="AT365" s="239">
        <v>9</v>
      </c>
      <c r="AU365" s="239">
        <v>65</v>
      </c>
      <c r="AV365" s="239">
        <v>11</v>
      </c>
      <c r="AW365" s="239">
        <v>21</v>
      </c>
      <c r="AX365" s="239">
        <v>2</v>
      </c>
      <c r="AY365" s="239">
        <v>4</v>
      </c>
      <c r="AZ365" s="239">
        <v>3</v>
      </c>
      <c r="BA365" s="239">
        <v>26</v>
      </c>
      <c r="BB365" s="239">
        <v>33</v>
      </c>
      <c r="BC365" s="239" t="s">
        <v>384</v>
      </c>
      <c r="BD365" s="239">
        <v>5</v>
      </c>
      <c r="BE365" s="239">
        <v>1</v>
      </c>
      <c r="BI365" s="239">
        <v>15</v>
      </c>
      <c r="BJ365" s="239">
        <v>9</v>
      </c>
      <c r="BK365" s="239">
        <v>65</v>
      </c>
      <c r="BL365" s="239">
        <v>11</v>
      </c>
      <c r="BM365" s="239">
        <v>21</v>
      </c>
      <c r="BN365" s="239">
        <v>2</v>
      </c>
      <c r="BO365" s="239">
        <v>4</v>
      </c>
      <c r="BP365" s="239">
        <v>3</v>
      </c>
      <c r="BQ365" s="239">
        <v>26</v>
      </c>
      <c r="BR365" s="239">
        <v>44</v>
      </c>
      <c r="BS365" s="239" t="s">
        <v>384</v>
      </c>
      <c r="BT365" s="239">
        <v>10</v>
      </c>
      <c r="BU365" s="239">
        <v>70</v>
      </c>
      <c r="BV365" s="239">
        <v>4</v>
      </c>
      <c r="BY365" s="239">
        <v>15</v>
      </c>
      <c r="BZ365" s="239">
        <v>9</v>
      </c>
      <c r="CA365" s="239">
        <v>65</v>
      </c>
      <c r="CB365" s="239">
        <v>11</v>
      </c>
      <c r="CC365" s="239">
        <v>21</v>
      </c>
      <c r="CT365" s="239">
        <v>458906.95961392001</v>
      </c>
      <c r="CU365" s="239">
        <v>4966104.4026754703</v>
      </c>
      <c r="CV365" s="239">
        <v>44.847167679999998</v>
      </c>
      <c r="CW365" s="239">
        <v>-93.52000348</v>
      </c>
      <c r="CX365" s="239" t="s">
        <v>379</v>
      </c>
      <c r="CY365" s="239" t="s">
        <v>2516</v>
      </c>
    </row>
    <row r="366" spans="1:103" x14ac:dyDescent="0.25">
      <c r="A366" s="239">
        <v>427602</v>
      </c>
      <c r="B366" s="239">
        <v>2</v>
      </c>
      <c r="C366" s="239">
        <v>212</v>
      </c>
      <c r="D366" s="239">
        <v>153.839</v>
      </c>
      <c r="E366" s="239">
        <v>27</v>
      </c>
      <c r="F366" s="239" t="s">
        <v>2515</v>
      </c>
      <c r="H366" s="239" t="s">
        <v>374</v>
      </c>
      <c r="I366" s="239">
        <v>25</v>
      </c>
      <c r="K366" s="239">
        <v>17502415</v>
      </c>
      <c r="M366" s="239">
        <v>3</v>
      </c>
      <c r="N366" s="239">
        <v>1</v>
      </c>
      <c r="O366" s="239">
        <v>2017</v>
      </c>
      <c r="P366" s="239" t="s">
        <v>375</v>
      </c>
      <c r="Q366" s="239">
        <v>8</v>
      </c>
      <c r="R366" s="239" t="s">
        <v>393</v>
      </c>
      <c r="S366" s="239">
        <v>5</v>
      </c>
      <c r="T366" s="239">
        <v>0</v>
      </c>
      <c r="U366" s="239">
        <v>2</v>
      </c>
      <c r="V366" s="239">
        <v>12</v>
      </c>
      <c r="W366" s="239">
        <v>10</v>
      </c>
      <c r="X366" s="239">
        <v>2</v>
      </c>
      <c r="Y366" s="239">
        <v>1</v>
      </c>
      <c r="Z366" s="239">
        <v>2</v>
      </c>
      <c r="AB366" s="239">
        <v>5</v>
      </c>
      <c r="AC366" s="239">
        <v>98</v>
      </c>
      <c r="AD366" s="239" t="s">
        <v>377</v>
      </c>
      <c r="AF366" s="239" t="s">
        <v>378</v>
      </c>
      <c r="AG366" s="239">
        <v>7</v>
      </c>
      <c r="AH366" s="239">
        <v>2</v>
      </c>
      <c r="AI366" s="239">
        <v>2</v>
      </c>
      <c r="AJ366" s="239">
        <v>3</v>
      </c>
      <c r="AK366" s="239">
        <v>21</v>
      </c>
      <c r="AL366" s="239">
        <v>22</v>
      </c>
      <c r="AM366" s="239" t="s">
        <v>384</v>
      </c>
      <c r="AN366" s="239">
        <v>5</v>
      </c>
      <c r="AO366" s="239">
        <v>90</v>
      </c>
      <c r="AS366" s="239">
        <v>15</v>
      </c>
      <c r="AT366" s="239">
        <v>9</v>
      </c>
      <c r="AU366" s="239">
        <v>65</v>
      </c>
      <c r="AV366" s="239">
        <v>11</v>
      </c>
      <c r="AW366" s="239">
        <v>21</v>
      </c>
      <c r="AX366" s="239">
        <v>2</v>
      </c>
      <c r="AY366" s="239">
        <v>4</v>
      </c>
      <c r="AZ366" s="239">
        <v>3</v>
      </c>
      <c r="BA366" s="239">
        <v>26</v>
      </c>
      <c r="BB366" s="239">
        <v>35</v>
      </c>
      <c r="BC366" s="239" t="s">
        <v>374</v>
      </c>
      <c r="BD366" s="239">
        <v>5</v>
      </c>
      <c r="BE366" s="239">
        <v>1</v>
      </c>
      <c r="BI366" s="239">
        <v>15</v>
      </c>
      <c r="BJ366" s="239">
        <v>9</v>
      </c>
      <c r="BK366" s="239">
        <v>65</v>
      </c>
      <c r="BL366" s="239">
        <v>11</v>
      </c>
      <c r="BM366" s="239">
        <v>21</v>
      </c>
      <c r="CT366" s="239">
        <v>458915.42629752</v>
      </c>
      <c r="CU366" s="239">
        <v>4966108.6360172704</v>
      </c>
      <c r="CV366" s="239">
        <v>44.847206270000001</v>
      </c>
      <c r="CW366" s="239">
        <v>-93.519896680000002</v>
      </c>
      <c r="CX366" s="239" t="s">
        <v>379</v>
      </c>
      <c r="CY366" s="239" t="s">
        <v>2517</v>
      </c>
    </row>
    <row r="367" spans="1:103" x14ac:dyDescent="0.25">
      <c r="A367" s="239">
        <v>10857879</v>
      </c>
      <c r="B367" s="239">
        <v>2</v>
      </c>
      <c r="C367" s="239">
        <v>212</v>
      </c>
      <c r="D367" s="239">
        <v>153.864</v>
      </c>
      <c r="E367" s="239">
        <v>27</v>
      </c>
      <c r="F367" s="239" t="s">
        <v>2515</v>
      </c>
      <c r="H367" s="239" t="s">
        <v>374</v>
      </c>
      <c r="I367" s="239">
        <v>25</v>
      </c>
      <c r="K367" s="239">
        <v>13500604</v>
      </c>
      <c r="L367" s="239">
        <v>130160362</v>
      </c>
      <c r="M367" s="239">
        <v>1</v>
      </c>
      <c r="N367" s="239">
        <v>16</v>
      </c>
      <c r="O367" s="239">
        <v>2013</v>
      </c>
      <c r="P367" s="239" t="s">
        <v>375</v>
      </c>
      <c r="Q367" s="239">
        <v>6</v>
      </c>
      <c r="R367" s="239" t="s">
        <v>376</v>
      </c>
      <c r="S367" s="239">
        <v>3</v>
      </c>
      <c r="T367" s="239">
        <v>0</v>
      </c>
      <c r="U367" s="239">
        <v>3</v>
      </c>
      <c r="V367" s="239">
        <v>8</v>
      </c>
      <c r="W367" s="239">
        <v>10</v>
      </c>
      <c r="X367" s="239">
        <v>2</v>
      </c>
      <c r="Y367" s="239">
        <v>4</v>
      </c>
      <c r="Z367" s="239">
        <v>5</v>
      </c>
      <c r="AB367" s="239">
        <v>5</v>
      </c>
      <c r="AC367" s="239">
        <v>98</v>
      </c>
      <c r="AD367" s="239">
        <v>212</v>
      </c>
      <c r="AE367" s="239" t="s">
        <v>2518</v>
      </c>
      <c r="AF367" s="239" t="s">
        <v>378</v>
      </c>
      <c r="AG367" s="239">
        <v>8</v>
      </c>
      <c r="AH367" s="239">
        <v>2</v>
      </c>
      <c r="AI367" s="239">
        <v>2</v>
      </c>
      <c r="AJ367" s="239">
        <v>3</v>
      </c>
      <c r="AK367" s="239">
        <v>8</v>
      </c>
      <c r="AL367" s="239">
        <v>50</v>
      </c>
      <c r="AM367" s="239" t="s">
        <v>384</v>
      </c>
      <c r="AN367" s="239">
        <v>5</v>
      </c>
      <c r="AO367" s="239">
        <v>3</v>
      </c>
      <c r="AS367" s="239">
        <v>1</v>
      </c>
      <c r="AT367" s="239">
        <v>98</v>
      </c>
      <c r="AU367" s="239">
        <v>65</v>
      </c>
      <c r="AV367" s="239">
        <v>11</v>
      </c>
      <c r="AW367" s="239">
        <v>21</v>
      </c>
      <c r="AX367" s="239">
        <v>2</v>
      </c>
      <c r="AY367" s="239">
        <v>2</v>
      </c>
      <c r="AZ367" s="239">
        <v>4</v>
      </c>
      <c r="BA367" s="239">
        <v>21</v>
      </c>
      <c r="BB367" s="239">
        <v>48</v>
      </c>
      <c r="BC367" s="239" t="s">
        <v>374</v>
      </c>
      <c r="BD367" s="239">
        <v>5</v>
      </c>
      <c r="BE367" s="239">
        <v>1</v>
      </c>
      <c r="BI367" s="239">
        <v>1</v>
      </c>
      <c r="BJ367" s="239">
        <v>98</v>
      </c>
      <c r="BK367" s="239">
        <v>65</v>
      </c>
      <c r="BL367" s="239">
        <v>11</v>
      </c>
      <c r="BM367" s="239">
        <v>21</v>
      </c>
      <c r="BN367" s="239">
        <v>2</v>
      </c>
      <c r="BO367" s="239">
        <v>4</v>
      </c>
      <c r="BP367" s="239">
        <v>4</v>
      </c>
      <c r="BQ367" s="239">
        <v>21</v>
      </c>
      <c r="BR367" s="239">
        <v>60</v>
      </c>
      <c r="BS367" s="239" t="s">
        <v>384</v>
      </c>
      <c r="BT367" s="239">
        <v>5</v>
      </c>
      <c r="BU367" s="239">
        <v>1</v>
      </c>
      <c r="BY367" s="239">
        <v>1</v>
      </c>
      <c r="BZ367" s="239">
        <v>98</v>
      </c>
      <c r="CA367" s="239">
        <v>65</v>
      </c>
      <c r="CB367" s="239">
        <v>11</v>
      </c>
      <c r="CC367" s="239">
        <v>21</v>
      </c>
      <c r="CT367" s="239">
        <v>458958</v>
      </c>
      <c r="CU367" s="239">
        <v>4966110</v>
      </c>
      <c r="CV367" s="239">
        <v>44.847217899999997</v>
      </c>
      <c r="CW367" s="239">
        <v>-93.519352900000001</v>
      </c>
      <c r="CX367" s="239" t="s">
        <v>379</v>
      </c>
      <c r="CY367" s="239" t="s">
        <v>2519</v>
      </c>
    </row>
    <row r="368" spans="1:103" x14ac:dyDescent="0.25">
      <c r="A368" s="239">
        <v>689391</v>
      </c>
      <c r="B368" s="239">
        <v>2</v>
      </c>
      <c r="C368" s="239">
        <v>212</v>
      </c>
      <c r="D368" s="239">
        <v>153.92500000000001</v>
      </c>
      <c r="E368" s="239">
        <v>27</v>
      </c>
      <c r="F368" s="239" t="s">
        <v>2515</v>
      </c>
      <c r="H368" s="239" t="s">
        <v>374</v>
      </c>
      <c r="I368" s="239">
        <v>25</v>
      </c>
      <c r="K368" s="239">
        <v>19502471</v>
      </c>
      <c r="M368" s="239">
        <v>2</v>
      </c>
      <c r="N368" s="239">
        <v>11</v>
      </c>
      <c r="O368" s="239">
        <v>2019</v>
      </c>
      <c r="P368" s="239" t="s">
        <v>381</v>
      </c>
      <c r="Q368" s="239">
        <v>10</v>
      </c>
      <c r="R368" s="239" t="s">
        <v>393</v>
      </c>
      <c r="S368" s="239">
        <v>5</v>
      </c>
      <c r="T368" s="239">
        <v>0</v>
      </c>
      <c r="U368" s="239">
        <v>1</v>
      </c>
      <c r="W368" s="239">
        <v>55</v>
      </c>
      <c r="X368" s="239">
        <v>2</v>
      </c>
      <c r="Y368" s="239">
        <v>1</v>
      </c>
      <c r="Z368" s="239">
        <v>1</v>
      </c>
      <c r="AB368" s="239">
        <v>5</v>
      </c>
      <c r="AC368" s="239">
        <v>98</v>
      </c>
      <c r="AD368" s="239" t="s">
        <v>377</v>
      </c>
      <c r="AF368" s="239" t="s">
        <v>378</v>
      </c>
      <c r="AG368" s="239">
        <v>3</v>
      </c>
      <c r="AH368" s="239">
        <v>2</v>
      </c>
      <c r="AI368" s="239">
        <v>3</v>
      </c>
      <c r="AJ368" s="239">
        <v>3</v>
      </c>
      <c r="AK368" s="239">
        <v>21</v>
      </c>
      <c r="AL368" s="239">
        <v>69</v>
      </c>
      <c r="AM368" s="239" t="s">
        <v>384</v>
      </c>
      <c r="AN368" s="239">
        <v>5</v>
      </c>
      <c r="AO368" s="239">
        <v>90</v>
      </c>
      <c r="AS368" s="239">
        <v>15</v>
      </c>
      <c r="AT368" s="239">
        <v>9</v>
      </c>
      <c r="AU368" s="239">
        <v>65</v>
      </c>
      <c r="AV368" s="239">
        <v>11</v>
      </c>
      <c r="AW368" s="239">
        <v>21</v>
      </c>
      <c r="CT368" s="239">
        <v>459055.12657691998</v>
      </c>
      <c r="CU368" s="239">
        <v>4966121.3360426696</v>
      </c>
      <c r="CV368" s="239">
        <v>44.84732863</v>
      </c>
      <c r="CW368" s="239">
        <v>-93.518129970000004</v>
      </c>
      <c r="CX368" s="239" t="s">
        <v>379</v>
      </c>
      <c r="CY368" s="239" t="s">
        <v>2520</v>
      </c>
    </row>
    <row r="369" spans="1:103" x14ac:dyDescent="0.25">
      <c r="A369" s="239">
        <v>657481</v>
      </c>
      <c r="B369" s="239">
        <v>2</v>
      </c>
      <c r="C369" s="239">
        <v>212</v>
      </c>
      <c r="D369" s="239">
        <v>153.93700000000001</v>
      </c>
      <c r="E369" s="239">
        <v>27</v>
      </c>
      <c r="F369" s="239" t="s">
        <v>2515</v>
      </c>
      <c r="H369" s="239" t="s">
        <v>374</v>
      </c>
      <c r="I369" s="239">
        <v>25</v>
      </c>
      <c r="K369" s="239">
        <v>18045746</v>
      </c>
      <c r="M369" s="239">
        <v>11</v>
      </c>
      <c r="N369" s="239">
        <v>7</v>
      </c>
      <c r="O369" s="239">
        <v>2018</v>
      </c>
      <c r="P369" s="239" t="s">
        <v>375</v>
      </c>
      <c r="Q369" s="239">
        <v>4</v>
      </c>
      <c r="R369" s="239" t="s">
        <v>376</v>
      </c>
      <c r="S369" s="239">
        <v>5</v>
      </c>
      <c r="T369" s="239">
        <v>0</v>
      </c>
      <c r="U369" s="239">
        <v>1</v>
      </c>
      <c r="W369" s="239">
        <v>55</v>
      </c>
      <c r="X369" s="239">
        <v>2</v>
      </c>
      <c r="Y369" s="239">
        <v>5</v>
      </c>
      <c r="Z369" s="239">
        <v>2</v>
      </c>
      <c r="AA369" s="239">
        <v>4</v>
      </c>
      <c r="AB369" s="239">
        <v>2</v>
      </c>
      <c r="AC369" s="239">
        <v>98</v>
      </c>
      <c r="AD369" s="239" t="s">
        <v>377</v>
      </c>
      <c r="AF369" s="239" t="s">
        <v>470</v>
      </c>
      <c r="AG369" s="239">
        <v>3</v>
      </c>
      <c r="AH369" s="239">
        <v>2</v>
      </c>
      <c r="AI369" s="239">
        <v>4</v>
      </c>
      <c r="AJ369" s="239">
        <v>4</v>
      </c>
      <c r="AK369" s="239">
        <v>21</v>
      </c>
      <c r="AL369" s="239">
        <v>35</v>
      </c>
      <c r="AM369" s="239" t="s">
        <v>374</v>
      </c>
      <c r="AN369" s="239">
        <v>5</v>
      </c>
      <c r="AO369" s="239">
        <v>1</v>
      </c>
      <c r="AS369" s="239">
        <v>15</v>
      </c>
      <c r="AT369" s="239">
        <v>9</v>
      </c>
      <c r="AU369" s="239">
        <v>65</v>
      </c>
      <c r="AV369" s="239">
        <v>11</v>
      </c>
      <c r="AW369" s="239">
        <v>21</v>
      </c>
      <c r="CT369" s="239">
        <v>459060.85593480599</v>
      </c>
      <c r="CU369" s="239">
        <v>4966157.7325462103</v>
      </c>
      <c r="CV369" s="239">
        <v>44.84765659</v>
      </c>
      <c r="CW369" s="239">
        <v>-93.518060410000004</v>
      </c>
      <c r="CX369" s="239" t="s">
        <v>379</v>
      </c>
      <c r="CY369" s="239" t="s">
        <v>2521</v>
      </c>
    </row>
    <row r="370" spans="1:103" x14ac:dyDescent="0.25">
      <c r="A370" s="239">
        <v>602205</v>
      </c>
      <c r="B370" s="239">
        <v>2</v>
      </c>
      <c r="C370" s="239">
        <v>212</v>
      </c>
      <c r="D370" s="239">
        <v>153.952</v>
      </c>
      <c r="E370" s="239">
        <v>27</v>
      </c>
      <c r="F370" s="239" t="s">
        <v>2515</v>
      </c>
      <c r="H370" s="239" t="s">
        <v>374</v>
      </c>
      <c r="I370" s="239">
        <v>25</v>
      </c>
      <c r="K370" s="239">
        <v>18506996</v>
      </c>
      <c r="M370" s="239">
        <v>6</v>
      </c>
      <c r="N370" s="239">
        <v>4</v>
      </c>
      <c r="O370" s="239">
        <v>2018</v>
      </c>
      <c r="P370" s="239" t="s">
        <v>381</v>
      </c>
      <c r="Q370" s="239">
        <v>15</v>
      </c>
      <c r="R370" s="239" t="s">
        <v>376</v>
      </c>
      <c r="S370" s="239">
        <v>5</v>
      </c>
      <c r="T370" s="239">
        <v>0</v>
      </c>
      <c r="U370" s="239">
        <v>2</v>
      </c>
      <c r="V370" s="239">
        <v>12</v>
      </c>
      <c r="W370" s="239">
        <v>10</v>
      </c>
      <c r="X370" s="239">
        <v>2</v>
      </c>
      <c r="Y370" s="239">
        <v>1</v>
      </c>
      <c r="Z370" s="239">
        <v>1</v>
      </c>
      <c r="AB370" s="239">
        <v>1</v>
      </c>
      <c r="AC370" s="239">
        <v>98</v>
      </c>
      <c r="AD370" s="239" t="s">
        <v>377</v>
      </c>
      <c r="AF370" s="239" t="s">
        <v>470</v>
      </c>
      <c r="AG370" s="239">
        <v>7</v>
      </c>
      <c r="AH370" s="239">
        <v>2</v>
      </c>
      <c r="AI370" s="239">
        <v>4</v>
      </c>
      <c r="AJ370" s="239">
        <v>4</v>
      </c>
      <c r="AK370" s="239">
        <v>26</v>
      </c>
      <c r="AL370" s="239">
        <v>35</v>
      </c>
      <c r="AM370" s="239" t="s">
        <v>384</v>
      </c>
      <c r="AN370" s="239">
        <v>5</v>
      </c>
      <c r="AO370" s="239">
        <v>1</v>
      </c>
      <c r="AS370" s="239">
        <v>15</v>
      </c>
      <c r="AT370" s="239">
        <v>9</v>
      </c>
      <c r="AU370" s="239">
        <v>65</v>
      </c>
      <c r="AV370" s="239">
        <v>11</v>
      </c>
      <c r="AW370" s="239">
        <v>21</v>
      </c>
      <c r="AX370" s="239">
        <v>2</v>
      </c>
      <c r="AY370" s="239">
        <v>4</v>
      </c>
      <c r="AZ370" s="239">
        <v>4</v>
      </c>
      <c r="BA370" s="239">
        <v>21</v>
      </c>
      <c r="BB370" s="239">
        <v>42</v>
      </c>
      <c r="BC370" s="239" t="s">
        <v>374</v>
      </c>
      <c r="BD370" s="239">
        <v>5</v>
      </c>
      <c r="BE370" s="239">
        <v>4</v>
      </c>
      <c r="BI370" s="239">
        <v>15</v>
      </c>
      <c r="BJ370" s="239">
        <v>9</v>
      </c>
      <c r="BK370" s="239">
        <v>65</v>
      </c>
      <c r="BL370" s="239">
        <v>11</v>
      </c>
      <c r="BM370" s="239">
        <v>21</v>
      </c>
      <c r="CT370" s="239">
        <v>459084.75996952102</v>
      </c>
      <c r="CU370" s="239">
        <v>4966163.6694606701</v>
      </c>
      <c r="CV370" s="239">
        <v>44.847711410000002</v>
      </c>
      <c r="CW370" s="239">
        <v>-93.517758409999999</v>
      </c>
      <c r="CX370" s="239" t="s">
        <v>379</v>
      </c>
      <c r="CY370" s="239" t="s">
        <v>2522</v>
      </c>
    </row>
    <row r="371" spans="1:103" x14ac:dyDescent="0.25">
      <c r="A371" s="239">
        <v>10914732</v>
      </c>
      <c r="B371" s="239">
        <v>2</v>
      </c>
      <c r="C371" s="239">
        <v>212</v>
      </c>
      <c r="D371" s="239">
        <v>153.95599999999999</v>
      </c>
      <c r="E371" s="239">
        <v>27</v>
      </c>
      <c r="F371" s="239" t="s">
        <v>2515</v>
      </c>
      <c r="H371" s="239" t="s">
        <v>374</v>
      </c>
      <c r="I371" s="239">
        <v>25</v>
      </c>
      <c r="K371" s="239">
        <v>13512870</v>
      </c>
      <c r="L371" s="239">
        <v>133460399</v>
      </c>
      <c r="M371" s="239">
        <v>12</v>
      </c>
      <c r="N371" s="239">
        <v>10</v>
      </c>
      <c r="O371" s="239">
        <v>2013</v>
      </c>
      <c r="P371" s="239" t="s">
        <v>391</v>
      </c>
      <c r="Q371" s="239">
        <v>7</v>
      </c>
      <c r="R371" s="239" t="s">
        <v>393</v>
      </c>
      <c r="S371" s="239">
        <v>5</v>
      </c>
      <c r="T371" s="239">
        <v>0</v>
      </c>
      <c r="U371" s="239">
        <v>1</v>
      </c>
      <c r="V371" s="239">
        <v>90</v>
      </c>
      <c r="W371" s="239">
        <v>54</v>
      </c>
      <c r="X371" s="239">
        <v>2</v>
      </c>
      <c r="Y371" s="239">
        <v>2</v>
      </c>
      <c r="Z371" s="239">
        <v>1</v>
      </c>
      <c r="AB371" s="239">
        <v>5</v>
      </c>
      <c r="AC371" s="239">
        <v>98</v>
      </c>
      <c r="AD371" s="239" t="s">
        <v>404</v>
      </c>
      <c r="AE371" s="239" t="s">
        <v>2481</v>
      </c>
      <c r="AF371" s="239" t="s">
        <v>378</v>
      </c>
      <c r="AG371" s="239">
        <v>3</v>
      </c>
      <c r="AH371" s="239">
        <v>2</v>
      </c>
      <c r="AI371" s="239">
        <v>2</v>
      </c>
      <c r="AJ371" s="239">
        <v>3</v>
      </c>
      <c r="AK371" s="239">
        <v>21</v>
      </c>
      <c r="AL371" s="239">
        <v>32</v>
      </c>
      <c r="AM371" s="239" t="s">
        <v>384</v>
      </c>
      <c r="AN371" s="239">
        <v>5</v>
      </c>
      <c r="AO371" s="239">
        <v>1</v>
      </c>
      <c r="AS371" s="239">
        <v>1</v>
      </c>
      <c r="AT371" s="239">
        <v>98</v>
      </c>
      <c r="AU371" s="239">
        <v>65</v>
      </c>
      <c r="AV371" s="239">
        <v>11</v>
      </c>
      <c r="AW371" s="239">
        <v>21</v>
      </c>
      <c r="CT371" s="239">
        <v>459103</v>
      </c>
      <c r="CU371" s="239">
        <v>4966136</v>
      </c>
      <c r="CV371" s="239">
        <v>44.847464700000003</v>
      </c>
      <c r="CW371" s="239">
        <v>-93.517524100000003</v>
      </c>
      <c r="CX371" s="239" t="s">
        <v>379</v>
      </c>
      <c r="CY371" s="239" t="s">
        <v>2523</v>
      </c>
    </row>
    <row r="372" spans="1:103" x14ac:dyDescent="0.25">
      <c r="A372" s="239">
        <v>10717761</v>
      </c>
      <c r="B372" s="239">
        <v>2</v>
      </c>
      <c r="C372" s="239">
        <v>212</v>
      </c>
      <c r="D372" s="239">
        <v>153.97499999999999</v>
      </c>
      <c r="E372" s="239">
        <v>27</v>
      </c>
      <c r="F372" s="239" t="s">
        <v>2515</v>
      </c>
      <c r="H372" s="239" t="s">
        <v>374</v>
      </c>
      <c r="I372" s="239">
        <v>25</v>
      </c>
      <c r="K372" s="239">
        <v>11010699</v>
      </c>
      <c r="L372" s="239">
        <v>110730012</v>
      </c>
      <c r="M372" s="239">
        <v>3</v>
      </c>
      <c r="N372" s="239">
        <v>12</v>
      </c>
      <c r="O372" s="239">
        <v>2011</v>
      </c>
      <c r="P372" s="239" t="s">
        <v>386</v>
      </c>
      <c r="Q372" s="239">
        <v>5</v>
      </c>
      <c r="R372" s="239" t="s">
        <v>376</v>
      </c>
      <c r="S372" s="239">
        <v>5</v>
      </c>
      <c r="T372" s="239">
        <v>0</v>
      </c>
      <c r="U372" s="239">
        <v>1</v>
      </c>
      <c r="V372" s="239">
        <v>7</v>
      </c>
      <c r="W372" s="239">
        <v>54</v>
      </c>
      <c r="X372" s="239">
        <v>2</v>
      </c>
      <c r="Y372" s="239">
        <v>6</v>
      </c>
      <c r="Z372" s="239">
        <v>4</v>
      </c>
      <c r="AA372" s="239">
        <v>5</v>
      </c>
      <c r="AB372" s="239">
        <v>5</v>
      </c>
      <c r="AC372" s="239">
        <v>98</v>
      </c>
      <c r="AD372" s="239" t="s">
        <v>2524</v>
      </c>
      <c r="AE372" s="239" t="s">
        <v>2502</v>
      </c>
      <c r="AF372" s="239" t="s">
        <v>378</v>
      </c>
      <c r="AG372" s="239">
        <v>3</v>
      </c>
      <c r="AH372" s="239">
        <v>2</v>
      </c>
      <c r="AI372" s="239">
        <v>2</v>
      </c>
      <c r="AJ372" s="239">
        <v>4</v>
      </c>
      <c r="AK372" s="239">
        <v>21</v>
      </c>
      <c r="AL372" s="239">
        <v>25</v>
      </c>
      <c r="AM372" s="239" t="s">
        <v>374</v>
      </c>
      <c r="AN372" s="239">
        <v>5</v>
      </c>
      <c r="AS372" s="239">
        <v>7</v>
      </c>
      <c r="AT372" s="239">
        <v>98</v>
      </c>
      <c r="AU372" s="239">
        <v>55</v>
      </c>
      <c r="AV372" s="239">
        <v>11</v>
      </c>
      <c r="AW372" s="239">
        <v>20</v>
      </c>
      <c r="CT372" s="239">
        <v>459134</v>
      </c>
      <c r="CU372" s="239">
        <v>4966142</v>
      </c>
      <c r="CV372" s="239">
        <v>44.847517199999999</v>
      </c>
      <c r="CW372" s="239">
        <v>-93.5171347</v>
      </c>
      <c r="CX372" s="239" t="s">
        <v>379</v>
      </c>
      <c r="CY372" s="239" t="s">
        <v>2525</v>
      </c>
    </row>
    <row r="373" spans="1:103" x14ac:dyDescent="0.25">
      <c r="A373" s="239">
        <v>10916939</v>
      </c>
      <c r="B373" s="239">
        <v>2</v>
      </c>
      <c r="C373" s="239">
        <v>212</v>
      </c>
      <c r="D373" s="239">
        <v>153.994</v>
      </c>
      <c r="E373" s="239">
        <v>27</v>
      </c>
      <c r="F373" s="239" t="s">
        <v>2515</v>
      </c>
      <c r="H373" s="239" t="s">
        <v>374</v>
      </c>
      <c r="I373" s="239">
        <v>25</v>
      </c>
      <c r="K373" s="239">
        <v>13513559</v>
      </c>
      <c r="L373" s="239">
        <v>133600238</v>
      </c>
      <c r="M373" s="239">
        <v>12</v>
      </c>
      <c r="N373" s="239">
        <v>23</v>
      </c>
      <c r="O373" s="239">
        <v>2013</v>
      </c>
      <c r="P373" s="239" t="s">
        <v>381</v>
      </c>
      <c r="Q373" s="239">
        <v>19</v>
      </c>
      <c r="R373" s="239" t="s">
        <v>512</v>
      </c>
      <c r="S373" s="239">
        <v>5</v>
      </c>
      <c r="T373" s="239">
        <v>0</v>
      </c>
      <c r="U373" s="239">
        <v>1</v>
      </c>
      <c r="V373" s="239">
        <v>4</v>
      </c>
      <c r="W373" s="239">
        <v>83</v>
      </c>
      <c r="X373" s="239">
        <v>2</v>
      </c>
      <c r="Y373" s="239">
        <v>4</v>
      </c>
      <c r="Z373" s="239">
        <v>2</v>
      </c>
      <c r="AA373" s="239">
        <v>4</v>
      </c>
      <c r="AB373" s="239">
        <v>3</v>
      </c>
      <c r="AC373" s="239">
        <v>98</v>
      </c>
      <c r="AD373" s="239" t="s">
        <v>404</v>
      </c>
      <c r="AE373" s="239" t="s">
        <v>2526</v>
      </c>
      <c r="AF373" s="239" t="s">
        <v>378</v>
      </c>
      <c r="AG373" s="239">
        <v>3</v>
      </c>
      <c r="AH373" s="239">
        <v>2</v>
      </c>
      <c r="AI373" s="239">
        <v>2</v>
      </c>
      <c r="AJ373" s="239">
        <v>1</v>
      </c>
      <c r="AK373" s="239">
        <v>21</v>
      </c>
      <c r="AL373" s="239">
        <v>26</v>
      </c>
      <c r="AM373" s="239" t="s">
        <v>384</v>
      </c>
      <c r="AN373" s="239">
        <v>5</v>
      </c>
      <c r="AO373" s="239">
        <v>3</v>
      </c>
      <c r="AP373" s="239">
        <v>72</v>
      </c>
      <c r="AS373" s="239">
        <v>1</v>
      </c>
      <c r="AT373" s="239">
        <v>98</v>
      </c>
      <c r="AU373" s="239">
        <v>70</v>
      </c>
      <c r="AV373" s="239">
        <v>11</v>
      </c>
      <c r="AW373" s="239">
        <v>21</v>
      </c>
      <c r="CT373" s="239">
        <v>459163</v>
      </c>
      <c r="CU373" s="239">
        <v>4966147</v>
      </c>
      <c r="CV373" s="239">
        <v>44.847567499999997</v>
      </c>
      <c r="CW373" s="239">
        <v>-93.516762099999994</v>
      </c>
      <c r="CX373" s="239" t="s">
        <v>379</v>
      </c>
      <c r="CY373" s="239" t="s">
        <v>2527</v>
      </c>
    </row>
    <row r="374" spans="1:103" x14ac:dyDescent="0.25">
      <c r="A374" s="239">
        <v>10800440</v>
      </c>
      <c r="B374" s="239">
        <v>2</v>
      </c>
      <c r="C374" s="239">
        <v>212</v>
      </c>
      <c r="D374" s="239">
        <v>154.00899999999999</v>
      </c>
      <c r="E374" s="239">
        <v>27</v>
      </c>
      <c r="F374" s="239" t="s">
        <v>2515</v>
      </c>
      <c r="H374" s="239" t="s">
        <v>374</v>
      </c>
      <c r="I374" s="239">
        <v>25</v>
      </c>
      <c r="K374" s="239">
        <v>12507043</v>
      </c>
      <c r="L374" s="239">
        <v>122050264</v>
      </c>
      <c r="M374" s="239">
        <v>7</v>
      </c>
      <c r="N374" s="239">
        <v>22</v>
      </c>
      <c r="O374" s="239">
        <v>2012</v>
      </c>
      <c r="P374" s="239" t="s">
        <v>389</v>
      </c>
      <c r="Q374" s="239">
        <v>20</v>
      </c>
      <c r="R374" s="239" t="s">
        <v>393</v>
      </c>
      <c r="S374" s="239">
        <v>5</v>
      </c>
      <c r="T374" s="239">
        <v>0</v>
      </c>
      <c r="U374" s="239">
        <v>2</v>
      </c>
      <c r="V374" s="239">
        <v>10</v>
      </c>
      <c r="W374" s="239">
        <v>10</v>
      </c>
      <c r="X374" s="239">
        <v>2</v>
      </c>
      <c r="Y374" s="239">
        <v>3</v>
      </c>
      <c r="Z374" s="239">
        <v>1</v>
      </c>
      <c r="AB374" s="239">
        <v>1</v>
      </c>
      <c r="AC374" s="239">
        <v>98</v>
      </c>
      <c r="AD374" s="239">
        <v>212</v>
      </c>
      <c r="AE374" s="239" t="s">
        <v>2528</v>
      </c>
      <c r="AF374" s="239" t="s">
        <v>378</v>
      </c>
      <c r="AG374" s="239">
        <v>5</v>
      </c>
      <c r="AH374" s="239">
        <v>2</v>
      </c>
      <c r="AI374" s="239">
        <v>4</v>
      </c>
      <c r="AJ374" s="239">
        <v>3</v>
      </c>
      <c r="AK374" s="239">
        <v>21</v>
      </c>
      <c r="AL374" s="239">
        <v>63</v>
      </c>
      <c r="AM374" s="239" t="s">
        <v>374</v>
      </c>
      <c r="AN374" s="239">
        <v>9</v>
      </c>
      <c r="AO374" s="239">
        <v>8</v>
      </c>
      <c r="AP374" s="239">
        <v>21</v>
      </c>
      <c r="AS374" s="239">
        <v>1</v>
      </c>
      <c r="AT374" s="239">
        <v>98</v>
      </c>
      <c r="AU374" s="239">
        <v>65</v>
      </c>
      <c r="AV374" s="239">
        <v>10</v>
      </c>
      <c r="AW374" s="239">
        <v>21</v>
      </c>
      <c r="AX374" s="239">
        <v>2</v>
      </c>
      <c r="AY374" s="239">
        <v>2</v>
      </c>
      <c r="AZ374" s="239">
        <v>3</v>
      </c>
      <c r="BA374" s="239">
        <v>21</v>
      </c>
      <c r="BB374" s="239">
        <v>56</v>
      </c>
      <c r="BC374" s="239" t="s">
        <v>384</v>
      </c>
      <c r="BD374" s="239">
        <v>5</v>
      </c>
      <c r="BE374" s="239">
        <v>1</v>
      </c>
      <c r="BI374" s="239">
        <v>1</v>
      </c>
      <c r="BJ374" s="239">
        <v>98</v>
      </c>
      <c r="BK374" s="239">
        <v>65</v>
      </c>
      <c r="BL374" s="239">
        <v>10</v>
      </c>
      <c r="BM374" s="239">
        <v>21</v>
      </c>
      <c r="CT374" s="239">
        <v>459188</v>
      </c>
      <c r="CU374" s="239">
        <v>4966152</v>
      </c>
      <c r="CV374" s="239">
        <v>44.847608600000001</v>
      </c>
      <c r="CW374" s="239">
        <v>-93.516457399999993</v>
      </c>
      <c r="CX374" s="239" t="s">
        <v>379</v>
      </c>
      <c r="CY374" s="239" t="s">
        <v>2529</v>
      </c>
    </row>
    <row r="375" spans="1:103" x14ac:dyDescent="0.25">
      <c r="A375" s="239">
        <v>455932</v>
      </c>
      <c r="B375" s="239">
        <v>2</v>
      </c>
      <c r="C375" s="239">
        <v>212</v>
      </c>
      <c r="D375" s="239">
        <v>154.01300000000001</v>
      </c>
      <c r="E375" s="239">
        <v>27</v>
      </c>
      <c r="F375" s="239" t="s">
        <v>2515</v>
      </c>
      <c r="H375" s="239" t="s">
        <v>374</v>
      </c>
      <c r="I375" s="239">
        <v>25</v>
      </c>
      <c r="K375" s="239">
        <v>17505818</v>
      </c>
      <c r="M375" s="239">
        <v>5</v>
      </c>
      <c r="N375" s="239">
        <v>31</v>
      </c>
      <c r="O375" s="239">
        <v>2017</v>
      </c>
      <c r="P375" s="239" t="s">
        <v>375</v>
      </c>
      <c r="Q375" s="239">
        <v>7</v>
      </c>
      <c r="R375" s="239" t="s">
        <v>393</v>
      </c>
      <c r="S375" s="239">
        <v>5</v>
      </c>
      <c r="T375" s="239">
        <v>0</v>
      </c>
      <c r="U375" s="239">
        <v>4</v>
      </c>
      <c r="V375" s="239">
        <v>12</v>
      </c>
      <c r="W375" s="239">
        <v>10</v>
      </c>
      <c r="X375" s="239">
        <v>2</v>
      </c>
      <c r="Y375" s="239">
        <v>1</v>
      </c>
      <c r="Z375" s="239">
        <v>1</v>
      </c>
      <c r="AB375" s="239">
        <v>1</v>
      </c>
      <c r="AC375" s="239">
        <v>98</v>
      </c>
      <c r="AD375" s="239" t="s">
        <v>377</v>
      </c>
      <c r="AF375" s="239" t="s">
        <v>470</v>
      </c>
      <c r="AG375" s="239">
        <v>7</v>
      </c>
      <c r="AH375" s="239">
        <v>2</v>
      </c>
      <c r="AI375" s="239">
        <v>4</v>
      </c>
      <c r="AJ375" s="239">
        <v>3</v>
      </c>
      <c r="AK375" s="239">
        <v>26</v>
      </c>
      <c r="AL375" s="239">
        <v>32</v>
      </c>
      <c r="AM375" s="239" t="s">
        <v>384</v>
      </c>
      <c r="AN375" s="239">
        <v>5</v>
      </c>
      <c r="AO375" s="239">
        <v>1</v>
      </c>
      <c r="AS375" s="239">
        <v>15</v>
      </c>
      <c r="AT375" s="239">
        <v>9</v>
      </c>
      <c r="AU375" s="239">
        <v>65</v>
      </c>
      <c r="AV375" s="239">
        <v>11</v>
      </c>
      <c r="AW375" s="239">
        <v>21</v>
      </c>
      <c r="AX375" s="239">
        <v>2</v>
      </c>
      <c r="AY375" s="239">
        <v>2</v>
      </c>
      <c r="AZ375" s="239">
        <v>3</v>
      </c>
      <c r="BA375" s="239">
        <v>26</v>
      </c>
      <c r="BB375" s="239">
        <v>38</v>
      </c>
      <c r="BC375" s="239" t="s">
        <v>384</v>
      </c>
      <c r="BD375" s="239">
        <v>5</v>
      </c>
      <c r="BE375" s="239">
        <v>1</v>
      </c>
      <c r="BI375" s="239">
        <v>15</v>
      </c>
      <c r="BJ375" s="239">
        <v>9</v>
      </c>
      <c r="BK375" s="239">
        <v>65</v>
      </c>
      <c r="BL375" s="239">
        <v>11</v>
      </c>
      <c r="BM375" s="239">
        <v>21</v>
      </c>
      <c r="BN375" s="239">
        <v>2</v>
      </c>
      <c r="BO375" s="239">
        <v>4</v>
      </c>
      <c r="BP375" s="239">
        <v>3</v>
      </c>
      <c r="BQ375" s="239">
        <v>26</v>
      </c>
      <c r="BR375" s="239">
        <v>52</v>
      </c>
      <c r="BS375" s="239" t="s">
        <v>384</v>
      </c>
      <c r="BT375" s="239">
        <v>5</v>
      </c>
      <c r="BU375" s="239">
        <v>1</v>
      </c>
      <c r="BY375" s="239">
        <v>15</v>
      </c>
      <c r="BZ375" s="239">
        <v>9</v>
      </c>
      <c r="CA375" s="239">
        <v>65</v>
      </c>
      <c r="CB375" s="239">
        <v>11</v>
      </c>
      <c r="CC375" s="239">
        <v>21</v>
      </c>
      <c r="CD375" s="239">
        <v>2</v>
      </c>
      <c r="CE375" s="239">
        <v>4</v>
      </c>
      <c r="CF375" s="239">
        <v>3</v>
      </c>
      <c r="CG375" s="239">
        <v>21</v>
      </c>
      <c r="CH375" s="239">
        <v>49</v>
      </c>
      <c r="CI375" s="239" t="s">
        <v>374</v>
      </c>
      <c r="CJ375" s="239">
        <v>5</v>
      </c>
      <c r="CK375" s="239">
        <v>74</v>
      </c>
      <c r="CL375" s="239">
        <v>2</v>
      </c>
      <c r="CO375" s="239">
        <v>15</v>
      </c>
      <c r="CP375" s="239">
        <v>9</v>
      </c>
      <c r="CQ375" s="239">
        <v>65</v>
      </c>
      <c r="CR375" s="239">
        <v>11</v>
      </c>
      <c r="CS375" s="239">
        <v>21</v>
      </c>
      <c r="CT375" s="239">
        <v>459160.96012192097</v>
      </c>
      <c r="CU375" s="239">
        <v>4966180.6028278703</v>
      </c>
      <c r="CV375" s="239">
        <v>44.847868210000001</v>
      </c>
      <c r="CW375" s="239">
        <v>-93.516795540000004</v>
      </c>
      <c r="CX375" s="239" t="s">
        <v>379</v>
      </c>
      <c r="CY375" s="239" t="s">
        <v>2530</v>
      </c>
    </row>
    <row r="376" spans="1:103" x14ac:dyDescent="0.25">
      <c r="A376" s="239">
        <v>589435</v>
      </c>
      <c r="B376" s="239">
        <v>2</v>
      </c>
      <c r="C376" s="239">
        <v>212</v>
      </c>
      <c r="D376" s="239">
        <v>154.02199999999999</v>
      </c>
      <c r="E376" s="239">
        <v>27</v>
      </c>
      <c r="F376" s="239" t="s">
        <v>2515</v>
      </c>
      <c r="H376" s="239" t="s">
        <v>374</v>
      </c>
      <c r="I376" s="239">
        <v>25</v>
      </c>
      <c r="K376" s="239">
        <v>18010318</v>
      </c>
      <c r="M376" s="239">
        <v>4</v>
      </c>
      <c r="N376" s="239">
        <v>8</v>
      </c>
      <c r="O376" s="239">
        <v>2018</v>
      </c>
      <c r="P376" s="239" t="s">
        <v>389</v>
      </c>
      <c r="Q376" s="239">
        <v>19</v>
      </c>
      <c r="R376" s="239" t="s">
        <v>376</v>
      </c>
      <c r="S376" s="239">
        <v>5</v>
      </c>
      <c r="T376" s="239">
        <v>0</v>
      </c>
      <c r="U376" s="239">
        <v>1</v>
      </c>
      <c r="W376" s="239">
        <v>43</v>
      </c>
      <c r="X376" s="239">
        <v>2</v>
      </c>
      <c r="Y376" s="239">
        <v>6</v>
      </c>
      <c r="Z376" s="239">
        <v>4</v>
      </c>
      <c r="AB376" s="239">
        <v>3</v>
      </c>
      <c r="AC376" s="239">
        <v>98</v>
      </c>
      <c r="AD376" s="239" t="s">
        <v>377</v>
      </c>
      <c r="AF376" s="239" t="s">
        <v>470</v>
      </c>
      <c r="AG376" s="239">
        <v>3</v>
      </c>
      <c r="AH376" s="239">
        <v>2</v>
      </c>
      <c r="AI376" s="239">
        <v>3</v>
      </c>
      <c r="AJ376" s="239">
        <v>4</v>
      </c>
      <c r="AK376" s="239">
        <v>21</v>
      </c>
      <c r="AL376" s="239">
        <v>22</v>
      </c>
      <c r="AM376" s="239" t="s">
        <v>384</v>
      </c>
      <c r="AN376" s="239">
        <v>5</v>
      </c>
      <c r="AO376" s="239">
        <v>1</v>
      </c>
      <c r="AS376" s="239">
        <v>15</v>
      </c>
      <c r="AT376" s="239">
        <v>9</v>
      </c>
      <c r="AU376" s="239">
        <v>65</v>
      </c>
      <c r="AV376" s="239">
        <v>11</v>
      </c>
      <c r="AW376" s="239">
        <v>21</v>
      </c>
      <c r="CT376" s="239">
        <v>459195.80198016699</v>
      </c>
      <c r="CU376" s="239">
        <v>4966183.7108527003</v>
      </c>
      <c r="CV376" s="239">
        <v>44.847898180000001</v>
      </c>
      <c r="CW376" s="239">
        <v>-93.516354910000004</v>
      </c>
      <c r="CX376" s="239" t="s">
        <v>379</v>
      </c>
      <c r="CY376" s="239" t="s">
        <v>2531</v>
      </c>
    </row>
    <row r="377" spans="1:103" x14ac:dyDescent="0.25">
      <c r="A377" s="239">
        <v>567382</v>
      </c>
      <c r="B377" s="239">
        <v>2</v>
      </c>
      <c r="C377" s="239">
        <v>212</v>
      </c>
      <c r="D377" s="239">
        <v>154.04300000000001</v>
      </c>
      <c r="E377" s="239">
        <v>27</v>
      </c>
      <c r="F377" s="239" t="s">
        <v>2515</v>
      </c>
      <c r="H377" s="239" t="s">
        <v>374</v>
      </c>
      <c r="I377" s="239">
        <v>25</v>
      </c>
      <c r="K377" s="239">
        <v>18007689</v>
      </c>
      <c r="M377" s="239">
        <v>2</v>
      </c>
      <c r="N377" s="239">
        <v>20</v>
      </c>
      <c r="O377" s="239">
        <v>2018</v>
      </c>
      <c r="P377" s="239" t="s">
        <v>391</v>
      </c>
      <c r="Q377" s="239">
        <v>7</v>
      </c>
      <c r="S377" s="239">
        <v>5</v>
      </c>
      <c r="T377" s="239">
        <v>0</v>
      </c>
      <c r="U377" s="239">
        <v>1</v>
      </c>
      <c r="W377" s="239">
        <v>61</v>
      </c>
      <c r="X377" s="239">
        <v>2</v>
      </c>
      <c r="Y377" s="239">
        <v>2</v>
      </c>
      <c r="Z377" s="239">
        <v>2</v>
      </c>
      <c r="AB377" s="239">
        <v>5</v>
      </c>
      <c r="AC377" s="239">
        <v>98</v>
      </c>
      <c r="AD377" s="239" t="s">
        <v>377</v>
      </c>
      <c r="AF377" s="239" t="s">
        <v>470</v>
      </c>
      <c r="AG377" s="239">
        <v>3</v>
      </c>
      <c r="AH377" s="239">
        <v>2</v>
      </c>
      <c r="AI377" s="239">
        <v>2</v>
      </c>
      <c r="AJ377" s="239">
        <v>4</v>
      </c>
      <c r="AK377" s="239">
        <v>21</v>
      </c>
      <c r="AL377" s="239">
        <v>45</v>
      </c>
      <c r="AM377" s="239" t="s">
        <v>384</v>
      </c>
      <c r="AN377" s="239">
        <v>5</v>
      </c>
      <c r="AO377" s="239">
        <v>1</v>
      </c>
      <c r="AS377" s="239">
        <v>15</v>
      </c>
      <c r="AT377" s="239">
        <v>9</v>
      </c>
      <c r="AU377" s="239">
        <v>65</v>
      </c>
      <c r="AV377" s="239">
        <v>11</v>
      </c>
      <c r="AW377" s="239">
        <v>21</v>
      </c>
      <c r="CT377" s="239">
        <v>459230.18960680702</v>
      </c>
      <c r="CU377" s="239">
        <v>4966182.0531064803</v>
      </c>
      <c r="CV377" s="239">
        <v>44.847885220000002</v>
      </c>
      <c r="CW377" s="239">
        <v>-93.515919629999999</v>
      </c>
      <c r="CX377" s="239" t="s">
        <v>379</v>
      </c>
      <c r="CY377" s="239" t="s">
        <v>2532</v>
      </c>
    </row>
    <row r="378" spans="1:103" x14ac:dyDescent="0.25">
      <c r="A378" s="239">
        <v>338826</v>
      </c>
      <c r="B378" s="239">
        <v>2</v>
      </c>
      <c r="C378" s="239">
        <v>212</v>
      </c>
      <c r="D378" s="239">
        <v>154.04499999999999</v>
      </c>
      <c r="E378" s="239">
        <v>27</v>
      </c>
      <c r="F378" s="239" t="s">
        <v>2515</v>
      </c>
      <c r="H378" s="239" t="s">
        <v>374</v>
      </c>
      <c r="I378" s="239">
        <v>25</v>
      </c>
      <c r="K378" s="239">
        <v>16503288</v>
      </c>
      <c r="M378" s="239">
        <v>3</v>
      </c>
      <c r="N378" s="239">
        <v>29</v>
      </c>
      <c r="O378" s="239">
        <v>2016</v>
      </c>
      <c r="P378" s="239" t="s">
        <v>391</v>
      </c>
      <c r="Q378" s="239">
        <v>5</v>
      </c>
      <c r="R378" s="239" t="s">
        <v>376</v>
      </c>
      <c r="S378" s="239">
        <v>5</v>
      </c>
      <c r="T378" s="239">
        <v>0</v>
      </c>
      <c r="U378" s="239">
        <v>1</v>
      </c>
      <c r="W378" s="239">
        <v>55</v>
      </c>
      <c r="X378" s="239">
        <v>2</v>
      </c>
      <c r="Y378" s="239">
        <v>4</v>
      </c>
      <c r="Z378" s="239">
        <v>1</v>
      </c>
      <c r="AB378" s="239">
        <v>1</v>
      </c>
      <c r="AC378" s="239">
        <v>98</v>
      </c>
      <c r="AD378" s="239" t="s">
        <v>377</v>
      </c>
      <c r="AF378" s="239" t="s">
        <v>470</v>
      </c>
      <c r="AG378" s="239">
        <v>3</v>
      </c>
      <c r="AH378" s="239">
        <v>2</v>
      </c>
      <c r="AI378" s="239">
        <v>2</v>
      </c>
      <c r="AJ378" s="239">
        <v>4</v>
      </c>
      <c r="AK378" s="239">
        <v>21</v>
      </c>
      <c r="AL378" s="239">
        <v>23</v>
      </c>
      <c r="AM378" s="239" t="s">
        <v>374</v>
      </c>
      <c r="AN378" s="239">
        <v>9</v>
      </c>
      <c r="AO378" s="239">
        <v>62</v>
      </c>
      <c r="AP378" s="239">
        <v>70</v>
      </c>
      <c r="AS378" s="239">
        <v>15</v>
      </c>
      <c r="AT378" s="239">
        <v>9</v>
      </c>
      <c r="AU378" s="239">
        <v>60</v>
      </c>
      <c r="AV378" s="239">
        <v>11</v>
      </c>
      <c r="AW378" s="239">
        <v>21</v>
      </c>
      <c r="CT378" s="239">
        <v>459211.76022352098</v>
      </c>
      <c r="CU378" s="239">
        <v>4966189.0695114704</v>
      </c>
      <c r="CV378" s="239">
        <v>44.847947329999997</v>
      </c>
      <c r="CW378" s="239">
        <v>-93.516153399999993</v>
      </c>
      <c r="CX378" s="239" t="s">
        <v>379</v>
      </c>
      <c r="CY378" s="239" t="s">
        <v>2533</v>
      </c>
    </row>
    <row r="379" spans="1:103" x14ac:dyDescent="0.25">
      <c r="A379" s="239">
        <v>531675</v>
      </c>
      <c r="B379" s="239">
        <v>2</v>
      </c>
      <c r="C379" s="239">
        <v>212</v>
      </c>
      <c r="D379" s="239">
        <v>154.047</v>
      </c>
      <c r="E379" s="239">
        <v>27</v>
      </c>
      <c r="F379" s="239" t="s">
        <v>2515</v>
      </c>
      <c r="H379" s="239" t="s">
        <v>374</v>
      </c>
      <c r="I379" s="239">
        <v>25</v>
      </c>
      <c r="K379" s="239">
        <v>17515064</v>
      </c>
      <c r="M379" s="239">
        <v>12</v>
      </c>
      <c r="N379" s="239">
        <v>29</v>
      </c>
      <c r="O379" s="239">
        <v>2017</v>
      </c>
      <c r="P379" s="239" t="s">
        <v>383</v>
      </c>
      <c r="Q379" s="239">
        <v>8</v>
      </c>
      <c r="R379" s="239" t="s">
        <v>393</v>
      </c>
      <c r="S379" s="239">
        <v>5</v>
      </c>
      <c r="T379" s="239">
        <v>0</v>
      </c>
      <c r="U379" s="239">
        <v>1</v>
      </c>
      <c r="W379" s="239">
        <v>70</v>
      </c>
      <c r="X379" s="239">
        <v>2</v>
      </c>
      <c r="Y379" s="239">
        <v>1</v>
      </c>
      <c r="Z379" s="239">
        <v>2</v>
      </c>
      <c r="AB379" s="239">
        <v>2</v>
      </c>
      <c r="AC379" s="239">
        <v>98</v>
      </c>
      <c r="AD379" s="239" t="s">
        <v>377</v>
      </c>
      <c r="AF379" s="239" t="s">
        <v>378</v>
      </c>
      <c r="AG379" s="239">
        <v>3</v>
      </c>
      <c r="AH379" s="239">
        <v>2</v>
      </c>
      <c r="AI379" s="239">
        <v>2</v>
      </c>
      <c r="AJ379" s="239">
        <v>3</v>
      </c>
      <c r="AK379" s="239">
        <v>21</v>
      </c>
      <c r="AL379" s="239">
        <v>32</v>
      </c>
      <c r="AM379" s="239" t="s">
        <v>374</v>
      </c>
      <c r="AN379" s="239">
        <v>5</v>
      </c>
      <c r="AO379" s="239">
        <v>90</v>
      </c>
      <c r="AS379" s="239">
        <v>90</v>
      </c>
      <c r="AT379" s="239">
        <v>9</v>
      </c>
      <c r="AU379" s="239">
        <v>60</v>
      </c>
      <c r="AV379" s="239">
        <v>12</v>
      </c>
      <c r="AW379" s="239">
        <v>21</v>
      </c>
      <c r="CT379" s="239">
        <v>459245.62695792102</v>
      </c>
      <c r="CU379" s="239">
        <v>4966163.6694606701</v>
      </c>
      <c r="CV379" s="239">
        <v>44.847720619999997</v>
      </c>
      <c r="CW379" s="239">
        <v>-93.51572281</v>
      </c>
      <c r="CX379" s="239" t="s">
        <v>379</v>
      </c>
      <c r="CY379" s="239" t="s">
        <v>2534</v>
      </c>
    </row>
    <row r="380" spans="1:103" x14ac:dyDescent="0.25">
      <c r="A380" s="239">
        <v>567358</v>
      </c>
      <c r="B380" s="239">
        <v>2</v>
      </c>
      <c r="C380" s="239">
        <v>212</v>
      </c>
      <c r="D380" s="239">
        <v>154.07</v>
      </c>
      <c r="E380" s="239">
        <v>27</v>
      </c>
      <c r="F380" s="239" t="s">
        <v>2515</v>
      </c>
      <c r="H380" s="239" t="s">
        <v>374</v>
      </c>
      <c r="I380" s="239">
        <v>25</v>
      </c>
      <c r="K380" s="239">
        <v>18005188</v>
      </c>
      <c r="M380" s="239">
        <v>2</v>
      </c>
      <c r="N380" s="239">
        <v>20</v>
      </c>
      <c r="O380" s="239">
        <v>2018</v>
      </c>
      <c r="P380" s="239" t="s">
        <v>391</v>
      </c>
      <c r="Q380" s="239">
        <v>6</v>
      </c>
      <c r="R380" s="239" t="s">
        <v>376</v>
      </c>
      <c r="S380" s="239">
        <v>5</v>
      </c>
      <c r="T380" s="239">
        <v>0</v>
      </c>
      <c r="U380" s="239">
        <v>2</v>
      </c>
      <c r="V380" s="239">
        <v>12</v>
      </c>
      <c r="W380" s="239">
        <v>10</v>
      </c>
      <c r="X380" s="239">
        <v>2</v>
      </c>
      <c r="Y380" s="239">
        <v>4</v>
      </c>
      <c r="Z380" s="239">
        <v>4</v>
      </c>
      <c r="AB380" s="239">
        <v>2</v>
      </c>
      <c r="AC380" s="239">
        <v>98</v>
      </c>
      <c r="AD380" s="239" t="s">
        <v>377</v>
      </c>
      <c r="AF380" s="239" t="s">
        <v>470</v>
      </c>
      <c r="AG380" s="239">
        <v>7</v>
      </c>
      <c r="AH380" s="239">
        <v>2</v>
      </c>
      <c r="AI380" s="239">
        <v>2</v>
      </c>
      <c r="AJ380" s="239">
        <v>4</v>
      </c>
      <c r="AK380" s="239">
        <v>27</v>
      </c>
      <c r="AL380" s="239">
        <v>26</v>
      </c>
      <c r="AM380" s="239" t="s">
        <v>374</v>
      </c>
      <c r="AN380" s="239">
        <v>5</v>
      </c>
      <c r="AO380" s="239">
        <v>1</v>
      </c>
      <c r="AS380" s="239">
        <v>15</v>
      </c>
      <c r="AT380" s="239">
        <v>9</v>
      </c>
      <c r="AU380" s="239">
        <v>55</v>
      </c>
      <c r="AV380" s="239">
        <v>11</v>
      </c>
      <c r="AW380" s="239">
        <v>21</v>
      </c>
      <c r="AX380" s="239">
        <v>2</v>
      </c>
      <c r="AY380" s="239">
        <v>6</v>
      </c>
      <c r="AZ380" s="239">
        <v>4</v>
      </c>
      <c r="BA380" s="239">
        <v>27</v>
      </c>
      <c r="BB380" s="239">
        <v>51</v>
      </c>
      <c r="BC380" s="239" t="s">
        <v>374</v>
      </c>
      <c r="BD380" s="239">
        <v>5</v>
      </c>
      <c r="BE380" s="239">
        <v>70</v>
      </c>
      <c r="BI380" s="239">
        <v>15</v>
      </c>
      <c r="BJ380" s="239">
        <v>9</v>
      </c>
      <c r="BK380" s="239">
        <v>55</v>
      </c>
      <c r="BL380" s="239">
        <v>11</v>
      </c>
      <c r="BM380" s="239">
        <v>21</v>
      </c>
      <c r="CT380" s="239">
        <v>459271.46468935697</v>
      </c>
      <c r="CU380" s="239">
        <v>4966193.1550511699</v>
      </c>
      <c r="CV380" s="239">
        <v>44.847987519999997</v>
      </c>
      <c r="CW380" s="239">
        <v>-93.515398230000002</v>
      </c>
      <c r="CX380" s="239" t="s">
        <v>379</v>
      </c>
      <c r="CY380" s="239" t="s">
        <v>2535</v>
      </c>
    </row>
    <row r="381" spans="1:103" x14ac:dyDescent="0.25">
      <c r="A381" s="239">
        <v>10859756</v>
      </c>
      <c r="B381" s="239">
        <v>2</v>
      </c>
      <c r="C381" s="239">
        <v>212</v>
      </c>
      <c r="D381" s="239">
        <v>154.07599999999999</v>
      </c>
      <c r="E381" s="239">
        <v>27</v>
      </c>
      <c r="F381" s="239" t="s">
        <v>2515</v>
      </c>
      <c r="H381" s="239" t="s">
        <v>374</v>
      </c>
      <c r="I381" s="239">
        <v>25</v>
      </c>
      <c r="K381" s="239">
        <v>13006378</v>
      </c>
      <c r="L381" s="239">
        <v>130410044</v>
      </c>
      <c r="M381" s="239">
        <v>2</v>
      </c>
      <c r="N381" s="239">
        <v>10</v>
      </c>
      <c r="O381" s="239">
        <v>2013</v>
      </c>
      <c r="P381" s="239" t="s">
        <v>389</v>
      </c>
      <c r="Q381" s="239">
        <v>9</v>
      </c>
      <c r="R381" s="239" t="s">
        <v>376</v>
      </c>
      <c r="S381" s="239">
        <v>5</v>
      </c>
      <c r="T381" s="239">
        <v>0</v>
      </c>
      <c r="U381" s="239">
        <v>2</v>
      </c>
      <c r="V381" s="239">
        <v>10</v>
      </c>
      <c r="W381" s="239">
        <v>10</v>
      </c>
      <c r="X381" s="239">
        <v>2</v>
      </c>
      <c r="Y381" s="239">
        <v>1</v>
      </c>
      <c r="Z381" s="239">
        <v>4</v>
      </c>
      <c r="AB381" s="239">
        <v>3</v>
      </c>
      <c r="AC381" s="239">
        <v>98</v>
      </c>
      <c r="AD381" s="239" t="s">
        <v>396</v>
      </c>
      <c r="AE381" s="239" t="s">
        <v>2481</v>
      </c>
      <c r="AF381" s="239" t="s">
        <v>378</v>
      </c>
      <c r="AG381" s="239">
        <v>5</v>
      </c>
      <c r="AH381" s="239">
        <v>2</v>
      </c>
      <c r="AI381" s="239">
        <v>2</v>
      </c>
      <c r="AJ381" s="239">
        <v>4</v>
      </c>
      <c r="AK381" s="239">
        <v>21</v>
      </c>
      <c r="AL381" s="239">
        <v>27</v>
      </c>
      <c r="AM381" s="239" t="s">
        <v>384</v>
      </c>
      <c r="AN381" s="239">
        <v>5</v>
      </c>
      <c r="AO381" s="239">
        <v>1</v>
      </c>
      <c r="AS381" s="239">
        <v>1</v>
      </c>
      <c r="AT381" s="239">
        <v>98</v>
      </c>
      <c r="AU381" s="239">
        <v>60</v>
      </c>
      <c r="AV381" s="239">
        <v>11</v>
      </c>
      <c r="AW381" s="239">
        <v>21</v>
      </c>
      <c r="AX381" s="239">
        <v>2</v>
      </c>
      <c r="AY381" s="239">
        <v>2</v>
      </c>
      <c r="AZ381" s="239">
        <v>4</v>
      </c>
      <c r="BA381" s="239">
        <v>21</v>
      </c>
      <c r="BB381" s="239">
        <v>33</v>
      </c>
      <c r="BC381" s="239" t="s">
        <v>374</v>
      </c>
      <c r="BD381" s="239">
        <v>5</v>
      </c>
      <c r="BE381" s="239">
        <v>3</v>
      </c>
      <c r="BI381" s="239">
        <v>1</v>
      </c>
      <c r="BJ381" s="239">
        <v>98</v>
      </c>
      <c r="BK381" s="239">
        <v>60</v>
      </c>
      <c r="BL381" s="239">
        <v>11</v>
      </c>
      <c r="BM381" s="239">
        <v>21</v>
      </c>
      <c r="CT381" s="239">
        <v>459293</v>
      </c>
      <c r="CU381" s="239">
        <v>4966171</v>
      </c>
      <c r="CV381" s="239">
        <v>44.8477891</v>
      </c>
      <c r="CW381" s="239">
        <v>-93.515119600000006</v>
      </c>
      <c r="CX381" s="239" t="s">
        <v>379</v>
      </c>
      <c r="CY381" s="239" t="s">
        <v>2536</v>
      </c>
    </row>
    <row r="382" spans="1:103" x14ac:dyDescent="0.25">
      <c r="A382" s="239">
        <v>523397</v>
      </c>
      <c r="B382" s="239">
        <v>2</v>
      </c>
      <c r="C382" s="239">
        <v>212</v>
      </c>
      <c r="D382" s="239">
        <v>154.102</v>
      </c>
      <c r="E382" s="239">
        <v>27</v>
      </c>
      <c r="F382" s="239" t="s">
        <v>2515</v>
      </c>
      <c r="H382" s="239" t="s">
        <v>374</v>
      </c>
      <c r="I382" s="239">
        <v>25</v>
      </c>
      <c r="K382" s="239">
        <v>17039761</v>
      </c>
      <c r="M382" s="239">
        <v>12</v>
      </c>
      <c r="N382" s="239">
        <v>8</v>
      </c>
      <c r="O382" s="239">
        <v>2017</v>
      </c>
      <c r="P382" s="239" t="s">
        <v>383</v>
      </c>
      <c r="Q382" s="239">
        <v>21</v>
      </c>
      <c r="R382" s="239" t="s">
        <v>376</v>
      </c>
      <c r="S382" s="239">
        <v>5</v>
      </c>
      <c r="T382" s="239">
        <v>0</v>
      </c>
      <c r="U382" s="239">
        <v>1</v>
      </c>
      <c r="W382" s="239">
        <v>25</v>
      </c>
      <c r="X382" s="239">
        <v>2</v>
      </c>
      <c r="Y382" s="239">
        <v>6</v>
      </c>
      <c r="Z382" s="239">
        <v>1</v>
      </c>
      <c r="AB382" s="239">
        <v>1</v>
      </c>
      <c r="AC382" s="239">
        <v>98</v>
      </c>
      <c r="AD382" s="239" t="s">
        <v>377</v>
      </c>
      <c r="AF382" s="239" t="s">
        <v>470</v>
      </c>
      <c r="AG382" s="239">
        <v>4</v>
      </c>
      <c r="AH382" s="239">
        <v>2</v>
      </c>
      <c r="AI382" s="239">
        <v>4</v>
      </c>
      <c r="AJ382" s="239">
        <v>4</v>
      </c>
      <c r="AK382" s="239">
        <v>21</v>
      </c>
      <c r="AL382" s="239">
        <v>50</v>
      </c>
      <c r="AM382" s="239" t="s">
        <v>374</v>
      </c>
      <c r="AN382" s="239">
        <v>5</v>
      </c>
      <c r="AO382" s="239">
        <v>1</v>
      </c>
      <c r="AS382" s="239">
        <v>14</v>
      </c>
      <c r="AT382" s="239">
        <v>9</v>
      </c>
      <c r="AU382" s="239">
        <v>65</v>
      </c>
      <c r="AV382" s="239">
        <v>11</v>
      </c>
      <c r="AW382" s="239">
        <v>21</v>
      </c>
      <c r="CT382" s="239">
        <v>459303.94675822399</v>
      </c>
      <c r="CU382" s="239">
        <v>4966201.9965625396</v>
      </c>
      <c r="CV382" s="239">
        <v>44.848068959999999</v>
      </c>
      <c r="CW382" s="239">
        <v>-93.514987910000002</v>
      </c>
      <c r="CX382" s="239" t="s">
        <v>379</v>
      </c>
      <c r="CY382" s="239" t="s">
        <v>2537</v>
      </c>
    </row>
    <row r="383" spans="1:103" x14ac:dyDescent="0.25">
      <c r="A383" s="239">
        <v>840639</v>
      </c>
      <c r="B383" s="239">
        <v>2</v>
      </c>
      <c r="C383" s="239">
        <v>212</v>
      </c>
      <c r="D383" s="239">
        <v>154.114</v>
      </c>
      <c r="E383" s="239">
        <v>27</v>
      </c>
      <c r="F383" s="239" t="s">
        <v>2515</v>
      </c>
      <c r="H383" s="239" t="s">
        <v>374</v>
      </c>
      <c r="I383" s="239">
        <v>25</v>
      </c>
      <c r="K383" s="239">
        <v>20507712</v>
      </c>
      <c r="L383" s="239">
        <v>202570094</v>
      </c>
      <c r="M383" s="239">
        <v>9</v>
      </c>
      <c r="N383" s="239">
        <v>13</v>
      </c>
      <c r="O383" s="239">
        <v>2020</v>
      </c>
      <c r="P383" s="239" t="s">
        <v>389</v>
      </c>
      <c r="Q383" s="239">
        <v>1</v>
      </c>
      <c r="R383" s="239" t="s">
        <v>376</v>
      </c>
      <c r="S383" s="239">
        <v>3</v>
      </c>
      <c r="T383" s="239">
        <v>0</v>
      </c>
      <c r="U383" s="239">
        <v>1</v>
      </c>
      <c r="W383" s="239">
        <v>16</v>
      </c>
      <c r="X383" s="239">
        <v>2</v>
      </c>
      <c r="Y383" s="239">
        <v>4</v>
      </c>
      <c r="Z383" s="239">
        <v>1</v>
      </c>
      <c r="AB383" s="239">
        <v>1</v>
      </c>
      <c r="AC383" s="239">
        <v>98</v>
      </c>
      <c r="AD383" s="239" t="s">
        <v>2538</v>
      </c>
      <c r="AF383" s="239" t="s">
        <v>470</v>
      </c>
      <c r="AG383" s="239">
        <v>4</v>
      </c>
      <c r="AH383" s="239">
        <v>2</v>
      </c>
      <c r="AI383" s="239">
        <v>4</v>
      </c>
      <c r="AJ383" s="239">
        <v>4</v>
      </c>
      <c r="AK383" s="239">
        <v>21</v>
      </c>
      <c r="AL383" s="239">
        <v>32</v>
      </c>
      <c r="AM383" s="239" t="s">
        <v>384</v>
      </c>
      <c r="AN383" s="239">
        <v>5</v>
      </c>
      <c r="AO383" s="239">
        <v>1</v>
      </c>
      <c r="AS383" s="239">
        <v>11</v>
      </c>
      <c r="AT383" s="239">
        <v>9</v>
      </c>
      <c r="AU383" s="239">
        <v>60</v>
      </c>
      <c r="AV383" s="239">
        <v>11</v>
      </c>
      <c r="AW383" s="239">
        <v>21</v>
      </c>
      <c r="CT383" s="239">
        <v>459359.92718652199</v>
      </c>
      <c r="CU383" s="239">
        <v>4966206.0028786696</v>
      </c>
      <c r="CV383" s="239">
        <v>44.84810822</v>
      </c>
      <c r="CW383" s="239">
        <v>-93.514279860000002</v>
      </c>
      <c r="CX383" s="239" t="s">
        <v>379</v>
      </c>
      <c r="CY383" s="239" t="s">
        <v>2539</v>
      </c>
    </row>
    <row r="384" spans="1:103" x14ac:dyDescent="0.25">
      <c r="A384" s="239">
        <v>798645</v>
      </c>
      <c r="B384" s="239">
        <v>2</v>
      </c>
      <c r="C384" s="239">
        <v>212</v>
      </c>
      <c r="D384" s="239">
        <v>154.13200000000001</v>
      </c>
      <c r="E384" s="239">
        <v>27</v>
      </c>
      <c r="F384" s="239" t="s">
        <v>2515</v>
      </c>
      <c r="H384" s="239" t="s">
        <v>374</v>
      </c>
      <c r="I384" s="239">
        <v>25</v>
      </c>
      <c r="K384" s="239">
        <v>20005820</v>
      </c>
      <c r="L384" s="239">
        <v>200490024</v>
      </c>
      <c r="M384" s="239">
        <v>2</v>
      </c>
      <c r="N384" s="239">
        <v>18</v>
      </c>
      <c r="O384" s="239">
        <v>2020</v>
      </c>
      <c r="P384" s="239" t="s">
        <v>391</v>
      </c>
      <c r="Q384" s="239">
        <v>5</v>
      </c>
      <c r="R384" s="239" t="s">
        <v>376</v>
      </c>
      <c r="S384" s="239">
        <v>4</v>
      </c>
      <c r="T384" s="239">
        <v>0</v>
      </c>
      <c r="U384" s="239">
        <v>1</v>
      </c>
      <c r="W384" s="239">
        <v>55</v>
      </c>
      <c r="X384" s="239">
        <v>2</v>
      </c>
      <c r="Y384" s="239">
        <v>2</v>
      </c>
      <c r="Z384" s="239">
        <v>1</v>
      </c>
      <c r="AB384" s="239">
        <v>5</v>
      </c>
      <c r="AC384" s="239">
        <v>98</v>
      </c>
      <c r="AD384" s="239" t="s">
        <v>377</v>
      </c>
      <c r="AF384" s="239" t="s">
        <v>470</v>
      </c>
      <c r="AG384" s="239">
        <v>3</v>
      </c>
      <c r="AH384" s="239">
        <v>2</v>
      </c>
      <c r="AI384" s="239">
        <v>2</v>
      </c>
      <c r="AJ384" s="239">
        <v>4</v>
      </c>
      <c r="AK384" s="239">
        <v>21</v>
      </c>
      <c r="AL384" s="239">
        <v>49</v>
      </c>
      <c r="AM384" s="239" t="s">
        <v>374</v>
      </c>
      <c r="AN384" s="239">
        <v>5</v>
      </c>
      <c r="AO384" s="239">
        <v>1</v>
      </c>
      <c r="AS384" s="239">
        <v>15</v>
      </c>
      <c r="AT384" s="239">
        <v>9</v>
      </c>
      <c r="AU384" s="239">
        <v>65</v>
      </c>
      <c r="AV384" s="239">
        <v>11</v>
      </c>
      <c r="AW384" s="239">
        <v>21</v>
      </c>
      <c r="CT384" s="239">
        <v>459386.29408568301</v>
      </c>
      <c r="CU384" s="239">
        <v>4966218.3538380098</v>
      </c>
      <c r="CV384" s="239">
        <v>44.848220900000001</v>
      </c>
      <c r="CW384" s="239">
        <v>-93.513947200000004</v>
      </c>
      <c r="CX384" s="239" t="s">
        <v>379</v>
      </c>
      <c r="CY384" s="239" t="s">
        <v>2540</v>
      </c>
    </row>
    <row r="385" spans="1:103" x14ac:dyDescent="0.25">
      <c r="A385" s="239">
        <v>416034</v>
      </c>
      <c r="B385" s="239">
        <v>2</v>
      </c>
      <c r="C385" s="239">
        <v>212</v>
      </c>
      <c r="D385" s="239">
        <v>154.13200000000001</v>
      </c>
      <c r="E385" s="239">
        <v>27</v>
      </c>
      <c r="F385" s="239" t="s">
        <v>2515</v>
      </c>
      <c r="H385" s="239" t="s">
        <v>374</v>
      </c>
      <c r="I385" s="239">
        <v>25</v>
      </c>
      <c r="K385" s="239">
        <v>17500889</v>
      </c>
      <c r="M385" s="239">
        <v>1</v>
      </c>
      <c r="N385" s="239">
        <v>17</v>
      </c>
      <c r="O385" s="239">
        <v>2017</v>
      </c>
      <c r="P385" s="239" t="s">
        <v>391</v>
      </c>
      <c r="Q385" s="239">
        <v>8</v>
      </c>
      <c r="R385" s="239" t="s">
        <v>376</v>
      </c>
      <c r="S385" s="239">
        <v>4</v>
      </c>
      <c r="T385" s="239">
        <v>0</v>
      </c>
      <c r="U385" s="239">
        <v>1</v>
      </c>
      <c r="W385" s="239">
        <v>55</v>
      </c>
      <c r="X385" s="239">
        <v>2</v>
      </c>
      <c r="Y385" s="239">
        <v>1</v>
      </c>
      <c r="Z385" s="239">
        <v>2</v>
      </c>
      <c r="AB385" s="239">
        <v>5</v>
      </c>
      <c r="AC385" s="239">
        <v>98</v>
      </c>
      <c r="AD385" s="239" t="s">
        <v>377</v>
      </c>
      <c r="AF385" s="239" t="s">
        <v>470</v>
      </c>
      <c r="AG385" s="239">
        <v>3</v>
      </c>
      <c r="AH385" s="239">
        <v>2</v>
      </c>
      <c r="AI385" s="239">
        <v>4</v>
      </c>
      <c r="AJ385" s="239">
        <v>4</v>
      </c>
      <c r="AK385" s="239">
        <v>28</v>
      </c>
      <c r="AL385" s="239">
        <v>38</v>
      </c>
      <c r="AM385" s="239" t="s">
        <v>384</v>
      </c>
      <c r="AN385" s="239">
        <v>5</v>
      </c>
      <c r="AO385" s="239">
        <v>71</v>
      </c>
      <c r="AS385" s="239">
        <v>15</v>
      </c>
      <c r="AT385" s="239">
        <v>9</v>
      </c>
      <c r="AU385" s="239">
        <v>65</v>
      </c>
      <c r="AV385" s="239">
        <v>11</v>
      </c>
      <c r="AW385" s="239">
        <v>21</v>
      </c>
      <c r="CT385" s="239">
        <v>459351.46050292201</v>
      </c>
      <c r="CU385" s="239">
        <v>4966210.2362204697</v>
      </c>
      <c r="CV385" s="239">
        <v>44.848145840000001</v>
      </c>
      <c r="CW385" s="239">
        <v>-93.514387339999999</v>
      </c>
      <c r="CX385" s="239" t="s">
        <v>379</v>
      </c>
      <c r="CY385" s="239" t="s">
        <v>2541</v>
      </c>
    </row>
    <row r="386" spans="1:103" x14ac:dyDescent="0.25">
      <c r="A386" s="239">
        <v>416037</v>
      </c>
      <c r="B386" s="239">
        <v>2</v>
      </c>
      <c r="C386" s="239">
        <v>212</v>
      </c>
      <c r="D386" s="239">
        <v>154.13200000000001</v>
      </c>
      <c r="E386" s="239">
        <v>27</v>
      </c>
      <c r="F386" s="239" t="s">
        <v>2515</v>
      </c>
      <c r="H386" s="239" t="s">
        <v>374</v>
      </c>
      <c r="I386" s="239">
        <v>25</v>
      </c>
      <c r="K386" s="239">
        <v>17500890</v>
      </c>
      <c r="M386" s="239">
        <v>1</v>
      </c>
      <c r="N386" s="239">
        <v>17</v>
      </c>
      <c r="O386" s="239">
        <v>2017</v>
      </c>
      <c r="P386" s="239" t="s">
        <v>391</v>
      </c>
      <c r="Q386" s="239">
        <v>8</v>
      </c>
      <c r="R386" s="239" t="s">
        <v>376</v>
      </c>
      <c r="S386" s="239">
        <v>5</v>
      </c>
      <c r="T386" s="239">
        <v>0</v>
      </c>
      <c r="U386" s="239">
        <v>1</v>
      </c>
      <c r="W386" s="239">
        <v>55</v>
      </c>
      <c r="X386" s="239">
        <v>2</v>
      </c>
      <c r="Y386" s="239">
        <v>1</v>
      </c>
      <c r="Z386" s="239">
        <v>2</v>
      </c>
      <c r="AB386" s="239">
        <v>5</v>
      </c>
      <c r="AC386" s="239">
        <v>98</v>
      </c>
      <c r="AD386" s="239" t="s">
        <v>377</v>
      </c>
      <c r="AF386" s="239" t="s">
        <v>470</v>
      </c>
      <c r="AG386" s="239">
        <v>3</v>
      </c>
      <c r="AH386" s="239">
        <v>2</v>
      </c>
      <c r="AI386" s="239">
        <v>5</v>
      </c>
      <c r="AJ386" s="239">
        <v>4</v>
      </c>
      <c r="AK386" s="239">
        <v>21</v>
      </c>
      <c r="AL386" s="239">
        <v>44</v>
      </c>
      <c r="AM386" s="239" t="s">
        <v>374</v>
      </c>
      <c r="AN386" s="239">
        <v>5</v>
      </c>
      <c r="AO386" s="239">
        <v>71</v>
      </c>
      <c r="AS386" s="239">
        <v>15</v>
      </c>
      <c r="AT386" s="239">
        <v>9</v>
      </c>
      <c r="AU386" s="239">
        <v>65</v>
      </c>
      <c r="AV386" s="239">
        <v>11</v>
      </c>
      <c r="AW386" s="239">
        <v>21</v>
      </c>
      <c r="CT386" s="239">
        <v>459351.46050292201</v>
      </c>
      <c r="CU386" s="239">
        <v>4966210.2362204697</v>
      </c>
      <c r="CV386" s="239">
        <v>44.848145840000001</v>
      </c>
      <c r="CW386" s="239">
        <v>-93.514387339999999</v>
      </c>
      <c r="CX386" s="239" t="s">
        <v>379</v>
      </c>
      <c r="CY386" s="239" t="s">
        <v>2542</v>
      </c>
    </row>
    <row r="387" spans="1:103" x14ac:dyDescent="0.25">
      <c r="A387" s="239">
        <v>534614</v>
      </c>
      <c r="B387" s="239">
        <v>2</v>
      </c>
      <c r="C387" s="239">
        <v>212</v>
      </c>
      <c r="D387" s="239">
        <v>154.14699999999999</v>
      </c>
      <c r="E387" s="239">
        <v>27</v>
      </c>
      <c r="F387" s="239" t="s">
        <v>2515</v>
      </c>
      <c r="H387" s="239" t="s">
        <v>374</v>
      </c>
      <c r="I387" s="239">
        <v>25</v>
      </c>
      <c r="K387" s="239">
        <v>18500575</v>
      </c>
      <c r="M387" s="239">
        <v>1</v>
      </c>
      <c r="N387" s="239">
        <v>11</v>
      </c>
      <c r="O387" s="239">
        <v>2018</v>
      </c>
      <c r="P387" s="239" t="s">
        <v>416</v>
      </c>
      <c r="Q387" s="239">
        <v>9</v>
      </c>
      <c r="R387" s="239" t="s">
        <v>393</v>
      </c>
      <c r="S387" s="239">
        <v>5</v>
      </c>
      <c r="T387" s="239">
        <v>0</v>
      </c>
      <c r="U387" s="239">
        <v>1</v>
      </c>
      <c r="W387" s="239">
        <v>55</v>
      </c>
      <c r="X387" s="239">
        <v>2</v>
      </c>
      <c r="Y387" s="239">
        <v>1</v>
      </c>
      <c r="Z387" s="239">
        <v>4</v>
      </c>
      <c r="AB387" s="239">
        <v>5</v>
      </c>
      <c r="AC387" s="239">
        <v>98</v>
      </c>
      <c r="AD387" s="239" t="s">
        <v>377</v>
      </c>
      <c r="AF387" s="239" t="s">
        <v>378</v>
      </c>
      <c r="AG387" s="239">
        <v>3</v>
      </c>
      <c r="AH387" s="239">
        <v>2</v>
      </c>
      <c r="AI387" s="239">
        <v>4</v>
      </c>
      <c r="AJ387" s="239">
        <v>4</v>
      </c>
      <c r="AK387" s="239">
        <v>21</v>
      </c>
      <c r="AL387" s="239">
        <v>20</v>
      </c>
      <c r="AM387" s="239" t="s">
        <v>384</v>
      </c>
      <c r="AN387" s="239">
        <v>5</v>
      </c>
      <c r="AO387" s="239">
        <v>1</v>
      </c>
      <c r="AS387" s="239">
        <v>15</v>
      </c>
      <c r="AT387" s="239">
        <v>98</v>
      </c>
      <c r="AU387" s="239">
        <v>65</v>
      </c>
      <c r="AV387" s="239">
        <v>11</v>
      </c>
      <c r="AW387" s="239">
        <v>21</v>
      </c>
      <c r="CT387" s="239">
        <v>459406.49394632201</v>
      </c>
      <c r="CU387" s="239">
        <v>4966180.6028278703</v>
      </c>
      <c r="CV387" s="239">
        <v>44.847882220000002</v>
      </c>
      <c r="CW387" s="239">
        <v>-93.513688569999999</v>
      </c>
      <c r="CX387" s="239" t="s">
        <v>379</v>
      </c>
      <c r="CY387" s="239" t="s">
        <v>2543</v>
      </c>
    </row>
    <row r="388" spans="1:103" x14ac:dyDescent="0.25">
      <c r="A388" s="239">
        <v>522346</v>
      </c>
      <c r="B388" s="239">
        <v>2</v>
      </c>
      <c r="C388" s="239">
        <v>212</v>
      </c>
      <c r="D388" s="239">
        <v>154.16200000000001</v>
      </c>
      <c r="E388" s="239">
        <v>27</v>
      </c>
      <c r="F388" s="239" t="s">
        <v>2515</v>
      </c>
      <c r="H388" s="239" t="s">
        <v>374</v>
      </c>
      <c r="I388" s="239">
        <v>25</v>
      </c>
      <c r="K388" s="239">
        <v>17043036</v>
      </c>
      <c r="M388" s="239">
        <v>12</v>
      </c>
      <c r="N388" s="239">
        <v>5</v>
      </c>
      <c r="O388" s="239">
        <v>2017</v>
      </c>
      <c r="P388" s="239" t="s">
        <v>391</v>
      </c>
      <c r="Q388" s="239">
        <v>5</v>
      </c>
      <c r="R388" s="239">
        <v>98</v>
      </c>
      <c r="S388" s="239">
        <v>5</v>
      </c>
      <c r="T388" s="239">
        <v>0</v>
      </c>
      <c r="U388" s="239">
        <v>1</v>
      </c>
      <c r="W388" s="239">
        <v>61</v>
      </c>
      <c r="X388" s="239">
        <v>90</v>
      </c>
      <c r="Y388" s="239">
        <v>4</v>
      </c>
      <c r="Z388" s="239">
        <v>4</v>
      </c>
      <c r="AB388" s="239">
        <v>3</v>
      </c>
      <c r="AC388" s="239">
        <v>98</v>
      </c>
      <c r="AD388" s="239" t="s">
        <v>377</v>
      </c>
      <c r="AF388" s="239" t="s">
        <v>470</v>
      </c>
      <c r="AG388" s="239">
        <v>3</v>
      </c>
      <c r="AH388" s="239">
        <v>2</v>
      </c>
      <c r="AI388" s="239">
        <v>3</v>
      </c>
      <c r="AJ388" s="239">
        <v>4</v>
      </c>
      <c r="AK388" s="239">
        <v>21</v>
      </c>
      <c r="AL388" s="239">
        <v>47</v>
      </c>
      <c r="AM388" s="239" t="s">
        <v>374</v>
      </c>
      <c r="AN388" s="239">
        <v>5</v>
      </c>
      <c r="AO388" s="239">
        <v>99</v>
      </c>
      <c r="AS388" s="239">
        <v>15</v>
      </c>
      <c r="AT388" s="239">
        <v>9</v>
      </c>
      <c r="AU388" s="239">
        <v>65</v>
      </c>
      <c r="AV388" s="239">
        <v>11</v>
      </c>
      <c r="AW388" s="239">
        <v>21</v>
      </c>
      <c r="CT388" s="239">
        <v>459398.99411108298</v>
      </c>
      <c r="CU388" s="239">
        <v>4966218.3538380098</v>
      </c>
      <c r="CV388" s="239">
        <v>44.848221619999997</v>
      </c>
      <c r="CW388" s="239">
        <v>-93.513786499999995</v>
      </c>
      <c r="CX388" s="239" t="s">
        <v>379</v>
      </c>
      <c r="CY388" s="239" t="s">
        <v>2544</v>
      </c>
    </row>
    <row r="389" spans="1:103" x14ac:dyDescent="0.25">
      <c r="A389" s="239">
        <v>11084618</v>
      </c>
      <c r="B389" s="239">
        <v>2</v>
      </c>
      <c r="C389" s="239">
        <v>212</v>
      </c>
      <c r="D389" s="239">
        <v>154.21100000000001</v>
      </c>
      <c r="E389" s="239">
        <v>27</v>
      </c>
      <c r="F389" s="239" t="s">
        <v>2515</v>
      </c>
      <c r="H389" s="239" t="s">
        <v>374</v>
      </c>
      <c r="I389" s="239">
        <v>25</v>
      </c>
      <c r="K389" s="239">
        <v>15513093</v>
      </c>
      <c r="L389" s="239">
        <v>153500322</v>
      </c>
      <c r="M389" s="239">
        <v>12</v>
      </c>
      <c r="N389" s="239">
        <v>15</v>
      </c>
      <c r="O389" s="239">
        <v>2015</v>
      </c>
      <c r="P389" s="239" t="s">
        <v>391</v>
      </c>
      <c r="Q389" s="239">
        <v>7</v>
      </c>
      <c r="R389" s="239" t="s">
        <v>512</v>
      </c>
      <c r="S389" s="239">
        <v>5</v>
      </c>
      <c r="T389" s="239">
        <v>0</v>
      </c>
      <c r="U389" s="239">
        <v>2</v>
      </c>
      <c r="V389" s="239">
        <v>1</v>
      </c>
      <c r="W389" s="239">
        <v>10</v>
      </c>
      <c r="X389" s="239">
        <v>2</v>
      </c>
      <c r="Y389" s="239">
        <v>1</v>
      </c>
      <c r="Z389" s="239">
        <v>2</v>
      </c>
      <c r="AB389" s="239">
        <v>1</v>
      </c>
      <c r="AC389" s="239">
        <v>98</v>
      </c>
      <c r="AD389" s="239" t="s">
        <v>404</v>
      </c>
      <c r="AE389" s="239" t="s">
        <v>2481</v>
      </c>
      <c r="AF389" s="239" t="s">
        <v>378</v>
      </c>
      <c r="AG389" s="239">
        <v>7</v>
      </c>
      <c r="AH389" s="239">
        <v>2</v>
      </c>
      <c r="AI389" s="239">
        <v>2</v>
      </c>
      <c r="AJ389" s="239">
        <v>3</v>
      </c>
      <c r="AK389" s="239">
        <v>21</v>
      </c>
      <c r="AL389" s="239">
        <v>23</v>
      </c>
      <c r="AM389" s="239" t="s">
        <v>374</v>
      </c>
      <c r="AN389" s="239">
        <v>5</v>
      </c>
      <c r="AO389" s="239">
        <v>5</v>
      </c>
      <c r="AS389" s="239">
        <v>1</v>
      </c>
      <c r="AT389" s="239">
        <v>98</v>
      </c>
      <c r="AU389" s="239">
        <v>65</v>
      </c>
      <c r="AV389" s="239">
        <v>11</v>
      </c>
      <c r="AW389" s="239">
        <v>21</v>
      </c>
      <c r="AX389" s="239">
        <v>2</v>
      </c>
      <c r="AY389" s="239">
        <v>4</v>
      </c>
      <c r="AZ389" s="239">
        <v>3</v>
      </c>
      <c r="BA389" s="239">
        <v>26</v>
      </c>
      <c r="BB389" s="239">
        <v>41</v>
      </c>
      <c r="BC389" s="239" t="s">
        <v>384</v>
      </c>
      <c r="BD389" s="239">
        <v>5</v>
      </c>
      <c r="BE389" s="239">
        <v>1</v>
      </c>
      <c r="BI389" s="239">
        <v>1</v>
      </c>
      <c r="BJ389" s="239">
        <v>98</v>
      </c>
      <c r="BK389" s="239">
        <v>65</v>
      </c>
      <c r="BL389" s="239">
        <v>11</v>
      </c>
      <c r="BM389" s="239">
        <v>21</v>
      </c>
      <c r="CT389" s="239">
        <v>459508</v>
      </c>
      <c r="CU389" s="239">
        <v>4966210</v>
      </c>
      <c r="CV389" s="239">
        <v>44.848154600000001</v>
      </c>
      <c r="CW389" s="239">
        <v>-93.512410299999999</v>
      </c>
      <c r="CX389" s="239" t="s">
        <v>379</v>
      </c>
      <c r="CY389" s="239" t="s">
        <v>2545</v>
      </c>
    </row>
    <row r="390" spans="1:103" x14ac:dyDescent="0.25">
      <c r="A390" s="239">
        <v>747980</v>
      </c>
      <c r="B390" s="239">
        <v>2</v>
      </c>
      <c r="C390" s="239">
        <v>212</v>
      </c>
      <c r="D390" s="239">
        <v>154.22999999999999</v>
      </c>
      <c r="E390" s="239">
        <v>27</v>
      </c>
      <c r="F390" s="239" t="s">
        <v>2515</v>
      </c>
      <c r="H390" s="239" t="s">
        <v>374</v>
      </c>
      <c r="I390" s="239">
        <v>25</v>
      </c>
      <c r="K390" s="239">
        <v>19511305</v>
      </c>
      <c r="M390" s="239">
        <v>9</v>
      </c>
      <c r="N390" s="239">
        <v>17</v>
      </c>
      <c r="O390" s="239">
        <v>2019</v>
      </c>
      <c r="P390" s="239" t="s">
        <v>391</v>
      </c>
      <c r="Q390" s="239">
        <v>7</v>
      </c>
      <c r="R390" s="239" t="s">
        <v>393</v>
      </c>
      <c r="S390" s="239">
        <v>5</v>
      </c>
      <c r="T390" s="239">
        <v>0</v>
      </c>
      <c r="U390" s="239">
        <v>2</v>
      </c>
      <c r="V390" s="239">
        <v>12</v>
      </c>
      <c r="W390" s="239">
        <v>10</v>
      </c>
      <c r="X390" s="239">
        <v>3</v>
      </c>
      <c r="Y390" s="239">
        <v>1</v>
      </c>
      <c r="Z390" s="239">
        <v>2</v>
      </c>
      <c r="AB390" s="239">
        <v>1</v>
      </c>
      <c r="AC390" s="239">
        <v>98</v>
      </c>
      <c r="AD390" s="239" t="s">
        <v>377</v>
      </c>
      <c r="AF390" s="239" t="s">
        <v>378</v>
      </c>
      <c r="AG390" s="239">
        <v>7</v>
      </c>
      <c r="AH390" s="239">
        <v>2</v>
      </c>
      <c r="AI390" s="239">
        <v>4</v>
      </c>
      <c r="AJ390" s="239">
        <v>3</v>
      </c>
      <c r="AK390" s="239">
        <v>21</v>
      </c>
      <c r="AL390" s="239">
        <v>37</v>
      </c>
      <c r="AM390" s="239" t="s">
        <v>384</v>
      </c>
      <c r="AN390" s="239">
        <v>5</v>
      </c>
      <c r="AO390" s="239">
        <v>4</v>
      </c>
      <c r="AS390" s="239">
        <v>15</v>
      </c>
      <c r="AT390" s="239">
        <v>9</v>
      </c>
      <c r="AU390" s="239">
        <v>65</v>
      </c>
      <c r="AV390" s="239">
        <v>11</v>
      </c>
      <c r="AW390" s="239">
        <v>21</v>
      </c>
      <c r="AX390" s="239">
        <v>2</v>
      </c>
      <c r="AY390" s="239">
        <v>49</v>
      </c>
      <c r="AZ390" s="239">
        <v>3</v>
      </c>
      <c r="BA390" s="239">
        <v>26</v>
      </c>
      <c r="BB390" s="239">
        <v>52</v>
      </c>
      <c r="BC390" s="239" t="s">
        <v>374</v>
      </c>
      <c r="BD390" s="239">
        <v>5</v>
      </c>
      <c r="BE390" s="239">
        <v>1</v>
      </c>
      <c r="BI390" s="239">
        <v>15</v>
      </c>
      <c r="BJ390" s="239">
        <v>9</v>
      </c>
      <c r="BK390" s="239">
        <v>65</v>
      </c>
      <c r="BL390" s="239">
        <v>11</v>
      </c>
      <c r="BM390" s="239">
        <v>21</v>
      </c>
      <c r="CT390" s="239">
        <v>459537.727542123</v>
      </c>
      <c r="CU390" s="239">
        <v>4966216.5862331698</v>
      </c>
      <c r="CV390" s="239">
        <v>44.848213600000001</v>
      </c>
      <c r="CW390" s="239">
        <v>-93.512030820000007</v>
      </c>
      <c r="CX390" s="239" t="s">
        <v>379</v>
      </c>
      <c r="CY390" s="239" t="s">
        <v>2546</v>
      </c>
    </row>
    <row r="391" spans="1:103" x14ac:dyDescent="0.25">
      <c r="A391" s="239">
        <v>10721724</v>
      </c>
      <c r="B391" s="239">
        <v>2</v>
      </c>
      <c r="C391" s="239">
        <v>212</v>
      </c>
      <c r="D391" s="239">
        <v>154.232</v>
      </c>
      <c r="E391" s="239">
        <v>27</v>
      </c>
      <c r="F391" s="239" t="s">
        <v>2515</v>
      </c>
      <c r="H391" s="239" t="s">
        <v>374</v>
      </c>
      <c r="I391" s="239">
        <v>25</v>
      </c>
      <c r="K391" s="239">
        <v>11504813</v>
      </c>
      <c r="L391" s="239">
        <v>111470076</v>
      </c>
      <c r="M391" s="239">
        <v>5</v>
      </c>
      <c r="N391" s="239">
        <v>4</v>
      </c>
      <c r="O391" s="239">
        <v>2011</v>
      </c>
      <c r="P391" s="239" t="s">
        <v>375</v>
      </c>
      <c r="Q391" s="239">
        <v>15</v>
      </c>
      <c r="R391" s="239" t="s">
        <v>376</v>
      </c>
      <c r="S391" s="239">
        <v>2</v>
      </c>
      <c r="T391" s="239">
        <v>0</v>
      </c>
      <c r="U391" s="239">
        <v>1</v>
      </c>
      <c r="V391" s="239">
        <v>4</v>
      </c>
      <c r="W391" s="239">
        <v>83</v>
      </c>
      <c r="X391" s="239">
        <v>26</v>
      </c>
      <c r="Y391" s="239">
        <v>1</v>
      </c>
      <c r="Z391" s="239">
        <v>1</v>
      </c>
      <c r="AB391" s="239">
        <v>1</v>
      </c>
      <c r="AC391" s="239">
        <v>98</v>
      </c>
      <c r="AD391" s="239" t="s">
        <v>2547</v>
      </c>
      <c r="AE391" s="239" t="s">
        <v>2484</v>
      </c>
      <c r="AF391" s="239" t="s">
        <v>378</v>
      </c>
      <c r="AG391" s="239">
        <v>3</v>
      </c>
      <c r="AH391" s="239">
        <v>2</v>
      </c>
      <c r="AI391" s="239">
        <v>3</v>
      </c>
      <c r="AJ391" s="239">
        <v>8</v>
      </c>
      <c r="AK391" s="239">
        <v>10</v>
      </c>
      <c r="AL391" s="239">
        <v>45</v>
      </c>
      <c r="AM391" s="239" t="s">
        <v>374</v>
      </c>
      <c r="AN391" s="239">
        <v>1</v>
      </c>
      <c r="AO391" s="239">
        <v>18</v>
      </c>
      <c r="AP391" s="239">
        <v>3</v>
      </c>
      <c r="AS391" s="239">
        <v>3</v>
      </c>
      <c r="AT391" s="239">
        <v>98</v>
      </c>
      <c r="AU391" s="239">
        <v>65</v>
      </c>
      <c r="AV391" s="239">
        <v>10</v>
      </c>
      <c r="AW391" s="239">
        <v>21</v>
      </c>
      <c r="CT391" s="239">
        <v>459541</v>
      </c>
      <c r="CU391" s="239">
        <v>4966216</v>
      </c>
      <c r="CV391" s="239">
        <v>44.8482117</v>
      </c>
      <c r="CW391" s="239">
        <v>-93.511986899999997</v>
      </c>
      <c r="CX391" s="239" t="s">
        <v>379</v>
      </c>
      <c r="CY391" s="239" t="s">
        <v>2548</v>
      </c>
    </row>
    <row r="392" spans="1:103" x14ac:dyDescent="0.25">
      <c r="A392" s="239">
        <v>10801932</v>
      </c>
      <c r="B392" s="239">
        <v>2</v>
      </c>
      <c r="C392" s="239">
        <v>212</v>
      </c>
      <c r="D392" s="239">
        <v>154.232</v>
      </c>
      <c r="E392" s="239">
        <v>27</v>
      </c>
      <c r="F392" s="239" t="s">
        <v>2515</v>
      </c>
      <c r="H392" s="239" t="s">
        <v>374</v>
      </c>
      <c r="I392" s="239">
        <v>25</v>
      </c>
      <c r="K392" s="239">
        <v>12507816</v>
      </c>
      <c r="L392" s="239">
        <v>122290303</v>
      </c>
      <c r="M392" s="239">
        <v>8</v>
      </c>
      <c r="N392" s="239">
        <v>14</v>
      </c>
      <c r="O392" s="239">
        <v>2012</v>
      </c>
      <c r="P392" s="239" t="s">
        <v>391</v>
      </c>
      <c r="Q392" s="239">
        <v>7</v>
      </c>
      <c r="R392" s="239" t="s">
        <v>512</v>
      </c>
      <c r="S392" s="239">
        <v>5</v>
      </c>
      <c r="T392" s="239">
        <v>0</v>
      </c>
      <c r="U392" s="239">
        <v>2</v>
      </c>
      <c r="V392" s="239">
        <v>1</v>
      </c>
      <c r="W392" s="239">
        <v>10</v>
      </c>
      <c r="X392" s="239">
        <v>2</v>
      </c>
      <c r="Y392" s="239">
        <v>1</v>
      </c>
      <c r="Z392" s="239">
        <v>1</v>
      </c>
      <c r="AB392" s="239">
        <v>1</v>
      </c>
      <c r="AC392" s="239">
        <v>98</v>
      </c>
      <c r="AD392" s="239" t="s">
        <v>404</v>
      </c>
      <c r="AE392" s="239" t="s">
        <v>2481</v>
      </c>
      <c r="AF392" s="239" t="s">
        <v>378</v>
      </c>
      <c r="AG392" s="239">
        <v>7</v>
      </c>
      <c r="AH392" s="239">
        <v>2</v>
      </c>
      <c r="AI392" s="239">
        <v>2</v>
      </c>
      <c r="AJ392" s="239">
        <v>1</v>
      </c>
      <c r="AK392" s="239">
        <v>21</v>
      </c>
      <c r="AL392" s="239">
        <v>25</v>
      </c>
      <c r="AM392" s="239" t="s">
        <v>384</v>
      </c>
      <c r="AN392" s="239">
        <v>5</v>
      </c>
      <c r="AO392" s="239">
        <v>1</v>
      </c>
      <c r="AS392" s="239">
        <v>3</v>
      </c>
      <c r="AT392" s="239">
        <v>98</v>
      </c>
      <c r="AU392" s="239">
        <v>60</v>
      </c>
      <c r="AV392" s="239">
        <v>11</v>
      </c>
      <c r="AW392" s="239">
        <v>21</v>
      </c>
      <c r="AX392" s="239">
        <v>2</v>
      </c>
      <c r="AY392" s="239">
        <v>3</v>
      </c>
      <c r="AZ392" s="239">
        <v>1</v>
      </c>
      <c r="BA392" s="239">
        <v>21</v>
      </c>
      <c r="BB392" s="239">
        <v>18</v>
      </c>
      <c r="BC392" s="239" t="s">
        <v>374</v>
      </c>
      <c r="BD392" s="239">
        <v>5</v>
      </c>
      <c r="BE392" s="239">
        <v>5</v>
      </c>
      <c r="BF392" s="239">
        <v>15</v>
      </c>
      <c r="BI392" s="239">
        <v>3</v>
      </c>
      <c r="BJ392" s="239">
        <v>98</v>
      </c>
      <c r="BK392" s="239">
        <v>60</v>
      </c>
      <c r="BL392" s="239">
        <v>11</v>
      </c>
      <c r="BM392" s="239">
        <v>21</v>
      </c>
      <c r="CT392" s="239">
        <v>459541</v>
      </c>
      <c r="CU392" s="239">
        <v>4966216</v>
      </c>
      <c r="CV392" s="239">
        <v>44.8482117</v>
      </c>
      <c r="CW392" s="239">
        <v>-93.511986899999997</v>
      </c>
      <c r="CX392" s="239" t="s">
        <v>379</v>
      </c>
      <c r="CY392" s="239" t="s">
        <v>2549</v>
      </c>
    </row>
    <row r="393" spans="1:103" x14ac:dyDescent="0.25">
      <c r="A393" s="239">
        <v>10812068</v>
      </c>
      <c r="B393" s="239">
        <v>2</v>
      </c>
      <c r="C393" s="239">
        <v>212</v>
      </c>
      <c r="D393" s="239">
        <v>154.232</v>
      </c>
      <c r="E393" s="239">
        <v>27</v>
      </c>
      <c r="F393" s="239" t="s">
        <v>2515</v>
      </c>
      <c r="H393" s="239" t="s">
        <v>374</v>
      </c>
      <c r="I393" s="239">
        <v>25</v>
      </c>
      <c r="K393" s="239">
        <v>12050066</v>
      </c>
      <c r="L393" s="239">
        <v>122990051</v>
      </c>
      <c r="M393" s="239">
        <v>10</v>
      </c>
      <c r="N393" s="239">
        <v>25</v>
      </c>
      <c r="O393" s="239">
        <v>2012</v>
      </c>
      <c r="P393" s="239" t="s">
        <v>416</v>
      </c>
      <c r="Q393" s="239">
        <v>7</v>
      </c>
      <c r="R393" s="239" t="s">
        <v>512</v>
      </c>
      <c r="S393" s="239">
        <v>5</v>
      </c>
      <c r="T393" s="239">
        <v>0</v>
      </c>
      <c r="U393" s="239">
        <v>2</v>
      </c>
      <c r="V393" s="239">
        <v>11</v>
      </c>
      <c r="W393" s="239">
        <v>10</v>
      </c>
      <c r="X393" s="239">
        <v>3</v>
      </c>
      <c r="Y393" s="239">
        <v>4</v>
      </c>
      <c r="Z393" s="239">
        <v>3</v>
      </c>
      <c r="AB393" s="239">
        <v>2</v>
      </c>
      <c r="AC393" s="239">
        <v>98</v>
      </c>
      <c r="AD393" s="239" t="s">
        <v>2484</v>
      </c>
      <c r="AE393" s="239" t="s">
        <v>2550</v>
      </c>
      <c r="AF393" s="239" t="s">
        <v>378</v>
      </c>
      <c r="AG393" s="239">
        <v>6</v>
      </c>
      <c r="AH393" s="239">
        <v>2</v>
      </c>
      <c r="AI393" s="239">
        <v>2</v>
      </c>
      <c r="AJ393" s="239">
        <v>1</v>
      </c>
      <c r="AK393" s="239">
        <v>21</v>
      </c>
      <c r="AL393" s="239">
        <v>17</v>
      </c>
      <c r="AM393" s="239" t="s">
        <v>384</v>
      </c>
      <c r="AN393" s="239">
        <v>5</v>
      </c>
      <c r="AO393" s="239">
        <v>1</v>
      </c>
      <c r="AS393" s="239">
        <v>4</v>
      </c>
      <c r="AT393" s="239">
        <v>20</v>
      </c>
      <c r="AU393" s="239">
        <v>40</v>
      </c>
      <c r="AV393" s="239">
        <v>11</v>
      </c>
      <c r="AW393" s="239">
        <v>21</v>
      </c>
      <c r="AX393" s="239">
        <v>0</v>
      </c>
      <c r="AY393" s="239">
        <v>2</v>
      </c>
      <c r="AZ393" s="239">
        <v>3</v>
      </c>
      <c r="BB393" s="239">
        <v>24</v>
      </c>
      <c r="BC393" s="239" t="s">
        <v>384</v>
      </c>
      <c r="BD393" s="239">
        <v>5</v>
      </c>
      <c r="BE393" s="239">
        <v>15</v>
      </c>
      <c r="BG393" s="239">
        <v>23</v>
      </c>
      <c r="BI393" s="239">
        <v>4</v>
      </c>
      <c r="BJ393" s="239">
        <v>20</v>
      </c>
      <c r="BK393" s="239">
        <v>40</v>
      </c>
      <c r="BL393" s="239">
        <v>11</v>
      </c>
      <c r="BM393" s="239">
        <v>21</v>
      </c>
      <c r="CT393" s="239">
        <v>459541</v>
      </c>
      <c r="CU393" s="239">
        <v>4966216</v>
      </c>
      <c r="CV393" s="239">
        <v>44.8482117</v>
      </c>
      <c r="CW393" s="239">
        <v>-93.511986899999997</v>
      </c>
      <c r="CX393" s="239" t="s">
        <v>379</v>
      </c>
      <c r="CY393" s="239" t="s">
        <v>2551</v>
      </c>
    </row>
    <row r="394" spans="1:103" x14ac:dyDescent="0.25">
      <c r="A394" s="239">
        <v>743187</v>
      </c>
      <c r="B394" s="239">
        <v>2</v>
      </c>
      <c r="C394" s="239">
        <v>212</v>
      </c>
      <c r="D394" s="239">
        <v>154.262</v>
      </c>
      <c r="E394" s="239">
        <v>27</v>
      </c>
      <c r="F394" s="239" t="s">
        <v>2515</v>
      </c>
      <c r="H394" s="239" t="s">
        <v>374</v>
      </c>
      <c r="I394" s="239">
        <v>25</v>
      </c>
      <c r="K394" s="239">
        <v>19510195</v>
      </c>
      <c r="M394" s="239">
        <v>8</v>
      </c>
      <c r="N394" s="239">
        <v>21</v>
      </c>
      <c r="O394" s="239">
        <v>2019</v>
      </c>
      <c r="P394" s="239" t="s">
        <v>375</v>
      </c>
      <c r="Q394" s="239">
        <v>16</v>
      </c>
      <c r="R394" s="239" t="s">
        <v>393</v>
      </c>
      <c r="S394" s="239">
        <v>5</v>
      </c>
      <c r="T394" s="239">
        <v>0</v>
      </c>
      <c r="U394" s="239">
        <v>2</v>
      </c>
      <c r="V394" s="239">
        <v>10</v>
      </c>
      <c r="W394" s="239">
        <v>10</v>
      </c>
      <c r="X394" s="239">
        <v>2</v>
      </c>
      <c r="Y394" s="239">
        <v>1</v>
      </c>
      <c r="Z394" s="239">
        <v>1</v>
      </c>
      <c r="AB394" s="239">
        <v>1</v>
      </c>
      <c r="AC394" s="239">
        <v>98</v>
      </c>
      <c r="AD394" s="239" t="s">
        <v>2552</v>
      </c>
      <c r="AF394" s="239" t="s">
        <v>378</v>
      </c>
      <c r="AG394" s="239">
        <v>5</v>
      </c>
      <c r="AH394" s="239">
        <v>2</v>
      </c>
      <c r="AI394" s="239">
        <v>2</v>
      </c>
      <c r="AJ394" s="239">
        <v>3</v>
      </c>
      <c r="AK394" s="239">
        <v>20</v>
      </c>
      <c r="AL394" s="239">
        <v>69</v>
      </c>
      <c r="AM394" s="239" t="s">
        <v>374</v>
      </c>
      <c r="AN394" s="239">
        <v>5</v>
      </c>
      <c r="AO394" s="239">
        <v>1</v>
      </c>
      <c r="AS394" s="239">
        <v>15</v>
      </c>
      <c r="AT394" s="239">
        <v>9</v>
      </c>
      <c r="AU394" s="239">
        <v>60</v>
      </c>
      <c r="AV394" s="239">
        <v>11</v>
      </c>
      <c r="AW394" s="239">
        <v>21</v>
      </c>
      <c r="AX394" s="239">
        <v>1</v>
      </c>
      <c r="AZ394" s="239">
        <v>3</v>
      </c>
      <c r="BA394" s="239">
        <v>30</v>
      </c>
      <c r="BI394" s="239">
        <v>15</v>
      </c>
      <c r="BJ394" s="239">
        <v>9</v>
      </c>
      <c r="BK394" s="239">
        <v>60</v>
      </c>
      <c r="BL394" s="239">
        <v>11</v>
      </c>
      <c r="BM394" s="239">
        <v>21</v>
      </c>
      <c r="CT394" s="239">
        <v>459588.52764372202</v>
      </c>
      <c r="CU394" s="239">
        <v>4966218.7029040698</v>
      </c>
      <c r="CV394" s="239">
        <v>44.848235529999997</v>
      </c>
      <c r="CW394" s="239">
        <v>-93.511388159999996</v>
      </c>
      <c r="CX394" s="239" t="s">
        <v>379</v>
      </c>
      <c r="CY394" s="239" t="s">
        <v>2553</v>
      </c>
    </row>
    <row r="395" spans="1:103" x14ac:dyDescent="0.25">
      <c r="A395" s="239">
        <v>608742</v>
      </c>
      <c r="B395" s="239">
        <v>2</v>
      </c>
      <c r="C395" s="239">
        <v>212</v>
      </c>
      <c r="D395" s="239">
        <v>154.27500000000001</v>
      </c>
      <c r="E395" s="239">
        <v>27</v>
      </c>
      <c r="F395" s="239" t="s">
        <v>2515</v>
      </c>
      <c r="H395" s="239" t="s">
        <v>374</v>
      </c>
      <c r="I395" s="239">
        <v>25</v>
      </c>
      <c r="K395" s="239">
        <v>18508007</v>
      </c>
      <c r="M395" s="239">
        <v>6</v>
      </c>
      <c r="N395" s="239">
        <v>29</v>
      </c>
      <c r="O395" s="239">
        <v>2018</v>
      </c>
      <c r="P395" s="239" t="s">
        <v>383</v>
      </c>
      <c r="Q395" s="239">
        <v>15</v>
      </c>
      <c r="R395" s="239" t="s">
        <v>376</v>
      </c>
      <c r="S395" s="239">
        <v>5</v>
      </c>
      <c r="T395" s="239">
        <v>0</v>
      </c>
      <c r="U395" s="239">
        <v>2</v>
      </c>
      <c r="V395" s="239">
        <v>12</v>
      </c>
      <c r="W395" s="239">
        <v>10</v>
      </c>
      <c r="X395" s="239">
        <v>2</v>
      </c>
      <c r="Y395" s="239">
        <v>1</v>
      </c>
      <c r="Z395" s="239">
        <v>1</v>
      </c>
      <c r="AB395" s="239">
        <v>1</v>
      </c>
      <c r="AC395" s="239">
        <v>98</v>
      </c>
      <c r="AD395" s="239" t="s">
        <v>377</v>
      </c>
      <c r="AF395" s="239" t="s">
        <v>378</v>
      </c>
      <c r="AG395" s="239">
        <v>7</v>
      </c>
      <c r="AH395" s="239">
        <v>2</v>
      </c>
      <c r="AI395" s="239">
        <v>2</v>
      </c>
      <c r="AJ395" s="239">
        <v>4</v>
      </c>
      <c r="AK395" s="239">
        <v>34</v>
      </c>
      <c r="AL395" s="239">
        <v>24</v>
      </c>
      <c r="AM395" s="239" t="s">
        <v>384</v>
      </c>
      <c r="AN395" s="239">
        <v>5</v>
      </c>
      <c r="AO395" s="239">
        <v>1</v>
      </c>
      <c r="AS395" s="239">
        <v>13</v>
      </c>
      <c r="AT395" s="239">
        <v>9</v>
      </c>
      <c r="AU395" s="239">
        <v>55</v>
      </c>
      <c r="AV395" s="239">
        <v>11</v>
      </c>
      <c r="AW395" s="239">
        <v>21</v>
      </c>
      <c r="AX395" s="239">
        <v>2</v>
      </c>
      <c r="AY395" s="239">
        <v>4</v>
      </c>
      <c r="AZ395" s="239">
        <v>4</v>
      </c>
      <c r="BA395" s="239">
        <v>21</v>
      </c>
      <c r="BB395" s="239">
        <v>32</v>
      </c>
      <c r="BC395" s="239" t="s">
        <v>374</v>
      </c>
      <c r="BD395" s="239">
        <v>5</v>
      </c>
      <c r="BE395" s="239">
        <v>71</v>
      </c>
      <c r="BI395" s="239">
        <v>13</v>
      </c>
      <c r="BJ395" s="239">
        <v>9</v>
      </c>
      <c r="BK395" s="239">
        <v>55</v>
      </c>
      <c r="BL395" s="239">
        <v>11</v>
      </c>
      <c r="BM395" s="239">
        <v>21</v>
      </c>
      <c r="CT395" s="239">
        <v>459609.69435272302</v>
      </c>
      <c r="CU395" s="239">
        <v>4966222.9362458698</v>
      </c>
      <c r="CV395" s="239">
        <v>44.848274840000002</v>
      </c>
      <c r="CW395" s="239">
        <v>-93.511120660000003</v>
      </c>
      <c r="CX395" s="239" t="s">
        <v>379</v>
      </c>
      <c r="CY395" s="239" t="s">
        <v>2554</v>
      </c>
    </row>
    <row r="396" spans="1:103" x14ac:dyDescent="0.25">
      <c r="A396" s="239">
        <v>636094</v>
      </c>
      <c r="B396" s="239">
        <v>2</v>
      </c>
      <c r="C396" s="239">
        <v>212</v>
      </c>
      <c r="D396" s="239">
        <v>154.27699999999999</v>
      </c>
      <c r="E396" s="239">
        <v>27</v>
      </c>
      <c r="F396" s="239" t="s">
        <v>2515</v>
      </c>
      <c r="H396" s="239" t="s">
        <v>374</v>
      </c>
      <c r="I396" s="239">
        <v>25</v>
      </c>
      <c r="K396" s="239">
        <v>18039413</v>
      </c>
      <c r="M396" s="239">
        <v>9</v>
      </c>
      <c r="N396" s="239">
        <v>20</v>
      </c>
      <c r="O396" s="239">
        <v>2018</v>
      </c>
      <c r="P396" s="239" t="s">
        <v>416</v>
      </c>
      <c r="Q396" s="239">
        <v>7</v>
      </c>
      <c r="R396" s="239" t="s">
        <v>393</v>
      </c>
      <c r="S396" s="239">
        <v>3</v>
      </c>
      <c r="T396" s="239">
        <v>0</v>
      </c>
      <c r="U396" s="239">
        <v>2</v>
      </c>
      <c r="V396" s="239">
        <v>12</v>
      </c>
      <c r="W396" s="239">
        <v>10</v>
      </c>
      <c r="X396" s="239">
        <v>2</v>
      </c>
      <c r="Y396" s="239">
        <v>1</v>
      </c>
      <c r="Z396" s="239">
        <v>3</v>
      </c>
      <c r="AB396" s="239">
        <v>2</v>
      </c>
      <c r="AC396" s="239">
        <v>98</v>
      </c>
      <c r="AD396" s="239" t="s">
        <v>377</v>
      </c>
      <c r="AF396" s="239" t="s">
        <v>378</v>
      </c>
      <c r="AG396" s="239">
        <v>7</v>
      </c>
      <c r="AH396" s="239">
        <v>2</v>
      </c>
      <c r="AI396" s="239">
        <v>2</v>
      </c>
      <c r="AJ396" s="239">
        <v>3</v>
      </c>
      <c r="AK396" s="239">
        <v>21</v>
      </c>
      <c r="AL396" s="239">
        <v>23</v>
      </c>
      <c r="AM396" s="239" t="s">
        <v>384</v>
      </c>
      <c r="AN396" s="239">
        <v>5</v>
      </c>
      <c r="AO396" s="239">
        <v>4</v>
      </c>
      <c r="AS396" s="239">
        <v>15</v>
      </c>
      <c r="AT396" s="239">
        <v>98</v>
      </c>
      <c r="AU396" s="239">
        <v>65</v>
      </c>
      <c r="AV396" s="239">
        <v>11</v>
      </c>
      <c r="AW396" s="239">
        <v>21</v>
      </c>
      <c r="AX396" s="239">
        <v>2</v>
      </c>
      <c r="AY396" s="239">
        <v>2</v>
      </c>
      <c r="AZ396" s="239">
        <v>3</v>
      </c>
      <c r="BA396" s="239">
        <v>34</v>
      </c>
      <c r="BB396" s="239">
        <v>41</v>
      </c>
      <c r="BC396" s="239" t="s">
        <v>374</v>
      </c>
      <c r="BD396" s="239">
        <v>5</v>
      </c>
      <c r="BE396" s="239">
        <v>1</v>
      </c>
      <c r="BI396" s="239">
        <v>15</v>
      </c>
      <c r="BJ396" s="239">
        <v>98</v>
      </c>
      <c r="BK396" s="239">
        <v>65</v>
      </c>
      <c r="BL396" s="239">
        <v>11</v>
      </c>
      <c r="BM396" s="239">
        <v>21</v>
      </c>
      <c r="CT396" s="239">
        <v>459611.71953653399</v>
      </c>
      <c r="CU396" s="239">
        <v>4966234.9910340598</v>
      </c>
      <c r="CV396" s="239">
        <v>44.848383470000002</v>
      </c>
      <c r="CW396" s="239">
        <v>-93.511095990000001</v>
      </c>
      <c r="CX396" s="239" t="s">
        <v>379</v>
      </c>
      <c r="CY396" s="239" t="s">
        <v>2555</v>
      </c>
    </row>
    <row r="397" spans="1:103" x14ac:dyDescent="0.25">
      <c r="A397" s="239">
        <v>10721032</v>
      </c>
      <c r="B397" s="239">
        <v>2</v>
      </c>
      <c r="C397" s="239">
        <v>212</v>
      </c>
      <c r="D397" s="239">
        <v>154.291</v>
      </c>
      <c r="E397" s="239">
        <v>27</v>
      </c>
      <c r="F397" s="239" t="s">
        <v>2515</v>
      </c>
      <c r="H397" s="239" t="s">
        <v>374</v>
      </c>
      <c r="I397" s="239">
        <v>25</v>
      </c>
      <c r="K397" s="239">
        <v>11504376</v>
      </c>
      <c r="L397" s="239">
        <v>111320221</v>
      </c>
      <c r="M397" s="239">
        <v>4</v>
      </c>
      <c r="N397" s="239">
        <v>17</v>
      </c>
      <c r="O397" s="239">
        <v>2011</v>
      </c>
      <c r="P397" s="239" t="s">
        <v>389</v>
      </c>
      <c r="Q397" s="239">
        <v>20</v>
      </c>
      <c r="R397" s="239" t="s">
        <v>376</v>
      </c>
      <c r="S397" s="239">
        <v>4</v>
      </c>
      <c r="T397" s="239">
        <v>0</v>
      </c>
      <c r="U397" s="239">
        <v>1</v>
      </c>
      <c r="V397" s="239">
        <v>4</v>
      </c>
      <c r="W397" s="239">
        <v>26</v>
      </c>
      <c r="X397" s="239">
        <v>2</v>
      </c>
      <c r="Y397" s="239">
        <v>3</v>
      </c>
      <c r="Z397" s="239">
        <v>1</v>
      </c>
      <c r="AB397" s="239">
        <v>1</v>
      </c>
      <c r="AC397" s="239">
        <v>98</v>
      </c>
      <c r="AD397" s="239" t="s">
        <v>404</v>
      </c>
      <c r="AE397" s="239" t="s">
        <v>2484</v>
      </c>
      <c r="AF397" s="239" t="s">
        <v>378</v>
      </c>
      <c r="AG397" s="239">
        <v>3</v>
      </c>
      <c r="AH397" s="239">
        <v>2</v>
      </c>
      <c r="AI397" s="239">
        <v>2</v>
      </c>
      <c r="AJ397" s="239">
        <v>4</v>
      </c>
      <c r="AK397" s="239">
        <v>21</v>
      </c>
      <c r="AL397" s="239">
        <v>30</v>
      </c>
      <c r="AM397" s="239" t="s">
        <v>384</v>
      </c>
      <c r="AN397" s="239">
        <v>5</v>
      </c>
      <c r="AS397" s="239">
        <v>3</v>
      </c>
      <c r="AT397" s="239">
        <v>98</v>
      </c>
      <c r="AU397" s="239">
        <v>65</v>
      </c>
      <c r="AV397" s="239">
        <v>11</v>
      </c>
      <c r="AW397" s="239">
        <v>21</v>
      </c>
      <c r="CT397" s="239">
        <v>459635</v>
      </c>
      <c r="CU397" s="239">
        <v>4966234</v>
      </c>
      <c r="CV397" s="239">
        <v>44.848371499999999</v>
      </c>
      <c r="CW397" s="239">
        <v>-93.510802600000005</v>
      </c>
      <c r="CX397" s="239" t="s">
        <v>379</v>
      </c>
      <c r="CY397" s="239" t="s">
        <v>2556</v>
      </c>
    </row>
    <row r="398" spans="1:103" x14ac:dyDescent="0.25">
      <c r="A398" s="239">
        <v>10798492</v>
      </c>
      <c r="B398" s="239">
        <v>2</v>
      </c>
      <c r="C398" s="239">
        <v>212</v>
      </c>
      <c r="D398" s="239">
        <v>154.291</v>
      </c>
      <c r="E398" s="239">
        <v>27</v>
      </c>
      <c r="F398" s="239" t="s">
        <v>2515</v>
      </c>
      <c r="H398" s="239" t="s">
        <v>374</v>
      </c>
      <c r="I398" s="239">
        <v>25</v>
      </c>
      <c r="L398" s="239">
        <v>121720052</v>
      </c>
      <c r="M398" s="239">
        <v>5</v>
      </c>
      <c r="N398" s="239">
        <v>16</v>
      </c>
      <c r="O398" s="239">
        <v>2012</v>
      </c>
      <c r="P398" s="239" t="s">
        <v>375</v>
      </c>
      <c r="Q398" s="239">
        <v>7</v>
      </c>
      <c r="S398" s="239">
        <v>5</v>
      </c>
      <c r="T398" s="239">
        <v>0</v>
      </c>
      <c r="U398" s="239">
        <v>2</v>
      </c>
      <c r="V398" s="239">
        <v>1</v>
      </c>
      <c r="W398" s="239">
        <v>10</v>
      </c>
      <c r="Y398" s="239">
        <v>1</v>
      </c>
      <c r="Z398" s="239">
        <v>1</v>
      </c>
      <c r="AB398" s="239">
        <v>1</v>
      </c>
      <c r="AC398" s="239">
        <v>98</v>
      </c>
      <c r="AF398" s="239" t="s">
        <v>378</v>
      </c>
      <c r="AG398" s="239">
        <v>7</v>
      </c>
      <c r="AH398" s="239">
        <v>2</v>
      </c>
      <c r="AI398" s="239">
        <v>2</v>
      </c>
      <c r="AJ398" s="239">
        <v>3</v>
      </c>
      <c r="AK398" s="239">
        <v>21</v>
      </c>
      <c r="AL398" s="239">
        <v>23</v>
      </c>
      <c r="AM398" s="239" t="s">
        <v>374</v>
      </c>
      <c r="AT398" s="239">
        <v>98</v>
      </c>
      <c r="AU398" s="239">
        <v>60</v>
      </c>
      <c r="AX398" s="239">
        <v>0</v>
      </c>
      <c r="AY398" s="239">
        <v>2</v>
      </c>
      <c r="AZ398" s="239">
        <v>3</v>
      </c>
      <c r="BB398" s="239">
        <v>43</v>
      </c>
      <c r="BC398" s="239" t="s">
        <v>384</v>
      </c>
      <c r="BJ398" s="239">
        <v>98</v>
      </c>
      <c r="BK398" s="239">
        <v>60</v>
      </c>
      <c r="CT398" s="239">
        <v>459635</v>
      </c>
      <c r="CU398" s="239">
        <v>4966234</v>
      </c>
      <c r="CV398" s="239">
        <v>44.848371499999999</v>
      </c>
      <c r="CW398" s="239">
        <v>-93.510802600000005</v>
      </c>
      <c r="CX398" s="239" t="s">
        <v>379</v>
      </c>
    </row>
    <row r="399" spans="1:103" x14ac:dyDescent="0.25">
      <c r="A399" s="239">
        <v>525546</v>
      </c>
      <c r="B399" s="239">
        <v>2</v>
      </c>
      <c r="C399" s="239">
        <v>212</v>
      </c>
      <c r="D399" s="239">
        <v>154.29400000000001</v>
      </c>
      <c r="E399" s="239">
        <v>27</v>
      </c>
      <c r="F399" s="239" t="s">
        <v>2515</v>
      </c>
      <c r="H399" s="239" t="s">
        <v>374</v>
      </c>
      <c r="I399" s="239">
        <v>25</v>
      </c>
      <c r="K399" s="239" t="s">
        <v>2557</v>
      </c>
      <c r="M399" s="239">
        <v>12</v>
      </c>
      <c r="N399" s="239">
        <v>16</v>
      </c>
      <c r="O399" s="239">
        <v>2017</v>
      </c>
      <c r="P399" s="239" t="s">
        <v>386</v>
      </c>
      <c r="Q399" s="239">
        <v>9</v>
      </c>
      <c r="R399" s="239" t="s">
        <v>393</v>
      </c>
      <c r="S399" s="239">
        <v>5</v>
      </c>
      <c r="T399" s="239">
        <v>0</v>
      </c>
      <c r="U399" s="239">
        <v>1</v>
      </c>
      <c r="W399" s="239">
        <v>62</v>
      </c>
      <c r="X399" s="239">
        <v>2</v>
      </c>
      <c r="Y399" s="239">
        <v>1</v>
      </c>
      <c r="Z399" s="239">
        <v>2</v>
      </c>
      <c r="AB399" s="239">
        <v>5</v>
      </c>
      <c r="AC399" s="239">
        <v>98</v>
      </c>
      <c r="AD399" s="239" t="s">
        <v>377</v>
      </c>
      <c r="AF399" s="239" t="s">
        <v>470</v>
      </c>
      <c r="AG399" s="239">
        <v>3</v>
      </c>
      <c r="AH399" s="239">
        <v>2</v>
      </c>
      <c r="AI399" s="239">
        <v>4</v>
      </c>
      <c r="AJ399" s="239">
        <v>3</v>
      </c>
      <c r="AK399" s="239">
        <v>21</v>
      </c>
      <c r="AL399" s="239">
        <v>29</v>
      </c>
      <c r="AM399" s="239" t="s">
        <v>384</v>
      </c>
      <c r="AN399" s="239">
        <v>5</v>
      </c>
      <c r="AO399" s="239">
        <v>71</v>
      </c>
      <c r="AS399" s="239">
        <v>15</v>
      </c>
      <c r="AT399" s="239">
        <v>9</v>
      </c>
      <c r="AU399" s="239">
        <v>60</v>
      </c>
      <c r="AV399" s="239">
        <v>11</v>
      </c>
      <c r="AW399" s="239">
        <v>21</v>
      </c>
      <c r="CT399" s="239">
        <v>459609.69435272302</v>
      </c>
      <c r="CU399" s="239">
        <v>4966248.3362966701</v>
      </c>
      <c r="CV399" s="239">
        <v>44.848503489999999</v>
      </c>
      <c r="CW399" s="239">
        <v>-93.51112268</v>
      </c>
      <c r="CX399" s="239" t="s">
        <v>379</v>
      </c>
      <c r="CY399" s="239" t="s">
        <v>2558</v>
      </c>
    </row>
    <row r="400" spans="1:103" x14ac:dyDescent="0.25">
      <c r="A400" s="239">
        <v>534653</v>
      </c>
      <c r="B400" s="239">
        <v>2</v>
      </c>
      <c r="C400" s="239">
        <v>212</v>
      </c>
      <c r="D400" s="239">
        <v>154.31</v>
      </c>
      <c r="E400" s="239">
        <v>27</v>
      </c>
      <c r="F400" s="239" t="s">
        <v>2515</v>
      </c>
      <c r="H400" s="239" t="s">
        <v>374</v>
      </c>
      <c r="I400" s="239">
        <v>25</v>
      </c>
      <c r="K400" s="239">
        <v>18500594</v>
      </c>
      <c r="M400" s="239">
        <v>1</v>
      </c>
      <c r="N400" s="239">
        <v>11</v>
      </c>
      <c r="O400" s="239">
        <v>2018</v>
      </c>
      <c r="P400" s="239" t="s">
        <v>416</v>
      </c>
      <c r="Q400" s="239">
        <v>12</v>
      </c>
      <c r="R400" s="239" t="s">
        <v>393</v>
      </c>
      <c r="S400" s="239">
        <v>5</v>
      </c>
      <c r="T400" s="239">
        <v>0</v>
      </c>
      <c r="U400" s="239">
        <v>2</v>
      </c>
      <c r="V400" s="239">
        <v>5</v>
      </c>
      <c r="W400" s="239">
        <v>10</v>
      </c>
      <c r="X400" s="239">
        <v>2</v>
      </c>
      <c r="Y400" s="239">
        <v>1</v>
      </c>
      <c r="Z400" s="239">
        <v>4</v>
      </c>
      <c r="AB400" s="239">
        <v>5</v>
      </c>
      <c r="AC400" s="239">
        <v>98</v>
      </c>
      <c r="AD400" s="239" t="s">
        <v>377</v>
      </c>
      <c r="AF400" s="239" t="s">
        <v>378</v>
      </c>
      <c r="AG400" s="239">
        <v>10</v>
      </c>
      <c r="AH400" s="239">
        <v>2</v>
      </c>
      <c r="AI400" s="239">
        <v>2</v>
      </c>
      <c r="AJ400" s="239">
        <v>3</v>
      </c>
      <c r="AK400" s="239">
        <v>21</v>
      </c>
      <c r="AL400" s="239">
        <v>23</v>
      </c>
      <c r="AM400" s="239" t="s">
        <v>374</v>
      </c>
      <c r="AN400" s="239">
        <v>5</v>
      </c>
      <c r="AO400" s="239">
        <v>75</v>
      </c>
      <c r="AS400" s="239">
        <v>15</v>
      </c>
      <c r="AT400" s="239">
        <v>98</v>
      </c>
      <c r="AU400" s="239">
        <v>65</v>
      </c>
      <c r="AV400" s="239">
        <v>11</v>
      </c>
      <c r="AW400" s="239">
        <v>21</v>
      </c>
      <c r="AX400" s="239">
        <v>2</v>
      </c>
      <c r="AY400" s="239">
        <v>49</v>
      </c>
      <c r="AZ400" s="239">
        <v>3</v>
      </c>
      <c r="BA400" s="239">
        <v>21</v>
      </c>
      <c r="BB400" s="239">
        <v>22</v>
      </c>
      <c r="BC400" s="239" t="s">
        <v>374</v>
      </c>
      <c r="BD400" s="239">
        <v>5</v>
      </c>
      <c r="BE400" s="239">
        <v>1</v>
      </c>
      <c r="BI400" s="239">
        <v>15</v>
      </c>
      <c r="BJ400" s="239">
        <v>98</v>
      </c>
      <c r="BK400" s="239">
        <v>65</v>
      </c>
      <c r="BL400" s="239">
        <v>11</v>
      </c>
      <c r="BM400" s="239">
        <v>21</v>
      </c>
      <c r="CT400" s="239">
        <v>459660.49445432302</v>
      </c>
      <c r="CU400" s="239">
        <v>4966248.3362966701</v>
      </c>
      <c r="CV400" s="239">
        <v>44.848506360000002</v>
      </c>
      <c r="CW400" s="239">
        <v>-93.510479849999996</v>
      </c>
      <c r="CX400" s="239" t="s">
        <v>379</v>
      </c>
      <c r="CY400" s="239" t="s">
        <v>2559</v>
      </c>
    </row>
    <row r="401" spans="1:103" x14ac:dyDescent="0.25">
      <c r="A401" s="239">
        <v>650274</v>
      </c>
      <c r="B401" s="239">
        <v>2</v>
      </c>
      <c r="C401" s="239">
        <v>212</v>
      </c>
      <c r="D401" s="239">
        <v>154.37700000000001</v>
      </c>
      <c r="E401" s="239">
        <v>27</v>
      </c>
      <c r="F401" s="239" t="s">
        <v>2515</v>
      </c>
      <c r="H401" s="239" t="s">
        <v>374</v>
      </c>
      <c r="I401" s="239">
        <v>25</v>
      </c>
      <c r="K401" s="239">
        <v>18511881</v>
      </c>
      <c r="M401" s="239">
        <v>10</v>
      </c>
      <c r="N401" s="239">
        <v>8</v>
      </c>
      <c r="O401" s="239">
        <v>2018</v>
      </c>
      <c r="P401" s="239" t="s">
        <v>381</v>
      </c>
      <c r="Q401" s="239">
        <v>7</v>
      </c>
      <c r="R401" s="239" t="s">
        <v>393</v>
      </c>
      <c r="S401" s="239">
        <v>5</v>
      </c>
      <c r="T401" s="239">
        <v>0</v>
      </c>
      <c r="U401" s="239">
        <v>2</v>
      </c>
      <c r="V401" s="239">
        <v>12</v>
      </c>
      <c r="W401" s="239">
        <v>10</v>
      </c>
      <c r="X401" s="239">
        <v>2</v>
      </c>
      <c r="Y401" s="239">
        <v>2</v>
      </c>
      <c r="Z401" s="239">
        <v>3</v>
      </c>
      <c r="AB401" s="239">
        <v>2</v>
      </c>
      <c r="AC401" s="239">
        <v>98</v>
      </c>
      <c r="AD401" s="239" t="s">
        <v>377</v>
      </c>
      <c r="AF401" s="239" t="s">
        <v>378</v>
      </c>
      <c r="AG401" s="239">
        <v>7</v>
      </c>
      <c r="AH401" s="239">
        <v>2</v>
      </c>
      <c r="AI401" s="239">
        <v>2</v>
      </c>
      <c r="AJ401" s="239">
        <v>3</v>
      </c>
      <c r="AK401" s="239">
        <v>21</v>
      </c>
      <c r="AL401" s="239">
        <v>23</v>
      </c>
      <c r="AM401" s="239" t="s">
        <v>374</v>
      </c>
      <c r="AN401" s="239">
        <v>5</v>
      </c>
      <c r="AO401" s="239">
        <v>4</v>
      </c>
      <c r="AS401" s="239">
        <v>15</v>
      </c>
      <c r="AT401" s="239">
        <v>9</v>
      </c>
      <c r="AU401" s="239">
        <v>65</v>
      </c>
      <c r="AV401" s="239">
        <v>11</v>
      </c>
      <c r="AW401" s="239">
        <v>21</v>
      </c>
      <c r="AX401" s="239">
        <v>2</v>
      </c>
      <c r="AY401" s="239">
        <v>2</v>
      </c>
      <c r="AZ401" s="239">
        <v>3</v>
      </c>
      <c r="BA401" s="239">
        <v>21</v>
      </c>
      <c r="BB401" s="239">
        <v>63</v>
      </c>
      <c r="BC401" s="239" t="s">
        <v>374</v>
      </c>
      <c r="BD401" s="239">
        <v>5</v>
      </c>
      <c r="BE401" s="239">
        <v>1</v>
      </c>
      <c r="BI401" s="239">
        <v>15</v>
      </c>
      <c r="BJ401" s="239">
        <v>9</v>
      </c>
      <c r="BK401" s="239">
        <v>65</v>
      </c>
      <c r="BL401" s="239">
        <v>11</v>
      </c>
      <c r="BM401" s="239">
        <v>21</v>
      </c>
      <c r="CT401" s="239">
        <v>459770.561341124</v>
      </c>
      <c r="CU401" s="239">
        <v>4966256.8029802702</v>
      </c>
      <c r="CV401" s="239">
        <v>44.848588790000001</v>
      </c>
      <c r="CW401" s="239">
        <v>-93.509087719999997</v>
      </c>
      <c r="CX401" s="239" t="s">
        <v>379</v>
      </c>
      <c r="CY401" s="239" t="s">
        <v>2560</v>
      </c>
    </row>
    <row r="402" spans="1:103" x14ac:dyDescent="0.25">
      <c r="A402" s="239">
        <v>798640</v>
      </c>
      <c r="B402" s="239">
        <v>2</v>
      </c>
      <c r="C402" s="239">
        <v>212</v>
      </c>
      <c r="D402" s="239">
        <v>154.40799999999999</v>
      </c>
      <c r="E402" s="239">
        <v>27</v>
      </c>
      <c r="F402" s="239" t="s">
        <v>2515</v>
      </c>
      <c r="H402" s="239" t="s">
        <v>374</v>
      </c>
      <c r="I402" s="239">
        <v>25</v>
      </c>
      <c r="K402" s="239">
        <v>20005821</v>
      </c>
      <c r="L402" s="239">
        <v>200490022</v>
      </c>
      <c r="M402" s="239">
        <v>2</v>
      </c>
      <c r="N402" s="239">
        <v>18</v>
      </c>
      <c r="O402" s="239">
        <v>2020</v>
      </c>
      <c r="P402" s="239" t="s">
        <v>391</v>
      </c>
      <c r="Q402" s="239">
        <v>6</v>
      </c>
      <c r="R402" s="239" t="s">
        <v>376</v>
      </c>
      <c r="S402" s="239">
        <v>5</v>
      </c>
      <c r="T402" s="239">
        <v>0</v>
      </c>
      <c r="U402" s="239">
        <v>1</v>
      </c>
      <c r="W402" s="239">
        <v>55</v>
      </c>
      <c r="X402" s="239">
        <v>2</v>
      </c>
      <c r="Y402" s="239">
        <v>4</v>
      </c>
      <c r="Z402" s="239">
        <v>4</v>
      </c>
      <c r="AB402" s="239">
        <v>5</v>
      </c>
      <c r="AC402" s="239">
        <v>98</v>
      </c>
      <c r="AD402" s="239" t="s">
        <v>377</v>
      </c>
      <c r="AF402" s="239" t="s">
        <v>470</v>
      </c>
      <c r="AG402" s="239">
        <v>3</v>
      </c>
      <c r="AH402" s="239">
        <v>2</v>
      </c>
      <c r="AI402" s="239">
        <v>4</v>
      </c>
      <c r="AJ402" s="239">
        <v>4</v>
      </c>
      <c r="AK402" s="239">
        <v>21</v>
      </c>
      <c r="AL402" s="239">
        <v>60</v>
      </c>
      <c r="AM402" s="239" t="s">
        <v>374</v>
      </c>
      <c r="AN402" s="239">
        <v>5</v>
      </c>
      <c r="AO402" s="239">
        <v>1</v>
      </c>
      <c r="AS402" s="239">
        <v>15</v>
      </c>
      <c r="AT402" s="239">
        <v>9</v>
      </c>
      <c r="AU402" s="239">
        <v>60</v>
      </c>
      <c r="AV402" s="239">
        <v>11</v>
      </c>
      <c r="AW402" s="239">
        <v>21</v>
      </c>
      <c r="CT402" s="239">
        <v>459824.84183777799</v>
      </c>
      <c r="CU402" s="239">
        <v>4966294.1674741497</v>
      </c>
      <c r="CV402" s="239">
        <v>44.848928200000003</v>
      </c>
      <c r="CW402" s="239">
        <v>-93.508403810000004</v>
      </c>
      <c r="CX402" s="239" t="s">
        <v>379</v>
      </c>
      <c r="CY402" s="239" t="s">
        <v>2561</v>
      </c>
    </row>
    <row r="403" spans="1:103" x14ac:dyDescent="0.25">
      <c r="A403" s="239">
        <v>567428</v>
      </c>
      <c r="B403" s="239">
        <v>2</v>
      </c>
      <c r="C403" s="239">
        <v>212</v>
      </c>
      <c r="D403" s="239">
        <v>154.42699999999999</v>
      </c>
      <c r="E403" s="239">
        <v>27</v>
      </c>
      <c r="F403" s="239" t="s">
        <v>2515</v>
      </c>
      <c r="H403" s="239" t="s">
        <v>374</v>
      </c>
      <c r="I403" s="239">
        <v>25</v>
      </c>
      <c r="K403" s="239">
        <v>18502858</v>
      </c>
      <c r="M403" s="239">
        <v>2</v>
      </c>
      <c r="N403" s="239">
        <v>20</v>
      </c>
      <c r="O403" s="239">
        <v>2018</v>
      </c>
      <c r="P403" s="239" t="s">
        <v>391</v>
      </c>
      <c r="Q403" s="239">
        <v>7</v>
      </c>
      <c r="R403" s="239" t="s">
        <v>376</v>
      </c>
      <c r="S403" s="239">
        <v>5</v>
      </c>
      <c r="T403" s="239">
        <v>0</v>
      </c>
      <c r="U403" s="239">
        <v>1</v>
      </c>
      <c r="W403" s="239">
        <v>61</v>
      </c>
      <c r="X403" s="239">
        <v>2</v>
      </c>
      <c r="Y403" s="239">
        <v>1</v>
      </c>
      <c r="Z403" s="239">
        <v>1</v>
      </c>
      <c r="AB403" s="239">
        <v>5</v>
      </c>
      <c r="AC403" s="239">
        <v>98</v>
      </c>
      <c r="AD403" s="239" t="s">
        <v>377</v>
      </c>
      <c r="AF403" s="239" t="s">
        <v>470</v>
      </c>
      <c r="AG403" s="239">
        <v>3</v>
      </c>
      <c r="AH403" s="239">
        <v>2</v>
      </c>
      <c r="AI403" s="239">
        <v>2</v>
      </c>
      <c r="AJ403" s="239">
        <v>4</v>
      </c>
      <c r="AK403" s="239">
        <v>21</v>
      </c>
      <c r="AL403" s="239">
        <v>17</v>
      </c>
      <c r="AM403" s="239" t="s">
        <v>374</v>
      </c>
      <c r="AN403" s="239">
        <v>5</v>
      </c>
      <c r="AO403" s="239">
        <v>68</v>
      </c>
      <c r="AS403" s="239">
        <v>15</v>
      </c>
      <c r="AT403" s="239">
        <v>98</v>
      </c>
      <c r="AU403" s="239">
        <v>55</v>
      </c>
      <c r="AV403" s="239">
        <v>11</v>
      </c>
      <c r="AW403" s="239">
        <v>21</v>
      </c>
      <c r="CT403" s="239">
        <v>459838.29480992397</v>
      </c>
      <c r="CU403" s="239">
        <v>4966292.7863855697</v>
      </c>
      <c r="CV403" s="239">
        <v>44.848916529999997</v>
      </c>
      <c r="CW403" s="239">
        <v>-93.508233469999993</v>
      </c>
      <c r="CX403" s="239" t="s">
        <v>379</v>
      </c>
      <c r="CY403" s="239" t="s">
        <v>2562</v>
      </c>
    </row>
    <row r="404" spans="1:103" x14ac:dyDescent="0.25">
      <c r="A404" s="239">
        <v>622600</v>
      </c>
      <c r="B404" s="239">
        <v>2</v>
      </c>
      <c r="C404" s="239">
        <v>212</v>
      </c>
      <c r="D404" s="239">
        <v>154.453</v>
      </c>
      <c r="E404" s="239">
        <v>27</v>
      </c>
      <c r="F404" s="239" t="s">
        <v>2515</v>
      </c>
      <c r="H404" s="239" t="s">
        <v>374</v>
      </c>
      <c r="I404" s="239">
        <v>25</v>
      </c>
      <c r="K404" s="239">
        <v>18508871</v>
      </c>
      <c r="M404" s="239">
        <v>7</v>
      </c>
      <c r="N404" s="239">
        <v>22</v>
      </c>
      <c r="O404" s="239">
        <v>2018</v>
      </c>
      <c r="P404" s="239" t="s">
        <v>389</v>
      </c>
      <c r="Q404" s="239">
        <v>7</v>
      </c>
      <c r="R404" s="239" t="s">
        <v>376</v>
      </c>
      <c r="S404" s="239">
        <v>5</v>
      </c>
      <c r="T404" s="239">
        <v>0</v>
      </c>
      <c r="U404" s="239">
        <v>1</v>
      </c>
      <c r="W404" s="239">
        <v>55</v>
      </c>
      <c r="X404" s="239">
        <v>2</v>
      </c>
      <c r="Y404" s="239">
        <v>1</v>
      </c>
      <c r="Z404" s="239">
        <v>2</v>
      </c>
      <c r="AB404" s="239">
        <v>1</v>
      </c>
      <c r="AC404" s="239">
        <v>98</v>
      </c>
      <c r="AD404" s="239" t="s">
        <v>2563</v>
      </c>
      <c r="AF404" s="239" t="s">
        <v>378</v>
      </c>
      <c r="AG404" s="239">
        <v>3</v>
      </c>
      <c r="AH404" s="239">
        <v>2</v>
      </c>
      <c r="AI404" s="239">
        <v>2</v>
      </c>
      <c r="AJ404" s="239">
        <v>4</v>
      </c>
      <c r="AK404" s="239">
        <v>21</v>
      </c>
      <c r="AL404" s="239">
        <v>32</v>
      </c>
      <c r="AM404" s="239" t="s">
        <v>384</v>
      </c>
      <c r="AN404" s="239">
        <v>10</v>
      </c>
      <c r="AO404" s="239">
        <v>70</v>
      </c>
      <c r="AS404" s="239">
        <v>15</v>
      </c>
      <c r="AT404" s="239">
        <v>9</v>
      </c>
      <c r="AU404" s="239">
        <v>65</v>
      </c>
      <c r="AV404" s="239">
        <v>11</v>
      </c>
      <c r="AW404" s="239">
        <v>21</v>
      </c>
      <c r="CT404" s="239">
        <v>459889.09491152398</v>
      </c>
      <c r="CU404" s="239">
        <v>4966290.6697146697</v>
      </c>
      <c r="CV404" s="239">
        <v>44.848900329999999</v>
      </c>
      <c r="CW404" s="239">
        <v>-93.507590469999997</v>
      </c>
      <c r="CX404" s="239" t="s">
        <v>379</v>
      </c>
      <c r="CY404" s="239" t="s">
        <v>2564</v>
      </c>
    </row>
    <row r="405" spans="1:103" x14ac:dyDescent="0.25">
      <c r="A405" s="239">
        <v>500500</v>
      </c>
      <c r="B405" s="239">
        <v>2</v>
      </c>
      <c r="C405" s="239">
        <v>212</v>
      </c>
      <c r="D405" s="239">
        <v>154.52000000000001</v>
      </c>
      <c r="E405" s="239">
        <v>27</v>
      </c>
      <c r="F405" s="239" t="s">
        <v>2515</v>
      </c>
      <c r="H405" s="239" t="s">
        <v>374</v>
      </c>
      <c r="I405" s="239">
        <v>25</v>
      </c>
      <c r="K405" s="239">
        <v>17510080</v>
      </c>
      <c r="M405" s="239">
        <v>9</v>
      </c>
      <c r="N405" s="239">
        <v>10</v>
      </c>
      <c r="O405" s="239">
        <v>2017</v>
      </c>
      <c r="P405" s="239" t="s">
        <v>389</v>
      </c>
      <c r="Q405" s="239">
        <v>5</v>
      </c>
      <c r="R405" s="239" t="s">
        <v>376</v>
      </c>
      <c r="S405" s="239">
        <v>5</v>
      </c>
      <c r="T405" s="239">
        <v>0</v>
      </c>
      <c r="U405" s="239">
        <v>1</v>
      </c>
      <c r="W405" s="239">
        <v>32</v>
      </c>
      <c r="X405" s="239">
        <v>2</v>
      </c>
      <c r="Y405" s="239">
        <v>4</v>
      </c>
      <c r="Z405" s="239">
        <v>2</v>
      </c>
      <c r="AB405" s="239">
        <v>1</v>
      </c>
      <c r="AC405" s="239">
        <v>98</v>
      </c>
      <c r="AD405" s="239" t="s">
        <v>377</v>
      </c>
      <c r="AF405" s="239" t="s">
        <v>470</v>
      </c>
      <c r="AG405" s="239">
        <v>3</v>
      </c>
      <c r="AH405" s="239">
        <v>1</v>
      </c>
      <c r="AI405" s="239">
        <v>2</v>
      </c>
      <c r="AJ405" s="239">
        <v>4</v>
      </c>
      <c r="AK405" s="239">
        <v>21</v>
      </c>
      <c r="AL405" s="239">
        <v>24</v>
      </c>
      <c r="AM405" s="239" t="s">
        <v>374</v>
      </c>
      <c r="AN405" s="239">
        <v>10</v>
      </c>
      <c r="AO405" s="239">
        <v>90</v>
      </c>
      <c r="AS405" s="239">
        <v>15</v>
      </c>
      <c r="AT405" s="239">
        <v>9</v>
      </c>
      <c r="AU405" s="239">
        <v>65</v>
      </c>
      <c r="AV405" s="239">
        <v>11</v>
      </c>
      <c r="AW405" s="239">
        <v>21</v>
      </c>
      <c r="CT405" s="239">
        <v>459961.061722124</v>
      </c>
      <c r="CU405" s="239">
        <v>4966343.5864871703</v>
      </c>
      <c r="CV405" s="239">
        <v>44.849380719999999</v>
      </c>
      <c r="CW405" s="239">
        <v>-93.506683960000004</v>
      </c>
      <c r="CX405" s="239" t="s">
        <v>379</v>
      </c>
      <c r="CY405" s="239" t="s">
        <v>2565</v>
      </c>
    </row>
    <row r="406" spans="1:103" x14ac:dyDescent="0.25">
      <c r="A406" s="239">
        <v>696856</v>
      </c>
      <c r="B406" s="239">
        <v>2</v>
      </c>
      <c r="C406" s="239">
        <v>212</v>
      </c>
      <c r="D406" s="239">
        <v>154.53700000000001</v>
      </c>
      <c r="E406" s="239">
        <v>27</v>
      </c>
      <c r="F406" s="239" t="s">
        <v>2515</v>
      </c>
      <c r="H406" s="239" t="s">
        <v>374</v>
      </c>
      <c r="I406" s="239">
        <v>25</v>
      </c>
      <c r="K406" s="239">
        <v>19503838</v>
      </c>
      <c r="M406" s="239">
        <v>3</v>
      </c>
      <c r="N406" s="239">
        <v>9</v>
      </c>
      <c r="O406" s="239">
        <v>2019</v>
      </c>
      <c r="P406" s="239" t="s">
        <v>386</v>
      </c>
      <c r="Q406" s="239">
        <v>19</v>
      </c>
      <c r="R406" s="239" t="s">
        <v>376</v>
      </c>
      <c r="S406" s="239">
        <v>5</v>
      </c>
      <c r="T406" s="239">
        <v>0</v>
      </c>
      <c r="U406" s="239">
        <v>1</v>
      </c>
      <c r="W406" s="239">
        <v>83</v>
      </c>
      <c r="X406" s="239">
        <v>2</v>
      </c>
      <c r="Y406" s="239">
        <v>6</v>
      </c>
      <c r="Z406" s="239">
        <v>2</v>
      </c>
      <c r="AA406" s="239">
        <v>4</v>
      </c>
      <c r="AB406" s="239">
        <v>3</v>
      </c>
      <c r="AC406" s="239">
        <v>98</v>
      </c>
      <c r="AD406" s="239" t="s">
        <v>377</v>
      </c>
      <c r="AF406" s="239" t="s">
        <v>470</v>
      </c>
      <c r="AG406" s="239">
        <v>3</v>
      </c>
      <c r="AH406" s="239">
        <v>2</v>
      </c>
      <c r="AI406" s="239">
        <v>2</v>
      </c>
      <c r="AJ406" s="239">
        <v>4</v>
      </c>
      <c r="AK406" s="239">
        <v>21</v>
      </c>
      <c r="AL406" s="239">
        <v>18</v>
      </c>
      <c r="AM406" s="239" t="s">
        <v>374</v>
      </c>
      <c r="AN406" s="239">
        <v>5</v>
      </c>
      <c r="AO406" s="239">
        <v>70</v>
      </c>
      <c r="AS406" s="239">
        <v>15</v>
      </c>
      <c r="AT406" s="239">
        <v>9</v>
      </c>
      <c r="AU406" s="239">
        <v>65</v>
      </c>
      <c r="AV406" s="239">
        <v>11</v>
      </c>
      <c r="AW406" s="239">
        <v>21</v>
      </c>
      <c r="CT406" s="239">
        <v>460028.79519092501</v>
      </c>
      <c r="CU406" s="239">
        <v>4966328.7697908701</v>
      </c>
      <c r="CV406" s="239">
        <v>44.849251150000001</v>
      </c>
      <c r="CW406" s="239">
        <v>-93.505825669999993</v>
      </c>
      <c r="CX406" s="239" t="s">
        <v>379</v>
      </c>
      <c r="CY406" s="239" t="s">
        <v>2566</v>
      </c>
    </row>
    <row r="407" spans="1:103" x14ac:dyDescent="0.25">
      <c r="A407" s="239">
        <v>809903</v>
      </c>
      <c r="B407" s="239">
        <v>2</v>
      </c>
      <c r="C407" s="239">
        <v>212</v>
      </c>
      <c r="D407" s="239">
        <v>154.541</v>
      </c>
      <c r="E407" s="239">
        <v>27</v>
      </c>
      <c r="F407" s="239" t="s">
        <v>2515</v>
      </c>
      <c r="H407" s="239" t="s">
        <v>374</v>
      </c>
      <c r="I407" s="239">
        <v>25</v>
      </c>
      <c r="K407" s="239">
        <v>20504058</v>
      </c>
      <c r="L407" s="239">
        <v>201330005</v>
      </c>
      <c r="M407" s="239">
        <v>5</v>
      </c>
      <c r="N407" s="239">
        <v>12</v>
      </c>
      <c r="O407" s="239">
        <v>2020</v>
      </c>
      <c r="P407" s="239" t="s">
        <v>391</v>
      </c>
      <c r="Q407" s="239">
        <v>5</v>
      </c>
      <c r="R407" s="239" t="s">
        <v>376</v>
      </c>
      <c r="S407" s="239">
        <v>4</v>
      </c>
      <c r="T407" s="239">
        <v>0</v>
      </c>
      <c r="U407" s="239">
        <v>1</v>
      </c>
      <c r="W407" s="239">
        <v>55</v>
      </c>
      <c r="X407" s="239">
        <v>2</v>
      </c>
      <c r="Y407" s="239">
        <v>2</v>
      </c>
      <c r="Z407" s="239">
        <v>1</v>
      </c>
      <c r="AB407" s="239">
        <v>1</v>
      </c>
      <c r="AC407" s="239">
        <v>98</v>
      </c>
      <c r="AD407" s="239" t="s">
        <v>377</v>
      </c>
      <c r="AF407" s="239" t="s">
        <v>470</v>
      </c>
      <c r="AG407" s="239">
        <v>3</v>
      </c>
      <c r="AH407" s="239">
        <v>2</v>
      </c>
      <c r="AI407" s="239">
        <v>4</v>
      </c>
      <c r="AJ407" s="239">
        <v>4</v>
      </c>
      <c r="AK407" s="239">
        <v>21</v>
      </c>
      <c r="AL407" s="239">
        <v>35</v>
      </c>
      <c r="AM407" s="239" t="s">
        <v>384</v>
      </c>
      <c r="AN407" s="239">
        <v>9</v>
      </c>
      <c r="AO407" s="239">
        <v>68</v>
      </c>
      <c r="AP407" s="239">
        <v>70</v>
      </c>
      <c r="AS407" s="239">
        <v>15</v>
      </c>
      <c r="AT407" s="239">
        <v>9</v>
      </c>
      <c r="AU407" s="239">
        <v>65</v>
      </c>
      <c r="AV407" s="239">
        <v>11</v>
      </c>
      <c r="AW407" s="239">
        <v>21</v>
      </c>
      <c r="CT407" s="239">
        <v>460037.261874524</v>
      </c>
      <c r="CU407" s="239">
        <v>4966324.5364490701</v>
      </c>
      <c r="CV407" s="239">
        <v>44.849213509999998</v>
      </c>
      <c r="CW407" s="239">
        <v>-93.505718200000004</v>
      </c>
      <c r="CX407" s="239" t="s">
        <v>379</v>
      </c>
      <c r="CY407" s="239" t="s">
        <v>2567</v>
      </c>
    </row>
    <row r="408" spans="1:103" x14ac:dyDescent="0.25">
      <c r="A408" s="239">
        <v>820512</v>
      </c>
      <c r="B408" s="239">
        <v>2</v>
      </c>
      <c r="C408" s="239">
        <v>212</v>
      </c>
      <c r="D408" s="239">
        <v>154.553</v>
      </c>
      <c r="E408" s="239">
        <v>27</v>
      </c>
      <c r="F408" s="239" t="s">
        <v>2515</v>
      </c>
      <c r="H408" s="239" t="s">
        <v>374</v>
      </c>
      <c r="I408" s="239">
        <v>25</v>
      </c>
      <c r="K408" s="239">
        <v>20505440</v>
      </c>
      <c r="L408" s="239">
        <v>201900195</v>
      </c>
      <c r="M408" s="239">
        <v>7</v>
      </c>
      <c r="N408" s="239">
        <v>8</v>
      </c>
      <c r="O408" s="239">
        <v>2020</v>
      </c>
      <c r="P408" s="239" t="s">
        <v>375</v>
      </c>
      <c r="Q408" s="239">
        <v>9</v>
      </c>
      <c r="R408" s="239" t="s">
        <v>207</v>
      </c>
      <c r="S408" s="239">
        <v>5</v>
      </c>
      <c r="T408" s="239">
        <v>0</v>
      </c>
      <c r="U408" s="239">
        <v>2</v>
      </c>
      <c r="V408" s="239">
        <v>12</v>
      </c>
      <c r="W408" s="239">
        <v>10</v>
      </c>
      <c r="X408" s="239">
        <v>2</v>
      </c>
      <c r="Y408" s="239">
        <v>1</v>
      </c>
      <c r="Z408" s="239">
        <v>1</v>
      </c>
      <c r="AB408" s="239">
        <v>1</v>
      </c>
      <c r="AC408" s="239">
        <v>98</v>
      </c>
      <c r="AD408" s="239" t="s">
        <v>377</v>
      </c>
      <c r="AF408" s="239" t="s">
        <v>470</v>
      </c>
      <c r="AG408" s="239">
        <v>7</v>
      </c>
      <c r="AH408" s="239">
        <v>1</v>
      </c>
      <c r="AI408" s="239">
        <v>4</v>
      </c>
      <c r="AJ408" s="239">
        <v>4</v>
      </c>
      <c r="AK408" s="239">
        <v>26</v>
      </c>
      <c r="AL408" s="239">
        <v>52</v>
      </c>
      <c r="AM408" s="239" t="s">
        <v>374</v>
      </c>
      <c r="AN408" s="239">
        <v>5</v>
      </c>
      <c r="AO408" s="239">
        <v>70</v>
      </c>
      <c r="AS408" s="239">
        <v>15</v>
      </c>
      <c r="AT408" s="239">
        <v>98</v>
      </c>
      <c r="AU408" s="239">
        <v>55</v>
      </c>
      <c r="AV408" s="239">
        <v>11</v>
      </c>
      <c r="AW408" s="239">
        <v>21</v>
      </c>
      <c r="AX408" s="239">
        <v>2</v>
      </c>
      <c r="AY408" s="239">
        <v>4</v>
      </c>
      <c r="AZ408" s="239">
        <v>4</v>
      </c>
      <c r="BA408" s="239">
        <v>21</v>
      </c>
      <c r="BB408" s="239">
        <v>41</v>
      </c>
      <c r="BC408" s="239" t="s">
        <v>374</v>
      </c>
      <c r="BD408" s="239">
        <v>5</v>
      </c>
      <c r="BE408" s="239">
        <v>70</v>
      </c>
      <c r="BI408" s="239">
        <v>15</v>
      </c>
      <c r="BJ408" s="239">
        <v>98</v>
      </c>
      <c r="BK408" s="239">
        <v>55</v>
      </c>
      <c r="BL408" s="239">
        <v>11</v>
      </c>
      <c r="BM408" s="239">
        <v>21</v>
      </c>
      <c r="CT408" s="239">
        <v>460054.19524172402</v>
      </c>
      <c r="CU408" s="239">
        <v>4966333.0031326702</v>
      </c>
      <c r="CV408" s="239">
        <v>44.849290680000003</v>
      </c>
      <c r="CW408" s="239">
        <v>-93.505504590000001</v>
      </c>
      <c r="CX408" s="239" t="s">
        <v>379</v>
      </c>
      <c r="CY408" s="239" t="s">
        <v>2568</v>
      </c>
    </row>
    <row r="409" spans="1:103" x14ac:dyDescent="0.25">
      <c r="A409" s="239">
        <v>746276</v>
      </c>
      <c r="B409" s="239">
        <v>2</v>
      </c>
      <c r="C409" s="239">
        <v>212</v>
      </c>
      <c r="D409" s="239">
        <v>154.55500000000001</v>
      </c>
      <c r="E409" s="239">
        <v>27</v>
      </c>
      <c r="F409" s="239" t="s">
        <v>2515</v>
      </c>
      <c r="H409" s="239" t="s">
        <v>374</v>
      </c>
      <c r="I409" s="239">
        <v>25</v>
      </c>
      <c r="K409" s="239">
        <v>19510927</v>
      </c>
      <c r="M409" s="239">
        <v>9</v>
      </c>
      <c r="N409" s="239">
        <v>9</v>
      </c>
      <c r="O409" s="239">
        <v>2019</v>
      </c>
      <c r="P409" s="239" t="s">
        <v>381</v>
      </c>
      <c r="Q409" s="239">
        <v>7</v>
      </c>
      <c r="R409" s="239" t="s">
        <v>393</v>
      </c>
      <c r="S409" s="239">
        <v>5</v>
      </c>
      <c r="T409" s="239">
        <v>0</v>
      </c>
      <c r="U409" s="239">
        <v>3</v>
      </c>
      <c r="V409" s="239">
        <v>12</v>
      </c>
      <c r="W409" s="239">
        <v>10</v>
      </c>
      <c r="X409" s="239">
        <v>2</v>
      </c>
      <c r="Y409" s="239">
        <v>1</v>
      </c>
      <c r="Z409" s="239">
        <v>2</v>
      </c>
      <c r="AB409" s="239">
        <v>1</v>
      </c>
      <c r="AC409" s="239">
        <v>98</v>
      </c>
      <c r="AD409" s="239" t="s">
        <v>2569</v>
      </c>
      <c r="AF409" s="239" t="s">
        <v>470</v>
      </c>
      <c r="AG409" s="239">
        <v>7</v>
      </c>
      <c r="AH409" s="239">
        <v>2</v>
      </c>
      <c r="AI409" s="239">
        <v>4</v>
      </c>
      <c r="AJ409" s="239">
        <v>3</v>
      </c>
      <c r="AK409" s="239">
        <v>21</v>
      </c>
      <c r="AL409" s="239">
        <v>31</v>
      </c>
      <c r="AM409" s="239" t="s">
        <v>384</v>
      </c>
      <c r="AN409" s="239">
        <v>5</v>
      </c>
      <c r="AO409" s="239">
        <v>70</v>
      </c>
      <c r="AS409" s="239">
        <v>15</v>
      </c>
      <c r="AT409" s="239">
        <v>9</v>
      </c>
      <c r="AU409" s="239">
        <v>60</v>
      </c>
      <c r="AV409" s="239">
        <v>11</v>
      </c>
      <c r="AW409" s="239">
        <v>21</v>
      </c>
      <c r="AX409" s="239">
        <v>2</v>
      </c>
      <c r="AY409" s="239">
        <v>4</v>
      </c>
      <c r="AZ409" s="239">
        <v>3</v>
      </c>
      <c r="BA409" s="239">
        <v>21</v>
      </c>
      <c r="BB409" s="239">
        <v>30</v>
      </c>
      <c r="BC409" s="239" t="s">
        <v>374</v>
      </c>
      <c r="BD409" s="239">
        <v>5</v>
      </c>
      <c r="BE409" s="239">
        <v>1</v>
      </c>
      <c r="BI409" s="239">
        <v>15</v>
      </c>
      <c r="BJ409" s="239">
        <v>9</v>
      </c>
      <c r="BK409" s="239">
        <v>60</v>
      </c>
      <c r="BL409" s="239">
        <v>11</v>
      </c>
      <c r="BM409" s="239">
        <v>21</v>
      </c>
      <c r="BN409" s="239">
        <v>2</v>
      </c>
      <c r="BO409" s="239">
        <v>2</v>
      </c>
      <c r="BP409" s="239">
        <v>3</v>
      </c>
      <c r="BQ409" s="239">
        <v>21</v>
      </c>
      <c r="BR409" s="239">
        <v>26</v>
      </c>
      <c r="BS409" s="239" t="s">
        <v>374</v>
      </c>
      <c r="BT409" s="239">
        <v>5</v>
      </c>
      <c r="BU409" s="239">
        <v>74</v>
      </c>
      <c r="BY409" s="239">
        <v>15</v>
      </c>
      <c r="BZ409" s="239">
        <v>9</v>
      </c>
      <c r="CA409" s="239">
        <v>60</v>
      </c>
      <c r="CB409" s="239">
        <v>11</v>
      </c>
      <c r="CC409" s="239">
        <v>21</v>
      </c>
      <c r="CT409" s="239">
        <v>460058.42858352402</v>
      </c>
      <c r="CU409" s="239">
        <v>4966328.7697908701</v>
      </c>
      <c r="CV409" s="239">
        <v>44.849252810000003</v>
      </c>
      <c r="CW409" s="239">
        <v>-93.505450690000004</v>
      </c>
      <c r="CX409" s="239" t="s">
        <v>379</v>
      </c>
      <c r="CY409" s="239" t="s">
        <v>2570</v>
      </c>
    </row>
    <row r="410" spans="1:103" x14ac:dyDescent="0.25">
      <c r="A410" s="239">
        <v>864476</v>
      </c>
      <c r="B410" s="239">
        <v>2</v>
      </c>
      <c r="C410" s="239">
        <v>212</v>
      </c>
      <c r="D410" s="239">
        <v>154.566</v>
      </c>
      <c r="E410" s="239">
        <v>27</v>
      </c>
      <c r="F410" s="239" t="s">
        <v>2515</v>
      </c>
      <c r="H410" s="239" t="s">
        <v>374</v>
      </c>
      <c r="I410" s="239">
        <v>25</v>
      </c>
      <c r="K410" s="239">
        <v>20509848</v>
      </c>
      <c r="L410" s="239">
        <v>203170377</v>
      </c>
      <c r="M410" s="239">
        <v>11</v>
      </c>
      <c r="N410" s="239">
        <v>12</v>
      </c>
      <c r="O410" s="239">
        <v>2020</v>
      </c>
      <c r="P410" s="239" t="s">
        <v>416</v>
      </c>
      <c r="Q410" s="239">
        <v>12</v>
      </c>
      <c r="R410" s="239" t="s">
        <v>376</v>
      </c>
      <c r="S410" s="239">
        <v>5</v>
      </c>
      <c r="T410" s="239">
        <v>0</v>
      </c>
      <c r="U410" s="239">
        <v>2</v>
      </c>
      <c r="V410" s="239">
        <v>10</v>
      </c>
      <c r="W410" s="239">
        <v>10</v>
      </c>
      <c r="X410" s="239">
        <v>2</v>
      </c>
      <c r="Y410" s="239">
        <v>1</v>
      </c>
      <c r="Z410" s="239">
        <v>4</v>
      </c>
      <c r="AB410" s="239">
        <v>3</v>
      </c>
      <c r="AC410" s="239">
        <v>98</v>
      </c>
      <c r="AD410" s="239" t="s">
        <v>377</v>
      </c>
      <c r="AF410" s="239" t="s">
        <v>378</v>
      </c>
      <c r="AG410" s="239">
        <v>5</v>
      </c>
      <c r="AH410" s="239">
        <v>2</v>
      </c>
      <c r="AI410" s="239">
        <v>4</v>
      </c>
      <c r="AJ410" s="239">
        <v>4</v>
      </c>
      <c r="AK410" s="239">
        <v>21</v>
      </c>
      <c r="AL410" s="239">
        <v>87</v>
      </c>
      <c r="AM410" s="239" t="s">
        <v>384</v>
      </c>
      <c r="AN410" s="239">
        <v>5</v>
      </c>
      <c r="AO410" s="239">
        <v>1</v>
      </c>
      <c r="AS410" s="239">
        <v>15</v>
      </c>
      <c r="AT410" s="239">
        <v>9</v>
      </c>
      <c r="AU410" s="239">
        <v>65</v>
      </c>
      <c r="AV410" s="239">
        <v>11</v>
      </c>
      <c r="AW410" s="239">
        <v>21</v>
      </c>
      <c r="AX410" s="239">
        <v>1</v>
      </c>
      <c r="AY410" s="239">
        <v>3</v>
      </c>
      <c r="AZ410" s="239">
        <v>4</v>
      </c>
      <c r="BA410" s="239">
        <v>27</v>
      </c>
      <c r="BI410" s="239">
        <v>15</v>
      </c>
      <c r="BJ410" s="239">
        <v>9</v>
      </c>
      <c r="BK410" s="239">
        <v>65</v>
      </c>
      <c r="BL410" s="239">
        <v>11</v>
      </c>
      <c r="BM410" s="239">
        <v>21</v>
      </c>
      <c r="CT410" s="239">
        <v>460071.12860892399</v>
      </c>
      <c r="CU410" s="239">
        <v>4966307.6030818699</v>
      </c>
      <c r="CV410" s="239">
        <v>44.849062979999999</v>
      </c>
      <c r="CW410" s="239">
        <v>-93.505288309999997</v>
      </c>
      <c r="CX410" s="239" t="s">
        <v>379</v>
      </c>
      <c r="CY410" s="239" t="s">
        <v>2571</v>
      </c>
    </row>
    <row r="411" spans="1:103" x14ac:dyDescent="0.25">
      <c r="A411" s="239">
        <v>10953187</v>
      </c>
      <c r="B411" s="239">
        <v>2</v>
      </c>
      <c r="C411" s="239">
        <v>212</v>
      </c>
      <c r="D411" s="239">
        <v>154.56899999999999</v>
      </c>
      <c r="E411" s="239">
        <v>27</v>
      </c>
      <c r="F411" s="239" t="s">
        <v>2515</v>
      </c>
      <c r="H411" s="239" t="s">
        <v>374</v>
      </c>
      <c r="I411" s="239">
        <v>25</v>
      </c>
      <c r="K411" s="239">
        <v>14502752</v>
      </c>
      <c r="L411" s="239">
        <v>140610250</v>
      </c>
      <c r="M411" s="239">
        <v>2</v>
      </c>
      <c r="N411" s="239">
        <v>24</v>
      </c>
      <c r="O411" s="239">
        <v>2014</v>
      </c>
      <c r="P411" s="239" t="s">
        <v>381</v>
      </c>
      <c r="Q411" s="239">
        <v>9</v>
      </c>
      <c r="R411" s="239" t="s">
        <v>512</v>
      </c>
      <c r="S411" s="239">
        <v>5</v>
      </c>
      <c r="T411" s="239">
        <v>0</v>
      </c>
      <c r="U411" s="239">
        <v>2</v>
      </c>
      <c r="V411" s="239">
        <v>10</v>
      </c>
      <c r="W411" s="239">
        <v>10</v>
      </c>
      <c r="X411" s="239">
        <v>2</v>
      </c>
      <c r="Y411" s="239">
        <v>1</v>
      </c>
      <c r="Z411" s="239">
        <v>1</v>
      </c>
      <c r="AB411" s="239">
        <v>1</v>
      </c>
      <c r="AC411" s="239">
        <v>98</v>
      </c>
      <c r="AD411" s="239" t="s">
        <v>404</v>
      </c>
      <c r="AE411" s="239" t="s">
        <v>2484</v>
      </c>
      <c r="AF411" s="239" t="s">
        <v>378</v>
      </c>
      <c r="AG411" s="239">
        <v>5</v>
      </c>
      <c r="AH411" s="239">
        <v>2</v>
      </c>
      <c r="AI411" s="239">
        <v>2</v>
      </c>
      <c r="AJ411" s="239">
        <v>3</v>
      </c>
      <c r="AK411" s="239">
        <v>21</v>
      </c>
      <c r="AL411" s="239">
        <v>61</v>
      </c>
      <c r="AM411" s="239" t="s">
        <v>384</v>
      </c>
      <c r="AN411" s="239">
        <v>5</v>
      </c>
      <c r="AO411" s="239">
        <v>1</v>
      </c>
      <c r="AS411" s="239">
        <v>1</v>
      </c>
      <c r="AT411" s="239">
        <v>98</v>
      </c>
      <c r="AU411" s="239">
        <v>65</v>
      </c>
      <c r="AV411" s="239">
        <v>11</v>
      </c>
      <c r="AW411" s="239">
        <v>21</v>
      </c>
      <c r="AX411" s="239">
        <v>2</v>
      </c>
      <c r="AY411" s="239">
        <v>42</v>
      </c>
      <c r="AZ411" s="239">
        <v>3</v>
      </c>
      <c r="BA411" s="239">
        <v>28</v>
      </c>
      <c r="BB411" s="239">
        <v>38</v>
      </c>
      <c r="BC411" s="239" t="s">
        <v>374</v>
      </c>
      <c r="BD411" s="239">
        <v>5</v>
      </c>
      <c r="BE411" s="239">
        <v>7</v>
      </c>
      <c r="BI411" s="239">
        <v>1</v>
      </c>
      <c r="BJ411" s="239">
        <v>98</v>
      </c>
      <c r="BK411" s="239">
        <v>65</v>
      </c>
      <c r="BL411" s="239">
        <v>11</v>
      </c>
      <c r="BM411" s="239">
        <v>21</v>
      </c>
      <c r="CT411" s="239">
        <v>460075</v>
      </c>
      <c r="CU411" s="239">
        <v>4966308</v>
      </c>
      <c r="CV411" s="239">
        <v>44.849065199999998</v>
      </c>
      <c r="CW411" s="239">
        <v>-93.505236100000005</v>
      </c>
      <c r="CX411" s="239" t="s">
        <v>379</v>
      </c>
      <c r="CY411" s="239" t="s">
        <v>2572</v>
      </c>
    </row>
    <row r="412" spans="1:103" x14ac:dyDescent="0.25">
      <c r="A412" s="239">
        <v>798629</v>
      </c>
      <c r="B412" s="239">
        <v>2</v>
      </c>
      <c r="C412" s="239">
        <v>212</v>
      </c>
      <c r="D412" s="239">
        <v>154.56899999999999</v>
      </c>
      <c r="E412" s="239">
        <v>27</v>
      </c>
      <c r="F412" s="239" t="s">
        <v>2515</v>
      </c>
      <c r="H412" s="239" t="s">
        <v>374</v>
      </c>
      <c r="I412" s="239">
        <v>25</v>
      </c>
      <c r="K412" s="239">
        <v>20501994</v>
      </c>
      <c r="L412" s="239">
        <v>200490016</v>
      </c>
      <c r="M412" s="239">
        <v>2</v>
      </c>
      <c r="N412" s="239">
        <v>18</v>
      </c>
      <c r="O412" s="239">
        <v>2020</v>
      </c>
      <c r="P412" s="239" t="s">
        <v>391</v>
      </c>
      <c r="Q412" s="239">
        <v>4</v>
      </c>
      <c r="R412" s="239" t="s">
        <v>376</v>
      </c>
      <c r="S412" s="239">
        <v>5</v>
      </c>
      <c r="T412" s="239">
        <v>0</v>
      </c>
      <c r="U412" s="239">
        <v>1</v>
      </c>
      <c r="W412" s="239">
        <v>55</v>
      </c>
      <c r="X412" s="239">
        <v>26</v>
      </c>
      <c r="Y412" s="239">
        <v>4</v>
      </c>
      <c r="Z412" s="239">
        <v>2</v>
      </c>
      <c r="AB412" s="239">
        <v>5</v>
      </c>
      <c r="AC412" s="239">
        <v>98</v>
      </c>
      <c r="AD412" s="239" t="s">
        <v>377</v>
      </c>
      <c r="AF412" s="239" t="s">
        <v>378</v>
      </c>
      <c r="AG412" s="239">
        <v>3</v>
      </c>
      <c r="AH412" s="239">
        <v>2</v>
      </c>
      <c r="AI412" s="239">
        <v>3</v>
      </c>
      <c r="AJ412" s="239">
        <v>4</v>
      </c>
      <c r="AK412" s="239">
        <v>27</v>
      </c>
      <c r="AL412" s="239">
        <v>35</v>
      </c>
      <c r="AM412" s="239" t="s">
        <v>374</v>
      </c>
      <c r="AN412" s="239">
        <v>5</v>
      </c>
      <c r="AO412" s="239">
        <v>71</v>
      </c>
      <c r="AS412" s="239">
        <v>15</v>
      </c>
      <c r="AT412" s="239">
        <v>9</v>
      </c>
      <c r="AU412" s="239">
        <v>65</v>
      </c>
      <c r="AV412" s="239">
        <v>11</v>
      </c>
      <c r="AW412" s="239">
        <v>21</v>
      </c>
      <c r="CT412" s="239">
        <v>460075.36195072503</v>
      </c>
      <c r="CU412" s="239">
        <v>4966311.8364236699</v>
      </c>
      <c r="CV412" s="239">
        <v>44.849101320000003</v>
      </c>
      <c r="CW412" s="239">
        <v>-93.505235069999998</v>
      </c>
      <c r="CX412" s="239" t="s">
        <v>379</v>
      </c>
      <c r="CY412" s="239" t="s">
        <v>2573</v>
      </c>
    </row>
    <row r="413" spans="1:103" x14ac:dyDescent="0.25">
      <c r="A413" s="239">
        <v>344745</v>
      </c>
      <c r="B413" s="239">
        <v>2</v>
      </c>
      <c r="C413" s="239">
        <v>212</v>
      </c>
      <c r="D413" s="239">
        <v>154.595</v>
      </c>
      <c r="E413" s="239">
        <v>27</v>
      </c>
      <c r="F413" s="239" t="s">
        <v>2515</v>
      </c>
      <c r="H413" s="239" t="s">
        <v>374</v>
      </c>
      <c r="I413" s="239">
        <v>25</v>
      </c>
      <c r="K413" s="239">
        <v>16504345</v>
      </c>
      <c r="M413" s="239">
        <v>4</v>
      </c>
      <c r="N413" s="239">
        <v>26</v>
      </c>
      <c r="O413" s="239">
        <v>2016</v>
      </c>
      <c r="P413" s="239" t="s">
        <v>391</v>
      </c>
      <c r="Q413" s="239">
        <v>8</v>
      </c>
      <c r="R413" s="239" t="s">
        <v>393</v>
      </c>
      <c r="S413" s="239">
        <v>5</v>
      </c>
      <c r="T413" s="239">
        <v>0</v>
      </c>
      <c r="U413" s="239">
        <v>2</v>
      </c>
      <c r="V413" s="239">
        <v>12</v>
      </c>
      <c r="W413" s="239">
        <v>10</v>
      </c>
      <c r="X413" s="239">
        <v>2</v>
      </c>
      <c r="Y413" s="239">
        <v>1</v>
      </c>
      <c r="Z413" s="239">
        <v>2</v>
      </c>
      <c r="AB413" s="239">
        <v>1</v>
      </c>
      <c r="AC413" s="239">
        <v>98</v>
      </c>
      <c r="AD413" s="239" t="s">
        <v>377</v>
      </c>
      <c r="AF413" s="239" t="s">
        <v>470</v>
      </c>
      <c r="AG413" s="239">
        <v>7</v>
      </c>
      <c r="AH413" s="239">
        <v>2</v>
      </c>
      <c r="AI413" s="239">
        <v>4</v>
      </c>
      <c r="AJ413" s="239">
        <v>3</v>
      </c>
      <c r="AK413" s="239">
        <v>21</v>
      </c>
      <c r="AL413" s="239">
        <v>42</v>
      </c>
      <c r="AM413" s="239" t="s">
        <v>374</v>
      </c>
      <c r="AN413" s="239">
        <v>5</v>
      </c>
      <c r="AO413" s="239">
        <v>4</v>
      </c>
      <c r="AS413" s="239">
        <v>15</v>
      </c>
      <c r="AT413" s="239">
        <v>9</v>
      </c>
      <c r="AU413" s="239">
        <v>60</v>
      </c>
      <c r="AV413" s="239">
        <v>11</v>
      </c>
      <c r="AW413" s="239">
        <v>21</v>
      </c>
      <c r="AX413" s="239">
        <v>2</v>
      </c>
      <c r="AY413" s="239">
        <v>2</v>
      </c>
      <c r="AZ413" s="239">
        <v>3</v>
      </c>
      <c r="BA413" s="239">
        <v>26</v>
      </c>
      <c r="BB413" s="239">
        <v>48</v>
      </c>
      <c r="BC413" s="239" t="s">
        <v>384</v>
      </c>
      <c r="BD413" s="239">
        <v>5</v>
      </c>
      <c r="BE413" s="239">
        <v>1</v>
      </c>
      <c r="BI413" s="239">
        <v>15</v>
      </c>
      <c r="BJ413" s="239">
        <v>9</v>
      </c>
      <c r="BK413" s="239">
        <v>60</v>
      </c>
      <c r="BL413" s="239">
        <v>11</v>
      </c>
      <c r="BM413" s="239">
        <v>21</v>
      </c>
      <c r="CT413" s="239">
        <v>460083.82863432402</v>
      </c>
      <c r="CU413" s="239">
        <v>4966341.4698162703</v>
      </c>
      <c r="CV413" s="239">
        <v>44.849368550000001</v>
      </c>
      <c r="CW413" s="239">
        <v>-93.505130269999995</v>
      </c>
      <c r="CX413" s="239" t="s">
        <v>379</v>
      </c>
      <c r="CY413" s="239" t="s">
        <v>2574</v>
      </c>
    </row>
    <row r="414" spans="1:103" x14ac:dyDescent="0.25">
      <c r="A414" s="239">
        <v>413320</v>
      </c>
      <c r="B414" s="239">
        <v>2</v>
      </c>
      <c r="C414" s="239">
        <v>212</v>
      </c>
      <c r="D414" s="239">
        <v>154.60400000000001</v>
      </c>
      <c r="E414" s="239">
        <v>27</v>
      </c>
      <c r="F414" s="239" t="s">
        <v>2515</v>
      </c>
      <c r="H414" s="239" t="s">
        <v>374</v>
      </c>
      <c r="I414" s="239">
        <v>25</v>
      </c>
      <c r="K414" s="239">
        <v>17001104</v>
      </c>
      <c r="M414" s="239">
        <v>1</v>
      </c>
      <c r="N414" s="239">
        <v>10</v>
      </c>
      <c r="O414" s="239">
        <v>2017</v>
      </c>
      <c r="P414" s="239" t="s">
        <v>391</v>
      </c>
      <c r="Q414" s="239">
        <v>15</v>
      </c>
      <c r="S414" s="239">
        <v>5</v>
      </c>
      <c r="T414" s="239">
        <v>0</v>
      </c>
      <c r="U414" s="239">
        <v>1</v>
      </c>
      <c r="W414" s="239">
        <v>55</v>
      </c>
      <c r="X414" s="239">
        <v>2</v>
      </c>
      <c r="Y414" s="239">
        <v>1</v>
      </c>
      <c r="Z414" s="239">
        <v>1</v>
      </c>
      <c r="AB414" s="239">
        <v>5</v>
      </c>
      <c r="AC414" s="239">
        <v>98</v>
      </c>
      <c r="AD414" s="239" t="s">
        <v>377</v>
      </c>
      <c r="AF414" s="239" t="s">
        <v>470</v>
      </c>
      <c r="AG414" s="239">
        <v>3</v>
      </c>
      <c r="AH414" s="239">
        <v>2</v>
      </c>
      <c r="AI414" s="239">
        <v>6</v>
      </c>
      <c r="AJ414" s="239">
        <v>4</v>
      </c>
      <c r="AK414" s="239">
        <v>21</v>
      </c>
      <c r="AL414" s="239">
        <v>48</v>
      </c>
      <c r="AM414" s="239" t="s">
        <v>374</v>
      </c>
      <c r="AN414" s="239">
        <v>5</v>
      </c>
      <c r="AO414" s="239">
        <v>99</v>
      </c>
      <c r="AS414" s="239">
        <v>15</v>
      </c>
      <c r="AT414" s="239">
        <v>98</v>
      </c>
      <c r="AU414" s="239">
        <v>65</v>
      </c>
      <c r="AV414" s="239">
        <v>11</v>
      </c>
      <c r="AW414" s="239">
        <v>21</v>
      </c>
      <c r="CT414" s="239">
        <v>460098.421551604</v>
      </c>
      <c r="CU414" s="239">
        <v>4966341.2634016704</v>
      </c>
      <c r="CV414" s="239">
        <v>44.84936751</v>
      </c>
      <c r="CW414" s="239">
        <v>-93.504945590000005</v>
      </c>
      <c r="CX414" s="239" t="s">
        <v>379</v>
      </c>
      <c r="CY414" s="239" t="s">
        <v>2575</v>
      </c>
    </row>
    <row r="415" spans="1:103" x14ac:dyDescent="0.25">
      <c r="A415" s="239">
        <v>10708139</v>
      </c>
      <c r="B415" s="239">
        <v>2</v>
      </c>
      <c r="C415" s="239">
        <v>212</v>
      </c>
      <c r="D415" s="239">
        <v>154.607</v>
      </c>
      <c r="E415" s="239">
        <v>27</v>
      </c>
      <c r="F415" s="239" t="s">
        <v>2515</v>
      </c>
      <c r="H415" s="239" t="s">
        <v>374</v>
      </c>
      <c r="I415" s="239">
        <v>25</v>
      </c>
      <c r="K415" s="239">
        <v>11004570</v>
      </c>
      <c r="L415" s="239">
        <v>110310354</v>
      </c>
      <c r="M415" s="239">
        <v>1</v>
      </c>
      <c r="N415" s="239">
        <v>31</v>
      </c>
      <c r="O415" s="239">
        <v>2011</v>
      </c>
      <c r="P415" s="239" t="s">
        <v>381</v>
      </c>
      <c r="Q415" s="239">
        <v>15</v>
      </c>
      <c r="S415" s="239">
        <v>5</v>
      </c>
      <c r="T415" s="239">
        <v>0</v>
      </c>
      <c r="U415" s="239">
        <v>1</v>
      </c>
      <c r="V415" s="239">
        <v>7</v>
      </c>
      <c r="W415" s="239">
        <v>45</v>
      </c>
      <c r="X415" s="239">
        <v>2</v>
      </c>
      <c r="Y415" s="239">
        <v>1</v>
      </c>
      <c r="Z415" s="239">
        <v>4</v>
      </c>
      <c r="AA415" s="239">
        <v>7</v>
      </c>
      <c r="AB415" s="239">
        <v>5</v>
      </c>
      <c r="AC415" s="239">
        <v>98</v>
      </c>
      <c r="AD415" s="239">
        <v>212</v>
      </c>
      <c r="AE415" s="239" t="s">
        <v>2576</v>
      </c>
      <c r="AF415" s="239" t="s">
        <v>378</v>
      </c>
      <c r="AG415" s="239">
        <v>3</v>
      </c>
      <c r="AH415" s="239">
        <v>2</v>
      </c>
      <c r="AI415" s="239">
        <v>4</v>
      </c>
      <c r="AJ415" s="239">
        <v>3</v>
      </c>
      <c r="AK415" s="239">
        <v>21</v>
      </c>
      <c r="AL415" s="239">
        <v>24</v>
      </c>
      <c r="AM415" s="239" t="s">
        <v>374</v>
      </c>
      <c r="AN415" s="239">
        <v>5</v>
      </c>
      <c r="AO415" s="239">
        <v>1</v>
      </c>
      <c r="AP415" s="239">
        <v>1</v>
      </c>
      <c r="AS415" s="239">
        <v>1</v>
      </c>
      <c r="AT415" s="239">
        <v>98</v>
      </c>
      <c r="AU415" s="239">
        <v>65</v>
      </c>
      <c r="AV415" s="239">
        <v>11</v>
      </c>
      <c r="AW415" s="239">
        <v>21</v>
      </c>
      <c r="CT415" s="239">
        <v>460136</v>
      </c>
      <c r="CU415" s="239">
        <v>4966319</v>
      </c>
      <c r="CV415" s="239">
        <v>44.849171699999999</v>
      </c>
      <c r="CW415" s="239">
        <v>-93.504467500000004</v>
      </c>
      <c r="CX415" s="239" t="s">
        <v>379</v>
      </c>
      <c r="CY415" s="239" t="s">
        <v>2577</v>
      </c>
    </row>
    <row r="416" spans="1:103" x14ac:dyDescent="0.25">
      <c r="A416" s="239">
        <v>10717977</v>
      </c>
      <c r="B416" s="239">
        <v>2</v>
      </c>
      <c r="C416" s="239">
        <v>212</v>
      </c>
      <c r="D416" s="239">
        <v>154.607</v>
      </c>
      <c r="E416" s="239">
        <v>27</v>
      </c>
      <c r="F416" s="239" t="s">
        <v>2515</v>
      </c>
      <c r="H416" s="239" t="s">
        <v>374</v>
      </c>
      <c r="I416" s="239">
        <v>25</v>
      </c>
      <c r="K416" s="239">
        <v>11503354</v>
      </c>
      <c r="L416" s="239">
        <v>110750320</v>
      </c>
      <c r="M416" s="239">
        <v>3</v>
      </c>
      <c r="N416" s="239">
        <v>15</v>
      </c>
      <c r="O416" s="239">
        <v>2011</v>
      </c>
      <c r="P416" s="239" t="s">
        <v>391</v>
      </c>
      <c r="Q416" s="239">
        <v>8</v>
      </c>
      <c r="R416" s="239" t="s">
        <v>393</v>
      </c>
      <c r="S416" s="239">
        <v>5</v>
      </c>
      <c r="T416" s="239">
        <v>0</v>
      </c>
      <c r="U416" s="239">
        <v>2</v>
      </c>
      <c r="V416" s="239">
        <v>1</v>
      </c>
      <c r="W416" s="239">
        <v>10</v>
      </c>
      <c r="X416" s="239">
        <v>29</v>
      </c>
      <c r="Y416" s="239">
        <v>1</v>
      </c>
      <c r="Z416" s="239">
        <v>1</v>
      </c>
      <c r="AB416" s="239">
        <v>1</v>
      </c>
      <c r="AC416" s="239">
        <v>98</v>
      </c>
      <c r="AD416" s="239" t="s">
        <v>404</v>
      </c>
      <c r="AE416" s="239" t="s">
        <v>2481</v>
      </c>
      <c r="AF416" s="239" t="s">
        <v>378</v>
      </c>
      <c r="AG416" s="239">
        <v>7</v>
      </c>
      <c r="AH416" s="239">
        <v>2</v>
      </c>
      <c r="AI416" s="239">
        <v>2</v>
      </c>
      <c r="AJ416" s="239">
        <v>3</v>
      </c>
      <c r="AK416" s="239">
        <v>21</v>
      </c>
      <c r="AL416" s="239">
        <v>25</v>
      </c>
      <c r="AM416" s="239" t="s">
        <v>374</v>
      </c>
      <c r="AN416" s="239">
        <v>5</v>
      </c>
      <c r="AO416" s="239">
        <v>5</v>
      </c>
      <c r="AP416" s="239">
        <v>15</v>
      </c>
      <c r="AS416" s="239">
        <v>1</v>
      </c>
      <c r="AT416" s="239">
        <v>98</v>
      </c>
      <c r="AU416" s="239">
        <v>65</v>
      </c>
      <c r="AV416" s="239">
        <v>11</v>
      </c>
      <c r="AW416" s="239">
        <v>21</v>
      </c>
      <c r="AX416" s="239">
        <v>2</v>
      </c>
      <c r="AY416" s="239">
        <v>2</v>
      </c>
      <c r="AZ416" s="239">
        <v>3</v>
      </c>
      <c r="BA416" s="239">
        <v>21</v>
      </c>
      <c r="BB416" s="239">
        <v>36</v>
      </c>
      <c r="BC416" s="239" t="s">
        <v>374</v>
      </c>
      <c r="BD416" s="239">
        <v>5</v>
      </c>
      <c r="BE416" s="239">
        <v>1</v>
      </c>
      <c r="BI416" s="239">
        <v>1</v>
      </c>
      <c r="BJ416" s="239">
        <v>98</v>
      </c>
      <c r="BK416" s="239">
        <v>65</v>
      </c>
      <c r="BL416" s="239">
        <v>11</v>
      </c>
      <c r="BM416" s="239">
        <v>21</v>
      </c>
      <c r="CT416" s="239">
        <v>460136</v>
      </c>
      <c r="CU416" s="239">
        <v>4966319</v>
      </c>
      <c r="CV416" s="239">
        <v>44.849171699999999</v>
      </c>
      <c r="CW416" s="239">
        <v>-93.504467500000004</v>
      </c>
      <c r="CX416" s="239" t="s">
        <v>379</v>
      </c>
      <c r="CY416" s="239" t="s">
        <v>2578</v>
      </c>
    </row>
    <row r="417" spans="1:103" x14ac:dyDescent="0.25">
      <c r="A417" s="239">
        <v>10717934</v>
      </c>
      <c r="B417" s="239">
        <v>2</v>
      </c>
      <c r="C417" s="239">
        <v>212</v>
      </c>
      <c r="D417" s="239">
        <v>154.607</v>
      </c>
      <c r="E417" s="239">
        <v>27</v>
      </c>
      <c r="F417" s="239" t="s">
        <v>2515</v>
      </c>
      <c r="H417" s="239" t="s">
        <v>374</v>
      </c>
      <c r="I417" s="239">
        <v>25</v>
      </c>
      <c r="K417" s="239">
        <v>1011381</v>
      </c>
      <c r="L417" s="239">
        <v>110750058</v>
      </c>
      <c r="M417" s="239">
        <v>3</v>
      </c>
      <c r="N417" s="239">
        <v>16</v>
      </c>
      <c r="O417" s="239">
        <v>2011</v>
      </c>
      <c r="P417" s="239" t="s">
        <v>375</v>
      </c>
      <c r="Q417" s="239">
        <v>6</v>
      </c>
      <c r="R417" s="239" t="s">
        <v>393</v>
      </c>
      <c r="S417" s="239">
        <v>4</v>
      </c>
      <c r="T417" s="239">
        <v>0</v>
      </c>
      <c r="U417" s="239">
        <v>1</v>
      </c>
      <c r="V417" s="239">
        <v>7</v>
      </c>
      <c r="W417" s="239">
        <v>83</v>
      </c>
      <c r="X417" s="239">
        <v>25</v>
      </c>
      <c r="Y417" s="239">
        <v>4</v>
      </c>
      <c r="Z417" s="239">
        <v>1</v>
      </c>
      <c r="AB417" s="239">
        <v>5</v>
      </c>
      <c r="AC417" s="239">
        <v>98</v>
      </c>
      <c r="AD417" s="239" t="s">
        <v>426</v>
      </c>
      <c r="AE417" s="239" t="s">
        <v>2576</v>
      </c>
      <c r="AF417" s="239" t="s">
        <v>378</v>
      </c>
      <c r="AG417" s="239">
        <v>3</v>
      </c>
      <c r="AH417" s="239">
        <v>2</v>
      </c>
      <c r="AI417" s="239">
        <v>3</v>
      </c>
      <c r="AJ417" s="239">
        <v>3</v>
      </c>
      <c r="AK417" s="239">
        <v>21</v>
      </c>
      <c r="AL417" s="239">
        <v>55</v>
      </c>
      <c r="AM417" s="239" t="s">
        <v>374</v>
      </c>
      <c r="AN417" s="239">
        <v>5</v>
      </c>
      <c r="AS417" s="239">
        <v>3</v>
      </c>
      <c r="AT417" s="239">
        <v>98</v>
      </c>
      <c r="AU417" s="239">
        <v>65</v>
      </c>
      <c r="AV417" s="239">
        <v>11</v>
      </c>
      <c r="AW417" s="239">
        <v>21</v>
      </c>
      <c r="CT417" s="239">
        <v>460136</v>
      </c>
      <c r="CU417" s="239">
        <v>4966319</v>
      </c>
      <c r="CV417" s="239">
        <v>44.849171699999999</v>
      </c>
      <c r="CW417" s="239">
        <v>-93.504467500000004</v>
      </c>
      <c r="CX417" s="239" t="s">
        <v>379</v>
      </c>
      <c r="CY417" s="239" t="s">
        <v>2579</v>
      </c>
    </row>
    <row r="418" spans="1:103" x14ac:dyDescent="0.25">
      <c r="A418" s="239">
        <v>10704510</v>
      </c>
      <c r="B418" s="239">
        <v>2</v>
      </c>
      <c r="C418" s="239">
        <v>212</v>
      </c>
      <c r="D418" s="239">
        <v>154.607</v>
      </c>
      <c r="E418" s="239">
        <v>10</v>
      </c>
      <c r="F418" s="239" t="s">
        <v>2307</v>
      </c>
      <c r="H418" s="239" t="s">
        <v>374</v>
      </c>
      <c r="I418" s="239">
        <v>25</v>
      </c>
      <c r="K418" s="239">
        <v>11511072</v>
      </c>
      <c r="L418" s="239">
        <v>113180008</v>
      </c>
      <c r="M418" s="239">
        <v>11</v>
      </c>
      <c r="N418" s="239">
        <v>10</v>
      </c>
      <c r="O418" s="239">
        <v>2011</v>
      </c>
      <c r="P418" s="239" t="s">
        <v>416</v>
      </c>
      <c r="Q418" s="239">
        <v>17</v>
      </c>
      <c r="R418" s="239" t="s">
        <v>376</v>
      </c>
      <c r="S418" s="239">
        <v>3</v>
      </c>
      <c r="T418" s="239">
        <v>0</v>
      </c>
      <c r="U418" s="239">
        <v>2</v>
      </c>
      <c r="V418" s="239">
        <v>10</v>
      </c>
      <c r="W418" s="239">
        <v>10</v>
      </c>
      <c r="X418" s="239">
        <v>10</v>
      </c>
      <c r="Y418" s="239">
        <v>4</v>
      </c>
      <c r="Z418" s="239">
        <v>2</v>
      </c>
      <c r="AB418" s="239">
        <v>1</v>
      </c>
      <c r="AC418" s="239">
        <v>98</v>
      </c>
      <c r="AD418" s="239" t="s">
        <v>404</v>
      </c>
      <c r="AE418" s="239" t="s">
        <v>2481</v>
      </c>
      <c r="AF418" s="239" t="s">
        <v>378</v>
      </c>
      <c r="AG418" s="239">
        <v>5</v>
      </c>
      <c r="AH418" s="239">
        <v>2</v>
      </c>
      <c r="AI418" s="239">
        <v>4</v>
      </c>
      <c r="AJ418" s="239">
        <v>4</v>
      </c>
      <c r="AK418" s="239">
        <v>21</v>
      </c>
      <c r="AL418" s="239">
        <v>43</v>
      </c>
      <c r="AM418" s="239" t="s">
        <v>374</v>
      </c>
      <c r="AN418" s="239">
        <v>5</v>
      </c>
      <c r="AO418" s="239">
        <v>1</v>
      </c>
      <c r="AS418" s="239">
        <v>3</v>
      </c>
      <c r="AT418" s="239">
        <v>98</v>
      </c>
      <c r="AU418" s="239">
        <v>65</v>
      </c>
      <c r="AV418" s="239">
        <v>11</v>
      </c>
      <c r="AW418" s="239">
        <v>21</v>
      </c>
      <c r="AX418" s="239">
        <v>2</v>
      </c>
      <c r="AY418" s="239">
        <v>4</v>
      </c>
      <c r="AZ418" s="239">
        <v>4</v>
      </c>
      <c r="BA418" s="239">
        <v>21</v>
      </c>
      <c r="BB418" s="239">
        <v>29</v>
      </c>
      <c r="BC418" s="239" t="s">
        <v>384</v>
      </c>
      <c r="BD418" s="239">
        <v>5</v>
      </c>
      <c r="BE418" s="239">
        <v>15</v>
      </c>
      <c r="BI418" s="239">
        <v>3</v>
      </c>
      <c r="BJ418" s="239">
        <v>98</v>
      </c>
      <c r="BK418" s="239">
        <v>65</v>
      </c>
      <c r="BL418" s="239">
        <v>11</v>
      </c>
      <c r="BM418" s="239">
        <v>21</v>
      </c>
      <c r="CT418" s="239">
        <v>460136</v>
      </c>
      <c r="CU418" s="239">
        <v>4966319</v>
      </c>
      <c r="CV418" s="239">
        <v>44.849171699999999</v>
      </c>
      <c r="CW418" s="239">
        <v>-93.504467500000004</v>
      </c>
      <c r="CX418" s="239" t="s">
        <v>379</v>
      </c>
      <c r="CY418" s="239" t="s">
        <v>2580</v>
      </c>
    </row>
    <row r="419" spans="1:103" x14ac:dyDescent="0.25">
      <c r="A419" s="239">
        <v>10883401</v>
      </c>
      <c r="B419" s="239">
        <v>2</v>
      </c>
      <c r="C419" s="239">
        <v>212</v>
      </c>
      <c r="D419" s="239">
        <v>154.607</v>
      </c>
      <c r="E419" s="239">
        <v>27</v>
      </c>
      <c r="F419" s="239" t="s">
        <v>2515</v>
      </c>
      <c r="H419" s="239" t="s">
        <v>374</v>
      </c>
      <c r="I419" s="239">
        <v>25</v>
      </c>
      <c r="K419" s="239">
        <v>13506974</v>
      </c>
      <c r="L419" s="239">
        <v>131940146</v>
      </c>
      <c r="M419" s="239">
        <v>7</v>
      </c>
      <c r="N419" s="239">
        <v>6</v>
      </c>
      <c r="O419" s="239">
        <v>2013</v>
      </c>
      <c r="P419" s="239" t="s">
        <v>386</v>
      </c>
      <c r="Q419" s="239">
        <v>14</v>
      </c>
      <c r="R419" s="239" t="s">
        <v>376</v>
      </c>
      <c r="S419" s="239">
        <v>5</v>
      </c>
      <c r="T419" s="239">
        <v>0</v>
      </c>
      <c r="U419" s="239">
        <v>1</v>
      </c>
      <c r="V419" s="239">
        <v>7</v>
      </c>
      <c r="W419" s="239">
        <v>32</v>
      </c>
      <c r="X419" s="239">
        <v>2</v>
      </c>
      <c r="Y419" s="239">
        <v>1</v>
      </c>
      <c r="Z419" s="239">
        <v>2</v>
      </c>
      <c r="AB419" s="239">
        <v>1</v>
      </c>
      <c r="AC419" s="239">
        <v>98</v>
      </c>
      <c r="AD419" s="239">
        <v>212</v>
      </c>
      <c r="AE419" s="239" t="s">
        <v>2481</v>
      </c>
      <c r="AF419" s="239" t="s">
        <v>378</v>
      </c>
      <c r="AG419" s="239">
        <v>3</v>
      </c>
      <c r="AH419" s="239">
        <v>2</v>
      </c>
      <c r="AI419" s="239">
        <v>2</v>
      </c>
      <c r="AJ419" s="239">
        <v>4</v>
      </c>
      <c r="AK419" s="239">
        <v>21</v>
      </c>
      <c r="AL419" s="239">
        <v>23</v>
      </c>
      <c r="AM419" s="239" t="s">
        <v>374</v>
      </c>
      <c r="AN419" s="239">
        <v>5</v>
      </c>
      <c r="AO419" s="239">
        <v>16</v>
      </c>
      <c r="AS419" s="239">
        <v>3</v>
      </c>
      <c r="AT419" s="239">
        <v>98</v>
      </c>
      <c r="AU419" s="239">
        <v>65</v>
      </c>
      <c r="AV419" s="239">
        <v>11</v>
      </c>
      <c r="AW419" s="239">
        <v>21</v>
      </c>
      <c r="CT419" s="239">
        <v>460136</v>
      </c>
      <c r="CU419" s="239">
        <v>4966319</v>
      </c>
      <c r="CV419" s="239">
        <v>44.849171699999999</v>
      </c>
      <c r="CW419" s="239">
        <v>-93.504467500000004</v>
      </c>
      <c r="CX419" s="239" t="s">
        <v>379</v>
      </c>
      <c r="CY419" s="239" t="s">
        <v>2581</v>
      </c>
    </row>
    <row r="420" spans="1:103" x14ac:dyDescent="0.25">
      <c r="A420" s="239">
        <v>10899363</v>
      </c>
      <c r="B420" s="239">
        <v>2</v>
      </c>
      <c r="C420" s="239">
        <v>212</v>
      </c>
      <c r="D420" s="239">
        <v>154.607</v>
      </c>
      <c r="E420" s="239">
        <v>27</v>
      </c>
      <c r="F420" s="239" t="s">
        <v>2515</v>
      </c>
      <c r="H420" s="239" t="s">
        <v>374</v>
      </c>
      <c r="I420" s="239">
        <v>25</v>
      </c>
      <c r="K420" s="239">
        <v>13509430</v>
      </c>
      <c r="L420" s="239">
        <v>132600244</v>
      </c>
      <c r="M420" s="239">
        <v>9</v>
      </c>
      <c r="N420" s="239">
        <v>16</v>
      </c>
      <c r="O420" s="239">
        <v>2013</v>
      </c>
      <c r="P420" s="239" t="s">
        <v>381</v>
      </c>
      <c r="Q420" s="239">
        <v>7</v>
      </c>
      <c r="S420" s="239">
        <v>5</v>
      </c>
      <c r="T420" s="239">
        <v>0</v>
      </c>
      <c r="U420" s="239">
        <v>3</v>
      </c>
      <c r="V420" s="239">
        <v>90</v>
      </c>
      <c r="W420" s="239">
        <v>10</v>
      </c>
      <c r="X420" s="239">
        <v>2</v>
      </c>
      <c r="Y420" s="239">
        <v>1</v>
      </c>
      <c r="Z420" s="239">
        <v>1</v>
      </c>
      <c r="AB420" s="239">
        <v>1</v>
      </c>
      <c r="AC420" s="239">
        <v>98</v>
      </c>
      <c r="AD420" s="239" t="s">
        <v>2582</v>
      </c>
      <c r="AE420" s="239" t="s">
        <v>2484</v>
      </c>
      <c r="AF420" s="239" t="s">
        <v>378</v>
      </c>
      <c r="AG420" s="239">
        <v>90</v>
      </c>
      <c r="AH420" s="239">
        <v>2</v>
      </c>
      <c r="AI420" s="239">
        <v>4</v>
      </c>
      <c r="AJ420" s="239">
        <v>3</v>
      </c>
      <c r="AK420" s="239">
        <v>26</v>
      </c>
      <c r="AL420" s="239">
        <v>34</v>
      </c>
      <c r="AM420" s="239" t="s">
        <v>384</v>
      </c>
      <c r="AN420" s="239">
        <v>5</v>
      </c>
      <c r="AO420" s="239">
        <v>1</v>
      </c>
      <c r="AS420" s="239">
        <v>1</v>
      </c>
      <c r="AT420" s="239">
        <v>98</v>
      </c>
      <c r="AU420" s="239">
        <v>65</v>
      </c>
      <c r="AV420" s="239">
        <v>11</v>
      </c>
      <c r="AW420" s="239">
        <v>21</v>
      </c>
      <c r="AX420" s="239">
        <v>2</v>
      </c>
      <c r="AY420" s="239">
        <v>2</v>
      </c>
      <c r="AZ420" s="239">
        <v>3</v>
      </c>
      <c r="BA420" s="239">
        <v>21</v>
      </c>
      <c r="BB420" s="239">
        <v>17</v>
      </c>
      <c r="BC420" s="239" t="s">
        <v>384</v>
      </c>
      <c r="BD420" s="239">
        <v>5</v>
      </c>
      <c r="BE420" s="239">
        <v>5</v>
      </c>
      <c r="BF420" s="239">
        <v>8</v>
      </c>
      <c r="BI420" s="239">
        <v>1</v>
      </c>
      <c r="BJ420" s="239">
        <v>98</v>
      </c>
      <c r="BK420" s="239">
        <v>65</v>
      </c>
      <c r="BL420" s="239">
        <v>11</v>
      </c>
      <c r="BM420" s="239">
        <v>21</v>
      </c>
      <c r="BN420" s="239">
        <v>2</v>
      </c>
      <c r="BO420" s="239">
        <v>2</v>
      </c>
      <c r="BP420" s="239">
        <v>3</v>
      </c>
      <c r="BQ420" s="239">
        <v>21</v>
      </c>
      <c r="BR420" s="239">
        <v>17</v>
      </c>
      <c r="BS420" s="239" t="s">
        <v>374</v>
      </c>
      <c r="BT420" s="239">
        <v>5</v>
      </c>
      <c r="BU420" s="239">
        <v>1</v>
      </c>
      <c r="BY420" s="239">
        <v>1</v>
      </c>
      <c r="BZ420" s="239">
        <v>98</v>
      </c>
      <c r="CA420" s="239">
        <v>65</v>
      </c>
      <c r="CB420" s="239">
        <v>11</v>
      </c>
      <c r="CC420" s="239">
        <v>21</v>
      </c>
      <c r="CT420" s="239">
        <v>460136</v>
      </c>
      <c r="CU420" s="239">
        <v>4966319</v>
      </c>
      <c r="CV420" s="239">
        <v>44.849171699999999</v>
      </c>
      <c r="CW420" s="239">
        <v>-93.504467500000004</v>
      </c>
      <c r="CX420" s="239" t="s">
        <v>379</v>
      </c>
      <c r="CY420" s="239" t="s">
        <v>2583</v>
      </c>
    </row>
    <row r="421" spans="1:103" x14ac:dyDescent="0.25">
      <c r="A421" s="239">
        <v>10941548</v>
      </c>
      <c r="B421" s="239">
        <v>2</v>
      </c>
      <c r="C421" s="239">
        <v>212</v>
      </c>
      <c r="D421" s="239">
        <v>154.607</v>
      </c>
      <c r="E421" s="239">
        <v>27</v>
      </c>
      <c r="F421" s="239" t="s">
        <v>2515</v>
      </c>
      <c r="H421" s="239" t="s">
        <v>374</v>
      </c>
      <c r="I421" s="239">
        <v>25</v>
      </c>
      <c r="K421" s="239">
        <v>14500833</v>
      </c>
      <c r="L421" s="239">
        <v>140190233</v>
      </c>
      <c r="M421" s="239">
        <v>1</v>
      </c>
      <c r="N421" s="239">
        <v>18</v>
      </c>
      <c r="O421" s="239">
        <v>2014</v>
      </c>
      <c r="P421" s="239" t="s">
        <v>386</v>
      </c>
      <c r="Q421" s="239">
        <v>9</v>
      </c>
      <c r="R421" s="239" t="s">
        <v>376</v>
      </c>
      <c r="S421" s="239">
        <v>5</v>
      </c>
      <c r="T421" s="239">
        <v>0</v>
      </c>
      <c r="U421" s="239">
        <v>2</v>
      </c>
      <c r="V421" s="239">
        <v>10</v>
      </c>
      <c r="W421" s="239">
        <v>10</v>
      </c>
      <c r="X421" s="239">
        <v>2</v>
      </c>
      <c r="Y421" s="239">
        <v>1</v>
      </c>
      <c r="Z421" s="239">
        <v>2</v>
      </c>
      <c r="AB421" s="239">
        <v>5</v>
      </c>
      <c r="AC421" s="239">
        <v>98</v>
      </c>
      <c r="AD421" s="239" t="s">
        <v>404</v>
      </c>
      <c r="AE421" s="239" t="s">
        <v>2584</v>
      </c>
      <c r="AF421" s="239" t="s">
        <v>378</v>
      </c>
      <c r="AG421" s="239">
        <v>5</v>
      </c>
      <c r="AH421" s="239">
        <v>2</v>
      </c>
      <c r="AI421" s="239">
        <v>2</v>
      </c>
      <c r="AJ421" s="239">
        <v>4</v>
      </c>
      <c r="AK421" s="239">
        <v>21</v>
      </c>
      <c r="AL421" s="239">
        <v>40</v>
      </c>
      <c r="AM421" s="239" t="s">
        <v>374</v>
      </c>
      <c r="AN421" s="239">
        <v>5</v>
      </c>
      <c r="AO421" s="239">
        <v>15</v>
      </c>
      <c r="AS421" s="239">
        <v>1</v>
      </c>
      <c r="AT421" s="239">
        <v>98</v>
      </c>
      <c r="AU421" s="239">
        <v>65</v>
      </c>
      <c r="AV421" s="239">
        <v>11</v>
      </c>
      <c r="AW421" s="239">
        <v>21</v>
      </c>
      <c r="AX421" s="239">
        <v>2</v>
      </c>
      <c r="AY421" s="239">
        <v>2</v>
      </c>
      <c r="AZ421" s="239">
        <v>4</v>
      </c>
      <c r="BA421" s="239">
        <v>21</v>
      </c>
      <c r="BB421" s="239">
        <v>25</v>
      </c>
      <c r="BC421" s="239" t="s">
        <v>384</v>
      </c>
      <c r="BD421" s="239">
        <v>5</v>
      </c>
      <c r="BE421" s="239">
        <v>15</v>
      </c>
      <c r="BI421" s="239">
        <v>1</v>
      </c>
      <c r="BJ421" s="239">
        <v>98</v>
      </c>
      <c r="BK421" s="239">
        <v>65</v>
      </c>
      <c r="BL421" s="239">
        <v>11</v>
      </c>
      <c r="BM421" s="239">
        <v>21</v>
      </c>
      <c r="CT421" s="239">
        <v>460136</v>
      </c>
      <c r="CU421" s="239">
        <v>4966319</v>
      </c>
      <c r="CV421" s="239">
        <v>44.849171699999999</v>
      </c>
      <c r="CW421" s="239">
        <v>-93.504467500000004</v>
      </c>
      <c r="CX421" s="239" t="s">
        <v>379</v>
      </c>
      <c r="CY421" s="239" t="s">
        <v>2585</v>
      </c>
    </row>
    <row r="422" spans="1:103" x14ac:dyDescent="0.25">
      <c r="A422" s="239">
        <v>10957437</v>
      </c>
      <c r="B422" s="239">
        <v>2</v>
      </c>
      <c r="C422" s="239">
        <v>212</v>
      </c>
      <c r="D422" s="239">
        <v>154.607</v>
      </c>
      <c r="E422" s="239">
        <v>27</v>
      </c>
      <c r="F422" s="239" t="s">
        <v>2515</v>
      </c>
      <c r="H422" s="239" t="s">
        <v>374</v>
      </c>
      <c r="I422" s="239">
        <v>25</v>
      </c>
      <c r="K422" s="239">
        <v>14491</v>
      </c>
      <c r="L422" s="239">
        <v>141270087</v>
      </c>
      <c r="M422" s="239">
        <v>4</v>
      </c>
      <c r="N422" s="239">
        <v>22</v>
      </c>
      <c r="O422" s="239">
        <v>2014</v>
      </c>
      <c r="P422" s="239" t="s">
        <v>391</v>
      </c>
      <c r="Q422" s="239">
        <v>7</v>
      </c>
      <c r="S422" s="239">
        <v>5</v>
      </c>
      <c r="T422" s="239">
        <v>0</v>
      </c>
      <c r="U422" s="239">
        <v>2</v>
      </c>
      <c r="V422" s="239">
        <v>1</v>
      </c>
      <c r="W422" s="239">
        <v>10</v>
      </c>
      <c r="X422" s="239">
        <v>2</v>
      </c>
      <c r="Y422" s="239">
        <v>1</v>
      </c>
      <c r="Z422" s="239">
        <v>1</v>
      </c>
      <c r="AB422" s="239">
        <v>1</v>
      </c>
      <c r="AC422" s="239">
        <v>98</v>
      </c>
      <c r="AF422" s="239" t="s">
        <v>378</v>
      </c>
      <c r="AG422" s="239">
        <v>7</v>
      </c>
      <c r="AH422" s="239">
        <v>2</v>
      </c>
      <c r="AI422" s="239">
        <v>2</v>
      </c>
      <c r="AJ422" s="239">
        <v>3</v>
      </c>
      <c r="AK422" s="239">
        <v>26</v>
      </c>
      <c r="AL422" s="239">
        <v>28</v>
      </c>
      <c r="AM422" s="239" t="s">
        <v>374</v>
      </c>
      <c r="AO422" s="239">
        <v>1</v>
      </c>
      <c r="AS422" s="239">
        <v>2</v>
      </c>
      <c r="AT422" s="239">
        <v>98</v>
      </c>
      <c r="AU422" s="239">
        <v>60</v>
      </c>
      <c r="AV422" s="239">
        <v>11</v>
      </c>
      <c r="AW422" s="239">
        <v>21</v>
      </c>
      <c r="AX422" s="239">
        <v>2</v>
      </c>
      <c r="AY422" s="239">
        <v>2</v>
      </c>
      <c r="AZ422" s="239">
        <v>3</v>
      </c>
      <c r="BA422" s="239">
        <v>21</v>
      </c>
      <c r="BB422" s="239">
        <v>37</v>
      </c>
      <c r="BC422" s="239" t="s">
        <v>384</v>
      </c>
      <c r="BE422" s="239">
        <v>5</v>
      </c>
      <c r="BF422" s="239">
        <v>15</v>
      </c>
      <c r="BI422" s="239">
        <v>2</v>
      </c>
      <c r="BJ422" s="239">
        <v>98</v>
      </c>
      <c r="BK422" s="239">
        <v>60</v>
      </c>
      <c r="BL422" s="239">
        <v>11</v>
      </c>
      <c r="BM422" s="239">
        <v>21</v>
      </c>
      <c r="CT422" s="239">
        <v>460136</v>
      </c>
      <c r="CU422" s="239">
        <v>4966319</v>
      </c>
      <c r="CV422" s="239">
        <v>44.849171699999999</v>
      </c>
      <c r="CW422" s="239">
        <v>-93.504467500000004</v>
      </c>
      <c r="CX422" s="239" t="s">
        <v>379</v>
      </c>
    </row>
    <row r="423" spans="1:103" x14ac:dyDescent="0.25">
      <c r="A423" s="239">
        <v>10996196</v>
      </c>
      <c r="B423" s="239">
        <v>2</v>
      </c>
      <c r="C423" s="239">
        <v>212</v>
      </c>
      <c r="D423" s="239">
        <v>154.607</v>
      </c>
      <c r="E423" s="239">
        <v>27</v>
      </c>
      <c r="F423" s="239" t="s">
        <v>2515</v>
      </c>
      <c r="H423" s="239" t="s">
        <v>374</v>
      </c>
      <c r="I423" s="239">
        <v>25</v>
      </c>
      <c r="K423" s="239">
        <v>14512311</v>
      </c>
      <c r="L423" s="239">
        <v>143210344</v>
      </c>
      <c r="M423" s="239">
        <v>11</v>
      </c>
      <c r="N423" s="239">
        <v>15</v>
      </c>
      <c r="O423" s="239">
        <v>2014</v>
      </c>
      <c r="P423" s="239" t="s">
        <v>386</v>
      </c>
      <c r="Q423" s="239">
        <v>19</v>
      </c>
      <c r="R423" s="239" t="s">
        <v>376</v>
      </c>
      <c r="S423" s="239">
        <v>3</v>
      </c>
      <c r="T423" s="239">
        <v>0</v>
      </c>
      <c r="U423" s="239">
        <v>2</v>
      </c>
      <c r="V423" s="239">
        <v>8</v>
      </c>
      <c r="W423" s="239">
        <v>10</v>
      </c>
      <c r="X423" s="239">
        <v>2</v>
      </c>
      <c r="Y423" s="239">
        <v>4</v>
      </c>
      <c r="Z423" s="239">
        <v>4</v>
      </c>
      <c r="AB423" s="239">
        <v>3</v>
      </c>
      <c r="AC423" s="239">
        <v>98</v>
      </c>
      <c r="AD423" s="239" t="s">
        <v>404</v>
      </c>
      <c r="AE423" s="239" t="s">
        <v>2484</v>
      </c>
      <c r="AF423" s="239" t="s">
        <v>378</v>
      </c>
      <c r="AG423" s="239">
        <v>8</v>
      </c>
      <c r="AH423" s="239">
        <v>2</v>
      </c>
      <c r="AI423" s="239">
        <v>3</v>
      </c>
      <c r="AJ423" s="239">
        <v>3</v>
      </c>
      <c r="AK423" s="239">
        <v>22</v>
      </c>
      <c r="AL423" s="239">
        <v>31</v>
      </c>
      <c r="AM423" s="239" t="s">
        <v>384</v>
      </c>
      <c r="AN423" s="239">
        <v>1</v>
      </c>
      <c r="AO423" s="239">
        <v>18</v>
      </c>
      <c r="AS423" s="239">
        <v>1</v>
      </c>
      <c r="AT423" s="239">
        <v>98</v>
      </c>
      <c r="AU423" s="239">
        <v>65</v>
      </c>
      <c r="AV423" s="239">
        <v>11</v>
      </c>
      <c r="AW423" s="239">
        <v>21</v>
      </c>
      <c r="AX423" s="239">
        <v>2</v>
      </c>
      <c r="AY423" s="239">
        <v>2</v>
      </c>
      <c r="AZ423" s="239">
        <v>4</v>
      </c>
      <c r="BA423" s="239">
        <v>21</v>
      </c>
      <c r="BB423" s="239">
        <v>36</v>
      </c>
      <c r="BC423" s="239" t="s">
        <v>384</v>
      </c>
      <c r="BD423" s="239">
        <v>5</v>
      </c>
      <c r="BE423" s="239">
        <v>1</v>
      </c>
      <c r="BI423" s="239">
        <v>1</v>
      </c>
      <c r="BJ423" s="239">
        <v>98</v>
      </c>
      <c r="BK423" s="239">
        <v>65</v>
      </c>
      <c r="BL423" s="239">
        <v>11</v>
      </c>
      <c r="BM423" s="239">
        <v>21</v>
      </c>
      <c r="CT423" s="239">
        <v>460136</v>
      </c>
      <c r="CU423" s="239">
        <v>4966319</v>
      </c>
      <c r="CV423" s="239">
        <v>44.849171699999999</v>
      </c>
      <c r="CW423" s="239">
        <v>-93.504467500000004</v>
      </c>
      <c r="CX423" s="239" t="s">
        <v>379</v>
      </c>
      <c r="CY423" s="239" t="s">
        <v>2586</v>
      </c>
    </row>
    <row r="424" spans="1:103" x14ac:dyDescent="0.25">
      <c r="A424" s="239">
        <v>11024702</v>
      </c>
      <c r="B424" s="239">
        <v>2</v>
      </c>
      <c r="C424" s="239">
        <v>212</v>
      </c>
      <c r="D424" s="239">
        <v>154.607</v>
      </c>
      <c r="E424" s="239">
        <v>27</v>
      </c>
      <c r="F424" s="239" t="s">
        <v>2515</v>
      </c>
      <c r="H424" s="239" t="s">
        <v>374</v>
      </c>
      <c r="I424" s="239">
        <v>25</v>
      </c>
      <c r="K424" s="239">
        <v>15500427</v>
      </c>
      <c r="L424" s="239">
        <v>150120320</v>
      </c>
      <c r="M424" s="239">
        <v>1</v>
      </c>
      <c r="N424" s="239">
        <v>8</v>
      </c>
      <c r="O424" s="239">
        <v>2015</v>
      </c>
      <c r="P424" s="239" t="s">
        <v>416</v>
      </c>
      <c r="Q424" s="239">
        <v>14</v>
      </c>
      <c r="S424" s="239">
        <v>5</v>
      </c>
      <c r="T424" s="239">
        <v>0</v>
      </c>
      <c r="U424" s="239">
        <v>2</v>
      </c>
      <c r="V424" s="239">
        <v>1</v>
      </c>
      <c r="W424" s="239">
        <v>10</v>
      </c>
      <c r="X424" s="239">
        <v>2</v>
      </c>
      <c r="Y424" s="239">
        <v>1</v>
      </c>
      <c r="Z424" s="239">
        <v>4</v>
      </c>
      <c r="AB424" s="239">
        <v>5</v>
      </c>
      <c r="AC424" s="239">
        <v>98</v>
      </c>
      <c r="AD424" s="239">
        <v>212</v>
      </c>
      <c r="AE424" s="239" t="s">
        <v>2481</v>
      </c>
      <c r="AF424" s="239" t="s">
        <v>378</v>
      </c>
      <c r="AG424" s="239">
        <v>7</v>
      </c>
      <c r="AH424" s="239">
        <v>2</v>
      </c>
      <c r="AI424" s="239">
        <v>2</v>
      </c>
      <c r="AJ424" s="239">
        <v>3</v>
      </c>
      <c r="AK424" s="239">
        <v>21</v>
      </c>
      <c r="AL424" s="239">
        <v>31</v>
      </c>
      <c r="AM424" s="239" t="s">
        <v>374</v>
      </c>
      <c r="AN424" s="239">
        <v>5</v>
      </c>
      <c r="AO424" s="239">
        <v>3</v>
      </c>
      <c r="AS424" s="239">
        <v>1</v>
      </c>
      <c r="AT424" s="239">
        <v>98</v>
      </c>
      <c r="AU424" s="239">
        <v>65</v>
      </c>
      <c r="AV424" s="239">
        <v>11</v>
      </c>
      <c r="AW424" s="239">
        <v>21</v>
      </c>
      <c r="AX424" s="239">
        <v>2</v>
      </c>
      <c r="AY424" s="239">
        <v>44</v>
      </c>
      <c r="AZ424" s="239">
        <v>3</v>
      </c>
      <c r="BA424" s="239">
        <v>26</v>
      </c>
      <c r="BB424" s="239">
        <v>61</v>
      </c>
      <c r="BC424" s="239" t="s">
        <v>374</v>
      </c>
      <c r="BD424" s="239">
        <v>5</v>
      </c>
      <c r="BE424" s="239">
        <v>1</v>
      </c>
      <c r="BI424" s="239">
        <v>1</v>
      </c>
      <c r="BJ424" s="239">
        <v>98</v>
      </c>
      <c r="BK424" s="239">
        <v>65</v>
      </c>
      <c r="BL424" s="239">
        <v>11</v>
      </c>
      <c r="BM424" s="239">
        <v>21</v>
      </c>
      <c r="CT424" s="239">
        <v>460136</v>
      </c>
      <c r="CU424" s="239">
        <v>4966319</v>
      </c>
      <c r="CV424" s="239">
        <v>44.849171699999999</v>
      </c>
      <c r="CW424" s="239">
        <v>-93.504467500000004</v>
      </c>
      <c r="CX424" s="239" t="s">
        <v>379</v>
      </c>
      <c r="CY424" s="239" t="s">
        <v>2587</v>
      </c>
    </row>
    <row r="425" spans="1:103" x14ac:dyDescent="0.25">
      <c r="A425" s="239">
        <v>11038103</v>
      </c>
      <c r="B425" s="239">
        <v>2</v>
      </c>
      <c r="C425" s="239">
        <v>212</v>
      </c>
      <c r="D425" s="239">
        <v>154.607</v>
      </c>
      <c r="E425" s="239">
        <v>27</v>
      </c>
      <c r="F425" s="239" t="s">
        <v>2515</v>
      </c>
      <c r="H425" s="239" t="s">
        <v>374</v>
      </c>
      <c r="I425" s="239">
        <v>25</v>
      </c>
      <c r="K425" s="239">
        <v>15503290</v>
      </c>
      <c r="L425" s="239">
        <v>150910200</v>
      </c>
      <c r="M425" s="239">
        <v>3</v>
      </c>
      <c r="N425" s="239">
        <v>26</v>
      </c>
      <c r="O425" s="239">
        <v>2015</v>
      </c>
      <c r="P425" s="239" t="s">
        <v>416</v>
      </c>
      <c r="Q425" s="239">
        <v>8</v>
      </c>
      <c r="R425" s="239" t="s">
        <v>393</v>
      </c>
      <c r="S425" s="239">
        <v>4</v>
      </c>
      <c r="T425" s="239">
        <v>0</v>
      </c>
      <c r="U425" s="239">
        <v>2</v>
      </c>
      <c r="V425" s="239">
        <v>1</v>
      </c>
      <c r="W425" s="239">
        <v>10</v>
      </c>
      <c r="X425" s="239">
        <v>25</v>
      </c>
      <c r="Y425" s="239">
        <v>1</v>
      </c>
      <c r="Z425" s="239">
        <v>1</v>
      </c>
      <c r="AB425" s="239">
        <v>1</v>
      </c>
      <c r="AC425" s="239">
        <v>98</v>
      </c>
      <c r="AD425" s="239" t="s">
        <v>2481</v>
      </c>
      <c r="AE425" s="239" t="s">
        <v>396</v>
      </c>
      <c r="AF425" s="239" t="s">
        <v>378</v>
      </c>
      <c r="AG425" s="239">
        <v>7</v>
      </c>
      <c r="AH425" s="239">
        <v>2</v>
      </c>
      <c r="AI425" s="239">
        <v>2</v>
      </c>
      <c r="AJ425" s="239">
        <v>3</v>
      </c>
      <c r="AK425" s="239">
        <v>8</v>
      </c>
      <c r="AL425" s="239">
        <v>37</v>
      </c>
      <c r="AM425" s="239" t="s">
        <v>374</v>
      </c>
      <c r="AN425" s="239">
        <v>5</v>
      </c>
      <c r="AO425" s="239">
        <v>1</v>
      </c>
      <c r="AS425" s="239">
        <v>2</v>
      </c>
      <c r="AT425" s="239">
        <v>20</v>
      </c>
      <c r="AU425" s="239">
        <v>55</v>
      </c>
      <c r="AV425" s="239">
        <v>11</v>
      </c>
      <c r="AW425" s="239">
        <v>21</v>
      </c>
      <c r="AX425" s="239">
        <v>2</v>
      </c>
      <c r="AY425" s="239">
        <v>4</v>
      </c>
      <c r="AZ425" s="239">
        <v>3</v>
      </c>
      <c r="BA425" s="239">
        <v>21</v>
      </c>
      <c r="BB425" s="239">
        <v>52</v>
      </c>
      <c r="BC425" s="239" t="s">
        <v>384</v>
      </c>
      <c r="BD425" s="239">
        <v>5</v>
      </c>
      <c r="BE425" s="239">
        <v>15</v>
      </c>
      <c r="BI425" s="239">
        <v>2</v>
      </c>
      <c r="BJ425" s="239">
        <v>20</v>
      </c>
      <c r="BK425" s="239">
        <v>55</v>
      </c>
      <c r="BL425" s="239">
        <v>11</v>
      </c>
      <c r="BM425" s="239">
        <v>21</v>
      </c>
      <c r="CT425" s="239">
        <v>460136</v>
      </c>
      <c r="CU425" s="239">
        <v>4966319</v>
      </c>
      <c r="CV425" s="239">
        <v>44.849171699999999</v>
      </c>
      <c r="CW425" s="239">
        <v>-93.504467500000004</v>
      </c>
      <c r="CX425" s="239" t="s">
        <v>379</v>
      </c>
      <c r="CY425" s="239" t="s">
        <v>2588</v>
      </c>
    </row>
    <row r="426" spans="1:103" x14ac:dyDescent="0.25">
      <c r="A426" s="239">
        <v>11052073</v>
      </c>
      <c r="B426" s="239">
        <v>2</v>
      </c>
      <c r="C426" s="239">
        <v>212</v>
      </c>
      <c r="D426" s="239">
        <v>154.607</v>
      </c>
      <c r="E426" s="239">
        <v>27</v>
      </c>
      <c r="F426" s="239" t="s">
        <v>2515</v>
      </c>
      <c r="H426" s="239" t="s">
        <v>374</v>
      </c>
      <c r="I426" s="239">
        <v>25</v>
      </c>
      <c r="K426" s="239">
        <v>15507233</v>
      </c>
      <c r="L426" s="239">
        <v>151960301</v>
      </c>
      <c r="M426" s="239">
        <v>7</v>
      </c>
      <c r="N426" s="239">
        <v>15</v>
      </c>
      <c r="O426" s="239">
        <v>2015</v>
      </c>
      <c r="P426" s="239" t="s">
        <v>375</v>
      </c>
      <c r="Q426" s="239">
        <v>7</v>
      </c>
      <c r="R426" s="239" t="s">
        <v>393</v>
      </c>
      <c r="S426" s="239">
        <v>5</v>
      </c>
      <c r="T426" s="239">
        <v>0</v>
      </c>
      <c r="U426" s="239">
        <v>3</v>
      </c>
      <c r="V426" s="239">
        <v>1</v>
      </c>
      <c r="W426" s="239">
        <v>10</v>
      </c>
      <c r="X426" s="239">
        <v>2</v>
      </c>
      <c r="Y426" s="239">
        <v>1</v>
      </c>
      <c r="Z426" s="239">
        <v>1</v>
      </c>
      <c r="AB426" s="239">
        <v>1</v>
      </c>
      <c r="AC426" s="239">
        <v>98</v>
      </c>
      <c r="AD426" s="239" t="s">
        <v>404</v>
      </c>
      <c r="AE426" s="239" t="s">
        <v>2481</v>
      </c>
      <c r="AF426" s="239" t="s">
        <v>378</v>
      </c>
      <c r="AG426" s="239">
        <v>7</v>
      </c>
      <c r="AH426" s="239">
        <v>2</v>
      </c>
      <c r="AI426" s="239">
        <v>4</v>
      </c>
      <c r="AJ426" s="239">
        <v>3</v>
      </c>
      <c r="AK426" s="239">
        <v>8</v>
      </c>
      <c r="AL426" s="239">
        <v>41</v>
      </c>
      <c r="AM426" s="239" t="s">
        <v>384</v>
      </c>
      <c r="AN426" s="239">
        <v>5</v>
      </c>
      <c r="AO426" s="239">
        <v>1</v>
      </c>
      <c r="AS426" s="239">
        <v>3</v>
      </c>
      <c r="AT426" s="239">
        <v>98</v>
      </c>
      <c r="AU426" s="239">
        <v>60</v>
      </c>
      <c r="AV426" s="239">
        <v>11</v>
      </c>
      <c r="AW426" s="239">
        <v>21</v>
      </c>
      <c r="AX426" s="239">
        <v>2</v>
      </c>
      <c r="AY426" s="239">
        <v>4</v>
      </c>
      <c r="AZ426" s="239">
        <v>3</v>
      </c>
      <c r="BA426" s="239">
        <v>26</v>
      </c>
      <c r="BB426" s="239">
        <v>22</v>
      </c>
      <c r="BC426" s="239" t="s">
        <v>384</v>
      </c>
      <c r="BD426" s="239">
        <v>5</v>
      </c>
      <c r="BE426" s="239">
        <v>1</v>
      </c>
      <c r="BI426" s="239">
        <v>3</v>
      </c>
      <c r="BJ426" s="239">
        <v>98</v>
      </c>
      <c r="BK426" s="239">
        <v>60</v>
      </c>
      <c r="BL426" s="239">
        <v>11</v>
      </c>
      <c r="BM426" s="239">
        <v>21</v>
      </c>
      <c r="BN426" s="239">
        <v>2</v>
      </c>
      <c r="BO426" s="239">
        <v>2</v>
      </c>
      <c r="BP426" s="239">
        <v>3</v>
      </c>
      <c r="BQ426" s="239">
        <v>21</v>
      </c>
      <c r="BR426" s="239">
        <v>35</v>
      </c>
      <c r="BS426" s="239" t="s">
        <v>374</v>
      </c>
      <c r="BT426" s="239">
        <v>5</v>
      </c>
      <c r="BU426" s="239">
        <v>5</v>
      </c>
      <c r="BY426" s="239">
        <v>3</v>
      </c>
      <c r="BZ426" s="239">
        <v>98</v>
      </c>
      <c r="CA426" s="239">
        <v>60</v>
      </c>
      <c r="CB426" s="239">
        <v>11</v>
      </c>
      <c r="CC426" s="239">
        <v>21</v>
      </c>
      <c r="CT426" s="239">
        <v>460136</v>
      </c>
      <c r="CU426" s="239">
        <v>4966319</v>
      </c>
      <c r="CV426" s="239">
        <v>44.849171699999999</v>
      </c>
      <c r="CW426" s="239">
        <v>-93.504467500000004</v>
      </c>
      <c r="CX426" s="239" t="s">
        <v>379</v>
      </c>
      <c r="CY426" s="239" t="s">
        <v>2589</v>
      </c>
    </row>
    <row r="427" spans="1:103" x14ac:dyDescent="0.25">
      <c r="A427" s="239">
        <v>11052974</v>
      </c>
      <c r="B427" s="239">
        <v>2</v>
      </c>
      <c r="C427" s="239">
        <v>212</v>
      </c>
      <c r="D427" s="239">
        <v>154.607</v>
      </c>
      <c r="E427" s="239">
        <v>27</v>
      </c>
      <c r="F427" s="239" t="s">
        <v>2515</v>
      </c>
      <c r="H427" s="239" t="s">
        <v>374</v>
      </c>
      <c r="I427" s="239">
        <v>25</v>
      </c>
      <c r="K427" s="239">
        <v>15507252</v>
      </c>
      <c r="L427" s="239">
        <v>152070182</v>
      </c>
      <c r="M427" s="239">
        <v>7</v>
      </c>
      <c r="N427" s="239">
        <v>15</v>
      </c>
      <c r="O427" s="239">
        <v>2015</v>
      </c>
      <c r="P427" s="239" t="s">
        <v>375</v>
      </c>
      <c r="Q427" s="239">
        <v>14</v>
      </c>
      <c r="R427" s="239" t="s">
        <v>512</v>
      </c>
      <c r="S427" s="239">
        <v>4</v>
      </c>
      <c r="T427" s="239">
        <v>0</v>
      </c>
      <c r="U427" s="239">
        <v>3</v>
      </c>
      <c r="V427" s="239">
        <v>1</v>
      </c>
      <c r="W427" s="239">
        <v>10</v>
      </c>
      <c r="X427" s="239">
        <v>2</v>
      </c>
      <c r="Y427" s="239">
        <v>1</v>
      </c>
      <c r="Z427" s="239">
        <v>1</v>
      </c>
      <c r="AB427" s="239">
        <v>1</v>
      </c>
      <c r="AC427" s="239">
        <v>98</v>
      </c>
      <c r="AD427" s="239" t="s">
        <v>404</v>
      </c>
      <c r="AE427" s="239" t="s">
        <v>2484</v>
      </c>
      <c r="AF427" s="239" t="s">
        <v>378</v>
      </c>
      <c r="AG427" s="239">
        <v>7</v>
      </c>
      <c r="AH427" s="239">
        <v>2</v>
      </c>
      <c r="AI427" s="239">
        <v>2</v>
      </c>
      <c r="AJ427" s="239">
        <v>3</v>
      </c>
      <c r="AK427" s="239">
        <v>21</v>
      </c>
      <c r="AL427" s="239">
        <v>27</v>
      </c>
      <c r="AM427" s="239" t="s">
        <v>374</v>
      </c>
      <c r="AN427" s="239">
        <v>5</v>
      </c>
      <c r="AO427" s="239">
        <v>1</v>
      </c>
      <c r="AS427" s="239">
        <v>3</v>
      </c>
      <c r="AT427" s="239">
        <v>98</v>
      </c>
      <c r="AU427" s="239">
        <v>60</v>
      </c>
      <c r="AV427" s="239">
        <v>11</v>
      </c>
      <c r="AW427" s="239">
        <v>21</v>
      </c>
      <c r="AX427" s="239">
        <v>1</v>
      </c>
      <c r="AY427" s="239">
        <v>4</v>
      </c>
      <c r="AZ427" s="239">
        <v>3</v>
      </c>
      <c r="BA427" s="239">
        <v>21</v>
      </c>
      <c r="BB427" s="239">
        <v>24</v>
      </c>
      <c r="BC427" s="239" t="s">
        <v>374</v>
      </c>
      <c r="BD427" s="239">
        <v>5</v>
      </c>
      <c r="BE427" s="239">
        <v>3</v>
      </c>
      <c r="BF427" s="239">
        <v>8</v>
      </c>
      <c r="BI427" s="239">
        <v>3</v>
      </c>
      <c r="BJ427" s="239">
        <v>98</v>
      </c>
      <c r="BK427" s="239">
        <v>60</v>
      </c>
      <c r="BL427" s="239">
        <v>11</v>
      </c>
      <c r="BM427" s="239">
        <v>21</v>
      </c>
      <c r="BN427" s="239">
        <v>2</v>
      </c>
      <c r="BO427" s="239">
        <v>1</v>
      </c>
      <c r="BP427" s="239">
        <v>3</v>
      </c>
      <c r="BQ427" s="239">
        <v>27</v>
      </c>
      <c r="BR427" s="239">
        <v>28</v>
      </c>
      <c r="BS427" s="239" t="s">
        <v>374</v>
      </c>
      <c r="BT427" s="239">
        <v>5</v>
      </c>
      <c r="BU427" s="239">
        <v>1</v>
      </c>
      <c r="BY427" s="239">
        <v>3</v>
      </c>
      <c r="BZ427" s="239">
        <v>98</v>
      </c>
      <c r="CA427" s="239">
        <v>60</v>
      </c>
      <c r="CB427" s="239">
        <v>11</v>
      </c>
      <c r="CC427" s="239">
        <v>21</v>
      </c>
      <c r="CT427" s="239">
        <v>460136</v>
      </c>
      <c r="CU427" s="239">
        <v>4966319</v>
      </c>
      <c r="CV427" s="239">
        <v>44.849171699999999</v>
      </c>
      <c r="CW427" s="239">
        <v>-93.504467500000004</v>
      </c>
      <c r="CX427" s="239" t="s">
        <v>379</v>
      </c>
      <c r="CY427" s="239" t="s">
        <v>2590</v>
      </c>
    </row>
    <row r="428" spans="1:103" x14ac:dyDescent="0.25">
      <c r="A428" s="239">
        <v>11066471</v>
      </c>
      <c r="B428" s="239">
        <v>2</v>
      </c>
      <c r="C428" s="239">
        <v>212</v>
      </c>
      <c r="D428" s="239">
        <v>154.607</v>
      </c>
      <c r="E428" s="239">
        <v>27</v>
      </c>
      <c r="F428" s="239" t="s">
        <v>2515</v>
      </c>
      <c r="H428" s="239" t="s">
        <v>374</v>
      </c>
      <c r="I428" s="239">
        <v>25</v>
      </c>
      <c r="K428" s="239">
        <v>15508116</v>
      </c>
      <c r="L428" s="239">
        <v>152510273</v>
      </c>
      <c r="M428" s="239">
        <v>8</v>
      </c>
      <c r="N428" s="239">
        <v>6</v>
      </c>
      <c r="O428" s="239">
        <v>2015</v>
      </c>
      <c r="P428" s="239" t="s">
        <v>416</v>
      </c>
      <c r="Q428" s="239">
        <v>7</v>
      </c>
      <c r="R428" s="239" t="s">
        <v>393</v>
      </c>
      <c r="S428" s="239">
        <v>5</v>
      </c>
      <c r="T428" s="239">
        <v>0</v>
      </c>
      <c r="U428" s="239">
        <v>2</v>
      </c>
      <c r="V428" s="239">
        <v>10</v>
      </c>
      <c r="W428" s="239">
        <v>10</v>
      </c>
      <c r="X428" s="239">
        <v>2</v>
      </c>
      <c r="Y428" s="239">
        <v>1</v>
      </c>
      <c r="Z428" s="239">
        <v>1</v>
      </c>
      <c r="AB428" s="239">
        <v>1</v>
      </c>
      <c r="AC428" s="239">
        <v>98</v>
      </c>
      <c r="AD428" s="239">
        <v>212</v>
      </c>
      <c r="AE428" s="239" t="s">
        <v>2481</v>
      </c>
      <c r="AF428" s="239" t="s">
        <v>378</v>
      </c>
      <c r="AG428" s="239">
        <v>5</v>
      </c>
      <c r="AH428" s="239">
        <v>2</v>
      </c>
      <c r="AI428" s="239">
        <v>2</v>
      </c>
      <c r="AJ428" s="239">
        <v>3</v>
      </c>
      <c r="AK428" s="239">
        <v>27</v>
      </c>
      <c r="AL428" s="239">
        <v>19</v>
      </c>
      <c r="AM428" s="239" t="s">
        <v>374</v>
      </c>
      <c r="AN428" s="239">
        <v>5</v>
      </c>
      <c r="AO428" s="239">
        <v>5</v>
      </c>
      <c r="AS428" s="239">
        <v>1</v>
      </c>
      <c r="AT428" s="239">
        <v>98</v>
      </c>
      <c r="AU428" s="239">
        <v>65</v>
      </c>
      <c r="AV428" s="239">
        <v>11</v>
      </c>
      <c r="AW428" s="239">
        <v>21</v>
      </c>
      <c r="AX428" s="239">
        <v>2</v>
      </c>
      <c r="AY428" s="239">
        <v>2</v>
      </c>
      <c r="AZ428" s="239">
        <v>3</v>
      </c>
      <c r="BA428" s="239">
        <v>26</v>
      </c>
      <c r="BB428" s="239">
        <v>33</v>
      </c>
      <c r="BC428" s="239" t="s">
        <v>384</v>
      </c>
      <c r="BD428" s="239">
        <v>5</v>
      </c>
      <c r="BE428" s="239">
        <v>1</v>
      </c>
      <c r="BI428" s="239">
        <v>1</v>
      </c>
      <c r="BJ428" s="239">
        <v>98</v>
      </c>
      <c r="BK428" s="239">
        <v>65</v>
      </c>
      <c r="BL428" s="239">
        <v>11</v>
      </c>
      <c r="BM428" s="239">
        <v>21</v>
      </c>
      <c r="CT428" s="239">
        <v>460136</v>
      </c>
      <c r="CU428" s="239">
        <v>4966319</v>
      </c>
      <c r="CV428" s="239">
        <v>44.849171699999999</v>
      </c>
      <c r="CW428" s="239">
        <v>-93.504467500000004</v>
      </c>
      <c r="CX428" s="239" t="s">
        <v>379</v>
      </c>
      <c r="CY428" s="239" t="s">
        <v>2591</v>
      </c>
    </row>
    <row r="429" spans="1:103" x14ac:dyDescent="0.25">
      <c r="A429" s="239">
        <v>11067941</v>
      </c>
      <c r="B429" s="239">
        <v>2</v>
      </c>
      <c r="C429" s="239">
        <v>212</v>
      </c>
      <c r="D429" s="239">
        <v>154.607</v>
      </c>
      <c r="E429" s="239">
        <v>27</v>
      </c>
      <c r="F429" s="239" t="s">
        <v>2515</v>
      </c>
      <c r="H429" s="239" t="s">
        <v>374</v>
      </c>
      <c r="I429" s="239">
        <v>25</v>
      </c>
      <c r="K429" s="239">
        <v>15508837</v>
      </c>
      <c r="L429" s="239">
        <v>152620127</v>
      </c>
      <c r="M429" s="239">
        <v>8</v>
      </c>
      <c r="N429" s="239">
        <v>25</v>
      </c>
      <c r="O429" s="239">
        <v>2015</v>
      </c>
      <c r="P429" s="239" t="s">
        <v>391</v>
      </c>
      <c r="Q429" s="239">
        <v>7</v>
      </c>
      <c r="R429" s="239" t="s">
        <v>393</v>
      </c>
      <c r="S429" s="239">
        <v>5</v>
      </c>
      <c r="T429" s="239">
        <v>0</v>
      </c>
      <c r="U429" s="239">
        <v>2</v>
      </c>
      <c r="V429" s="239">
        <v>1</v>
      </c>
      <c r="W429" s="239">
        <v>10</v>
      </c>
      <c r="X429" s="239">
        <v>2</v>
      </c>
      <c r="Y429" s="239">
        <v>1</v>
      </c>
      <c r="Z429" s="239">
        <v>1</v>
      </c>
      <c r="AB429" s="239">
        <v>1</v>
      </c>
      <c r="AC429" s="239">
        <v>98</v>
      </c>
      <c r="AD429" s="239" t="s">
        <v>404</v>
      </c>
      <c r="AE429" s="239" t="s">
        <v>2484</v>
      </c>
      <c r="AF429" s="239" t="s">
        <v>378</v>
      </c>
      <c r="AG429" s="239">
        <v>7</v>
      </c>
      <c r="AH429" s="239">
        <v>2</v>
      </c>
      <c r="AI429" s="239">
        <v>3</v>
      </c>
      <c r="AJ429" s="239">
        <v>3</v>
      </c>
      <c r="AK429" s="239">
        <v>21</v>
      </c>
      <c r="AL429" s="239">
        <v>32</v>
      </c>
      <c r="AM429" s="239" t="s">
        <v>374</v>
      </c>
      <c r="AN429" s="239">
        <v>5</v>
      </c>
      <c r="AO429" s="239">
        <v>15</v>
      </c>
      <c r="AP429" s="239">
        <v>3</v>
      </c>
      <c r="AS429" s="239">
        <v>1</v>
      </c>
      <c r="AT429" s="239">
        <v>98</v>
      </c>
      <c r="AU429" s="239">
        <v>55</v>
      </c>
      <c r="AV429" s="239">
        <v>11</v>
      </c>
      <c r="AW429" s="239">
        <v>21</v>
      </c>
      <c r="AX429" s="239">
        <v>2</v>
      </c>
      <c r="AY429" s="239">
        <v>4</v>
      </c>
      <c r="AZ429" s="239">
        <v>3</v>
      </c>
      <c r="BA429" s="239">
        <v>26</v>
      </c>
      <c r="BB429" s="239">
        <v>31</v>
      </c>
      <c r="BC429" s="239" t="s">
        <v>384</v>
      </c>
      <c r="BD429" s="239">
        <v>5</v>
      </c>
      <c r="BE429" s="239">
        <v>1</v>
      </c>
      <c r="BI429" s="239">
        <v>1</v>
      </c>
      <c r="BJ429" s="239">
        <v>98</v>
      </c>
      <c r="BK429" s="239">
        <v>55</v>
      </c>
      <c r="BL429" s="239">
        <v>11</v>
      </c>
      <c r="BM429" s="239">
        <v>21</v>
      </c>
      <c r="CT429" s="239">
        <v>460136</v>
      </c>
      <c r="CU429" s="239">
        <v>4966319</v>
      </c>
      <c r="CV429" s="239">
        <v>44.849171699999999</v>
      </c>
      <c r="CW429" s="239">
        <v>-93.504467500000004</v>
      </c>
      <c r="CX429" s="239" t="s">
        <v>379</v>
      </c>
      <c r="CY429" s="239" t="s">
        <v>2592</v>
      </c>
    </row>
    <row r="430" spans="1:103" x14ac:dyDescent="0.25">
      <c r="A430" s="239">
        <v>11066683</v>
      </c>
      <c r="B430" s="239">
        <v>2</v>
      </c>
      <c r="C430" s="239">
        <v>212</v>
      </c>
      <c r="D430" s="239">
        <v>154.607</v>
      </c>
      <c r="E430" s="239">
        <v>27</v>
      </c>
      <c r="F430" s="239" t="s">
        <v>2515</v>
      </c>
      <c r="H430" s="239" t="s">
        <v>374</v>
      </c>
      <c r="I430" s="239">
        <v>25</v>
      </c>
      <c r="K430" s="239">
        <v>201500033496</v>
      </c>
      <c r="L430" s="239">
        <v>152530060</v>
      </c>
      <c r="M430" s="239">
        <v>8</v>
      </c>
      <c r="N430" s="239">
        <v>27</v>
      </c>
      <c r="O430" s="239">
        <v>2015</v>
      </c>
      <c r="P430" s="239" t="s">
        <v>416</v>
      </c>
      <c r="Q430" s="239">
        <v>16</v>
      </c>
      <c r="S430" s="239">
        <v>4</v>
      </c>
      <c r="T430" s="239">
        <v>0</v>
      </c>
      <c r="U430" s="239">
        <v>1</v>
      </c>
      <c r="V430" s="239">
        <v>4</v>
      </c>
      <c r="W430" s="239">
        <v>53</v>
      </c>
      <c r="X430" s="239">
        <v>2</v>
      </c>
      <c r="Y430" s="239">
        <v>1</v>
      </c>
      <c r="Z430" s="239">
        <v>1</v>
      </c>
      <c r="AB430" s="239">
        <v>1</v>
      </c>
      <c r="AC430" s="239">
        <v>98</v>
      </c>
      <c r="AF430" s="239" t="s">
        <v>378</v>
      </c>
      <c r="AG430" s="239">
        <v>3</v>
      </c>
      <c r="AH430" s="239">
        <v>2</v>
      </c>
      <c r="AI430" s="239">
        <v>2</v>
      </c>
      <c r="AJ430" s="239">
        <v>3</v>
      </c>
      <c r="AK430" s="239">
        <v>26</v>
      </c>
      <c r="AL430" s="239">
        <v>41</v>
      </c>
      <c r="AM430" s="239" t="s">
        <v>384</v>
      </c>
      <c r="AN430" s="239">
        <v>5</v>
      </c>
      <c r="AS430" s="239">
        <v>1</v>
      </c>
      <c r="AT430" s="239">
        <v>98</v>
      </c>
      <c r="AU430" s="239">
        <v>65</v>
      </c>
      <c r="AV430" s="239">
        <v>11</v>
      </c>
      <c r="AW430" s="239">
        <v>21</v>
      </c>
      <c r="CT430" s="239">
        <v>460136</v>
      </c>
      <c r="CU430" s="239">
        <v>4966319</v>
      </c>
      <c r="CV430" s="239">
        <v>44.849171699999999</v>
      </c>
      <c r="CW430" s="239">
        <v>-93.504467500000004</v>
      </c>
      <c r="CX430" s="239" t="s">
        <v>379</v>
      </c>
    </row>
    <row r="431" spans="1:103" x14ac:dyDescent="0.25">
      <c r="A431" s="239">
        <v>11074552</v>
      </c>
      <c r="B431" s="239">
        <v>2</v>
      </c>
      <c r="C431" s="239">
        <v>212</v>
      </c>
      <c r="D431" s="239">
        <v>154.607</v>
      </c>
      <c r="E431" s="239">
        <v>27</v>
      </c>
      <c r="F431" s="239" t="s">
        <v>2515</v>
      </c>
      <c r="H431" s="239" t="s">
        <v>374</v>
      </c>
      <c r="I431" s="239">
        <v>25</v>
      </c>
      <c r="K431" s="239">
        <v>201500041512</v>
      </c>
      <c r="L431" s="239">
        <v>153100055</v>
      </c>
      <c r="M431" s="239">
        <v>10</v>
      </c>
      <c r="N431" s="239">
        <v>27</v>
      </c>
      <c r="O431" s="239">
        <v>2015</v>
      </c>
      <c r="P431" s="239" t="s">
        <v>391</v>
      </c>
      <c r="Q431" s="239">
        <v>8</v>
      </c>
      <c r="S431" s="239">
        <v>3</v>
      </c>
      <c r="T431" s="239">
        <v>0</v>
      </c>
      <c r="U431" s="239">
        <v>2</v>
      </c>
      <c r="V431" s="239">
        <v>3</v>
      </c>
      <c r="W431" s="239">
        <v>10</v>
      </c>
      <c r="X431" s="239">
        <v>3</v>
      </c>
      <c r="Y431" s="239">
        <v>1</v>
      </c>
      <c r="Z431" s="239">
        <v>2</v>
      </c>
      <c r="AB431" s="239">
        <v>1</v>
      </c>
      <c r="AC431" s="239">
        <v>98</v>
      </c>
      <c r="AF431" s="239" t="s">
        <v>378</v>
      </c>
      <c r="AG431" s="239">
        <v>9</v>
      </c>
      <c r="AH431" s="239">
        <v>2</v>
      </c>
      <c r="AI431" s="239">
        <v>2</v>
      </c>
      <c r="AJ431" s="239">
        <v>1</v>
      </c>
      <c r="AK431" s="239">
        <v>21</v>
      </c>
      <c r="AL431" s="239">
        <v>17</v>
      </c>
      <c r="AM431" s="239" t="s">
        <v>384</v>
      </c>
      <c r="AN431" s="239">
        <v>5</v>
      </c>
      <c r="AO431" s="239">
        <v>1</v>
      </c>
      <c r="AT431" s="239">
        <v>20</v>
      </c>
      <c r="AU431" s="239">
        <v>35</v>
      </c>
      <c r="AV431" s="239">
        <v>11</v>
      </c>
      <c r="AW431" s="239">
        <v>21</v>
      </c>
      <c r="AX431" s="239">
        <v>2</v>
      </c>
      <c r="AY431" s="239">
        <v>11</v>
      </c>
      <c r="AZ431" s="239">
        <v>2</v>
      </c>
      <c r="BA431" s="239">
        <v>24</v>
      </c>
      <c r="BB431" s="239">
        <v>54</v>
      </c>
      <c r="BC431" s="239" t="s">
        <v>374</v>
      </c>
      <c r="BD431" s="239">
        <v>5</v>
      </c>
      <c r="BE431" s="239">
        <v>2</v>
      </c>
      <c r="BJ431" s="239">
        <v>20</v>
      </c>
      <c r="BK431" s="239">
        <v>35</v>
      </c>
      <c r="BL431" s="239">
        <v>11</v>
      </c>
      <c r="BM431" s="239">
        <v>21</v>
      </c>
      <c r="CT431" s="239">
        <v>460136</v>
      </c>
      <c r="CU431" s="239">
        <v>4966319</v>
      </c>
      <c r="CV431" s="239">
        <v>44.849171699999999</v>
      </c>
      <c r="CW431" s="239">
        <v>-93.504467500000004</v>
      </c>
      <c r="CX431" s="239" t="s">
        <v>379</v>
      </c>
    </row>
    <row r="432" spans="1:103" x14ac:dyDescent="0.25">
      <c r="A432" s="239">
        <v>11084619</v>
      </c>
      <c r="B432" s="239">
        <v>2</v>
      </c>
      <c r="C432" s="239">
        <v>212</v>
      </c>
      <c r="D432" s="239">
        <v>154.607</v>
      </c>
      <c r="E432" s="239">
        <v>27</v>
      </c>
      <c r="F432" s="239" t="s">
        <v>2515</v>
      </c>
      <c r="H432" s="239" t="s">
        <v>374</v>
      </c>
      <c r="I432" s="239">
        <v>25</v>
      </c>
      <c r="K432" s="239">
        <v>15513094</v>
      </c>
      <c r="L432" s="239">
        <v>153500323</v>
      </c>
      <c r="M432" s="239">
        <v>12</v>
      </c>
      <c r="N432" s="239">
        <v>15</v>
      </c>
      <c r="O432" s="239">
        <v>2015</v>
      </c>
      <c r="P432" s="239" t="s">
        <v>391</v>
      </c>
      <c r="Q432" s="239">
        <v>7</v>
      </c>
      <c r="R432" s="239" t="s">
        <v>393</v>
      </c>
      <c r="S432" s="239">
        <v>5</v>
      </c>
      <c r="T432" s="239">
        <v>0</v>
      </c>
      <c r="U432" s="239">
        <v>2</v>
      </c>
      <c r="V432" s="239">
        <v>1</v>
      </c>
      <c r="W432" s="239">
        <v>10</v>
      </c>
      <c r="X432" s="239">
        <v>2</v>
      </c>
      <c r="Y432" s="239">
        <v>1</v>
      </c>
      <c r="Z432" s="239">
        <v>2</v>
      </c>
      <c r="AB432" s="239">
        <v>1</v>
      </c>
      <c r="AC432" s="239">
        <v>98</v>
      </c>
      <c r="AD432" s="239" t="s">
        <v>404</v>
      </c>
      <c r="AE432" s="239" t="s">
        <v>2481</v>
      </c>
      <c r="AF432" s="239" t="s">
        <v>378</v>
      </c>
      <c r="AG432" s="239">
        <v>7</v>
      </c>
      <c r="AH432" s="239">
        <v>2</v>
      </c>
      <c r="AI432" s="239">
        <v>3</v>
      </c>
      <c r="AJ432" s="239">
        <v>3</v>
      </c>
      <c r="AK432" s="239">
        <v>21</v>
      </c>
      <c r="AL432" s="239">
        <v>29</v>
      </c>
      <c r="AM432" s="239" t="s">
        <v>374</v>
      </c>
      <c r="AN432" s="239">
        <v>5</v>
      </c>
      <c r="AO432" s="239">
        <v>5</v>
      </c>
      <c r="AP432" s="239">
        <v>3</v>
      </c>
      <c r="AS432" s="239">
        <v>1</v>
      </c>
      <c r="AT432" s="239">
        <v>98</v>
      </c>
      <c r="AU432" s="239">
        <v>65</v>
      </c>
      <c r="AV432" s="239">
        <v>11</v>
      </c>
      <c r="AW432" s="239">
        <v>21</v>
      </c>
      <c r="AX432" s="239">
        <v>2</v>
      </c>
      <c r="AY432" s="239">
        <v>3</v>
      </c>
      <c r="AZ432" s="239">
        <v>3</v>
      </c>
      <c r="BA432" s="239">
        <v>26</v>
      </c>
      <c r="BB432" s="239">
        <v>39</v>
      </c>
      <c r="BC432" s="239" t="s">
        <v>374</v>
      </c>
      <c r="BD432" s="239">
        <v>5</v>
      </c>
      <c r="BE432" s="239">
        <v>1</v>
      </c>
      <c r="BI432" s="239">
        <v>1</v>
      </c>
      <c r="BJ432" s="239">
        <v>98</v>
      </c>
      <c r="BK432" s="239">
        <v>65</v>
      </c>
      <c r="BL432" s="239">
        <v>11</v>
      </c>
      <c r="BM432" s="239">
        <v>21</v>
      </c>
      <c r="CT432" s="239">
        <v>460136</v>
      </c>
      <c r="CU432" s="239">
        <v>4966319</v>
      </c>
      <c r="CV432" s="239">
        <v>44.849171699999999</v>
      </c>
      <c r="CW432" s="239">
        <v>-93.504467500000004</v>
      </c>
      <c r="CX432" s="239" t="s">
        <v>379</v>
      </c>
      <c r="CY432" s="239" t="s">
        <v>2593</v>
      </c>
    </row>
    <row r="433" spans="1:103" x14ac:dyDescent="0.25">
      <c r="A433" s="239">
        <v>772507</v>
      </c>
      <c r="B433" s="239">
        <v>2</v>
      </c>
      <c r="C433" s="239">
        <v>212</v>
      </c>
      <c r="D433" s="239">
        <v>154.62899999999999</v>
      </c>
      <c r="E433" s="239">
        <v>27</v>
      </c>
      <c r="F433" s="239" t="s">
        <v>2515</v>
      </c>
      <c r="H433" s="239" t="s">
        <v>374</v>
      </c>
      <c r="I433" s="239">
        <v>25</v>
      </c>
      <c r="K433" s="239">
        <v>19048845</v>
      </c>
      <c r="M433" s="239">
        <v>12</v>
      </c>
      <c r="N433" s="239">
        <v>12</v>
      </c>
      <c r="O433" s="239">
        <v>2019</v>
      </c>
      <c r="P433" s="239" t="s">
        <v>416</v>
      </c>
      <c r="Q433" s="239">
        <v>11</v>
      </c>
      <c r="R433" s="239" t="s">
        <v>393</v>
      </c>
      <c r="S433" s="239">
        <v>5</v>
      </c>
      <c r="T433" s="239">
        <v>0</v>
      </c>
      <c r="U433" s="239">
        <v>2</v>
      </c>
      <c r="V433" s="239">
        <v>5</v>
      </c>
      <c r="W433" s="239">
        <v>10</v>
      </c>
      <c r="X433" s="239">
        <v>2</v>
      </c>
      <c r="Y433" s="239">
        <v>1</v>
      </c>
      <c r="Z433" s="239">
        <v>4</v>
      </c>
      <c r="AB433" s="239">
        <v>5</v>
      </c>
      <c r="AC433" s="239">
        <v>98</v>
      </c>
      <c r="AD433" s="239" t="s">
        <v>377</v>
      </c>
      <c r="AF433" s="239" t="s">
        <v>378</v>
      </c>
      <c r="AG433" s="239">
        <v>10</v>
      </c>
      <c r="AH433" s="239">
        <v>2</v>
      </c>
      <c r="AI433" s="239">
        <v>2</v>
      </c>
      <c r="AJ433" s="239">
        <v>3</v>
      </c>
      <c r="AK433" s="239">
        <v>21</v>
      </c>
      <c r="AL433" s="239">
        <v>37</v>
      </c>
      <c r="AM433" s="239" t="s">
        <v>384</v>
      </c>
      <c r="AN433" s="239">
        <v>5</v>
      </c>
      <c r="AO433" s="239">
        <v>1</v>
      </c>
      <c r="AS433" s="239">
        <v>15</v>
      </c>
      <c r="AT433" s="239">
        <v>9</v>
      </c>
      <c r="AU433" s="239">
        <v>65</v>
      </c>
      <c r="AV433" s="239">
        <v>11</v>
      </c>
      <c r="AW433" s="239">
        <v>21</v>
      </c>
      <c r="AX433" s="239">
        <v>2</v>
      </c>
      <c r="AY433" s="239">
        <v>2</v>
      </c>
      <c r="AZ433" s="239">
        <v>3</v>
      </c>
      <c r="BA433" s="239">
        <v>21</v>
      </c>
      <c r="BB433" s="239">
        <v>51</v>
      </c>
      <c r="BC433" s="239" t="s">
        <v>374</v>
      </c>
      <c r="BD433" s="239">
        <v>5</v>
      </c>
      <c r="BE433" s="239">
        <v>1</v>
      </c>
      <c r="BI433" s="239">
        <v>15</v>
      </c>
      <c r="BJ433" s="239">
        <v>9</v>
      </c>
      <c r="BK433" s="239">
        <v>65</v>
      </c>
      <c r="BL433" s="239">
        <v>11</v>
      </c>
      <c r="BM433" s="239">
        <v>21</v>
      </c>
      <c r="CT433" s="239">
        <v>460169.45131868601</v>
      </c>
      <c r="CU433" s="239">
        <v>4966325.7768861903</v>
      </c>
      <c r="CV433" s="239">
        <v>44.849232069999999</v>
      </c>
      <c r="CW433" s="239">
        <v>-93.504045540000007</v>
      </c>
      <c r="CX433" s="239" t="s">
        <v>379</v>
      </c>
      <c r="CY433" s="239" t="s">
        <v>2594</v>
      </c>
    </row>
    <row r="434" spans="1:103" x14ac:dyDescent="0.25">
      <c r="A434" s="239">
        <v>534834</v>
      </c>
      <c r="B434" s="239">
        <v>2</v>
      </c>
      <c r="C434" s="239">
        <v>212</v>
      </c>
      <c r="D434" s="239">
        <v>154.636</v>
      </c>
      <c r="E434" s="239">
        <v>27</v>
      </c>
      <c r="F434" s="239" t="s">
        <v>2515</v>
      </c>
      <c r="H434" s="239" t="s">
        <v>374</v>
      </c>
      <c r="I434" s="239">
        <v>25</v>
      </c>
      <c r="K434" s="239">
        <v>18001603</v>
      </c>
      <c r="M434" s="239">
        <v>1</v>
      </c>
      <c r="N434" s="239">
        <v>11</v>
      </c>
      <c r="O434" s="239">
        <v>2018</v>
      </c>
      <c r="P434" s="239" t="s">
        <v>416</v>
      </c>
      <c r="Q434" s="239">
        <v>13</v>
      </c>
      <c r="R434" s="239" t="s">
        <v>393</v>
      </c>
      <c r="S434" s="239">
        <v>5</v>
      </c>
      <c r="T434" s="239">
        <v>0</v>
      </c>
      <c r="U434" s="239">
        <v>2</v>
      </c>
      <c r="V434" s="239">
        <v>12</v>
      </c>
      <c r="W434" s="239">
        <v>10</v>
      </c>
      <c r="X434" s="239">
        <v>2</v>
      </c>
      <c r="Y434" s="239">
        <v>1</v>
      </c>
      <c r="Z434" s="239">
        <v>4</v>
      </c>
      <c r="AA434" s="239">
        <v>7</v>
      </c>
      <c r="AB434" s="239">
        <v>3</v>
      </c>
      <c r="AC434" s="239">
        <v>98</v>
      </c>
      <c r="AD434" s="239" t="s">
        <v>377</v>
      </c>
      <c r="AF434" s="239" t="s">
        <v>378</v>
      </c>
      <c r="AG434" s="239">
        <v>7</v>
      </c>
      <c r="AH434" s="239">
        <v>2</v>
      </c>
      <c r="AI434" s="239">
        <v>4</v>
      </c>
      <c r="AJ434" s="239">
        <v>3</v>
      </c>
      <c r="AK434" s="239">
        <v>21</v>
      </c>
      <c r="AL434" s="239">
        <v>52</v>
      </c>
      <c r="AM434" s="239" t="s">
        <v>384</v>
      </c>
      <c r="AN434" s="239">
        <v>5</v>
      </c>
      <c r="AO434" s="239">
        <v>1</v>
      </c>
      <c r="AS434" s="239">
        <v>15</v>
      </c>
      <c r="AT434" s="239">
        <v>9</v>
      </c>
      <c r="AU434" s="239">
        <v>65</v>
      </c>
      <c r="AV434" s="239">
        <v>11</v>
      </c>
      <c r="AW434" s="239">
        <v>21</v>
      </c>
      <c r="AX434" s="239">
        <v>2</v>
      </c>
      <c r="AY434" s="239">
        <v>4</v>
      </c>
      <c r="AZ434" s="239">
        <v>3</v>
      </c>
      <c r="BA434" s="239">
        <v>21</v>
      </c>
      <c r="BB434" s="239">
        <v>71</v>
      </c>
      <c r="BC434" s="239" t="s">
        <v>374</v>
      </c>
      <c r="BD434" s="239">
        <v>5</v>
      </c>
      <c r="BE434" s="239">
        <v>1</v>
      </c>
      <c r="BI434" s="239">
        <v>15</v>
      </c>
      <c r="BJ434" s="239">
        <v>9</v>
      </c>
      <c r="BK434" s="239">
        <v>65</v>
      </c>
      <c r="BL434" s="239">
        <v>11</v>
      </c>
      <c r="BM434" s="239">
        <v>21</v>
      </c>
      <c r="CT434" s="239">
        <v>460179.836157132</v>
      </c>
      <c r="CU434" s="239">
        <v>4966331.39752742</v>
      </c>
      <c r="CV434" s="239">
        <v>44.849283249999999</v>
      </c>
      <c r="CW434" s="239">
        <v>-93.503914570000006</v>
      </c>
      <c r="CX434" s="239" t="s">
        <v>379</v>
      </c>
      <c r="CY434" s="239" t="s">
        <v>2595</v>
      </c>
    </row>
    <row r="435" spans="1:103" x14ac:dyDescent="0.25">
      <c r="A435" s="239">
        <v>10912790</v>
      </c>
      <c r="B435" s="239">
        <v>2</v>
      </c>
      <c r="C435" s="239">
        <v>212</v>
      </c>
      <c r="D435" s="239">
        <v>154.68199999999999</v>
      </c>
      <c r="E435" s="239">
        <v>27</v>
      </c>
      <c r="F435" s="239" t="s">
        <v>2515</v>
      </c>
      <c r="H435" s="239" t="s">
        <v>374</v>
      </c>
      <c r="I435" s="239">
        <v>25</v>
      </c>
      <c r="K435" s="239">
        <v>13050151</v>
      </c>
      <c r="L435" s="239">
        <v>133390404</v>
      </c>
      <c r="M435" s="239">
        <v>12</v>
      </c>
      <c r="N435" s="239">
        <v>5</v>
      </c>
      <c r="O435" s="239">
        <v>2013</v>
      </c>
      <c r="P435" s="239" t="s">
        <v>416</v>
      </c>
      <c r="Q435" s="239">
        <v>20</v>
      </c>
      <c r="R435" s="239" t="s">
        <v>376</v>
      </c>
      <c r="S435" s="239">
        <v>5</v>
      </c>
      <c r="T435" s="239">
        <v>0</v>
      </c>
      <c r="U435" s="239">
        <v>2</v>
      </c>
      <c r="V435" s="239">
        <v>10</v>
      </c>
      <c r="W435" s="239">
        <v>10</v>
      </c>
      <c r="X435" s="239">
        <v>2</v>
      </c>
      <c r="Y435" s="239">
        <v>1</v>
      </c>
      <c r="Z435" s="239">
        <v>4</v>
      </c>
      <c r="AB435" s="239">
        <v>5</v>
      </c>
      <c r="AC435" s="239">
        <v>98</v>
      </c>
      <c r="AD435" s="239" t="s">
        <v>396</v>
      </c>
      <c r="AE435" s="239" t="s">
        <v>2481</v>
      </c>
      <c r="AF435" s="239" t="s">
        <v>378</v>
      </c>
      <c r="AG435" s="239">
        <v>5</v>
      </c>
      <c r="AH435" s="239">
        <v>2</v>
      </c>
      <c r="AI435" s="239">
        <v>2</v>
      </c>
      <c r="AJ435" s="239">
        <v>4</v>
      </c>
      <c r="AK435" s="239">
        <v>10</v>
      </c>
      <c r="AL435" s="239">
        <v>56</v>
      </c>
      <c r="AM435" s="239" t="s">
        <v>384</v>
      </c>
      <c r="AN435" s="239">
        <v>5</v>
      </c>
      <c r="AS435" s="239">
        <v>2</v>
      </c>
      <c r="AT435" s="239">
        <v>98</v>
      </c>
      <c r="AU435" s="239">
        <v>60</v>
      </c>
      <c r="AV435" s="239">
        <v>10</v>
      </c>
      <c r="AW435" s="239">
        <v>21</v>
      </c>
      <c r="AX435" s="239">
        <v>2</v>
      </c>
      <c r="AY435" s="239">
        <v>2</v>
      </c>
      <c r="AZ435" s="239">
        <v>4</v>
      </c>
      <c r="BA435" s="239">
        <v>21</v>
      </c>
      <c r="BB435" s="239">
        <v>51</v>
      </c>
      <c r="BC435" s="239" t="s">
        <v>374</v>
      </c>
      <c r="BD435" s="239">
        <v>5</v>
      </c>
      <c r="BE435" s="239">
        <v>1</v>
      </c>
      <c r="BI435" s="239">
        <v>2</v>
      </c>
      <c r="BJ435" s="239">
        <v>98</v>
      </c>
      <c r="BK435" s="239">
        <v>60</v>
      </c>
      <c r="BL435" s="239">
        <v>10</v>
      </c>
      <c r="BM435" s="239">
        <v>21</v>
      </c>
      <c r="CT435" s="239">
        <v>460255</v>
      </c>
      <c r="CU435" s="239">
        <v>4966342</v>
      </c>
      <c r="CV435" s="239">
        <v>44.849380099999998</v>
      </c>
      <c r="CW435" s="239">
        <v>-93.502969800000002</v>
      </c>
      <c r="CX435" s="239" t="s">
        <v>379</v>
      </c>
      <c r="CY435" s="239" t="s">
        <v>2596</v>
      </c>
    </row>
    <row r="436" spans="1:103" x14ac:dyDescent="0.25">
      <c r="A436" s="239">
        <v>541665</v>
      </c>
      <c r="B436" s="239">
        <v>2</v>
      </c>
      <c r="C436" s="239">
        <v>212</v>
      </c>
      <c r="D436" s="239">
        <v>154.685</v>
      </c>
      <c r="E436" s="239">
        <v>27</v>
      </c>
      <c r="F436" s="239" t="s">
        <v>2515</v>
      </c>
      <c r="H436" s="239" t="s">
        <v>374</v>
      </c>
      <c r="I436" s="239">
        <v>25</v>
      </c>
      <c r="K436" s="239">
        <v>18501806</v>
      </c>
      <c r="M436" s="239">
        <v>2</v>
      </c>
      <c r="N436" s="239">
        <v>1</v>
      </c>
      <c r="O436" s="239">
        <v>2018</v>
      </c>
      <c r="P436" s="239" t="s">
        <v>416</v>
      </c>
      <c r="Q436" s="239">
        <v>2</v>
      </c>
      <c r="R436" s="239" t="s">
        <v>376</v>
      </c>
      <c r="S436" s="239">
        <v>5</v>
      </c>
      <c r="T436" s="239">
        <v>0</v>
      </c>
      <c r="U436" s="239">
        <v>1</v>
      </c>
      <c r="W436" s="239">
        <v>55</v>
      </c>
      <c r="X436" s="239">
        <v>2</v>
      </c>
      <c r="Y436" s="239">
        <v>4</v>
      </c>
      <c r="Z436" s="239">
        <v>1</v>
      </c>
      <c r="AB436" s="239">
        <v>1</v>
      </c>
      <c r="AC436" s="239">
        <v>98</v>
      </c>
      <c r="AD436" s="239" t="s">
        <v>377</v>
      </c>
      <c r="AF436" s="239" t="s">
        <v>470</v>
      </c>
      <c r="AG436" s="239">
        <v>3</v>
      </c>
      <c r="AH436" s="239">
        <v>2</v>
      </c>
      <c r="AI436" s="239">
        <v>2</v>
      </c>
      <c r="AJ436" s="239">
        <v>4</v>
      </c>
      <c r="AK436" s="239">
        <v>21</v>
      </c>
      <c r="AL436" s="239">
        <v>20</v>
      </c>
      <c r="AM436" s="239" t="s">
        <v>384</v>
      </c>
      <c r="AN436" s="239">
        <v>5</v>
      </c>
      <c r="AO436" s="239">
        <v>90</v>
      </c>
      <c r="AS436" s="239">
        <v>15</v>
      </c>
      <c r="AT436" s="239">
        <v>9</v>
      </c>
      <c r="AU436" s="239">
        <v>65</v>
      </c>
      <c r="AV436" s="239">
        <v>11</v>
      </c>
      <c r="AW436" s="239">
        <v>21</v>
      </c>
      <c r="CT436" s="239">
        <v>460227.76225552498</v>
      </c>
      <c r="CU436" s="239">
        <v>4966366.8698670696</v>
      </c>
      <c r="CV436" s="239">
        <v>44.849605240000002</v>
      </c>
      <c r="CW436" s="239">
        <v>-93.503310880000001</v>
      </c>
      <c r="CX436" s="239" t="s">
        <v>379</v>
      </c>
      <c r="CY436" s="239" t="s">
        <v>2597</v>
      </c>
    </row>
    <row r="437" spans="1:103" x14ac:dyDescent="0.25">
      <c r="A437" s="239">
        <v>604171</v>
      </c>
      <c r="B437" s="239">
        <v>2</v>
      </c>
      <c r="C437" s="239">
        <v>212</v>
      </c>
      <c r="D437" s="239">
        <v>154.70599999999999</v>
      </c>
      <c r="E437" s="239">
        <v>27</v>
      </c>
      <c r="F437" s="239" t="s">
        <v>2515</v>
      </c>
      <c r="H437" s="239" t="s">
        <v>374</v>
      </c>
      <c r="I437" s="239">
        <v>25</v>
      </c>
      <c r="K437" s="239">
        <v>18507255</v>
      </c>
      <c r="M437" s="239">
        <v>6</v>
      </c>
      <c r="N437" s="239">
        <v>11</v>
      </c>
      <c r="O437" s="239">
        <v>2018</v>
      </c>
      <c r="P437" s="239" t="s">
        <v>381</v>
      </c>
      <c r="Q437" s="239">
        <v>9</v>
      </c>
      <c r="R437" s="239" t="s">
        <v>376</v>
      </c>
      <c r="S437" s="239">
        <v>5</v>
      </c>
      <c r="T437" s="239">
        <v>0</v>
      </c>
      <c r="U437" s="239">
        <v>1</v>
      </c>
      <c r="W437" s="239">
        <v>55</v>
      </c>
      <c r="X437" s="239">
        <v>2</v>
      </c>
      <c r="Y437" s="239">
        <v>1</v>
      </c>
      <c r="Z437" s="239">
        <v>1</v>
      </c>
      <c r="AB437" s="239">
        <v>1</v>
      </c>
      <c r="AC437" s="239">
        <v>98</v>
      </c>
      <c r="AD437" s="239" t="s">
        <v>377</v>
      </c>
      <c r="AF437" s="239" t="s">
        <v>378</v>
      </c>
      <c r="AG437" s="239">
        <v>3</v>
      </c>
      <c r="AH437" s="239">
        <v>2</v>
      </c>
      <c r="AI437" s="239">
        <v>2</v>
      </c>
      <c r="AJ437" s="239">
        <v>4</v>
      </c>
      <c r="AK437" s="239">
        <v>21</v>
      </c>
      <c r="AL437" s="239">
        <v>72</v>
      </c>
      <c r="AM437" s="239" t="s">
        <v>374</v>
      </c>
      <c r="AN437" s="239">
        <v>5</v>
      </c>
      <c r="AO437" s="239">
        <v>62</v>
      </c>
      <c r="AS437" s="239">
        <v>15</v>
      </c>
      <c r="AT437" s="239">
        <v>9</v>
      </c>
      <c r="AU437" s="239">
        <v>65</v>
      </c>
      <c r="AV437" s="239">
        <v>11</v>
      </c>
      <c r="AW437" s="239">
        <v>21</v>
      </c>
      <c r="CT437" s="239">
        <v>460291.26238252502</v>
      </c>
      <c r="CU437" s="239">
        <v>4966358.4031834695</v>
      </c>
      <c r="CV437" s="239">
        <v>44.84953256</v>
      </c>
      <c r="CW437" s="239">
        <v>-93.502506659999995</v>
      </c>
      <c r="CX437" s="239" t="s">
        <v>379</v>
      </c>
      <c r="CY437" s="239" t="s">
        <v>2598</v>
      </c>
    </row>
    <row r="438" spans="1:103" x14ac:dyDescent="0.25">
      <c r="A438" s="239">
        <v>690965</v>
      </c>
      <c r="B438" s="239">
        <v>2</v>
      </c>
      <c r="C438" s="239">
        <v>212</v>
      </c>
      <c r="D438" s="239">
        <v>154.70699999999999</v>
      </c>
      <c r="E438" s="239">
        <v>27</v>
      </c>
      <c r="F438" s="239" t="s">
        <v>2515</v>
      </c>
      <c r="H438" s="239" t="s">
        <v>374</v>
      </c>
      <c r="I438" s="239">
        <v>25</v>
      </c>
      <c r="K438" s="239">
        <v>19503047</v>
      </c>
      <c r="M438" s="239">
        <v>2</v>
      </c>
      <c r="N438" s="239">
        <v>23</v>
      </c>
      <c r="O438" s="239">
        <v>2019</v>
      </c>
      <c r="P438" s="239" t="s">
        <v>386</v>
      </c>
      <c r="Q438" s="239">
        <v>6</v>
      </c>
      <c r="R438" s="239" t="s">
        <v>393</v>
      </c>
      <c r="S438" s="239">
        <v>5</v>
      </c>
      <c r="T438" s="239">
        <v>0</v>
      </c>
      <c r="U438" s="239">
        <v>1</v>
      </c>
      <c r="W438" s="239">
        <v>55</v>
      </c>
      <c r="X438" s="239">
        <v>2</v>
      </c>
      <c r="Y438" s="239">
        <v>4</v>
      </c>
      <c r="Z438" s="239">
        <v>4</v>
      </c>
      <c r="AB438" s="239">
        <v>3</v>
      </c>
      <c r="AC438" s="239">
        <v>98</v>
      </c>
      <c r="AD438" s="239" t="s">
        <v>377</v>
      </c>
      <c r="AF438" s="239" t="s">
        <v>470</v>
      </c>
      <c r="AG438" s="239">
        <v>3</v>
      </c>
      <c r="AH438" s="239">
        <v>2</v>
      </c>
      <c r="AI438" s="239">
        <v>4</v>
      </c>
      <c r="AJ438" s="239">
        <v>3</v>
      </c>
      <c r="AK438" s="239">
        <v>21</v>
      </c>
      <c r="AL438" s="239">
        <v>38</v>
      </c>
      <c r="AM438" s="239" t="s">
        <v>374</v>
      </c>
      <c r="AN438" s="239">
        <v>5</v>
      </c>
      <c r="AO438" s="239">
        <v>62</v>
      </c>
      <c r="AS438" s="239">
        <v>15</v>
      </c>
      <c r="AT438" s="239">
        <v>9</v>
      </c>
      <c r="AU438" s="239">
        <v>65</v>
      </c>
      <c r="AV438" s="239">
        <v>13</v>
      </c>
      <c r="AW438" s="239">
        <v>21</v>
      </c>
      <c r="CT438" s="239">
        <v>460299.729066125</v>
      </c>
      <c r="CU438" s="239">
        <v>4966362.6365252696</v>
      </c>
      <c r="CV438" s="239">
        <v>44.849571140000002</v>
      </c>
      <c r="CW438" s="239">
        <v>-93.502399859999997</v>
      </c>
      <c r="CX438" s="239" t="s">
        <v>379</v>
      </c>
      <c r="CY438" s="239" t="s">
        <v>2599</v>
      </c>
    </row>
    <row r="439" spans="1:103" x14ac:dyDescent="0.25">
      <c r="A439" s="239">
        <v>412900</v>
      </c>
      <c r="B439" s="239">
        <v>2</v>
      </c>
      <c r="C439" s="239">
        <v>212</v>
      </c>
      <c r="D439" s="239">
        <v>154.71100000000001</v>
      </c>
      <c r="E439" s="239">
        <v>27</v>
      </c>
      <c r="F439" s="239" t="s">
        <v>2515</v>
      </c>
      <c r="H439" s="239" t="s">
        <v>374</v>
      </c>
      <c r="I439" s="239">
        <v>25</v>
      </c>
      <c r="K439" s="239">
        <v>17500425</v>
      </c>
      <c r="M439" s="239">
        <v>1</v>
      </c>
      <c r="N439" s="239">
        <v>9</v>
      </c>
      <c r="O439" s="239">
        <v>2017</v>
      </c>
      <c r="P439" s="239" t="s">
        <v>381</v>
      </c>
      <c r="Q439" s="239">
        <v>18</v>
      </c>
      <c r="R439" s="239" t="s">
        <v>376</v>
      </c>
      <c r="S439" s="239">
        <v>5</v>
      </c>
      <c r="T439" s="239">
        <v>0</v>
      </c>
      <c r="U439" s="239">
        <v>1</v>
      </c>
      <c r="W439" s="239">
        <v>56</v>
      </c>
      <c r="X439" s="239">
        <v>2</v>
      </c>
      <c r="Y439" s="239">
        <v>4</v>
      </c>
      <c r="Z439" s="239">
        <v>2</v>
      </c>
      <c r="AB439" s="239">
        <v>5</v>
      </c>
      <c r="AC439" s="239">
        <v>98</v>
      </c>
      <c r="AD439" s="239" t="s">
        <v>377</v>
      </c>
      <c r="AF439" s="239" t="s">
        <v>470</v>
      </c>
      <c r="AG439" s="239">
        <v>3</v>
      </c>
      <c r="AH439" s="239">
        <v>2</v>
      </c>
      <c r="AI439" s="239">
        <v>2</v>
      </c>
      <c r="AJ439" s="239">
        <v>4</v>
      </c>
      <c r="AK439" s="239">
        <v>21</v>
      </c>
      <c r="AL439" s="239">
        <v>20</v>
      </c>
      <c r="AM439" s="239" t="s">
        <v>374</v>
      </c>
      <c r="AN439" s="239">
        <v>5</v>
      </c>
      <c r="AO439" s="239">
        <v>72</v>
      </c>
      <c r="AS439" s="239">
        <v>15</v>
      </c>
      <c r="AT439" s="239">
        <v>9</v>
      </c>
      <c r="AU439" s="239">
        <v>65</v>
      </c>
      <c r="AV439" s="239">
        <v>11</v>
      </c>
      <c r="AW439" s="239">
        <v>21</v>
      </c>
      <c r="CT439" s="239">
        <v>460270.095673526</v>
      </c>
      <c r="CU439" s="239">
        <v>4966366.8698670696</v>
      </c>
      <c r="CV439" s="239">
        <v>44.849607599999999</v>
      </c>
      <c r="CW439" s="239">
        <v>-93.50277518</v>
      </c>
      <c r="CX439" s="239" t="s">
        <v>379</v>
      </c>
      <c r="CY439" s="239" t="s">
        <v>2600</v>
      </c>
    </row>
    <row r="440" spans="1:103" x14ac:dyDescent="0.25">
      <c r="A440" s="239">
        <v>347985</v>
      </c>
      <c r="B440" s="239">
        <v>2</v>
      </c>
      <c r="C440" s="239">
        <v>212</v>
      </c>
      <c r="D440" s="239">
        <v>154.72300000000001</v>
      </c>
      <c r="E440" s="239">
        <v>27</v>
      </c>
      <c r="F440" s="239" t="s">
        <v>2515</v>
      </c>
      <c r="H440" s="239" t="s">
        <v>374</v>
      </c>
      <c r="I440" s="239">
        <v>25</v>
      </c>
      <c r="K440" s="239">
        <v>16017818</v>
      </c>
      <c r="M440" s="239">
        <v>5</v>
      </c>
      <c r="N440" s="239">
        <v>10</v>
      </c>
      <c r="O440" s="239">
        <v>2016</v>
      </c>
      <c r="P440" s="239" t="s">
        <v>391</v>
      </c>
      <c r="Q440" s="239">
        <v>2</v>
      </c>
      <c r="S440" s="239">
        <v>5</v>
      </c>
      <c r="T440" s="239">
        <v>0</v>
      </c>
      <c r="U440" s="239">
        <v>1</v>
      </c>
      <c r="W440" s="239">
        <v>55</v>
      </c>
      <c r="X440" s="239">
        <v>2</v>
      </c>
      <c r="Y440" s="239">
        <v>6</v>
      </c>
      <c r="Z440" s="239">
        <v>3</v>
      </c>
      <c r="AB440" s="239">
        <v>2</v>
      </c>
      <c r="AC440" s="239">
        <v>98</v>
      </c>
      <c r="AD440" s="239" t="s">
        <v>377</v>
      </c>
      <c r="AF440" s="239" t="s">
        <v>378</v>
      </c>
      <c r="AG440" s="239">
        <v>3</v>
      </c>
      <c r="AH440" s="239">
        <v>2</v>
      </c>
      <c r="AI440" s="239">
        <v>3</v>
      </c>
      <c r="AJ440" s="239">
        <v>3</v>
      </c>
      <c r="AK440" s="239">
        <v>21</v>
      </c>
      <c r="AL440" s="239">
        <v>20</v>
      </c>
      <c r="AM440" s="239" t="s">
        <v>374</v>
      </c>
      <c r="AN440" s="239">
        <v>5</v>
      </c>
      <c r="AO440" s="239">
        <v>1</v>
      </c>
      <c r="AS440" s="239">
        <v>15</v>
      </c>
      <c r="AT440" s="239">
        <v>9</v>
      </c>
      <c r="AU440" s="239">
        <v>65</v>
      </c>
      <c r="AV440" s="239">
        <v>11</v>
      </c>
      <c r="AW440" s="239">
        <v>21</v>
      </c>
      <c r="CT440" s="239">
        <v>460318.68761713599</v>
      </c>
      <c r="CU440" s="239">
        <v>4966348.6137186904</v>
      </c>
      <c r="CV440" s="239">
        <v>44.849445959999997</v>
      </c>
      <c r="CW440" s="239">
        <v>-93.502158850000001</v>
      </c>
      <c r="CX440" s="239" t="s">
        <v>379</v>
      </c>
      <c r="CY440" s="239" t="s">
        <v>2601</v>
      </c>
    </row>
    <row r="441" spans="1:103" x14ac:dyDescent="0.25">
      <c r="A441" s="239">
        <v>609568</v>
      </c>
      <c r="B441" s="239">
        <v>2</v>
      </c>
      <c r="C441" s="239">
        <v>212</v>
      </c>
      <c r="D441" s="239">
        <v>154.72399999999999</v>
      </c>
      <c r="E441" s="239">
        <v>27</v>
      </c>
      <c r="F441" s="239" t="s">
        <v>2515</v>
      </c>
      <c r="H441" s="239" t="s">
        <v>374</v>
      </c>
      <c r="I441" s="239">
        <v>25</v>
      </c>
      <c r="K441" s="239">
        <v>18508298</v>
      </c>
      <c r="M441" s="239">
        <v>7</v>
      </c>
      <c r="N441" s="239">
        <v>9</v>
      </c>
      <c r="O441" s="239">
        <v>2018</v>
      </c>
      <c r="P441" s="239" t="s">
        <v>381</v>
      </c>
      <c r="Q441" s="239">
        <v>7</v>
      </c>
      <c r="R441" s="239" t="s">
        <v>393</v>
      </c>
      <c r="S441" s="239">
        <v>5</v>
      </c>
      <c r="T441" s="239">
        <v>0</v>
      </c>
      <c r="U441" s="239">
        <v>2</v>
      </c>
      <c r="V441" s="239">
        <v>12</v>
      </c>
      <c r="W441" s="239">
        <v>10</v>
      </c>
      <c r="X441" s="239">
        <v>2</v>
      </c>
      <c r="Y441" s="239">
        <v>1</v>
      </c>
      <c r="Z441" s="239">
        <v>1</v>
      </c>
      <c r="AB441" s="239">
        <v>1</v>
      </c>
      <c r="AC441" s="239">
        <v>98</v>
      </c>
      <c r="AD441" s="239" t="s">
        <v>2602</v>
      </c>
      <c r="AF441" s="239" t="s">
        <v>378</v>
      </c>
      <c r="AG441" s="239">
        <v>7</v>
      </c>
      <c r="AH441" s="239">
        <v>2</v>
      </c>
      <c r="AI441" s="239">
        <v>2</v>
      </c>
      <c r="AJ441" s="239">
        <v>3</v>
      </c>
      <c r="AK441" s="239">
        <v>34</v>
      </c>
      <c r="AL441" s="239">
        <v>59</v>
      </c>
      <c r="AM441" s="239" t="s">
        <v>374</v>
      </c>
      <c r="AN441" s="239">
        <v>5</v>
      </c>
      <c r="AO441" s="239">
        <v>1</v>
      </c>
      <c r="AS441" s="239">
        <v>15</v>
      </c>
      <c r="AT441" s="239">
        <v>9</v>
      </c>
      <c r="AU441" s="239">
        <v>60</v>
      </c>
      <c r="AV441" s="239">
        <v>11</v>
      </c>
      <c r="AW441" s="239">
        <v>21</v>
      </c>
      <c r="AX441" s="239">
        <v>2</v>
      </c>
      <c r="AY441" s="239">
        <v>49</v>
      </c>
      <c r="AZ441" s="239">
        <v>3</v>
      </c>
      <c r="BA441" s="239">
        <v>21</v>
      </c>
      <c r="BB441" s="239">
        <v>46</v>
      </c>
      <c r="BC441" s="239" t="s">
        <v>374</v>
      </c>
      <c r="BD441" s="239">
        <v>5</v>
      </c>
      <c r="BE441" s="239">
        <v>70</v>
      </c>
      <c r="BI441" s="239">
        <v>15</v>
      </c>
      <c r="BJ441" s="239">
        <v>9</v>
      </c>
      <c r="BK441" s="239">
        <v>60</v>
      </c>
      <c r="BL441" s="239">
        <v>11</v>
      </c>
      <c r="BM441" s="239">
        <v>21</v>
      </c>
      <c r="CT441" s="239">
        <v>460320.89577512501</v>
      </c>
      <c r="CU441" s="239">
        <v>4966347.8198289704</v>
      </c>
      <c r="CV441" s="239">
        <v>44.849438939999999</v>
      </c>
      <c r="CW441" s="239">
        <v>-93.50213085</v>
      </c>
      <c r="CX441" s="239" t="s">
        <v>379</v>
      </c>
      <c r="CY441" s="239" t="s">
        <v>2603</v>
      </c>
    </row>
    <row r="442" spans="1:103" x14ac:dyDescent="0.25">
      <c r="A442" s="239">
        <v>745506</v>
      </c>
      <c r="B442" s="239">
        <v>2</v>
      </c>
      <c r="C442" s="239">
        <v>212</v>
      </c>
      <c r="D442" s="239">
        <v>154.74799999999999</v>
      </c>
      <c r="E442" s="239">
        <v>27</v>
      </c>
      <c r="F442" s="239" t="s">
        <v>2515</v>
      </c>
      <c r="H442" s="239" t="s">
        <v>374</v>
      </c>
      <c r="I442" s="239">
        <v>25</v>
      </c>
      <c r="K442" s="239">
        <v>19510870</v>
      </c>
      <c r="M442" s="239">
        <v>9</v>
      </c>
      <c r="N442" s="239">
        <v>6</v>
      </c>
      <c r="O442" s="239">
        <v>2019</v>
      </c>
      <c r="P442" s="239" t="s">
        <v>383</v>
      </c>
      <c r="Q442" s="239">
        <v>18</v>
      </c>
      <c r="R442" s="239" t="s">
        <v>393</v>
      </c>
      <c r="S442" s="239">
        <v>4</v>
      </c>
      <c r="T442" s="239">
        <v>0</v>
      </c>
      <c r="U442" s="239">
        <v>1</v>
      </c>
      <c r="W442" s="239">
        <v>55</v>
      </c>
      <c r="X442" s="239">
        <v>2</v>
      </c>
      <c r="Y442" s="239">
        <v>1</v>
      </c>
      <c r="Z442" s="239">
        <v>1</v>
      </c>
      <c r="AB442" s="239">
        <v>1</v>
      </c>
      <c r="AC442" s="239">
        <v>98</v>
      </c>
      <c r="AD442" s="239" t="s">
        <v>2604</v>
      </c>
      <c r="AF442" s="239" t="s">
        <v>378</v>
      </c>
      <c r="AG442" s="239">
        <v>3</v>
      </c>
      <c r="AH442" s="239">
        <v>2</v>
      </c>
      <c r="AI442" s="239">
        <v>2</v>
      </c>
      <c r="AJ442" s="239">
        <v>3</v>
      </c>
      <c r="AK442" s="239">
        <v>21</v>
      </c>
      <c r="AL442" s="239">
        <v>22</v>
      </c>
      <c r="AM442" s="239" t="s">
        <v>384</v>
      </c>
      <c r="AN442" s="239">
        <v>5</v>
      </c>
      <c r="AO442" s="239">
        <v>68</v>
      </c>
      <c r="AP442" s="239">
        <v>72</v>
      </c>
      <c r="AS442" s="239">
        <v>15</v>
      </c>
      <c r="AT442" s="239">
        <v>9</v>
      </c>
      <c r="AU442" s="239">
        <v>65</v>
      </c>
      <c r="AV442" s="239">
        <v>11</v>
      </c>
      <c r="AW442" s="239">
        <v>21</v>
      </c>
      <c r="CT442" s="239">
        <v>460358.99585132598</v>
      </c>
      <c r="CU442" s="239">
        <v>4966358.4031834695</v>
      </c>
      <c r="CV442" s="239">
        <v>44.849536329999999</v>
      </c>
      <c r="CW442" s="239">
        <v>-93.501649540000003</v>
      </c>
      <c r="CX442" s="239" t="s">
        <v>379</v>
      </c>
      <c r="CY442" s="239" t="s">
        <v>2605</v>
      </c>
    </row>
    <row r="443" spans="1:103" x14ac:dyDescent="0.25">
      <c r="A443" s="239">
        <v>598861</v>
      </c>
      <c r="B443" s="239">
        <v>2</v>
      </c>
      <c r="C443" s="239">
        <v>212</v>
      </c>
      <c r="D443" s="239">
        <v>154.761</v>
      </c>
      <c r="E443" s="239">
        <v>27</v>
      </c>
      <c r="F443" s="239" t="s">
        <v>2515</v>
      </c>
      <c r="H443" s="239" t="s">
        <v>374</v>
      </c>
      <c r="I443" s="239">
        <v>25</v>
      </c>
      <c r="K443" s="239">
        <v>18506499</v>
      </c>
      <c r="M443" s="239">
        <v>5</v>
      </c>
      <c r="N443" s="239">
        <v>22</v>
      </c>
      <c r="O443" s="239">
        <v>2018</v>
      </c>
      <c r="P443" s="239" t="s">
        <v>391</v>
      </c>
      <c r="Q443" s="239">
        <v>7</v>
      </c>
      <c r="R443" s="239" t="s">
        <v>393</v>
      </c>
      <c r="S443" s="239">
        <v>5</v>
      </c>
      <c r="T443" s="239">
        <v>0</v>
      </c>
      <c r="U443" s="239">
        <v>3</v>
      </c>
      <c r="V443" s="239">
        <v>12</v>
      </c>
      <c r="W443" s="239">
        <v>10</v>
      </c>
      <c r="X443" s="239">
        <v>2</v>
      </c>
      <c r="Y443" s="239">
        <v>1</v>
      </c>
      <c r="Z443" s="239">
        <v>2</v>
      </c>
      <c r="AB443" s="239">
        <v>1</v>
      </c>
      <c r="AC443" s="239">
        <v>98</v>
      </c>
      <c r="AD443" s="239" t="s">
        <v>377</v>
      </c>
      <c r="AF443" s="239" t="s">
        <v>378</v>
      </c>
      <c r="AG443" s="239">
        <v>7</v>
      </c>
      <c r="AH443" s="239">
        <v>2</v>
      </c>
      <c r="AI443" s="239">
        <v>2</v>
      </c>
      <c r="AJ443" s="239">
        <v>3</v>
      </c>
      <c r="AK443" s="239">
        <v>21</v>
      </c>
      <c r="AL443" s="239">
        <v>49</v>
      </c>
      <c r="AM443" s="239" t="s">
        <v>384</v>
      </c>
      <c r="AN443" s="239">
        <v>5</v>
      </c>
      <c r="AO443" s="239">
        <v>4</v>
      </c>
      <c r="AS443" s="239">
        <v>15</v>
      </c>
      <c r="AT443" s="239">
        <v>9</v>
      </c>
      <c r="AU443" s="239">
        <v>65</v>
      </c>
      <c r="AV443" s="239">
        <v>11</v>
      </c>
      <c r="AW443" s="239">
        <v>21</v>
      </c>
      <c r="AX443" s="239">
        <v>2</v>
      </c>
      <c r="AY443" s="239">
        <v>2</v>
      </c>
      <c r="AZ443" s="239">
        <v>3</v>
      </c>
      <c r="BA443" s="239">
        <v>26</v>
      </c>
      <c r="BB443" s="239">
        <v>43</v>
      </c>
      <c r="BC443" s="239" t="s">
        <v>384</v>
      </c>
      <c r="BD443" s="239">
        <v>5</v>
      </c>
      <c r="BE443" s="239">
        <v>1</v>
      </c>
      <c r="BI443" s="239">
        <v>15</v>
      </c>
      <c r="BJ443" s="239">
        <v>9</v>
      </c>
      <c r="BK443" s="239">
        <v>65</v>
      </c>
      <c r="BL443" s="239">
        <v>11</v>
      </c>
      <c r="BM443" s="239">
        <v>21</v>
      </c>
      <c r="BN443" s="239">
        <v>2</v>
      </c>
      <c r="BO443" s="239">
        <v>5</v>
      </c>
      <c r="BP443" s="239">
        <v>3</v>
      </c>
      <c r="BQ443" s="239">
        <v>26</v>
      </c>
      <c r="BR443" s="239">
        <v>46</v>
      </c>
      <c r="BS443" s="239" t="s">
        <v>374</v>
      </c>
      <c r="BT443" s="239">
        <v>5</v>
      </c>
      <c r="BU443" s="239">
        <v>1</v>
      </c>
      <c r="BY443" s="239">
        <v>15</v>
      </c>
      <c r="BZ443" s="239">
        <v>9</v>
      </c>
      <c r="CA443" s="239">
        <v>65</v>
      </c>
      <c r="CB443" s="239">
        <v>11</v>
      </c>
      <c r="CC443" s="239">
        <v>21</v>
      </c>
      <c r="CT443" s="239">
        <v>460380.16256032599</v>
      </c>
      <c r="CU443" s="239">
        <v>4966358.4031834695</v>
      </c>
      <c r="CV443" s="239">
        <v>44.849537509999998</v>
      </c>
      <c r="CW443" s="239">
        <v>-93.501381690000002</v>
      </c>
      <c r="CX443" s="239" t="s">
        <v>379</v>
      </c>
      <c r="CY443" s="239" t="s">
        <v>2606</v>
      </c>
    </row>
    <row r="444" spans="1:103" x14ac:dyDescent="0.25">
      <c r="A444" s="239">
        <v>10765407</v>
      </c>
      <c r="B444" s="239">
        <v>2</v>
      </c>
      <c r="C444" s="239">
        <v>212</v>
      </c>
      <c r="D444" s="239">
        <v>154.78700000000001</v>
      </c>
      <c r="E444" s="239">
        <v>27</v>
      </c>
      <c r="F444" s="239" t="s">
        <v>2515</v>
      </c>
      <c r="H444" s="239" t="s">
        <v>374</v>
      </c>
      <c r="I444" s="239">
        <v>25</v>
      </c>
      <c r="L444" s="239">
        <v>120520122</v>
      </c>
      <c r="M444" s="239">
        <v>12</v>
      </c>
      <c r="N444" s="239">
        <v>5</v>
      </c>
      <c r="O444" s="239">
        <v>2011</v>
      </c>
      <c r="P444" s="239" t="s">
        <v>381</v>
      </c>
      <c r="Q444" s="239">
        <v>6</v>
      </c>
      <c r="S444" s="239">
        <v>5</v>
      </c>
      <c r="T444" s="239">
        <v>0</v>
      </c>
      <c r="U444" s="239">
        <v>1</v>
      </c>
      <c r="W444" s="239">
        <v>16</v>
      </c>
      <c r="Y444" s="239">
        <v>2</v>
      </c>
      <c r="Z444" s="239">
        <v>90</v>
      </c>
      <c r="AB444" s="239">
        <v>5</v>
      </c>
      <c r="AF444" s="239" t="s">
        <v>378</v>
      </c>
      <c r="AG444" s="239">
        <v>4</v>
      </c>
      <c r="AH444" s="239">
        <v>2</v>
      </c>
      <c r="AI444" s="239">
        <v>3</v>
      </c>
      <c r="AJ444" s="239">
        <v>4</v>
      </c>
      <c r="AK444" s="239">
        <v>21</v>
      </c>
      <c r="AL444" s="239">
        <v>40</v>
      </c>
      <c r="AM444" s="239" t="s">
        <v>384</v>
      </c>
      <c r="AT444" s="239">
        <v>98</v>
      </c>
      <c r="AU444" s="239">
        <v>55</v>
      </c>
      <c r="CT444" s="239">
        <v>460422</v>
      </c>
      <c r="CU444" s="239">
        <v>4966360</v>
      </c>
      <c r="CV444" s="239">
        <v>44.849557099999998</v>
      </c>
      <c r="CW444" s="239">
        <v>-93.500850499999999</v>
      </c>
      <c r="CX444" s="239" t="s">
        <v>379</v>
      </c>
    </row>
    <row r="445" spans="1:103" x14ac:dyDescent="0.25">
      <c r="A445" s="239">
        <v>10802357</v>
      </c>
      <c r="B445" s="239">
        <v>2</v>
      </c>
      <c r="C445" s="239">
        <v>212</v>
      </c>
      <c r="D445" s="239">
        <v>154.78700000000001</v>
      </c>
      <c r="E445" s="239">
        <v>27</v>
      </c>
      <c r="F445" s="239" t="s">
        <v>2515</v>
      </c>
      <c r="H445" s="239" t="s">
        <v>374</v>
      </c>
      <c r="I445" s="239">
        <v>25</v>
      </c>
      <c r="K445" s="239">
        <v>12039667</v>
      </c>
      <c r="L445" s="239">
        <v>122370071</v>
      </c>
      <c r="M445" s="239">
        <v>8</v>
      </c>
      <c r="N445" s="239">
        <v>22</v>
      </c>
      <c r="O445" s="239">
        <v>2012</v>
      </c>
      <c r="P445" s="239" t="s">
        <v>375</v>
      </c>
      <c r="Q445" s="239">
        <v>7</v>
      </c>
      <c r="R445" s="239" t="s">
        <v>512</v>
      </c>
      <c r="S445" s="239">
        <v>4</v>
      </c>
      <c r="T445" s="239">
        <v>0</v>
      </c>
      <c r="U445" s="239">
        <v>2</v>
      </c>
      <c r="V445" s="239">
        <v>1</v>
      </c>
      <c r="W445" s="239">
        <v>10</v>
      </c>
      <c r="X445" s="239">
        <v>6</v>
      </c>
      <c r="Y445" s="239">
        <v>1</v>
      </c>
      <c r="Z445" s="239">
        <v>1</v>
      </c>
      <c r="AB445" s="239">
        <v>1</v>
      </c>
      <c r="AC445" s="239">
        <v>98</v>
      </c>
      <c r="AD445" s="239" t="s">
        <v>2607</v>
      </c>
      <c r="AE445" s="239" t="s">
        <v>2608</v>
      </c>
      <c r="AF445" s="239" t="s">
        <v>378</v>
      </c>
      <c r="AG445" s="239">
        <v>7</v>
      </c>
      <c r="AH445" s="239">
        <v>2</v>
      </c>
      <c r="AI445" s="239">
        <v>4</v>
      </c>
      <c r="AJ445" s="239">
        <v>1</v>
      </c>
      <c r="AK445" s="239">
        <v>8</v>
      </c>
      <c r="AL445" s="239">
        <v>38</v>
      </c>
      <c r="AM445" s="239" t="s">
        <v>374</v>
      </c>
      <c r="AN445" s="239">
        <v>5</v>
      </c>
      <c r="AO445" s="239">
        <v>1</v>
      </c>
      <c r="AT445" s="239">
        <v>20</v>
      </c>
      <c r="AU445" s="239">
        <v>50</v>
      </c>
      <c r="AV445" s="239">
        <v>11</v>
      </c>
      <c r="AW445" s="239">
        <v>20</v>
      </c>
      <c r="AX445" s="239">
        <v>2</v>
      </c>
      <c r="AY445" s="239">
        <v>4</v>
      </c>
      <c r="AZ445" s="239">
        <v>1</v>
      </c>
      <c r="BA445" s="239">
        <v>21</v>
      </c>
      <c r="BB445" s="239">
        <v>34</v>
      </c>
      <c r="BC445" s="239" t="s">
        <v>384</v>
      </c>
      <c r="BD445" s="239">
        <v>5</v>
      </c>
      <c r="BE445" s="239">
        <v>15</v>
      </c>
      <c r="BF445" s="239">
        <v>5</v>
      </c>
      <c r="BJ445" s="239">
        <v>20</v>
      </c>
      <c r="BK445" s="239">
        <v>50</v>
      </c>
      <c r="BL445" s="239">
        <v>11</v>
      </c>
      <c r="BM445" s="239">
        <v>20</v>
      </c>
      <c r="CT445" s="239">
        <v>460422</v>
      </c>
      <c r="CU445" s="239">
        <v>4966360</v>
      </c>
      <c r="CV445" s="239">
        <v>44.849557099999998</v>
      </c>
      <c r="CW445" s="239">
        <v>-93.500850499999999</v>
      </c>
      <c r="CX445" s="239" t="s">
        <v>379</v>
      </c>
      <c r="CY445" s="239" t="s">
        <v>2609</v>
      </c>
    </row>
    <row r="446" spans="1:103" x14ac:dyDescent="0.25">
      <c r="A446" s="239">
        <v>338232</v>
      </c>
      <c r="B446" s="239">
        <v>2</v>
      </c>
      <c r="C446" s="239">
        <v>212</v>
      </c>
      <c r="D446" s="239">
        <v>154.87</v>
      </c>
      <c r="E446" s="239">
        <v>27</v>
      </c>
      <c r="F446" s="239" t="s">
        <v>2515</v>
      </c>
      <c r="H446" s="239" t="s">
        <v>374</v>
      </c>
      <c r="I446" s="239">
        <v>25</v>
      </c>
      <c r="K446" s="239">
        <v>16010885</v>
      </c>
      <c r="M446" s="239">
        <v>3</v>
      </c>
      <c r="N446" s="239">
        <v>23</v>
      </c>
      <c r="O446" s="239">
        <v>2016</v>
      </c>
      <c r="P446" s="239" t="s">
        <v>375</v>
      </c>
      <c r="Q446" s="239">
        <v>16</v>
      </c>
      <c r="R446" s="239" t="s">
        <v>393</v>
      </c>
      <c r="S446" s="239">
        <v>5</v>
      </c>
      <c r="T446" s="239">
        <v>0</v>
      </c>
      <c r="U446" s="239">
        <v>2</v>
      </c>
      <c r="V446" s="239">
        <v>10</v>
      </c>
      <c r="W446" s="239">
        <v>10</v>
      </c>
      <c r="X446" s="239">
        <v>2</v>
      </c>
      <c r="Y446" s="239">
        <v>1</v>
      </c>
      <c r="Z446" s="239">
        <v>4</v>
      </c>
      <c r="AB446" s="239">
        <v>2</v>
      </c>
      <c r="AC446" s="239">
        <v>98</v>
      </c>
      <c r="AD446" s="239" t="s">
        <v>377</v>
      </c>
      <c r="AF446" s="239" t="s">
        <v>378</v>
      </c>
      <c r="AG446" s="239">
        <v>5</v>
      </c>
      <c r="AH446" s="239">
        <v>2</v>
      </c>
      <c r="AI446" s="239">
        <v>2</v>
      </c>
      <c r="AJ446" s="239">
        <v>3</v>
      </c>
      <c r="AK446" s="239">
        <v>21</v>
      </c>
      <c r="AL446" s="239">
        <v>22</v>
      </c>
      <c r="AM446" s="239" t="s">
        <v>374</v>
      </c>
      <c r="AN446" s="239">
        <v>5</v>
      </c>
      <c r="AO446" s="239">
        <v>1</v>
      </c>
      <c r="AS446" s="239">
        <v>15</v>
      </c>
      <c r="AT446" s="239">
        <v>9</v>
      </c>
      <c r="AU446" s="239">
        <v>65</v>
      </c>
      <c r="AV446" s="239">
        <v>11</v>
      </c>
      <c r="AW446" s="239">
        <v>21</v>
      </c>
      <c r="AX446" s="239">
        <v>2</v>
      </c>
      <c r="AY446" s="239">
        <v>2</v>
      </c>
      <c r="AZ446" s="239">
        <v>3</v>
      </c>
      <c r="BA446" s="239">
        <v>21</v>
      </c>
      <c r="BB446" s="239">
        <v>28</v>
      </c>
      <c r="BC446" s="239" t="s">
        <v>374</v>
      </c>
      <c r="BD446" s="239">
        <v>5</v>
      </c>
      <c r="BE446" s="239">
        <v>1</v>
      </c>
      <c r="BI446" s="239">
        <v>15</v>
      </c>
      <c r="BJ446" s="239">
        <v>9</v>
      </c>
      <c r="BK446" s="239">
        <v>65</v>
      </c>
      <c r="BL446" s="239">
        <v>11</v>
      </c>
      <c r="BM446" s="239">
        <v>21</v>
      </c>
      <c r="CT446" s="239">
        <v>460553.22822734201</v>
      </c>
      <c r="CU446" s="239">
        <v>4966373.9291491602</v>
      </c>
      <c r="CV446" s="239">
        <v>44.849686859999998</v>
      </c>
      <c r="CW446" s="239">
        <v>-93.499192870000002</v>
      </c>
      <c r="CX446" s="239" t="s">
        <v>379</v>
      </c>
      <c r="CY446" s="239" t="s">
        <v>2610</v>
      </c>
    </row>
    <row r="447" spans="1:103" x14ac:dyDescent="0.25">
      <c r="A447" s="239">
        <v>650855</v>
      </c>
      <c r="B447" s="239">
        <v>2</v>
      </c>
      <c r="C447" s="239">
        <v>212</v>
      </c>
      <c r="D447" s="239">
        <v>154.89599999999999</v>
      </c>
      <c r="E447" s="239">
        <v>27</v>
      </c>
      <c r="F447" s="239" t="s">
        <v>2515</v>
      </c>
      <c r="H447" s="239" t="s">
        <v>374</v>
      </c>
      <c r="I447" s="239">
        <v>25</v>
      </c>
      <c r="K447" s="239">
        <v>18511725</v>
      </c>
      <c r="M447" s="239">
        <v>10</v>
      </c>
      <c r="N447" s="239">
        <v>4</v>
      </c>
      <c r="O447" s="239">
        <v>2018</v>
      </c>
      <c r="P447" s="239" t="s">
        <v>416</v>
      </c>
      <c r="Q447" s="239">
        <v>8</v>
      </c>
      <c r="R447" s="239" t="s">
        <v>393</v>
      </c>
      <c r="S447" s="239">
        <v>5</v>
      </c>
      <c r="T447" s="239">
        <v>0</v>
      </c>
      <c r="U447" s="239">
        <v>2</v>
      </c>
      <c r="V447" s="239">
        <v>12</v>
      </c>
      <c r="W447" s="239">
        <v>10</v>
      </c>
      <c r="X447" s="239">
        <v>2</v>
      </c>
      <c r="Y447" s="239">
        <v>1</v>
      </c>
      <c r="Z447" s="239">
        <v>1</v>
      </c>
      <c r="AB447" s="239">
        <v>1</v>
      </c>
      <c r="AC447" s="239">
        <v>98</v>
      </c>
      <c r="AD447" s="239" t="s">
        <v>2611</v>
      </c>
      <c r="AF447" s="239" t="s">
        <v>378</v>
      </c>
      <c r="AG447" s="239">
        <v>7</v>
      </c>
      <c r="AH447" s="239">
        <v>2</v>
      </c>
      <c r="AI447" s="239">
        <v>4</v>
      </c>
      <c r="AJ447" s="239">
        <v>3</v>
      </c>
      <c r="AK447" s="239">
        <v>21</v>
      </c>
      <c r="AL447" s="239">
        <v>29</v>
      </c>
      <c r="AM447" s="239" t="s">
        <v>384</v>
      </c>
      <c r="AN447" s="239">
        <v>5</v>
      </c>
      <c r="AO447" s="239">
        <v>1</v>
      </c>
      <c r="AS447" s="239">
        <v>15</v>
      </c>
      <c r="AT447" s="239">
        <v>9</v>
      </c>
      <c r="AU447" s="239">
        <v>60</v>
      </c>
      <c r="AV447" s="239">
        <v>11</v>
      </c>
      <c r="AW447" s="239">
        <v>21</v>
      </c>
      <c r="AX447" s="239">
        <v>2</v>
      </c>
      <c r="AY447" s="239">
        <v>49</v>
      </c>
      <c r="AZ447" s="239">
        <v>3</v>
      </c>
      <c r="BA447" s="239">
        <v>21</v>
      </c>
      <c r="BB447" s="239">
        <v>63</v>
      </c>
      <c r="BC447" s="239" t="s">
        <v>374</v>
      </c>
      <c r="BD447" s="239">
        <v>9</v>
      </c>
      <c r="BE447" s="239">
        <v>4</v>
      </c>
      <c r="BI447" s="239">
        <v>15</v>
      </c>
      <c r="BJ447" s="239">
        <v>9</v>
      </c>
      <c r="BK447" s="239">
        <v>60</v>
      </c>
      <c r="BL447" s="239">
        <v>11</v>
      </c>
      <c r="BM447" s="239">
        <v>21</v>
      </c>
      <c r="CT447" s="239">
        <v>460596.06299212697</v>
      </c>
      <c r="CU447" s="239">
        <v>4966379.5698924698</v>
      </c>
      <c r="CV447" s="239">
        <v>44.849740009999998</v>
      </c>
      <c r="CW447" s="239">
        <v>-93.498651260000003</v>
      </c>
      <c r="CX447" s="239" t="s">
        <v>379</v>
      </c>
      <c r="CY447" s="239" t="s">
        <v>2612</v>
      </c>
    </row>
    <row r="448" spans="1:103" x14ac:dyDescent="0.25">
      <c r="A448" s="239">
        <v>10809198</v>
      </c>
      <c r="B448" s="239">
        <v>2</v>
      </c>
      <c r="C448" s="239">
        <v>212</v>
      </c>
      <c r="D448" s="239">
        <v>154.98500000000001</v>
      </c>
      <c r="E448" s="239">
        <v>27</v>
      </c>
      <c r="F448" s="239" t="s">
        <v>2515</v>
      </c>
      <c r="H448" s="239" t="s">
        <v>374</v>
      </c>
      <c r="I448" s="239">
        <v>25</v>
      </c>
      <c r="K448" s="239">
        <v>12508579</v>
      </c>
      <c r="L448" s="239">
        <v>122500214</v>
      </c>
      <c r="M448" s="239">
        <v>9</v>
      </c>
      <c r="N448" s="239">
        <v>5</v>
      </c>
      <c r="O448" s="239">
        <v>2012</v>
      </c>
      <c r="P448" s="239" t="s">
        <v>375</v>
      </c>
      <c r="Q448" s="239">
        <v>8</v>
      </c>
      <c r="R448" s="239" t="s">
        <v>393</v>
      </c>
      <c r="S448" s="239">
        <v>5</v>
      </c>
      <c r="T448" s="239">
        <v>0</v>
      </c>
      <c r="U448" s="239">
        <v>2</v>
      </c>
      <c r="V448" s="239">
        <v>1</v>
      </c>
      <c r="W448" s="239">
        <v>10</v>
      </c>
      <c r="X448" s="239">
        <v>2</v>
      </c>
      <c r="Y448" s="239">
        <v>1</v>
      </c>
      <c r="Z448" s="239">
        <v>1</v>
      </c>
      <c r="AB448" s="239">
        <v>1</v>
      </c>
      <c r="AC448" s="239">
        <v>98</v>
      </c>
      <c r="AD448" s="239" t="s">
        <v>404</v>
      </c>
      <c r="AE448" s="239" t="s">
        <v>2484</v>
      </c>
      <c r="AF448" s="239" t="s">
        <v>378</v>
      </c>
      <c r="AG448" s="239">
        <v>7</v>
      </c>
      <c r="AH448" s="239">
        <v>2</v>
      </c>
      <c r="AI448" s="239">
        <v>4</v>
      </c>
      <c r="AJ448" s="239">
        <v>3</v>
      </c>
      <c r="AK448" s="239">
        <v>21</v>
      </c>
      <c r="AL448" s="239">
        <v>47</v>
      </c>
      <c r="AM448" s="239" t="s">
        <v>374</v>
      </c>
      <c r="AN448" s="239">
        <v>5</v>
      </c>
      <c r="AO448" s="239">
        <v>15</v>
      </c>
      <c r="AP448" s="239">
        <v>5</v>
      </c>
      <c r="AS448" s="239">
        <v>1</v>
      </c>
      <c r="AT448" s="239">
        <v>98</v>
      </c>
      <c r="AU448" s="239">
        <v>65</v>
      </c>
      <c r="AV448" s="239">
        <v>11</v>
      </c>
      <c r="AW448" s="239">
        <v>21</v>
      </c>
      <c r="AX448" s="239">
        <v>2</v>
      </c>
      <c r="AY448" s="239">
        <v>1</v>
      </c>
      <c r="AZ448" s="239">
        <v>3</v>
      </c>
      <c r="BA448" s="239">
        <v>8</v>
      </c>
      <c r="BB448" s="239">
        <v>38</v>
      </c>
      <c r="BC448" s="239" t="s">
        <v>384</v>
      </c>
      <c r="BD448" s="239">
        <v>5</v>
      </c>
      <c r="BE448" s="239">
        <v>1</v>
      </c>
      <c r="BI448" s="239">
        <v>1</v>
      </c>
      <c r="BJ448" s="239">
        <v>98</v>
      </c>
      <c r="BK448" s="239">
        <v>65</v>
      </c>
      <c r="BL448" s="239">
        <v>11</v>
      </c>
      <c r="BM448" s="239">
        <v>21</v>
      </c>
      <c r="CT448" s="239">
        <v>460739</v>
      </c>
      <c r="CU448" s="239">
        <v>4966385</v>
      </c>
      <c r="CV448" s="239">
        <v>44.849799900000001</v>
      </c>
      <c r="CW448" s="239">
        <v>-93.496846199999993</v>
      </c>
      <c r="CX448" s="239" t="s">
        <v>379</v>
      </c>
      <c r="CY448" s="239" t="s">
        <v>2613</v>
      </c>
    </row>
    <row r="449" spans="1:103" x14ac:dyDescent="0.25">
      <c r="A449" s="239">
        <v>850038</v>
      </c>
      <c r="B449" s="239">
        <v>2</v>
      </c>
      <c r="C449" s="239">
        <v>212</v>
      </c>
      <c r="D449" s="239">
        <v>154.994</v>
      </c>
      <c r="E449" s="239">
        <v>27</v>
      </c>
      <c r="F449" s="239" t="s">
        <v>2515</v>
      </c>
      <c r="H449" s="239" t="s">
        <v>374</v>
      </c>
      <c r="I449" s="239">
        <v>25</v>
      </c>
      <c r="K449" s="239">
        <v>20509352</v>
      </c>
      <c r="L449" s="239">
        <v>203030021</v>
      </c>
      <c r="M449" s="239">
        <v>10</v>
      </c>
      <c r="N449" s="239">
        <v>29</v>
      </c>
      <c r="O449" s="239">
        <v>2020</v>
      </c>
      <c r="P449" s="239" t="s">
        <v>416</v>
      </c>
      <c r="Q449" s="239">
        <v>6</v>
      </c>
      <c r="R449" s="239" t="s">
        <v>393</v>
      </c>
      <c r="S449" s="239">
        <v>5</v>
      </c>
      <c r="T449" s="239">
        <v>0</v>
      </c>
      <c r="U449" s="239">
        <v>1</v>
      </c>
      <c r="W449" s="239">
        <v>55</v>
      </c>
      <c r="X449" s="239">
        <v>2</v>
      </c>
      <c r="Y449" s="239">
        <v>4</v>
      </c>
      <c r="Z449" s="239">
        <v>1</v>
      </c>
      <c r="AB449" s="239">
        <v>1</v>
      </c>
      <c r="AC449" s="239">
        <v>98</v>
      </c>
      <c r="AD449" s="239" t="s">
        <v>377</v>
      </c>
      <c r="AF449" s="239" t="s">
        <v>378</v>
      </c>
      <c r="AG449" s="239">
        <v>3</v>
      </c>
      <c r="AH449" s="239">
        <v>2</v>
      </c>
      <c r="AI449" s="239">
        <v>2</v>
      </c>
      <c r="AJ449" s="239">
        <v>3</v>
      </c>
      <c r="AK449" s="239">
        <v>21</v>
      </c>
      <c r="AL449" s="239">
        <v>19</v>
      </c>
      <c r="AM449" s="239" t="s">
        <v>374</v>
      </c>
      <c r="AN449" s="239">
        <v>9</v>
      </c>
      <c r="AO449" s="239">
        <v>90</v>
      </c>
      <c r="AS449" s="239">
        <v>15</v>
      </c>
      <c r="AT449" s="239">
        <v>98</v>
      </c>
      <c r="AU449" s="239">
        <v>65</v>
      </c>
      <c r="AV449" s="239">
        <v>11</v>
      </c>
      <c r="AW449" s="239">
        <v>21</v>
      </c>
      <c r="CT449" s="239">
        <v>460752.69663872803</v>
      </c>
      <c r="CU449" s="239">
        <v>4966400.73660147</v>
      </c>
      <c r="CV449" s="239">
        <v>44.84993918</v>
      </c>
      <c r="CW449" s="239">
        <v>-93.496670800000004</v>
      </c>
      <c r="CX449" s="239" t="s">
        <v>379</v>
      </c>
      <c r="CY449" s="239" t="s">
        <v>2614</v>
      </c>
    </row>
    <row r="450" spans="1:103" x14ac:dyDescent="0.25">
      <c r="A450" s="239">
        <v>687799</v>
      </c>
      <c r="B450" s="239">
        <v>2</v>
      </c>
      <c r="C450" s="239">
        <v>212</v>
      </c>
      <c r="D450" s="239">
        <v>155.02000000000001</v>
      </c>
      <c r="E450" s="239">
        <v>27</v>
      </c>
      <c r="F450" s="239" t="s">
        <v>2515</v>
      </c>
      <c r="H450" s="239" t="s">
        <v>374</v>
      </c>
      <c r="I450" s="239">
        <v>25</v>
      </c>
      <c r="K450" s="239">
        <v>19502464</v>
      </c>
      <c r="M450" s="239">
        <v>2</v>
      </c>
      <c r="N450" s="239">
        <v>11</v>
      </c>
      <c r="O450" s="239">
        <v>2019</v>
      </c>
      <c r="P450" s="239" t="s">
        <v>381</v>
      </c>
      <c r="Q450" s="239">
        <v>9</v>
      </c>
      <c r="R450" s="239" t="s">
        <v>376</v>
      </c>
      <c r="S450" s="239">
        <v>5</v>
      </c>
      <c r="T450" s="239">
        <v>0</v>
      </c>
      <c r="U450" s="239">
        <v>1</v>
      </c>
      <c r="V450" s="239">
        <v>5</v>
      </c>
      <c r="W450" s="239">
        <v>10</v>
      </c>
      <c r="X450" s="239">
        <v>2</v>
      </c>
      <c r="Y450" s="239">
        <v>1</v>
      </c>
      <c r="Z450" s="239">
        <v>2</v>
      </c>
      <c r="AB450" s="239">
        <v>5</v>
      </c>
      <c r="AC450" s="239">
        <v>98</v>
      </c>
      <c r="AD450" s="239" t="s">
        <v>377</v>
      </c>
      <c r="AF450" s="239" t="s">
        <v>470</v>
      </c>
      <c r="AG450" s="239">
        <v>4</v>
      </c>
      <c r="AH450" s="239">
        <v>2</v>
      </c>
      <c r="AI450" s="239">
        <v>5</v>
      </c>
      <c r="AJ450" s="239">
        <v>4</v>
      </c>
      <c r="AK450" s="239">
        <v>21</v>
      </c>
      <c r="AL450" s="239">
        <v>28</v>
      </c>
      <c r="AM450" s="239" t="s">
        <v>374</v>
      </c>
      <c r="AN450" s="239">
        <v>5</v>
      </c>
      <c r="AO450" s="239">
        <v>68</v>
      </c>
      <c r="AS450" s="239">
        <v>15</v>
      </c>
      <c r="AT450" s="239">
        <v>9</v>
      </c>
      <c r="AU450" s="239">
        <v>65</v>
      </c>
      <c r="AV450" s="239">
        <v>11</v>
      </c>
      <c r="AW450" s="239">
        <v>21</v>
      </c>
      <c r="CT450" s="239">
        <v>460801.38006942702</v>
      </c>
      <c r="CU450" s="239">
        <v>4966419.7866395703</v>
      </c>
      <c r="CV450" s="239">
        <v>44.850113350000001</v>
      </c>
      <c r="CW450" s="239">
        <v>-93.496056210000006</v>
      </c>
      <c r="CX450" s="239" t="s">
        <v>379</v>
      </c>
      <c r="CY450" s="239" t="s">
        <v>2615</v>
      </c>
    </row>
    <row r="451" spans="1:103" x14ac:dyDescent="0.25">
      <c r="A451" s="239">
        <v>608740</v>
      </c>
      <c r="B451" s="239">
        <v>2</v>
      </c>
      <c r="C451" s="239">
        <v>212</v>
      </c>
      <c r="D451" s="239">
        <v>155.02699999999999</v>
      </c>
      <c r="E451" s="239">
        <v>27</v>
      </c>
      <c r="F451" s="239" t="s">
        <v>2515</v>
      </c>
      <c r="H451" s="239" t="s">
        <v>374</v>
      </c>
      <c r="I451" s="239">
        <v>25</v>
      </c>
      <c r="K451" s="239">
        <v>18507949</v>
      </c>
      <c r="M451" s="239">
        <v>6</v>
      </c>
      <c r="N451" s="239">
        <v>28</v>
      </c>
      <c r="O451" s="239">
        <v>2018</v>
      </c>
      <c r="P451" s="239" t="s">
        <v>416</v>
      </c>
      <c r="Q451" s="239">
        <v>17</v>
      </c>
      <c r="R451" s="239" t="s">
        <v>376</v>
      </c>
      <c r="S451" s="239">
        <v>5</v>
      </c>
      <c r="T451" s="239">
        <v>0</v>
      </c>
      <c r="U451" s="239">
        <v>2</v>
      </c>
      <c r="V451" s="239">
        <v>12</v>
      </c>
      <c r="W451" s="239">
        <v>10</v>
      </c>
      <c r="X451" s="239">
        <v>2</v>
      </c>
      <c r="Y451" s="239">
        <v>1</v>
      </c>
      <c r="Z451" s="239">
        <v>1</v>
      </c>
      <c r="AB451" s="239">
        <v>1</v>
      </c>
      <c r="AC451" s="239">
        <v>98</v>
      </c>
      <c r="AD451" s="239" t="s">
        <v>377</v>
      </c>
      <c r="AF451" s="239" t="s">
        <v>470</v>
      </c>
      <c r="AG451" s="239">
        <v>7</v>
      </c>
      <c r="AH451" s="239">
        <v>2</v>
      </c>
      <c r="AI451" s="239">
        <v>4</v>
      </c>
      <c r="AJ451" s="239">
        <v>4</v>
      </c>
      <c r="AK451" s="239">
        <v>21</v>
      </c>
      <c r="AL451" s="239">
        <v>22</v>
      </c>
      <c r="AM451" s="239" t="s">
        <v>384</v>
      </c>
      <c r="AN451" s="239">
        <v>5</v>
      </c>
      <c r="AO451" s="239">
        <v>1</v>
      </c>
      <c r="AS451" s="239">
        <v>15</v>
      </c>
      <c r="AT451" s="239">
        <v>9</v>
      </c>
      <c r="AU451" s="239">
        <v>55</v>
      </c>
      <c r="AV451" s="239">
        <v>11</v>
      </c>
      <c r="AW451" s="239">
        <v>21</v>
      </c>
      <c r="AX451" s="239">
        <v>2</v>
      </c>
      <c r="AY451" s="239">
        <v>49</v>
      </c>
      <c r="AZ451" s="239">
        <v>4</v>
      </c>
      <c r="BA451" s="239">
        <v>21</v>
      </c>
      <c r="BB451" s="239">
        <v>39</v>
      </c>
      <c r="BC451" s="239" t="s">
        <v>374</v>
      </c>
      <c r="BD451" s="239">
        <v>5</v>
      </c>
      <c r="BE451" s="239">
        <v>1</v>
      </c>
      <c r="BI451" s="239">
        <v>15</v>
      </c>
      <c r="BJ451" s="239">
        <v>9</v>
      </c>
      <c r="BK451" s="239">
        <v>55</v>
      </c>
      <c r="BL451" s="239">
        <v>11</v>
      </c>
      <c r="BM451" s="239">
        <v>21</v>
      </c>
      <c r="CT451" s="239">
        <v>460795.030056727</v>
      </c>
      <c r="CU451" s="239">
        <v>4966409.2032850701</v>
      </c>
      <c r="CV451" s="239">
        <v>44.850017729999998</v>
      </c>
      <c r="CW451" s="239">
        <v>-93.496135749999993</v>
      </c>
      <c r="CX451" s="239" t="s">
        <v>379</v>
      </c>
      <c r="CY451" s="239" t="s">
        <v>2616</v>
      </c>
    </row>
    <row r="452" spans="1:103" x14ac:dyDescent="0.25">
      <c r="A452" s="239">
        <v>501464</v>
      </c>
      <c r="B452" s="239">
        <v>2</v>
      </c>
      <c r="C452" s="239">
        <v>212</v>
      </c>
      <c r="D452" s="239">
        <v>155.03200000000001</v>
      </c>
      <c r="E452" s="239">
        <v>27</v>
      </c>
      <c r="F452" s="239" t="s">
        <v>2515</v>
      </c>
      <c r="H452" s="239" t="s">
        <v>374</v>
      </c>
      <c r="I452" s="239">
        <v>25</v>
      </c>
      <c r="K452" s="239">
        <v>17510191</v>
      </c>
      <c r="M452" s="239">
        <v>9</v>
      </c>
      <c r="N452" s="239">
        <v>13</v>
      </c>
      <c r="O452" s="239">
        <v>2017</v>
      </c>
      <c r="P452" s="239" t="s">
        <v>375</v>
      </c>
      <c r="Q452" s="239">
        <v>8</v>
      </c>
      <c r="R452" s="239" t="s">
        <v>393</v>
      </c>
      <c r="S452" s="239">
        <v>5</v>
      </c>
      <c r="T452" s="239">
        <v>0</v>
      </c>
      <c r="U452" s="239">
        <v>1</v>
      </c>
      <c r="W452" s="239">
        <v>55</v>
      </c>
      <c r="X452" s="239">
        <v>2</v>
      </c>
      <c r="Y452" s="239">
        <v>1</v>
      </c>
      <c r="Z452" s="239">
        <v>1</v>
      </c>
      <c r="AB452" s="239">
        <v>1</v>
      </c>
      <c r="AC452" s="239">
        <v>98</v>
      </c>
      <c r="AD452" s="239" t="s">
        <v>377</v>
      </c>
      <c r="AF452" s="239" t="s">
        <v>378</v>
      </c>
      <c r="AG452" s="239">
        <v>3</v>
      </c>
      <c r="AH452" s="239">
        <v>2</v>
      </c>
      <c r="AI452" s="239">
        <v>3</v>
      </c>
      <c r="AJ452" s="239">
        <v>3</v>
      </c>
      <c r="AK452" s="239">
        <v>21</v>
      </c>
      <c r="AL452" s="239">
        <v>21</v>
      </c>
      <c r="AM452" s="239" t="s">
        <v>374</v>
      </c>
      <c r="AN452" s="239">
        <v>5</v>
      </c>
      <c r="AO452" s="239">
        <v>71</v>
      </c>
      <c r="AS452" s="239">
        <v>15</v>
      </c>
      <c r="AT452" s="239">
        <v>9</v>
      </c>
      <c r="AU452" s="239">
        <v>65</v>
      </c>
      <c r="AV452" s="239">
        <v>11</v>
      </c>
      <c r="AW452" s="239">
        <v>21</v>
      </c>
      <c r="CT452" s="239">
        <v>460814.08009482699</v>
      </c>
      <c r="CU452" s="239">
        <v>4966392.2699178699</v>
      </c>
      <c r="CV452" s="239">
        <v>44.849866339999998</v>
      </c>
      <c r="CW452" s="239">
        <v>-93.495893370000005</v>
      </c>
      <c r="CX452" s="239" t="s">
        <v>379</v>
      </c>
      <c r="CY452" s="239" t="s">
        <v>2617</v>
      </c>
    </row>
    <row r="453" spans="1:103" x14ac:dyDescent="0.25">
      <c r="A453" s="239">
        <v>521868</v>
      </c>
      <c r="B453" s="239">
        <v>2</v>
      </c>
      <c r="C453" s="239">
        <v>212</v>
      </c>
      <c r="D453" s="239">
        <v>155.03800000000001</v>
      </c>
      <c r="E453" s="239">
        <v>27</v>
      </c>
      <c r="F453" s="239" t="s">
        <v>2515</v>
      </c>
      <c r="H453" s="239" t="s">
        <v>374</v>
      </c>
      <c r="I453" s="239">
        <v>25</v>
      </c>
      <c r="K453" s="239">
        <v>17043044</v>
      </c>
      <c r="M453" s="239">
        <v>12</v>
      </c>
      <c r="N453" s="239">
        <v>5</v>
      </c>
      <c r="O453" s="239">
        <v>2017</v>
      </c>
      <c r="P453" s="239" t="s">
        <v>391</v>
      </c>
      <c r="Q453" s="239">
        <v>8</v>
      </c>
      <c r="R453" s="239" t="s">
        <v>393</v>
      </c>
      <c r="S453" s="239">
        <v>5</v>
      </c>
      <c r="T453" s="239">
        <v>0</v>
      </c>
      <c r="U453" s="239">
        <v>2</v>
      </c>
      <c r="V453" s="239">
        <v>10</v>
      </c>
      <c r="W453" s="239">
        <v>10</v>
      </c>
      <c r="X453" s="239">
        <v>2</v>
      </c>
      <c r="Y453" s="239">
        <v>1</v>
      </c>
      <c r="Z453" s="239">
        <v>4</v>
      </c>
      <c r="AA453" s="239">
        <v>7</v>
      </c>
      <c r="AB453" s="239">
        <v>3</v>
      </c>
      <c r="AC453" s="239">
        <v>98</v>
      </c>
      <c r="AD453" s="239" t="s">
        <v>377</v>
      </c>
      <c r="AF453" s="239" t="s">
        <v>378</v>
      </c>
      <c r="AG453" s="239">
        <v>5</v>
      </c>
      <c r="AH453" s="239">
        <v>2</v>
      </c>
      <c r="AI453" s="239">
        <v>2</v>
      </c>
      <c r="AJ453" s="239">
        <v>3</v>
      </c>
      <c r="AK453" s="239">
        <v>27</v>
      </c>
      <c r="AL453" s="239">
        <v>29</v>
      </c>
      <c r="AM453" s="239" t="s">
        <v>384</v>
      </c>
      <c r="AN453" s="239">
        <v>5</v>
      </c>
      <c r="AO453" s="239">
        <v>71</v>
      </c>
      <c r="AS453" s="239">
        <v>15</v>
      </c>
      <c r="AT453" s="239">
        <v>9</v>
      </c>
      <c r="AU453" s="239">
        <v>65</v>
      </c>
      <c r="AV453" s="239">
        <v>11</v>
      </c>
      <c r="AW453" s="239">
        <v>21</v>
      </c>
      <c r="AX453" s="239">
        <v>2</v>
      </c>
      <c r="AY453" s="239">
        <v>2</v>
      </c>
      <c r="AZ453" s="239">
        <v>3</v>
      </c>
      <c r="BA453" s="239">
        <v>21</v>
      </c>
      <c r="BB453" s="239">
        <v>42</v>
      </c>
      <c r="BC453" s="239" t="s">
        <v>384</v>
      </c>
      <c r="BD453" s="239">
        <v>5</v>
      </c>
      <c r="BE453" s="239">
        <v>1</v>
      </c>
      <c r="BI453" s="239">
        <v>15</v>
      </c>
      <c r="BJ453" s="239">
        <v>9</v>
      </c>
      <c r="BK453" s="239">
        <v>65</v>
      </c>
      <c r="BL453" s="239">
        <v>11</v>
      </c>
      <c r="BM453" s="239">
        <v>21</v>
      </c>
      <c r="CT453" s="239">
        <v>460822.67472483701</v>
      </c>
      <c r="CU453" s="239">
        <v>4966391.9208518099</v>
      </c>
      <c r="CV453" s="239">
        <v>44.849863669999998</v>
      </c>
      <c r="CW453" s="239">
        <v>-93.495784580000006</v>
      </c>
      <c r="CX453" s="239" t="s">
        <v>438</v>
      </c>
      <c r="CY453" s="239" t="s">
        <v>2618</v>
      </c>
    </row>
    <row r="454" spans="1:103" x14ac:dyDescent="0.25">
      <c r="A454" s="239">
        <v>10904623</v>
      </c>
      <c r="B454" s="239">
        <v>2</v>
      </c>
      <c r="C454" s="239">
        <v>212</v>
      </c>
      <c r="D454" s="239">
        <v>155.05099999999999</v>
      </c>
      <c r="E454" s="239">
        <v>27</v>
      </c>
      <c r="F454" s="239" t="s">
        <v>2515</v>
      </c>
      <c r="H454" s="239" t="s">
        <v>374</v>
      </c>
      <c r="I454" s="239">
        <v>25</v>
      </c>
      <c r="K454" s="239">
        <v>13510961</v>
      </c>
      <c r="L454" s="239">
        <v>133020276</v>
      </c>
      <c r="M454" s="239">
        <v>10</v>
      </c>
      <c r="N454" s="239">
        <v>29</v>
      </c>
      <c r="O454" s="239">
        <v>2013</v>
      </c>
      <c r="P454" s="239" t="s">
        <v>391</v>
      </c>
      <c r="Q454" s="239">
        <v>8</v>
      </c>
      <c r="R454" s="239" t="s">
        <v>512</v>
      </c>
      <c r="S454" s="239">
        <v>5</v>
      </c>
      <c r="T454" s="239">
        <v>0</v>
      </c>
      <c r="U454" s="239">
        <v>2</v>
      </c>
      <c r="V454" s="239">
        <v>1</v>
      </c>
      <c r="W454" s="239">
        <v>10</v>
      </c>
      <c r="X454" s="239">
        <v>2</v>
      </c>
      <c r="Y454" s="239">
        <v>1</v>
      </c>
      <c r="Z454" s="239">
        <v>2</v>
      </c>
      <c r="AB454" s="239">
        <v>1</v>
      </c>
      <c r="AC454" s="239">
        <v>98</v>
      </c>
      <c r="AD454" s="239" t="s">
        <v>404</v>
      </c>
      <c r="AE454" s="239" t="s">
        <v>2619</v>
      </c>
      <c r="AF454" s="239" t="s">
        <v>378</v>
      </c>
      <c r="AG454" s="239">
        <v>7</v>
      </c>
      <c r="AH454" s="239">
        <v>2</v>
      </c>
      <c r="AI454" s="239">
        <v>2</v>
      </c>
      <c r="AJ454" s="239">
        <v>3</v>
      </c>
      <c r="AK454" s="239">
        <v>21</v>
      </c>
      <c r="AL454" s="239">
        <v>29</v>
      </c>
      <c r="AM454" s="239" t="s">
        <v>384</v>
      </c>
      <c r="AN454" s="239">
        <v>5</v>
      </c>
      <c r="AO454" s="239">
        <v>5</v>
      </c>
      <c r="AP454" s="239">
        <v>15</v>
      </c>
      <c r="AS454" s="239">
        <v>1</v>
      </c>
      <c r="AT454" s="239">
        <v>98</v>
      </c>
      <c r="AU454" s="239">
        <v>60</v>
      </c>
      <c r="AV454" s="239">
        <v>11</v>
      </c>
      <c r="AW454" s="239">
        <v>21</v>
      </c>
      <c r="AX454" s="239">
        <v>2</v>
      </c>
      <c r="AY454" s="239">
        <v>4</v>
      </c>
      <c r="AZ454" s="239">
        <v>3</v>
      </c>
      <c r="BA454" s="239">
        <v>26</v>
      </c>
      <c r="BB454" s="239">
        <v>51</v>
      </c>
      <c r="BC454" s="239" t="s">
        <v>374</v>
      </c>
      <c r="BD454" s="239">
        <v>5</v>
      </c>
      <c r="BE454" s="239">
        <v>1</v>
      </c>
      <c r="BI454" s="239">
        <v>1</v>
      </c>
      <c r="BJ454" s="239">
        <v>98</v>
      </c>
      <c r="BK454" s="239">
        <v>60</v>
      </c>
      <c r="BL454" s="239">
        <v>11</v>
      </c>
      <c r="BM454" s="239">
        <v>21</v>
      </c>
      <c r="CT454" s="239">
        <v>460846</v>
      </c>
      <c r="CU454" s="239">
        <v>4966391</v>
      </c>
      <c r="CV454" s="239">
        <v>44.849856799999998</v>
      </c>
      <c r="CW454" s="239">
        <v>-93.495490000000004</v>
      </c>
      <c r="CX454" s="239" t="s">
        <v>379</v>
      </c>
      <c r="CY454" s="239" t="s">
        <v>2620</v>
      </c>
    </row>
    <row r="455" spans="1:103" x14ac:dyDescent="0.25">
      <c r="A455" s="239">
        <v>677682</v>
      </c>
      <c r="B455" s="239">
        <v>2</v>
      </c>
      <c r="C455" s="239">
        <v>212</v>
      </c>
      <c r="D455" s="239">
        <v>155.054</v>
      </c>
      <c r="E455" s="239">
        <v>27</v>
      </c>
      <c r="F455" s="239" t="s">
        <v>2515</v>
      </c>
      <c r="H455" s="239" t="s">
        <v>374</v>
      </c>
      <c r="I455" s="239">
        <v>25</v>
      </c>
      <c r="K455" s="239">
        <v>19500665</v>
      </c>
      <c r="M455" s="239">
        <v>1</v>
      </c>
      <c r="N455" s="239">
        <v>18</v>
      </c>
      <c r="O455" s="239">
        <v>2019</v>
      </c>
      <c r="P455" s="239" t="s">
        <v>383</v>
      </c>
      <c r="Q455" s="239">
        <v>21</v>
      </c>
      <c r="R455" s="239" t="s">
        <v>376</v>
      </c>
      <c r="S455" s="239">
        <v>5</v>
      </c>
      <c r="T455" s="239">
        <v>0</v>
      </c>
      <c r="U455" s="239">
        <v>2</v>
      </c>
      <c r="V455" s="239">
        <v>10</v>
      </c>
      <c r="W455" s="239">
        <v>10</v>
      </c>
      <c r="X455" s="239">
        <v>2</v>
      </c>
      <c r="Y455" s="239">
        <v>4</v>
      </c>
      <c r="Z455" s="239">
        <v>7</v>
      </c>
      <c r="AB455" s="239">
        <v>1</v>
      </c>
      <c r="AC455" s="239">
        <v>98</v>
      </c>
      <c r="AD455" s="239" t="s">
        <v>377</v>
      </c>
      <c r="AF455" s="239" t="s">
        <v>470</v>
      </c>
      <c r="AG455" s="239">
        <v>5</v>
      </c>
      <c r="AH455" s="239">
        <v>2</v>
      </c>
      <c r="AI455" s="239">
        <v>2</v>
      </c>
      <c r="AJ455" s="239">
        <v>4</v>
      </c>
      <c r="AK455" s="239">
        <v>21</v>
      </c>
      <c r="AL455" s="239">
        <v>18</v>
      </c>
      <c r="AM455" s="239" t="s">
        <v>384</v>
      </c>
      <c r="AN455" s="239">
        <v>5</v>
      </c>
      <c r="AO455" s="239">
        <v>1</v>
      </c>
      <c r="AS455" s="239">
        <v>15</v>
      </c>
      <c r="AT455" s="239">
        <v>9</v>
      </c>
      <c r="AU455" s="239">
        <v>65</v>
      </c>
      <c r="AV455" s="239">
        <v>11</v>
      </c>
      <c r="AW455" s="239">
        <v>21</v>
      </c>
      <c r="AX455" s="239">
        <v>2</v>
      </c>
      <c r="AY455" s="239">
        <v>49</v>
      </c>
      <c r="AZ455" s="239">
        <v>4</v>
      </c>
      <c r="BA455" s="239">
        <v>28</v>
      </c>
      <c r="BB455" s="239">
        <v>55</v>
      </c>
      <c r="BC455" s="239" t="s">
        <v>374</v>
      </c>
      <c r="BD455" s="239">
        <v>5</v>
      </c>
      <c r="BE455" s="239">
        <v>1</v>
      </c>
      <c r="BI455" s="239">
        <v>15</v>
      </c>
      <c r="BJ455" s="239">
        <v>9</v>
      </c>
      <c r="BK455" s="239">
        <v>65</v>
      </c>
      <c r="BL455" s="239">
        <v>11</v>
      </c>
      <c r="BM455" s="239">
        <v>21</v>
      </c>
      <c r="CT455" s="239">
        <v>460854.29684192798</v>
      </c>
      <c r="CU455" s="239">
        <v>4966436.7200067705</v>
      </c>
      <c r="CV455" s="239">
        <v>44.850268679999999</v>
      </c>
      <c r="CW455" s="239">
        <v>-93.495387879999996</v>
      </c>
      <c r="CX455" s="239" t="s">
        <v>379</v>
      </c>
      <c r="CY455" s="239" t="s">
        <v>2621</v>
      </c>
    </row>
    <row r="456" spans="1:103" x14ac:dyDescent="0.25">
      <c r="A456" s="239">
        <v>431887</v>
      </c>
      <c r="B456" s="239">
        <v>2</v>
      </c>
      <c r="C456" s="239">
        <v>212</v>
      </c>
      <c r="D456" s="239">
        <v>155.06899999999999</v>
      </c>
      <c r="E456" s="239">
        <v>27</v>
      </c>
      <c r="F456" s="239" t="s">
        <v>2515</v>
      </c>
      <c r="H456" s="239" t="s">
        <v>374</v>
      </c>
      <c r="I456" s="239">
        <v>25</v>
      </c>
      <c r="K456" s="239">
        <v>17503390</v>
      </c>
      <c r="M456" s="239">
        <v>3</v>
      </c>
      <c r="N456" s="239">
        <v>28</v>
      </c>
      <c r="O456" s="239">
        <v>2017</v>
      </c>
      <c r="P456" s="239" t="s">
        <v>391</v>
      </c>
      <c r="Q456" s="239">
        <v>8</v>
      </c>
      <c r="R456" s="239" t="s">
        <v>393</v>
      </c>
      <c r="S456" s="239">
        <v>4</v>
      </c>
      <c r="T456" s="239">
        <v>0</v>
      </c>
      <c r="U456" s="239">
        <v>2</v>
      </c>
      <c r="V456" s="239">
        <v>12</v>
      </c>
      <c r="W456" s="239">
        <v>10</v>
      </c>
      <c r="X456" s="239">
        <v>2</v>
      </c>
      <c r="Y456" s="239">
        <v>1</v>
      </c>
      <c r="Z456" s="239">
        <v>1</v>
      </c>
      <c r="AB456" s="239">
        <v>1</v>
      </c>
      <c r="AC456" s="239">
        <v>98</v>
      </c>
      <c r="AD456" s="239" t="s">
        <v>377</v>
      </c>
      <c r="AF456" s="239" t="s">
        <v>378</v>
      </c>
      <c r="AG456" s="239">
        <v>7</v>
      </c>
      <c r="AH456" s="239">
        <v>2</v>
      </c>
      <c r="AI456" s="239">
        <v>5</v>
      </c>
      <c r="AJ456" s="239">
        <v>3</v>
      </c>
      <c r="AK456" s="239">
        <v>26</v>
      </c>
      <c r="AL456" s="239">
        <v>30</v>
      </c>
      <c r="AM456" s="239" t="s">
        <v>374</v>
      </c>
      <c r="AN456" s="239">
        <v>5</v>
      </c>
      <c r="AO456" s="239">
        <v>4</v>
      </c>
      <c r="AS456" s="239">
        <v>15</v>
      </c>
      <c r="AT456" s="239">
        <v>9</v>
      </c>
      <c r="AU456" s="239">
        <v>65</v>
      </c>
      <c r="AV456" s="239">
        <v>11</v>
      </c>
      <c r="AW456" s="239">
        <v>21</v>
      </c>
      <c r="AX456" s="239">
        <v>2</v>
      </c>
      <c r="AY456" s="239">
        <v>2</v>
      </c>
      <c r="AZ456" s="239">
        <v>3</v>
      </c>
      <c r="BA456" s="239">
        <v>26</v>
      </c>
      <c r="BB456" s="239">
        <v>25</v>
      </c>
      <c r="BC456" s="239" t="s">
        <v>384</v>
      </c>
      <c r="BD456" s="239">
        <v>5</v>
      </c>
      <c r="BE456" s="239">
        <v>1</v>
      </c>
      <c r="BI456" s="239">
        <v>15</v>
      </c>
      <c r="BJ456" s="239">
        <v>9</v>
      </c>
      <c r="BK456" s="239">
        <v>65</v>
      </c>
      <c r="BL456" s="239">
        <v>11</v>
      </c>
      <c r="BM456" s="239">
        <v>21</v>
      </c>
      <c r="CT456" s="239">
        <v>460873.34688002802</v>
      </c>
      <c r="CU456" s="239">
        <v>4966396.50325967</v>
      </c>
      <c r="CV456" s="239">
        <v>44.849907709999997</v>
      </c>
      <c r="CW456" s="239">
        <v>-93.495143709999994</v>
      </c>
      <c r="CX456" s="239" t="s">
        <v>379</v>
      </c>
      <c r="CY456" s="239" t="s">
        <v>2622</v>
      </c>
    </row>
    <row r="457" spans="1:103" x14ac:dyDescent="0.25">
      <c r="A457" s="239">
        <v>447075</v>
      </c>
      <c r="B457" s="239">
        <v>2</v>
      </c>
      <c r="C457" s="239">
        <v>212</v>
      </c>
      <c r="D457" s="239">
        <v>155.07400000000001</v>
      </c>
      <c r="E457" s="239">
        <v>27</v>
      </c>
      <c r="F457" s="239" t="s">
        <v>2515</v>
      </c>
      <c r="H457" s="239" t="s">
        <v>374</v>
      </c>
      <c r="I457" s="239">
        <v>25</v>
      </c>
      <c r="K457" s="239">
        <v>17503890</v>
      </c>
      <c r="M457" s="239">
        <v>4</v>
      </c>
      <c r="N457" s="239">
        <v>12</v>
      </c>
      <c r="O457" s="239">
        <v>2017</v>
      </c>
      <c r="P457" s="239" t="s">
        <v>375</v>
      </c>
      <c r="Q457" s="239">
        <v>7</v>
      </c>
      <c r="S457" s="239">
        <v>4</v>
      </c>
      <c r="T457" s="239">
        <v>0</v>
      </c>
      <c r="U457" s="239">
        <v>3</v>
      </c>
      <c r="V457" s="239">
        <v>12</v>
      </c>
      <c r="W457" s="239">
        <v>10</v>
      </c>
      <c r="X457" s="239">
        <v>2</v>
      </c>
      <c r="Y457" s="239">
        <v>1</v>
      </c>
      <c r="Z457" s="239">
        <v>2</v>
      </c>
      <c r="AB457" s="239">
        <v>1</v>
      </c>
      <c r="AC457" s="239">
        <v>98</v>
      </c>
      <c r="AD457" s="239" t="s">
        <v>2623</v>
      </c>
      <c r="AF457" s="239" t="s">
        <v>378</v>
      </c>
      <c r="AG457" s="239">
        <v>7</v>
      </c>
      <c r="AH457" s="239">
        <v>2</v>
      </c>
      <c r="AI457" s="239">
        <v>49</v>
      </c>
      <c r="AJ457" s="239">
        <v>3</v>
      </c>
      <c r="AK457" s="239">
        <v>21</v>
      </c>
      <c r="AL457" s="239">
        <v>29</v>
      </c>
      <c r="AM457" s="239" t="s">
        <v>374</v>
      </c>
      <c r="AN457" s="239">
        <v>5</v>
      </c>
      <c r="AO457" s="239">
        <v>90</v>
      </c>
      <c r="AS457" s="239">
        <v>15</v>
      </c>
      <c r="AT457" s="239">
        <v>9</v>
      </c>
      <c r="AU457" s="239">
        <v>65</v>
      </c>
      <c r="AV457" s="239">
        <v>11</v>
      </c>
      <c r="AW457" s="239">
        <v>21</v>
      </c>
      <c r="AX457" s="239">
        <v>2</v>
      </c>
      <c r="AY457" s="239">
        <v>48</v>
      </c>
      <c r="AZ457" s="239">
        <v>3</v>
      </c>
      <c r="BA457" s="239">
        <v>21</v>
      </c>
      <c r="BB457" s="239">
        <v>32</v>
      </c>
      <c r="BC457" s="239" t="s">
        <v>374</v>
      </c>
      <c r="BD457" s="239">
        <v>5</v>
      </c>
      <c r="BE457" s="239">
        <v>1</v>
      </c>
      <c r="BI457" s="239">
        <v>15</v>
      </c>
      <c r="BJ457" s="239">
        <v>9</v>
      </c>
      <c r="BK457" s="239">
        <v>65</v>
      </c>
      <c r="BL457" s="239">
        <v>11</v>
      </c>
      <c r="BM457" s="239">
        <v>21</v>
      </c>
      <c r="BN457" s="239">
        <v>2</v>
      </c>
      <c r="BO457" s="239">
        <v>2</v>
      </c>
      <c r="BP457" s="239">
        <v>3</v>
      </c>
      <c r="BQ457" s="239">
        <v>34</v>
      </c>
      <c r="BR457" s="239">
        <v>30</v>
      </c>
      <c r="BS457" s="239" t="s">
        <v>374</v>
      </c>
      <c r="BT457" s="239">
        <v>5</v>
      </c>
      <c r="BU457" s="239">
        <v>1</v>
      </c>
      <c r="BY457" s="239">
        <v>15</v>
      </c>
      <c r="BZ457" s="239">
        <v>9</v>
      </c>
      <c r="CA457" s="239">
        <v>65</v>
      </c>
      <c r="CB457" s="239">
        <v>11</v>
      </c>
      <c r="CC457" s="239">
        <v>21</v>
      </c>
      <c r="CT457" s="239">
        <v>460881.81356362801</v>
      </c>
      <c r="CU457" s="239">
        <v>4966392.2699178699</v>
      </c>
      <c r="CV457" s="239">
        <v>44.849870060000001</v>
      </c>
      <c r="CW457" s="239">
        <v>-93.495036240000005</v>
      </c>
      <c r="CX457" s="239" t="s">
        <v>379</v>
      </c>
      <c r="CY457" s="239" t="s">
        <v>2624</v>
      </c>
    </row>
    <row r="458" spans="1:103" x14ac:dyDescent="0.25">
      <c r="A458" s="239">
        <v>620084</v>
      </c>
      <c r="B458" s="239">
        <v>2</v>
      </c>
      <c r="C458" s="239">
        <v>212</v>
      </c>
      <c r="D458" s="239">
        <v>155.11699999999999</v>
      </c>
      <c r="E458" s="239">
        <v>27</v>
      </c>
      <c r="F458" s="239" t="s">
        <v>2515</v>
      </c>
      <c r="H458" s="239" t="s">
        <v>374</v>
      </c>
      <c r="I458" s="239">
        <v>25</v>
      </c>
      <c r="K458" s="239">
        <v>18508357</v>
      </c>
      <c r="M458" s="239">
        <v>7</v>
      </c>
      <c r="N458" s="239">
        <v>10</v>
      </c>
      <c r="O458" s="239">
        <v>2018</v>
      </c>
      <c r="P458" s="239" t="s">
        <v>391</v>
      </c>
      <c r="Q458" s="239">
        <v>10</v>
      </c>
      <c r="R458" s="239" t="s">
        <v>376</v>
      </c>
      <c r="S458" s="239">
        <v>5</v>
      </c>
      <c r="T458" s="239">
        <v>0</v>
      </c>
      <c r="U458" s="239">
        <v>1</v>
      </c>
      <c r="W458" s="239">
        <v>55</v>
      </c>
      <c r="X458" s="239">
        <v>2</v>
      </c>
      <c r="Y458" s="239">
        <v>1</v>
      </c>
      <c r="Z458" s="239">
        <v>2</v>
      </c>
      <c r="AB458" s="239">
        <v>1</v>
      </c>
      <c r="AC458" s="239">
        <v>98</v>
      </c>
      <c r="AD458" s="239" t="s">
        <v>2625</v>
      </c>
      <c r="AF458" s="239" t="s">
        <v>378</v>
      </c>
      <c r="AG458" s="239">
        <v>3</v>
      </c>
      <c r="AH458" s="239">
        <v>2</v>
      </c>
      <c r="AI458" s="239">
        <v>2</v>
      </c>
      <c r="AJ458" s="239">
        <v>4</v>
      </c>
      <c r="AK458" s="239">
        <v>21</v>
      </c>
      <c r="AL458" s="239">
        <v>24</v>
      </c>
      <c r="AM458" s="239" t="s">
        <v>384</v>
      </c>
      <c r="AN458" s="239">
        <v>5</v>
      </c>
      <c r="AO458" s="239">
        <v>90</v>
      </c>
      <c r="AP458" s="239">
        <v>68</v>
      </c>
      <c r="AS458" s="239">
        <v>15</v>
      </c>
      <c r="AT458" s="239">
        <v>9</v>
      </c>
      <c r="AU458" s="239">
        <v>65</v>
      </c>
      <c r="AV458" s="239">
        <v>11</v>
      </c>
      <c r="AW458" s="239">
        <v>21</v>
      </c>
      <c r="CT458" s="239">
        <v>460951.663703328</v>
      </c>
      <c r="CU458" s="239">
        <v>4966404.9699432701</v>
      </c>
      <c r="CV458" s="239">
        <v>44.849988209999999</v>
      </c>
      <c r="CW458" s="239">
        <v>-93.494153310000002</v>
      </c>
      <c r="CX458" s="239" t="s">
        <v>379</v>
      </c>
      <c r="CY458" s="239" t="s">
        <v>2626</v>
      </c>
    </row>
    <row r="459" spans="1:103" x14ac:dyDescent="0.25">
      <c r="A459" s="239">
        <v>368900</v>
      </c>
      <c r="B459" s="239">
        <v>2</v>
      </c>
      <c r="C459" s="239">
        <v>212</v>
      </c>
      <c r="D459" s="239">
        <v>155.12100000000001</v>
      </c>
      <c r="E459" s="239">
        <v>27</v>
      </c>
      <c r="F459" s="239" t="s">
        <v>2515</v>
      </c>
      <c r="H459" s="239" t="s">
        <v>374</v>
      </c>
      <c r="I459" s="239">
        <v>25</v>
      </c>
      <c r="K459" s="239">
        <v>16508448</v>
      </c>
      <c r="M459" s="239">
        <v>8</v>
      </c>
      <c r="N459" s="239">
        <v>4</v>
      </c>
      <c r="O459" s="239">
        <v>2016</v>
      </c>
      <c r="P459" s="239" t="s">
        <v>416</v>
      </c>
      <c r="Q459" s="239">
        <v>7</v>
      </c>
      <c r="R459" s="239" t="s">
        <v>393</v>
      </c>
      <c r="S459" s="239">
        <v>5</v>
      </c>
      <c r="T459" s="239">
        <v>0</v>
      </c>
      <c r="U459" s="239">
        <v>3</v>
      </c>
      <c r="V459" s="239">
        <v>12</v>
      </c>
      <c r="W459" s="239">
        <v>10</v>
      </c>
      <c r="X459" s="239">
        <v>2</v>
      </c>
      <c r="Y459" s="239">
        <v>1</v>
      </c>
      <c r="Z459" s="239">
        <v>3</v>
      </c>
      <c r="AB459" s="239">
        <v>2</v>
      </c>
      <c r="AC459" s="239">
        <v>98</v>
      </c>
      <c r="AD459" s="239" t="s">
        <v>377</v>
      </c>
      <c r="AF459" s="239" t="s">
        <v>378</v>
      </c>
      <c r="AG459" s="239">
        <v>7</v>
      </c>
      <c r="AH459" s="239">
        <v>2</v>
      </c>
      <c r="AI459" s="239">
        <v>4</v>
      </c>
      <c r="AJ459" s="239">
        <v>3</v>
      </c>
      <c r="AK459" s="239">
        <v>28</v>
      </c>
      <c r="AL459" s="239">
        <v>33</v>
      </c>
      <c r="AM459" s="239" t="s">
        <v>374</v>
      </c>
      <c r="AN459" s="239">
        <v>5</v>
      </c>
      <c r="AO459" s="239">
        <v>90</v>
      </c>
      <c r="AS459" s="239">
        <v>15</v>
      </c>
      <c r="AT459" s="239">
        <v>9</v>
      </c>
      <c r="AU459" s="239">
        <v>65</v>
      </c>
      <c r="AV459" s="239">
        <v>11</v>
      </c>
      <c r="AW459" s="239">
        <v>21</v>
      </c>
      <c r="AX459" s="239">
        <v>2</v>
      </c>
      <c r="AY459" s="239">
        <v>3</v>
      </c>
      <c r="AZ459" s="239">
        <v>3</v>
      </c>
      <c r="BA459" s="239">
        <v>34</v>
      </c>
      <c r="BB459" s="239">
        <v>29</v>
      </c>
      <c r="BC459" s="239" t="s">
        <v>374</v>
      </c>
      <c r="BD459" s="239">
        <v>5</v>
      </c>
      <c r="BE459" s="239">
        <v>1</v>
      </c>
      <c r="BI459" s="239">
        <v>15</v>
      </c>
      <c r="BJ459" s="239">
        <v>9</v>
      </c>
      <c r="BK459" s="239">
        <v>65</v>
      </c>
      <c r="BL459" s="239">
        <v>11</v>
      </c>
      <c r="BM459" s="239">
        <v>21</v>
      </c>
      <c r="BN459" s="239">
        <v>2</v>
      </c>
      <c r="BO459" s="239">
        <v>4</v>
      </c>
      <c r="BP459" s="239">
        <v>3</v>
      </c>
      <c r="BQ459" s="239">
        <v>26</v>
      </c>
      <c r="BR459" s="239">
        <v>37</v>
      </c>
      <c r="BS459" s="239" t="s">
        <v>384</v>
      </c>
      <c r="BT459" s="239">
        <v>5</v>
      </c>
      <c r="BU459" s="239">
        <v>1</v>
      </c>
      <c r="BY459" s="239">
        <v>15</v>
      </c>
      <c r="BZ459" s="239">
        <v>9</v>
      </c>
      <c r="CA459" s="239">
        <v>65</v>
      </c>
      <c r="CB459" s="239">
        <v>11</v>
      </c>
      <c r="CC459" s="239">
        <v>21</v>
      </c>
      <c r="CT459" s="239">
        <v>460955.89704512799</v>
      </c>
      <c r="CU459" s="239">
        <v>4966400.73660147</v>
      </c>
      <c r="CV459" s="239">
        <v>44.849950339999999</v>
      </c>
      <c r="CW459" s="239">
        <v>-93.494099410000004</v>
      </c>
      <c r="CX459" s="239" t="s">
        <v>379</v>
      </c>
      <c r="CY459" s="239" t="s">
        <v>2627</v>
      </c>
    </row>
    <row r="460" spans="1:103" x14ac:dyDescent="0.25">
      <c r="A460" s="239">
        <v>414800</v>
      </c>
      <c r="B460" s="239">
        <v>2</v>
      </c>
      <c r="C460" s="239">
        <v>212</v>
      </c>
      <c r="D460" s="239">
        <v>155.136</v>
      </c>
      <c r="E460" s="239">
        <v>27</v>
      </c>
      <c r="F460" s="239" t="s">
        <v>2515</v>
      </c>
      <c r="H460" s="239" t="s">
        <v>374</v>
      </c>
      <c r="I460" s="239">
        <v>25</v>
      </c>
      <c r="K460" s="239">
        <v>17500499</v>
      </c>
      <c r="M460" s="239">
        <v>1</v>
      </c>
      <c r="N460" s="239">
        <v>10</v>
      </c>
      <c r="O460" s="239">
        <v>2017</v>
      </c>
      <c r="P460" s="239" t="s">
        <v>391</v>
      </c>
      <c r="Q460" s="239">
        <v>11</v>
      </c>
      <c r="R460" s="239" t="s">
        <v>393</v>
      </c>
      <c r="S460" s="239">
        <v>5</v>
      </c>
      <c r="T460" s="239">
        <v>0</v>
      </c>
      <c r="U460" s="239">
        <v>1</v>
      </c>
      <c r="W460" s="239">
        <v>55</v>
      </c>
      <c r="X460" s="239">
        <v>2</v>
      </c>
      <c r="Y460" s="239">
        <v>1</v>
      </c>
      <c r="Z460" s="239">
        <v>1</v>
      </c>
      <c r="AB460" s="239">
        <v>5</v>
      </c>
      <c r="AC460" s="239">
        <v>98</v>
      </c>
      <c r="AD460" s="239" t="s">
        <v>2628</v>
      </c>
      <c r="AF460" s="239" t="s">
        <v>378</v>
      </c>
      <c r="AG460" s="239">
        <v>3</v>
      </c>
      <c r="AH460" s="239">
        <v>2</v>
      </c>
      <c r="AI460" s="239">
        <v>2</v>
      </c>
      <c r="AJ460" s="239">
        <v>3</v>
      </c>
      <c r="AK460" s="239">
        <v>21</v>
      </c>
      <c r="AL460" s="239">
        <v>20</v>
      </c>
      <c r="AM460" s="239" t="s">
        <v>384</v>
      </c>
      <c r="AN460" s="239">
        <v>5</v>
      </c>
      <c r="AO460" s="239">
        <v>68</v>
      </c>
      <c r="AS460" s="239">
        <v>15</v>
      </c>
      <c r="AT460" s="239">
        <v>9</v>
      </c>
      <c r="AU460" s="239">
        <v>65</v>
      </c>
      <c r="AV460" s="239">
        <v>11</v>
      </c>
      <c r="AW460" s="239">
        <v>21</v>
      </c>
      <c r="CT460" s="239">
        <v>460981.29709592799</v>
      </c>
      <c r="CU460" s="239">
        <v>4966394.38658877</v>
      </c>
      <c r="CV460" s="239">
        <v>44.849894569999996</v>
      </c>
      <c r="CW460" s="239">
        <v>-93.493777499999993</v>
      </c>
      <c r="CX460" s="239" t="s">
        <v>379</v>
      </c>
      <c r="CY460" s="239" t="s">
        <v>2629</v>
      </c>
    </row>
    <row r="461" spans="1:103" x14ac:dyDescent="0.25">
      <c r="A461" s="239">
        <v>871711</v>
      </c>
      <c r="B461" s="239">
        <v>2</v>
      </c>
      <c r="C461" s="239">
        <v>212</v>
      </c>
      <c r="D461" s="239">
        <v>155.13900000000001</v>
      </c>
      <c r="E461" s="239">
        <v>27</v>
      </c>
      <c r="F461" s="239" t="s">
        <v>2515</v>
      </c>
      <c r="H461" s="239" t="s">
        <v>374</v>
      </c>
      <c r="I461" s="239">
        <v>25</v>
      </c>
      <c r="K461" s="239">
        <v>20040458</v>
      </c>
      <c r="L461" s="239">
        <v>203650047</v>
      </c>
      <c r="M461" s="239">
        <v>12</v>
      </c>
      <c r="N461" s="239">
        <v>30</v>
      </c>
      <c r="O461" s="239">
        <v>2020</v>
      </c>
      <c r="P461" s="239" t="s">
        <v>375</v>
      </c>
      <c r="Q461" s="239">
        <v>8</v>
      </c>
      <c r="R461" s="239" t="s">
        <v>376</v>
      </c>
      <c r="S461" s="239">
        <v>4</v>
      </c>
      <c r="T461" s="239">
        <v>0</v>
      </c>
      <c r="U461" s="239">
        <v>2</v>
      </c>
      <c r="V461" s="239">
        <v>13</v>
      </c>
      <c r="W461" s="239">
        <v>10</v>
      </c>
      <c r="X461" s="239">
        <v>2</v>
      </c>
      <c r="Y461" s="239">
        <v>1</v>
      </c>
      <c r="Z461" s="239">
        <v>4</v>
      </c>
      <c r="AB461" s="239">
        <v>5</v>
      </c>
      <c r="AC461" s="239">
        <v>98</v>
      </c>
      <c r="AD461" s="239" t="s">
        <v>377</v>
      </c>
      <c r="AF461" s="239" t="s">
        <v>470</v>
      </c>
      <c r="AG461" s="239">
        <v>7</v>
      </c>
      <c r="AH461" s="239">
        <v>2</v>
      </c>
      <c r="AI461" s="239">
        <v>3</v>
      </c>
      <c r="AJ461" s="239">
        <v>4</v>
      </c>
      <c r="AK461" s="239">
        <v>21</v>
      </c>
      <c r="AL461" s="239">
        <v>25</v>
      </c>
      <c r="AM461" s="239" t="s">
        <v>374</v>
      </c>
      <c r="AN461" s="239">
        <v>5</v>
      </c>
      <c r="AO461" s="239">
        <v>1</v>
      </c>
      <c r="AS461" s="239">
        <v>15</v>
      </c>
      <c r="AT461" s="239">
        <v>9</v>
      </c>
      <c r="AU461" s="239">
        <v>65</v>
      </c>
      <c r="AV461" s="239">
        <v>11</v>
      </c>
      <c r="AW461" s="239">
        <v>21</v>
      </c>
      <c r="AX461" s="239">
        <v>2</v>
      </c>
      <c r="AY461" s="239">
        <v>2</v>
      </c>
      <c r="AZ461" s="239">
        <v>4</v>
      </c>
      <c r="BA461" s="239">
        <v>21</v>
      </c>
      <c r="BB461" s="239">
        <v>70</v>
      </c>
      <c r="BC461" s="239" t="s">
        <v>384</v>
      </c>
      <c r="BD461" s="239">
        <v>5</v>
      </c>
      <c r="BE461" s="239">
        <v>1</v>
      </c>
      <c r="BI461" s="239">
        <v>15</v>
      </c>
      <c r="BJ461" s="239">
        <v>9</v>
      </c>
      <c r="BK461" s="239">
        <v>65</v>
      </c>
      <c r="BL461" s="239">
        <v>11</v>
      </c>
      <c r="BM461" s="239">
        <v>21</v>
      </c>
      <c r="CT461" s="239">
        <v>460992.05354720203</v>
      </c>
      <c r="CU461" s="239">
        <v>4966431.9315185398</v>
      </c>
      <c r="CV461" s="239">
        <v>44.850233129999999</v>
      </c>
      <c r="CW461" s="239">
        <v>-93.493644270000004</v>
      </c>
      <c r="CX461" s="239" t="s">
        <v>379</v>
      </c>
      <c r="CY461" s="239" t="s">
        <v>2630</v>
      </c>
    </row>
    <row r="462" spans="1:103" x14ac:dyDescent="0.25">
      <c r="A462" s="239">
        <v>533413</v>
      </c>
      <c r="B462" s="239">
        <v>2</v>
      </c>
      <c r="C462" s="239">
        <v>212</v>
      </c>
      <c r="D462" s="239">
        <v>155.16999999999999</v>
      </c>
      <c r="E462" s="239">
        <v>27</v>
      </c>
      <c r="F462" s="239" t="s">
        <v>2515</v>
      </c>
      <c r="H462" s="239" t="s">
        <v>374</v>
      </c>
      <c r="I462" s="239">
        <v>25</v>
      </c>
      <c r="K462" s="239">
        <v>17515145</v>
      </c>
      <c r="M462" s="239">
        <v>12</v>
      </c>
      <c r="N462" s="239">
        <v>29</v>
      </c>
      <c r="O462" s="239">
        <v>2017</v>
      </c>
      <c r="P462" s="239" t="s">
        <v>383</v>
      </c>
      <c r="Q462" s="239">
        <v>20</v>
      </c>
      <c r="R462" s="239" t="s">
        <v>376</v>
      </c>
      <c r="S462" s="239">
        <v>5</v>
      </c>
      <c r="T462" s="239">
        <v>0</v>
      </c>
      <c r="U462" s="239">
        <v>1</v>
      </c>
      <c r="W462" s="239">
        <v>55</v>
      </c>
      <c r="X462" s="239">
        <v>2</v>
      </c>
      <c r="Y462" s="239">
        <v>4</v>
      </c>
      <c r="Z462" s="239">
        <v>2</v>
      </c>
      <c r="AB462" s="239">
        <v>2</v>
      </c>
      <c r="AC462" s="239">
        <v>98</v>
      </c>
      <c r="AD462" s="239" t="s">
        <v>2625</v>
      </c>
      <c r="AF462" s="239" t="s">
        <v>470</v>
      </c>
      <c r="AG462" s="239">
        <v>3</v>
      </c>
      <c r="AH462" s="239">
        <v>2</v>
      </c>
      <c r="AI462" s="239">
        <v>3</v>
      </c>
      <c r="AJ462" s="239">
        <v>4</v>
      </c>
      <c r="AK462" s="239">
        <v>21</v>
      </c>
      <c r="AL462" s="239">
        <v>32</v>
      </c>
      <c r="AM462" s="239" t="s">
        <v>374</v>
      </c>
      <c r="AN462" s="239">
        <v>5</v>
      </c>
      <c r="AO462" s="239">
        <v>68</v>
      </c>
      <c r="AS462" s="239">
        <v>15</v>
      </c>
      <c r="AT462" s="239">
        <v>9</v>
      </c>
      <c r="AU462" s="239">
        <v>65</v>
      </c>
      <c r="AV462" s="239">
        <v>11</v>
      </c>
      <c r="AW462" s="239">
        <v>21</v>
      </c>
      <c r="CT462" s="239">
        <v>461004.58047582902</v>
      </c>
      <c r="CU462" s="239">
        <v>4966434.6033358704</v>
      </c>
      <c r="CV462" s="239">
        <v>44.850257859999999</v>
      </c>
      <c r="CW462" s="239">
        <v>-93.493485949999993</v>
      </c>
      <c r="CX462" s="239" t="s">
        <v>379</v>
      </c>
      <c r="CY462" s="239" t="s">
        <v>2631</v>
      </c>
    </row>
    <row r="463" spans="1:103" x14ac:dyDescent="0.25">
      <c r="A463" s="239">
        <v>782898</v>
      </c>
      <c r="B463" s="239">
        <v>2</v>
      </c>
      <c r="C463" s="239">
        <v>212</v>
      </c>
      <c r="D463" s="239">
        <v>155.191</v>
      </c>
      <c r="E463" s="239">
        <v>27</v>
      </c>
      <c r="F463" s="239" t="s">
        <v>2515</v>
      </c>
      <c r="H463" s="239" t="s">
        <v>374</v>
      </c>
      <c r="I463" s="239">
        <v>25</v>
      </c>
      <c r="K463" s="239">
        <v>20501085</v>
      </c>
      <c r="L463" s="239">
        <v>200230288</v>
      </c>
      <c r="M463" s="239">
        <v>1</v>
      </c>
      <c r="N463" s="239">
        <v>23</v>
      </c>
      <c r="O463" s="239">
        <v>2020</v>
      </c>
      <c r="P463" s="239" t="s">
        <v>416</v>
      </c>
      <c r="Q463" s="239">
        <v>19</v>
      </c>
      <c r="R463" s="239" t="s">
        <v>393</v>
      </c>
      <c r="S463" s="239">
        <v>5</v>
      </c>
      <c r="T463" s="239">
        <v>0</v>
      </c>
      <c r="U463" s="239">
        <v>1</v>
      </c>
      <c r="W463" s="239">
        <v>55</v>
      </c>
      <c r="X463" s="239">
        <v>2</v>
      </c>
      <c r="Y463" s="239">
        <v>4</v>
      </c>
      <c r="Z463" s="239">
        <v>4</v>
      </c>
      <c r="AB463" s="239">
        <v>3</v>
      </c>
      <c r="AC463" s="239">
        <v>98</v>
      </c>
      <c r="AD463" s="239" t="s">
        <v>377</v>
      </c>
      <c r="AF463" s="239" t="s">
        <v>378</v>
      </c>
      <c r="AG463" s="239">
        <v>3</v>
      </c>
      <c r="AH463" s="239">
        <v>2</v>
      </c>
      <c r="AI463" s="239">
        <v>2</v>
      </c>
      <c r="AJ463" s="239">
        <v>3</v>
      </c>
      <c r="AK463" s="239">
        <v>21</v>
      </c>
      <c r="AL463" s="239">
        <v>19</v>
      </c>
      <c r="AM463" s="239" t="s">
        <v>374</v>
      </c>
      <c r="AN463" s="239">
        <v>5</v>
      </c>
      <c r="AO463" s="239">
        <v>72</v>
      </c>
      <c r="AP463" s="239">
        <v>65</v>
      </c>
      <c r="AS463" s="239">
        <v>15</v>
      </c>
      <c r="AT463" s="239">
        <v>9</v>
      </c>
      <c r="AU463" s="239">
        <v>60</v>
      </c>
      <c r="AV463" s="239">
        <v>12</v>
      </c>
      <c r="AW463" s="239">
        <v>21</v>
      </c>
      <c r="CT463" s="239">
        <v>461070.19727372797</v>
      </c>
      <c r="CU463" s="239">
        <v>4966404.9699432701</v>
      </c>
      <c r="CV463" s="239">
        <v>44.849994690000003</v>
      </c>
      <c r="CW463" s="239">
        <v>-93.492653329999996</v>
      </c>
      <c r="CX463" s="239" t="s">
        <v>379</v>
      </c>
      <c r="CY463" s="239" t="s">
        <v>2632</v>
      </c>
    </row>
    <row r="464" spans="1:103" x14ac:dyDescent="0.25">
      <c r="A464" s="239">
        <v>11084620</v>
      </c>
      <c r="B464" s="239">
        <v>2</v>
      </c>
      <c r="C464" s="239">
        <v>212</v>
      </c>
      <c r="D464" s="239">
        <v>155.21899999999999</v>
      </c>
      <c r="E464" s="239">
        <v>27</v>
      </c>
      <c r="F464" s="239" t="s">
        <v>2515</v>
      </c>
      <c r="H464" s="239" t="s">
        <v>374</v>
      </c>
      <c r="I464" s="239">
        <v>25</v>
      </c>
      <c r="K464" s="239">
        <v>15513144</v>
      </c>
      <c r="L464" s="239">
        <v>153500324</v>
      </c>
      <c r="M464" s="239">
        <v>12</v>
      </c>
      <c r="N464" s="239">
        <v>16</v>
      </c>
      <c r="O464" s="239">
        <v>2015</v>
      </c>
      <c r="P464" s="239" t="s">
        <v>375</v>
      </c>
      <c r="Q464" s="239">
        <v>6</v>
      </c>
      <c r="R464" s="239" t="s">
        <v>512</v>
      </c>
      <c r="S464" s="239">
        <v>5</v>
      </c>
      <c r="T464" s="239">
        <v>0</v>
      </c>
      <c r="U464" s="239">
        <v>2</v>
      </c>
      <c r="V464" s="239">
        <v>5</v>
      </c>
      <c r="W464" s="239">
        <v>10</v>
      </c>
      <c r="X464" s="239">
        <v>2</v>
      </c>
      <c r="Y464" s="239">
        <v>7</v>
      </c>
      <c r="Z464" s="239">
        <v>2</v>
      </c>
      <c r="AA464" s="239">
        <v>5</v>
      </c>
      <c r="AB464" s="239">
        <v>4</v>
      </c>
      <c r="AC464" s="239">
        <v>98</v>
      </c>
      <c r="AD464" s="239" t="s">
        <v>404</v>
      </c>
      <c r="AE464" s="239" t="s">
        <v>2633</v>
      </c>
      <c r="AF464" s="239" t="s">
        <v>378</v>
      </c>
      <c r="AG464" s="239">
        <v>10</v>
      </c>
      <c r="AH464" s="239">
        <v>2</v>
      </c>
      <c r="AI464" s="239">
        <v>2</v>
      </c>
      <c r="AJ464" s="239">
        <v>3</v>
      </c>
      <c r="AK464" s="239">
        <v>21</v>
      </c>
      <c r="AL464" s="239">
        <v>16</v>
      </c>
      <c r="AM464" s="239" t="s">
        <v>374</v>
      </c>
      <c r="AN464" s="239">
        <v>5</v>
      </c>
      <c r="AO464" s="239">
        <v>3</v>
      </c>
      <c r="AS464" s="239">
        <v>1</v>
      </c>
      <c r="AT464" s="239">
        <v>98</v>
      </c>
      <c r="AU464" s="239">
        <v>65</v>
      </c>
      <c r="AV464" s="239">
        <v>11</v>
      </c>
      <c r="AW464" s="239">
        <v>21</v>
      </c>
      <c r="AX464" s="239">
        <v>2</v>
      </c>
      <c r="AY464" s="239">
        <v>2</v>
      </c>
      <c r="AZ464" s="239">
        <v>3</v>
      </c>
      <c r="BA464" s="239">
        <v>21</v>
      </c>
      <c r="BB464" s="239">
        <v>46</v>
      </c>
      <c r="BC464" s="239" t="s">
        <v>374</v>
      </c>
      <c r="BD464" s="239">
        <v>5</v>
      </c>
      <c r="BE464" s="239">
        <v>1</v>
      </c>
      <c r="BI464" s="239">
        <v>1</v>
      </c>
      <c r="BJ464" s="239">
        <v>98</v>
      </c>
      <c r="BK464" s="239">
        <v>65</v>
      </c>
      <c r="BL464" s="239">
        <v>11</v>
      </c>
      <c r="BM464" s="239">
        <v>21</v>
      </c>
      <c r="CT464" s="239">
        <v>461115</v>
      </c>
      <c r="CU464" s="239">
        <v>4966403</v>
      </c>
      <c r="CV464" s="239">
        <v>44.849978999999998</v>
      </c>
      <c r="CW464" s="239">
        <v>-93.492086</v>
      </c>
      <c r="CX464" s="239" t="s">
        <v>379</v>
      </c>
      <c r="CY464" s="239" t="s">
        <v>2634</v>
      </c>
    </row>
    <row r="465" spans="1:103" x14ac:dyDescent="0.25">
      <c r="A465" s="239">
        <v>775165</v>
      </c>
      <c r="B465" s="239">
        <v>2</v>
      </c>
      <c r="C465" s="239">
        <v>212</v>
      </c>
      <c r="D465" s="239">
        <v>155.23500000000001</v>
      </c>
      <c r="E465" s="239">
        <v>27</v>
      </c>
      <c r="F465" s="239" t="s">
        <v>2515</v>
      </c>
      <c r="H465" s="239" t="s">
        <v>374</v>
      </c>
      <c r="I465" s="239">
        <v>25</v>
      </c>
      <c r="K465" s="239">
        <v>19050695</v>
      </c>
      <c r="M465" s="239">
        <v>12</v>
      </c>
      <c r="N465" s="239">
        <v>28</v>
      </c>
      <c r="O465" s="239">
        <v>2019</v>
      </c>
      <c r="P465" s="239" t="s">
        <v>386</v>
      </c>
      <c r="Q465" s="239">
        <v>6</v>
      </c>
      <c r="R465" s="239" t="s">
        <v>376</v>
      </c>
      <c r="S465" s="239">
        <v>5</v>
      </c>
      <c r="T465" s="239">
        <v>0</v>
      </c>
      <c r="U465" s="239">
        <v>3</v>
      </c>
      <c r="V465" s="239">
        <v>90</v>
      </c>
      <c r="W465" s="239">
        <v>10</v>
      </c>
      <c r="X465" s="239">
        <v>2</v>
      </c>
      <c r="Y465" s="239">
        <v>4</v>
      </c>
      <c r="Z465" s="239">
        <v>5</v>
      </c>
      <c r="AB465" s="239">
        <v>5</v>
      </c>
      <c r="AC465" s="239">
        <v>98</v>
      </c>
      <c r="AD465" s="239" t="s">
        <v>377</v>
      </c>
      <c r="AF465" s="239" t="s">
        <v>470</v>
      </c>
      <c r="AG465" s="239">
        <v>90</v>
      </c>
      <c r="AH465" s="239">
        <v>3</v>
      </c>
      <c r="AI465" s="239">
        <v>2</v>
      </c>
      <c r="AJ465" s="239">
        <v>4</v>
      </c>
      <c r="AK465" s="239">
        <v>34</v>
      </c>
      <c r="AL465" s="239">
        <v>40</v>
      </c>
      <c r="AM465" s="239" t="s">
        <v>374</v>
      </c>
      <c r="AN465" s="239">
        <v>5</v>
      </c>
      <c r="AO465" s="239">
        <v>1</v>
      </c>
      <c r="AS465" s="239">
        <v>15</v>
      </c>
      <c r="AT465" s="239">
        <v>9</v>
      </c>
      <c r="AU465" s="239">
        <v>65</v>
      </c>
      <c r="AV465" s="239">
        <v>13</v>
      </c>
      <c r="AW465" s="239">
        <v>21</v>
      </c>
      <c r="AX465" s="239">
        <v>2</v>
      </c>
      <c r="AY465" s="239">
        <v>2</v>
      </c>
      <c r="AZ465" s="239">
        <v>4</v>
      </c>
      <c r="BA465" s="239">
        <v>34</v>
      </c>
      <c r="BB465" s="239">
        <v>37</v>
      </c>
      <c r="BC465" s="239" t="s">
        <v>374</v>
      </c>
      <c r="BD465" s="239">
        <v>5</v>
      </c>
      <c r="BE465" s="239">
        <v>1</v>
      </c>
      <c r="BI465" s="239">
        <v>15</v>
      </c>
      <c r="BJ465" s="239">
        <v>9</v>
      </c>
      <c r="BK465" s="239">
        <v>65</v>
      </c>
      <c r="BL465" s="239">
        <v>13</v>
      </c>
      <c r="BM465" s="239">
        <v>21</v>
      </c>
      <c r="BN465" s="239">
        <v>2</v>
      </c>
      <c r="BO465" s="239">
        <v>5</v>
      </c>
      <c r="BP465" s="239">
        <v>4</v>
      </c>
      <c r="BQ465" s="239">
        <v>21</v>
      </c>
      <c r="BR465" s="239">
        <v>37</v>
      </c>
      <c r="BS465" s="239" t="s">
        <v>374</v>
      </c>
      <c r="BT465" s="239">
        <v>5</v>
      </c>
      <c r="BU465" s="239">
        <v>1</v>
      </c>
      <c r="BY465" s="239">
        <v>15</v>
      </c>
      <c r="BZ465" s="239">
        <v>9</v>
      </c>
      <c r="CA465" s="239">
        <v>65</v>
      </c>
      <c r="CB465" s="239">
        <v>13</v>
      </c>
      <c r="CC465" s="239">
        <v>21</v>
      </c>
      <c r="CT465" s="239">
        <v>461145.47305538499</v>
      </c>
      <c r="CU465" s="239">
        <v>4966438.60033751</v>
      </c>
      <c r="CV465" s="239">
        <v>44.850301530000003</v>
      </c>
      <c r="CW465" s="239">
        <v>-93.491703330000007</v>
      </c>
      <c r="CX465" s="239" t="s">
        <v>379</v>
      </c>
      <c r="CY465" s="239" t="s">
        <v>2635</v>
      </c>
    </row>
    <row r="466" spans="1:103" x14ac:dyDescent="0.25">
      <c r="A466" s="239">
        <v>769318</v>
      </c>
      <c r="B466" s="239">
        <v>2</v>
      </c>
      <c r="C466" s="239">
        <v>212</v>
      </c>
      <c r="D466" s="239">
        <v>155.238</v>
      </c>
      <c r="E466" s="239">
        <v>27</v>
      </c>
      <c r="F466" s="239" t="s">
        <v>2515</v>
      </c>
      <c r="H466" s="239" t="s">
        <v>374</v>
      </c>
      <c r="I466" s="239">
        <v>25</v>
      </c>
      <c r="K466" s="239">
        <v>19514991</v>
      </c>
      <c r="M466" s="239">
        <v>12</v>
      </c>
      <c r="N466" s="239">
        <v>9</v>
      </c>
      <c r="O466" s="239">
        <v>2019</v>
      </c>
      <c r="P466" s="239" t="s">
        <v>381</v>
      </c>
      <c r="Q466" s="239">
        <v>10</v>
      </c>
      <c r="R466" s="239" t="s">
        <v>393</v>
      </c>
      <c r="S466" s="239">
        <v>5</v>
      </c>
      <c r="T466" s="239">
        <v>0</v>
      </c>
      <c r="U466" s="239">
        <v>1</v>
      </c>
      <c r="W466" s="239">
        <v>55</v>
      </c>
      <c r="X466" s="239">
        <v>2</v>
      </c>
      <c r="Y466" s="239">
        <v>1</v>
      </c>
      <c r="Z466" s="239">
        <v>2</v>
      </c>
      <c r="AA466" s="239">
        <v>4</v>
      </c>
      <c r="AB466" s="239">
        <v>3</v>
      </c>
      <c r="AC466" s="239">
        <v>98</v>
      </c>
      <c r="AD466" s="239" t="s">
        <v>2623</v>
      </c>
      <c r="AF466" s="239" t="s">
        <v>378</v>
      </c>
      <c r="AG466" s="239">
        <v>3</v>
      </c>
      <c r="AH466" s="239">
        <v>2</v>
      </c>
      <c r="AI466" s="239">
        <v>2</v>
      </c>
      <c r="AJ466" s="239">
        <v>3</v>
      </c>
      <c r="AK466" s="239">
        <v>21</v>
      </c>
      <c r="AL466" s="239">
        <v>18</v>
      </c>
      <c r="AM466" s="239" t="s">
        <v>384</v>
      </c>
      <c r="AN466" s="239">
        <v>5</v>
      </c>
      <c r="AO466" s="239">
        <v>62</v>
      </c>
      <c r="AS466" s="239">
        <v>15</v>
      </c>
      <c r="AT466" s="239">
        <v>9</v>
      </c>
      <c r="AU466" s="239">
        <v>65</v>
      </c>
      <c r="AV466" s="239">
        <v>12</v>
      </c>
      <c r="AW466" s="239">
        <v>24</v>
      </c>
      <c r="CT466" s="239">
        <v>461146.39742612798</v>
      </c>
      <c r="CU466" s="239">
        <v>4966404.9699432701</v>
      </c>
      <c r="CV466" s="239">
        <v>44.849998849999999</v>
      </c>
      <c r="CW466" s="239">
        <v>-93.491689059999999</v>
      </c>
      <c r="CX466" s="239" t="s">
        <v>379</v>
      </c>
      <c r="CY466" s="239" t="s">
        <v>2636</v>
      </c>
    </row>
    <row r="467" spans="1:103" x14ac:dyDescent="0.25">
      <c r="A467" s="239">
        <v>598775</v>
      </c>
      <c r="B467" s="239">
        <v>2</v>
      </c>
      <c r="C467" s="239">
        <v>212</v>
      </c>
      <c r="D467" s="239">
        <v>155.27699999999999</v>
      </c>
      <c r="E467" s="239">
        <v>27</v>
      </c>
      <c r="F467" s="239" t="s">
        <v>2515</v>
      </c>
      <c r="H467" s="239" t="s">
        <v>374</v>
      </c>
      <c r="I467" s="239">
        <v>25</v>
      </c>
      <c r="K467" s="239">
        <v>18506150</v>
      </c>
      <c r="M467" s="239">
        <v>5</v>
      </c>
      <c r="N467" s="239">
        <v>12</v>
      </c>
      <c r="O467" s="239">
        <v>2018</v>
      </c>
      <c r="P467" s="239" t="s">
        <v>386</v>
      </c>
      <c r="Q467" s="239">
        <v>17</v>
      </c>
      <c r="R467" s="239" t="s">
        <v>393</v>
      </c>
      <c r="S467" s="239">
        <v>3</v>
      </c>
      <c r="T467" s="239">
        <v>0</v>
      </c>
      <c r="U467" s="239">
        <v>1</v>
      </c>
      <c r="W467" s="239">
        <v>32</v>
      </c>
      <c r="X467" s="239">
        <v>26</v>
      </c>
      <c r="Y467" s="239">
        <v>1</v>
      </c>
      <c r="Z467" s="239">
        <v>2</v>
      </c>
      <c r="AB467" s="239">
        <v>1</v>
      </c>
      <c r="AC467" s="239">
        <v>98</v>
      </c>
      <c r="AD467" s="239" t="s">
        <v>377</v>
      </c>
      <c r="AF467" s="239" t="s">
        <v>378</v>
      </c>
      <c r="AG467" s="239">
        <v>3</v>
      </c>
      <c r="AH467" s="239">
        <v>2</v>
      </c>
      <c r="AI467" s="239">
        <v>2</v>
      </c>
      <c r="AJ467" s="239">
        <v>3</v>
      </c>
      <c r="AK467" s="239">
        <v>21</v>
      </c>
      <c r="AL467" s="239">
        <v>67</v>
      </c>
      <c r="AM467" s="239" t="s">
        <v>374</v>
      </c>
      <c r="AN467" s="239">
        <v>7</v>
      </c>
      <c r="AO467" s="239">
        <v>1</v>
      </c>
      <c r="AS467" s="239">
        <v>15</v>
      </c>
      <c r="AT467" s="239">
        <v>9</v>
      </c>
      <c r="AU467" s="239">
        <v>65</v>
      </c>
      <c r="AV467" s="239">
        <v>12</v>
      </c>
      <c r="AW467" s="239">
        <v>21</v>
      </c>
      <c r="CT467" s="239">
        <v>461209.89755312901</v>
      </c>
      <c r="CU467" s="239">
        <v>4966400.73660147</v>
      </c>
      <c r="CV467" s="239">
        <v>44.849964200000002</v>
      </c>
      <c r="CW467" s="239">
        <v>-93.490885180000006</v>
      </c>
      <c r="CX467" s="239" t="s">
        <v>379</v>
      </c>
      <c r="CY467" s="239" t="s">
        <v>2637</v>
      </c>
    </row>
    <row r="468" spans="1:103" x14ac:dyDescent="0.25">
      <c r="A468" s="239">
        <v>10709566</v>
      </c>
      <c r="B468" s="239">
        <v>2</v>
      </c>
      <c r="C468" s="239">
        <v>212</v>
      </c>
      <c r="D468" s="239">
        <v>155.30000000000001</v>
      </c>
      <c r="E468" s="239">
        <v>27</v>
      </c>
      <c r="F468" s="239" t="s">
        <v>2515</v>
      </c>
      <c r="H468" s="239" t="s">
        <v>374</v>
      </c>
      <c r="I468" s="239">
        <v>25</v>
      </c>
      <c r="K468" s="239">
        <v>11502207</v>
      </c>
      <c r="L468" s="239">
        <v>110460312</v>
      </c>
      <c r="M468" s="239">
        <v>2</v>
      </c>
      <c r="N468" s="239">
        <v>15</v>
      </c>
      <c r="O468" s="239">
        <v>2011</v>
      </c>
      <c r="P468" s="239" t="s">
        <v>391</v>
      </c>
      <c r="Q468" s="239">
        <v>7</v>
      </c>
      <c r="R468" s="239" t="s">
        <v>512</v>
      </c>
      <c r="S468" s="239">
        <v>5</v>
      </c>
      <c r="T468" s="239">
        <v>0</v>
      </c>
      <c r="U468" s="239">
        <v>3</v>
      </c>
      <c r="V468" s="239">
        <v>1</v>
      </c>
      <c r="W468" s="239">
        <v>10</v>
      </c>
      <c r="X468" s="239">
        <v>2</v>
      </c>
      <c r="Y468" s="239">
        <v>1</v>
      </c>
      <c r="Z468" s="239">
        <v>1</v>
      </c>
      <c r="AB468" s="239">
        <v>5</v>
      </c>
      <c r="AC468" s="239">
        <v>98</v>
      </c>
      <c r="AD468" s="239" t="s">
        <v>404</v>
      </c>
      <c r="AE468" s="239">
        <v>4</v>
      </c>
      <c r="AF468" s="239" t="s">
        <v>378</v>
      </c>
      <c r="AG468" s="239">
        <v>7</v>
      </c>
      <c r="AH468" s="239">
        <v>2</v>
      </c>
      <c r="AI468" s="239">
        <v>2</v>
      </c>
      <c r="AJ468" s="239">
        <v>1</v>
      </c>
      <c r="AK468" s="239">
        <v>8</v>
      </c>
      <c r="AL468" s="239">
        <v>26</v>
      </c>
      <c r="AM468" s="239" t="s">
        <v>384</v>
      </c>
      <c r="AN468" s="239">
        <v>5</v>
      </c>
      <c r="AO468" s="239">
        <v>1</v>
      </c>
      <c r="AS468" s="239">
        <v>2</v>
      </c>
      <c r="AT468" s="239">
        <v>98</v>
      </c>
      <c r="AU468" s="239">
        <v>65</v>
      </c>
      <c r="AV468" s="239">
        <v>11</v>
      </c>
      <c r="AW468" s="239">
        <v>20</v>
      </c>
      <c r="AX468" s="239">
        <v>2</v>
      </c>
      <c r="AY468" s="239">
        <v>3</v>
      </c>
      <c r="AZ468" s="239">
        <v>1</v>
      </c>
      <c r="BA468" s="239">
        <v>26</v>
      </c>
      <c r="BB468" s="239">
        <v>30</v>
      </c>
      <c r="BC468" s="239" t="s">
        <v>374</v>
      </c>
      <c r="BD468" s="239">
        <v>5</v>
      </c>
      <c r="BE468" s="239">
        <v>3</v>
      </c>
      <c r="BI468" s="239">
        <v>2</v>
      </c>
      <c r="BJ468" s="239">
        <v>98</v>
      </c>
      <c r="BK468" s="239">
        <v>65</v>
      </c>
      <c r="BL468" s="239">
        <v>11</v>
      </c>
      <c r="BM468" s="239">
        <v>20</v>
      </c>
      <c r="BN468" s="239">
        <v>2</v>
      </c>
      <c r="BO468" s="239">
        <v>2</v>
      </c>
      <c r="BP468" s="239">
        <v>1</v>
      </c>
      <c r="BQ468" s="239">
        <v>26</v>
      </c>
      <c r="BR468" s="239">
        <v>55</v>
      </c>
      <c r="BS468" s="239" t="s">
        <v>374</v>
      </c>
      <c r="BT468" s="239">
        <v>5</v>
      </c>
      <c r="BU468" s="239">
        <v>3</v>
      </c>
      <c r="BY468" s="239">
        <v>2</v>
      </c>
      <c r="BZ468" s="239">
        <v>98</v>
      </c>
      <c r="CA468" s="239">
        <v>65</v>
      </c>
      <c r="CB468" s="239">
        <v>11</v>
      </c>
      <c r="CC468" s="239">
        <v>20</v>
      </c>
      <c r="CT468" s="239">
        <v>461246</v>
      </c>
      <c r="CU468" s="239">
        <v>4966410</v>
      </c>
      <c r="CV468" s="239">
        <v>44.8500497</v>
      </c>
      <c r="CW468" s="239">
        <v>-93.490433499999995</v>
      </c>
      <c r="CX468" s="239" t="s">
        <v>379</v>
      </c>
      <c r="CY468" s="239" t="s">
        <v>2638</v>
      </c>
    </row>
    <row r="469" spans="1:103" x14ac:dyDescent="0.25">
      <c r="A469" s="239">
        <v>10720277</v>
      </c>
      <c r="B469" s="239">
        <v>2</v>
      </c>
      <c r="C469" s="239">
        <v>212</v>
      </c>
      <c r="D469" s="239">
        <v>155.30000000000001</v>
      </c>
      <c r="E469" s="239">
        <v>27</v>
      </c>
      <c r="F469" s="239" t="s">
        <v>2515</v>
      </c>
      <c r="H469" s="239" t="s">
        <v>374</v>
      </c>
      <c r="I469" s="239">
        <v>25</v>
      </c>
      <c r="K469" s="239">
        <v>11504594</v>
      </c>
      <c r="L469" s="239">
        <v>111170191</v>
      </c>
      <c r="M469" s="239">
        <v>4</v>
      </c>
      <c r="N469" s="239">
        <v>26</v>
      </c>
      <c r="O469" s="239">
        <v>2011</v>
      </c>
      <c r="P469" s="239" t="s">
        <v>391</v>
      </c>
      <c r="Q469" s="239">
        <v>8</v>
      </c>
      <c r="S469" s="239">
        <v>5</v>
      </c>
      <c r="T469" s="239">
        <v>0</v>
      </c>
      <c r="U469" s="239">
        <v>2</v>
      </c>
      <c r="V469" s="239">
        <v>1</v>
      </c>
      <c r="W469" s="239">
        <v>10</v>
      </c>
      <c r="X469" s="239">
        <v>10</v>
      </c>
      <c r="Y469" s="239">
        <v>1</v>
      </c>
      <c r="Z469" s="239">
        <v>3</v>
      </c>
      <c r="AB469" s="239">
        <v>2</v>
      </c>
      <c r="AC469" s="239">
        <v>98</v>
      </c>
      <c r="AD469" s="239" t="s">
        <v>2639</v>
      </c>
      <c r="AE469" s="239" t="s">
        <v>2640</v>
      </c>
      <c r="AF469" s="239" t="s">
        <v>378</v>
      </c>
      <c r="AG469" s="239">
        <v>7</v>
      </c>
      <c r="AH469" s="239">
        <v>2</v>
      </c>
      <c r="AI469" s="239">
        <v>2</v>
      </c>
      <c r="AJ469" s="239">
        <v>1</v>
      </c>
      <c r="AK469" s="239">
        <v>21</v>
      </c>
      <c r="AL469" s="239">
        <v>18</v>
      </c>
      <c r="AM469" s="239" t="s">
        <v>384</v>
      </c>
      <c r="AN469" s="239">
        <v>5</v>
      </c>
      <c r="AO469" s="239">
        <v>15</v>
      </c>
      <c r="AP469" s="239">
        <v>5</v>
      </c>
      <c r="AS469" s="239">
        <v>2</v>
      </c>
      <c r="AT469" s="239">
        <v>98</v>
      </c>
      <c r="AU469" s="239">
        <v>65</v>
      </c>
      <c r="AV469" s="239">
        <v>11</v>
      </c>
      <c r="AW469" s="239">
        <v>21</v>
      </c>
      <c r="AX469" s="239">
        <v>2</v>
      </c>
      <c r="AY469" s="239">
        <v>4</v>
      </c>
      <c r="AZ469" s="239">
        <v>1</v>
      </c>
      <c r="BA469" s="239">
        <v>8</v>
      </c>
      <c r="BB469" s="239">
        <v>40</v>
      </c>
      <c r="BC469" s="239" t="s">
        <v>374</v>
      </c>
      <c r="BD469" s="239">
        <v>5</v>
      </c>
      <c r="BE469" s="239">
        <v>1</v>
      </c>
      <c r="BI469" s="239">
        <v>2</v>
      </c>
      <c r="BJ469" s="239">
        <v>98</v>
      </c>
      <c r="BK469" s="239">
        <v>65</v>
      </c>
      <c r="BL469" s="239">
        <v>11</v>
      </c>
      <c r="BM469" s="239">
        <v>21</v>
      </c>
      <c r="CT469" s="239">
        <v>461246</v>
      </c>
      <c r="CU469" s="239">
        <v>4966410</v>
      </c>
      <c r="CV469" s="239">
        <v>44.8500497</v>
      </c>
      <c r="CW469" s="239">
        <v>-93.490433499999995</v>
      </c>
      <c r="CX469" s="239" t="s">
        <v>379</v>
      </c>
      <c r="CY469" s="239" t="s">
        <v>2641</v>
      </c>
    </row>
    <row r="470" spans="1:103" x14ac:dyDescent="0.25">
      <c r="A470" s="239">
        <v>10915671</v>
      </c>
      <c r="B470" s="239">
        <v>2</v>
      </c>
      <c r="C470" s="239">
        <v>212</v>
      </c>
      <c r="D470" s="239">
        <v>155.30000000000001</v>
      </c>
      <c r="E470" s="239">
        <v>27</v>
      </c>
      <c r="F470" s="239" t="s">
        <v>2515</v>
      </c>
      <c r="H470" s="239" t="s">
        <v>374</v>
      </c>
      <c r="I470" s="239">
        <v>25</v>
      </c>
      <c r="K470" s="239">
        <v>13051256</v>
      </c>
      <c r="L470" s="239">
        <v>133520103</v>
      </c>
      <c r="M470" s="239">
        <v>12</v>
      </c>
      <c r="N470" s="239">
        <v>14</v>
      </c>
      <c r="O470" s="239">
        <v>2013</v>
      </c>
      <c r="P470" s="239" t="s">
        <v>386</v>
      </c>
      <c r="Q470" s="239">
        <v>9</v>
      </c>
      <c r="R470" s="239" t="s">
        <v>376</v>
      </c>
      <c r="S470" s="239">
        <v>4</v>
      </c>
      <c r="T470" s="239">
        <v>0</v>
      </c>
      <c r="U470" s="239">
        <v>1</v>
      </c>
      <c r="V470" s="239">
        <v>7</v>
      </c>
      <c r="W470" s="239">
        <v>83</v>
      </c>
      <c r="X470" s="239">
        <v>25</v>
      </c>
      <c r="Y470" s="239">
        <v>1</v>
      </c>
      <c r="Z470" s="239">
        <v>4</v>
      </c>
      <c r="AA470" s="239">
        <v>5</v>
      </c>
      <c r="AB470" s="239">
        <v>5</v>
      </c>
      <c r="AC470" s="239">
        <v>98</v>
      </c>
      <c r="AD470" s="239" t="s">
        <v>1886</v>
      </c>
      <c r="AE470" s="239" t="s">
        <v>2642</v>
      </c>
      <c r="AF470" s="239" t="s">
        <v>378</v>
      </c>
      <c r="AG470" s="239">
        <v>3</v>
      </c>
      <c r="AH470" s="239">
        <v>2</v>
      </c>
      <c r="AI470" s="239">
        <v>4</v>
      </c>
      <c r="AJ470" s="239">
        <v>4</v>
      </c>
      <c r="AK470" s="239">
        <v>21</v>
      </c>
      <c r="AL470" s="239">
        <v>37</v>
      </c>
      <c r="AM470" s="239" t="s">
        <v>384</v>
      </c>
      <c r="AN470" s="239">
        <v>5</v>
      </c>
      <c r="AS470" s="239">
        <v>3</v>
      </c>
      <c r="AT470" s="239">
        <v>98</v>
      </c>
      <c r="AU470" s="239">
        <v>65</v>
      </c>
      <c r="AV470" s="239">
        <v>10</v>
      </c>
      <c r="AW470" s="239">
        <v>21</v>
      </c>
      <c r="CT470" s="239">
        <v>461246</v>
      </c>
      <c r="CU470" s="239">
        <v>4966410</v>
      </c>
      <c r="CV470" s="239">
        <v>44.8500497</v>
      </c>
      <c r="CW470" s="239">
        <v>-93.490433499999995</v>
      </c>
      <c r="CX470" s="239" t="s">
        <v>379</v>
      </c>
      <c r="CY470" s="239" t="s">
        <v>2643</v>
      </c>
    </row>
    <row r="471" spans="1:103" x14ac:dyDescent="0.25">
      <c r="A471" s="239">
        <v>10955173</v>
      </c>
      <c r="B471" s="239">
        <v>2</v>
      </c>
      <c r="C471" s="239">
        <v>212</v>
      </c>
      <c r="D471" s="239">
        <v>155.30000000000001</v>
      </c>
      <c r="E471" s="239">
        <v>27</v>
      </c>
      <c r="F471" s="239" t="s">
        <v>2515</v>
      </c>
      <c r="H471" s="239" t="s">
        <v>374</v>
      </c>
      <c r="I471" s="239">
        <v>25</v>
      </c>
      <c r="K471" s="239">
        <v>14503566</v>
      </c>
      <c r="L471" s="239">
        <v>140870151</v>
      </c>
      <c r="M471" s="239">
        <v>3</v>
      </c>
      <c r="N471" s="239">
        <v>19</v>
      </c>
      <c r="O471" s="239">
        <v>2014</v>
      </c>
      <c r="P471" s="239" t="s">
        <v>375</v>
      </c>
      <c r="Q471" s="239">
        <v>8</v>
      </c>
      <c r="R471" s="239" t="s">
        <v>376</v>
      </c>
      <c r="S471" s="239">
        <v>5</v>
      </c>
      <c r="T471" s="239">
        <v>0</v>
      </c>
      <c r="U471" s="239">
        <v>1</v>
      </c>
      <c r="V471" s="239">
        <v>4</v>
      </c>
      <c r="W471" s="239">
        <v>84</v>
      </c>
      <c r="X471" s="239">
        <v>26</v>
      </c>
      <c r="Y471" s="239">
        <v>1</v>
      </c>
      <c r="Z471" s="239">
        <v>4</v>
      </c>
      <c r="AB471" s="239">
        <v>2</v>
      </c>
      <c r="AC471" s="239">
        <v>98</v>
      </c>
      <c r="AD471" s="239" t="s">
        <v>404</v>
      </c>
      <c r="AE471" s="239" t="s">
        <v>2633</v>
      </c>
      <c r="AF471" s="239" t="s">
        <v>378</v>
      </c>
      <c r="AG471" s="239">
        <v>3</v>
      </c>
      <c r="AH471" s="239">
        <v>2</v>
      </c>
      <c r="AI471" s="239">
        <v>4</v>
      </c>
      <c r="AJ471" s="239">
        <v>4</v>
      </c>
      <c r="AK471" s="239">
        <v>21</v>
      </c>
      <c r="AL471" s="239">
        <v>44</v>
      </c>
      <c r="AM471" s="239" t="s">
        <v>374</v>
      </c>
      <c r="AN471" s="239">
        <v>5</v>
      </c>
      <c r="AO471" s="239">
        <v>3</v>
      </c>
      <c r="AS471" s="239">
        <v>2</v>
      </c>
      <c r="AT471" s="239">
        <v>98</v>
      </c>
      <c r="AU471" s="239">
        <v>60</v>
      </c>
      <c r="AV471" s="239">
        <v>10</v>
      </c>
      <c r="AW471" s="239">
        <v>20</v>
      </c>
      <c r="CT471" s="239">
        <v>461246</v>
      </c>
      <c r="CU471" s="239">
        <v>4966410</v>
      </c>
      <c r="CV471" s="239">
        <v>44.8500497</v>
      </c>
      <c r="CW471" s="239">
        <v>-93.490433499999995</v>
      </c>
      <c r="CX471" s="239" t="s">
        <v>379</v>
      </c>
      <c r="CY471" s="239" t="s">
        <v>2644</v>
      </c>
    </row>
    <row r="472" spans="1:103" x14ac:dyDescent="0.25">
      <c r="A472" s="239">
        <v>10748521</v>
      </c>
      <c r="B472" s="239">
        <v>2</v>
      </c>
      <c r="C472" s="239">
        <v>212</v>
      </c>
      <c r="D472" s="239">
        <v>155.30500000000001</v>
      </c>
      <c r="E472" s="239">
        <v>27</v>
      </c>
      <c r="F472" s="239" t="s">
        <v>2515</v>
      </c>
      <c r="H472" s="239" t="s">
        <v>374</v>
      </c>
      <c r="I472" s="239">
        <v>25</v>
      </c>
      <c r="K472" s="239" t="s">
        <v>2645</v>
      </c>
      <c r="L472" s="239">
        <v>112800072</v>
      </c>
      <c r="M472" s="239">
        <v>10</v>
      </c>
      <c r="N472" s="239">
        <v>2</v>
      </c>
      <c r="O472" s="239">
        <v>2011</v>
      </c>
      <c r="P472" s="239" t="s">
        <v>389</v>
      </c>
      <c r="Q472" s="239">
        <v>5</v>
      </c>
      <c r="R472" s="239" t="s">
        <v>393</v>
      </c>
      <c r="S472" s="239">
        <v>5</v>
      </c>
      <c r="T472" s="239">
        <v>0</v>
      </c>
      <c r="U472" s="239">
        <v>1</v>
      </c>
      <c r="V472" s="239">
        <v>8</v>
      </c>
      <c r="W472" s="239">
        <v>16</v>
      </c>
      <c r="X472" s="239">
        <v>4</v>
      </c>
      <c r="Y472" s="239">
        <v>7</v>
      </c>
      <c r="Z472" s="239">
        <v>1</v>
      </c>
      <c r="AA472" s="239">
        <v>1</v>
      </c>
      <c r="AB472" s="239">
        <v>1</v>
      </c>
      <c r="AC472" s="239">
        <v>98</v>
      </c>
      <c r="AD472" s="239" t="s">
        <v>2646</v>
      </c>
      <c r="AE472" s="239" t="s">
        <v>2647</v>
      </c>
      <c r="AF472" s="239" t="s">
        <v>378</v>
      </c>
      <c r="AG472" s="239">
        <v>4</v>
      </c>
      <c r="AH472" s="239">
        <v>2</v>
      </c>
      <c r="AI472" s="239">
        <v>2</v>
      </c>
      <c r="AJ472" s="239">
        <v>3</v>
      </c>
      <c r="AK472" s="239">
        <v>21</v>
      </c>
      <c r="AL472" s="239">
        <v>28</v>
      </c>
      <c r="AM472" s="239" t="s">
        <v>374</v>
      </c>
      <c r="AN472" s="239">
        <v>5</v>
      </c>
      <c r="AO472" s="239">
        <v>1</v>
      </c>
      <c r="AP472" s="239">
        <v>1</v>
      </c>
      <c r="AS472" s="239">
        <v>3</v>
      </c>
      <c r="AT472" s="239">
        <v>98</v>
      </c>
      <c r="AU472" s="239">
        <v>50</v>
      </c>
      <c r="AV472" s="239">
        <v>11</v>
      </c>
      <c r="AW472" s="239">
        <v>21</v>
      </c>
      <c r="CT472" s="239">
        <v>461254</v>
      </c>
      <c r="CU472" s="239">
        <v>4966411</v>
      </c>
      <c r="CV472" s="239">
        <v>44.850056600000002</v>
      </c>
      <c r="CW472" s="239">
        <v>-93.490325100000007</v>
      </c>
      <c r="CX472" s="239" t="s">
        <v>379</v>
      </c>
      <c r="CY472" s="239" t="s">
        <v>2648</v>
      </c>
    </row>
    <row r="473" spans="1:103" x14ac:dyDescent="0.25">
      <c r="A473" s="239">
        <v>10795984</v>
      </c>
      <c r="B473" s="239">
        <v>2</v>
      </c>
      <c r="C473" s="239">
        <v>212</v>
      </c>
      <c r="D473" s="239">
        <v>155.30500000000001</v>
      </c>
      <c r="E473" s="239">
        <v>27</v>
      </c>
      <c r="F473" s="239" t="s">
        <v>2515</v>
      </c>
      <c r="H473" s="239" t="s">
        <v>374</v>
      </c>
      <c r="I473" s="239">
        <v>25</v>
      </c>
      <c r="K473" s="239">
        <v>12021682</v>
      </c>
      <c r="L473" s="239">
        <v>121290034</v>
      </c>
      <c r="M473" s="239">
        <v>5</v>
      </c>
      <c r="N473" s="239">
        <v>8</v>
      </c>
      <c r="O473" s="239">
        <v>2012</v>
      </c>
      <c r="P473" s="239" t="s">
        <v>391</v>
      </c>
      <c r="Q473" s="239">
        <v>7</v>
      </c>
      <c r="R473" s="239" t="s">
        <v>393</v>
      </c>
      <c r="S473" s="239">
        <v>5</v>
      </c>
      <c r="T473" s="239">
        <v>0</v>
      </c>
      <c r="U473" s="239">
        <v>3</v>
      </c>
      <c r="V473" s="239">
        <v>1</v>
      </c>
      <c r="W473" s="239">
        <v>10</v>
      </c>
      <c r="X473" s="239">
        <v>2</v>
      </c>
      <c r="Y473" s="239">
        <v>1</v>
      </c>
      <c r="Z473" s="239">
        <v>2</v>
      </c>
      <c r="AB473" s="239">
        <v>1</v>
      </c>
      <c r="AC473" s="239">
        <v>98</v>
      </c>
      <c r="AD473" s="239" t="s">
        <v>396</v>
      </c>
      <c r="AE473" s="239" t="s">
        <v>2484</v>
      </c>
      <c r="AF473" s="239" t="s">
        <v>378</v>
      </c>
      <c r="AG473" s="239">
        <v>7</v>
      </c>
      <c r="AH473" s="239">
        <v>2</v>
      </c>
      <c r="AI473" s="239">
        <v>2</v>
      </c>
      <c r="AJ473" s="239">
        <v>3</v>
      </c>
      <c r="AK473" s="239">
        <v>21</v>
      </c>
      <c r="AL473" s="239">
        <v>53</v>
      </c>
      <c r="AM473" s="239" t="s">
        <v>384</v>
      </c>
      <c r="AN473" s="239">
        <v>5</v>
      </c>
      <c r="AO473" s="239">
        <v>1</v>
      </c>
      <c r="AS473" s="239">
        <v>2</v>
      </c>
      <c r="AT473" s="239">
        <v>98</v>
      </c>
      <c r="AU473" s="239">
        <v>65</v>
      </c>
      <c r="AV473" s="239">
        <v>11</v>
      </c>
      <c r="AW473" s="239">
        <v>21</v>
      </c>
      <c r="AX473" s="239">
        <v>2</v>
      </c>
      <c r="AY473" s="239">
        <v>2</v>
      </c>
      <c r="AZ473" s="239">
        <v>3</v>
      </c>
      <c r="BA473" s="239">
        <v>21</v>
      </c>
      <c r="BB473" s="239">
        <v>22</v>
      </c>
      <c r="BC473" s="239" t="s">
        <v>384</v>
      </c>
      <c r="BD473" s="239">
        <v>5</v>
      </c>
      <c r="BE473" s="239">
        <v>1</v>
      </c>
      <c r="BI473" s="239">
        <v>2</v>
      </c>
      <c r="BJ473" s="239">
        <v>98</v>
      </c>
      <c r="BK473" s="239">
        <v>65</v>
      </c>
      <c r="BL473" s="239">
        <v>11</v>
      </c>
      <c r="BM473" s="239">
        <v>21</v>
      </c>
      <c r="BN473" s="239">
        <v>2</v>
      </c>
      <c r="BO473" s="239">
        <v>4</v>
      </c>
      <c r="BP473" s="239">
        <v>3</v>
      </c>
      <c r="BQ473" s="239">
        <v>21</v>
      </c>
      <c r="BR473" s="239">
        <v>20</v>
      </c>
      <c r="BS473" s="239" t="s">
        <v>384</v>
      </c>
      <c r="BT473" s="239">
        <v>5</v>
      </c>
      <c r="BU473" s="239">
        <v>15</v>
      </c>
      <c r="BV473" s="239">
        <v>5</v>
      </c>
      <c r="BY473" s="239">
        <v>2</v>
      </c>
      <c r="BZ473" s="239">
        <v>98</v>
      </c>
      <c r="CA473" s="239">
        <v>65</v>
      </c>
      <c r="CB473" s="239">
        <v>11</v>
      </c>
      <c r="CC473" s="239">
        <v>21</v>
      </c>
      <c r="CT473" s="239">
        <v>461254</v>
      </c>
      <c r="CU473" s="239">
        <v>4966411</v>
      </c>
      <c r="CV473" s="239">
        <v>44.850056600000002</v>
      </c>
      <c r="CW473" s="239">
        <v>-93.490325100000007</v>
      </c>
      <c r="CX473" s="239" t="s">
        <v>379</v>
      </c>
      <c r="CY473" s="239" t="s">
        <v>2649</v>
      </c>
    </row>
    <row r="474" spans="1:103" x14ac:dyDescent="0.25">
      <c r="A474" s="239">
        <v>10868007</v>
      </c>
      <c r="B474" s="239">
        <v>2</v>
      </c>
      <c r="C474" s="239">
        <v>212</v>
      </c>
      <c r="D474" s="239">
        <v>155.30500000000001</v>
      </c>
      <c r="E474" s="239">
        <v>27</v>
      </c>
      <c r="F474" s="239" t="s">
        <v>2515</v>
      </c>
      <c r="H474" s="239" t="s">
        <v>374</v>
      </c>
      <c r="I474" s="239">
        <v>25</v>
      </c>
      <c r="K474" s="239">
        <v>13009461</v>
      </c>
      <c r="L474" s="239">
        <v>130630054</v>
      </c>
      <c r="M474" s="239">
        <v>3</v>
      </c>
      <c r="N474" s="239">
        <v>4</v>
      </c>
      <c r="O474" s="239">
        <v>2013</v>
      </c>
      <c r="P474" s="239" t="s">
        <v>381</v>
      </c>
      <c r="Q474" s="239">
        <v>9</v>
      </c>
      <c r="S474" s="239">
        <v>5</v>
      </c>
      <c r="T474" s="239">
        <v>0</v>
      </c>
      <c r="U474" s="239">
        <v>1</v>
      </c>
      <c r="V474" s="239">
        <v>4</v>
      </c>
      <c r="W474" s="239">
        <v>10</v>
      </c>
      <c r="X474" s="239">
        <v>2</v>
      </c>
      <c r="Y474" s="239">
        <v>1</v>
      </c>
      <c r="Z474" s="239">
        <v>4</v>
      </c>
      <c r="AA474" s="239">
        <v>2</v>
      </c>
      <c r="AB474" s="239">
        <v>3</v>
      </c>
      <c r="AC474" s="239">
        <v>98</v>
      </c>
      <c r="AD474" s="239" t="s">
        <v>2650</v>
      </c>
      <c r="AE474" s="239" t="s">
        <v>2651</v>
      </c>
      <c r="AF474" s="239" t="s">
        <v>378</v>
      </c>
      <c r="AG474" s="239">
        <v>3</v>
      </c>
      <c r="AH474" s="239">
        <v>2</v>
      </c>
      <c r="AI474" s="239">
        <v>2</v>
      </c>
      <c r="AJ474" s="239">
        <v>3</v>
      </c>
      <c r="AK474" s="239">
        <v>21</v>
      </c>
      <c r="AL474" s="239">
        <v>48</v>
      </c>
      <c r="AM474" s="239" t="s">
        <v>384</v>
      </c>
      <c r="AN474" s="239">
        <v>5</v>
      </c>
      <c r="AS474" s="239">
        <v>11</v>
      </c>
      <c r="AT474" s="239">
        <v>98</v>
      </c>
      <c r="AU474" s="239">
        <v>50</v>
      </c>
      <c r="AV474" s="239">
        <v>11</v>
      </c>
      <c r="AW474" s="239">
        <v>20</v>
      </c>
      <c r="CT474" s="239">
        <v>461254</v>
      </c>
      <c r="CU474" s="239">
        <v>4966411</v>
      </c>
      <c r="CV474" s="239">
        <v>44.850056600000002</v>
      </c>
      <c r="CW474" s="239">
        <v>-93.490325100000007</v>
      </c>
      <c r="CX474" s="239" t="s">
        <v>379</v>
      </c>
      <c r="CY474" s="239" t="s">
        <v>2652</v>
      </c>
    </row>
    <row r="475" spans="1:103" x14ac:dyDescent="0.25">
      <c r="A475" s="239">
        <v>10868041</v>
      </c>
      <c r="B475" s="239">
        <v>2</v>
      </c>
      <c r="C475" s="239">
        <v>212</v>
      </c>
      <c r="D475" s="239">
        <v>155.30500000000001</v>
      </c>
      <c r="E475" s="239">
        <v>27</v>
      </c>
      <c r="F475" s="239" t="s">
        <v>2515</v>
      </c>
      <c r="H475" s="239" t="s">
        <v>374</v>
      </c>
      <c r="I475" s="239">
        <v>25</v>
      </c>
      <c r="K475" s="239">
        <v>13009459</v>
      </c>
      <c r="L475" s="239">
        <v>130630166</v>
      </c>
      <c r="M475" s="239">
        <v>3</v>
      </c>
      <c r="N475" s="239">
        <v>4</v>
      </c>
      <c r="O475" s="239">
        <v>2013</v>
      </c>
      <c r="P475" s="239" t="s">
        <v>381</v>
      </c>
      <c r="Q475" s="239">
        <v>9</v>
      </c>
      <c r="S475" s="239">
        <v>5</v>
      </c>
      <c r="T475" s="239">
        <v>0</v>
      </c>
      <c r="U475" s="239">
        <v>1</v>
      </c>
      <c r="V475" s="239">
        <v>7</v>
      </c>
      <c r="W475" s="239">
        <v>69</v>
      </c>
      <c r="X475" s="239">
        <v>2</v>
      </c>
      <c r="Y475" s="239">
        <v>1</v>
      </c>
      <c r="Z475" s="239">
        <v>4</v>
      </c>
      <c r="AA475" s="239">
        <v>2</v>
      </c>
      <c r="AB475" s="239">
        <v>3</v>
      </c>
      <c r="AC475" s="239">
        <v>98</v>
      </c>
      <c r="AD475" s="239" t="s">
        <v>2524</v>
      </c>
      <c r="AE475" s="239" t="s">
        <v>2651</v>
      </c>
      <c r="AF475" s="239" t="s">
        <v>378</v>
      </c>
      <c r="AG475" s="239">
        <v>3</v>
      </c>
      <c r="AH475" s="239">
        <v>2</v>
      </c>
      <c r="AI475" s="239">
        <v>4</v>
      </c>
      <c r="AJ475" s="239">
        <v>3</v>
      </c>
      <c r="AK475" s="239">
        <v>21</v>
      </c>
      <c r="AL475" s="239">
        <v>27</v>
      </c>
      <c r="AM475" s="239" t="s">
        <v>384</v>
      </c>
      <c r="AN475" s="239">
        <v>5</v>
      </c>
      <c r="AS475" s="239">
        <v>7</v>
      </c>
      <c r="AT475" s="239">
        <v>98</v>
      </c>
      <c r="AU475" s="239">
        <v>50</v>
      </c>
      <c r="AV475" s="239">
        <v>11</v>
      </c>
      <c r="AW475" s="239">
        <v>20</v>
      </c>
      <c r="CT475" s="239">
        <v>461254</v>
      </c>
      <c r="CU475" s="239">
        <v>4966411</v>
      </c>
      <c r="CV475" s="239">
        <v>44.850056600000002</v>
      </c>
      <c r="CW475" s="239">
        <v>-93.490325100000007</v>
      </c>
      <c r="CX475" s="239" t="s">
        <v>379</v>
      </c>
      <c r="CY475" s="239" t="s">
        <v>2653</v>
      </c>
    </row>
    <row r="476" spans="1:103" x14ac:dyDescent="0.25">
      <c r="A476" s="239">
        <v>531383</v>
      </c>
      <c r="B476" s="239">
        <v>2</v>
      </c>
      <c r="C476" s="239">
        <v>212</v>
      </c>
      <c r="D476" s="239">
        <v>155.32400000000001</v>
      </c>
      <c r="E476" s="239">
        <v>27</v>
      </c>
      <c r="F476" s="239" t="s">
        <v>2515</v>
      </c>
      <c r="H476" s="239" t="s">
        <v>374</v>
      </c>
      <c r="I476" s="239">
        <v>25</v>
      </c>
      <c r="K476" s="239">
        <v>17515255</v>
      </c>
      <c r="M476" s="239">
        <v>12</v>
      </c>
      <c r="N476" s="239">
        <v>30</v>
      </c>
      <c r="O476" s="239">
        <v>2017</v>
      </c>
      <c r="P476" s="239" t="s">
        <v>386</v>
      </c>
      <c r="Q476" s="239">
        <v>21</v>
      </c>
      <c r="R476" s="239" t="s">
        <v>393</v>
      </c>
      <c r="S476" s="239">
        <v>5</v>
      </c>
      <c r="T476" s="239">
        <v>0</v>
      </c>
      <c r="U476" s="239">
        <v>1</v>
      </c>
      <c r="W476" s="239">
        <v>55</v>
      </c>
      <c r="X476" s="239">
        <v>2</v>
      </c>
      <c r="Y476" s="239">
        <v>4</v>
      </c>
      <c r="Z476" s="239">
        <v>1</v>
      </c>
      <c r="AB476" s="239">
        <v>1</v>
      </c>
      <c r="AC476" s="239">
        <v>98</v>
      </c>
      <c r="AD476" s="239" t="s">
        <v>377</v>
      </c>
      <c r="AF476" s="239" t="s">
        <v>470</v>
      </c>
      <c r="AG476" s="239">
        <v>3</v>
      </c>
      <c r="AH476" s="239">
        <v>2</v>
      </c>
      <c r="AI476" s="239">
        <v>2</v>
      </c>
      <c r="AJ476" s="239">
        <v>3</v>
      </c>
      <c r="AK476" s="239">
        <v>21</v>
      </c>
      <c r="AL476" s="239">
        <v>50</v>
      </c>
      <c r="AM476" s="239" t="s">
        <v>384</v>
      </c>
      <c r="AN476" s="239">
        <v>5</v>
      </c>
      <c r="AO476" s="239">
        <v>72</v>
      </c>
      <c r="AS476" s="239">
        <v>15</v>
      </c>
      <c r="AT476" s="239">
        <v>98</v>
      </c>
      <c r="AU476" s="239">
        <v>65</v>
      </c>
      <c r="AV476" s="239">
        <v>11</v>
      </c>
      <c r="AW476" s="239">
        <v>21</v>
      </c>
      <c r="CT476" s="239">
        <v>461252.23097113002</v>
      </c>
      <c r="CU476" s="239">
        <v>4966434.6033358704</v>
      </c>
      <c r="CV476" s="239">
        <v>44.850271360000001</v>
      </c>
      <c r="CW476" s="239">
        <v>-93.490352060000006</v>
      </c>
      <c r="CX476" s="239" t="s">
        <v>379</v>
      </c>
      <c r="CY476" s="239" t="s">
        <v>2654</v>
      </c>
    </row>
    <row r="477" spans="1:103" x14ac:dyDescent="0.25">
      <c r="A477" s="239">
        <v>699005</v>
      </c>
      <c r="B477" s="239">
        <v>2</v>
      </c>
      <c r="C477" s="239">
        <v>212</v>
      </c>
      <c r="D477" s="239">
        <v>155.34299999999999</v>
      </c>
      <c r="E477" s="239">
        <v>27</v>
      </c>
      <c r="F477" s="239" t="s">
        <v>2515</v>
      </c>
      <c r="H477" s="239" t="s">
        <v>374</v>
      </c>
      <c r="I477" s="239">
        <v>25</v>
      </c>
      <c r="K477" s="239">
        <v>19504037</v>
      </c>
      <c r="M477" s="239">
        <v>3</v>
      </c>
      <c r="N477" s="239">
        <v>14</v>
      </c>
      <c r="O477" s="239">
        <v>2019</v>
      </c>
      <c r="P477" s="239" t="s">
        <v>416</v>
      </c>
      <c r="Q477" s="239">
        <v>17</v>
      </c>
      <c r="R477" s="239" t="s">
        <v>376</v>
      </c>
      <c r="S477" s="239">
        <v>5</v>
      </c>
      <c r="T477" s="239">
        <v>0</v>
      </c>
      <c r="U477" s="239">
        <v>2</v>
      </c>
      <c r="V477" s="239">
        <v>12</v>
      </c>
      <c r="W477" s="239">
        <v>10</v>
      </c>
      <c r="X477" s="239">
        <v>2</v>
      </c>
      <c r="Y477" s="239">
        <v>1</v>
      </c>
      <c r="Z477" s="239">
        <v>3</v>
      </c>
      <c r="AB477" s="239">
        <v>2</v>
      </c>
      <c r="AC477" s="239">
        <v>98</v>
      </c>
      <c r="AD477" s="239" t="s">
        <v>377</v>
      </c>
      <c r="AF477" s="239" t="s">
        <v>378</v>
      </c>
      <c r="AG477" s="239">
        <v>7</v>
      </c>
      <c r="AH477" s="239">
        <v>2</v>
      </c>
      <c r="AI477" s="239">
        <v>4</v>
      </c>
      <c r="AJ477" s="239">
        <v>4</v>
      </c>
      <c r="AK477" s="239">
        <v>34</v>
      </c>
      <c r="AL477" s="239">
        <v>41</v>
      </c>
      <c r="AM477" s="239" t="s">
        <v>374</v>
      </c>
      <c r="AN477" s="239">
        <v>5</v>
      </c>
      <c r="AO477" s="239">
        <v>1</v>
      </c>
      <c r="AS477" s="239">
        <v>15</v>
      </c>
      <c r="AT477" s="239">
        <v>9</v>
      </c>
      <c r="AU477" s="239">
        <v>65</v>
      </c>
      <c r="AV477" s="239">
        <v>11</v>
      </c>
      <c r="AW477" s="239">
        <v>21</v>
      </c>
      <c r="AX477" s="239">
        <v>2</v>
      </c>
      <c r="AY477" s="239">
        <v>3</v>
      </c>
      <c r="AZ477" s="239">
        <v>4</v>
      </c>
      <c r="BA477" s="239">
        <v>21</v>
      </c>
      <c r="BB477" s="239">
        <v>55</v>
      </c>
      <c r="BC477" s="239" t="s">
        <v>384</v>
      </c>
      <c r="BD477" s="239">
        <v>5</v>
      </c>
      <c r="BE477" s="239">
        <v>74</v>
      </c>
      <c r="BI477" s="239">
        <v>15</v>
      </c>
      <c r="BJ477" s="239">
        <v>9</v>
      </c>
      <c r="BK477" s="239">
        <v>65</v>
      </c>
      <c r="BL477" s="239">
        <v>11</v>
      </c>
      <c r="BM477" s="239">
        <v>21</v>
      </c>
      <c r="CT477" s="239">
        <v>461313.61442722898</v>
      </c>
      <c r="CU477" s="239">
        <v>4966417.6699686702</v>
      </c>
      <c r="CV477" s="239">
        <v>44.850122259999999</v>
      </c>
      <c r="CW477" s="239">
        <v>-93.489573989999997</v>
      </c>
      <c r="CX477" s="239" t="s">
        <v>379</v>
      </c>
      <c r="CY477" s="239" t="s">
        <v>2655</v>
      </c>
    </row>
    <row r="478" spans="1:103" x14ac:dyDescent="0.25">
      <c r="A478" s="239">
        <v>10799330</v>
      </c>
      <c r="B478" s="239">
        <v>2</v>
      </c>
      <c r="C478" s="239">
        <v>212</v>
      </c>
      <c r="D478" s="239">
        <v>155.39400000000001</v>
      </c>
      <c r="E478" s="239">
        <v>27</v>
      </c>
      <c r="F478" s="239" t="s">
        <v>2515</v>
      </c>
      <c r="H478" s="239" t="s">
        <v>374</v>
      </c>
      <c r="I478" s="239">
        <v>25</v>
      </c>
      <c r="K478" s="239">
        <v>12030221</v>
      </c>
      <c r="L478" s="239">
        <v>121860081</v>
      </c>
      <c r="M478" s="239">
        <v>6</v>
      </c>
      <c r="N478" s="239">
        <v>27</v>
      </c>
      <c r="O478" s="239">
        <v>2012</v>
      </c>
      <c r="P478" s="239" t="s">
        <v>375</v>
      </c>
      <c r="Q478" s="239">
        <v>9</v>
      </c>
      <c r="R478" s="239" t="s">
        <v>393</v>
      </c>
      <c r="S478" s="239">
        <v>4</v>
      </c>
      <c r="T478" s="239">
        <v>0</v>
      </c>
      <c r="U478" s="239">
        <v>1</v>
      </c>
      <c r="V478" s="239">
        <v>5</v>
      </c>
      <c r="W478" s="239">
        <v>16</v>
      </c>
      <c r="X478" s="239">
        <v>2</v>
      </c>
      <c r="Y478" s="239">
        <v>1</v>
      </c>
      <c r="Z478" s="239">
        <v>1</v>
      </c>
      <c r="AA478" s="239">
        <v>1</v>
      </c>
      <c r="AB478" s="239">
        <v>1</v>
      </c>
      <c r="AC478" s="239">
        <v>98</v>
      </c>
      <c r="AD478" s="239">
        <v>212</v>
      </c>
      <c r="AE478" s="239" t="s">
        <v>2656</v>
      </c>
      <c r="AF478" s="239" t="s">
        <v>378</v>
      </c>
      <c r="AG478" s="239">
        <v>4</v>
      </c>
      <c r="AH478" s="239">
        <v>2</v>
      </c>
      <c r="AI478" s="239">
        <v>2</v>
      </c>
      <c r="AJ478" s="239">
        <v>3</v>
      </c>
      <c r="AK478" s="239">
        <v>21</v>
      </c>
      <c r="AL478" s="239">
        <v>32</v>
      </c>
      <c r="AM478" s="239" t="s">
        <v>384</v>
      </c>
      <c r="AN478" s="239">
        <v>5</v>
      </c>
      <c r="AO478" s="239">
        <v>1</v>
      </c>
      <c r="AS478" s="239">
        <v>4</v>
      </c>
      <c r="AT478" s="239">
        <v>98</v>
      </c>
      <c r="AU478" s="239">
        <v>60</v>
      </c>
      <c r="AV478" s="239">
        <v>10</v>
      </c>
      <c r="AW478" s="239">
        <v>21</v>
      </c>
      <c r="CT478" s="239">
        <v>461396</v>
      </c>
      <c r="CU478" s="239">
        <v>4966423</v>
      </c>
      <c r="CV478" s="239">
        <v>44.850176699999999</v>
      </c>
      <c r="CW478" s="239">
        <v>-93.488530400000002</v>
      </c>
      <c r="CX478" s="239" t="s">
        <v>379</v>
      </c>
      <c r="CY478" s="239" t="s">
        <v>2657</v>
      </c>
    </row>
    <row r="479" spans="1:103" x14ac:dyDescent="0.25">
      <c r="A479" s="239">
        <v>679226</v>
      </c>
      <c r="B479" s="239">
        <v>2</v>
      </c>
      <c r="C479" s="239">
        <v>212</v>
      </c>
      <c r="D479" s="239">
        <v>155.39400000000001</v>
      </c>
      <c r="E479" s="239">
        <v>27</v>
      </c>
      <c r="F479" s="239" t="s">
        <v>2515</v>
      </c>
      <c r="H479" s="239" t="s">
        <v>374</v>
      </c>
      <c r="I479" s="239">
        <v>25</v>
      </c>
      <c r="K479" s="239">
        <v>19003335</v>
      </c>
      <c r="M479" s="239">
        <v>1</v>
      </c>
      <c r="N479" s="239">
        <v>26</v>
      </c>
      <c r="O479" s="239">
        <v>2019</v>
      </c>
      <c r="P479" s="239" t="s">
        <v>386</v>
      </c>
      <c r="Q479" s="239">
        <v>10</v>
      </c>
      <c r="R479" s="239" t="s">
        <v>393</v>
      </c>
      <c r="S479" s="239">
        <v>5</v>
      </c>
      <c r="T479" s="239">
        <v>0</v>
      </c>
      <c r="U479" s="239">
        <v>1</v>
      </c>
      <c r="W479" s="239">
        <v>55</v>
      </c>
      <c r="X479" s="239">
        <v>2</v>
      </c>
      <c r="Y479" s="239">
        <v>1</v>
      </c>
      <c r="Z479" s="239">
        <v>4</v>
      </c>
      <c r="AB479" s="239">
        <v>5</v>
      </c>
      <c r="AC479" s="239">
        <v>98</v>
      </c>
      <c r="AD479" s="239" t="s">
        <v>377</v>
      </c>
      <c r="AF479" s="239" t="s">
        <v>378</v>
      </c>
      <c r="AG479" s="239">
        <v>3</v>
      </c>
      <c r="AH479" s="239">
        <v>2</v>
      </c>
      <c r="AI479" s="239">
        <v>2</v>
      </c>
      <c r="AJ479" s="239">
        <v>3</v>
      </c>
      <c r="AK479" s="239">
        <v>21</v>
      </c>
      <c r="AL479" s="239">
        <v>33</v>
      </c>
      <c r="AM479" s="239" t="s">
        <v>384</v>
      </c>
      <c r="AN479" s="239">
        <v>5</v>
      </c>
      <c r="AO479" s="239">
        <v>71</v>
      </c>
      <c r="AS479" s="239">
        <v>15</v>
      </c>
      <c r="AT479" s="239">
        <v>9</v>
      </c>
      <c r="AU479" s="239">
        <v>65</v>
      </c>
      <c r="AV479" s="239">
        <v>11</v>
      </c>
      <c r="AW479" s="239">
        <v>21</v>
      </c>
      <c r="CT479" s="239">
        <v>461395.67622944701</v>
      </c>
      <c r="CU479" s="239">
        <v>4966425.1364860795</v>
      </c>
      <c r="CV479" s="239">
        <v>44.850193920000002</v>
      </c>
      <c r="CW479" s="239">
        <v>-93.488536109999998</v>
      </c>
      <c r="CX479" s="239" t="s">
        <v>379</v>
      </c>
      <c r="CY479" s="239" t="s">
        <v>2658</v>
      </c>
    </row>
    <row r="480" spans="1:103" x14ac:dyDescent="0.25">
      <c r="A480" s="239">
        <v>394746</v>
      </c>
      <c r="B480" s="239">
        <v>2</v>
      </c>
      <c r="C480" s="239">
        <v>212</v>
      </c>
      <c r="D480" s="239">
        <v>155.39599999999999</v>
      </c>
      <c r="E480" s="239">
        <v>27</v>
      </c>
      <c r="F480" s="239" t="s">
        <v>2515</v>
      </c>
      <c r="H480" s="239" t="s">
        <v>374</v>
      </c>
      <c r="I480" s="239">
        <v>25</v>
      </c>
      <c r="K480" s="239">
        <v>16512779</v>
      </c>
      <c r="M480" s="239">
        <v>11</v>
      </c>
      <c r="N480" s="239">
        <v>14</v>
      </c>
      <c r="O480" s="239">
        <v>2016</v>
      </c>
      <c r="P480" s="239" t="s">
        <v>381</v>
      </c>
      <c r="Q480" s="239">
        <v>17</v>
      </c>
      <c r="R480" s="239" t="s">
        <v>376</v>
      </c>
      <c r="S480" s="239">
        <v>5</v>
      </c>
      <c r="T480" s="239">
        <v>0</v>
      </c>
      <c r="U480" s="239">
        <v>2</v>
      </c>
      <c r="V480" s="239">
        <v>12</v>
      </c>
      <c r="W480" s="239">
        <v>10</v>
      </c>
      <c r="X480" s="239">
        <v>2</v>
      </c>
      <c r="Y480" s="239">
        <v>3</v>
      </c>
      <c r="Z480" s="239">
        <v>2</v>
      </c>
      <c r="AB480" s="239">
        <v>1</v>
      </c>
      <c r="AC480" s="239">
        <v>98</v>
      </c>
      <c r="AD480" s="239" t="s">
        <v>2659</v>
      </c>
      <c r="AF480" s="239" t="s">
        <v>470</v>
      </c>
      <c r="AG480" s="239">
        <v>7</v>
      </c>
      <c r="AH480" s="239">
        <v>2</v>
      </c>
      <c r="AI480" s="239">
        <v>4</v>
      </c>
      <c r="AJ480" s="239">
        <v>4</v>
      </c>
      <c r="AK480" s="239">
        <v>26</v>
      </c>
      <c r="AL480" s="239">
        <v>50</v>
      </c>
      <c r="AM480" s="239" t="s">
        <v>384</v>
      </c>
      <c r="AN480" s="239">
        <v>5</v>
      </c>
      <c r="AO480" s="239">
        <v>1</v>
      </c>
      <c r="AS480" s="239">
        <v>12</v>
      </c>
      <c r="AT480" s="239">
        <v>9</v>
      </c>
      <c r="AU480" s="239">
        <v>60</v>
      </c>
      <c r="AV480" s="239">
        <v>11</v>
      </c>
      <c r="AW480" s="239">
        <v>21</v>
      </c>
      <c r="AX480" s="239">
        <v>2</v>
      </c>
      <c r="AY480" s="239">
        <v>4</v>
      </c>
      <c r="AZ480" s="239">
        <v>4</v>
      </c>
      <c r="BA480" s="239">
        <v>26</v>
      </c>
      <c r="BB480" s="239">
        <v>37</v>
      </c>
      <c r="BC480" s="239" t="s">
        <v>384</v>
      </c>
      <c r="BD480" s="239">
        <v>5</v>
      </c>
      <c r="BE480" s="239">
        <v>70</v>
      </c>
      <c r="BF480" s="239">
        <v>4</v>
      </c>
      <c r="BI480" s="239">
        <v>12</v>
      </c>
      <c r="BJ480" s="239">
        <v>9</v>
      </c>
      <c r="BK480" s="239">
        <v>60</v>
      </c>
      <c r="BL480" s="239">
        <v>11</v>
      </c>
      <c r="BM480" s="239">
        <v>21</v>
      </c>
      <c r="CT480" s="239">
        <v>461366.53119973</v>
      </c>
      <c r="CU480" s="239">
        <v>4966455.7700448697</v>
      </c>
      <c r="CV480" s="239">
        <v>44.850468100000001</v>
      </c>
      <c r="CW480" s="239">
        <v>-93.488907260000005</v>
      </c>
      <c r="CX480" s="239" t="s">
        <v>379</v>
      </c>
      <c r="CY480" s="239" t="s">
        <v>2660</v>
      </c>
    </row>
    <row r="481" spans="1:103" x14ac:dyDescent="0.25">
      <c r="A481" s="239">
        <v>689134</v>
      </c>
      <c r="B481" s="239">
        <v>2</v>
      </c>
      <c r="C481" s="239">
        <v>212</v>
      </c>
      <c r="D481" s="239">
        <v>155.40199999999999</v>
      </c>
      <c r="E481" s="239">
        <v>27</v>
      </c>
      <c r="F481" s="239" t="s">
        <v>2515</v>
      </c>
      <c r="H481" s="239" t="s">
        <v>374</v>
      </c>
      <c r="I481" s="239">
        <v>25</v>
      </c>
      <c r="K481" s="239">
        <v>19502761</v>
      </c>
      <c r="M481" s="239">
        <v>2</v>
      </c>
      <c r="N481" s="239">
        <v>17</v>
      </c>
      <c r="O481" s="239">
        <v>2019</v>
      </c>
      <c r="P481" s="239" t="s">
        <v>389</v>
      </c>
      <c r="Q481" s="239">
        <v>13</v>
      </c>
      <c r="R481" s="239" t="s">
        <v>376</v>
      </c>
      <c r="S481" s="239">
        <v>5</v>
      </c>
      <c r="T481" s="239">
        <v>0</v>
      </c>
      <c r="U481" s="239">
        <v>1</v>
      </c>
      <c r="W481" s="239">
        <v>83</v>
      </c>
      <c r="X481" s="239">
        <v>2</v>
      </c>
      <c r="Y481" s="239">
        <v>1</v>
      </c>
      <c r="Z481" s="239">
        <v>2</v>
      </c>
      <c r="AB481" s="239">
        <v>2</v>
      </c>
      <c r="AC481" s="239">
        <v>98</v>
      </c>
      <c r="AD481" s="239" t="s">
        <v>2661</v>
      </c>
      <c r="AF481" s="239" t="s">
        <v>470</v>
      </c>
      <c r="AG481" s="239">
        <v>3</v>
      </c>
      <c r="AH481" s="239">
        <v>2</v>
      </c>
      <c r="AI481" s="239">
        <v>2</v>
      </c>
      <c r="AJ481" s="239">
        <v>4</v>
      </c>
      <c r="AK481" s="239">
        <v>21</v>
      </c>
      <c r="AL481" s="239">
        <v>29</v>
      </c>
      <c r="AM481" s="239" t="s">
        <v>374</v>
      </c>
      <c r="AN481" s="239">
        <v>5</v>
      </c>
      <c r="AO481" s="239">
        <v>72</v>
      </c>
      <c r="AS481" s="239">
        <v>13</v>
      </c>
      <c r="AT481" s="239">
        <v>9</v>
      </c>
      <c r="AU481" s="239">
        <v>60</v>
      </c>
      <c r="AV481" s="239">
        <v>11</v>
      </c>
      <c r="AW481" s="239">
        <v>21</v>
      </c>
      <c r="CT481" s="239">
        <v>461413.09795953002</v>
      </c>
      <c r="CU481" s="239">
        <v>4966460.0033866698</v>
      </c>
      <c r="CV481" s="239">
        <v>44.850508730000001</v>
      </c>
      <c r="CW481" s="239">
        <v>-93.488318300000003</v>
      </c>
      <c r="CX481" s="239" t="s">
        <v>379</v>
      </c>
      <c r="CY481" s="239" t="s">
        <v>2662</v>
      </c>
    </row>
    <row r="482" spans="1:103" x14ac:dyDescent="0.25">
      <c r="A482" s="239">
        <v>10916300</v>
      </c>
      <c r="B482" s="239">
        <v>2</v>
      </c>
      <c r="C482" s="239">
        <v>212</v>
      </c>
      <c r="D482" s="239">
        <v>155.422</v>
      </c>
      <c r="E482" s="239">
        <v>27</v>
      </c>
      <c r="F482" s="239" t="s">
        <v>2515</v>
      </c>
      <c r="H482" s="239" t="s">
        <v>374</v>
      </c>
      <c r="I482" s="239">
        <v>25</v>
      </c>
      <c r="K482" s="239">
        <v>13051457</v>
      </c>
      <c r="L482" s="239">
        <v>133560109</v>
      </c>
      <c r="M482" s="239">
        <v>12</v>
      </c>
      <c r="N482" s="239">
        <v>16</v>
      </c>
      <c r="O482" s="239">
        <v>2013</v>
      </c>
      <c r="P482" s="239" t="s">
        <v>381</v>
      </c>
      <c r="Q482" s="239">
        <v>9</v>
      </c>
      <c r="R482" s="239" t="s">
        <v>376</v>
      </c>
      <c r="S482" s="239">
        <v>5</v>
      </c>
      <c r="T482" s="239">
        <v>0</v>
      </c>
      <c r="U482" s="239">
        <v>1</v>
      </c>
      <c r="V482" s="239">
        <v>4</v>
      </c>
      <c r="W482" s="239">
        <v>45</v>
      </c>
      <c r="X482" s="239">
        <v>2</v>
      </c>
      <c r="Y482" s="239">
        <v>1</v>
      </c>
      <c r="Z482" s="239">
        <v>5</v>
      </c>
      <c r="AA482" s="239">
        <v>4</v>
      </c>
      <c r="AB482" s="239">
        <v>5</v>
      </c>
      <c r="AC482" s="239">
        <v>98</v>
      </c>
      <c r="AD482" s="239">
        <v>212</v>
      </c>
      <c r="AE482" s="239" t="s">
        <v>2663</v>
      </c>
      <c r="AF482" s="239" t="s">
        <v>378</v>
      </c>
      <c r="AG482" s="239">
        <v>3</v>
      </c>
      <c r="AH482" s="239">
        <v>2</v>
      </c>
      <c r="AI482" s="239">
        <v>2</v>
      </c>
      <c r="AJ482" s="239">
        <v>4</v>
      </c>
      <c r="AK482" s="239">
        <v>28</v>
      </c>
      <c r="AL482" s="239">
        <v>22</v>
      </c>
      <c r="AM482" s="239" t="s">
        <v>384</v>
      </c>
      <c r="AN482" s="239">
        <v>5</v>
      </c>
      <c r="AS482" s="239">
        <v>3</v>
      </c>
      <c r="AT482" s="239">
        <v>98</v>
      </c>
      <c r="AU482" s="239">
        <v>65</v>
      </c>
      <c r="AV482" s="239">
        <v>11</v>
      </c>
      <c r="AW482" s="239">
        <v>21</v>
      </c>
      <c r="CT482" s="239">
        <v>461441</v>
      </c>
      <c r="CU482" s="239">
        <v>4966433</v>
      </c>
      <c r="CV482" s="239">
        <v>44.850268999999997</v>
      </c>
      <c r="CW482" s="239">
        <v>-93.487969199999995</v>
      </c>
      <c r="CX482" s="239" t="s">
        <v>379</v>
      </c>
      <c r="CY482" s="239" t="s">
        <v>2664</v>
      </c>
    </row>
    <row r="483" spans="1:103" x14ac:dyDescent="0.25">
      <c r="A483" s="239">
        <v>782021</v>
      </c>
      <c r="B483" s="239">
        <v>2</v>
      </c>
      <c r="C483" s="239">
        <v>212</v>
      </c>
      <c r="D483" s="239">
        <v>155.423</v>
      </c>
      <c r="E483" s="239">
        <v>27</v>
      </c>
      <c r="F483" s="239" t="s">
        <v>2515</v>
      </c>
      <c r="H483" s="239" t="s">
        <v>374</v>
      </c>
      <c r="I483" s="239">
        <v>25</v>
      </c>
      <c r="K483" s="239">
        <v>20500428</v>
      </c>
      <c r="L483" s="239">
        <v>200110215</v>
      </c>
      <c r="M483" s="239">
        <v>1</v>
      </c>
      <c r="N483" s="239">
        <v>11</v>
      </c>
      <c r="O483" s="239">
        <v>2020</v>
      </c>
      <c r="P483" s="239" t="s">
        <v>386</v>
      </c>
      <c r="Q483" s="239">
        <v>10</v>
      </c>
      <c r="R483" s="239" t="s">
        <v>393</v>
      </c>
      <c r="S483" s="239">
        <v>4</v>
      </c>
      <c r="T483" s="239">
        <v>0</v>
      </c>
      <c r="U483" s="239">
        <v>2</v>
      </c>
      <c r="V483" s="239">
        <v>5</v>
      </c>
      <c r="W483" s="239">
        <v>10</v>
      </c>
      <c r="X483" s="239">
        <v>2</v>
      </c>
      <c r="Y483" s="239">
        <v>1</v>
      </c>
      <c r="Z483" s="239">
        <v>1</v>
      </c>
      <c r="AB483" s="239">
        <v>5</v>
      </c>
      <c r="AC483" s="239">
        <v>98</v>
      </c>
      <c r="AD483" s="239" t="s">
        <v>2665</v>
      </c>
      <c r="AF483" s="239" t="s">
        <v>378</v>
      </c>
      <c r="AG483" s="239">
        <v>10</v>
      </c>
      <c r="AH483" s="239">
        <v>2</v>
      </c>
      <c r="AI483" s="239">
        <v>49</v>
      </c>
      <c r="AJ483" s="239">
        <v>3</v>
      </c>
      <c r="AK483" s="239">
        <v>21</v>
      </c>
      <c r="AL483" s="239">
        <v>32</v>
      </c>
      <c r="AM483" s="239" t="s">
        <v>374</v>
      </c>
      <c r="AN483" s="239">
        <v>5</v>
      </c>
      <c r="AO483" s="239">
        <v>1</v>
      </c>
      <c r="AS483" s="239">
        <v>15</v>
      </c>
      <c r="AT483" s="239">
        <v>9</v>
      </c>
      <c r="AU483" s="239">
        <v>60</v>
      </c>
      <c r="AV483" s="239">
        <v>12</v>
      </c>
      <c r="AW483" s="239">
        <v>21</v>
      </c>
      <c r="AX483" s="239">
        <v>2</v>
      </c>
      <c r="AY483" s="239">
        <v>4</v>
      </c>
      <c r="AZ483" s="239">
        <v>3</v>
      </c>
      <c r="BA483" s="239">
        <v>21</v>
      </c>
      <c r="BB483" s="239">
        <v>17</v>
      </c>
      <c r="BC483" s="239" t="s">
        <v>384</v>
      </c>
      <c r="BD483" s="239">
        <v>5</v>
      </c>
      <c r="BE483" s="239">
        <v>70</v>
      </c>
      <c r="BI483" s="239">
        <v>15</v>
      </c>
      <c r="BJ483" s="239">
        <v>9</v>
      </c>
      <c r="BK483" s="239">
        <v>60</v>
      </c>
      <c r="BL483" s="239">
        <v>12</v>
      </c>
      <c r="BM483" s="239">
        <v>21</v>
      </c>
      <c r="CT483" s="239">
        <v>461442.73135213001</v>
      </c>
      <c r="CU483" s="239">
        <v>4966430.3699940704</v>
      </c>
      <c r="CV483" s="239">
        <v>44.850243579999997</v>
      </c>
      <c r="CW483" s="239">
        <v>-93.487941050000003</v>
      </c>
      <c r="CX483" s="239" t="s">
        <v>379</v>
      </c>
      <c r="CY483" s="239" t="s">
        <v>2666</v>
      </c>
    </row>
    <row r="484" spans="1:103" x14ac:dyDescent="0.25">
      <c r="A484" s="239">
        <v>688475</v>
      </c>
      <c r="B484" s="239">
        <v>2</v>
      </c>
      <c r="C484" s="239">
        <v>212</v>
      </c>
      <c r="D484" s="239">
        <v>155.429</v>
      </c>
      <c r="E484" s="239">
        <v>27</v>
      </c>
      <c r="F484" s="239" t="s">
        <v>2515</v>
      </c>
      <c r="H484" s="239" t="s">
        <v>374</v>
      </c>
      <c r="I484" s="239">
        <v>25</v>
      </c>
      <c r="K484" s="239">
        <v>19005819</v>
      </c>
      <c r="M484" s="239">
        <v>2</v>
      </c>
      <c r="N484" s="239">
        <v>14</v>
      </c>
      <c r="O484" s="239">
        <v>2019</v>
      </c>
      <c r="P484" s="239" t="s">
        <v>416</v>
      </c>
      <c r="Q484" s="239">
        <v>23</v>
      </c>
      <c r="S484" s="239">
        <v>5</v>
      </c>
      <c r="T484" s="239">
        <v>0</v>
      </c>
      <c r="U484" s="239">
        <v>1</v>
      </c>
      <c r="W484" s="239">
        <v>55</v>
      </c>
      <c r="X484" s="239">
        <v>2</v>
      </c>
      <c r="Y484" s="239">
        <v>4</v>
      </c>
      <c r="Z484" s="239">
        <v>2</v>
      </c>
      <c r="AB484" s="239">
        <v>5</v>
      </c>
      <c r="AC484" s="239">
        <v>98</v>
      </c>
      <c r="AD484" s="239" t="s">
        <v>377</v>
      </c>
      <c r="AF484" s="239" t="s">
        <v>378</v>
      </c>
      <c r="AG484" s="239">
        <v>3</v>
      </c>
      <c r="AH484" s="239">
        <v>1</v>
      </c>
      <c r="AI484" s="239">
        <v>2</v>
      </c>
      <c r="AJ484" s="239">
        <v>3</v>
      </c>
      <c r="AK484" s="239">
        <v>99</v>
      </c>
      <c r="AS484" s="239">
        <v>15</v>
      </c>
      <c r="AT484" s="239">
        <v>9</v>
      </c>
      <c r="AU484" s="239">
        <v>65</v>
      </c>
      <c r="AV484" s="239">
        <v>12</v>
      </c>
      <c r="AW484" s="239">
        <v>21</v>
      </c>
      <c r="CT484" s="239">
        <v>461450.84196477802</v>
      </c>
      <c r="CU484" s="239">
        <v>4966434.0004088301</v>
      </c>
      <c r="CV484" s="239">
        <v>44.850276700000002</v>
      </c>
      <c r="CW484" s="239">
        <v>-93.487838690000004</v>
      </c>
      <c r="CX484" s="239" t="s">
        <v>379</v>
      </c>
      <c r="CY484" s="239" t="s">
        <v>2667</v>
      </c>
    </row>
    <row r="485" spans="1:103" x14ac:dyDescent="0.25">
      <c r="A485" s="239">
        <v>782109</v>
      </c>
      <c r="B485" s="239">
        <v>2</v>
      </c>
      <c r="C485" s="239">
        <v>212</v>
      </c>
      <c r="D485" s="239">
        <v>155.43199999999999</v>
      </c>
      <c r="E485" s="239">
        <v>27</v>
      </c>
      <c r="F485" s="239" t="s">
        <v>2515</v>
      </c>
      <c r="H485" s="239" t="s">
        <v>374</v>
      </c>
      <c r="I485" s="239">
        <v>25</v>
      </c>
      <c r="K485" s="239">
        <v>20500429</v>
      </c>
      <c r="L485" s="239">
        <v>200130479</v>
      </c>
      <c r="M485" s="239">
        <v>1</v>
      </c>
      <c r="N485" s="239">
        <v>13</v>
      </c>
      <c r="O485" s="239">
        <v>2020</v>
      </c>
      <c r="P485" s="239" t="s">
        <v>381</v>
      </c>
      <c r="Q485" s="239">
        <v>9</v>
      </c>
      <c r="R485" s="239" t="s">
        <v>393</v>
      </c>
      <c r="S485" s="239">
        <v>4</v>
      </c>
      <c r="T485" s="239">
        <v>0</v>
      </c>
      <c r="U485" s="239">
        <v>1</v>
      </c>
      <c r="W485" s="239">
        <v>83</v>
      </c>
      <c r="X485" s="239">
        <v>2</v>
      </c>
      <c r="Y485" s="239">
        <v>1</v>
      </c>
      <c r="Z485" s="239">
        <v>1</v>
      </c>
      <c r="AB485" s="239">
        <v>5</v>
      </c>
      <c r="AC485" s="239">
        <v>98</v>
      </c>
      <c r="AD485" s="239" t="s">
        <v>2665</v>
      </c>
      <c r="AF485" s="239" t="s">
        <v>378</v>
      </c>
      <c r="AG485" s="239">
        <v>3</v>
      </c>
      <c r="AH485" s="239">
        <v>2</v>
      </c>
      <c r="AI485" s="239">
        <v>4</v>
      </c>
      <c r="AJ485" s="239">
        <v>3</v>
      </c>
      <c r="AK485" s="239">
        <v>21</v>
      </c>
      <c r="AL485" s="239">
        <v>33</v>
      </c>
      <c r="AM485" s="239" t="s">
        <v>384</v>
      </c>
      <c r="AN485" s="239">
        <v>5</v>
      </c>
      <c r="AO485" s="239">
        <v>70</v>
      </c>
      <c r="AS485" s="239">
        <v>15</v>
      </c>
      <c r="AT485" s="239">
        <v>9</v>
      </c>
      <c r="AU485" s="239">
        <v>60</v>
      </c>
      <c r="AV485" s="239">
        <v>12</v>
      </c>
      <c r="AW485" s="239">
        <v>21</v>
      </c>
      <c r="CT485" s="239">
        <v>461455.43137752998</v>
      </c>
      <c r="CU485" s="239">
        <v>4966438.8366776695</v>
      </c>
      <c r="CV485" s="239">
        <v>44.850320480000001</v>
      </c>
      <c r="CW485" s="239">
        <v>-93.487780979999997</v>
      </c>
      <c r="CX485" s="239" t="s">
        <v>379</v>
      </c>
      <c r="CY485" s="239" t="s">
        <v>2668</v>
      </c>
    </row>
    <row r="486" spans="1:103" x14ac:dyDescent="0.25">
      <c r="A486" s="239">
        <v>537892</v>
      </c>
      <c r="B486" s="239">
        <v>2</v>
      </c>
      <c r="C486" s="239">
        <v>212</v>
      </c>
      <c r="D486" s="239">
        <v>155.434</v>
      </c>
      <c r="E486" s="239">
        <v>27</v>
      </c>
      <c r="F486" s="239" t="s">
        <v>2515</v>
      </c>
      <c r="H486" s="239" t="s">
        <v>374</v>
      </c>
      <c r="I486" s="239">
        <v>25</v>
      </c>
      <c r="K486" s="239">
        <v>18500881</v>
      </c>
      <c r="M486" s="239">
        <v>1</v>
      </c>
      <c r="N486" s="239">
        <v>14</v>
      </c>
      <c r="O486" s="239">
        <v>2018</v>
      </c>
      <c r="P486" s="239" t="s">
        <v>389</v>
      </c>
      <c r="Q486" s="239">
        <v>18</v>
      </c>
      <c r="R486" s="239" t="s">
        <v>393</v>
      </c>
      <c r="S486" s="239">
        <v>5</v>
      </c>
      <c r="T486" s="239">
        <v>0</v>
      </c>
      <c r="U486" s="239">
        <v>2</v>
      </c>
      <c r="V486" s="239">
        <v>12</v>
      </c>
      <c r="W486" s="239">
        <v>10</v>
      </c>
      <c r="X486" s="239">
        <v>2</v>
      </c>
      <c r="Y486" s="239">
        <v>4</v>
      </c>
      <c r="Z486" s="239">
        <v>2</v>
      </c>
      <c r="AA486" s="239">
        <v>4</v>
      </c>
      <c r="AB486" s="239">
        <v>3</v>
      </c>
      <c r="AC486" s="239">
        <v>98</v>
      </c>
      <c r="AD486" s="239" t="s">
        <v>2623</v>
      </c>
      <c r="AF486" s="239" t="s">
        <v>378</v>
      </c>
      <c r="AG486" s="239">
        <v>7</v>
      </c>
      <c r="AH486" s="239">
        <v>2</v>
      </c>
      <c r="AI486" s="239">
        <v>2</v>
      </c>
      <c r="AJ486" s="239">
        <v>3</v>
      </c>
      <c r="AK486" s="239">
        <v>21</v>
      </c>
      <c r="AL486" s="239">
        <v>26</v>
      </c>
      <c r="AM486" s="239" t="s">
        <v>374</v>
      </c>
      <c r="AN486" s="239">
        <v>5</v>
      </c>
      <c r="AO486" s="239">
        <v>68</v>
      </c>
      <c r="AS486" s="239">
        <v>15</v>
      </c>
      <c r="AT486" s="239">
        <v>9</v>
      </c>
      <c r="AU486" s="239">
        <v>65</v>
      </c>
      <c r="AV486" s="239">
        <v>11</v>
      </c>
      <c r="AW486" s="239">
        <v>21</v>
      </c>
      <c r="AX486" s="239">
        <v>2</v>
      </c>
      <c r="AY486" s="239">
        <v>2</v>
      </c>
      <c r="AZ486" s="239">
        <v>3</v>
      </c>
      <c r="BA486" s="239">
        <v>21</v>
      </c>
      <c r="BB486" s="239">
        <v>18</v>
      </c>
      <c r="BC486" s="239" t="s">
        <v>374</v>
      </c>
      <c r="BD486" s="239">
        <v>5</v>
      </c>
      <c r="BE486" s="239">
        <v>1</v>
      </c>
      <c r="BI486" s="239">
        <v>15</v>
      </c>
      <c r="BJ486" s="239">
        <v>9</v>
      </c>
      <c r="BK486" s="239">
        <v>65</v>
      </c>
      <c r="BL486" s="239">
        <v>11</v>
      </c>
      <c r="BM486" s="239">
        <v>21</v>
      </c>
      <c r="CT486" s="239">
        <v>461455.43137752998</v>
      </c>
      <c r="CU486" s="239">
        <v>4966443.0700194696</v>
      </c>
      <c r="CV486" s="239">
        <v>44.850358589999999</v>
      </c>
      <c r="CW486" s="239">
        <v>-93.487781299999995</v>
      </c>
      <c r="CX486" s="239" t="s">
        <v>379</v>
      </c>
      <c r="CY486" s="239" t="s">
        <v>2669</v>
      </c>
    </row>
    <row r="487" spans="1:103" x14ac:dyDescent="0.25">
      <c r="A487" s="239">
        <v>529360</v>
      </c>
      <c r="B487" s="239">
        <v>2</v>
      </c>
      <c r="C487" s="239">
        <v>212</v>
      </c>
      <c r="D487" s="239">
        <v>155.453</v>
      </c>
      <c r="E487" s="239">
        <v>27</v>
      </c>
      <c r="F487" s="239" t="s">
        <v>2515</v>
      </c>
      <c r="H487" s="239" t="s">
        <v>374</v>
      </c>
      <c r="I487" s="239">
        <v>25</v>
      </c>
      <c r="K487" s="239">
        <v>17515000</v>
      </c>
      <c r="M487" s="239">
        <v>12</v>
      </c>
      <c r="N487" s="239">
        <v>28</v>
      </c>
      <c r="O487" s="239">
        <v>2017</v>
      </c>
      <c r="P487" s="239" t="s">
        <v>416</v>
      </c>
      <c r="Q487" s="239">
        <v>15</v>
      </c>
      <c r="R487" s="239" t="s">
        <v>393</v>
      </c>
      <c r="S487" s="239">
        <v>5</v>
      </c>
      <c r="T487" s="239">
        <v>0</v>
      </c>
      <c r="U487" s="239">
        <v>1</v>
      </c>
      <c r="W487" s="239">
        <v>55</v>
      </c>
      <c r="X487" s="239">
        <v>2</v>
      </c>
      <c r="Y487" s="239">
        <v>1</v>
      </c>
      <c r="Z487" s="239">
        <v>4</v>
      </c>
      <c r="AB487" s="239">
        <v>5</v>
      </c>
      <c r="AC487" s="239">
        <v>98</v>
      </c>
      <c r="AD487" s="239" t="s">
        <v>377</v>
      </c>
      <c r="AF487" s="239" t="s">
        <v>378</v>
      </c>
      <c r="AG487" s="239">
        <v>3</v>
      </c>
      <c r="AH487" s="239">
        <v>2</v>
      </c>
      <c r="AI487" s="239">
        <v>4</v>
      </c>
      <c r="AJ487" s="239">
        <v>3</v>
      </c>
      <c r="AK487" s="239">
        <v>21</v>
      </c>
      <c r="AL487" s="239">
        <v>49</v>
      </c>
      <c r="AM487" s="239" t="s">
        <v>384</v>
      </c>
      <c r="AN487" s="239">
        <v>5</v>
      </c>
      <c r="AO487" s="239">
        <v>90</v>
      </c>
      <c r="AS487" s="239">
        <v>15</v>
      </c>
      <c r="AT487" s="239">
        <v>9</v>
      </c>
      <c r="AU487" s="239">
        <v>65</v>
      </c>
      <c r="AV487" s="239">
        <v>12</v>
      </c>
      <c r="AW487" s="239">
        <v>21</v>
      </c>
      <c r="CT487" s="239">
        <v>461480.83142832998</v>
      </c>
      <c r="CU487" s="239">
        <v>4966460.0033866698</v>
      </c>
      <c r="CV487" s="239">
        <v>44.850512389999999</v>
      </c>
      <c r="CW487" s="239">
        <v>-93.487461159999995</v>
      </c>
      <c r="CX487" s="239" t="s">
        <v>379</v>
      </c>
      <c r="CY487" s="239" t="s">
        <v>2670</v>
      </c>
    </row>
    <row r="488" spans="1:103" x14ac:dyDescent="0.25">
      <c r="A488" s="239">
        <v>529362</v>
      </c>
      <c r="B488" s="239">
        <v>2</v>
      </c>
      <c r="C488" s="239">
        <v>212</v>
      </c>
      <c r="D488" s="239">
        <v>155.47800000000001</v>
      </c>
      <c r="E488" s="239">
        <v>27</v>
      </c>
      <c r="F488" s="239" t="s">
        <v>2515</v>
      </c>
      <c r="H488" s="239" t="s">
        <v>374</v>
      </c>
      <c r="I488" s="239">
        <v>25</v>
      </c>
      <c r="K488" s="239">
        <v>17515010</v>
      </c>
      <c r="M488" s="239">
        <v>12</v>
      </c>
      <c r="N488" s="239">
        <v>28</v>
      </c>
      <c r="O488" s="239">
        <v>2017</v>
      </c>
      <c r="P488" s="239" t="s">
        <v>416</v>
      </c>
      <c r="Q488" s="239">
        <v>16</v>
      </c>
      <c r="R488" s="239" t="s">
        <v>393</v>
      </c>
      <c r="S488" s="239">
        <v>4</v>
      </c>
      <c r="T488" s="239">
        <v>0</v>
      </c>
      <c r="U488" s="239">
        <v>2</v>
      </c>
      <c r="V488" s="239">
        <v>90</v>
      </c>
      <c r="W488" s="239">
        <v>10</v>
      </c>
      <c r="X488" s="239">
        <v>2</v>
      </c>
      <c r="Y488" s="239">
        <v>1</v>
      </c>
      <c r="Z488" s="239">
        <v>4</v>
      </c>
      <c r="AB488" s="239">
        <v>5</v>
      </c>
      <c r="AC488" s="239">
        <v>98</v>
      </c>
      <c r="AD488" s="239" t="s">
        <v>377</v>
      </c>
      <c r="AF488" s="239" t="s">
        <v>470</v>
      </c>
      <c r="AG488" s="239">
        <v>90</v>
      </c>
      <c r="AH488" s="239">
        <v>2</v>
      </c>
      <c r="AI488" s="239">
        <v>2</v>
      </c>
      <c r="AJ488" s="239">
        <v>3</v>
      </c>
      <c r="AK488" s="239">
        <v>21</v>
      </c>
      <c r="AL488" s="239">
        <v>17</v>
      </c>
      <c r="AM488" s="239" t="s">
        <v>374</v>
      </c>
      <c r="AN488" s="239">
        <v>5</v>
      </c>
      <c r="AO488" s="239">
        <v>90</v>
      </c>
      <c r="AS488" s="239">
        <v>15</v>
      </c>
      <c r="AT488" s="239">
        <v>9</v>
      </c>
      <c r="AU488" s="239">
        <v>65</v>
      </c>
      <c r="AV488" s="239">
        <v>12</v>
      </c>
      <c r="AW488" s="239">
        <v>21</v>
      </c>
      <c r="AX488" s="239">
        <v>2</v>
      </c>
      <c r="AY488" s="239">
        <v>2</v>
      </c>
      <c r="AZ488" s="239">
        <v>3</v>
      </c>
      <c r="BA488" s="239">
        <v>21</v>
      </c>
      <c r="BB488" s="239">
        <v>43</v>
      </c>
      <c r="BC488" s="239" t="s">
        <v>384</v>
      </c>
      <c r="BD488" s="239">
        <v>5</v>
      </c>
      <c r="BE488" s="239">
        <v>90</v>
      </c>
      <c r="BI488" s="239">
        <v>15</v>
      </c>
      <c r="BJ488" s="239">
        <v>9</v>
      </c>
      <c r="BK488" s="239">
        <v>65</v>
      </c>
      <c r="BL488" s="239">
        <v>12</v>
      </c>
      <c r="BM488" s="239">
        <v>21</v>
      </c>
      <c r="CT488" s="239">
        <v>461497.76479553099</v>
      </c>
      <c r="CU488" s="239">
        <v>4966476.93675387</v>
      </c>
      <c r="CV488" s="239">
        <v>44.850665739999997</v>
      </c>
      <c r="CW488" s="239">
        <v>-93.487248159999993</v>
      </c>
      <c r="CX488" s="239" t="s">
        <v>379</v>
      </c>
      <c r="CY488" s="239" t="s">
        <v>2671</v>
      </c>
    </row>
    <row r="489" spans="1:103" x14ac:dyDescent="0.25">
      <c r="A489" s="239">
        <v>536119</v>
      </c>
      <c r="B489" s="239">
        <v>2</v>
      </c>
      <c r="C489" s="239">
        <v>212</v>
      </c>
      <c r="D489" s="239">
        <v>155.47900000000001</v>
      </c>
      <c r="E489" s="239">
        <v>27</v>
      </c>
      <c r="F489" s="239" t="s">
        <v>2515</v>
      </c>
      <c r="H489" s="239" t="s">
        <v>374</v>
      </c>
      <c r="I489" s="239">
        <v>25</v>
      </c>
      <c r="K489" s="239">
        <v>18002100</v>
      </c>
      <c r="M489" s="239">
        <v>1</v>
      </c>
      <c r="N489" s="239">
        <v>14</v>
      </c>
      <c r="O489" s="239">
        <v>2018</v>
      </c>
      <c r="P489" s="239" t="s">
        <v>389</v>
      </c>
      <c r="Q489" s="239">
        <v>19</v>
      </c>
      <c r="R489" s="239" t="s">
        <v>393</v>
      </c>
      <c r="S489" s="239">
        <v>5</v>
      </c>
      <c r="T489" s="239">
        <v>0</v>
      </c>
      <c r="U489" s="239">
        <v>2</v>
      </c>
      <c r="V489" s="239">
        <v>10</v>
      </c>
      <c r="W489" s="239">
        <v>10</v>
      </c>
      <c r="X489" s="239">
        <v>2</v>
      </c>
      <c r="Y489" s="239">
        <v>4</v>
      </c>
      <c r="Z489" s="239">
        <v>4</v>
      </c>
      <c r="AA489" s="239">
        <v>7</v>
      </c>
      <c r="AB489" s="239">
        <v>3</v>
      </c>
      <c r="AC489" s="239">
        <v>98</v>
      </c>
      <c r="AD489" s="239" t="s">
        <v>377</v>
      </c>
      <c r="AF489" s="239" t="s">
        <v>378</v>
      </c>
      <c r="AG489" s="239">
        <v>5</v>
      </c>
      <c r="AH489" s="239">
        <v>2</v>
      </c>
      <c r="AI489" s="239">
        <v>2</v>
      </c>
      <c r="AJ489" s="239">
        <v>3</v>
      </c>
      <c r="AK489" s="239">
        <v>21</v>
      </c>
      <c r="AL489" s="239">
        <v>20</v>
      </c>
      <c r="AM489" s="239" t="s">
        <v>374</v>
      </c>
      <c r="AN489" s="239">
        <v>5</v>
      </c>
      <c r="AO489" s="239">
        <v>99</v>
      </c>
      <c r="AS489" s="239">
        <v>15</v>
      </c>
      <c r="AT489" s="239">
        <v>98</v>
      </c>
      <c r="AU489" s="239">
        <v>65</v>
      </c>
      <c r="AV489" s="239">
        <v>12</v>
      </c>
      <c r="AW489" s="239">
        <v>21</v>
      </c>
      <c r="AX489" s="239">
        <v>2</v>
      </c>
      <c r="AY489" s="239">
        <v>3</v>
      </c>
      <c r="AZ489" s="239">
        <v>3</v>
      </c>
      <c r="BA489" s="239">
        <v>21</v>
      </c>
      <c r="BB489" s="239">
        <v>46</v>
      </c>
      <c r="BC489" s="239" t="s">
        <v>374</v>
      </c>
      <c r="BD489" s="239">
        <v>5</v>
      </c>
      <c r="BE489" s="239">
        <v>1</v>
      </c>
      <c r="BI489" s="239">
        <v>15</v>
      </c>
      <c r="BJ489" s="239">
        <v>98</v>
      </c>
      <c r="BK489" s="239">
        <v>65</v>
      </c>
      <c r="BL489" s="239">
        <v>12</v>
      </c>
      <c r="BM489" s="239">
        <v>21</v>
      </c>
      <c r="CT489" s="239">
        <v>461525.28873769002</v>
      </c>
      <c r="CU489" s="239">
        <v>4966463.5612963699</v>
      </c>
      <c r="CV489" s="239">
        <v>44.850546819999998</v>
      </c>
      <c r="CW489" s="239">
        <v>-93.486898839999995</v>
      </c>
      <c r="CX489" s="239" t="s">
        <v>379</v>
      </c>
      <c r="CY489" s="239" t="s">
        <v>2672</v>
      </c>
    </row>
    <row r="490" spans="1:103" x14ac:dyDescent="0.25">
      <c r="A490" s="239">
        <v>529361</v>
      </c>
      <c r="B490" s="239">
        <v>2</v>
      </c>
      <c r="C490" s="239">
        <v>212</v>
      </c>
      <c r="D490" s="239">
        <v>155.501</v>
      </c>
      <c r="E490" s="239">
        <v>27</v>
      </c>
      <c r="F490" s="239" t="s">
        <v>2515</v>
      </c>
      <c r="H490" s="239" t="s">
        <v>374</v>
      </c>
      <c r="I490" s="239">
        <v>25</v>
      </c>
      <c r="K490" s="239">
        <v>17515003</v>
      </c>
      <c r="M490" s="239">
        <v>12</v>
      </c>
      <c r="N490" s="239">
        <v>28</v>
      </c>
      <c r="O490" s="239">
        <v>2017</v>
      </c>
      <c r="P490" s="239" t="s">
        <v>416</v>
      </c>
      <c r="Q490" s="239">
        <v>15</v>
      </c>
      <c r="R490" s="239" t="s">
        <v>393</v>
      </c>
      <c r="S490" s="239">
        <v>5</v>
      </c>
      <c r="T490" s="239">
        <v>0</v>
      </c>
      <c r="U490" s="239">
        <v>1</v>
      </c>
      <c r="W490" s="239">
        <v>55</v>
      </c>
      <c r="X490" s="239">
        <v>2</v>
      </c>
      <c r="Y490" s="239">
        <v>1</v>
      </c>
      <c r="Z490" s="239">
        <v>4</v>
      </c>
      <c r="AB490" s="239">
        <v>5</v>
      </c>
      <c r="AC490" s="239">
        <v>98</v>
      </c>
      <c r="AD490" s="239" t="s">
        <v>377</v>
      </c>
      <c r="AF490" s="239" t="s">
        <v>470</v>
      </c>
      <c r="AG490" s="239">
        <v>3</v>
      </c>
      <c r="AH490" s="239">
        <v>2</v>
      </c>
      <c r="AI490" s="239">
        <v>4</v>
      </c>
      <c r="AJ490" s="239">
        <v>3</v>
      </c>
      <c r="AK490" s="239">
        <v>21</v>
      </c>
      <c r="AL490" s="239">
        <v>23</v>
      </c>
      <c r="AM490" s="239" t="s">
        <v>374</v>
      </c>
      <c r="AN490" s="239">
        <v>5</v>
      </c>
      <c r="AO490" s="239">
        <v>90</v>
      </c>
      <c r="AS490" s="239">
        <v>15</v>
      </c>
      <c r="AT490" s="239">
        <v>9</v>
      </c>
      <c r="AU490" s="239">
        <v>65</v>
      </c>
      <c r="AV490" s="239">
        <v>12</v>
      </c>
      <c r="AW490" s="239">
        <v>21</v>
      </c>
      <c r="CT490" s="239">
        <v>461531.63152992999</v>
      </c>
      <c r="CU490" s="239">
        <v>4966493.8701210702</v>
      </c>
      <c r="CV490" s="239">
        <v>44.850819999999999</v>
      </c>
      <c r="CW490" s="239">
        <v>-93.486820870000003</v>
      </c>
      <c r="CX490" s="239" t="s">
        <v>379</v>
      </c>
      <c r="CY490" s="239" t="s">
        <v>2673</v>
      </c>
    </row>
    <row r="491" spans="1:103" x14ac:dyDescent="0.25">
      <c r="A491" s="239">
        <v>866823</v>
      </c>
      <c r="B491" s="239">
        <v>2</v>
      </c>
      <c r="C491" s="239">
        <v>212</v>
      </c>
      <c r="D491" s="239">
        <v>155.50899999999999</v>
      </c>
      <c r="E491" s="239">
        <v>27</v>
      </c>
      <c r="F491" s="239" t="s">
        <v>2515</v>
      </c>
      <c r="H491" s="239" t="s">
        <v>374</v>
      </c>
      <c r="I491" s="239">
        <v>25</v>
      </c>
      <c r="K491" s="239">
        <v>20510243</v>
      </c>
      <c r="L491" s="239">
        <v>203310089</v>
      </c>
      <c r="M491" s="239">
        <v>11</v>
      </c>
      <c r="N491" s="239">
        <v>26</v>
      </c>
      <c r="O491" s="239">
        <v>2020</v>
      </c>
      <c r="P491" s="239" t="s">
        <v>416</v>
      </c>
      <c r="Q491" s="239">
        <v>16</v>
      </c>
      <c r="R491" s="239" t="s">
        <v>393</v>
      </c>
      <c r="S491" s="239">
        <v>5</v>
      </c>
      <c r="T491" s="239">
        <v>0</v>
      </c>
      <c r="U491" s="239">
        <v>2</v>
      </c>
      <c r="V491" s="239">
        <v>12</v>
      </c>
      <c r="W491" s="239">
        <v>10</v>
      </c>
      <c r="X491" s="239">
        <v>2</v>
      </c>
      <c r="Y491" s="239">
        <v>4</v>
      </c>
      <c r="Z491" s="239">
        <v>1</v>
      </c>
      <c r="AB491" s="239">
        <v>1</v>
      </c>
      <c r="AC491" s="239">
        <v>98</v>
      </c>
      <c r="AD491" s="239" t="s">
        <v>377</v>
      </c>
      <c r="AF491" s="239" t="s">
        <v>470</v>
      </c>
      <c r="AG491" s="239">
        <v>7</v>
      </c>
      <c r="AH491" s="239">
        <v>2</v>
      </c>
      <c r="AI491" s="239">
        <v>4</v>
      </c>
      <c r="AJ491" s="239">
        <v>3</v>
      </c>
      <c r="AK491" s="239">
        <v>21</v>
      </c>
      <c r="AL491" s="239">
        <v>21</v>
      </c>
      <c r="AM491" s="239" t="s">
        <v>374</v>
      </c>
      <c r="AN491" s="239">
        <v>5</v>
      </c>
      <c r="AO491" s="239">
        <v>70</v>
      </c>
      <c r="AS491" s="239">
        <v>15</v>
      </c>
      <c r="AT491" s="239">
        <v>98</v>
      </c>
      <c r="AU491" s="239">
        <v>65</v>
      </c>
      <c r="AV491" s="239">
        <v>11</v>
      </c>
      <c r="AW491" s="239">
        <v>21</v>
      </c>
      <c r="AX491" s="239">
        <v>2</v>
      </c>
      <c r="AY491" s="239">
        <v>4</v>
      </c>
      <c r="AZ491" s="239">
        <v>3</v>
      </c>
      <c r="BA491" s="239">
        <v>21</v>
      </c>
      <c r="BB491" s="239">
        <v>23</v>
      </c>
      <c r="BC491" s="239" t="s">
        <v>374</v>
      </c>
      <c r="BD491" s="239">
        <v>5</v>
      </c>
      <c r="BE491" s="239">
        <v>1</v>
      </c>
      <c r="BI491" s="239">
        <v>15</v>
      </c>
      <c r="BJ491" s="239">
        <v>98</v>
      </c>
      <c r="BK491" s="239">
        <v>65</v>
      </c>
      <c r="BL491" s="239">
        <v>11</v>
      </c>
      <c r="BM491" s="239">
        <v>21</v>
      </c>
      <c r="CT491" s="239">
        <v>461573.964947931</v>
      </c>
      <c r="CU491" s="239">
        <v>4966519.2701718695</v>
      </c>
      <c r="CV491" s="239">
        <v>44.85105093</v>
      </c>
      <c r="CW491" s="239">
        <v>-93.486287079999997</v>
      </c>
      <c r="CX491" s="239" t="s">
        <v>379</v>
      </c>
      <c r="CY491" s="239" t="s">
        <v>2674</v>
      </c>
    </row>
    <row r="492" spans="1:103" x14ac:dyDescent="0.25">
      <c r="A492" s="239">
        <v>784315</v>
      </c>
      <c r="B492" s="239">
        <v>2</v>
      </c>
      <c r="C492" s="239">
        <v>212</v>
      </c>
      <c r="D492" s="239">
        <v>155.52600000000001</v>
      </c>
      <c r="E492" s="239">
        <v>27</v>
      </c>
      <c r="F492" s="239" t="s">
        <v>2515</v>
      </c>
      <c r="H492" s="239" t="s">
        <v>374</v>
      </c>
      <c r="I492" s="239">
        <v>25</v>
      </c>
      <c r="K492" s="239">
        <v>20500985</v>
      </c>
      <c r="L492" s="239">
        <v>200210468</v>
      </c>
      <c r="M492" s="239">
        <v>1</v>
      </c>
      <c r="N492" s="239">
        <v>21</v>
      </c>
      <c r="O492" s="239">
        <v>2020</v>
      </c>
      <c r="P492" s="239" t="s">
        <v>391</v>
      </c>
      <c r="Q492" s="239">
        <v>19</v>
      </c>
      <c r="R492" s="239" t="s">
        <v>393</v>
      </c>
      <c r="S492" s="239">
        <v>5</v>
      </c>
      <c r="T492" s="239">
        <v>0</v>
      </c>
      <c r="U492" s="239">
        <v>2</v>
      </c>
      <c r="V492" s="239">
        <v>12</v>
      </c>
      <c r="W492" s="239">
        <v>10</v>
      </c>
      <c r="X492" s="239">
        <v>2</v>
      </c>
      <c r="Y492" s="239">
        <v>2</v>
      </c>
      <c r="Z492" s="239">
        <v>1</v>
      </c>
      <c r="AB492" s="239">
        <v>1</v>
      </c>
      <c r="AC492" s="239">
        <v>98</v>
      </c>
      <c r="AD492" s="239" t="s">
        <v>2675</v>
      </c>
      <c r="AF492" s="239" t="s">
        <v>378</v>
      </c>
      <c r="AG492" s="239">
        <v>7</v>
      </c>
      <c r="AH492" s="239">
        <v>2</v>
      </c>
      <c r="AI492" s="239">
        <v>2</v>
      </c>
      <c r="AJ492" s="239">
        <v>3</v>
      </c>
      <c r="AK492" s="239">
        <v>26</v>
      </c>
      <c r="AL492" s="239">
        <v>24</v>
      </c>
      <c r="AM492" s="239" t="s">
        <v>374</v>
      </c>
      <c r="AN492" s="239">
        <v>5</v>
      </c>
      <c r="AO492" s="239">
        <v>1</v>
      </c>
      <c r="AS492" s="239">
        <v>15</v>
      </c>
      <c r="AT492" s="239">
        <v>9</v>
      </c>
      <c r="AU492" s="239">
        <v>65</v>
      </c>
      <c r="AV492" s="239">
        <v>11</v>
      </c>
      <c r="AW492" s="239">
        <v>21</v>
      </c>
      <c r="AX492" s="239">
        <v>2</v>
      </c>
      <c r="AY492" s="239">
        <v>2</v>
      </c>
      <c r="AZ492" s="239">
        <v>3</v>
      </c>
      <c r="BA492" s="239">
        <v>21</v>
      </c>
      <c r="BB492" s="239">
        <v>31</v>
      </c>
      <c r="BC492" s="239" t="s">
        <v>384</v>
      </c>
      <c r="BD492" s="239">
        <v>5</v>
      </c>
      <c r="BE492" s="239">
        <v>4</v>
      </c>
      <c r="BI492" s="239">
        <v>15</v>
      </c>
      <c r="BJ492" s="239">
        <v>9</v>
      </c>
      <c r="BK492" s="239">
        <v>65</v>
      </c>
      <c r="BL492" s="239">
        <v>11</v>
      </c>
      <c r="BM492" s="239">
        <v>21</v>
      </c>
      <c r="CT492" s="239">
        <v>461595.13165693101</v>
      </c>
      <c r="CU492" s="239">
        <v>4966493.8701210702</v>
      </c>
      <c r="CV492" s="239">
        <v>44.850823419999998</v>
      </c>
      <c r="CW492" s="239">
        <v>-93.4860173</v>
      </c>
      <c r="CX492" s="239" t="s">
        <v>379</v>
      </c>
      <c r="CY492" s="239" t="s">
        <v>2676</v>
      </c>
    </row>
    <row r="493" spans="1:103" x14ac:dyDescent="0.25">
      <c r="A493" s="239">
        <v>654947</v>
      </c>
      <c r="B493" s="239">
        <v>2</v>
      </c>
      <c r="C493" s="239">
        <v>212</v>
      </c>
      <c r="D493" s="239">
        <v>155.54</v>
      </c>
      <c r="E493" s="239">
        <v>27</v>
      </c>
      <c r="F493" s="239" t="s">
        <v>2515</v>
      </c>
      <c r="H493" s="239" t="s">
        <v>374</v>
      </c>
      <c r="I493" s="239">
        <v>25</v>
      </c>
      <c r="K493" s="239">
        <v>18512591</v>
      </c>
      <c r="M493" s="239">
        <v>10</v>
      </c>
      <c r="N493" s="239">
        <v>25</v>
      </c>
      <c r="O493" s="239">
        <v>2018</v>
      </c>
      <c r="P493" s="239" t="s">
        <v>416</v>
      </c>
      <c r="Q493" s="239">
        <v>7</v>
      </c>
      <c r="R493" s="239" t="s">
        <v>393</v>
      </c>
      <c r="S493" s="239">
        <v>5</v>
      </c>
      <c r="T493" s="239">
        <v>0</v>
      </c>
      <c r="U493" s="239">
        <v>2</v>
      </c>
      <c r="V493" s="239">
        <v>12</v>
      </c>
      <c r="W493" s="239">
        <v>10</v>
      </c>
      <c r="X493" s="239">
        <v>2</v>
      </c>
      <c r="Y493" s="239">
        <v>1</v>
      </c>
      <c r="Z493" s="239">
        <v>1</v>
      </c>
      <c r="AB493" s="239">
        <v>1</v>
      </c>
      <c r="AC493" s="239">
        <v>98</v>
      </c>
      <c r="AD493" s="239" t="s">
        <v>377</v>
      </c>
      <c r="AF493" s="239" t="s">
        <v>378</v>
      </c>
      <c r="AG493" s="239">
        <v>7</v>
      </c>
      <c r="AH493" s="239">
        <v>2</v>
      </c>
      <c r="AI493" s="239">
        <v>3</v>
      </c>
      <c r="AJ493" s="239">
        <v>3</v>
      </c>
      <c r="AK493" s="239">
        <v>34</v>
      </c>
      <c r="AL493" s="239">
        <v>53</v>
      </c>
      <c r="AM493" s="239" t="s">
        <v>374</v>
      </c>
      <c r="AN493" s="239">
        <v>5</v>
      </c>
      <c r="AO493" s="239">
        <v>1</v>
      </c>
      <c r="AS493" s="239">
        <v>15</v>
      </c>
      <c r="AT493" s="239">
        <v>9</v>
      </c>
      <c r="AU493" s="239">
        <v>65</v>
      </c>
      <c r="AV493" s="239">
        <v>11</v>
      </c>
      <c r="AW493" s="239">
        <v>21</v>
      </c>
      <c r="AX493" s="239">
        <v>2</v>
      </c>
      <c r="AY493" s="239">
        <v>2</v>
      </c>
      <c r="AZ493" s="239">
        <v>3</v>
      </c>
      <c r="BA493" s="239">
        <v>21</v>
      </c>
      <c r="BB493" s="239">
        <v>18</v>
      </c>
      <c r="BC493" s="239" t="s">
        <v>374</v>
      </c>
      <c r="BD493" s="239">
        <v>5</v>
      </c>
      <c r="BE493" s="239">
        <v>74</v>
      </c>
      <c r="BI493" s="239">
        <v>15</v>
      </c>
      <c r="BJ493" s="239">
        <v>9</v>
      </c>
      <c r="BK493" s="239">
        <v>65</v>
      </c>
      <c r="BL493" s="239">
        <v>11</v>
      </c>
      <c r="BM493" s="239">
        <v>21</v>
      </c>
      <c r="CT493" s="239">
        <v>461607.83168233099</v>
      </c>
      <c r="CU493" s="239">
        <v>4966519.2701718695</v>
      </c>
      <c r="CV493" s="239">
        <v>44.851052750000001</v>
      </c>
      <c r="CW493" s="239">
        <v>-93.48585851</v>
      </c>
      <c r="CX493" s="239" t="s">
        <v>379</v>
      </c>
      <c r="CY493" s="239" t="s">
        <v>2677</v>
      </c>
    </row>
    <row r="494" spans="1:103" x14ac:dyDescent="0.25">
      <c r="A494" s="239">
        <v>10845205</v>
      </c>
      <c r="B494" s="239">
        <v>2</v>
      </c>
      <c r="C494" s="239">
        <v>212</v>
      </c>
      <c r="D494" s="239">
        <v>155.54400000000001</v>
      </c>
      <c r="E494" s="239">
        <v>27</v>
      </c>
      <c r="F494" s="239" t="s">
        <v>2515</v>
      </c>
      <c r="H494" s="239" t="s">
        <v>374</v>
      </c>
      <c r="I494" s="239">
        <v>25</v>
      </c>
      <c r="K494" s="239">
        <v>12060139</v>
      </c>
      <c r="L494" s="239">
        <v>123630094</v>
      </c>
      <c r="M494" s="239">
        <v>12</v>
      </c>
      <c r="N494" s="239">
        <v>28</v>
      </c>
      <c r="O494" s="239">
        <v>2012</v>
      </c>
      <c r="P494" s="239" t="s">
        <v>383</v>
      </c>
      <c r="Q494" s="239">
        <v>7</v>
      </c>
      <c r="S494" s="239">
        <v>4</v>
      </c>
      <c r="T494" s="239">
        <v>0</v>
      </c>
      <c r="U494" s="239">
        <v>2</v>
      </c>
      <c r="V494" s="239">
        <v>10</v>
      </c>
      <c r="W494" s="239">
        <v>10</v>
      </c>
      <c r="X494" s="239">
        <v>2</v>
      </c>
      <c r="Y494" s="239">
        <v>1</v>
      </c>
      <c r="Z494" s="239">
        <v>4</v>
      </c>
      <c r="AB494" s="239">
        <v>3</v>
      </c>
      <c r="AC494" s="239">
        <v>98</v>
      </c>
      <c r="AD494" s="239" t="s">
        <v>426</v>
      </c>
      <c r="AE494" s="239" t="s">
        <v>2678</v>
      </c>
      <c r="AF494" s="239" t="s">
        <v>378</v>
      </c>
      <c r="AG494" s="239">
        <v>5</v>
      </c>
      <c r="AH494" s="239">
        <v>2</v>
      </c>
      <c r="AI494" s="239">
        <v>2</v>
      </c>
      <c r="AJ494" s="239">
        <v>3</v>
      </c>
      <c r="AK494" s="239">
        <v>21</v>
      </c>
      <c r="AL494" s="239">
        <v>36</v>
      </c>
      <c r="AM494" s="239" t="s">
        <v>384</v>
      </c>
      <c r="AN494" s="239">
        <v>5</v>
      </c>
      <c r="AO494" s="239">
        <v>1</v>
      </c>
      <c r="AS494" s="239">
        <v>3</v>
      </c>
      <c r="AT494" s="239">
        <v>98</v>
      </c>
      <c r="AU494" s="239">
        <v>65</v>
      </c>
      <c r="AV494" s="239">
        <v>11</v>
      </c>
      <c r="AW494" s="239">
        <v>21</v>
      </c>
      <c r="AX494" s="239">
        <v>2</v>
      </c>
      <c r="AY494" s="239">
        <v>2</v>
      </c>
      <c r="AZ494" s="239">
        <v>3</v>
      </c>
      <c r="BA494" s="239">
        <v>21</v>
      </c>
      <c r="BB494" s="239">
        <v>30</v>
      </c>
      <c r="BC494" s="239" t="s">
        <v>384</v>
      </c>
      <c r="BD494" s="239">
        <v>5</v>
      </c>
      <c r="BE494" s="239">
        <v>72</v>
      </c>
      <c r="BI494" s="239">
        <v>3</v>
      </c>
      <c r="BJ494" s="239">
        <v>98</v>
      </c>
      <c r="BK494" s="239">
        <v>65</v>
      </c>
      <c r="BL494" s="239">
        <v>11</v>
      </c>
      <c r="BM494" s="239">
        <v>21</v>
      </c>
      <c r="CT494" s="239">
        <v>461620</v>
      </c>
      <c r="CU494" s="239">
        <v>4966512</v>
      </c>
      <c r="CV494" s="239">
        <v>44.8509922</v>
      </c>
      <c r="CW494" s="239">
        <v>-93.485708599999995</v>
      </c>
      <c r="CX494" s="239" t="s">
        <v>379</v>
      </c>
      <c r="CY494" s="239" t="s">
        <v>2679</v>
      </c>
    </row>
    <row r="495" spans="1:103" x14ac:dyDescent="0.25">
      <c r="A495" s="239">
        <v>696714</v>
      </c>
      <c r="B495" s="239">
        <v>2</v>
      </c>
      <c r="C495" s="239">
        <v>212</v>
      </c>
      <c r="D495" s="239">
        <v>155.54599999999999</v>
      </c>
      <c r="E495" s="239">
        <v>27</v>
      </c>
      <c r="F495" s="239" t="s">
        <v>2515</v>
      </c>
      <c r="H495" s="239" t="s">
        <v>374</v>
      </c>
      <c r="I495" s="239">
        <v>25</v>
      </c>
      <c r="K495" s="239">
        <v>19503885</v>
      </c>
      <c r="M495" s="239">
        <v>3</v>
      </c>
      <c r="N495" s="239">
        <v>10</v>
      </c>
      <c r="O495" s="239">
        <v>2019</v>
      </c>
      <c r="P495" s="239" t="s">
        <v>389</v>
      </c>
      <c r="Q495" s="239">
        <v>14</v>
      </c>
      <c r="R495" s="239" t="s">
        <v>376</v>
      </c>
      <c r="S495" s="239">
        <v>4</v>
      </c>
      <c r="T495" s="239">
        <v>0</v>
      </c>
      <c r="U495" s="239">
        <v>2</v>
      </c>
      <c r="V495" s="239">
        <v>12</v>
      </c>
      <c r="W495" s="239">
        <v>10</v>
      </c>
      <c r="X495" s="239">
        <v>2</v>
      </c>
      <c r="Y495" s="239">
        <v>1</v>
      </c>
      <c r="Z495" s="239">
        <v>1</v>
      </c>
      <c r="AB495" s="239">
        <v>1</v>
      </c>
      <c r="AC495" s="239">
        <v>98</v>
      </c>
      <c r="AD495" s="239" t="s">
        <v>377</v>
      </c>
      <c r="AF495" s="239" t="s">
        <v>470</v>
      </c>
      <c r="AG495" s="239">
        <v>7</v>
      </c>
      <c r="AH495" s="239">
        <v>2</v>
      </c>
      <c r="AI495" s="239">
        <v>2</v>
      </c>
      <c r="AJ495" s="239">
        <v>4</v>
      </c>
      <c r="AK495" s="239">
        <v>21</v>
      </c>
      <c r="AL495" s="239">
        <v>17</v>
      </c>
      <c r="AM495" s="239" t="s">
        <v>384</v>
      </c>
      <c r="AN495" s="239">
        <v>5</v>
      </c>
      <c r="AO495" s="239">
        <v>1</v>
      </c>
      <c r="AS495" s="239">
        <v>15</v>
      </c>
      <c r="AT495" s="239">
        <v>9</v>
      </c>
      <c r="AU495" s="239">
        <v>65</v>
      </c>
      <c r="AV495" s="239">
        <v>11</v>
      </c>
      <c r="AW495" s="239">
        <v>21</v>
      </c>
      <c r="AX495" s="239">
        <v>2</v>
      </c>
      <c r="AY495" s="239">
        <v>49</v>
      </c>
      <c r="AZ495" s="239">
        <v>4</v>
      </c>
      <c r="BA495" s="239">
        <v>21</v>
      </c>
      <c r="BB495" s="239">
        <v>25</v>
      </c>
      <c r="BC495" s="239" t="s">
        <v>374</v>
      </c>
      <c r="BD495" s="239">
        <v>5</v>
      </c>
      <c r="BE495" s="239">
        <v>90</v>
      </c>
      <c r="BI495" s="239">
        <v>15</v>
      </c>
      <c r="BJ495" s="239">
        <v>9</v>
      </c>
      <c r="BK495" s="239">
        <v>65</v>
      </c>
      <c r="BL495" s="239">
        <v>11</v>
      </c>
      <c r="BM495" s="239">
        <v>21</v>
      </c>
      <c r="CT495" s="239">
        <v>461624.76504953101</v>
      </c>
      <c r="CU495" s="239">
        <v>4966553.1369062699</v>
      </c>
      <c r="CV495" s="239">
        <v>44.851358529999999</v>
      </c>
      <c r="CW495" s="239">
        <v>-93.485646790000004</v>
      </c>
      <c r="CX495" s="239" t="s">
        <v>379</v>
      </c>
      <c r="CY495" s="239" t="s">
        <v>2680</v>
      </c>
    </row>
    <row r="496" spans="1:103" x14ac:dyDescent="0.25">
      <c r="A496" s="239">
        <v>10724451</v>
      </c>
      <c r="B496" s="239">
        <v>2</v>
      </c>
      <c r="C496" s="239">
        <v>212</v>
      </c>
      <c r="D496" s="239">
        <v>155.547</v>
      </c>
      <c r="E496" s="239">
        <v>27</v>
      </c>
      <c r="F496" s="239" t="s">
        <v>2515</v>
      </c>
      <c r="H496" s="239" t="s">
        <v>374</v>
      </c>
      <c r="I496" s="239">
        <v>25</v>
      </c>
      <c r="K496" s="239">
        <v>11031592</v>
      </c>
      <c r="L496" s="239">
        <v>111960141</v>
      </c>
      <c r="M496" s="239">
        <v>7</v>
      </c>
      <c r="N496" s="239">
        <v>15</v>
      </c>
      <c r="O496" s="239">
        <v>2011</v>
      </c>
      <c r="P496" s="239" t="s">
        <v>383</v>
      </c>
      <c r="Q496" s="239">
        <v>18</v>
      </c>
      <c r="S496" s="239">
        <v>5</v>
      </c>
      <c r="T496" s="239">
        <v>0</v>
      </c>
      <c r="U496" s="239">
        <v>2</v>
      </c>
      <c r="V496" s="239">
        <v>10</v>
      </c>
      <c r="W496" s="239">
        <v>10</v>
      </c>
      <c r="X496" s="239">
        <v>3</v>
      </c>
      <c r="Y496" s="239">
        <v>1</v>
      </c>
      <c r="Z496" s="239">
        <v>2</v>
      </c>
      <c r="AA496" s="239">
        <v>3</v>
      </c>
      <c r="AB496" s="239">
        <v>2</v>
      </c>
      <c r="AC496" s="239">
        <v>98</v>
      </c>
      <c r="AD496" s="239" t="s">
        <v>2494</v>
      </c>
      <c r="AE496" s="239" t="s">
        <v>2681</v>
      </c>
      <c r="AF496" s="239" t="s">
        <v>378</v>
      </c>
      <c r="AG496" s="239">
        <v>5</v>
      </c>
      <c r="AH496" s="239">
        <v>2</v>
      </c>
      <c r="AI496" s="239">
        <v>2</v>
      </c>
      <c r="AJ496" s="239">
        <v>1</v>
      </c>
      <c r="AK496" s="239">
        <v>21</v>
      </c>
      <c r="AL496" s="239">
        <v>29</v>
      </c>
      <c r="AM496" s="239" t="s">
        <v>374</v>
      </c>
      <c r="AN496" s="239">
        <v>5</v>
      </c>
      <c r="AO496" s="239">
        <v>1</v>
      </c>
      <c r="AS496" s="239">
        <v>4</v>
      </c>
      <c r="AT496" s="239">
        <v>20</v>
      </c>
      <c r="AU496" s="239">
        <v>45</v>
      </c>
      <c r="AV496" s="239">
        <v>11</v>
      </c>
      <c r="AW496" s="239">
        <v>21</v>
      </c>
      <c r="AX496" s="239">
        <v>2</v>
      </c>
      <c r="AY496" s="239">
        <v>2</v>
      </c>
      <c r="AZ496" s="239">
        <v>1</v>
      </c>
      <c r="BA496" s="239">
        <v>28</v>
      </c>
      <c r="BB496" s="239">
        <v>37</v>
      </c>
      <c r="BC496" s="239" t="s">
        <v>374</v>
      </c>
      <c r="BD496" s="239">
        <v>5</v>
      </c>
      <c r="BE496" s="239">
        <v>7</v>
      </c>
      <c r="BF496" s="239">
        <v>21</v>
      </c>
      <c r="BI496" s="239">
        <v>4</v>
      </c>
      <c r="BJ496" s="239">
        <v>20</v>
      </c>
      <c r="BK496" s="239">
        <v>45</v>
      </c>
      <c r="BL496" s="239">
        <v>11</v>
      </c>
      <c r="BM496" s="239">
        <v>21</v>
      </c>
      <c r="CT496" s="239">
        <v>461624</v>
      </c>
      <c r="CU496" s="239">
        <v>4966515</v>
      </c>
      <c r="CV496" s="239">
        <v>44.8510147</v>
      </c>
      <c r="CW496" s="239">
        <v>-93.4856561</v>
      </c>
      <c r="CX496" s="239" t="s">
        <v>379</v>
      </c>
      <c r="CY496" s="239" t="s">
        <v>2682</v>
      </c>
    </row>
    <row r="497" spans="1:103" x14ac:dyDescent="0.25">
      <c r="A497" s="239">
        <v>820789</v>
      </c>
      <c r="B497" s="239">
        <v>2</v>
      </c>
      <c r="C497" s="239">
        <v>212</v>
      </c>
      <c r="D497" s="239">
        <v>155.548</v>
      </c>
      <c r="E497" s="239">
        <v>27</v>
      </c>
      <c r="F497" s="239" t="s">
        <v>2515</v>
      </c>
      <c r="H497" s="239" t="s">
        <v>374</v>
      </c>
      <c r="I497" s="239">
        <v>25</v>
      </c>
      <c r="K497" s="239">
        <v>20505835</v>
      </c>
      <c r="L497" s="239">
        <v>202020131</v>
      </c>
      <c r="M497" s="239">
        <v>7</v>
      </c>
      <c r="N497" s="239">
        <v>20</v>
      </c>
      <c r="O497" s="239">
        <v>2020</v>
      </c>
      <c r="P497" s="239" t="s">
        <v>381</v>
      </c>
      <c r="Q497" s="239">
        <v>8</v>
      </c>
      <c r="R497" s="239" t="s">
        <v>393</v>
      </c>
      <c r="S497" s="239">
        <v>5</v>
      </c>
      <c r="T497" s="239">
        <v>0</v>
      </c>
      <c r="U497" s="239">
        <v>1</v>
      </c>
      <c r="W497" s="239">
        <v>32</v>
      </c>
      <c r="X497" s="239">
        <v>2</v>
      </c>
      <c r="Y497" s="239">
        <v>1</v>
      </c>
      <c r="Z497" s="239">
        <v>1</v>
      </c>
      <c r="AB497" s="239">
        <v>1</v>
      </c>
      <c r="AC497" s="239">
        <v>98</v>
      </c>
      <c r="AD497" s="239" t="s">
        <v>377</v>
      </c>
      <c r="AF497" s="239" t="s">
        <v>378</v>
      </c>
      <c r="AG497" s="239">
        <v>3</v>
      </c>
      <c r="AH497" s="239">
        <v>2</v>
      </c>
      <c r="AI497" s="239">
        <v>4</v>
      </c>
      <c r="AJ497" s="239">
        <v>3</v>
      </c>
      <c r="AK497" s="239">
        <v>30</v>
      </c>
      <c r="AL497" s="239">
        <v>16</v>
      </c>
      <c r="AM497" s="239" t="s">
        <v>374</v>
      </c>
      <c r="AN497" s="239">
        <v>9</v>
      </c>
      <c r="AO497" s="239">
        <v>68</v>
      </c>
      <c r="AS497" s="239">
        <v>15</v>
      </c>
      <c r="AT497" s="239">
        <v>9</v>
      </c>
      <c r="AU497" s="239">
        <v>60</v>
      </c>
      <c r="AV497" s="239">
        <v>12</v>
      </c>
      <c r="AW497" s="239">
        <v>21</v>
      </c>
      <c r="CT497" s="239">
        <v>461622.64837863098</v>
      </c>
      <c r="CU497" s="239">
        <v>4966519.2701718695</v>
      </c>
      <c r="CV497" s="239">
        <v>44.851053550000003</v>
      </c>
      <c r="CW497" s="239">
        <v>-93.485671010000004</v>
      </c>
      <c r="CX497" s="239" t="s">
        <v>379</v>
      </c>
      <c r="CY497" s="239" t="s">
        <v>2683</v>
      </c>
    </row>
    <row r="498" spans="1:103" x14ac:dyDescent="0.25">
      <c r="A498" s="239">
        <v>776041</v>
      </c>
      <c r="B498" s="239">
        <v>2</v>
      </c>
      <c r="C498" s="239">
        <v>212</v>
      </c>
      <c r="D498" s="239">
        <v>155.55699999999999</v>
      </c>
      <c r="E498" s="239">
        <v>27</v>
      </c>
      <c r="F498" s="239" t="s">
        <v>2515</v>
      </c>
      <c r="H498" s="239" t="s">
        <v>374</v>
      </c>
      <c r="I498" s="239">
        <v>25</v>
      </c>
      <c r="K498" s="239">
        <v>19516056</v>
      </c>
      <c r="M498" s="239">
        <v>12</v>
      </c>
      <c r="N498" s="239">
        <v>31</v>
      </c>
      <c r="O498" s="239">
        <v>2019</v>
      </c>
      <c r="P498" s="239" t="s">
        <v>391</v>
      </c>
      <c r="Q498" s="239">
        <v>10</v>
      </c>
      <c r="R498" s="239" t="s">
        <v>393</v>
      </c>
      <c r="S498" s="239">
        <v>5</v>
      </c>
      <c r="T498" s="239">
        <v>0</v>
      </c>
      <c r="U498" s="239">
        <v>1</v>
      </c>
      <c r="W498" s="239">
        <v>55</v>
      </c>
      <c r="X498" s="239">
        <v>2</v>
      </c>
      <c r="Y498" s="239">
        <v>1</v>
      </c>
      <c r="Z498" s="239">
        <v>1</v>
      </c>
      <c r="AB498" s="239">
        <v>5</v>
      </c>
      <c r="AC498" s="239">
        <v>98</v>
      </c>
      <c r="AD498" s="239" t="s">
        <v>2628</v>
      </c>
      <c r="AF498" s="239" t="s">
        <v>378</v>
      </c>
      <c r="AG498" s="239">
        <v>3</v>
      </c>
      <c r="AH498" s="239">
        <v>2</v>
      </c>
      <c r="AI498" s="239">
        <v>4</v>
      </c>
      <c r="AJ498" s="239">
        <v>3</v>
      </c>
      <c r="AK498" s="239">
        <v>21</v>
      </c>
      <c r="AL498" s="239">
        <v>22</v>
      </c>
      <c r="AM498" s="239" t="s">
        <v>384</v>
      </c>
      <c r="AN498" s="239">
        <v>5</v>
      </c>
      <c r="AO498" s="239">
        <v>72</v>
      </c>
      <c r="AS498" s="239">
        <v>15</v>
      </c>
      <c r="AT498" s="239">
        <v>9</v>
      </c>
      <c r="AU498" s="239">
        <v>65</v>
      </c>
      <c r="AV498" s="239">
        <v>11</v>
      </c>
      <c r="AW498" s="239">
        <v>21</v>
      </c>
      <c r="CT498" s="239">
        <v>461633.23173313</v>
      </c>
      <c r="CU498" s="239">
        <v>4966527.7368554696</v>
      </c>
      <c r="CV498" s="239">
        <v>44.851130339999997</v>
      </c>
      <c r="CW498" s="239">
        <v>-93.485537719999996</v>
      </c>
      <c r="CX498" s="239" t="s">
        <v>379</v>
      </c>
      <c r="CY498" s="239" t="s">
        <v>2684</v>
      </c>
    </row>
    <row r="499" spans="1:103" x14ac:dyDescent="0.25">
      <c r="A499" s="239">
        <v>528830</v>
      </c>
      <c r="B499" s="239">
        <v>2</v>
      </c>
      <c r="C499" s="239">
        <v>212</v>
      </c>
      <c r="D499" s="239">
        <v>155.56399999999999</v>
      </c>
      <c r="E499" s="239">
        <v>27</v>
      </c>
      <c r="F499" s="239" t="s">
        <v>2515</v>
      </c>
      <c r="H499" s="239" t="s">
        <v>374</v>
      </c>
      <c r="I499" s="239">
        <v>25</v>
      </c>
      <c r="K499" s="239">
        <v>17045909</v>
      </c>
      <c r="M499" s="239">
        <v>12</v>
      </c>
      <c r="N499" s="239">
        <v>28</v>
      </c>
      <c r="O499" s="239">
        <v>2017</v>
      </c>
      <c r="P499" s="239" t="s">
        <v>416</v>
      </c>
      <c r="Q499" s="239">
        <v>8</v>
      </c>
      <c r="R499" s="239" t="s">
        <v>393</v>
      </c>
      <c r="S499" s="239">
        <v>5</v>
      </c>
      <c r="T499" s="239">
        <v>0</v>
      </c>
      <c r="U499" s="239">
        <v>1</v>
      </c>
      <c r="W499" s="239">
        <v>55</v>
      </c>
      <c r="X499" s="239">
        <v>2</v>
      </c>
      <c r="Y499" s="239">
        <v>1</v>
      </c>
      <c r="Z499" s="239">
        <v>4</v>
      </c>
      <c r="AB499" s="239">
        <v>3</v>
      </c>
      <c r="AC499" s="239">
        <v>98</v>
      </c>
      <c r="AD499" s="239" t="s">
        <v>377</v>
      </c>
      <c r="AF499" s="239" t="s">
        <v>378</v>
      </c>
      <c r="AG499" s="239">
        <v>3</v>
      </c>
      <c r="AH499" s="239">
        <v>2</v>
      </c>
      <c r="AI499" s="239">
        <v>2</v>
      </c>
      <c r="AJ499" s="239">
        <v>3</v>
      </c>
      <c r="AK499" s="239">
        <v>26</v>
      </c>
      <c r="AL499" s="239">
        <v>31</v>
      </c>
      <c r="AM499" s="239" t="s">
        <v>384</v>
      </c>
      <c r="AN499" s="239">
        <v>5</v>
      </c>
      <c r="AO499" s="239">
        <v>1</v>
      </c>
      <c r="AS499" s="239">
        <v>15</v>
      </c>
      <c r="AT499" s="239">
        <v>9</v>
      </c>
      <c r="AU499" s="239">
        <v>65</v>
      </c>
      <c r="AV499" s="239">
        <v>11</v>
      </c>
      <c r="AW499" s="239">
        <v>21</v>
      </c>
      <c r="CT499" s="239">
        <v>461643.85589247302</v>
      </c>
      <c r="CU499" s="239">
        <v>4966530.1762795001</v>
      </c>
      <c r="CV499" s="239">
        <v>44.85115287</v>
      </c>
      <c r="CW499" s="239">
        <v>-93.485403460000001</v>
      </c>
      <c r="CX499" s="239" t="s">
        <v>379</v>
      </c>
      <c r="CY499" s="239" t="s">
        <v>2685</v>
      </c>
    </row>
    <row r="500" spans="1:103" x14ac:dyDescent="0.25">
      <c r="A500" s="239">
        <v>10705966</v>
      </c>
      <c r="B500" s="239">
        <v>2</v>
      </c>
      <c r="C500" s="239">
        <v>212</v>
      </c>
      <c r="D500" s="239">
        <v>155.56700000000001</v>
      </c>
      <c r="E500" s="239">
        <v>27</v>
      </c>
      <c r="F500" s="239" t="s">
        <v>2515</v>
      </c>
      <c r="H500" s="239" t="s">
        <v>374</v>
      </c>
      <c r="I500" s="239">
        <v>25</v>
      </c>
      <c r="K500" s="239">
        <v>11000650</v>
      </c>
      <c r="L500" s="239">
        <v>110060220</v>
      </c>
      <c r="M500" s="239">
        <v>1</v>
      </c>
      <c r="N500" s="239">
        <v>5</v>
      </c>
      <c r="O500" s="239">
        <v>2011</v>
      </c>
      <c r="P500" s="239" t="s">
        <v>375</v>
      </c>
      <c r="Q500" s="239">
        <v>14</v>
      </c>
      <c r="S500" s="239">
        <v>4</v>
      </c>
      <c r="T500" s="239">
        <v>0</v>
      </c>
      <c r="U500" s="239">
        <v>1</v>
      </c>
      <c r="V500" s="239">
        <v>4</v>
      </c>
      <c r="W500" s="239">
        <v>93</v>
      </c>
      <c r="X500" s="239">
        <v>10</v>
      </c>
      <c r="Y500" s="239">
        <v>1</v>
      </c>
      <c r="Z500" s="239">
        <v>1</v>
      </c>
      <c r="AA500" s="239">
        <v>2</v>
      </c>
      <c r="AB500" s="239">
        <v>5</v>
      </c>
      <c r="AC500" s="239">
        <v>98</v>
      </c>
      <c r="AD500" s="239" t="s">
        <v>400</v>
      </c>
      <c r="AE500" s="239" t="s">
        <v>2686</v>
      </c>
      <c r="AF500" s="239" t="s">
        <v>378</v>
      </c>
      <c r="AG500" s="239">
        <v>3</v>
      </c>
      <c r="AH500" s="239">
        <v>2</v>
      </c>
      <c r="AI500" s="239">
        <v>4</v>
      </c>
      <c r="AJ500" s="239">
        <v>3</v>
      </c>
      <c r="AK500" s="239">
        <v>21</v>
      </c>
      <c r="AL500" s="239">
        <v>25</v>
      </c>
      <c r="AM500" s="239" t="s">
        <v>384</v>
      </c>
      <c r="AN500" s="239">
        <v>5</v>
      </c>
      <c r="AO500" s="239">
        <v>3</v>
      </c>
      <c r="AS500" s="239">
        <v>1</v>
      </c>
      <c r="AT500" s="239">
        <v>98</v>
      </c>
      <c r="AU500" s="239">
        <v>65</v>
      </c>
      <c r="AV500" s="239">
        <v>10</v>
      </c>
      <c r="AW500" s="239">
        <v>21</v>
      </c>
      <c r="CT500" s="239">
        <v>461650</v>
      </c>
      <c r="CU500" s="239">
        <v>4966532</v>
      </c>
      <c r="CV500" s="239">
        <v>44.851168600000001</v>
      </c>
      <c r="CW500" s="239">
        <v>-93.485332099999994</v>
      </c>
      <c r="CX500" s="239" t="s">
        <v>379</v>
      </c>
      <c r="CY500" s="239" t="s">
        <v>2687</v>
      </c>
    </row>
    <row r="501" spans="1:103" x14ac:dyDescent="0.25">
      <c r="A501" s="239">
        <v>10717936</v>
      </c>
      <c r="B501" s="239">
        <v>2</v>
      </c>
      <c r="C501" s="239">
        <v>212</v>
      </c>
      <c r="D501" s="239">
        <v>155.56700000000001</v>
      </c>
      <c r="E501" s="239">
        <v>27</v>
      </c>
      <c r="F501" s="239" t="s">
        <v>2515</v>
      </c>
      <c r="H501" s="239" t="s">
        <v>374</v>
      </c>
      <c r="I501" s="239">
        <v>25</v>
      </c>
      <c r="K501" s="239">
        <v>11011391</v>
      </c>
      <c r="L501" s="239">
        <v>110750070</v>
      </c>
      <c r="M501" s="239">
        <v>3</v>
      </c>
      <c r="N501" s="239">
        <v>16</v>
      </c>
      <c r="O501" s="239">
        <v>2011</v>
      </c>
      <c r="P501" s="239" t="s">
        <v>375</v>
      </c>
      <c r="Q501" s="239">
        <v>8</v>
      </c>
      <c r="R501" s="239" t="s">
        <v>393</v>
      </c>
      <c r="S501" s="239">
        <v>5</v>
      </c>
      <c r="T501" s="239">
        <v>0</v>
      </c>
      <c r="U501" s="239">
        <v>2</v>
      </c>
      <c r="V501" s="239">
        <v>1</v>
      </c>
      <c r="W501" s="239">
        <v>10</v>
      </c>
      <c r="X501" s="239">
        <v>3</v>
      </c>
      <c r="Y501" s="239">
        <v>2</v>
      </c>
      <c r="Z501" s="239">
        <v>1</v>
      </c>
      <c r="AB501" s="239">
        <v>5</v>
      </c>
      <c r="AC501" s="239">
        <v>98</v>
      </c>
      <c r="AD501" s="239" t="s">
        <v>426</v>
      </c>
      <c r="AE501" s="239" t="s">
        <v>2678</v>
      </c>
      <c r="AF501" s="239" t="s">
        <v>378</v>
      </c>
      <c r="AG501" s="239">
        <v>7</v>
      </c>
      <c r="AH501" s="239">
        <v>2</v>
      </c>
      <c r="AI501" s="239">
        <v>2</v>
      </c>
      <c r="AJ501" s="239">
        <v>3</v>
      </c>
      <c r="AK501" s="239">
        <v>21</v>
      </c>
      <c r="AL501" s="239">
        <v>37</v>
      </c>
      <c r="AM501" s="239" t="s">
        <v>384</v>
      </c>
      <c r="AN501" s="239">
        <v>5</v>
      </c>
      <c r="AS501" s="239">
        <v>3</v>
      </c>
      <c r="AT501" s="239">
        <v>98</v>
      </c>
      <c r="AU501" s="239">
        <v>65</v>
      </c>
      <c r="AV501" s="239">
        <v>11</v>
      </c>
      <c r="AW501" s="239">
        <v>20</v>
      </c>
      <c r="AX501" s="239">
        <v>2</v>
      </c>
      <c r="AY501" s="239">
        <v>2</v>
      </c>
      <c r="AZ501" s="239">
        <v>3</v>
      </c>
      <c r="BA501" s="239">
        <v>21</v>
      </c>
      <c r="BB501" s="239">
        <v>41</v>
      </c>
      <c r="BC501" s="239" t="s">
        <v>384</v>
      </c>
      <c r="BD501" s="239">
        <v>5</v>
      </c>
      <c r="BE501" s="239">
        <v>1</v>
      </c>
      <c r="BI501" s="239">
        <v>3</v>
      </c>
      <c r="BJ501" s="239">
        <v>98</v>
      </c>
      <c r="BK501" s="239">
        <v>65</v>
      </c>
      <c r="BL501" s="239">
        <v>11</v>
      </c>
      <c r="BM501" s="239">
        <v>20</v>
      </c>
      <c r="CT501" s="239">
        <v>461650</v>
      </c>
      <c r="CU501" s="239">
        <v>4966532</v>
      </c>
      <c r="CV501" s="239">
        <v>44.851168600000001</v>
      </c>
      <c r="CW501" s="239">
        <v>-93.485332099999994</v>
      </c>
      <c r="CX501" s="239" t="s">
        <v>379</v>
      </c>
      <c r="CY501" s="239" t="s">
        <v>2688</v>
      </c>
    </row>
    <row r="502" spans="1:103" x14ac:dyDescent="0.25">
      <c r="A502" s="239">
        <v>10717949</v>
      </c>
      <c r="B502" s="239">
        <v>2</v>
      </c>
      <c r="C502" s="239">
        <v>212</v>
      </c>
      <c r="D502" s="239">
        <v>155.56700000000001</v>
      </c>
      <c r="E502" s="239">
        <v>27</v>
      </c>
      <c r="F502" s="239" t="s">
        <v>2515</v>
      </c>
      <c r="H502" s="239" t="s">
        <v>374</v>
      </c>
      <c r="I502" s="239">
        <v>25</v>
      </c>
      <c r="K502" s="239">
        <v>11011399</v>
      </c>
      <c r="L502" s="239">
        <v>110750109</v>
      </c>
      <c r="M502" s="239">
        <v>3</v>
      </c>
      <c r="N502" s="239">
        <v>16</v>
      </c>
      <c r="O502" s="239">
        <v>2011</v>
      </c>
      <c r="P502" s="239" t="s">
        <v>375</v>
      </c>
      <c r="Q502" s="239">
        <v>9</v>
      </c>
      <c r="R502" s="239" t="s">
        <v>207</v>
      </c>
      <c r="S502" s="239">
        <v>5</v>
      </c>
      <c r="T502" s="239">
        <v>0</v>
      </c>
      <c r="U502" s="239">
        <v>2</v>
      </c>
      <c r="V502" s="239">
        <v>10</v>
      </c>
      <c r="W502" s="239">
        <v>10</v>
      </c>
      <c r="X502" s="239">
        <v>3</v>
      </c>
      <c r="Y502" s="239">
        <v>1</v>
      </c>
      <c r="Z502" s="239">
        <v>1</v>
      </c>
      <c r="AB502" s="239">
        <v>2</v>
      </c>
      <c r="AC502" s="239">
        <v>98</v>
      </c>
      <c r="AD502" s="239" t="s">
        <v>2576</v>
      </c>
      <c r="AE502" s="239" t="s">
        <v>2689</v>
      </c>
      <c r="AF502" s="239" t="s">
        <v>378</v>
      </c>
      <c r="AG502" s="239">
        <v>5</v>
      </c>
      <c r="AH502" s="239">
        <v>2</v>
      </c>
      <c r="AI502" s="239">
        <v>4</v>
      </c>
      <c r="AJ502" s="239">
        <v>2</v>
      </c>
      <c r="AK502" s="239">
        <v>24</v>
      </c>
      <c r="AL502" s="239">
        <v>31</v>
      </c>
      <c r="AM502" s="239" t="s">
        <v>374</v>
      </c>
      <c r="AN502" s="239">
        <v>5</v>
      </c>
      <c r="AO502" s="239">
        <v>1</v>
      </c>
      <c r="AS502" s="239">
        <v>3</v>
      </c>
      <c r="AT502" s="239">
        <v>20</v>
      </c>
      <c r="AU502" s="239">
        <v>35</v>
      </c>
      <c r="AV502" s="239">
        <v>11</v>
      </c>
      <c r="AW502" s="239">
        <v>21</v>
      </c>
      <c r="AX502" s="239">
        <v>2</v>
      </c>
      <c r="AY502" s="239">
        <v>2</v>
      </c>
      <c r="AZ502" s="239">
        <v>2</v>
      </c>
      <c r="BA502" s="239">
        <v>24</v>
      </c>
      <c r="BB502" s="239">
        <v>63</v>
      </c>
      <c r="BC502" s="239" t="s">
        <v>384</v>
      </c>
      <c r="BD502" s="239">
        <v>5</v>
      </c>
      <c r="BE502" s="239">
        <v>15</v>
      </c>
      <c r="BI502" s="239">
        <v>3</v>
      </c>
      <c r="BJ502" s="239">
        <v>20</v>
      </c>
      <c r="BK502" s="239">
        <v>35</v>
      </c>
      <c r="BL502" s="239">
        <v>11</v>
      </c>
      <c r="BM502" s="239">
        <v>21</v>
      </c>
      <c r="CT502" s="239">
        <v>461650</v>
      </c>
      <c r="CU502" s="239">
        <v>4966532</v>
      </c>
      <c r="CV502" s="239">
        <v>44.851168600000001</v>
      </c>
      <c r="CW502" s="239">
        <v>-93.485332099999994</v>
      </c>
      <c r="CX502" s="239" t="s">
        <v>379</v>
      </c>
      <c r="CY502" s="239" t="s">
        <v>2690</v>
      </c>
    </row>
    <row r="503" spans="1:103" x14ac:dyDescent="0.25">
      <c r="A503" s="239">
        <v>10720807</v>
      </c>
      <c r="B503" s="239">
        <v>2</v>
      </c>
      <c r="C503" s="239">
        <v>212</v>
      </c>
      <c r="D503" s="239">
        <v>155.56700000000001</v>
      </c>
      <c r="E503" s="239">
        <v>27</v>
      </c>
      <c r="F503" s="239" t="s">
        <v>2515</v>
      </c>
      <c r="H503" s="239" t="s">
        <v>374</v>
      </c>
      <c r="I503" s="239">
        <v>25</v>
      </c>
      <c r="K503" s="239">
        <v>11020281</v>
      </c>
      <c r="L503" s="239">
        <v>111290113</v>
      </c>
      <c r="M503" s="239">
        <v>5</v>
      </c>
      <c r="N503" s="239">
        <v>9</v>
      </c>
      <c r="O503" s="239">
        <v>2011</v>
      </c>
      <c r="P503" s="239" t="s">
        <v>381</v>
      </c>
      <c r="Q503" s="239">
        <v>15</v>
      </c>
      <c r="S503" s="239">
        <v>4</v>
      </c>
      <c r="T503" s="239">
        <v>0</v>
      </c>
      <c r="U503" s="239">
        <v>2</v>
      </c>
      <c r="V503" s="239">
        <v>5</v>
      </c>
      <c r="W503" s="239">
        <v>10</v>
      </c>
      <c r="X503" s="239">
        <v>3</v>
      </c>
      <c r="Y503" s="239">
        <v>1</v>
      </c>
      <c r="Z503" s="239">
        <v>1</v>
      </c>
      <c r="AB503" s="239">
        <v>1</v>
      </c>
      <c r="AC503" s="239">
        <v>98</v>
      </c>
      <c r="AD503" s="239" t="s">
        <v>2494</v>
      </c>
      <c r="AE503" s="239" t="s">
        <v>2681</v>
      </c>
      <c r="AF503" s="239" t="s">
        <v>378</v>
      </c>
      <c r="AG503" s="239">
        <v>10</v>
      </c>
      <c r="AH503" s="239">
        <v>2</v>
      </c>
      <c r="AI503" s="239">
        <v>2</v>
      </c>
      <c r="AJ503" s="239">
        <v>1</v>
      </c>
      <c r="AK503" s="239">
        <v>21</v>
      </c>
      <c r="AL503" s="239">
        <v>82</v>
      </c>
      <c r="AM503" s="239" t="s">
        <v>384</v>
      </c>
      <c r="AN503" s="239">
        <v>5</v>
      </c>
      <c r="AO503" s="239">
        <v>4</v>
      </c>
      <c r="AS503" s="239">
        <v>4</v>
      </c>
      <c r="AT503" s="239">
        <v>20</v>
      </c>
      <c r="AU503" s="239">
        <v>45</v>
      </c>
      <c r="AV503" s="239">
        <v>11</v>
      </c>
      <c r="AW503" s="239">
        <v>21</v>
      </c>
      <c r="AX503" s="239">
        <v>2</v>
      </c>
      <c r="AY503" s="239">
        <v>2</v>
      </c>
      <c r="AZ503" s="239">
        <v>4</v>
      </c>
      <c r="BA503" s="239">
        <v>21</v>
      </c>
      <c r="BB503" s="239">
        <v>32</v>
      </c>
      <c r="BC503" s="239" t="s">
        <v>384</v>
      </c>
      <c r="BD503" s="239">
        <v>5</v>
      </c>
      <c r="BE503" s="239">
        <v>1</v>
      </c>
      <c r="BI503" s="239">
        <v>4</v>
      </c>
      <c r="BJ503" s="239">
        <v>20</v>
      </c>
      <c r="BK503" s="239">
        <v>45</v>
      </c>
      <c r="BL503" s="239">
        <v>11</v>
      </c>
      <c r="BM503" s="239">
        <v>21</v>
      </c>
      <c r="CT503" s="239">
        <v>461650</v>
      </c>
      <c r="CU503" s="239">
        <v>4966532</v>
      </c>
      <c r="CV503" s="239">
        <v>44.851168600000001</v>
      </c>
      <c r="CW503" s="239">
        <v>-93.485332099999994</v>
      </c>
      <c r="CX503" s="239" t="s">
        <v>379</v>
      </c>
      <c r="CY503" s="239" t="s">
        <v>2691</v>
      </c>
    </row>
    <row r="504" spans="1:103" x14ac:dyDescent="0.25">
      <c r="A504" s="239">
        <v>10793747</v>
      </c>
      <c r="B504" s="239">
        <v>2</v>
      </c>
      <c r="C504" s="239">
        <v>212</v>
      </c>
      <c r="D504" s="239">
        <v>155.56700000000001</v>
      </c>
      <c r="E504" s="239">
        <v>27</v>
      </c>
      <c r="F504" s="239" t="s">
        <v>2515</v>
      </c>
      <c r="H504" s="239" t="s">
        <v>374</v>
      </c>
      <c r="I504" s="239">
        <v>25</v>
      </c>
      <c r="K504" s="239">
        <v>12013952</v>
      </c>
      <c r="L504" s="239">
        <v>120850095</v>
      </c>
      <c r="M504" s="239">
        <v>3</v>
      </c>
      <c r="N504" s="239">
        <v>22</v>
      </c>
      <c r="O504" s="239">
        <v>2012</v>
      </c>
      <c r="P504" s="239" t="s">
        <v>416</v>
      </c>
      <c r="Q504" s="239">
        <v>16</v>
      </c>
      <c r="S504" s="239">
        <v>5</v>
      </c>
      <c r="T504" s="239">
        <v>0</v>
      </c>
      <c r="U504" s="239">
        <v>2</v>
      </c>
      <c r="V504" s="239">
        <v>5</v>
      </c>
      <c r="W504" s="239">
        <v>10</v>
      </c>
      <c r="X504" s="239">
        <v>4</v>
      </c>
      <c r="Y504" s="239">
        <v>1</v>
      </c>
      <c r="Z504" s="239">
        <v>2</v>
      </c>
      <c r="AA504" s="239">
        <v>3</v>
      </c>
      <c r="AB504" s="239">
        <v>1</v>
      </c>
      <c r="AC504" s="239">
        <v>98</v>
      </c>
      <c r="AD504" s="239" t="s">
        <v>2650</v>
      </c>
      <c r="AE504" s="239" t="s">
        <v>2692</v>
      </c>
      <c r="AF504" s="239" t="s">
        <v>378</v>
      </c>
      <c r="AG504" s="239">
        <v>10</v>
      </c>
      <c r="AH504" s="239">
        <v>2</v>
      </c>
      <c r="AI504" s="239">
        <v>2</v>
      </c>
      <c r="AJ504" s="239">
        <v>1</v>
      </c>
      <c r="AK504" s="239">
        <v>21</v>
      </c>
      <c r="AL504" s="239">
        <v>23</v>
      </c>
      <c r="AM504" s="239" t="s">
        <v>374</v>
      </c>
      <c r="AN504" s="239">
        <v>5</v>
      </c>
      <c r="AO504" s="239">
        <v>4</v>
      </c>
      <c r="AS504" s="239">
        <v>3</v>
      </c>
      <c r="AT504" s="239">
        <v>20</v>
      </c>
      <c r="AU504" s="239">
        <v>45</v>
      </c>
      <c r="AV504" s="239">
        <v>11</v>
      </c>
      <c r="AW504" s="239">
        <v>21</v>
      </c>
      <c r="AX504" s="239">
        <v>2</v>
      </c>
      <c r="AY504" s="239">
        <v>4</v>
      </c>
      <c r="AZ504" s="239">
        <v>4</v>
      </c>
      <c r="BA504" s="239">
        <v>21</v>
      </c>
      <c r="BB504" s="239">
        <v>53</v>
      </c>
      <c r="BC504" s="239" t="s">
        <v>384</v>
      </c>
      <c r="BD504" s="239">
        <v>5</v>
      </c>
      <c r="BE504" s="239">
        <v>1</v>
      </c>
      <c r="BI504" s="239">
        <v>3</v>
      </c>
      <c r="BJ504" s="239">
        <v>20</v>
      </c>
      <c r="BK504" s="239">
        <v>45</v>
      </c>
      <c r="BL504" s="239">
        <v>11</v>
      </c>
      <c r="BM504" s="239">
        <v>21</v>
      </c>
      <c r="CT504" s="239">
        <v>461650</v>
      </c>
      <c r="CU504" s="239">
        <v>4966532</v>
      </c>
      <c r="CV504" s="239">
        <v>44.851168600000001</v>
      </c>
      <c r="CW504" s="239">
        <v>-93.485332099999994</v>
      </c>
      <c r="CX504" s="239" t="s">
        <v>379</v>
      </c>
      <c r="CY504" s="239" t="s">
        <v>2693</v>
      </c>
    </row>
    <row r="505" spans="1:103" x14ac:dyDescent="0.25">
      <c r="A505" s="239">
        <v>11025699</v>
      </c>
      <c r="B505" s="239">
        <v>2</v>
      </c>
      <c r="C505" s="239">
        <v>212</v>
      </c>
      <c r="D505" s="239">
        <v>155.56700000000001</v>
      </c>
      <c r="E505" s="239">
        <v>27</v>
      </c>
      <c r="F505" s="239" t="s">
        <v>2515</v>
      </c>
      <c r="H505" s="239" t="s">
        <v>374</v>
      </c>
      <c r="I505" s="239">
        <v>25</v>
      </c>
      <c r="K505" s="239">
        <v>201500001445</v>
      </c>
      <c r="L505" s="239">
        <v>150270037</v>
      </c>
      <c r="M505" s="239">
        <v>1</v>
      </c>
      <c r="N505" s="239">
        <v>12</v>
      </c>
      <c r="O505" s="239">
        <v>2015</v>
      </c>
      <c r="P505" s="239" t="s">
        <v>381</v>
      </c>
      <c r="Q505" s="239">
        <v>7</v>
      </c>
      <c r="S505" s="239">
        <v>5</v>
      </c>
      <c r="T505" s="239">
        <v>0</v>
      </c>
      <c r="U505" s="239">
        <v>2</v>
      </c>
      <c r="V505" s="239">
        <v>1</v>
      </c>
      <c r="W505" s="239">
        <v>10</v>
      </c>
      <c r="X505" s="239">
        <v>2</v>
      </c>
      <c r="Y505" s="239">
        <v>1</v>
      </c>
      <c r="Z505" s="239">
        <v>1</v>
      </c>
      <c r="AB505" s="239">
        <v>2</v>
      </c>
      <c r="AC505" s="239">
        <v>98</v>
      </c>
      <c r="AF505" s="239" t="s">
        <v>378</v>
      </c>
      <c r="AG505" s="239">
        <v>7</v>
      </c>
      <c r="AH505" s="239">
        <v>2</v>
      </c>
      <c r="AI505" s="239">
        <v>2</v>
      </c>
      <c r="AJ505" s="239">
        <v>3</v>
      </c>
      <c r="AK505" s="239">
        <v>26</v>
      </c>
      <c r="AL505" s="239">
        <v>31</v>
      </c>
      <c r="AM505" s="239" t="s">
        <v>384</v>
      </c>
      <c r="AN505" s="239">
        <v>5</v>
      </c>
      <c r="AO505" s="239">
        <v>1</v>
      </c>
      <c r="AS505" s="239">
        <v>1</v>
      </c>
      <c r="AT505" s="239">
        <v>98</v>
      </c>
      <c r="AU505" s="239">
        <v>65</v>
      </c>
      <c r="AV505" s="239">
        <v>11</v>
      </c>
      <c r="AW505" s="239">
        <v>21</v>
      </c>
      <c r="AX505" s="239">
        <v>2</v>
      </c>
      <c r="AY505" s="239">
        <v>2</v>
      </c>
      <c r="AZ505" s="239">
        <v>3</v>
      </c>
      <c r="BA505" s="239">
        <v>21</v>
      </c>
      <c r="BB505" s="239">
        <v>18</v>
      </c>
      <c r="BC505" s="239" t="s">
        <v>384</v>
      </c>
      <c r="BD505" s="239">
        <v>5</v>
      </c>
      <c r="BE505" s="239">
        <v>15</v>
      </c>
      <c r="BI505" s="239">
        <v>1</v>
      </c>
      <c r="BJ505" s="239">
        <v>98</v>
      </c>
      <c r="BK505" s="239">
        <v>65</v>
      </c>
      <c r="BL505" s="239">
        <v>11</v>
      </c>
      <c r="BM505" s="239">
        <v>21</v>
      </c>
      <c r="CT505" s="239">
        <v>461650</v>
      </c>
      <c r="CU505" s="239">
        <v>4966532</v>
      </c>
      <c r="CV505" s="239">
        <v>44.851168600000001</v>
      </c>
      <c r="CW505" s="239">
        <v>-93.485332099999994</v>
      </c>
      <c r="CX505" s="239" t="s">
        <v>379</v>
      </c>
    </row>
    <row r="506" spans="1:103" x14ac:dyDescent="0.25">
      <c r="A506" s="239">
        <v>681826</v>
      </c>
      <c r="B506" s="239">
        <v>2</v>
      </c>
      <c r="C506" s="239">
        <v>212</v>
      </c>
      <c r="D506" s="239">
        <v>155.56899999999999</v>
      </c>
      <c r="E506" s="239">
        <v>27</v>
      </c>
      <c r="F506" s="239" t="s">
        <v>2515</v>
      </c>
      <c r="H506" s="239" t="s">
        <v>374</v>
      </c>
      <c r="I506" s="239">
        <v>25</v>
      </c>
      <c r="K506" s="239">
        <v>19500987</v>
      </c>
      <c r="M506" s="239">
        <v>1</v>
      </c>
      <c r="N506" s="239">
        <v>25</v>
      </c>
      <c r="O506" s="239">
        <v>2019</v>
      </c>
      <c r="P506" s="239" t="s">
        <v>383</v>
      </c>
      <c r="Q506" s="239">
        <v>7</v>
      </c>
      <c r="R506" s="239" t="s">
        <v>512</v>
      </c>
      <c r="S506" s="239">
        <v>5</v>
      </c>
      <c r="T506" s="239">
        <v>0</v>
      </c>
      <c r="U506" s="239">
        <v>2</v>
      </c>
      <c r="V506" s="239">
        <v>5</v>
      </c>
      <c r="W506" s="239">
        <v>10</v>
      </c>
      <c r="X506" s="239">
        <v>2</v>
      </c>
      <c r="Y506" s="239">
        <v>4</v>
      </c>
      <c r="Z506" s="239">
        <v>1</v>
      </c>
      <c r="AB506" s="239">
        <v>1</v>
      </c>
      <c r="AC506" s="239">
        <v>98</v>
      </c>
      <c r="AD506" s="239" t="s">
        <v>377</v>
      </c>
      <c r="AF506" s="239" t="s">
        <v>470</v>
      </c>
      <c r="AG506" s="239">
        <v>10</v>
      </c>
      <c r="AH506" s="239">
        <v>2</v>
      </c>
      <c r="AI506" s="239">
        <v>4</v>
      </c>
      <c r="AJ506" s="239">
        <v>1</v>
      </c>
      <c r="AK506" s="239">
        <v>21</v>
      </c>
      <c r="AL506" s="239">
        <v>23</v>
      </c>
      <c r="AM506" s="239" t="s">
        <v>384</v>
      </c>
      <c r="AN506" s="239">
        <v>5</v>
      </c>
      <c r="AO506" s="239">
        <v>68</v>
      </c>
      <c r="AS506" s="239">
        <v>15</v>
      </c>
      <c r="AT506" s="239">
        <v>9</v>
      </c>
      <c r="AU506" s="239">
        <v>60</v>
      </c>
      <c r="AV506" s="239">
        <v>11</v>
      </c>
      <c r="AW506" s="239">
        <v>21</v>
      </c>
      <c r="AX506" s="239">
        <v>3</v>
      </c>
      <c r="AY506" s="239">
        <v>5</v>
      </c>
      <c r="AZ506" s="239">
        <v>1</v>
      </c>
      <c r="BA506" s="239">
        <v>90</v>
      </c>
      <c r="BI506" s="239">
        <v>15</v>
      </c>
      <c r="BJ506" s="239">
        <v>9</v>
      </c>
      <c r="BK506" s="239">
        <v>60</v>
      </c>
      <c r="BL506" s="239">
        <v>11</v>
      </c>
      <c r="BM506" s="239">
        <v>21</v>
      </c>
      <c r="CT506" s="239">
        <v>461658.63178393099</v>
      </c>
      <c r="CU506" s="239">
        <v>4966570.0702734701</v>
      </c>
      <c r="CV506" s="239">
        <v>44.85151278</v>
      </c>
      <c r="CW506" s="239">
        <v>-93.485219490000006</v>
      </c>
      <c r="CX506" s="239" t="s">
        <v>379</v>
      </c>
      <c r="CY506" s="239" t="s">
        <v>2694</v>
      </c>
    </row>
    <row r="507" spans="1:103" x14ac:dyDescent="0.25">
      <c r="A507" s="239">
        <v>10707112</v>
      </c>
      <c r="B507" s="239">
        <v>2</v>
      </c>
      <c r="C507" s="239">
        <v>212</v>
      </c>
      <c r="D507" s="239">
        <v>155.58799999999999</v>
      </c>
      <c r="E507" s="239">
        <v>27</v>
      </c>
      <c r="F507" s="239" t="s">
        <v>2515</v>
      </c>
      <c r="H507" s="239" t="s">
        <v>374</v>
      </c>
      <c r="I507" s="239">
        <v>25</v>
      </c>
      <c r="K507" s="239">
        <v>11500887</v>
      </c>
      <c r="L507" s="239">
        <v>110180476</v>
      </c>
      <c r="M507" s="239">
        <v>1</v>
      </c>
      <c r="N507" s="239">
        <v>17</v>
      </c>
      <c r="O507" s="239">
        <v>2011</v>
      </c>
      <c r="P507" s="239" t="s">
        <v>381</v>
      </c>
      <c r="Q507" s="239">
        <v>8</v>
      </c>
      <c r="R507" s="239" t="s">
        <v>512</v>
      </c>
      <c r="S507" s="239">
        <v>5</v>
      </c>
      <c r="T507" s="239">
        <v>0</v>
      </c>
      <c r="U507" s="239">
        <v>2</v>
      </c>
      <c r="V507" s="239">
        <v>1</v>
      </c>
      <c r="W507" s="239">
        <v>10</v>
      </c>
      <c r="X507" s="239">
        <v>2</v>
      </c>
      <c r="Y507" s="239">
        <v>1</v>
      </c>
      <c r="Z507" s="239">
        <v>2</v>
      </c>
      <c r="AB507" s="239">
        <v>5</v>
      </c>
      <c r="AC507" s="239">
        <v>98</v>
      </c>
      <c r="AD507" s="239">
        <v>212</v>
      </c>
      <c r="AE507" s="239" t="s">
        <v>2695</v>
      </c>
      <c r="AF507" s="239" t="s">
        <v>378</v>
      </c>
      <c r="AG507" s="239">
        <v>7</v>
      </c>
      <c r="AH507" s="239">
        <v>2</v>
      </c>
      <c r="AI507" s="239">
        <v>4</v>
      </c>
      <c r="AJ507" s="239">
        <v>3</v>
      </c>
      <c r="AK507" s="239">
        <v>21</v>
      </c>
      <c r="AL507" s="239">
        <v>27</v>
      </c>
      <c r="AM507" s="239" t="s">
        <v>384</v>
      </c>
      <c r="AN507" s="239">
        <v>5</v>
      </c>
      <c r="AO507" s="239">
        <v>3</v>
      </c>
      <c r="AS507" s="239">
        <v>1</v>
      </c>
      <c r="AT507" s="239">
        <v>98</v>
      </c>
      <c r="AU507" s="239">
        <v>65</v>
      </c>
      <c r="AV507" s="239">
        <v>10</v>
      </c>
      <c r="AW507" s="239">
        <v>21</v>
      </c>
      <c r="AX507" s="239">
        <v>2</v>
      </c>
      <c r="AY507" s="239">
        <v>2</v>
      </c>
      <c r="AZ507" s="239">
        <v>3</v>
      </c>
      <c r="BA507" s="239">
        <v>26</v>
      </c>
      <c r="BB507" s="239">
        <v>26</v>
      </c>
      <c r="BC507" s="239" t="s">
        <v>374</v>
      </c>
      <c r="BD507" s="239">
        <v>5</v>
      </c>
      <c r="BE507" s="239">
        <v>3</v>
      </c>
      <c r="BI507" s="239">
        <v>1</v>
      </c>
      <c r="BJ507" s="239">
        <v>98</v>
      </c>
      <c r="BK507" s="239">
        <v>65</v>
      </c>
      <c r="BL507" s="239">
        <v>10</v>
      </c>
      <c r="BM507" s="239">
        <v>21</v>
      </c>
      <c r="CT507" s="239">
        <v>461677</v>
      </c>
      <c r="CU507" s="239">
        <v>4966552</v>
      </c>
      <c r="CV507" s="239">
        <v>44.8513515</v>
      </c>
      <c r="CW507" s="239">
        <v>-93.484982900000006</v>
      </c>
      <c r="CX507" s="239" t="s">
        <v>379</v>
      </c>
      <c r="CY507" s="239" t="s">
        <v>2696</v>
      </c>
    </row>
    <row r="508" spans="1:103" x14ac:dyDescent="0.25">
      <c r="A508" s="239">
        <v>10707122</v>
      </c>
      <c r="B508" s="239">
        <v>2</v>
      </c>
      <c r="C508" s="239">
        <v>212</v>
      </c>
      <c r="D508" s="239">
        <v>155.58799999999999</v>
      </c>
      <c r="E508" s="239">
        <v>27</v>
      </c>
      <c r="F508" s="239" t="s">
        <v>2515</v>
      </c>
      <c r="H508" s="239" t="s">
        <v>374</v>
      </c>
      <c r="I508" s="239">
        <v>25</v>
      </c>
      <c r="K508" s="239">
        <v>11500886</v>
      </c>
      <c r="L508" s="239">
        <v>110180487</v>
      </c>
      <c r="M508" s="239">
        <v>1</v>
      </c>
      <c r="N508" s="239">
        <v>17</v>
      </c>
      <c r="O508" s="239">
        <v>2011</v>
      </c>
      <c r="P508" s="239" t="s">
        <v>381</v>
      </c>
      <c r="Q508" s="239">
        <v>8</v>
      </c>
      <c r="R508" s="239" t="s">
        <v>393</v>
      </c>
      <c r="S508" s="239">
        <v>5</v>
      </c>
      <c r="T508" s="239">
        <v>0</v>
      </c>
      <c r="U508" s="239">
        <v>2</v>
      </c>
      <c r="V508" s="239">
        <v>1</v>
      </c>
      <c r="W508" s="239">
        <v>10</v>
      </c>
      <c r="X508" s="239">
        <v>2</v>
      </c>
      <c r="Y508" s="239">
        <v>1</v>
      </c>
      <c r="Z508" s="239">
        <v>2</v>
      </c>
      <c r="AB508" s="239">
        <v>5</v>
      </c>
      <c r="AC508" s="239">
        <v>98</v>
      </c>
      <c r="AD508" s="239" t="s">
        <v>404</v>
      </c>
      <c r="AE508" s="239">
        <v>4</v>
      </c>
      <c r="AF508" s="239" t="s">
        <v>378</v>
      </c>
      <c r="AG508" s="239">
        <v>7</v>
      </c>
      <c r="AH508" s="239">
        <v>2</v>
      </c>
      <c r="AI508" s="239">
        <v>4</v>
      </c>
      <c r="AJ508" s="239">
        <v>3</v>
      </c>
      <c r="AK508" s="239">
        <v>26</v>
      </c>
      <c r="AL508" s="239">
        <v>18</v>
      </c>
      <c r="AM508" s="239" t="s">
        <v>384</v>
      </c>
      <c r="AN508" s="239">
        <v>5</v>
      </c>
      <c r="AO508" s="239">
        <v>1</v>
      </c>
      <c r="AS508" s="239">
        <v>1</v>
      </c>
      <c r="AT508" s="239">
        <v>98</v>
      </c>
      <c r="AU508" s="239">
        <v>65</v>
      </c>
      <c r="AV508" s="239">
        <v>10</v>
      </c>
      <c r="AW508" s="239">
        <v>21</v>
      </c>
      <c r="AX508" s="239">
        <v>2</v>
      </c>
      <c r="AY508" s="239">
        <v>2</v>
      </c>
      <c r="AZ508" s="239">
        <v>3</v>
      </c>
      <c r="BA508" s="239">
        <v>21</v>
      </c>
      <c r="BB508" s="239">
        <v>23</v>
      </c>
      <c r="BC508" s="239" t="s">
        <v>374</v>
      </c>
      <c r="BD508" s="239">
        <v>5</v>
      </c>
      <c r="BE508" s="239">
        <v>3</v>
      </c>
      <c r="BI508" s="239">
        <v>1</v>
      </c>
      <c r="BJ508" s="239">
        <v>98</v>
      </c>
      <c r="BK508" s="239">
        <v>65</v>
      </c>
      <c r="BL508" s="239">
        <v>10</v>
      </c>
      <c r="BM508" s="239">
        <v>21</v>
      </c>
      <c r="CT508" s="239">
        <v>461677</v>
      </c>
      <c r="CU508" s="239">
        <v>4966552</v>
      </c>
      <c r="CV508" s="239">
        <v>44.8513515</v>
      </c>
      <c r="CW508" s="239">
        <v>-93.484982900000006</v>
      </c>
      <c r="CX508" s="239" t="s">
        <v>379</v>
      </c>
      <c r="CY508" s="239" t="s">
        <v>2697</v>
      </c>
    </row>
    <row r="509" spans="1:103" x14ac:dyDescent="0.25">
      <c r="A509" s="239">
        <v>10802535</v>
      </c>
      <c r="B509" s="239">
        <v>2</v>
      </c>
      <c r="C509" s="239">
        <v>212</v>
      </c>
      <c r="D509" s="239">
        <v>155.58799999999999</v>
      </c>
      <c r="E509" s="239">
        <v>27</v>
      </c>
      <c r="F509" s="239" t="s">
        <v>2515</v>
      </c>
      <c r="H509" s="239" t="s">
        <v>374</v>
      </c>
      <c r="I509" s="239">
        <v>25</v>
      </c>
      <c r="K509" s="239">
        <v>12508307</v>
      </c>
      <c r="L509" s="239">
        <v>122400203</v>
      </c>
      <c r="M509" s="239">
        <v>8</v>
      </c>
      <c r="N509" s="239">
        <v>27</v>
      </c>
      <c r="O509" s="239">
        <v>2012</v>
      </c>
      <c r="P509" s="239" t="s">
        <v>381</v>
      </c>
      <c r="Q509" s="239">
        <v>8</v>
      </c>
      <c r="R509" s="239" t="s">
        <v>393</v>
      </c>
      <c r="S509" s="239">
        <v>5</v>
      </c>
      <c r="T509" s="239">
        <v>0</v>
      </c>
      <c r="U509" s="239">
        <v>2</v>
      </c>
      <c r="V509" s="239">
        <v>1</v>
      </c>
      <c r="W509" s="239">
        <v>10</v>
      </c>
      <c r="X509" s="239">
        <v>2</v>
      </c>
      <c r="Y509" s="239">
        <v>1</v>
      </c>
      <c r="Z509" s="239">
        <v>1</v>
      </c>
      <c r="AB509" s="239">
        <v>1</v>
      </c>
      <c r="AC509" s="239">
        <v>98</v>
      </c>
      <c r="AD509" s="239" t="s">
        <v>404</v>
      </c>
      <c r="AE509" s="239" t="s">
        <v>2698</v>
      </c>
      <c r="AF509" s="239" t="s">
        <v>378</v>
      </c>
      <c r="AG509" s="239">
        <v>7</v>
      </c>
      <c r="AH509" s="239">
        <v>2</v>
      </c>
      <c r="AI509" s="239">
        <v>2</v>
      </c>
      <c r="AJ509" s="239">
        <v>3</v>
      </c>
      <c r="AK509" s="239">
        <v>7</v>
      </c>
      <c r="AL509" s="239">
        <v>46</v>
      </c>
      <c r="AM509" s="239" t="s">
        <v>374</v>
      </c>
      <c r="AN509" s="239">
        <v>5</v>
      </c>
      <c r="AO509" s="239">
        <v>5</v>
      </c>
      <c r="AP509" s="239">
        <v>15</v>
      </c>
      <c r="AS509" s="239">
        <v>1</v>
      </c>
      <c r="AT509" s="239">
        <v>98</v>
      </c>
      <c r="AU509" s="239">
        <v>65</v>
      </c>
      <c r="AV509" s="239">
        <v>11</v>
      </c>
      <c r="AW509" s="239">
        <v>21</v>
      </c>
      <c r="AX509" s="239">
        <v>2</v>
      </c>
      <c r="AY509" s="239">
        <v>4</v>
      </c>
      <c r="AZ509" s="239">
        <v>3</v>
      </c>
      <c r="BA509" s="239">
        <v>8</v>
      </c>
      <c r="BB509" s="239">
        <v>55</v>
      </c>
      <c r="BC509" s="239" t="s">
        <v>374</v>
      </c>
      <c r="BD509" s="239">
        <v>5</v>
      </c>
      <c r="BE509" s="239">
        <v>1</v>
      </c>
      <c r="BI509" s="239">
        <v>1</v>
      </c>
      <c r="BJ509" s="239">
        <v>98</v>
      </c>
      <c r="BK509" s="239">
        <v>65</v>
      </c>
      <c r="BL509" s="239">
        <v>11</v>
      </c>
      <c r="BM509" s="239">
        <v>21</v>
      </c>
      <c r="CT509" s="239">
        <v>461677</v>
      </c>
      <c r="CU509" s="239">
        <v>4966552</v>
      </c>
      <c r="CV509" s="239">
        <v>44.8513515</v>
      </c>
      <c r="CW509" s="239">
        <v>-93.484982900000006</v>
      </c>
      <c r="CX509" s="239" t="s">
        <v>379</v>
      </c>
      <c r="CY509" s="239" t="s">
        <v>2699</v>
      </c>
    </row>
    <row r="510" spans="1:103" x14ac:dyDescent="0.25">
      <c r="A510" s="239">
        <v>10857348</v>
      </c>
      <c r="B510" s="239">
        <v>2</v>
      </c>
      <c r="C510" s="239">
        <v>212</v>
      </c>
      <c r="D510" s="239">
        <v>155.58799999999999</v>
      </c>
      <c r="E510" s="239">
        <v>27</v>
      </c>
      <c r="F510" s="239" t="s">
        <v>2515</v>
      </c>
      <c r="H510" s="239" t="s">
        <v>374</v>
      </c>
      <c r="I510" s="239">
        <v>25</v>
      </c>
      <c r="K510" s="239">
        <v>13500196</v>
      </c>
      <c r="L510" s="239">
        <v>130070229</v>
      </c>
      <c r="M510" s="239">
        <v>1</v>
      </c>
      <c r="N510" s="239">
        <v>4</v>
      </c>
      <c r="O510" s="239">
        <v>2013</v>
      </c>
      <c r="P510" s="239" t="s">
        <v>383</v>
      </c>
      <c r="Q510" s="239">
        <v>16</v>
      </c>
      <c r="S510" s="239">
        <v>5</v>
      </c>
      <c r="T510" s="239">
        <v>0</v>
      </c>
      <c r="U510" s="239">
        <v>1</v>
      </c>
      <c r="V510" s="239">
        <v>4</v>
      </c>
      <c r="W510" s="239">
        <v>54</v>
      </c>
      <c r="X510" s="239">
        <v>2</v>
      </c>
      <c r="Y510" s="239">
        <v>1</v>
      </c>
      <c r="Z510" s="239">
        <v>1</v>
      </c>
      <c r="AB510" s="239">
        <v>1</v>
      </c>
      <c r="AC510" s="239">
        <v>98</v>
      </c>
      <c r="AD510" s="239" t="s">
        <v>2700</v>
      </c>
      <c r="AE510" s="239" t="s">
        <v>1688</v>
      </c>
      <c r="AF510" s="239" t="s">
        <v>378</v>
      </c>
      <c r="AG510" s="239">
        <v>3</v>
      </c>
      <c r="AH510" s="239">
        <v>2</v>
      </c>
      <c r="AI510" s="239">
        <v>4</v>
      </c>
      <c r="AJ510" s="239">
        <v>4</v>
      </c>
      <c r="AK510" s="239">
        <v>21</v>
      </c>
      <c r="AL510" s="239">
        <v>38</v>
      </c>
      <c r="AM510" s="239" t="s">
        <v>374</v>
      </c>
      <c r="AN510" s="239">
        <v>9</v>
      </c>
      <c r="AO510" s="239">
        <v>21</v>
      </c>
      <c r="AP510" s="239">
        <v>15</v>
      </c>
      <c r="AS510" s="239">
        <v>3</v>
      </c>
      <c r="AT510" s="239">
        <v>98</v>
      </c>
      <c r="AU510" s="239">
        <v>65</v>
      </c>
      <c r="AV510" s="239">
        <v>10</v>
      </c>
      <c r="AW510" s="239">
        <v>21</v>
      </c>
      <c r="CT510" s="239">
        <v>461677</v>
      </c>
      <c r="CU510" s="239">
        <v>4966552</v>
      </c>
      <c r="CV510" s="239">
        <v>44.8513515</v>
      </c>
      <c r="CW510" s="239">
        <v>-93.484982900000006</v>
      </c>
      <c r="CX510" s="239" t="s">
        <v>379</v>
      </c>
      <c r="CY510" s="239" t="s">
        <v>2701</v>
      </c>
    </row>
    <row r="511" spans="1:103" x14ac:dyDescent="0.25">
      <c r="A511" s="239">
        <v>10867608</v>
      </c>
      <c r="B511" s="239">
        <v>2</v>
      </c>
      <c r="C511" s="239">
        <v>212</v>
      </c>
      <c r="D511" s="239">
        <v>155.58799999999999</v>
      </c>
      <c r="E511" s="239">
        <v>27</v>
      </c>
      <c r="F511" s="239" t="s">
        <v>2515</v>
      </c>
      <c r="H511" s="239" t="s">
        <v>374</v>
      </c>
      <c r="I511" s="239">
        <v>25</v>
      </c>
      <c r="K511" s="239">
        <v>13502162</v>
      </c>
      <c r="L511" s="239">
        <v>130560260</v>
      </c>
      <c r="M511" s="239">
        <v>2</v>
      </c>
      <c r="N511" s="239">
        <v>20</v>
      </c>
      <c r="O511" s="239">
        <v>2013</v>
      </c>
      <c r="P511" s="239" t="s">
        <v>375</v>
      </c>
      <c r="Q511" s="239">
        <v>8</v>
      </c>
      <c r="R511" s="239" t="s">
        <v>512</v>
      </c>
      <c r="S511" s="239">
        <v>5</v>
      </c>
      <c r="T511" s="239">
        <v>0</v>
      </c>
      <c r="U511" s="239">
        <v>2</v>
      </c>
      <c r="V511" s="239">
        <v>1</v>
      </c>
      <c r="W511" s="239">
        <v>10</v>
      </c>
      <c r="X511" s="239">
        <v>2</v>
      </c>
      <c r="Y511" s="239">
        <v>1</v>
      </c>
      <c r="Z511" s="239">
        <v>1</v>
      </c>
      <c r="AB511" s="239">
        <v>1</v>
      </c>
      <c r="AC511" s="239">
        <v>98</v>
      </c>
      <c r="AD511" s="239" t="s">
        <v>404</v>
      </c>
      <c r="AE511" s="239" t="s">
        <v>2702</v>
      </c>
      <c r="AF511" s="239" t="s">
        <v>378</v>
      </c>
      <c r="AG511" s="239">
        <v>7</v>
      </c>
      <c r="AH511" s="239">
        <v>2</v>
      </c>
      <c r="AI511" s="239">
        <v>2</v>
      </c>
      <c r="AJ511" s="239">
        <v>3</v>
      </c>
      <c r="AK511" s="239">
        <v>21</v>
      </c>
      <c r="AL511" s="239">
        <v>45</v>
      </c>
      <c r="AM511" s="239" t="s">
        <v>384</v>
      </c>
      <c r="AN511" s="239">
        <v>5</v>
      </c>
      <c r="AO511" s="239">
        <v>15</v>
      </c>
      <c r="AS511" s="239">
        <v>1</v>
      </c>
      <c r="AT511" s="239">
        <v>98</v>
      </c>
      <c r="AU511" s="239">
        <v>65</v>
      </c>
      <c r="AV511" s="239">
        <v>11</v>
      </c>
      <c r="AW511" s="239">
        <v>21</v>
      </c>
      <c r="AX511" s="239">
        <v>2</v>
      </c>
      <c r="AY511" s="239">
        <v>4</v>
      </c>
      <c r="AZ511" s="239">
        <v>3</v>
      </c>
      <c r="BA511" s="239">
        <v>8</v>
      </c>
      <c r="BB511" s="239">
        <v>47</v>
      </c>
      <c r="BC511" s="239" t="s">
        <v>384</v>
      </c>
      <c r="BD511" s="239">
        <v>5</v>
      </c>
      <c r="BE511" s="239">
        <v>1</v>
      </c>
      <c r="BI511" s="239">
        <v>1</v>
      </c>
      <c r="BJ511" s="239">
        <v>98</v>
      </c>
      <c r="BK511" s="239">
        <v>65</v>
      </c>
      <c r="BL511" s="239">
        <v>11</v>
      </c>
      <c r="BM511" s="239">
        <v>21</v>
      </c>
      <c r="CT511" s="239">
        <v>461677</v>
      </c>
      <c r="CU511" s="239">
        <v>4966552</v>
      </c>
      <c r="CV511" s="239">
        <v>44.8513515</v>
      </c>
      <c r="CW511" s="239">
        <v>-93.484982900000006</v>
      </c>
      <c r="CX511" s="239" t="s">
        <v>379</v>
      </c>
      <c r="CY511" s="239" t="s">
        <v>2703</v>
      </c>
    </row>
    <row r="512" spans="1:103" x14ac:dyDescent="0.25">
      <c r="A512" s="239">
        <v>10869261</v>
      </c>
      <c r="B512" s="239">
        <v>2</v>
      </c>
      <c r="C512" s="239">
        <v>212</v>
      </c>
      <c r="D512" s="239">
        <v>155.58799999999999</v>
      </c>
      <c r="E512" s="239">
        <v>27</v>
      </c>
      <c r="F512" s="239" t="s">
        <v>2515</v>
      </c>
      <c r="H512" s="239" t="s">
        <v>374</v>
      </c>
      <c r="I512" s="239">
        <v>25</v>
      </c>
      <c r="K512" s="239">
        <v>13503019</v>
      </c>
      <c r="L512" s="239">
        <v>130760213</v>
      </c>
      <c r="M512" s="239">
        <v>3</v>
      </c>
      <c r="N512" s="239">
        <v>14</v>
      </c>
      <c r="O512" s="239">
        <v>2013</v>
      </c>
      <c r="P512" s="239" t="s">
        <v>416</v>
      </c>
      <c r="Q512" s="239">
        <v>2</v>
      </c>
      <c r="R512" s="239" t="s">
        <v>512</v>
      </c>
      <c r="S512" s="239">
        <v>4</v>
      </c>
      <c r="T512" s="239">
        <v>0</v>
      </c>
      <c r="U512" s="239">
        <v>2</v>
      </c>
      <c r="V512" s="239">
        <v>10</v>
      </c>
      <c r="W512" s="239">
        <v>10</v>
      </c>
      <c r="X512" s="239">
        <v>2</v>
      </c>
      <c r="Y512" s="239">
        <v>4</v>
      </c>
      <c r="Z512" s="239">
        <v>1</v>
      </c>
      <c r="AB512" s="239">
        <v>1</v>
      </c>
      <c r="AC512" s="239">
        <v>98</v>
      </c>
      <c r="AD512" s="239" t="s">
        <v>404</v>
      </c>
      <c r="AE512" s="239" t="s">
        <v>2633</v>
      </c>
      <c r="AF512" s="239" t="s">
        <v>378</v>
      </c>
      <c r="AG512" s="239">
        <v>5</v>
      </c>
      <c r="AH512" s="239">
        <v>2</v>
      </c>
      <c r="AI512" s="239">
        <v>44</v>
      </c>
      <c r="AJ512" s="239">
        <v>3</v>
      </c>
      <c r="AK512" s="239">
        <v>21</v>
      </c>
      <c r="AL512" s="239">
        <v>37</v>
      </c>
      <c r="AM512" s="239" t="s">
        <v>374</v>
      </c>
      <c r="AN512" s="239">
        <v>5</v>
      </c>
      <c r="AO512" s="239">
        <v>1</v>
      </c>
      <c r="AS512" s="239">
        <v>1</v>
      </c>
      <c r="AT512" s="239">
        <v>98</v>
      </c>
      <c r="AU512" s="239">
        <v>65</v>
      </c>
      <c r="AV512" s="239">
        <v>11</v>
      </c>
      <c r="AW512" s="239">
        <v>21</v>
      </c>
      <c r="AX512" s="239">
        <v>2</v>
      </c>
      <c r="AY512" s="239">
        <v>2</v>
      </c>
      <c r="AZ512" s="239">
        <v>3</v>
      </c>
      <c r="BA512" s="239">
        <v>29</v>
      </c>
      <c r="BB512" s="239">
        <v>22</v>
      </c>
      <c r="BC512" s="239" t="s">
        <v>374</v>
      </c>
      <c r="BD512" s="239">
        <v>5</v>
      </c>
      <c r="BE512" s="239">
        <v>3</v>
      </c>
      <c r="BI512" s="239">
        <v>1</v>
      </c>
      <c r="BJ512" s="239">
        <v>98</v>
      </c>
      <c r="BK512" s="239">
        <v>65</v>
      </c>
      <c r="BL512" s="239">
        <v>11</v>
      </c>
      <c r="BM512" s="239">
        <v>21</v>
      </c>
      <c r="CT512" s="239">
        <v>461677</v>
      </c>
      <c r="CU512" s="239">
        <v>4966552</v>
      </c>
      <c r="CV512" s="239">
        <v>44.8513515</v>
      </c>
      <c r="CW512" s="239">
        <v>-93.484982900000006</v>
      </c>
      <c r="CX512" s="239" t="s">
        <v>379</v>
      </c>
      <c r="CY512" s="239" t="s">
        <v>2704</v>
      </c>
    </row>
    <row r="513" spans="1:103" x14ac:dyDescent="0.25">
      <c r="A513" s="239">
        <v>10875202</v>
      </c>
      <c r="B513" s="239">
        <v>2</v>
      </c>
      <c r="C513" s="239">
        <v>212</v>
      </c>
      <c r="D513" s="239">
        <v>155.58799999999999</v>
      </c>
      <c r="E513" s="239">
        <v>27</v>
      </c>
      <c r="F513" s="239" t="s">
        <v>2515</v>
      </c>
      <c r="H513" s="239" t="s">
        <v>374</v>
      </c>
      <c r="I513" s="239">
        <v>25</v>
      </c>
      <c r="K513" s="239">
        <v>13506221</v>
      </c>
      <c r="L513" s="239">
        <v>131690299</v>
      </c>
      <c r="M513" s="239">
        <v>6</v>
      </c>
      <c r="N513" s="239">
        <v>15</v>
      </c>
      <c r="O513" s="239">
        <v>2013</v>
      </c>
      <c r="P513" s="239" t="s">
        <v>386</v>
      </c>
      <c r="Q513" s="239">
        <v>2</v>
      </c>
      <c r="R513" s="239" t="s">
        <v>512</v>
      </c>
      <c r="S513" s="239">
        <v>5</v>
      </c>
      <c r="T513" s="239">
        <v>0</v>
      </c>
      <c r="U513" s="239">
        <v>2</v>
      </c>
      <c r="V513" s="239">
        <v>11</v>
      </c>
      <c r="W513" s="239">
        <v>10</v>
      </c>
      <c r="X513" s="239">
        <v>2</v>
      </c>
      <c r="Y513" s="239">
        <v>6</v>
      </c>
      <c r="Z513" s="239">
        <v>1</v>
      </c>
      <c r="AB513" s="239">
        <v>1</v>
      </c>
      <c r="AC513" s="239">
        <v>98</v>
      </c>
      <c r="AD513" s="239" t="s">
        <v>404</v>
      </c>
      <c r="AE513" s="239" t="s">
        <v>2633</v>
      </c>
      <c r="AF513" s="239" t="s">
        <v>378</v>
      </c>
      <c r="AG513" s="239">
        <v>6</v>
      </c>
      <c r="AH513" s="239">
        <v>2</v>
      </c>
      <c r="AI513" s="239">
        <v>2</v>
      </c>
      <c r="AJ513" s="239">
        <v>3</v>
      </c>
      <c r="AK513" s="239">
        <v>21</v>
      </c>
      <c r="AL513" s="239">
        <v>52</v>
      </c>
      <c r="AM513" s="239" t="s">
        <v>374</v>
      </c>
      <c r="AN513" s="239">
        <v>5</v>
      </c>
      <c r="AO513" s="239">
        <v>1</v>
      </c>
      <c r="AS513" s="239">
        <v>1</v>
      </c>
      <c r="AT513" s="239">
        <v>98</v>
      </c>
      <c r="AU513" s="239">
        <v>65</v>
      </c>
      <c r="AV513" s="239">
        <v>11</v>
      </c>
      <c r="AW513" s="239">
        <v>21</v>
      </c>
      <c r="AX513" s="239">
        <v>2</v>
      </c>
      <c r="AY513" s="239">
        <v>2</v>
      </c>
      <c r="AZ513" s="239">
        <v>3</v>
      </c>
      <c r="BA513" s="239">
        <v>21</v>
      </c>
      <c r="BB513" s="239">
        <v>24</v>
      </c>
      <c r="BC513" s="239" t="s">
        <v>384</v>
      </c>
      <c r="BD513" s="239">
        <v>10</v>
      </c>
      <c r="BE513" s="239">
        <v>8</v>
      </c>
      <c r="BF513" s="239">
        <v>15</v>
      </c>
      <c r="BI513" s="239">
        <v>1</v>
      </c>
      <c r="BJ513" s="239">
        <v>98</v>
      </c>
      <c r="BK513" s="239">
        <v>65</v>
      </c>
      <c r="BL513" s="239">
        <v>11</v>
      </c>
      <c r="BM513" s="239">
        <v>21</v>
      </c>
      <c r="CT513" s="239">
        <v>461677</v>
      </c>
      <c r="CU513" s="239">
        <v>4966552</v>
      </c>
      <c r="CV513" s="239">
        <v>44.8513515</v>
      </c>
      <c r="CW513" s="239">
        <v>-93.484982900000006</v>
      </c>
      <c r="CX513" s="239" t="s">
        <v>379</v>
      </c>
      <c r="CY513" s="239" t="s">
        <v>2705</v>
      </c>
    </row>
    <row r="514" spans="1:103" x14ac:dyDescent="0.25">
      <c r="A514" s="239">
        <v>10901906</v>
      </c>
      <c r="B514" s="239">
        <v>2</v>
      </c>
      <c r="C514" s="239">
        <v>212</v>
      </c>
      <c r="D514" s="239">
        <v>155.58799999999999</v>
      </c>
      <c r="E514" s="239">
        <v>27</v>
      </c>
      <c r="F514" s="239" t="s">
        <v>2515</v>
      </c>
      <c r="H514" s="239" t="s">
        <v>374</v>
      </c>
      <c r="I514" s="239">
        <v>25</v>
      </c>
      <c r="K514" s="239">
        <v>13510072</v>
      </c>
      <c r="L514" s="239">
        <v>132810111</v>
      </c>
      <c r="M514" s="239">
        <v>10</v>
      </c>
      <c r="N514" s="239">
        <v>4</v>
      </c>
      <c r="O514" s="239">
        <v>2013</v>
      </c>
      <c r="P514" s="239" t="s">
        <v>383</v>
      </c>
      <c r="Q514" s="239">
        <v>7</v>
      </c>
      <c r="R514" s="239" t="s">
        <v>393</v>
      </c>
      <c r="S514" s="239">
        <v>1</v>
      </c>
      <c r="T514" s="239">
        <v>1</v>
      </c>
      <c r="U514" s="239">
        <v>3</v>
      </c>
      <c r="V514" s="239">
        <v>8</v>
      </c>
      <c r="W514" s="239">
        <v>10</v>
      </c>
      <c r="X514" s="239">
        <v>2</v>
      </c>
      <c r="Y514" s="239">
        <v>1</v>
      </c>
      <c r="Z514" s="239">
        <v>2</v>
      </c>
      <c r="AB514" s="239">
        <v>1</v>
      </c>
      <c r="AC514" s="239">
        <v>98</v>
      </c>
      <c r="AD514" s="239" t="s">
        <v>404</v>
      </c>
      <c r="AE514" s="239" t="s">
        <v>2706</v>
      </c>
      <c r="AF514" s="239" t="s">
        <v>378</v>
      </c>
      <c r="AG514" s="239">
        <v>8</v>
      </c>
      <c r="AH514" s="239">
        <v>2</v>
      </c>
      <c r="AI514" s="239">
        <v>4</v>
      </c>
      <c r="AJ514" s="239">
        <v>3</v>
      </c>
      <c r="AK514" s="239">
        <v>22</v>
      </c>
      <c r="AL514" s="239">
        <v>26</v>
      </c>
      <c r="AM514" s="239" t="s">
        <v>374</v>
      </c>
      <c r="AN514" s="239">
        <v>5</v>
      </c>
      <c r="AO514" s="239">
        <v>1</v>
      </c>
      <c r="AS514" s="239">
        <v>1</v>
      </c>
      <c r="AT514" s="239">
        <v>98</v>
      </c>
      <c r="AU514" s="239">
        <v>60</v>
      </c>
      <c r="AV514" s="239">
        <v>11</v>
      </c>
      <c r="AW514" s="239">
        <v>21</v>
      </c>
      <c r="AX514" s="239">
        <v>2</v>
      </c>
      <c r="AY514" s="239">
        <v>2</v>
      </c>
      <c r="AZ514" s="239">
        <v>4</v>
      </c>
      <c r="BA514" s="239">
        <v>21</v>
      </c>
      <c r="BB514" s="239">
        <v>62</v>
      </c>
      <c r="BC514" s="239" t="s">
        <v>374</v>
      </c>
      <c r="BD514" s="239">
        <v>5</v>
      </c>
      <c r="BE514" s="239">
        <v>6</v>
      </c>
      <c r="BI514" s="239">
        <v>1</v>
      </c>
      <c r="BJ514" s="239">
        <v>98</v>
      </c>
      <c r="BK514" s="239">
        <v>60</v>
      </c>
      <c r="BL514" s="239">
        <v>11</v>
      </c>
      <c r="BM514" s="239">
        <v>21</v>
      </c>
      <c r="BN514" s="239">
        <v>2</v>
      </c>
      <c r="BO514" s="239">
        <v>4</v>
      </c>
      <c r="BP514" s="239">
        <v>3</v>
      </c>
      <c r="BQ514" s="239">
        <v>21</v>
      </c>
      <c r="BR514" s="239">
        <v>73</v>
      </c>
      <c r="BS514" s="239" t="s">
        <v>384</v>
      </c>
      <c r="BT514" s="239">
        <v>5</v>
      </c>
      <c r="BU514" s="239">
        <v>1</v>
      </c>
      <c r="BY514" s="239">
        <v>1</v>
      </c>
      <c r="BZ514" s="239">
        <v>98</v>
      </c>
      <c r="CA514" s="239">
        <v>60</v>
      </c>
      <c r="CB514" s="239">
        <v>11</v>
      </c>
      <c r="CC514" s="239">
        <v>21</v>
      </c>
      <c r="CT514" s="239">
        <v>461677</v>
      </c>
      <c r="CU514" s="239">
        <v>4966552</v>
      </c>
      <c r="CV514" s="239">
        <v>44.8513515</v>
      </c>
      <c r="CW514" s="239">
        <v>-93.484982900000006</v>
      </c>
      <c r="CX514" s="239" t="s">
        <v>379</v>
      </c>
      <c r="CY514" s="239" t="s">
        <v>2707</v>
      </c>
    </row>
    <row r="515" spans="1:103" x14ac:dyDescent="0.25">
      <c r="A515" s="239">
        <v>10941028</v>
      </c>
      <c r="B515" s="239">
        <v>2</v>
      </c>
      <c r="C515" s="239">
        <v>212</v>
      </c>
      <c r="D515" s="239">
        <v>155.58799999999999</v>
      </c>
      <c r="E515" s="239">
        <v>27</v>
      </c>
      <c r="F515" s="239" t="s">
        <v>2515</v>
      </c>
      <c r="H515" s="239" t="s">
        <v>374</v>
      </c>
      <c r="I515" s="239">
        <v>25</v>
      </c>
      <c r="K515" s="239">
        <v>14500496</v>
      </c>
      <c r="L515" s="239">
        <v>140130311</v>
      </c>
      <c r="M515" s="239">
        <v>1</v>
      </c>
      <c r="N515" s="239">
        <v>11</v>
      </c>
      <c r="O515" s="239">
        <v>2014</v>
      </c>
      <c r="P515" s="239" t="s">
        <v>386</v>
      </c>
      <c r="Q515" s="239">
        <v>8</v>
      </c>
      <c r="S515" s="239">
        <v>3</v>
      </c>
      <c r="T515" s="239">
        <v>0</v>
      </c>
      <c r="U515" s="239">
        <v>1</v>
      </c>
      <c r="V515" s="239">
        <v>4</v>
      </c>
      <c r="W515" s="239">
        <v>83</v>
      </c>
      <c r="X515" s="239">
        <v>2</v>
      </c>
      <c r="Y515" s="239">
        <v>1</v>
      </c>
      <c r="Z515" s="239">
        <v>2</v>
      </c>
      <c r="AB515" s="239">
        <v>2</v>
      </c>
      <c r="AC515" s="239">
        <v>98</v>
      </c>
      <c r="AD515" s="239">
        <v>212</v>
      </c>
      <c r="AE515" s="239" t="s">
        <v>2633</v>
      </c>
      <c r="AF515" s="239" t="s">
        <v>378</v>
      </c>
      <c r="AG515" s="239">
        <v>3</v>
      </c>
      <c r="AH515" s="239">
        <v>2</v>
      </c>
      <c r="AI515" s="239">
        <v>4</v>
      </c>
      <c r="AJ515" s="239">
        <v>3</v>
      </c>
      <c r="AK515" s="239">
        <v>21</v>
      </c>
      <c r="AL515" s="239">
        <v>48</v>
      </c>
      <c r="AM515" s="239" t="s">
        <v>384</v>
      </c>
      <c r="AN515" s="239">
        <v>5</v>
      </c>
      <c r="AO515" s="239">
        <v>3</v>
      </c>
      <c r="AS515" s="239">
        <v>1</v>
      </c>
      <c r="AT515" s="239">
        <v>98</v>
      </c>
      <c r="AU515" s="239">
        <v>65</v>
      </c>
      <c r="AV515" s="239">
        <v>11</v>
      </c>
      <c r="AW515" s="239">
        <v>21</v>
      </c>
      <c r="CT515" s="239">
        <v>461677</v>
      </c>
      <c r="CU515" s="239">
        <v>4966552</v>
      </c>
      <c r="CV515" s="239">
        <v>44.8513515</v>
      </c>
      <c r="CW515" s="239">
        <v>-93.484982900000006</v>
      </c>
      <c r="CX515" s="239" t="s">
        <v>379</v>
      </c>
      <c r="CY515" s="239" t="s">
        <v>2708</v>
      </c>
    </row>
    <row r="516" spans="1:103" x14ac:dyDescent="0.25">
      <c r="A516" s="239">
        <v>10978892</v>
      </c>
      <c r="B516" s="239">
        <v>2</v>
      </c>
      <c r="C516" s="239">
        <v>212</v>
      </c>
      <c r="D516" s="239">
        <v>155.58799999999999</v>
      </c>
      <c r="E516" s="239">
        <v>27</v>
      </c>
      <c r="F516" s="239" t="s">
        <v>2515</v>
      </c>
      <c r="H516" s="239" t="s">
        <v>374</v>
      </c>
      <c r="I516" s="239">
        <v>25</v>
      </c>
      <c r="K516" s="239">
        <v>14508454</v>
      </c>
      <c r="L516" s="239">
        <v>142190201</v>
      </c>
      <c r="M516" s="239">
        <v>8</v>
      </c>
      <c r="N516" s="239">
        <v>7</v>
      </c>
      <c r="O516" s="239">
        <v>2014</v>
      </c>
      <c r="P516" s="239" t="s">
        <v>416</v>
      </c>
      <c r="Q516" s="239">
        <v>8</v>
      </c>
      <c r="R516" s="239" t="s">
        <v>393</v>
      </c>
      <c r="S516" s="239">
        <v>5</v>
      </c>
      <c r="T516" s="239">
        <v>0</v>
      </c>
      <c r="U516" s="239">
        <v>2</v>
      </c>
      <c r="V516" s="239">
        <v>1</v>
      </c>
      <c r="W516" s="239">
        <v>10</v>
      </c>
      <c r="X516" s="239">
        <v>2</v>
      </c>
      <c r="Y516" s="239">
        <v>1</v>
      </c>
      <c r="Z516" s="239">
        <v>1</v>
      </c>
      <c r="AB516" s="239">
        <v>1</v>
      </c>
      <c r="AC516" s="239">
        <v>98</v>
      </c>
      <c r="AD516" s="239" t="s">
        <v>404</v>
      </c>
      <c r="AE516" s="239" t="s">
        <v>2709</v>
      </c>
      <c r="AF516" s="239" t="s">
        <v>378</v>
      </c>
      <c r="AG516" s="239">
        <v>7</v>
      </c>
      <c r="AH516" s="239">
        <v>2</v>
      </c>
      <c r="AI516" s="239">
        <v>2</v>
      </c>
      <c r="AJ516" s="239">
        <v>3</v>
      </c>
      <c r="AK516" s="239">
        <v>21</v>
      </c>
      <c r="AL516" s="239">
        <v>23</v>
      </c>
      <c r="AM516" s="239" t="s">
        <v>374</v>
      </c>
      <c r="AN516" s="239">
        <v>5</v>
      </c>
      <c r="AO516" s="239">
        <v>5</v>
      </c>
      <c r="AP516" s="239">
        <v>15</v>
      </c>
      <c r="AS516" s="239">
        <v>1</v>
      </c>
      <c r="AT516" s="239">
        <v>98</v>
      </c>
      <c r="AU516" s="239">
        <v>65</v>
      </c>
      <c r="AV516" s="239">
        <v>11</v>
      </c>
      <c r="AW516" s="239">
        <v>21</v>
      </c>
      <c r="AX516" s="239">
        <v>2</v>
      </c>
      <c r="AY516" s="239">
        <v>4</v>
      </c>
      <c r="AZ516" s="239">
        <v>3</v>
      </c>
      <c r="BA516" s="239">
        <v>8</v>
      </c>
      <c r="BB516" s="239">
        <v>47</v>
      </c>
      <c r="BC516" s="239" t="s">
        <v>384</v>
      </c>
      <c r="BD516" s="239">
        <v>5</v>
      </c>
      <c r="BE516" s="239">
        <v>1</v>
      </c>
      <c r="BI516" s="239">
        <v>1</v>
      </c>
      <c r="BJ516" s="239">
        <v>98</v>
      </c>
      <c r="BK516" s="239">
        <v>65</v>
      </c>
      <c r="BL516" s="239">
        <v>11</v>
      </c>
      <c r="BM516" s="239">
        <v>21</v>
      </c>
      <c r="CT516" s="239">
        <v>461677</v>
      </c>
      <c r="CU516" s="239">
        <v>4966552</v>
      </c>
      <c r="CV516" s="239">
        <v>44.8513515</v>
      </c>
      <c r="CW516" s="239">
        <v>-93.484982900000006</v>
      </c>
      <c r="CX516" s="239" t="s">
        <v>379</v>
      </c>
      <c r="CY516" s="239" t="s">
        <v>2710</v>
      </c>
    </row>
    <row r="517" spans="1:103" x14ac:dyDescent="0.25">
      <c r="A517" s="239">
        <v>10982893</v>
      </c>
      <c r="B517" s="239">
        <v>2</v>
      </c>
      <c r="C517" s="239">
        <v>212</v>
      </c>
      <c r="D517" s="239">
        <v>155.58799999999999</v>
      </c>
      <c r="E517" s="239">
        <v>27</v>
      </c>
      <c r="F517" s="239" t="s">
        <v>2515</v>
      </c>
      <c r="H517" s="239" t="s">
        <v>374</v>
      </c>
      <c r="I517" s="239">
        <v>25</v>
      </c>
      <c r="K517" s="239">
        <v>14509108</v>
      </c>
      <c r="L517" s="239">
        <v>142460242</v>
      </c>
      <c r="M517" s="239">
        <v>8</v>
      </c>
      <c r="N517" s="239">
        <v>25</v>
      </c>
      <c r="O517" s="239">
        <v>2014</v>
      </c>
      <c r="P517" s="239" t="s">
        <v>381</v>
      </c>
      <c r="Q517" s="239">
        <v>7</v>
      </c>
      <c r="R517" s="239" t="s">
        <v>393</v>
      </c>
      <c r="S517" s="239">
        <v>4</v>
      </c>
      <c r="T517" s="239">
        <v>0</v>
      </c>
      <c r="U517" s="239">
        <v>2</v>
      </c>
      <c r="V517" s="239">
        <v>1</v>
      </c>
      <c r="W517" s="239">
        <v>10</v>
      </c>
      <c r="X517" s="239">
        <v>29</v>
      </c>
      <c r="Y517" s="239">
        <v>1</v>
      </c>
      <c r="Z517" s="239">
        <v>1</v>
      </c>
      <c r="AB517" s="239">
        <v>1</v>
      </c>
      <c r="AC517" s="239">
        <v>98</v>
      </c>
      <c r="AD517" s="239" t="s">
        <v>404</v>
      </c>
      <c r="AE517" s="239" t="s">
        <v>2711</v>
      </c>
      <c r="AF517" s="239" t="s">
        <v>378</v>
      </c>
      <c r="AG517" s="239">
        <v>7</v>
      </c>
      <c r="AH517" s="239">
        <v>2</v>
      </c>
      <c r="AI517" s="239">
        <v>2</v>
      </c>
      <c r="AJ517" s="239">
        <v>3</v>
      </c>
      <c r="AK517" s="239">
        <v>8</v>
      </c>
      <c r="AL517" s="239">
        <v>26</v>
      </c>
      <c r="AM517" s="239" t="s">
        <v>384</v>
      </c>
      <c r="AN517" s="239">
        <v>5</v>
      </c>
      <c r="AO517" s="239">
        <v>1</v>
      </c>
      <c r="AS517" s="239">
        <v>1</v>
      </c>
      <c r="AT517" s="239">
        <v>98</v>
      </c>
      <c r="AU517" s="239">
        <v>60</v>
      </c>
      <c r="AV517" s="239">
        <v>11</v>
      </c>
      <c r="AW517" s="239">
        <v>21</v>
      </c>
      <c r="AX517" s="239">
        <v>2</v>
      </c>
      <c r="AY517" s="239">
        <v>1</v>
      </c>
      <c r="AZ517" s="239">
        <v>3</v>
      </c>
      <c r="BA517" s="239">
        <v>21</v>
      </c>
      <c r="BB517" s="239">
        <v>31</v>
      </c>
      <c r="BC517" s="239" t="s">
        <v>374</v>
      </c>
      <c r="BD517" s="239">
        <v>5</v>
      </c>
      <c r="BE517" s="239">
        <v>5</v>
      </c>
      <c r="BI517" s="239">
        <v>1</v>
      </c>
      <c r="BJ517" s="239">
        <v>98</v>
      </c>
      <c r="BK517" s="239">
        <v>60</v>
      </c>
      <c r="BL517" s="239">
        <v>11</v>
      </c>
      <c r="BM517" s="239">
        <v>21</v>
      </c>
      <c r="CT517" s="239">
        <v>461677</v>
      </c>
      <c r="CU517" s="239">
        <v>4966552</v>
      </c>
      <c r="CV517" s="239">
        <v>44.8513515</v>
      </c>
      <c r="CW517" s="239">
        <v>-93.484982900000006</v>
      </c>
      <c r="CX517" s="239" t="s">
        <v>379</v>
      </c>
      <c r="CY517" s="239" t="s">
        <v>2712</v>
      </c>
    </row>
    <row r="518" spans="1:103" x14ac:dyDescent="0.25">
      <c r="A518" s="239">
        <v>10987210</v>
      </c>
      <c r="B518" s="239">
        <v>2</v>
      </c>
      <c r="C518" s="239">
        <v>212</v>
      </c>
      <c r="D518" s="239">
        <v>155.58799999999999</v>
      </c>
      <c r="E518" s="239">
        <v>27</v>
      </c>
      <c r="F518" s="239" t="s">
        <v>2515</v>
      </c>
      <c r="H518" s="239" t="s">
        <v>374</v>
      </c>
      <c r="I518" s="239">
        <v>25</v>
      </c>
      <c r="K518" s="239">
        <v>14510739</v>
      </c>
      <c r="L518" s="239">
        <v>142820254</v>
      </c>
      <c r="M518" s="239">
        <v>10</v>
      </c>
      <c r="N518" s="239">
        <v>8</v>
      </c>
      <c r="O518" s="239">
        <v>2014</v>
      </c>
      <c r="P518" s="239" t="s">
        <v>375</v>
      </c>
      <c r="Q518" s="239">
        <v>7</v>
      </c>
      <c r="R518" s="239" t="s">
        <v>393</v>
      </c>
      <c r="S518" s="239">
        <v>5</v>
      </c>
      <c r="T518" s="239">
        <v>0</v>
      </c>
      <c r="U518" s="239">
        <v>2</v>
      </c>
      <c r="V518" s="239">
        <v>10</v>
      </c>
      <c r="W518" s="239">
        <v>10</v>
      </c>
      <c r="X518" s="239">
        <v>2</v>
      </c>
      <c r="Y518" s="239">
        <v>1</v>
      </c>
      <c r="Z518" s="239">
        <v>1</v>
      </c>
      <c r="AB518" s="239">
        <v>1</v>
      </c>
      <c r="AC518" s="239">
        <v>98</v>
      </c>
      <c r="AD518" s="239" t="s">
        <v>404</v>
      </c>
      <c r="AE518" s="239">
        <v>4</v>
      </c>
      <c r="AF518" s="239" t="s">
        <v>378</v>
      </c>
      <c r="AG518" s="239">
        <v>5</v>
      </c>
      <c r="AH518" s="239">
        <v>2</v>
      </c>
      <c r="AI518" s="239">
        <v>41</v>
      </c>
      <c r="AJ518" s="239">
        <v>3</v>
      </c>
      <c r="AK518" s="239">
        <v>21</v>
      </c>
      <c r="AL518" s="239">
        <v>36</v>
      </c>
      <c r="AM518" s="239" t="s">
        <v>384</v>
      </c>
      <c r="AN518" s="239">
        <v>5</v>
      </c>
      <c r="AS518" s="239">
        <v>1</v>
      </c>
      <c r="AT518" s="239">
        <v>98</v>
      </c>
      <c r="AU518" s="239">
        <v>65</v>
      </c>
      <c r="AV518" s="239">
        <v>11</v>
      </c>
      <c r="AW518" s="239">
        <v>21</v>
      </c>
      <c r="AX518" s="239">
        <v>2</v>
      </c>
      <c r="AY518" s="239">
        <v>2</v>
      </c>
      <c r="AZ518" s="239">
        <v>3</v>
      </c>
      <c r="BA518" s="239">
        <v>28</v>
      </c>
      <c r="BB518" s="239">
        <v>57</v>
      </c>
      <c r="BC518" s="239" t="s">
        <v>384</v>
      </c>
      <c r="BD518" s="239">
        <v>5</v>
      </c>
      <c r="BE518" s="239">
        <v>2</v>
      </c>
      <c r="BI518" s="239">
        <v>1</v>
      </c>
      <c r="BJ518" s="239">
        <v>98</v>
      </c>
      <c r="BK518" s="239">
        <v>65</v>
      </c>
      <c r="BL518" s="239">
        <v>11</v>
      </c>
      <c r="BM518" s="239">
        <v>21</v>
      </c>
      <c r="CT518" s="239">
        <v>461677</v>
      </c>
      <c r="CU518" s="239">
        <v>4966552</v>
      </c>
      <c r="CV518" s="239">
        <v>44.8513515</v>
      </c>
      <c r="CW518" s="239">
        <v>-93.484982900000006</v>
      </c>
      <c r="CX518" s="239" t="s">
        <v>379</v>
      </c>
      <c r="CY518" s="239" t="s">
        <v>2713</v>
      </c>
    </row>
    <row r="519" spans="1:103" x14ac:dyDescent="0.25">
      <c r="A519" s="239">
        <v>11009649</v>
      </c>
      <c r="B519" s="239">
        <v>2</v>
      </c>
      <c r="C519" s="239">
        <v>212</v>
      </c>
      <c r="D519" s="239">
        <v>155.58799999999999</v>
      </c>
      <c r="E519" s="239">
        <v>27</v>
      </c>
      <c r="F519" s="239" t="s">
        <v>2515</v>
      </c>
      <c r="H519" s="239" t="s">
        <v>374</v>
      </c>
      <c r="I519" s="239">
        <v>25</v>
      </c>
      <c r="K519" s="239">
        <v>201400049946</v>
      </c>
      <c r="L519" s="239">
        <v>150080073</v>
      </c>
      <c r="M519" s="239">
        <v>12</v>
      </c>
      <c r="N519" s="239">
        <v>27</v>
      </c>
      <c r="O519" s="239">
        <v>2014</v>
      </c>
      <c r="P519" s="239" t="s">
        <v>386</v>
      </c>
      <c r="Q519" s="239">
        <v>8</v>
      </c>
      <c r="S519" s="239">
        <v>5</v>
      </c>
      <c r="T519" s="239">
        <v>0</v>
      </c>
      <c r="U519" s="239">
        <v>2</v>
      </c>
      <c r="V519" s="239">
        <v>10</v>
      </c>
      <c r="W519" s="239">
        <v>10</v>
      </c>
      <c r="X519" s="239">
        <v>26</v>
      </c>
      <c r="Y519" s="239">
        <v>1</v>
      </c>
      <c r="Z519" s="239">
        <v>4</v>
      </c>
      <c r="AB519" s="239">
        <v>5</v>
      </c>
      <c r="AC519" s="239">
        <v>98</v>
      </c>
      <c r="AF519" s="239" t="s">
        <v>378</v>
      </c>
      <c r="AG519" s="239">
        <v>5</v>
      </c>
      <c r="AH519" s="239">
        <v>2</v>
      </c>
      <c r="AI519" s="239">
        <v>2</v>
      </c>
      <c r="AJ519" s="239">
        <v>3</v>
      </c>
      <c r="AK519" s="239">
        <v>21</v>
      </c>
      <c r="AL519" s="239">
        <v>17</v>
      </c>
      <c r="AM519" s="239" t="s">
        <v>384</v>
      </c>
      <c r="AN519" s="239">
        <v>5</v>
      </c>
      <c r="AO519" s="239">
        <v>5</v>
      </c>
      <c r="AS519" s="239">
        <v>3</v>
      </c>
      <c r="AT519" s="239">
        <v>98</v>
      </c>
      <c r="AU519" s="239">
        <v>65</v>
      </c>
      <c r="AV519" s="239">
        <v>11</v>
      </c>
      <c r="AW519" s="239">
        <v>20</v>
      </c>
      <c r="AX519" s="239">
        <v>2</v>
      </c>
      <c r="AY519" s="239">
        <v>2</v>
      </c>
      <c r="AZ519" s="239">
        <v>3</v>
      </c>
      <c r="BA519" s="239">
        <v>21</v>
      </c>
      <c r="BB519" s="239">
        <v>25</v>
      </c>
      <c r="BC519" s="239" t="s">
        <v>384</v>
      </c>
      <c r="BD519" s="239">
        <v>5</v>
      </c>
      <c r="BE519" s="239">
        <v>1</v>
      </c>
      <c r="BI519" s="239">
        <v>3</v>
      </c>
      <c r="BJ519" s="239">
        <v>98</v>
      </c>
      <c r="BK519" s="239">
        <v>65</v>
      </c>
      <c r="BL519" s="239">
        <v>11</v>
      </c>
      <c r="BM519" s="239">
        <v>20</v>
      </c>
      <c r="CT519" s="239">
        <v>461677</v>
      </c>
      <c r="CU519" s="239">
        <v>4966552</v>
      </c>
      <c r="CV519" s="239">
        <v>44.8513515</v>
      </c>
      <c r="CW519" s="239">
        <v>-93.484982900000006</v>
      </c>
      <c r="CX519" s="239" t="s">
        <v>379</v>
      </c>
    </row>
    <row r="520" spans="1:103" x14ac:dyDescent="0.25">
      <c r="A520" s="239">
        <v>11026438</v>
      </c>
      <c r="B520" s="239">
        <v>2</v>
      </c>
      <c r="C520" s="239">
        <v>212</v>
      </c>
      <c r="D520" s="239">
        <v>155.58799999999999</v>
      </c>
      <c r="E520" s="239">
        <v>27</v>
      </c>
      <c r="F520" s="239" t="s">
        <v>2515</v>
      </c>
      <c r="H520" s="239" t="s">
        <v>374</v>
      </c>
      <c r="I520" s="239">
        <v>25</v>
      </c>
      <c r="K520" s="239">
        <v>15501557</v>
      </c>
      <c r="L520" s="239">
        <v>150370262</v>
      </c>
      <c r="M520" s="239">
        <v>1</v>
      </c>
      <c r="N520" s="239">
        <v>8</v>
      </c>
      <c r="O520" s="239">
        <v>2015</v>
      </c>
      <c r="P520" s="239" t="s">
        <v>416</v>
      </c>
      <c r="Q520" s="239">
        <v>14</v>
      </c>
      <c r="R520" s="239" t="s">
        <v>376</v>
      </c>
      <c r="S520" s="239">
        <v>5</v>
      </c>
      <c r="T520" s="239">
        <v>0</v>
      </c>
      <c r="U520" s="239">
        <v>2</v>
      </c>
      <c r="V520" s="239">
        <v>1</v>
      </c>
      <c r="W520" s="239">
        <v>10</v>
      </c>
      <c r="X520" s="239">
        <v>2</v>
      </c>
      <c r="Y520" s="239">
        <v>1</v>
      </c>
      <c r="Z520" s="239">
        <v>4</v>
      </c>
      <c r="AB520" s="239">
        <v>2</v>
      </c>
      <c r="AC520" s="239">
        <v>98</v>
      </c>
      <c r="AD520" s="239" t="s">
        <v>404</v>
      </c>
      <c r="AE520" s="239" t="s">
        <v>2706</v>
      </c>
      <c r="AF520" s="239" t="s">
        <v>378</v>
      </c>
      <c r="AG520" s="239">
        <v>7</v>
      </c>
      <c r="AH520" s="239">
        <v>1</v>
      </c>
      <c r="AI520" s="239">
        <v>2</v>
      </c>
      <c r="AJ520" s="239">
        <v>4</v>
      </c>
      <c r="AK520" s="239">
        <v>21</v>
      </c>
      <c r="AN520" s="239">
        <v>99</v>
      </c>
      <c r="AO520" s="239">
        <v>5</v>
      </c>
      <c r="AS520" s="239">
        <v>3</v>
      </c>
      <c r="AT520" s="239">
        <v>98</v>
      </c>
      <c r="AU520" s="239">
        <v>60</v>
      </c>
      <c r="AV520" s="239">
        <v>10</v>
      </c>
      <c r="AW520" s="239">
        <v>21</v>
      </c>
      <c r="AX520" s="239">
        <v>2</v>
      </c>
      <c r="AY520" s="239">
        <v>2</v>
      </c>
      <c r="AZ520" s="239">
        <v>4</v>
      </c>
      <c r="BA520" s="239">
        <v>21</v>
      </c>
      <c r="BB520" s="239">
        <v>24</v>
      </c>
      <c r="BC520" s="239" t="s">
        <v>384</v>
      </c>
      <c r="BD520" s="239">
        <v>5</v>
      </c>
      <c r="BE520" s="239">
        <v>1</v>
      </c>
      <c r="BI520" s="239">
        <v>3</v>
      </c>
      <c r="BJ520" s="239">
        <v>98</v>
      </c>
      <c r="BK520" s="239">
        <v>60</v>
      </c>
      <c r="BL520" s="239">
        <v>10</v>
      </c>
      <c r="BM520" s="239">
        <v>21</v>
      </c>
      <c r="CT520" s="239">
        <v>461677</v>
      </c>
      <c r="CU520" s="239">
        <v>4966552</v>
      </c>
      <c r="CV520" s="239">
        <v>44.8513515</v>
      </c>
      <c r="CW520" s="239">
        <v>-93.484982900000006</v>
      </c>
      <c r="CX520" s="239" t="s">
        <v>379</v>
      </c>
      <c r="CY520" s="239" t="s">
        <v>2714</v>
      </c>
    </row>
    <row r="521" spans="1:103" x14ac:dyDescent="0.25">
      <c r="A521" s="239">
        <v>11016193</v>
      </c>
      <c r="B521" s="239">
        <v>2</v>
      </c>
      <c r="C521" s="239">
        <v>212</v>
      </c>
      <c r="D521" s="239">
        <v>155.58799999999999</v>
      </c>
      <c r="E521" s="239">
        <v>27</v>
      </c>
      <c r="F521" s="239" t="s">
        <v>2515</v>
      </c>
      <c r="H521" s="239" t="s">
        <v>374</v>
      </c>
      <c r="I521" s="239">
        <v>25</v>
      </c>
      <c r="K521" s="239">
        <v>15500635</v>
      </c>
      <c r="L521" s="239">
        <v>150110260</v>
      </c>
      <c r="M521" s="239">
        <v>1</v>
      </c>
      <c r="N521" s="239">
        <v>10</v>
      </c>
      <c r="O521" s="239">
        <v>2015</v>
      </c>
      <c r="P521" s="239" t="s">
        <v>386</v>
      </c>
      <c r="Q521" s="239">
        <v>10</v>
      </c>
      <c r="R521" s="239" t="s">
        <v>393</v>
      </c>
      <c r="S521" s="239">
        <v>5</v>
      </c>
      <c r="T521" s="239">
        <v>0</v>
      </c>
      <c r="U521" s="239">
        <v>2</v>
      </c>
      <c r="V521" s="239">
        <v>10</v>
      </c>
      <c r="W521" s="239">
        <v>10</v>
      </c>
      <c r="X521" s="239">
        <v>2</v>
      </c>
      <c r="Y521" s="239">
        <v>1</v>
      </c>
      <c r="Z521" s="239">
        <v>2</v>
      </c>
      <c r="AB521" s="239">
        <v>5</v>
      </c>
      <c r="AC521" s="239">
        <v>98</v>
      </c>
      <c r="AD521" s="239" t="s">
        <v>404</v>
      </c>
      <c r="AE521" s="239" t="s">
        <v>2709</v>
      </c>
      <c r="AF521" s="239" t="s">
        <v>378</v>
      </c>
      <c r="AG521" s="239">
        <v>5</v>
      </c>
      <c r="AH521" s="239">
        <v>2</v>
      </c>
      <c r="AI521" s="239">
        <v>2</v>
      </c>
      <c r="AJ521" s="239">
        <v>3</v>
      </c>
      <c r="AK521" s="239">
        <v>21</v>
      </c>
      <c r="AL521" s="239">
        <v>59</v>
      </c>
      <c r="AM521" s="239" t="s">
        <v>384</v>
      </c>
      <c r="AN521" s="239">
        <v>5</v>
      </c>
      <c r="AS521" s="239">
        <v>1</v>
      </c>
      <c r="AT521" s="239">
        <v>98</v>
      </c>
      <c r="AU521" s="239">
        <v>60</v>
      </c>
      <c r="AV521" s="239">
        <v>10</v>
      </c>
      <c r="AW521" s="239">
        <v>21</v>
      </c>
      <c r="AX521" s="239">
        <v>2</v>
      </c>
      <c r="AY521" s="239">
        <v>2</v>
      </c>
      <c r="AZ521" s="239">
        <v>3</v>
      </c>
      <c r="BA521" s="239">
        <v>21</v>
      </c>
      <c r="BB521" s="239">
        <v>66</v>
      </c>
      <c r="BC521" s="239" t="s">
        <v>374</v>
      </c>
      <c r="BD521" s="239">
        <v>5</v>
      </c>
      <c r="BE521" s="239">
        <v>1</v>
      </c>
      <c r="BI521" s="239">
        <v>1</v>
      </c>
      <c r="BJ521" s="239">
        <v>98</v>
      </c>
      <c r="BK521" s="239">
        <v>60</v>
      </c>
      <c r="BL521" s="239">
        <v>10</v>
      </c>
      <c r="BM521" s="239">
        <v>21</v>
      </c>
      <c r="CT521" s="239">
        <v>461677</v>
      </c>
      <c r="CU521" s="239">
        <v>4966552</v>
      </c>
      <c r="CV521" s="239">
        <v>44.8513515</v>
      </c>
      <c r="CW521" s="239">
        <v>-93.484982900000006</v>
      </c>
      <c r="CX521" s="239" t="s">
        <v>379</v>
      </c>
      <c r="CY521" s="239" t="s">
        <v>2715</v>
      </c>
    </row>
    <row r="522" spans="1:103" x14ac:dyDescent="0.25">
      <c r="A522" s="239">
        <v>11025588</v>
      </c>
      <c r="B522" s="239">
        <v>2</v>
      </c>
      <c r="C522" s="239">
        <v>212</v>
      </c>
      <c r="D522" s="239">
        <v>155.58799999999999</v>
      </c>
      <c r="E522" s="239">
        <v>27</v>
      </c>
      <c r="F522" s="239" t="s">
        <v>2515</v>
      </c>
      <c r="H522" s="239" t="s">
        <v>374</v>
      </c>
      <c r="I522" s="239">
        <v>25</v>
      </c>
      <c r="K522" s="239">
        <v>201500001231</v>
      </c>
      <c r="L522" s="239">
        <v>150260106</v>
      </c>
      <c r="M522" s="239">
        <v>1</v>
      </c>
      <c r="N522" s="239">
        <v>10</v>
      </c>
      <c r="O522" s="239">
        <v>2015</v>
      </c>
      <c r="P522" s="239" t="s">
        <v>386</v>
      </c>
      <c r="Q522" s="239">
        <v>9</v>
      </c>
      <c r="S522" s="239">
        <v>4</v>
      </c>
      <c r="T522" s="239">
        <v>0</v>
      </c>
      <c r="U522" s="239">
        <v>1</v>
      </c>
      <c r="V522" s="239">
        <v>4</v>
      </c>
      <c r="W522" s="239">
        <v>10</v>
      </c>
      <c r="X522" s="239">
        <v>26</v>
      </c>
      <c r="Y522" s="239">
        <v>1</v>
      </c>
      <c r="Z522" s="239">
        <v>2</v>
      </c>
      <c r="AB522" s="239">
        <v>90</v>
      </c>
      <c r="AC522" s="239">
        <v>98</v>
      </c>
      <c r="AF522" s="239" t="s">
        <v>378</v>
      </c>
      <c r="AG522" s="239">
        <v>3</v>
      </c>
      <c r="AH522" s="239">
        <v>2</v>
      </c>
      <c r="AI522" s="239">
        <v>2</v>
      </c>
      <c r="AJ522" s="239">
        <v>4</v>
      </c>
      <c r="AK522" s="239">
        <v>21</v>
      </c>
      <c r="AL522" s="239">
        <v>18</v>
      </c>
      <c r="AM522" s="239" t="s">
        <v>384</v>
      </c>
      <c r="AN522" s="239">
        <v>5</v>
      </c>
      <c r="AO522" s="239">
        <v>16</v>
      </c>
      <c r="AS522" s="239">
        <v>2</v>
      </c>
      <c r="AT522" s="239">
        <v>98</v>
      </c>
      <c r="AU522" s="239">
        <v>25</v>
      </c>
      <c r="AV522" s="239">
        <v>10</v>
      </c>
      <c r="AW522" s="239">
        <v>20</v>
      </c>
      <c r="CT522" s="239">
        <v>461677</v>
      </c>
      <c r="CU522" s="239">
        <v>4966552</v>
      </c>
      <c r="CV522" s="239">
        <v>44.8513515</v>
      </c>
      <c r="CW522" s="239">
        <v>-93.484982900000006</v>
      </c>
      <c r="CX522" s="239" t="s">
        <v>379</v>
      </c>
    </row>
    <row r="523" spans="1:103" x14ac:dyDescent="0.25">
      <c r="A523" s="239">
        <v>11040937</v>
      </c>
      <c r="B523" s="239">
        <v>2</v>
      </c>
      <c r="C523" s="239">
        <v>212</v>
      </c>
      <c r="D523" s="239">
        <v>155.58799999999999</v>
      </c>
      <c r="E523" s="239">
        <v>27</v>
      </c>
      <c r="F523" s="239" t="s">
        <v>2515</v>
      </c>
      <c r="H523" s="239" t="s">
        <v>374</v>
      </c>
      <c r="I523" s="239">
        <v>25</v>
      </c>
      <c r="K523" s="239">
        <v>201500016070</v>
      </c>
      <c r="L523" s="239">
        <v>151380030</v>
      </c>
      <c r="M523" s="239">
        <v>4</v>
      </c>
      <c r="N523" s="239">
        <v>26</v>
      </c>
      <c r="O523" s="239">
        <v>2015</v>
      </c>
      <c r="P523" s="239" t="s">
        <v>389</v>
      </c>
      <c r="Q523" s="239">
        <v>16</v>
      </c>
      <c r="S523" s="239">
        <v>4</v>
      </c>
      <c r="T523" s="239">
        <v>0</v>
      </c>
      <c r="U523" s="239">
        <v>1</v>
      </c>
      <c r="V523" s="239">
        <v>90</v>
      </c>
      <c r="W523" s="239">
        <v>9</v>
      </c>
      <c r="X523" s="239">
        <v>90</v>
      </c>
      <c r="Y523" s="239">
        <v>1</v>
      </c>
      <c r="Z523" s="239">
        <v>1</v>
      </c>
      <c r="AB523" s="239">
        <v>1</v>
      </c>
      <c r="AF523" s="239" t="s">
        <v>378</v>
      </c>
      <c r="AG523" s="239">
        <v>2</v>
      </c>
      <c r="AH523" s="239">
        <v>2</v>
      </c>
      <c r="AI523" s="239">
        <v>2</v>
      </c>
      <c r="AJ523" s="239">
        <v>3</v>
      </c>
      <c r="AK523" s="239">
        <v>23</v>
      </c>
      <c r="AL523" s="239">
        <v>18</v>
      </c>
      <c r="AM523" s="239" t="s">
        <v>384</v>
      </c>
      <c r="AN523" s="239">
        <v>5</v>
      </c>
      <c r="AO523" s="239">
        <v>1</v>
      </c>
      <c r="AS523" s="239">
        <v>4</v>
      </c>
      <c r="AT523" s="239">
        <v>20</v>
      </c>
      <c r="AU523" s="239">
        <v>40</v>
      </c>
      <c r="AV523" s="239">
        <v>11</v>
      </c>
      <c r="AW523" s="239">
        <v>21</v>
      </c>
      <c r="AX523" s="239">
        <v>6</v>
      </c>
      <c r="AY523" s="239">
        <v>62</v>
      </c>
      <c r="BB523" s="239">
        <v>41</v>
      </c>
      <c r="BC523" s="239" t="s">
        <v>374</v>
      </c>
      <c r="BG523" s="239">
        <v>25</v>
      </c>
      <c r="BI523" s="239">
        <v>4</v>
      </c>
      <c r="BJ523" s="239">
        <v>20</v>
      </c>
      <c r="BK523" s="239">
        <v>40</v>
      </c>
      <c r="BL523" s="239">
        <v>11</v>
      </c>
      <c r="BM523" s="239">
        <v>21</v>
      </c>
      <c r="CT523" s="239">
        <v>461677</v>
      </c>
      <c r="CU523" s="239">
        <v>4966552</v>
      </c>
      <c r="CV523" s="239">
        <v>44.8513515</v>
      </c>
      <c r="CW523" s="239">
        <v>-93.484982900000006</v>
      </c>
      <c r="CX523" s="239" t="s">
        <v>379</v>
      </c>
    </row>
    <row r="524" spans="1:103" x14ac:dyDescent="0.25">
      <c r="A524" s="239">
        <v>11040294</v>
      </c>
      <c r="B524" s="239">
        <v>2</v>
      </c>
      <c r="C524" s="239">
        <v>212</v>
      </c>
      <c r="D524" s="239">
        <v>155.58799999999999</v>
      </c>
      <c r="E524" s="239">
        <v>27</v>
      </c>
      <c r="F524" s="239" t="s">
        <v>2515</v>
      </c>
      <c r="H524" s="239" t="s">
        <v>374</v>
      </c>
      <c r="I524" s="239">
        <v>25</v>
      </c>
      <c r="K524" s="239">
        <v>15504565</v>
      </c>
      <c r="L524" s="239">
        <v>151270233</v>
      </c>
      <c r="M524" s="239">
        <v>5</v>
      </c>
      <c r="N524" s="239">
        <v>5</v>
      </c>
      <c r="O524" s="239">
        <v>2015</v>
      </c>
      <c r="P524" s="239" t="s">
        <v>391</v>
      </c>
      <c r="Q524" s="239">
        <v>7</v>
      </c>
      <c r="R524" s="239" t="s">
        <v>512</v>
      </c>
      <c r="S524" s="239">
        <v>5</v>
      </c>
      <c r="T524" s="239">
        <v>0</v>
      </c>
      <c r="U524" s="239">
        <v>2</v>
      </c>
      <c r="V524" s="239">
        <v>1</v>
      </c>
      <c r="W524" s="239">
        <v>10</v>
      </c>
      <c r="X524" s="239">
        <v>2</v>
      </c>
      <c r="Y524" s="239">
        <v>1</v>
      </c>
      <c r="Z524" s="239">
        <v>1</v>
      </c>
      <c r="AB524" s="239">
        <v>1</v>
      </c>
      <c r="AC524" s="239">
        <v>98</v>
      </c>
      <c r="AD524" s="239" t="s">
        <v>404</v>
      </c>
      <c r="AE524" s="239" t="s">
        <v>2633</v>
      </c>
      <c r="AF524" s="239" t="s">
        <v>378</v>
      </c>
      <c r="AG524" s="239">
        <v>7</v>
      </c>
      <c r="AH524" s="239">
        <v>2</v>
      </c>
      <c r="AI524" s="239">
        <v>2</v>
      </c>
      <c r="AJ524" s="239">
        <v>3</v>
      </c>
      <c r="AK524" s="239">
        <v>21</v>
      </c>
      <c r="AL524" s="239">
        <v>47</v>
      </c>
      <c r="AM524" s="239" t="s">
        <v>384</v>
      </c>
      <c r="AN524" s="239">
        <v>5</v>
      </c>
      <c r="AO524" s="239">
        <v>1</v>
      </c>
      <c r="AS524" s="239">
        <v>1</v>
      </c>
      <c r="AT524" s="239">
        <v>98</v>
      </c>
      <c r="AU524" s="239">
        <v>60</v>
      </c>
      <c r="AV524" s="239">
        <v>11</v>
      </c>
      <c r="AW524" s="239">
        <v>21</v>
      </c>
      <c r="AX524" s="239">
        <v>2</v>
      </c>
      <c r="AY524" s="239">
        <v>2</v>
      </c>
      <c r="AZ524" s="239">
        <v>3</v>
      </c>
      <c r="BA524" s="239">
        <v>21</v>
      </c>
      <c r="BB524" s="239">
        <v>57</v>
      </c>
      <c r="BC524" s="239" t="s">
        <v>374</v>
      </c>
      <c r="BD524" s="239">
        <v>5</v>
      </c>
      <c r="BE524" s="239">
        <v>5</v>
      </c>
      <c r="BI524" s="239">
        <v>1</v>
      </c>
      <c r="BJ524" s="239">
        <v>98</v>
      </c>
      <c r="BK524" s="239">
        <v>60</v>
      </c>
      <c r="BL524" s="239">
        <v>11</v>
      </c>
      <c r="BM524" s="239">
        <v>21</v>
      </c>
      <c r="CT524" s="239">
        <v>461677</v>
      </c>
      <c r="CU524" s="239">
        <v>4966552</v>
      </c>
      <c r="CV524" s="239">
        <v>44.8513515</v>
      </c>
      <c r="CW524" s="239">
        <v>-93.484982900000006</v>
      </c>
      <c r="CX524" s="239" t="s">
        <v>379</v>
      </c>
      <c r="CY524" s="239" t="s">
        <v>2716</v>
      </c>
    </row>
    <row r="525" spans="1:103" x14ac:dyDescent="0.25">
      <c r="A525" s="239">
        <v>11042792</v>
      </c>
      <c r="B525" s="239">
        <v>2</v>
      </c>
      <c r="C525" s="239">
        <v>212</v>
      </c>
      <c r="D525" s="239">
        <v>155.58799999999999</v>
      </c>
      <c r="E525" s="239">
        <v>27</v>
      </c>
      <c r="F525" s="239" t="s">
        <v>2515</v>
      </c>
      <c r="H525" s="239" t="s">
        <v>374</v>
      </c>
      <c r="I525" s="239">
        <v>25</v>
      </c>
      <c r="K525" s="239">
        <v>15505984</v>
      </c>
      <c r="L525" s="239">
        <v>151620253</v>
      </c>
      <c r="M525" s="239">
        <v>6</v>
      </c>
      <c r="N525" s="239">
        <v>10</v>
      </c>
      <c r="O525" s="239">
        <v>2015</v>
      </c>
      <c r="P525" s="239" t="s">
        <v>375</v>
      </c>
      <c r="Q525" s="239">
        <v>17</v>
      </c>
      <c r="R525" s="239" t="s">
        <v>512</v>
      </c>
      <c r="S525" s="239">
        <v>5</v>
      </c>
      <c r="T525" s="239">
        <v>0</v>
      </c>
      <c r="U525" s="239">
        <v>2</v>
      </c>
      <c r="V525" s="239">
        <v>1</v>
      </c>
      <c r="W525" s="239">
        <v>10</v>
      </c>
      <c r="X525" s="239">
        <v>2</v>
      </c>
      <c r="Y525" s="239">
        <v>1</v>
      </c>
      <c r="Z525" s="239">
        <v>1</v>
      </c>
      <c r="AB525" s="239">
        <v>1</v>
      </c>
      <c r="AC525" s="239">
        <v>1</v>
      </c>
      <c r="AD525" s="239" t="s">
        <v>404</v>
      </c>
      <c r="AE525" s="239" t="s">
        <v>2633</v>
      </c>
      <c r="AF525" s="239" t="s">
        <v>378</v>
      </c>
      <c r="AG525" s="239">
        <v>7</v>
      </c>
      <c r="AH525" s="239">
        <v>2</v>
      </c>
      <c r="AI525" s="239">
        <v>4</v>
      </c>
      <c r="AJ525" s="239">
        <v>5</v>
      </c>
      <c r="AK525" s="239">
        <v>26</v>
      </c>
      <c r="AL525" s="239">
        <v>34</v>
      </c>
      <c r="AM525" s="239" t="s">
        <v>384</v>
      </c>
      <c r="AN525" s="239">
        <v>5</v>
      </c>
      <c r="AO525" s="239">
        <v>1</v>
      </c>
      <c r="AS525" s="239">
        <v>1</v>
      </c>
      <c r="AT525" s="239">
        <v>98</v>
      </c>
      <c r="AU525" s="239">
        <v>55</v>
      </c>
      <c r="AV525" s="239">
        <v>11</v>
      </c>
      <c r="AW525" s="239">
        <v>21</v>
      </c>
      <c r="AX525" s="239">
        <v>2</v>
      </c>
      <c r="AY525" s="239">
        <v>4</v>
      </c>
      <c r="AZ525" s="239">
        <v>5</v>
      </c>
      <c r="BA525" s="239">
        <v>21</v>
      </c>
      <c r="BB525" s="239">
        <v>22</v>
      </c>
      <c r="BC525" s="239" t="s">
        <v>374</v>
      </c>
      <c r="BD525" s="239">
        <v>5</v>
      </c>
      <c r="BE525" s="239">
        <v>15</v>
      </c>
      <c r="BI525" s="239">
        <v>1</v>
      </c>
      <c r="BJ525" s="239">
        <v>98</v>
      </c>
      <c r="BK525" s="239">
        <v>55</v>
      </c>
      <c r="BL525" s="239">
        <v>11</v>
      </c>
      <c r="BM525" s="239">
        <v>21</v>
      </c>
      <c r="CT525" s="239">
        <v>461677</v>
      </c>
      <c r="CU525" s="239">
        <v>4966552</v>
      </c>
      <c r="CV525" s="239">
        <v>44.8513515</v>
      </c>
      <c r="CW525" s="239">
        <v>-93.484982900000006</v>
      </c>
      <c r="CX525" s="239" t="s">
        <v>379</v>
      </c>
      <c r="CY525" s="239" t="s">
        <v>2717</v>
      </c>
    </row>
    <row r="526" spans="1:103" x14ac:dyDescent="0.25">
      <c r="A526" s="239">
        <v>11042882</v>
      </c>
      <c r="B526" s="239">
        <v>2</v>
      </c>
      <c r="C526" s="239">
        <v>212</v>
      </c>
      <c r="D526" s="239">
        <v>155.58799999999999</v>
      </c>
      <c r="E526" s="239">
        <v>27</v>
      </c>
      <c r="F526" s="239" t="s">
        <v>2515</v>
      </c>
      <c r="H526" s="239" t="s">
        <v>374</v>
      </c>
      <c r="I526" s="239">
        <v>25</v>
      </c>
      <c r="K526" s="239">
        <v>15506057</v>
      </c>
      <c r="L526" s="239">
        <v>151630216</v>
      </c>
      <c r="M526" s="239">
        <v>6</v>
      </c>
      <c r="N526" s="239">
        <v>12</v>
      </c>
      <c r="O526" s="239">
        <v>2015</v>
      </c>
      <c r="P526" s="239" t="s">
        <v>383</v>
      </c>
      <c r="Q526" s="239">
        <v>14</v>
      </c>
      <c r="R526" s="239" t="s">
        <v>393</v>
      </c>
      <c r="S526" s="239">
        <v>5</v>
      </c>
      <c r="T526" s="239">
        <v>0</v>
      </c>
      <c r="U526" s="239">
        <v>2</v>
      </c>
      <c r="V526" s="239">
        <v>1</v>
      </c>
      <c r="W526" s="239">
        <v>10</v>
      </c>
      <c r="X526" s="239">
        <v>2</v>
      </c>
      <c r="Y526" s="239">
        <v>1</v>
      </c>
      <c r="Z526" s="239">
        <v>1</v>
      </c>
      <c r="AB526" s="239">
        <v>1</v>
      </c>
      <c r="AC526" s="239">
        <v>1</v>
      </c>
      <c r="AD526" s="239" t="s">
        <v>404</v>
      </c>
      <c r="AE526" s="239" t="s">
        <v>2718</v>
      </c>
      <c r="AF526" s="239" t="s">
        <v>378</v>
      </c>
      <c r="AG526" s="239">
        <v>7</v>
      </c>
      <c r="AH526" s="239">
        <v>2</v>
      </c>
      <c r="AI526" s="239">
        <v>2</v>
      </c>
      <c r="AJ526" s="239">
        <v>3</v>
      </c>
      <c r="AK526" s="239">
        <v>21</v>
      </c>
      <c r="AL526" s="239">
        <v>48</v>
      </c>
      <c r="AM526" s="239" t="s">
        <v>384</v>
      </c>
      <c r="AN526" s="239">
        <v>5</v>
      </c>
      <c r="AO526" s="239">
        <v>5</v>
      </c>
      <c r="AP526" s="239">
        <v>15</v>
      </c>
      <c r="AS526" s="239">
        <v>1</v>
      </c>
      <c r="AT526" s="239">
        <v>98</v>
      </c>
      <c r="AU526" s="239">
        <v>65</v>
      </c>
      <c r="AV526" s="239">
        <v>11</v>
      </c>
      <c r="AW526" s="239">
        <v>21</v>
      </c>
      <c r="AX526" s="239">
        <v>2</v>
      </c>
      <c r="AY526" s="239">
        <v>2</v>
      </c>
      <c r="AZ526" s="239">
        <v>3</v>
      </c>
      <c r="BA526" s="239">
        <v>8</v>
      </c>
      <c r="BB526" s="239">
        <v>25</v>
      </c>
      <c r="BC526" s="239" t="s">
        <v>384</v>
      </c>
      <c r="BD526" s="239">
        <v>5</v>
      </c>
      <c r="BE526" s="239">
        <v>1</v>
      </c>
      <c r="BI526" s="239">
        <v>1</v>
      </c>
      <c r="BJ526" s="239">
        <v>98</v>
      </c>
      <c r="BK526" s="239">
        <v>65</v>
      </c>
      <c r="BL526" s="239">
        <v>11</v>
      </c>
      <c r="BM526" s="239">
        <v>21</v>
      </c>
      <c r="CT526" s="239">
        <v>461677</v>
      </c>
      <c r="CU526" s="239">
        <v>4966552</v>
      </c>
      <c r="CV526" s="239">
        <v>44.8513515</v>
      </c>
      <c r="CW526" s="239">
        <v>-93.484982900000006</v>
      </c>
      <c r="CX526" s="239" t="s">
        <v>379</v>
      </c>
      <c r="CY526" s="239" t="s">
        <v>2719</v>
      </c>
    </row>
    <row r="527" spans="1:103" x14ac:dyDescent="0.25">
      <c r="A527" s="239">
        <v>11067859</v>
      </c>
      <c r="B527" s="239">
        <v>2</v>
      </c>
      <c r="C527" s="239">
        <v>212</v>
      </c>
      <c r="D527" s="239">
        <v>155.58799999999999</v>
      </c>
      <c r="E527" s="239">
        <v>27</v>
      </c>
      <c r="F527" s="239" t="s">
        <v>2515</v>
      </c>
      <c r="H527" s="239" t="s">
        <v>374</v>
      </c>
      <c r="I527" s="239">
        <v>25</v>
      </c>
      <c r="K527" s="239">
        <v>15509662</v>
      </c>
      <c r="L527" s="239">
        <v>152610279</v>
      </c>
      <c r="M527" s="239">
        <v>9</v>
      </c>
      <c r="N527" s="239">
        <v>17</v>
      </c>
      <c r="O527" s="239">
        <v>2015</v>
      </c>
      <c r="P527" s="239" t="s">
        <v>416</v>
      </c>
      <c r="Q527" s="239">
        <v>13</v>
      </c>
      <c r="R527" s="239" t="s">
        <v>393</v>
      </c>
      <c r="S527" s="239">
        <v>5</v>
      </c>
      <c r="T527" s="239">
        <v>0</v>
      </c>
      <c r="U527" s="239">
        <v>2</v>
      </c>
      <c r="V527" s="239">
        <v>90</v>
      </c>
      <c r="W527" s="239">
        <v>10</v>
      </c>
      <c r="X527" s="239">
        <v>2</v>
      </c>
      <c r="Y527" s="239">
        <v>1</v>
      </c>
      <c r="Z527" s="239">
        <v>3</v>
      </c>
      <c r="AB527" s="239">
        <v>2</v>
      </c>
      <c r="AC527" s="239">
        <v>98</v>
      </c>
      <c r="AD527" s="239" t="s">
        <v>404</v>
      </c>
      <c r="AE527" s="239">
        <v>4</v>
      </c>
      <c r="AF527" s="239" t="s">
        <v>378</v>
      </c>
      <c r="AG527" s="239">
        <v>90</v>
      </c>
      <c r="AH527" s="239">
        <v>2</v>
      </c>
      <c r="AI527" s="239">
        <v>2</v>
      </c>
      <c r="AJ527" s="239">
        <v>3</v>
      </c>
      <c r="AK527" s="239">
        <v>21</v>
      </c>
      <c r="AL527" s="239">
        <v>40</v>
      </c>
      <c r="AM527" s="239" t="s">
        <v>374</v>
      </c>
      <c r="AN527" s="239">
        <v>5</v>
      </c>
      <c r="AO527" s="239">
        <v>3</v>
      </c>
      <c r="AP527" s="239">
        <v>15</v>
      </c>
      <c r="AS527" s="239">
        <v>1</v>
      </c>
      <c r="AT527" s="239">
        <v>98</v>
      </c>
      <c r="AU527" s="239">
        <v>65</v>
      </c>
      <c r="AV527" s="239">
        <v>11</v>
      </c>
      <c r="AW527" s="239">
        <v>21</v>
      </c>
      <c r="AX527" s="239">
        <v>2</v>
      </c>
      <c r="AY527" s="239">
        <v>4</v>
      </c>
      <c r="AZ527" s="239">
        <v>3</v>
      </c>
      <c r="BA527" s="239">
        <v>21</v>
      </c>
      <c r="BB527" s="239">
        <v>52</v>
      </c>
      <c r="BC527" s="239" t="s">
        <v>384</v>
      </c>
      <c r="BD527" s="239">
        <v>5</v>
      </c>
      <c r="BE527" s="239">
        <v>1</v>
      </c>
      <c r="BI527" s="239">
        <v>1</v>
      </c>
      <c r="BJ527" s="239">
        <v>98</v>
      </c>
      <c r="BK527" s="239">
        <v>65</v>
      </c>
      <c r="BL527" s="239">
        <v>11</v>
      </c>
      <c r="BM527" s="239">
        <v>21</v>
      </c>
      <c r="CT527" s="239">
        <v>461677</v>
      </c>
      <c r="CU527" s="239">
        <v>4966552</v>
      </c>
      <c r="CV527" s="239">
        <v>44.8513515</v>
      </c>
      <c r="CW527" s="239">
        <v>-93.484982900000006</v>
      </c>
      <c r="CX527" s="239" t="s">
        <v>379</v>
      </c>
      <c r="CY527" s="239" t="s">
        <v>2720</v>
      </c>
    </row>
    <row r="528" spans="1:103" x14ac:dyDescent="0.25">
      <c r="A528" s="239">
        <v>543263</v>
      </c>
      <c r="B528" s="239">
        <v>2</v>
      </c>
      <c r="C528" s="239">
        <v>212</v>
      </c>
      <c r="D528" s="239">
        <v>155.62100000000001</v>
      </c>
      <c r="E528" s="239">
        <v>27</v>
      </c>
      <c r="F528" s="239" t="s">
        <v>2515</v>
      </c>
      <c r="H528" s="239" t="s">
        <v>374</v>
      </c>
      <c r="I528" s="239">
        <v>25</v>
      </c>
      <c r="K528" s="239">
        <v>18005690</v>
      </c>
      <c r="M528" s="239">
        <v>2</v>
      </c>
      <c r="N528" s="239">
        <v>5</v>
      </c>
      <c r="O528" s="239">
        <v>2018</v>
      </c>
      <c r="P528" s="239" t="s">
        <v>381</v>
      </c>
      <c r="Q528" s="239">
        <v>15</v>
      </c>
      <c r="R528" s="239" t="s">
        <v>376</v>
      </c>
      <c r="S528" s="239">
        <v>4</v>
      </c>
      <c r="T528" s="239">
        <v>0</v>
      </c>
      <c r="U528" s="239">
        <v>1</v>
      </c>
      <c r="W528" s="239">
        <v>42</v>
      </c>
      <c r="X528" s="239">
        <v>2</v>
      </c>
      <c r="Y528" s="239">
        <v>1</v>
      </c>
      <c r="Z528" s="239">
        <v>1</v>
      </c>
      <c r="AB528" s="239">
        <v>2</v>
      </c>
      <c r="AC528" s="239">
        <v>98</v>
      </c>
      <c r="AD528" s="239" t="s">
        <v>377</v>
      </c>
      <c r="AF528" s="239" t="s">
        <v>470</v>
      </c>
      <c r="AG528" s="239">
        <v>3</v>
      </c>
      <c r="AH528" s="239">
        <v>2</v>
      </c>
      <c r="AI528" s="239">
        <v>2</v>
      </c>
      <c r="AJ528" s="239">
        <v>4</v>
      </c>
      <c r="AK528" s="239">
        <v>27</v>
      </c>
      <c r="AL528" s="239">
        <v>34</v>
      </c>
      <c r="AM528" s="239" t="s">
        <v>374</v>
      </c>
      <c r="AN528" s="239">
        <v>5</v>
      </c>
      <c r="AO528" s="239">
        <v>1</v>
      </c>
      <c r="AS528" s="239">
        <v>15</v>
      </c>
      <c r="AT528" s="239">
        <v>9</v>
      </c>
      <c r="AU528" s="239">
        <v>65</v>
      </c>
      <c r="AV528" s="239">
        <v>11</v>
      </c>
      <c r="AW528" s="239">
        <v>21</v>
      </c>
      <c r="CT528" s="239">
        <v>461695.05286986701</v>
      </c>
      <c r="CU528" s="239">
        <v>4966626.5539954901</v>
      </c>
      <c r="CV528" s="239">
        <v>44.852023189999997</v>
      </c>
      <c r="CW528" s="239">
        <v>-93.484762849999996</v>
      </c>
      <c r="CX528" s="239" t="s">
        <v>379</v>
      </c>
      <c r="CY528" s="239" t="s">
        <v>2721</v>
      </c>
    </row>
    <row r="529" spans="1:103" x14ac:dyDescent="0.25">
      <c r="A529" s="239">
        <v>689263</v>
      </c>
      <c r="B529" s="239">
        <v>2</v>
      </c>
      <c r="C529" s="239">
        <v>212</v>
      </c>
      <c r="D529" s="239">
        <v>155.625</v>
      </c>
      <c r="E529" s="239">
        <v>27</v>
      </c>
      <c r="F529" s="239" t="s">
        <v>2515</v>
      </c>
      <c r="H529" s="239" t="s">
        <v>374</v>
      </c>
      <c r="I529" s="239">
        <v>25</v>
      </c>
      <c r="K529" s="239">
        <v>19502759</v>
      </c>
      <c r="M529" s="239">
        <v>2</v>
      </c>
      <c r="N529" s="239">
        <v>17</v>
      </c>
      <c r="O529" s="239">
        <v>2019</v>
      </c>
      <c r="P529" s="239" t="s">
        <v>389</v>
      </c>
      <c r="Q529" s="239">
        <v>12</v>
      </c>
      <c r="R529" s="239" t="s">
        <v>393</v>
      </c>
      <c r="S529" s="239">
        <v>5</v>
      </c>
      <c r="T529" s="239">
        <v>0</v>
      </c>
      <c r="U529" s="239">
        <v>2</v>
      </c>
      <c r="V529" s="239">
        <v>10</v>
      </c>
      <c r="W529" s="239">
        <v>10</v>
      </c>
      <c r="X529" s="239">
        <v>2</v>
      </c>
      <c r="Y529" s="239">
        <v>1</v>
      </c>
      <c r="Z529" s="239">
        <v>2</v>
      </c>
      <c r="AA529" s="239">
        <v>4</v>
      </c>
      <c r="AB529" s="239">
        <v>5</v>
      </c>
      <c r="AC529" s="239">
        <v>98</v>
      </c>
      <c r="AD529" s="239" t="s">
        <v>377</v>
      </c>
      <c r="AF529" s="239" t="s">
        <v>378</v>
      </c>
      <c r="AG529" s="239">
        <v>5</v>
      </c>
      <c r="AH529" s="239">
        <v>2</v>
      </c>
      <c r="AI529" s="239">
        <v>4</v>
      </c>
      <c r="AJ529" s="239">
        <v>3</v>
      </c>
      <c r="AK529" s="239">
        <v>21</v>
      </c>
      <c r="AL529" s="239">
        <v>40</v>
      </c>
      <c r="AM529" s="239" t="s">
        <v>374</v>
      </c>
      <c r="AN529" s="239">
        <v>5</v>
      </c>
      <c r="AO529" s="239">
        <v>90</v>
      </c>
      <c r="AS529" s="239">
        <v>15</v>
      </c>
      <c r="AT529" s="239">
        <v>9</v>
      </c>
      <c r="AU529" s="239">
        <v>65</v>
      </c>
      <c r="AV529" s="239">
        <v>13</v>
      </c>
      <c r="AW529" s="239">
        <v>21</v>
      </c>
      <c r="AX529" s="239">
        <v>2</v>
      </c>
      <c r="AY529" s="239">
        <v>4</v>
      </c>
      <c r="AZ529" s="239">
        <v>3</v>
      </c>
      <c r="BA529" s="239">
        <v>21</v>
      </c>
      <c r="BB529" s="239">
        <v>25</v>
      </c>
      <c r="BC529" s="239" t="s">
        <v>384</v>
      </c>
      <c r="BD529" s="239">
        <v>5</v>
      </c>
      <c r="BE529" s="239">
        <v>1</v>
      </c>
      <c r="BI529" s="239">
        <v>15</v>
      </c>
      <c r="BJ529" s="239">
        <v>9</v>
      </c>
      <c r="BK529" s="239">
        <v>65</v>
      </c>
      <c r="BL529" s="239">
        <v>13</v>
      </c>
      <c r="BM529" s="239">
        <v>21</v>
      </c>
      <c r="CT529" s="239">
        <v>461726.36525273102</v>
      </c>
      <c r="CU529" s="239">
        <v>4966587.0036406703</v>
      </c>
      <c r="CV529" s="239">
        <v>44.851668850000003</v>
      </c>
      <c r="CW529" s="239">
        <v>-93.484363610000003</v>
      </c>
      <c r="CX529" s="239" t="s">
        <v>379</v>
      </c>
      <c r="CY529" s="239" t="s">
        <v>2722</v>
      </c>
    </row>
    <row r="530" spans="1:103" x14ac:dyDescent="0.25">
      <c r="A530" s="239">
        <v>808649</v>
      </c>
      <c r="B530" s="239">
        <v>2</v>
      </c>
      <c r="C530" s="239">
        <v>212</v>
      </c>
      <c r="D530" s="239">
        <v>155.643</v>
      </c>
      <c r="E530" s="239">
        <v>27</v>
      </c>
      <c r="F530" s="239" t="s">
        <v>2515</v>
      </c>
      <c r="H530" s="239" t="s">
        <v>374</v>
      </c>
      <c r="I530" s="239">
        <v>25</v>
      </c>
      <c r="K530" s="239">
        <v>20503765</v>
      </c>
      <c r="L530" s="239">
        <v>201180121</v>
      </c>
      <c r="M530" s="239">
        <v>4</v>
      </c>
      <c r="N530" s="239">
        <v>27</v>
      </c>
      <c r="O530" s="239">
        <v>2020</v>
      </c>
      <c r="P530" s="239" t="s">
        <v>381</v>
      </c>
      <c r="Q530" s="239">
        <v>23</v>
      </c>
      <c r="R530" s="239" t="s">
        <v>376</v>
      </c>
      <c r="S530" s="239">
        <v>5</v>
      </c>
      <c r="T530" s="239">
        <v>0</v>
      </c>
      <c r="U530" s="239">
        <v>1</v>
      </c>
      <c r="W530" s="239">
        <v>16</v>
      </c>
      <c r="X530" s="239">
        <v>2</v>
      </c>
      <c r="Y530" s="239">
        <v>4</v>
      </c>
      <c r="Z530" s="239">
        <v>1</v>
      </c>
      <c r="AB530" s="239">
        <v>1</v>
      </c>
      <c r="AC530" s="239">
        <v>98</v>
      </c>
      <c r="AD530" s="239" t="s">
        <v>2723</v>
      </c>
      <c r="AF530" s="239" t="s">
        <v>378</v>
      </c>
      <c r="AG530" s="239">
        <v>4</v>
      </c>
      <c r="AH530" s="239">
        <v>2</v>
      </c>
      <c r="AI530" s="239">
        <v>4</v>
      </c>
      <c r="AJ530" s="239">
        <v>4</v>
      </c>
      <c r="AK530" s="239">
        <v>21</v>
      </c>
      <c r="AL530" s="239">
        <v>36</v>
      </c>
      <c r="AM530" s="239" t="s">
        <v>374</v>
      </c>
      <c r="AN530" s="239">
        <v>5</v>
      </c>
      <c r="AO530" s="239">
        <v>1</v>
      </c>
      <c r="AS530" s="239">
        <v>12</v>
      </c>
      <c r="AT530" s="239">
        <v>9</v>
      </c>
      <c r="AU530" s="239">
        <v>60</v>
      </c>
      <c r="AV530" s="239">
        <v>11</v>
      </c>
      <c r="AW530" s="239">
        <v>21</v>
      </c>
      <c r="CT530" s="239">
        <v>461734.831936331</v>
      </c>
      <c r="CU530" s="239">
        <v>4966620.8703750698</v>
      </c>
      <c r="CV530" s="239">
        <v>44.851974169999998</v>
      </c>
      <c r="CW530" s="239">
        <v>-93.484259019999996</v>
      </c>
      <c r="CX530" s="239" t="s">
        <v>379</v>
      </c>
      <c r="CY530" s="239" t="s">
        <v>2724</v>
      </c>
    </row>
    <row r="531" spans="1:103" x14ac:dyDescent="0.25">
      <c r="A531" s="239">
        <v>812719</v>
      </c>
      <c r="B531" s="239">
        <v>2</v>
      </c>
      <c r="C531" s="239">
        <v>212</v>
      </c>
      <c r="D531" s="239">
        <v>155.65199999999999</v>
      </c>
      <c r="E531" s="239">
        <v>27</v>
      </c>
      <c r="F531" s="239" t="s">
        <v>2515</v>
      </c>
      <c r="H531" s="239" t="s">
        <v>374</v>
      </c>
      <c r="I531" s="239">
        <v>25</v>
      </c>
      <c r="K531" s="239">
        <v>20015988</v>
      </c>
      <c r="L531" s="239">
        <v>201560011</v>
      </c>
      <c r="M531" s="239">
        <v>6</v>
      </c>
      <c r="N531" s="239">
        <v>4</v>
      </c>
      <c r="O531" s="239">
        <v>2020</v>
      </c>
      <c r="P531" s="239" t="s">
        <v>416</v>
      </c>
      <c r="Q531" s="239">
        <v>7</v>
      </c>
      <c r="R531" s="239" t="s">
        <v>376</v>
      </c>
      <c r="S531" s="239">
        <v>5</v>
      </c>
      <c r="T531" s="239">
        <v>0</v>
      </c>
      <c r="U531" s="239">
        <v>1</v>
      </c>
      <c r="W531" s="239">
        <v>61</v>
      </c>
      <c r="X531" s="239">
        <v>2</v>
      </c>
      <c r="Y531" s="239">
        <v>1</v>
      </c>
      <c r="Z531" s="239">
        <v>1</v>
      </c>
      <c r="AB531" s="239">
        <v>1</v>
      </c>
      <c r="AC531" s="239">
        <v>98</v>
      </c>
      <c r="AD531" s="239" t="s">
        <v>377</v>
      </c>
      <c r="AF531" s="239" t="s">
        <v>378</v>
      </c>
      <c r="AG531" s="239">
        <v>3</v>
      </c>
      <c r="AH531" s="239">
        <v>2</v>
      </c>
      <c r="AI531" s="239">
        <v>2</v>
      </c>
      <c r="AJ531" s="239">
        <v>4</v>
      </c>
      <c r="AK531" s="239">
        <v>21</v>
      </c>
      <c r="AL531" s="239">
        <v>33</v>
      </c>
      <c r="AM531" s="239" t="s">
        <v>374</v>
      </c>
      <c r="AN531" s="239">
        <v>5</v>
      </c>
      <c r="AO531" s="239">
        <v>62</v>
      </c>
      <c r="AP531" s="239">
        <v>99</v>
      </c>
      <c r="AS531" s="239">
        <v>15</v>
      </c>
      <c r="AT531" s="239">
        <v>9</v>
      </c>
      <c r="AU531" s="239">
        <v>60</v>
      </c>
      <c r="AV531" s="239">
        <v>11</v>
      </c>
      <c r="AW531" s="239">
        <v>21</v>
      </c>
      <c r="CT531" s="239">
        <v>461727.46439302299</v>
      </c>
      <c r="CU531" s="239">
        <v>4966645.5348435501</v>
      </c>
      <c r="CV531" s="239">
        <v>44.852195799999997</v>
      </c>
      <c r="CW531" s="239">
        <v>-93.484354120000006</v>
      </c>
      <c r="CX531" s="239" t="s">
        <v>379</v>
      </c>
      <c r="CY531" s="239" t="s">
        <v>2725</v>
      </c>
    </row>
    <row r="532" spans="1:103" x14ac:dyDescent="0.25">
      <c r="A532" s="239">
        <v>10716590</v>
      </c>
      <c r="B532" s="239">
        <v>2</v>
      </c>
      <c r="C532" s="239">
        <v>212</v>
      </c>
      <c r="D532" s="239">
        <v>155.655</v>
      </c>
      <c r="E532" s="239">
        <v>27</v>
      </c>
      <c r="F532" s="239" t="s">
        <v>2515</v>
      </c>
      <c r="H532" s="239" t="s">
        <v>374</v>
      </c>
      <c r="I532" s="239">
        <v>25</v>
      </c>
      <c r="K532" s="239">
        <v>11502765</v>
      </c>
      <c r="L532" s="239">
        <v>110570340</v>
      </c>
      <c r="M532" s="239">
        <v>2</v>
      </c>
      <c r="N532" s="239">
        <v>26</v>
      </c>
      <c r="O532" s="239">
        <v>2011</v>
      </c>
      <c r="P532" s="239" t="s">
        <v>386</v>
      </c>
      <c r="Q532" s="239">
        <v>12</v>
      </c>
      <c r="S532" s="239">
        <v>4</v>
      </c>
      <c r="T532" s="239">
        <v>0</v>
      </c>
      <c r="U532" s="239">
        <v>2</v>
      </c>
      <c r="V532" s="239">
        <v>10</v>
      </c>
      <c r="W532" s="239">
        <v>10</v>
      </c>
      <c r="X532" s="239">
        <v>25</v>
      </c>
      <c r="Y532" s="239">
        <v>1</v>
      </c>
      <c r="Z532" s="239">
        <v>2</v>
      </c>
      <c r="AA532" s="239">
        <v>4</v>
      </c>
      <c r="AB532" s="239">
        <v>3</v>
      </c>
      <c r="AC532" s="239">
        <v>98</v>
      </c>
      <c r="AD532" s="239">
        <v>212</v>
      </c>
      <c r="AE532" s="239" t="s">
        <v>2706</v>
      </c>
      <c r="AF532" s="239" t="s">
        <v>378</v>
      </c>
      <c r="AG532" s="239">
        <v>5</v>
      </c>
      <c r="AH532" s="239">
        <v>2</v>
      </c>
      <c r="AI532" s="239">
        <v>4</v>
      </c>
      <c r="AJ532" s="239">
        <v>4</v>
      </c>
      <c r="AK532" s="239">
        <v>7</v>
      </c>
      <c r="AL532" s="239">
        <v>17</v>
      </c>
      <c r="AM532" s="239" t="s">
        <v>384</v>
      </c>
      <c r="AN532" s="239">
        <v>5</v>
      </c>
      <c r="AO532" s="239">
        <v>3</v>
      </c>
      <c r="AP532" s="239">
        <v>16</v>
      </c>
      <c r="AS532" s="239">
        <v>3</v>
      </c>
      <c r="AT532" s="239">
        <v>98</v>
      </c>
      <c r="AU532" s="239">
        <v>65</v>
      </c>
      <c r="AV532" s="239">
        <v>10</v>
      </c>
      <c r="AW532" s="239">
        <v>21</v>
      </c>
      <c r="AX532" s="239">
        <v>2</v>
      </c>
      <c r="AY532" s="239">
        <v>44</v>
      </c>
      <c r="AZ532" s="239">
        <v>4</v>
      </c>
      <c r="BA532" s="239">
        <v>21</v>
      </c>
      <c r="BB532" s="239">
        <v>50</v>
      </c>
      <c r="BC532" s="239" t="s">
        <v>374</v>
      </c>
      <c r="BD532" s="239">
        <v>5</v>
      </c>
      <c r="BE532" s="239">
        <v>1</v>
      </c>
      <c r="BI532" s="239">
        <v>3</v>
      </c>
      <c r="BJ532" s="239">
        <v>98</v>
      </c>
      <c r="BK532" s="239">
        <v>65</v>
      </c>
      <c r="BL532" s="239">
        <v>10</v>
      </c>
      <c r="BM532" s="239">
        <v>21</v>
      </c>
      <c r="CT532" s="239">
        <v>461756</v>
      </c>
      <c r="CU532" s="239">
        <v>4966627</v>
      </c>
      <c r="CV532" s="239">
        <v>44.852028699999998</v>
      </c>
      <c r="CW532" s="239">
        <v>-93.483994300000006</v>
      </c>
      <c r="CX532" s="239" t="s">
        <v>379</v>
      </c>
      <c r="CY532" s="239" t="s">
        <v>2726</v>
      </c>
    </row>
    <row r="533" spans="1:103" x14ac:dyDescent="0.25">
      <c r="A533" s="239">
        <v>10724403</v>
      </c>
      <c r="B533" s="239">
        <v>2</v>
      </c>
      <c r="C533" s="239">
        <v>212</v>
      </c>
      <c r="D533" s="239">
        <v>155.655</v>
      </c>
      <c r="E533" s="239">
        <v>27</v>
      </c>
      <c r="F533" s="239" t="s">
        <v>2515</v>
      </c>
      <c r="H533" s="239" t="s">
        <v>374</v>
      </c>
      <c r="I533" s="239">
        <v>25</v>
      </c>
      <c r="K533" s="239">
        <v>11031322</v>
      </c>
      <c r="L533" s="239">
        <v>111960012</v>
      </c>
      <c r="M533" s="239">
        <v>7</v>
      </c>
      <c r="N533" s="239">
        <v>14</v>
      </c>
      <c r="O533" s="239">
        <v>2011</v>
      </c>
      <c r="P533" s="239" t="s">
        <v>416</v>
      </c>
      <c r="Q533" s="239">
        <v>5</v>
      </c>
      <c r="R533" s="239" t="s">
        <v>376</v>
      </c>
      <c r="S533" s="239">
        <v>5</v>
      </c>
      <c r="T533" s="239">
        <v>0</v>
      </c>
      <c r="U533" s="239">
        <v>1</v>
      </c>
      <c r="V533" s="239">
        <v>4</v>
      </c>
      <c r="W533" s="239">
        <v>2</v>
      </c>
      <c r="X533" s="239">
        <v>4</v>
      </c>
      <c r="Y533" s="239">
        <v>2</v>
      </c>
      <c r="Z533" s="239">
        <v>1</v>
      </c>
      <c r="AA533" s="239">
        <v>1</v>
      </c>
      <c r="AB533" s="239">
        <v>1</v>
      </c>
      <c r="AC533" s="239">
        <v>98</v>
      </c>
      <c r="AD533" s="239" t="s">
        <v>2650</v>
      </c>
      <c r="AE533" s="239" t="s">
        <v>2678</v>
      </c>
      <c r="AF533" s="239" t="s">
        <v>378</v>
      </c>
      <c r="AG533" s="239">
        <v>3</v>
      </c>
      <c r="AH533" s="239">
        <v>2</v>
      </c>
      <c r="AI533" s="239">
        <v>2</v>
      </c>
      <c r="AJ533" s="239">
        <v>4</v>
      </c>
      <c r="AK533" s="239">
        <v>21</v>
      </c>
      <c r="AL533" s="239">
        <v>42</v>
      </c>
      <c r="AM533" s="239" t="s">
        <v>374</v>
      </c>
      <c r="AN533" s="239">
        <v>5</v>
      </c>
      <c r="AS533" s="239">
        <v>7</v>
      </c>
      <c r="AT533" s="239">
        <v>98</v>
      </c>
      <c r="AU533" s="239">
        <v>55</v>
      </c>
      <c r="AV533" s="239">
        <v>11</v>
      </c>
      <c r="AW533" s="239">
        <v>21</v>
      </c>
      <c r="CT533" s="239">
        <v>461756</v>
      </c>
      <c r="CU533" s="239">
        <v>4966627</v>
      </c>
      <c r="CV533" s="239">
        <v>44.852028699999998</v>
      </c>
      <c r="CW533" s="239">
        <v>-93.483994300000006</v>
      </c>
      <c r="CX533" s="239" t="s">
        <v>379</v>
      </c>
      <c r="CY533" s="239" t="s">
        <v>2727</v>
      </c>
    </row>
    <row r="534" spans="1:103" x14ac:dyDescent="0.25">
      <c r="A534" s="239">
        <v>774601</v>
      </c>
      <c r="B534" s="239">
        <v>2</v>
      </c>
      <c r="C534" s="239">
        <v>212</v>
      </c>
      <c r="D534" s="239">
        <v>155.66200000000001</v>
      </c>
      <c r="E534" s="239">
        <v>27</v>
      </c>
      <c r="F534" s="239" t="s">
        <v>2515</v>
      </c>
      <c r="H534" s="239" t="s">
        <v>374</v>
      </c>
      <c r="I534" s="239">
        <v>25</v>
      </c>
      <c r="K534" s="239">
        <v>19515536</v>
      </c>
      <c r="M534" s="239">
        <v>12</v>
      </c>
      <c r="N534" s="239">
        <v>18</v>
      </c>
      <c r="O534" s="239">
        <v>2019</v>
      </c>
      <c r="P534" s="239" t="s">
        <v>375</v>
      </c>
      <c r="Q534" s="239">
        <v>17</v>
      </c>
      <c r="R534" s="239" t="s">
        <v>376</v>
      </c>
      <c r="S534" s="239">
        <v>5</v>
      </c>
      <c r="T534" s="239">
        <v>0</v>
      </c>
      <c r="U534" s="239">
        <v>2</v>
      </c>
      <c r="V534" s="239">
        <v>12</v>
      </c>
      <c r="W534" s="239">
        <v>10</v>
      </c>
      <c r="X534" s="239">
        <v>2</v>
      </c>
      <c r="Y534" s="239">
        <v>4</v>
      </c>
      <c r="Z534" s="239">
        <v>1</v>
      </c>
      <c r="AB534" s="239">
        <v>1</v>
      </c>
      <c r="AC534" s="239">
        <v>98</v>
      </c>
      <c r="AD534" s="239" t="s">
        <v>377</v>
      </c>
      <c r="AF534" s="239" t="s">
        <v>470</v>
      </c>
      <c r="AG534" s="239">
        <v>7</v>
      </c>
      <c r="AH534" s="239">
        <v>2</v>
      </c>
      <c r="AI534" s="239">
        <v>4</v>
      </c>
      <c r="AJ534" s="239">
        <v>4</v>
      </c>
      <c r="AK534" s="239">
        <v>34</v>
      </c>
      <c r="AL534" s="239">
        <v>31</v>
      </c>
      <c r="AM534" s="239" t="s">
        <v>384</v>
      </c>
      <c r="AN534" s="239">
        <v>5</v>
      </c>
      <c r="AO534" s="239">
        <v>1</v>
      </c>
      <c r="AS534" s="239">
        <v>15</v>
      </c>
      <c r="AT534" s="239">
        <v>9</v>
      </c>
      <c r="AU534" s="239">
        <v>60</v>
      </c>
      <c r="AV534" s="239">
        <v>11</v>
      </c>
      <c r="AW534" s="239">
        <v>21</v>
      </c>
      <c r="AX534" s="239">
        <v>2</v>
      </c>
      <c r="AY534" s="239">
        <v>5</v>
      </c>
      <c r="AZ534" s="239">
        <v>4</v>
      </c>
      <c r="BA534" s="239">
        <v>21</v>
      </c>
      <c r="BB534" s="239">
        <v>48</v>
      </c>
      <c r="BC534" s="239" t="s">
        <v>384</v>
      </c>
      <c r="BD534" s="239">
        <v>5</v>
      </c>
      <c r="BE534" s="239">
        <v>90</v>
      </c>
      <c r="BI534" s="239">
        <v>15</v>
      </c>
      <c r="BJ534" s="239">
        <v>9</v>
      </c>
      <c r="BK534" s="239">
        <v>60</v>
      </c>
      <c r="BL534" s="239">
        <v>11</v>
      </c>
      <c r="BM534" s="239">
        <v>21</v>
      </c>
      <c r="CT534" s="239">
        <v>461760.231987131</v>
      </c>
      <c r="CU534" s="239">
        <v>4966680.1371602695</v>
      </c>
      <c r="CV534" s="239">
        <v>44.852509040000001</v>
      </c>
      <c r="CW534" s="239">
        <v>-93.483942060000004</v>
      </c>
      <c r="CX534" s="239" t="s">
        <v>379</v>
      </c>
      <c r="CY534" s="239" t="s">
        <v>2728</v>
      </c>
    </row>
    <row r="535" spans="1:103" x14ac:dyDescent="0.25">
      <c r="A535" s="239">
        <v>10869299</v>
      </c>
      <c r="B535" s="239">
        <v>2</v>
      </c>
      <c r="C535" s="239">
        <v>212</v>
      </c>
      <c r="D535" s="239">
        <v>155.67099999999999</v>
      </c>
      <c r="E535" s="239">
        <v>27</v>
      </c>
      <c r="F535" s="239" t="s">
        <v>2515</v>
      </c>
      <c r="H535" s="239" t="s">
        <v>374</v>
      </c>
      <c r="I535" s="239">
        <v>25</v>
      </c>
      <c r="K535" s="239">
        <v>13011484</v>
      </c>
      <c r="L535" s="239">
        <v>130770039</v>
      </c>
      <c r="M535" s="239">
        <v>3</v>
      </c>
      <c r="N535" s="239">
        <v>18</v>
      </c>
      <c r="O535" s="239">
        <v>2013</v>
      </c>
      <c r="P535" s="239" t="s">
        <v>381</v>
      </c>
      <c r="Q535" s="239">
        <v>6</v>
      </c>
      <c r="S535" s="239">
        <v>5</v>
      </c>
      <c r="T535" s="239">
        <v>0</v>
      </c>
      <c r="U535" s="239">
        <v>1</v>
      </c>
      <c r="V535" s="239">
        <v>7</v>
      </c>
      <c r="W535" s="239">
        <v>54</v>
      </c>
      <c r="X535" s="239">
        <v>2</v>
      </c>
      <c r="Y535" s="239">
        <v>4</v>
      </c>
      <c r="Z535" s="239">
        <v>4</v>
      </c>
      <c r="AB535" s="239">
        <v>3</v>
      </c>
      <c r="AC535" s="239">
        <v>98</v>
      </c>
      <c r="AD535" s="239" t="s">
        <v>396</v>
      </c>
      <c r="AE535" s="239" t="s">
        <v>2729</v>
      </c>
      <c r="AF535" s="239" t="s">
        <v>378</v>
      </c>
      <c r="AG535" s="239">
        <v>3</v>
      </c>
      <c r="AH535" s="239">
        <v>2</v>
      </c>
      <c r="AI535" s="239">
        <v>1</v>
      </c>
      <c r="AJ535" s="239">
        <v>3</v>
      </c>
      <c r="AK535" s="239">
        <v>21</v>
      </c>
      <c r="AL535" s="239">
        <v>62</v>
      </c>
      <c r="AM535" s="239" t="s">
        <v>384</v>
      </c>
      <c r="AN535" s="239">
        <v>5</v>
      </c>
      <c r="AS535" s="239">
        <v>3</v>
      </c>
      <c r="AT535" s="239">
        <v>98</v>
      </c>
      <c r="AU535" s="239">
        <v>60</v>
      </c>
      <c r="AV535" s="239">
        <v>10</v>
      </c>
      <c r="AW535" s="239">
        <v>21</v>
      </c>
      <c r="CT535" s="239">
        <v>461772</v>
      </c>
      <c r="CU535" s="239">
        <v>4966645</v>
      </c>
      <c r="CV535" s="239">
        <v>44.852192299999999</v>
      </c>
      <c r="CW535" s="239">
        <v>-93.483788099999998</v>
      </c>
      <c r="CX535" s="239" t="s">
        <v>379</v>
      </c>
      <c r="CY535" s="239" t="s">
        <v>2730</v>
      </c>
    </row>
    <row r="536" spans="1:103" x14ac:dyDescent="0.25">
      <c r="A536" s="239">
        <v>733417</v>
      </c>
      <c r="B536" s="239">
        <v>2</v>
      </c>
      <c r="C536" s="239">
        <v>212</v>
      </c>
      <c r="D536" s="239">
        <v>155.672</v>
      </c>
      <c r="E536" s="239">
        <v>27</v>
      </c>
      <c r="F536" s="239" t="s">
        <v>2515</v>
      </c>
      <c r="H536" s="239" t="s">
        <v>374</v>
      </c>
      <c r="I536" s="239">
        <v>25</v>
      </c>
      <c r="K536" s="239">
        <v>19508602</v>
      </c>
      <c r="M536" s="239">
        <v>7</v>
      </c>
      <c r="N536" s="239">
        <v>14</v>
      </c>
      <c r="O536" s="239">
        <v>2019</v>
      </c>
      <c r="P536" s="239" t="s">
        <v>389</v>
      </c>
      <c r="Q536" s="239">
        <v>8</v>
      </c>
      <c r="R536" s="239" t="s">
        <v>376</v>
      </c>
      <c r="S536" s="239">
        <v>5</v>
      </c>
      <c r="T536" s="239">
        <v>0</v>
      </c>
      <c r="U536" s="239">
        <v>1</v>
      </c>
      <c r="V536" s="239">
        <v>10</v>
      </c>
      <c r="W536" s="239">
        <v>55</v>
      </c>
      <c r="X536" s="239">
        <v>3</v>
      </c>
      <c r="Y536" s="239">
        <v>99</v>
      </c>
      <c r="Z536" s="239">
        <v>99</v>
      </c>
      <c r="AB536" s="239">
        <v>99</v>
      </c>
      <c r="AC536" s="239">
        <v>98</v>
      </c>
      <c r="AD536" s="239" t="s">
        <v>377</v>
      </c>
      <c r="AF536" s="239" t="s">
        <v>470</v>
      </c>
      <c r="AG536" s="239">
        <v>3</v>
      </c>
      <c r="AH536" s="239">
        <v>1</v>
      </c>
      <c r="AI536" s="239">
        <v>2</v>
      </c>
      <c r="AJ536" s="239">
        <v>4</v>
      </c>
      <c r="AK536" s="239">
        <v>99</v>
      </c>
      <c r="AS536" s="239">
        <v>15</v>
      </c>
      <c r="AT536" s="239">
        <v>9</v>
      </c>
      <c r="AU536" s="239">
        <v>65</v>
      </c>
      <c r="AV536" s="239">
        <v>13</v>
      </c>
      <c r="AW536" s="239">
        <v>21</v>
      </c>
      <c r="CT536" s="239">
        <v>461760.231987131</v>
      </c>
      <c r="CU536" s="239">
        <v>4966701.3038692698</v>
      </c>
      <c r="CV536" s="239">
        <v>44.852699579999999</v>
      </c>
      <c r="CW536" s="239">
        <v>-93.483943650000001</v>
      </c>
      <c r="CX536" s="239" t="s">
        <v>379</v>
      </c>
      <c r="CY536" s="239" t="s">
        <v>2731</v>
      </c>
    </row>
    <row r="537" spans="1:103" x14ac:dyDescent="0.25">
      <c r="A537" s="239">
        <v>763484</v>
      </c>
      <c r="B537" s="239">
        <v>2</v>
      </c>
      <c r="C537" s="239">
        <v>212</v>
      </c>
      <c r="D537" s="239">
        <v>155.67500000000001</v>
      </c>
      <c r="E537" s="239">
        <v>27</v>
      </c>
      <c r="F537" s="239" t="s">
        <v>2515</v>
      </c>
      <c r="H537" s="239" t="s">
        <v>374</v>
      </c>
      <c r="I537" s="239">
        <v>25</v>
      </c>
      <c r="K537" s="239">
        <v>19045667</v>
      </c>
      <c r="M537" s="239">
        <v>11</v>
      </c>
      <c r="N537" s="239">
        <v>18</v>
      </c>
      <c r="O537" s="239">
        <v>2019</v>
      </c>
      <c r="P537" s="239" t="s">
        <v>381</v>
      </c>
      <c r="Q537" s="239">
        <v>15</v>
      </c>
      <c r="R537" s="239" t="s">
        <v>376</v>
      </c>
      <c r="S537" s="239">
        <v>5</v>
      </c>
      <c r="T537" s="239">
        <v>0</v>
      </c>
      <c r="U537" s="239">
        <v>2</v>
      </c>
      <c r="V537" s="239">
        <v>10</v>
      </c>
      <c r="W537" s="239">
        <v>10</v>
      </c>
      <c r="X537" s="239">
        <v>2</v>
      </c>
      <c r="Y537" s="239">
        <v>1</v>
      </c>
      <c r="Z537" s="239">
        <v>2</v>
      </c>
      <c r="AB537" s="239">
        <v>1</v>
      </c>
      <c r="AC537" s="239">
        <v>98</v>
      </c>
      <c r="AD537" s="239" t="s">
        <v>377</v>
      </c>
      <c r="AF537" s="239" t="s">
        <v>470</v>
      </c>
      <c r="AG537" s="239">
        <v>5</v>
      </c>
      <c r="AH537" s="239">
        <v>2</v>
      </c>
      <c r="AI537" s="239">
        <v>2</v>
      </c>
      <c r="AJ537" s="239">
        <v>4</v>
      </c>
      <c r="AK537" s="239">
        <v>21</v>
      </c>
      <c r="AL537" s="239">
        <v>37</v>
      </c>
      <c r="AM537" s="239" t="s">
        <v>374</v>
      </c>
      <c r="AN537" s="239">
        <v>10</v>
      </c>
      <c r="AO537" s="239">
        <v>70</v>
      </c>
      <c r="AS537" s="239">
        <v>15</v>
      </c>
      <c r="AT537" s="239">
        <v>9</v>
      </c>
      <c r="AU537" s="239">
        <v>65</v>
      </c>
      <c r="AV537" s="239">
        <v>11</v>
      </c>
      <c r="AW537" s="239">
        <v>21</v>
      </c>
      <c r="AX537" s="239">
        <v>2</v>
      </c>
      <c r="AY537" s="239">
        <v>4</v>
      </c>
      <c r="AZ537" s="239">
        <v>4</v>
      </c>
      <c r="BA537" s="239">
        <v>21</v>
      </c>
      <c r="BB537" s="239">
        <v>47</v>
      </c>
      <c r="BC537" s="239" t="s">
        <v>374</v>
      </c>
      <c r="BD537" s="239">
        <v>5</v>
      </c>
      <c r="BE537" s="239">
        <v>1</v>
      </c>
      <c r="BI537" s="239">
        <v>15</v>
      </c>
      <c r="BJ537" s="239">
        <v>9</v>
      </c>
      <c r="BK537" s="239">
        <v>65</v>
      </c>
      <c r="BL537" s="239">
        <v>11</v>
      </c>
      <c r="BM537" s="239">
        <v>21</v>
      </c>
      <c r="CT537" s="239">
        <v>461769.65451909299</v>
      </c>
      <c r="CU537" s="239">
        <v>4966698.8401323101</v>
      </c>
      <c r="CV537" s="239">
        <v>44.852677909999997</v>
      </c>
      <c r="CW537" s="239">
        <v>-93.483824220000002</v>
      </c>
      <c r="CX537" s="239" t="s">
        <v>379</v>
      </c>
      <c r="CY537" s="239" t="s">
        <v>2732</v>
      </c>
    </row>
    <row r="538" spans="1:103" x14ac:dyDescent="0.25">
      <c r="A538" s="239">
        <v>696905</v>
      </c>
      <c r="B538" s="239">
        <v>2</v>
      </c>
      <c r="C538" s="239">
        <v>212</v>
      </c>
      <c r="D538" s="239">
        <v>155.67699999999999</v>
      </c>
      <c r="E538" s="239">
        <v>27</v>
      </c>
      <c r="F538" s="239" t="s">
        <v>2515</v>
      </c>
      <c r="H538" s="239" t="s">
        <v>374</v>
      </c>
      <c r="I538" s="239">
        <v>25</v>
      </c>
      <c r="K538" s="239">
        <v>19503912</v>
      </c>
      <c r="M538" s="239">
        <v>3</v>
      </c>
      <c r="N538" s="239">
        <v>11</v>
      </c>
      <c r="O538" s="239">
        <v>2019</v>
      </c>
      <c r="P538" s="239" t="s">
        <v>381</v>
      </c>
      <c r="Q538" s="239">
        <v>9</v>
      </c>
      <c r="R538" s="239" t="s">
        <v>376</v>
      </c>
      <c r="S538" s="239">
        <v>5</v>
      </c>
      <c r="T538" s="239">
        <v>0</v>
      </c>
      <c r="U538" s="239">
        <v>1</v>
      </c>
      <c r="W538" s="239">
        <v>55</v>
      </c>
      <c r="X538" s="239">
        <v>2</v>
      </c>
      <c r="Y538" s="239">
        <v>1</v>
      </c>
      <c r="Z538" s="239">
        <v>1</v>
      </c>
      <c r="AB538" s="239">
        <v>1</v>
      </c>
      <c r="AC538" s="239">
        <v>98</v>
      </c>
      <c r="AD538" s="239" t="s">
        <v>377</v>
      </c>
      <c r="AF538" s="239" t="s">
        <v>470</v>
      </c>
      <c r="AG538" s="239">
        <v>3</v>
      </c>
      <c r="AH538" s="239">
        <v>2</v>
      </c>
      <c r="AI538" s="239">
        <v>2</v>
      </c>
      <c r="AJ538" s="239">
        <v>4</v>
      </c>
      <c r="AK538" s="239">
        <v>21</v>
      </c>
      <c r="AL538" s="239">
        <v>68</v>
      </c>
      <c r="AM538" s="239" t="s">
        <v>384</v>
      </c>
      <c r="AN538" s="239">
        <v>5</v>
      </c>
      <c r="AO538" s="239">
        <v>68</v>
      </c>
      <c r="AP538" s="239">
        <v>72</v>
      </c>
      <c r="AS538" s="239">
        <v>15</v>
      </c>
      <c r="AT538" s="239">
        <v>9</v>
      </c>
      <c r="AU538" s="239">
        <v>65</v>
      </c>
      <c r="AV538" s="239">
        <v>11</v>
      </c>
      <c r="AW538" s="239">
        <v>21</v>
      </c>
      <c r="CT538" s="239">
        <v>461777.16535433102</v>
      </c>
      <c r="CU538" s="239">
        <v>4966697.0705274697</v>
      </c>
      <c r="CV538" s="239">
        <v>44.852662379999998</v>
      </c>
      <c r="CW538" s="239">
        <v>-93.48372904</v>
      </c>
      <c r="CX538" s="239" t="s">
        <v>379</v>
      </c>
      <c r="CY538" s="239" t="s">
        <v>2733</v>
      </c>
    </row>
    <row r="539" spans="1:103" x14ac:dyDescent="0.25">
      <c r="A539" s="239">
        <v>528932</v>
      </c>
      <c r="B539" s="239">
        <v>2</v>
      </c>
      <c r="C539" s="239">
        <v>212</v>
      </c>
      <c r="D539" s="239">
        <v>155.68100000000001</v>
      </c>
      <c r="E539" s="239">
        <v>27</v>
      </c>
      <c r="F539" s="239" t="s">
        <v>2515</v>
      </c>
      <c r="H539" s="239" t="s">
        <v>374</v>
      </c>
      <c r="I539" s="239">
        <v>25</v>
      </c>
      <c r="K539" s="239">
        <v>17045936</v>
      </c>
      <c r="M539" s="239">
        <v>12</v>
      </c>
      <c r="N539" s="239">
        <v>28</v>
      </c>
      <c r="O539" s="239">
        <v>2017</v>
      </c>
      <c r="P539" s="239" t="s">
        <v>416</v>
      </c>
      <c r="Q539" s="239">
        <v>11</v>
      </c>
      <c r="R539" s="239" t="s">
        <v>393</v>
      </c>
      <c r="S539" s="239">
        <v>5</v>
      </c>
      <c r="T539" s="239">
        <v>0</v>
      </c>
      <c r="U539" s="239">
        <v>1</v>
      </c>
      <c r="W539" s="239">
        <v>55</v>
      </c>
      <c r="X539" s="239">
        <v>2</v>
      </c>
      <c r="Y539" s="239">
        <v>1</v>
      </c>
      <c r="Z539" s="239">
        <v>4</v>
      </c>
      <c r="AB539" s="239">
        <v>3</v>
      </c>
      <c r="AC539" s="239">
        <v>98</v>
      </c>
      <c r="AD539" s="239" t="s">
        <v>377</v>
      </c>
      <c r="AF539" s="239" t="s">
        <v>378</v>
      </c>
      <c r="AG539" s="239">
        <v>3</v>
      </c>
      <c r="AH539" s="239">
        <v>2</v>
      </c>
      <c r="AI539" s="239">
        <v>2</v>
      </c>
      <c r="AJ539" s="239">
        <v>3</v>
      </c>
      <c r="AK539" s="239">
        <v>26</v>
      </c>
      <c r="AL539" s="239">
        <v>37</v>
      </c>
      <c r="AM539" s="239" t="s">
        <v>384</v>
      </c>
      <c r="AN539" s="239">
        <v>5</v>
      </c>
      <c r="AO539" s="239">
        <v>1</v>
      </c>
      <c r="AS539" s="239">
        <v>15</v>
      </c>
      <c r="AT539" s="239">
        <v>9</v>
      </c>
      <c r="AU539" s="239">
        <v>65</v>
      </c>
      <c r="AV539" s="239">
        <v>11</v>
      </c>
      <c r="AW539" s="239">
        <v>21</v>
      </c>
      <c r="CT539" s="239">
        <v>461786.466594361</v>
      </c>
      <c r="CU539" s="239">
        <v>4966654.0015271502</v>
      </c>
      <c r="CV539" s="239">
        <v>44.852275179999999</v>
      </c>
      <c r="CW539" s="239">
        <v>-93.483608090000004</v>
      </c>
      <c r="CX539" s="239" t="s">
        <v>379</v>
      </c>
      <c r="CY539" s="239" t="s">
        <v>2734</v>
      </c>
    </row>
    <row r="540" spans="1:103" x14ac:dyDescent="0.25">
      <c r="A540" s="239">
        <v>666529</v>
      </c>
      <c r="B540" s="239">
        <v>2</v>
      </c>
      <c r="C540" s="239">
        <v>212</v>
      </c>
      <c r="D540" s="239">
        <v>155.702</v>
      </c>
      <c r="E540" s="239">
        <v>27</v>
      </c>
      <c r="F540" s="239" t="s">
        <v>2515</v>
      </c>
      <c r="H540" s="239" t="s">
        <v>374</v>
      </c>
      <c r="I540" s="239">
        <v>25</v>
      </c>
      <c r="K540" s="239">
        <v>18514505</v>
      </c>
      <c r="M540" s="239">
        <v>12</v>
      </c>
      <c r="N540" s="239">
        <v>7</v>
      </c>
      <c r="O540" s="239">
        <v>2018</v>
      </c>
      <c r="P540" s="239" t="s">
        <v>383</v>
      </c>
      <c r="Q540" s="239">
        <v>18</v>
      </c>
      <c r="R540" s="239" t="s">
        <v>376</v>
      </c>
      <c r="S540" s="239">
        <v>5</v>
      </c>
      <c r="T540" s="239">
        <v>0</v>
      </c>
      <c r="U540" s="239">
        <v>2</v>
      </c>
      <c r="V540" s="239">
        <v>10</v>
      </c>
      <c r="W540" s="239">
        <v>10</v>
      </c>
      <c r="X540" s="239">
        <v>2</v>
      </c>
      <c r="Y540" s="239">
        <v>4</v>
      </c>
      <c r="Z540" s="239">
        <v>1</v>
      </c>
      <c r="AB540" s="239">
        <v>1</v>
      </c>
      <c r="AC540" s="239">
        <v>98</v>
      </c>
      <c r="AD540" s="239" t="s">
        <v>377</v>
      </c>
      <c r="AF540" s="239" t="s">
        <v>378</v>
      </c>
      <c r="AG540" s="239">
        <v>5</v>
      </c>
      <c r="AH540" s="239">
        <v>2</v>
      </c>
      <c r="AI540" s="239">
        <v>4</v>
      </c>
      <c r="AJ540" s="239">
        <v>4</v>
      </c>
      <c r="AK540" s="239">
        <v>28</v>
      </c>
      <c r="AL540" s="239">
        <v>42</v>
      </c>
      <c r="AM540" s="239" t="s">
        <v>384</v>
      </c>
      <c r="AN540" s="239">
        <v>5</v>
      </c>
      <c r="AO540" s="239">
        <v>68</v>
      </c>
      <c r="AS540" s="239">
        <v>15</v>
      </c>
      <c r="AT540" s="239">
        <v>9</v>
      </c>
      <c r="AU540" s="239">
        <v>65</v>
      </c>
      <c r="AV540" s="239">
        <v>11</v>
      </c>
      <c r="AW540" s="239">
        <v>21</v>
      </c>
      <c r="AX540" s="239">
        <v>2</v>
      </c>
      <c r="AY540" s="239">
        <v>3</v>
      </c>
      <c r="AZ540" s="239">
        <v>4</v>
      </c>
      <c r="BA540" s="239">
        <v>21</v>
      </c>
      <c r="BB540" s="239">
        <v>52</v>
      </c>
      <c r="BC540" s="239" t="s">
        <v>374</v>
      </c>
      <c r="BD540" s="239">
        <v>5</v>
      </c>
      <c r="BE540" s="239">
        <v>1</v>
      </c>
      <c r="BI540" s="239">
        <v>15</v>
      </c>
      <c r="BJ540" s="239">
        <v>9</v>
      </c>
      <c r="BK540" s="239">
        <v>65</v>
      </c>
      <c r="BL540" s="239">
        <v>11</v>
      </c>
      <c r="BM540" s="239">
        <v>21</v>
      </c>
      <c r="CT540" s="239">
        <v>461800.448734231</v>
      </c>
      <c r="CU540" s="239">
        <v>4966686.4871729696</v>
      </c>
      <c r="CV540" s="239">
        <v>44.852568359999999</v>
      </c>
      <c r="CW540" s="239">
        <v>-93.483433590000004</v>
      </c>
      <c r="CX540" s="239" t="s">
        <v>379</v>
      </c>
      <c r="CY540" s="239" t="s">
        <v>2735</v>
      </c>
    </row>
    <row r="541" spans="1:103" x14ac:dyDescent="0.25">
      <c r="A541" s="239">
        <v>414807</v>
      </c>
      <c r="B541" s="239">
        <v>2</v>
      </c>
      <c r="C541" s="239">
        <v>212</v>
      </c>
      <c r="D541" s="239">
        <v>155.71899999999999</v>
      </c>
      <c r="E541" s="239">
        <v>27</v>
      </c>
      <c r="F541" s="239" t="s">
        <v>2515</v>
      </c>
      <c r="H541" s="239" t="s">
        <v>374</v>
      </c>
      <c r="I541" s="239">
        <v>25</v>
      </c>
      <c r="K541" s="239">
        <v>17500610</v>
      </c>
      <c r="M541" s="239">
        <v>1</v>
      </c>
      <c r="N541" s="239">
        <v>11</v>
      </c>
      <c r="O541" s="239">
        <v>2017</v>
      </c>
      <c r="P541" s="239" t="s">
        <v>375</v>
      </c>
      <c r="Q541" s="239">
        <v>14</v>
      </c>
      <c r="R541" s="239" t="s">
        <v>393</v>
      </c>
      <c r="S541" s="239">
        <v>3</v>
      </c>
      <c r="T541" s="239">
        <v>0</v>
      </c>
      <c r="U541" s="239">
        <v>1</v>
      </c>
      <c r="W541" s="239">
        <v>83</v>
      </c>
      <c r="X541" s="239">
        <v>2</v>
      </c>
      <c r="Y541" s="239">
        <v>1</v>
      </c>
      <c r="Z541" s="239">
        <v>1</v>
      </c>
      <c r="AB541" s="239">
        <v>5</v>
      </c>
      <c r="AC541" s="239">
        <v>98</v>
      </c>
      <c r="AD541" s="239" t="s">
        <v>2736</v>
      </c>
      <c r="AF541" s="239" t="s">
        <v>378</v>
      </c>
      <c r="AG541" s="239">
        <v>3</v>
      </c>
      <c r="AH541" s="239">
        <v>2</v>
      </c>
      <c r="AI541" s="239">
        <v>3</v>
      </c>
      <c r="AJ541" s="239">
        <v>3</v>
      </c>
      <c r="AK541" s="239">
        <v>21</v>
      </c>
      <c r="AL541" s="239">
        <v>26</v>
      </c>
      <c r="AM541" s="239" t="s">
        <v>374</v>
      </c>
      <c r="AN541" s="239">
        <v>5</v>
      </c>
      <c r="AO541" s="239">
        <v>68</v>
      </c>
      <c r="AS541" s="239">
        <v>15</v>
      </c>
      <c r="AT541" s="239">
        <v>9</v>
      </c>
      <c r="AU541" s="239">
        <v>65</v>
      </c>
      <c r="AV541" s="239">
        <v>13</v>
      </c>
      <c r="AW541" s="239">
        <v>24</v>
      </c>
      <c r="CT541" s="239">
        <v>461819.49877233198</v>
      </c>
      <c r="CU541" s="239">
        <v>4966705.5372110698</v>
      </c>
      <c r="CV541" s="239">
        <v>44.852740859999997</v>
      </c>
      <c r="CW541" s="239">
        <v>-93.48319395</v>
      </c>
      <c r="CX541" s="239" t="s">
        <v>379</v>
      </c>
      <c r="CY541" s="239" t="s">
        <v>2737</v>
      </c>
    </row>
    <row r="542" spans="1:103" x14ac:dyDescent="0.25">
      <c r="A542" s="239">
        <v>567221</v>
      </c>
      <c r="B542" s="239">
        <v>2</v>
      </c>
      <c r="C542" s="239">
        <v>212</v>
      </c>
      <c r="D542" s="239">
        <v>155.726</v>
      </c>
      <c r="E542" s="239">
        <v>27</v>
      </c>
      <c r="F542" s="239" t="s">
        <v>2515</v>
      </c>
      <c r="H542" s="239" t="s">
        <v>374</v>
      </c>
      <c r="I542" s="239">
        <v>25</v>
      </c>
      <c r="K542" s="239">
        <v>18502821</v>
      </c>
      <c r="M542" s="239">
        <v>2</v>
      </c>
      <c r="N542" s="239">
        <v>19</v>
      </c>
      <c r="O542" s="239">
        <v>2018</v>
      </c>
      <c r="P542" s="239" t="s">
        <v>381</v>
      </c>
      <c r="Q542" s="239">
        <v>19</v>
      </c>
      <c r="R542" s="239" t="s">
        <v>376</v>
      </c>
      <c r="S542" s="239">
        <v>5</v>
      </c>
      <c r="T542" s="239">
        <v>0</v>
      </c>
      <c r="U542" s="239">
        <v>1</v>
      </c>
      <c r="W542" s="239">
        <v>30</v>
      </c>
      <c r="X542" s="239">
        <v>2</v>
      </c>
      <c r="Y542" s="239">
        <v>1</v>
      </c>
      <c r="Z542" s="239">
        <v>2</v>
      </c>
      <c r="AA542" s="239">
        <v>4</v>
      </c>
      <c r="AB542" s="239">
        <v>3</v>
      </c>
      <c r="AC542" s="239">
        <v>98</v>
      </c>
      <c r="AD542" s="239" t="s">
        <v>2625</v>
      </c>
      <c r="AF542" s="239" t="s">
        <v>470</v>
      </c>
      <c r="AG542" s="239">
        <v>3</v>
      </c>
      <c r="AH542" s="239">
        <v>2</v>
      </c>
      <c r="AI542" s="239">
        <v>2</v>
      </c>
      <c r="AJ542" s="239">
        <v>4</v>
      </c>
      <c r="AK542" s="239">
        <v>21</v>
      </c>
      <c r="AL542" s="239">
        <v>65</v>
      </c>
      <c r="AM542" s="239" t="s">
        <v>374</v>
      </c>
      <c r="AN542" s="239">
        <v>5</v>
      </c>
      <c r="AO542" s="239">
        <v>68</v>
      </c>
      <c r="AS542" s="239">
        <v>15</v>
      </c>
      <c r="AT542" s="239">
        <v>9</v>
      </c>
      <c r="AU542" s="239">
        <v>60</v>
      </c>
      <c r="AV542" s="239">
        <v>13</v>
      </c>
      <c r="AW542" s="239">
        <v>24</v>
      </c>
      <c r="CT542" s="239">
        <v>461806.79874693102</v>
      </c>
      <c r="CU542" s="239">
        <v>4966752.1039708704</v>
      </c>
      <c r="CV542" s="239">
        <v>44.85315937</v>
      </c>
      <c r="CW542" s="239">
        <v>-93.483358170000002</v>
      </c>
      <c r="CX542" s="239" t="s">
        <v>379</v>
      </c>
      <c r="CY542" s="239" t="s">
        <v>2738</v>
      </c>
    </row>
    <row r="543" spans="1:103" x14ac:dyDescent="0.25">
      <c r="A543" s="239">
        <v>358514</v>
      </c>
      <c r="B543" s="239">
        <v>2</v>
      </c>
      <c r="C543" s="239">
        <v>212</v>
      </c>
      <c r="D543" s="239">
        <v>155.733</v>
      </c>
      <c r="E543" s="239">
        <v>27</v>
      </c>
      <c r="F543" s="239" t="s">
        <v>2515</v>
      </c>
      <c r="H543" s="239" t="s">
        <v>374</v>
      </c>
      <c r="I543" s="239">
        <v>25</v>
      </c>
      <c r="K543" s="239">
        <v>16506603</v>
      </c>
      <c r="M543" s="239">
        <v>6</v>
      </c>
      <c r="N543" s="239">
        <v>20</v>
      </c>
      <c r="O543" s="239">
        <v>2016</v>
      </c>
      <c r="P543" s="239" t="s">
        <v>381</v>
      </c>
      <c r="Q543" s="239">
        <v>8</v>
      </c>
      <c r="R543" s="239" t="s">
        <v>393</v>
      </c>
      <c r="S543" s="239">
        <v>5</v>
      </c>
      <c r="T543" s="239">
        <v>0</v>
      </c>
      <c r="U543" s="239">
        <v>3</v>
      </c>
      <c r="V543" s="239">
        <v>12</v>
      </c>
      <c r="W543" s="239">
        <v>10</v>
      </c>
      <c r="X543" s="239">
        <v>2</v>
      </c>
      <c r="Y543" s="239">
        <v>1</v>
      </c>
      <c r="Z543" s="239">
        <v>1</v>
      </c>
      <c r="AB543" s="239">
        <v>1</v>
      </c>
      <c r="AC543" s="239">
        <v>98</v>
      </c>
      <c r="AD543" s="239" t="s">
        <v>377</v>
      </c>
      <c r="AF543" s="239" t="s">
        <v>470</v>
      </c>
      <c r="AG543" s="239">
        <v>7</v>
      </c>
      <c r="AH543" s="239">
        <v>2</v>
      </c>
      <c r="AI543" s="239">
        <v>3</v>
      </c>
      <c r="AJ543" s="239">
        <v>3</v>
      </c>
      <c r="AK543" s="239">
        <v>34</v>
      </c>
      <c r="AL543" s="239">
        <v>57</v>
      </c>
      <c r="AM543" s="239" t="s">
        <v>384</v>
      </c>
      <c r="AN543" s="239">
        <v>5</v>
      </c>
      <c r="AO543" s="239">
        <v>1</v>
      </c>
      <c r="AS543" s="239">
        <v>15</v>
      </c>
      <c r="AT543" s="239">
        <v>9</v>
      </c>
      <c r="AU543" s="239">
        <v>60</v>
      </c>
      <c r="AV543" s="239">
        <v>11</v>
      </c>
      <c r="AW543" s="239">
        <v>21</v>
      </c>
      <c r="AX543" s="239">
        <v>2</v>
      </c>
      <c r="AY543" s="239">
        <v>2</v>
      </c>
      <c r="AZ543" s="239">
        <v>3</v>
      </c>
      <c r="BA543" s="239">
        <v>34</v>
      </c>
      <c r="BB543" s="239">
        <v>70</v>
      </c>
      <c r="BC543" s="239" t="s">
        <v>374</v>
      </c>
      <c r="BD543" s="239">
        <v>5</v>
      </c>
      <c r="BE543" s="239">
        <v>1</v>
      </c>
      <c r="BI543" s="239">
        <v>15</v>
      </c>
      <c r="BJ543" s="239">
        <v>9</v>
      </c>
      <c r="BK543" s="239">
        <v>60</v>
      </c>
      <c r="BL543" s="239">
        <v>11</v>
      </c>
      <c r="BM543" s="239">
        <v>21</v>
      </c>
      <c r="BN543" s="239">
        <v>2</v>
      </c>
      <c r="BO543" s="239">
        <v>2</v>
      </c>
      <c r="BP543" s="239">
        <v>3</v>
      </c>
      <c r="BQ543" s="239">
        <v>21</v>
      </c>
      <c r="BR543" s="239">
        <v>61</v>
      </c>
      <c r="BS543" s="239" t="s">
        <v>374</v>
      </c>
      <c r="BT543" s="239">
        <v>5</v>
      </c>
      <c r="BU543" s="239">
        <v>74</v>
      </c>
      <c r="BY543" s="239">
        <v>15</v>
      </c>
      <c r="BZ543" s="239">
        <v>9</v>
      </c>
      <c r="CA543" s="239">
        <v>60</v>
      </c>
      <c r="CB543" s="239">
        <v>11</v>
      </c>
      <c r="CC543" s="239">
        <v>21</v>
      </c>
      <c r="CT543" s="239">
        <v>461811.03208873101</v>
      </c>
      <c r="CU543" s="239">
        <v>4966739.4039454702</v>
      </c>
      <c r="CV543" s="239">
        <v>44.853045270000003</v>
      </c>
      <c r="CW543" s="239">
        <v>-93.483303640000003</v>
      </c>
      <c r="CX543" s="239" t="s">
        <v>379</v>
      </c>
      <c r="CY543" s="239" t="s">
        <v>2739</v>
      </c>
    </row>
    <row r="544" spans="1:103" x14ac:dyDescent="0.25">
      <c r="A544" s="239">
        <v>584543</v>
      </c>
      <c r="B544" s="239">
        <v>2</v>
      </c>
      <c r="C544" s="239">
        <v>212</v>
      </c>
      <c r="D544" s="239">
        <v>155.73400000000001</v>
      </c>
      <c r="E544" s="239">
        <v>27</v>
      </c>
      <c r="F544" s="239" t="s">
        <v>2515</v>
      </c>
      <c r="H544" s="239" t="s">
        <v>374</v>
      </c>
      <c r="I544" s="239">
        <v>25</v>
      </c>
      <c r="K544" s="239">
        <v>18503962</v>
      </c>
      <c r="M544" s="239">
        <v>3</v>
      </c>
      <c r="N544" s="239">
        <v>20</v>
      </c>
      <c r="O544" s="239">
        <v>2018</v>
      </c>
      <c r="P544" s="239" t="s">
        <v>391</v>
      </c>
      <c r="Q544" s="239">
        <v>7</v>
      </c>
      <c r="R544" s="239" t="s">
        <v>207</v>
      </c>
      <c r="S544" s="239">
        <v>5</v>
      </c>
      <c r="T544" s="239">
        <v>0</v>
      </c>
      <c r="U544" s="239">
        <v>2</v>
      </c>
      <c r="V544" s="239">
        <v>90</v>
      </c>
      <c r="W544" s="239">
        <v>10</v>
      </c>
      <c r="X544" s="239">
        <v>2</v>
      </c>
      <c r="Y544" s="239">
        <v>1</v>
      </c>
      <c r="Z544" s="239">
        <v>4</v>
      </c>
      <c r="AB544" s="239">
        <v>3</v>
      </c>
      <c r="AC544" s="239">
        <v>98</v>
      </c>
      <c r="AD544" s="239" t="s">
        <v>377</v>
      </c>
      <c r="AF544" s="239" t="s">
        <v>470</v>
      </c>
      <c r="AG544" s="239">
        <v>90</v>
      </c>
      <c r="AH544" s="239">
        <v>2</v>
      </c>
      <c r="AI544" s="239">
        <v>3</v>
      </c>
      <c r="AJ544" s="239">
        <v>2</v>
      </c>
      <c r="AK544" s="239">
        <v>21</v>
      </c>
      <c r="AL544" s="239">
        <v>21</v>
      </c>
      <c r="AM544" s="239" t="s">
        <v>374</v>
      </c>
      <c r="AN544" s="239">
        <v>5</v>
      </c>
      <c r="AO544" s="239">
        <v>68</v>
      </c>
      <c r="AS544" s="239">
        <v>15</v>
      </c>
      <c r="AT544" s="239">
        <v>9</v>
      </c>
      <c r="AU544" s="239">
        <v>65</v>
      </c>
      <c r="AV544" s="239">
        <v>11</v>
      </c>
      <c r="AW544" s="239">
        <v>21</v>
      </c>
      <c r="AX544" s="239">
        <v>2</v>
      </c>
      <c r="AY544" s="239">
        <v>2</v>
      </c>
      <c r="AZ544" s="239">
        <v>2</v>
      </c>
      <c r="BA544" s="239">
        <v>21</v>
      </c>
      <c r="BB544" s="239">
        <v>33</v>
      </c>
      <c r="BC544" s="239" t="s">
        <v>374</v>
      </c>
      <c r="BD544" s="239">
        <v>5</v>
      </c>
      <c r="BE544" s="239">
        <v>1</v>
      </c>
      <c r="BI544" s="239">
        <v>15</v>
      </c>
      <c r="BJ544" s="239">
        <v>9</v>
      </c>
      <c r="BK544" s="239">
        <v>65</v>
      </c>
      <c r="BL544" s="239">
        <v>11</v>
      </c>
      <c r="BM544" s="239">
        <v>21</v>
      </c>
      <c r="CT544" s="239">
        <v>461811.03208873101</v>
      </c>
      <c r="CU544" s="239">
        <v>4966764.8039962696</v>
      </c>
      <c r="CV544" s="239">
        <v>44.853273919999999</v>
      </c>
      <c r="CW544" s="239">
        <v>-93.483305560000005</v>
      </c>
      <c r="CX544" s="239" t="s">
        <v>379</v>
      </c>
      <c r="CY544" s="239" t="s">
        <v>2740</v>
      </c>
    </row>
    <row r="545" spans="1:103" x14ac:dyDescent="0.25">
      <c r="A545" s="239">
        <v>674009</v>
      </c>
      <c r="B545" s="239">
        <v>2</v>
      </c>
      <c r="C545" s="239">
        <v>212</v>
      </c>
      <c r="D545" s="239">
        <v>155.74299999999999</v>
      </c>
      <c r="E545" s="239">
        <v>27</v>
      </c>
      <c r="F545" s="239" t="s">
        <v>2515</v>
      </c>
      <c r="H545" s="239" t="s">
        <v>374</v>
      </c>
      <c r="I545" s="239">
        <v>25</v>
      </c>
      <c r="K545" s="239">
        <v>19500166</v>
      </c>
      <c r="M545" s="239">
        <v>1</v>
      </c>
      <c r="N545" s="239">
        <v>4</v>
      </c>
      <c r="O545" s="239">
        <v>2019</v>
      </c>
      <c r="P545" s="239" t="s">
        <v>383</v>
      </c>
      <c r="Q545" s="239">
        <v>22</v>
      </c>
      <c r="R545" s="239" t="s">
        <v>376</v>
      </c>
      <c r="S545" s="239">
        <v>5</v>
      </c>
      <c r="T545" s="239">
        <v>0</v>
      </c>
      <c r="U545" s="239">
        <v>1</v>
      </c>
      <c r="W545" s="239">
        <v>55</v>
      </c>
      <c r="X545" s="239">
        <v>2</v>
      </c>
      <c r="Y545" s="239">
        <v>4</v>
      </c>
      <c r="Z545" s="239">
        <v>1</v>
      </c>
      <c r="AB545" s="239">
        <v>2</v>
      </c>
      <c r="AC545" s="239">
        <v>98</v>
      </c>
      <c r="AD545" s="239" t="s">
        <v>377</v>
      </c>
      <c r="AF545" s="239" t="s">
        <v>378</v>
      </c>
      <c r="AG545" s="239">
        <v>3</v>
      </c>
      <c r="AH545" s="239">
        <v>2</v>
      </c>
      <c r="AI545" s="239">
        <v>2</v>
      </c>
      <c r="AJ545" s="239">
        <v>4</v>
      </c>
      <c r="AK545" s="239">
        <v>21</v>
      </c>
      <c r="AL545" s="239">
        <v>41</v>
      </c>
      <c r="AM545" s="239" t="s">
        <v>384</v>
      </c>
      <c r="AN545" s="239">
        <v>5</v>
      </c>
      <c r="AO545" s="239">
        <v>70</v>
      </c>
      <c r="AS545" s="239">
        <v>15</v>
      </c>
      <c r="AT545" s="239">
        <v>9</v>
      </c>
      <c r="AU545" s="239">
        <v>65</v>
      </c>
      <c r="AV545" s="239">
        <v>12</v>
      </c>
      <c r="AW545" s="239">
        <v>21</v>
      </c>
      <c r="CT545" s="239">
        <v>461827.96545593097</v>
      </c>
      <c r="CU545" s="239">
        <v>4966747.8706290703</v>
      </c>
      <c r="CV545" s="239">
        <v>44.853122390000003</v>
      </c>
      <c r="CW545" s="239">
        <v>-93.483089989999996</v>
      </c>
      <c r="CX545" s="239" t="s">
        <v>379</v>
      </c>
      <c r="CY545" s="239" t="s">
        <v>2741</v>
      </c>
    </row>
    <row r="546" spans="1:103" x14ac:dyDescent="0.25">
      <c r="A546" s="239">
        <v>363623</v>
      </c>
      <c r="B546" s="239">
        <v>2</v>
      </c>
      <c r="C546" s="239">
        <v>212</v>
      </c>
      <c r="D546" s="239">
        <v>155.74799999999999</v>
      </c>
      <c r="E546" s="239">
        <v>27</v>
      </c>
      <c r="F546" s="239" t="s">
        <v>2515</v>
      </c>
      <c r="H546" s="239" t="s">
        <v>374</v>
      </c>
      <c r="I546" s="239">
        <v>25</v>
      </c>
      <c r="K546" s="239">
        <v>16507421</v>
      </c>
      <c r="M546" s="239">
        <v>7</v>
      </c>
      <c r="N546" s="239">
        <v>9</v>
      </c>
      <c r="O546" s="239">
        <v>2016</v>
      </c>
      <c r="P546" s="239" t="s">
        <v>386</v>
      </c>
      <c r="Q546" s="239">
        <v>19</v>
      </c>
      <c r="R546" s="239" t="s">
        <v>376</v>
      </c>
      <c r="S546" s="239">
        <v>5</v>
      </c>
      <c r="T546" s="239">
        <v>0</v>
      </c>
      <c r="U546" s="239">
        <v>2</v>
      </c>
      <c r="V546" s="239">
        <v>10</v>
      </c>
      <c r="W546" s="239">
        <v>10</v>
      </c>
      <c r="X546" s="239">
        <v>2</v>
      </c>
      <c r="Y546" s="239">
        <v>1</v>
      </c>
      <c r="Z546" s="239">
        <v>1</v>
      </c>
      <c r="AB546" s="239">
        <v>1</v>
      </c>
      <c r="AC546" s="239">
        <v>98</v>
      </c>
      <c r="AD546" s="239" t="s">
        <v>377</v>
      </c>
      <c r="AF546" s="239" t="s">
        <v>470</v>
      </c>
      <c r="AG546" s="239">
        <v>5</v>
      </c>
      <c r="AH546" s="239">
        <v>2</v>
      </c>
      <c r="AI546" s="239">
        <v>4</v>
      </c>
      <c r="AJ546" s="239">
        <v>4</v>
      </c>
      <c r="AK546" s="239">
        <v>21</v>
      </c>
      <c r="AL546" s="239">
        <v>49</v>
      </c>
      <c r="AM546" s="239" t="s">
        <v>384</v>
      </c>
      <c r="AN546" s="239">
        <v>5</v>
      </c>
      <c r="AO546" s="239">
        <v>1</v>
      </c>
      <c r="AS546" s="239">
        <v>15</v>
      </c>
      <c r="AT546" s="239">
        <v>9</v>
      </c>
      <c r="AU546" s="239">
        <v>65</v>
      </c>
      <c r="AV546" s="239">
        <v>12</v>
      </c>
      <c r="AW546" s="239">
        <v>21</v>
      </c>
      <c r="AX546" s="239">
        <v>2</v>
      </c>
      <c r="AY546" s="239">
        <v>2</v>
      </c>
      <c r="AZ546" s="239">
        <v>4</v>
      </c>
      <c r="BA546" s="239">
        <v>21</v>
      </c>
      <c r="BB546" s="239">
        <v>22</v>
      </c>
      <c r="BC546" s="239" t="s">
        <v>374</v>
      </c>
      <c r="BD546" s="239">
        <v>5</v>
      </c>
      <c r="BE546" s="239">
        <v>74</v>
      </c>
      <c r="BI546" s="239">
        <v>15</v>
      </c>
      <c r="BJ546" s="239">
        <v>9</v>
      </c>
      <c r="BK546" s="239">
        <v>65</v>
      </c>
      <c r="BL546" s="239">
        <v>12</v>
      </c>
      <c r="BM546" s="239">
        <v>21</v>
      </c>
      <c r="CT546" s="239">
        <v>461827.96545593097</v>
      </c>
      <c r="CU546" s="239">
        <v>4966756.3373126704</v>
      </c>
      <c r="CV546" s="239">
        <v>44.85319861</v>
      </c>
      <c r="CW546" s="239">
        <v>-93.483090619999999</v>
      </c>
      <c r="CX546" s="239" t="s">
        <v>379</v>
      </c>
      <c r="CY546" s="239" t="s">
        <v>2742</v>
      </c>
    </row>
    <row r="547" spans="1:103" x14ac:dyDescent="0.25">
      <c r="A547" s="239">
        <v>389480</v>
      </c>
      <c r="B547" s="239">
        <v>2</v>
      </c>
      <c r="C547" s="239">
        <v>212</v>
      </c>
      <c r="D547" s="239">
        <v>155.75299999999999</v>
      </c>
      <c r="E547" s="239">
        <v>27</v>
      </c>
      <c r="F547" s="239" t="s">
        <v>2515</v>
      </c>
      <c r="H547" s="239" t="s">
        <v>374</v>
      </c>
      <c r="I547" s="239">
        <v>25</v>
      </c>
      <c r="K547" s="239">
        <v>16511875</v>
      </c>
      <c r="M547" s="239">
        <v>10</v>
      </c>
      <c r="N547" s="239">
        <v>25</v>
      </c>
      <c r="O547" s="239">
        <v>2016</v>
      </c>
      <c r="P547" s="239" t="s">
        <v>391</v>
      </c>
      <c r="Q547" s="239">
        <v>7</v>
      </c>
      <c r="R547" s="239" t="s">
        <v>393</v>
      </c>
      <c r="S547" s="239">
        <v>4</v>
      </c>
      <c r="T547" s="239">
        <v>0</v>
      </c>
      <c r="U547" s="239">
        <v>3</v>
      </c>
      <c r="V547" s="239">
        <v>12</v>
      </c>
      <c r="W547" s="239">
        <v>10</v>
      </c>
      <c r="X547" s="239">
        <v>29</v>
      </c>
      <c r="Y547" s="239">
        <v>2</v>
      </c>
      <c r="Z547" s="239">
        <v>1</v>
      </c>
      <c r="AB547" s="239">
        <v>1</v>
      </c>
      <c r="AC547" s="239">
        <v>98</v>
      </c>
      <c r="AD547" s="239" t="s">
        <v>2743</v>
      </c>
      <c r="AF547" s="239" t="s">
        <v>378</v>
      </c>
      <c r="AG547" s="239">
        <v>7</v>
      </c>
      <c r="AH547" s="239">
        <v>2</v>
      </c>
      <c r="AI547" s="239">
        <v>3</v>
      </c>
      <c r="AJ547" s="239">
        <v>3</v>
      </c>
      <c r="AK547" s="239">
        <v>34</v>
      </c>
      <c r="AL547" s="239">
        <v>56</v>
      </c>
      <c r="AM547" s="239" t="s">
        <v>384</v>
      </c>
      <c r="AN547" s="239">
        <v>5</v>
      </c>
      <c r="AO547" s="239">
        <v>1</v>
      </c>
      <c r="AS547" s="239">
        <v>15</v>
      </c>
      <c r="AT547" s="239">
        <v>9</v>
      </c>
      <c r="AU547" s="239">
        <v>60</v>
      </c>
      <c r="AV547" s="239">
        <v>11</v>
      </c>
      <c r="AW547" s="239">
        <v>21</v>
      </c>
      <c r="AX547" s="239">
        <v>2</v>
      </c>
      <c r="AY547" s="239">
        <v>2</v>
      </c>
      <c r="AZ547" s="239">
        <v>3</v>
      </c>
      <c r="BA547" s="239">
        <v>34</v>
      </c>
      <c r="BB547" s="239">
        <v>56</v>
      </c>
      <c r="BC547" s="239" t="s">
        <v>384</v>
      </c>
      <c r="BD547" s="239">
        <v>5</v>
      </c>
      <c r="BE547" s="239">
        <v>1</v>
      </c>
      <c r="BI547" s="239">
        <v>15</v>
      </c>
      <c r="BJ547" s="239">
        <v>9</v>
      </c>
      <c r="BK547" s="239">
        <v>60</v>
      </c>
      <c r="BL547" s="239">
        <v>11</v>
      </c>
      <c r="BM547" s="239">
        <v>21</v>
      </c>
      <c r="BN547" s="239">
        <v>2</v>
      </c>
      <c r="BO547" s="239">
        <v>4</v>
      </c>
      <c r="BP547" s="239">
        <v>3</v>
      </c>
      <c r="BQ547" s="239">
        <v>26</v>
      </c>
      <c r="BR547" s="239">
        <v>16</v>
      </c>
      <c r="BS547" s="239" t="s">
        <v>384</v>
      </c>
      <c r="BT547" s="239">
        <v>5</v>
      </c>
      <c r="BU547" s="239">
        <v>4</v>
      </c>
      <c r="BY547" s="239">
        <v>15</v>
      </c>
      <c r="BZ547" s="239">
        <v>9</v>
      </c>
      <c r="CA547" s="239">
        <v>60</v>
      </c>
      <c r="CB547" s="239">
        <v>11</v>
      </c>
      <c r="CC547" s="239">
        <v>21</v>
      </c>
      <c r="CT547" s="239">
        <v>461844.89882313198</v>
      </c>
      <c r="CU547" s="239">
        <v>4966754.2206417704</v>
      </c>
      <c r="CV547" s="239">
        <v>44.853180459999997</v>
      </c>
      <c r="CW547" s="239">
        <v>-93.482876169999997</v>
      </c>
      <c r="CX547" s="239" t="s">
        <v>379</v>
      </c>
      <c r="CY547" s="239" t="s">
        <v>2744</v>
      </c>
    </row>
    <row r="548" spans="1:103" x14ac:dyDescent="0.25">
      <c r="A548" s="239">
        <v>730465</v>
      </c>
      <c r="B548" s="239">
        <v>2</v>
      </c>
      <c r="C548" s="239">
        <v>212</v>
      </c>
      <c r="D548" s="239">
        <v>155.77500000000001</v>
      </c>
      <c r="E548" s="239">
        <v>27</v>
      </c>
      <c r="F548" s="239" t="s">
        <v>2515</v>
      </c>
      <c r="H548" s="239" t="s">
        <v>374</v>
      </c>
      <c r="I548" s="239">
        <v>25</v>
      </c>
      <c r="K548" s="239">
        <v>19507629</v>
      </c>
      <c r="M548" s="239">
        <v>6</v>
      </c>
      <c r="N548" s="239">
        <v>19</v>
      </c>
      <c r="O548" s="239">
        <v>2019</v>
      </c>
      <c r="P548" s="239" t="s">
        <v>375</v>
      </c>
      <c r="Q548" s="239">
        <v>8</v>
      </c>
      <c r="R548" s="239" t="s">
        <v>393</v>
      </c>
      <c r="S548" s="239">
        <v>4</v>
      </c>
      <c r="T548" s="239">
        <v>0</v>
      </c>
      <c r="U548" s="239">
        <v>3</v>
      </c>
      <c r="V548" s="239">
        <v>12</v>
      </c>
      <c r="W548" s="239">
        <v>10</v>
      </c>
      <c r="X548" s="239">
        <v>2</v>
      </c>
      <c r="Y548" s="239">
        <v>1</v>
      </c>
      <c r="Z548" s="239">
        <v>1</v>
      </c>
      <c r="AB548" s="239">
        <v>1</v>
      </c>
      <c r="AC548" s="239">
        <v>98</v>
      </c>
      <c r="AD548" s="239" t="s">
        <v>377</v>
      </c>
      <c r="AF548" s="239" t="s">
        <v>470</v>
      </c>
      <c r="AG548" s="239">
        <v>7</v>
      </c>
      <c r="AH548" s="239">
        <v>2</v>
      </c>
      <c r="AI548" s="239">
        <v>4</v>
      </c>
      <c r="AJ548" s="239">
        <v>3</v>
      </c>
      <c r="AK548" s="239">
        <v>21</v>
      </c>
      <c r="AL548" s="239">
        <v>21</v>
      </c>
      <c r="AM548" s="239" t="s">
        <v>384</v>
      </c>
      <c r="AN548" s="239">
        <v>5</v>
      </c>
      <c r="AO548" s="239">
        <v>74</v>
      </c>
      <c r="AS548" s="239">
        <v>15</v>
      </c>
      <c r="AT548" s="239">
        <v>98</v>
      </c>
      <c r="AU548" s="239">
        <v>55</v>
      </c>
      <c r="AV548" s="239">
        <v>11</v>
      </c>
      <c r="AW548" s="239">
        <v>21</v>
      </c>
      <c r="AX548" s="239">
        <v>2</v>
      </c>
      <c r="AY548" s="239">
        <v>2</v>
      </c>
      <c r="AZ548" s="239">
        <v>3</v>
      </c>
      <c r="BA548" s="239">
        <v>34</v>
      </c>
      <c r="BB548" s="239">
        <v>53</v>
      </c>
      <c r="BC548" s="239" t="s">
        <v>374</v>
      </c>
      <c r="BD548" s="239">
        <v>5</v>
      </c>
      <c r="BE548" s="239">
        <v>1</v>
      </c>
      <c r="BI548" s="239">
        <v>15</v>
      </c>
      <c r="BJ548" s="239">
        <v>98</v>
      </c>
      <c r="BK548" s="239">
        <v>55</v>
      </c>
      <c r="BL548" s="239">
        <v>11</v>
      </c>
      <c r="BM548" s="239">
        <v>21</v>
      </c>
      <c r="BN548" s="239">
        <v>2</v>
      </c>
      <c r="BO548" s="239">
        <v>2</v>
      </c>
      <c r="BP548" s="239">
        <v>3</v>
      </c>
      <c r="BQ548" s="239">
        <v>34</v>
      </c>
      <c r="BR548" s="239">
        <v>61</v>
      </c>
      <c r="BS548" s="239" t="s">
        <v>384</v>
      </c>
      <c r="BT548" s="239">
        <v>5</v>
      </c>
      <c r="BU548" s="239">
        <v>1</v>
      </c>
      <c r="BY548" s="239">
        <v>15</v>
      </c>
      <c r="BZ548" s="239">
        <v>98</v>
      </c>
      <c r="CA548" s="239">
        <v>55</v>
      </c>
      <c r="CB548" s="239">
        <v>11</v>
      </c>
      <c r="CC548" s="239">
        <v>21</v>
      </c>
      <c r="CT548" s="239">
        <v>461870.29887393198</v>
      </c>
      <c r="CU548" s="239">
        <v>4966824.0707814703</v>
      </c>
      <c r="CV548" s="239">
        <v>44.853810600000003</v>
      </c>
      <c r="CW548" s="239">
        <v>-93.482559980000005</v>
      </c>
      <c r="CX548" s="239" t="s">
        <v>379</v>
      </c>
      <c r="CY548" s="239" t="s">
        <v>2745</v>
      </c>
    </row>
    <row r="549" spans="1:103" x14ac:dyDescent="0.25">
      <c r="A549" s="239">
        <v>537518</v>
      </c>
      <c r="B549" s="239">
        <v>2</v>
      </c>
      <c r="C549" s="239">
        <v>212</v>
      </c>
      <c r="D549" s="239">
        <v>155.80099999999999</v>
      </c>
      <c r="E549" s="239">
        <v>27</v>
      </c>
      <c r="F549" s="239" t="s">
        <v>2515</v>
      </c>
      <c r="H549" s="239" t="s">
        <v>374</v>
      </c>
      <c r="I549" s="239">
        <v>25</v>
      </c>
      <c r="K549" s="239">
        <v>18500879</v>
      </c>
      <c r="M549" s="239">
        <v>1</v>
      </c>
      <c r="N549" s="239">
        <v>14</v>
      </c>
      <c r="O549" s="239">
        <v>2018</v>
      </c>
      <c r="P549" s="239" t="s">
        <v>389</v>
      </c>
      <c r="Q549" s="239">
        <v>18</v>
      </c>
      <c r="R549" s="239" t="s">
        <v>512</v>
      </c>
      <c r="S549" s="239">
        <v>5</v>
      </c>
      <c r="T549" s="239">
        <v>0</v>
      </c>
      <c r="U549" s="239">
        <v>2</v>
      </c>
      <c r="V549" s="239">
        <v>12</v>
      </c>
      <c r="W549" s="239">
        <v>10</v>
      </c>
      <c r="X549" s="239">
        <v>2</v>
      </c>
      <c r="Y549" s="239">
        <v>4</v>
      </c>
      <c r="Z549" s="239">
        <v>4</v>
      </c>
      <c r="AB549" s="239">
        <v>3</v>
      </c>
      <c r="AC549" s="239">
        <v>98</v>
      </c>
      <c r="AD549" s="239" t="s">
        <v>377</v>
      </c>
      <c r="AF549" s="239" t="s">
        <v>378</v>
      </c>
      <c r="AG549" s="239">
        <v>7</v>
      </c>
      <c r="AH549" s="239">
        <v>2</v>
      </c>
      <c r="AI549" s="239">
        <v>2</v>
      </c>
      <c r="AJ549" s="239">
        <v>1</v>
      </c>
      <c r="AK549" s="239">
        <v>34</v>
      </c>
      <c r="AL549" s="239">
        <v>28</v>
      </c>
      <c r="AM549" s="239" t="s">
        <v>374</v>
      </c>
      <c r="AN549" s="239">
        <v>5</v>
      </c>
      <c r="AO549" s="239">
        <v>1</v>
      </c>
      <c r="AS549" s="239">
        <v>15</v>
      </c>
      <c r="AT549" s="239">
        <v>9</v>
      </c>
      <c r="AU549" s="239">
        <v>60</v>
      </c>
      <c r="AV549" s="239">
        <v>11</v>
      </c>
      <c r="AW549" s="239">
        <v>21</v>
      </c>
      <c r="AX549" s="239">
        <v>2</v>
      </c>
      <c r="AY549" s="239">
        <v>2</v>
      </c>
      <c r="AZ549" s="239">
        <v>1</v>
      </c>
      <c r="BA549" s="239">
        <v>21</v>
      </c>
      <c r="BB549" s="239">
        <v>27</v>
      </c>
      <c r="BC549" s="239" t="s">
        <v>374</v>
      </c>
      <c r="BD549" s="239">
        <v>5</v>
      </c>
      <c r="BE549" s="239">
        <v>4</v>
      </c>
      <c r="BI549" s="239">
        <v>15</v>
      </c>
      <c r="BJ549" s="239">
        <v>9</v>
      </c>
      <c r="BK549" s="239">
        <v>60</v>
      </c>
      <c r="BL549" s="239">
        <v>11</v>
      </c>
      <c r="BM549" s="239">
        <v>21</v>
      </c>
      <c r="CT549" s="239">
        <v>461878.76555753098</v>
      </c>
      <c r="CU549" s="239">
        <v>4966824.0707814703</v>
      </c>
      <c r="CV549" s="239">
        <v>44.853811049999997</v>
      </c>
      <c r="CW549" s="239">
        <v>-93.48245283</v>
      </c>
      <c r="CX549" s="239" t="s">
        <v>379</v>
      </c>
      <c r="CY549" s="239" t="s">
        <v>2746</v>
      </c>
    </row>
    <row r="550" spans="1:103" x14ac:dyDescent="0.25">
      <c r="A550" s="239">
        <v>671167</v>
      </c>
      <c r="B550" s="239">
        <v>2</v>
      </c>
      <c r="C550" s="239">
        <v>212</v>
      </c>
      <c r="D550" s="239">
        <v>155.82</v>
      </c>
      <c r="E550" s="239">
        <v>27</v>
      </c>
      <c r="F550" s="239" t="s">
        <v>2515</v>
      </c>
      <c r="H550" s="239" t="s">
        <v>374</v>
      </c>
      <c r="I550" s="239">
        <v>25</v>
      </c>
      <c r="K550" s="239">
        <v>18051865</v>
      </c>
      <c r="M550" s="239">
        <v>12</v>
      </c>
      <c r="N550" s="239">
        <v>26</v>
      </c>
      <c r="O550" s="239">
        <v>2018</v>
      </c>
      <c r="P550" s="239" t="s">
        <v>375</v>
      </c>
      <c r="Q550" s="239">
        <v>20</v>
      </c>
      <c r="R550" s="239" t="s">
        <v>376</v>
      </c>
      <c r="S550" s="239">
        <v>5</v>
      </c>
      <c r="T550" s="239">
        <v>0</v>
      </c>
      <c r="U550" s="239">
        <v>2</v>
      </c>
      <c r="V550" s="239">
        <v>12</v>
      </c>
      <c r="W550" s="239">
        <v>10</v>
      </c>
      <c r="X550" s="239">
        <v>2</v>
      </c>
      <c r="Y550" s="239">
        <v>7</v>
      </c>
      <c r="Z550" s="239">
        <v>4</v>
      </c>
      <c r="AB550" s="239">
        <v>3</v>
      </c>
      <c r="AC550" s="239">
        <v>98</v>
      </c>
      <c r="AD550" s="239" t="s">
        <v>377</v>
      </c>
      <c r="AF550" s="239" t="s">
        <v>378</v>
      </c>
      <c r="AG550" s="239">
        <v>7</v>
      </c>
      <c r="AH550" s="239">
        <v>2</v>
      </c>
      <c r="AI550" s="239">
        <v>4</v>
      </c>
      <c r="AJ550" s="239">
        <v>4</v>
      </c>
      <c r="AK550" s="239">
        <v>21</v>
      </c>
      <c r="AL550" s="239">
        <v>44</v>
      </c>
      <c r="AM550" s="239" t="s">
        <v>374</v>
      </c>
      <c r="AN550" s="239">
        <v>5</v>
      </c>
      <c r="AO550" s="239">
        <v>1</v>
      </c>
      <c r="AS550" s="239">
        <v>15</v>
      </c>
      <c r="AT550" s="239">
        <v>98</v>
      </c>
      <c r="AU550" s="239">
        <v>65</v>
      </c>
      <c r="AV550" s="239">
        <v>11</v>
      </c>
      <c r="AW550" s="239">
        <v>21</v>
      </c>
      <c r="AX550" s="239">
        <v>2</v>
      </c>
      <c r="AY550" s="239">
        <v>4</v>
      </c>
      <c r="AZ550" s="239">
        <v>4</v>
      </c>
      <c r="BA550" s="239">
        <v>21</v>
      </c>
      <c r="BB550" s="239">
        <v>27</v>
      </c>
      <c r="BC550" s="239" t="s">
        <v>374</v>
      </c>
      <c r="BD550" s="239">
        <v>5</v>
      </c>
      <c r="BE550" s="239">
        <v>1</v>
      </c>
      <c r="BI550" s="239">
        <v>15</v>
      </c>
      <c r="BJ550" s="239">
        <v>98</v>
      </c>
      <c r="BK550" s="239">
        <v>65</v>
      </c>
      <c r="BL550" s="239">
        <v>11</v>
      </c>
      <c r="BM550" s="239">
        <v>21</v>
      </c>
      <c r="CT550" s="239">
        <v>461898.78244399303</v>
      </c>
      <c r="CU550" s="239">
        <v>4966849.2063865401</v>
      </c>
      <c r="CV550" s="239">
        <v>44.854038389999999</v>
      </c>
      <c r="CW550" s="239">
        <v>-93.482201399999994</v>
      </c>
      <c r="CX550" s="239" t="s">
        <v>379</v>
      </c>
      <c r="CY550" s="239" t="s">
        <v>2747</v>
      </c>
    </row>
    <row r="551" spans="1:103" x14ac:dyDescent="0.25">
      <c r="A551" s="239">
        <v>346958</v>
      </c>
      <c r="B551" s="239">
        <v>2</v>
      </c>
      <c r="C551" s="239">
        <v>212</v>
      </c>
      <c r="D551" s="239">
        <v>155.82499999999999</v>
      </c>
      <c r="E551" s="239">
        <v>27</v>
      </c>
      <c r="F551" s="239" t="s">
        <v>2515</v>
      </c>
      <c r="H551" s="239" t="s">
        <v>374</v>
      </c>
      <c r="I551" s="239">
        <v>25</v>
      </c>
      <c r="K551" s="239">
        <v>16504720</v>
      </c>
      <c r="M551" s="239">
        <v>5</v>
      </c>
      <c r="N551" s="239">
        <v>5</v>
      </c>
      <c r="O551" s="239">
        <v>2016</v>
      </c>
      <c r="P551" s="239" t="s">
        <v>416</v>
      </c>
      <c r="Q551" s="239">
        <v>16</v>
      </c>
      <c r="R551" s="239" t="s">
        <v>376</v>
      </c>
      <c r="S551" s="239">
        <v>5</v>
      </c>
      <c r="T551" s="239">
        <v>0</v>
      </c>
      <c r="U551" s="239">
        <v>3</v>
      </c>
      <c r="V551" s="239">
        <v>12</v>
      </c>
      <c r="W551" s="239">
        <v>10</v>
      </c>
      <c r="X551" s="239">
        <v>2</v>
      </c>
      <c r="Y551" s="239">
        <v>1</v>
      </c>
      <c r="Z551" s="239">
        <v>1</v>
      </c>
      <c r="AB551" s="239">
        <v>1</v>
      </c>
      <c r="AC551" s="239">
        <v>98</v>
      </c>
      <c r="AD551" s="239" t="s">
        <v>377</v>
      </c>
      <c r="AF551" s="239" t="s">
        <v>470</v>
      </c>
      <c r="AG551" s="239">
        <v>7</v>
      </c>
      <c r="AH551" s="239">
        <v>2</v>
      </c>
      <c r="AI551" s="239">
        <v>4</v>
      </c>
      <c r="AJ551" s="239">
        <v>4</v>
      </c>
      <c r="AK551" s="239">
        <v>21</v>
      </c>
      <c r="AL551" s="239">
        <v>45</v>
      </c>
      <c r="AM551" s="239" t="s">
        <v>384</v>
      </c>
      <c r="AN551" s="239">
        <v>5</v>
      </c>
      <c r="AO551" s="239">
        <v>1</v>
      </c>
      <c r="AS551" s="239">
        <v>15</v>
      </c>
      <c r="AT551" s="239">
        <v>9</v>
      </c>
      <c r="AU551" s="239">
        <v>60</v>
      </c>
      <c r="AV551" s="239">
        <v>11</v>
      </c>
      <c r="AW551" s="239">
        <v>21</v>
      </c>
      <c r="AX551" s="239">
        <v>2</v>
      </c>
      <c r="AY551" s="239">
        <v>4</v>
      </c>
      <c r="AZ551" s="239">
        <v>4</v>
      </c>
      <c r="BA551" s="239">
        <v>21</v>
      </c>
      <c r="BB551" s="239">
        <v>30</v>
      </c>
      <c r="BC551" s="239" t="s">
        <v>384</v>
      </c>
      <c r="BD551" s="239">
        <v>5</v>
      </c>
      <c r="BE551" s="239">
        <v>1</v>
      </c>
      <c r="BI551" s="239">
        <v>15</v>
      </c>
      <c r="BJ551" s="239">
        <v>9</v>
      </c>
      <c r="BK551" s="239">
        <v>60</v>
      </c>
      <c r="BL551" s="239">
        <v>11</v>
      </c>
      <c r="BM551" s="239">
        <v>21</v>
      </c>
      <c r="BN551" s="239">
        <v>2</v>
      </c>
      <c r="BO551" s="239">
        <v>4</v>
      </c>
      <c r="BP551" s="239">
        <v>4</v>
      </c>
      <c r="BQ551" s="239">
        <v>21</v>
      </c>
      <c r="BR551" s="239">
        <v>56</v>
      </c>
      <c r="BS551" s="239" t="s">
        <v>384</v>
      </c>
      <c r="BT551" s="239">
        <v>5</v>
      </c>
      <c r="BU551" s="239">
        <v>4</v>
      </c>
      <c r="BY551" s="239">
        <v>15</v>
      </c>
      <c r="BZ551" s="239">
        <v>9</v>
      </c>
      <c r="CA551" s="239">
        <v>60</v>
      </c>
      <c r="CB551" s="239">
        <v>11</v>
      </c>
      <c r="CC551" s="239">
        <v>21</v>
      </c>
      <c r="CT551" s="239">
        <v>461861.832190332</v>
      </c>
      <c r="CU551" s="239">
        <v>4966883.33756667</v>
      </c>
      <c r="CV551" s="239">
        <v>44.854343659999998</v>
      </c>
      <c r="CW551" s="239">
        <v>-93.482671580000002</v>
      </c>
      <c r="CX551" s="239" t="s">
        <v>379</v>
      </c>
      <c r="CY551" s="239" t="s">
        <v>2748</v>
      </c>
    </row>
    <row r="552" spans="1:103" x14ac:dyDescent="0.25">
      <c r="A552" s="239">
        <v>10899394</v>
      </c>
      <c r="B552" s="239">
        <v>2</v>
      </c>
      <c r="C552" s="239">
        <v>212</v>
      </c>
      <c r="D552" s="239">
        <v>155.83500000000001</v>
      </c>
      <c r="E552" s="239">
        <v>27</v>
      </c>
      <c r="F552" s="239" t="s">
        <v>2515</v>
      </c>
      <c r="H552" s="239" t="s">
        <v>374</v>
      </c>
      <c r="I552" s="239">
        <v>25</v>
      </c>
      <c r="K552" s="239">
        <v>13039805</v>
      </c>
      <c r="L552" s="239">
        <v>132610018</v>
      </c>
      <c r="M552" s="239">
        <v>9</v>
      </c>
      <c r="N552" s="239">
        <v>18</v>
      </c>
      <c r="O552" s="239">
        <v>2013</v>
      </c>
      <c r="P552" s="239" t="s">
        <v>375</v>
      </c>
      <c r="Q552" s="239">
        <v>1</v>
      </c>
      <c r="R552" s="239" t="s">
        <v>376</v>
      </c>
      <c r="S552" s="239">
        <v>5</v>
      </c>
      <c r="T552" s="239">
        <v>0</v>
      </c>
      <c r="U552" s="239">
        <v>1</v>
      </c>
      <c r="V552" s="239">
        <v>4</v>
      </c>
      <c r="W552" s="239">
        <v>53</v>
      </c>
      <c r="X552" s="239">
        <v>2</v>
      </c>
      <c r="Y552" s="239">
        <v>4</v>
      </c>
      <c r="Z552" s="239">
        <v>3</v>
      </c>
      <c r="AB552" s="239">
        <v>2</v>
      </c>
      <c r="AC552" s="239">
        <v>98</v>
      </c>
      <c r="AD552" s="239" t="s">
        <v>426</v>
      </c>
      <c r="AE552" s="239" t="s">
        <v>2678</v>
      </c>
      <c r="AF552" s="239" t="s">
        <v>378</v>
      </c>
      <c r="AG552" s="239">
        <v>3</v>
      </c>
      <c r="AH552" s="239">
        <v>0</v>
      </c>
      <c r="AI552" s="239">
        <v>2</v>
      </c>
      <c r="AJ552" s="239">
        <v>4</v>
      </c>
      <c r="AL552" s="239">
        <v>25</v>
      </c>
      <c r="AM552" s="239" t="s">
        <v>384</v>
      </c>
      <c r="AN552" s="239">
        <v>1</v>
      </c>
      <c r="AO552" s="239">
        <v>15</v>
      </c>
      <c r="AQ552" s="239">
        <v>8</v>
      </c>
      <c r="AS552" s="239">
        <v>4</v>
      </c>
      <c r="AT552" s="239">
        <v>98</v>
      </c>
      <c r="AU552" s="239">
        <v>65</v>
      </c>
      <c r="AV552" s="239">
        <v>10</v>
      </c>
      <c r="AW552" s="239">
        <v>21</v>
      </c>
      <c r="CT552" s="239">
        <v>461920</v>
      </c>
      <c r="CU552" s="239">
        <v>4966864</v>
      </c>
      <c r="CV552" s="239">
        <v>44.854171700000002</v>
      </c>
      <c r="CW552" s="239">
        <v>-93.481938999999997</v>
      </c>
      <c r="CX552" s="239" t="s">
        <v>379</v>
      </c>
      <c r="CY552" s="239" t="s">
        <v>2749</v>
      </c>
    </row>
    <row r="553" spans="1:103" x14ac:dyDescent="0.25">
      <c r="A553" s="239">
        <v>780663</v>
      </c>
      <c r="B553" s="239">
        <v>2</v>
      </c>
      <c r="C553" s="239">
        <v>212</v>
      </c>
      <c r="D553" s="239">
        <v>155.85300000000001</v>
      </c>
      <c r="E553" s="239">
        <v>27</v>
      </c>
      <c r="F553" s="239" t="s">
        <v>2515</v>
      </c>
      <c r="H553" s="239" t="s">
        <v>374</v>
      </c>
      <c r="I553" s="239">
        <v>25</v>
      </c>
      <c r="K553" s="239">
        <v>20500681</v>
      </c>
      <c r="L553" s="239">
        <v>200180057</v>
      </c>
      <c r="M553" s="239">
        <v>1</v>
      </c>
      <c r="N553" s="239">
        <v>18</v>
      </c>
      <c r="O553" s="239">
        <v>2020</v>
      </c>
      <c r="P553" s="239" t="s">
        <v>386</v>
      </c>
      <c r="Q553" s="239">
        <v>10</v>
      </c>
      <c r="R553" s="239" t="s">
        <v>393</v>
      </c>
      <c r="S553" s="239">
        <v>5</v>
      </c>
      <c r="T553" s="239">
        <v>0</v>
      </c>
      <c r="U553" s="239">
        <v>2</v>
      </c>
      <c r="V553" s="239">
        <v>10</v>
      </c>
      <c r="W553" s="239">
        <v>10</v>
      </c>
      <c r="X553" s="239">
        <v>2</v>
      </c>
      <c r="Y553" s="239">
        <v>1</v>
      </c>
      <c r="Z553" s="239">
        <v>4</v>
      </c>
      <c r="AB553" s="239">
        <v>5</v>
      </c>
      <c r="AC553" s="239">
        <v>98</v>
      </c>
      <c r="AD553" s="239" t="s">
        <v>377</v>
      </c>
      <c r="AF553" s="239" t="s">
        <v>378</v>
      </c>
      <c r="AG553" s="239">
        <v>5</v>
      </c>
      <c r="AH553" s="239">
        <v>2</v>
      </c>
      <c r="AI553" s="239">
        <v>4</v>
      </c>
      <c r="AJ553" s="239">
        <v>3</v>
      </c>
      <c r="AK553" s="239">
        <v>21</v>
      </c>
      <c r="AL553" s="239">
        <v>54</v>
      </c>
      <c r="AM553" s="239" t="s">
        <v>384</v>
      </c>
      <c r="AN553" s="239">
        <v>5</v>
      </c>
      <c r="AO553" s="239">
        <v>1</v>
      </c>
      <c r="AS553" s="239">
        <v>15</v>
      </c>
      <c r="AT553" s="239">
        <v>9</v>
      </c>
      <c r="AU553" s="239">
        <v>65</v>
      </c>
      <c r="AV553" s="239">
        <v>12</v>
      </c>
      <c r="AW553" s="239">
        <v>21</v>
      </c>
      <c r="AX553" s="239">
        <v>2</v>
      </c>
      <c r="AY553" s="239">
        <v>4</v>
      </c>
      <c r="AZ553" s="239">
        <v>3</v>
      </c>
      <c r="BA553" s="239">
        <v>21</v>
      </c>
      <c r="BB553" s="239">
        <v>25</v>
      </c>
      <c r="BC553" s="239" t="s">
        <v>384</v>
      </c>
      <c r="BD553" s="239">
        <v>5</v>
      </c>
      <c r="BE553" s="239">
        <v>70</v>
      </c>
      <c r="BF553" s="239">
        <v>75</v>
      </c>
      <c r="BI553" s="239">
        <v>15</v>
      </c>
      <c r="BJ553" s="239">
        <v>9</v>
      </c>
      <c r="BK553" s="239">
        <v>65</v>
      </c>
      <c r="BL553" s="239">
        <v>12</v>
      </c>
      <c r="BM553" s="239">
        <v>21</v>
      </c>
      <c r="CT553" s="239">
        <v>461938.03234273201</v>
      </c>
      <c r="CU553" s="239">
        <v>4966887.5709084701</v>
      </c>
      <c r="CV553" s="239">
        <v>44.854385839999999</v>
      </c>
      <c r="CW553" s="239">
        <v>-93.481707560000004</v>
      </c>
      <c r="CX553" s="239" t="s">
        <v>379</v>
      </c>
      <c r="CY553" s="239" t="s">
        <v>2750</v>
      </c>
    </row>
    <row r="554" spans="1:103" x14ac:dyDescent="0.25">
      <c r="A554" s="239">
        <v>847917</v>
      </c>
      <c r="B554" s="239">
        <v>2</v>
      </c>
      <c r="C554" s="239">
        <v>212</v>
      </c>
      <c r="D554" s="239">
        <v>155.86000000000001</v>
      </c>
      <c r="E554" s="239">
        <v>27</v>
      </c>
      <c r="F554" s="239" t="s">
        <v>2515</v>
      </c>
      <c r="H554" s="239" t="s">
        <v>374</v>
      </c>
      <c r="I554" s="239">
        <v>25</v>
      </c>
      <c r="K554" s="239">
        <v>20508984</v>
      </c>
      <c r="L554" s="239">
        <v>202940516</v>
      </c>
      <c r="M554" s="239">
        <v>10</v>
      </c>
      <c r="N554" s="239">
        <v>20</v>
      </c>
      <c r="O554" s="239">
        <v>2020</v>
      </c>
      <c r="P554" s="239" t="s">
        <v>391</v>
      </c>
      <c r="Q554" s="239">
        <v>15</v>
      </c>
      <c r="R554" s="239" t="s">
        <v>376</v>
      </c>
      <c r="S554" s="239">
        <v>5</v>
      </c>
      <c r="T554" s="239">
        <v>0</v>
      </c>
      <c r="U554" s="239">
        <v>3</v>
      </c>
      <c r="V554" s="239">
        <v>10</v>
      </c>
      <c r="W554" s="239">
        <v>10</v>
      </c>
      <c r="X554" s="239">
        <v>2</v>
      </c>
      <c r="Y554" s="239">
        <v>1</v>
      </c>
      <c r="Z554" s="239">
        <v>4</v>
      </c>
      <c r="AB554" s="239">
        <v>3</v>
      </c>
      <c r="AC554" s="239">
        <v>98</v>
      </c>
      <c r="AD554" s="239" t="s">
        <v>377</v>
      </c>
      <c r="AF554" s="239" t="s">
        <v>470</v>
      </c>
      <c r="AG554" s="239">
        <v>5</v>
      </c>
      <c r="AH554" s="239">
        <v>2</v>
      </c>
      <c r="AI554" s="239">
        <v>2</v>
      </c>
      <c r="AJ554" s="239">
        <v>4</v>
      </c>
      <c r="AK554" s="239">
        <v>27</v>
      </c>
      <c r="AL554" s="239">
        <v>29</v>
      </c>
      <c r="AM554" s="239" t="s">
        <v>374</v>
      </c>
      <c r="AN554" s="239">
        <v>5</v>
      </c>
      <c r="AO554" s="239">
        <v>75</v>
      </c>
      <c r="AP554" s="239">
        <v>71</v>
      </c>
      <c r="AS554" s="239">
        <v>15</v>
      </c>
      <c r="AT554" s="239">
        <v>98</v>
      </c>
      <c r="AU554" s="239">
        <v>60</v>
      </c>
      <c r="AV554" s="239">
        <v>11</v>
      </c>
      <c r="AW554" s="239">
        <v>21</v>
      </c>
      <c r="AX554" s="239">
        <v>2</v>
      </c>
      <c r="AY554" s="239">
        <v>2</v>
      </c>
      <c r="AZ554" s="239">
        <v>4</v>
      </c>
      <c r="BA554" s="239">
        <v>21</v>
      </c>
      <c r="BB554" s="239">
        <v>22</v>
      </c>
      <c r="BC554" s="239" t="s">
        <v>384</v>
      </c>
      <c r="BD554" s="239">
        <v>5</v>
      </c>
      <c r="BE554" s="239">
        <v>1</v>
      </c>
      <c r="BI554" s="239">
        <v>15</v>
      </c>
      <c r="BJ554" s="239">
        <v>98</v>
      </c>
      <c r="BK554" s="239">
        <v>60</v>
      </c>
      <c r="BL554" s="239">
        <v>11</v>
      </c>
      <c r="BM554" s="239">
        <v>21</v>
      </c>
      <c r="BN554" s="239">
        <v>2</v>
      </c>
      <c r="BO554" s="239">
        <v>3</v>
      </c>
      <c r="BP554" s="239">
        <v>4</v>
      </c>
      <c r="BQ554" s="239">
        <v>27</v>
      </c>
      <c r="BR554" s="239">
        <v>58</v>
      </c>
      <c r="BS554" s="239" t="s">
        <v>374</v>
      </c>
      <c r="BT554" s="239">
        <v>5</v>
      </c>
      <c r="BU554" s="239">
        <v>1</v>
      </c>
      <c r="BY554" s="239">
        <v>15</v>
      </c>
      <c r="BZ554" s="239">
        <v>98</v>
      </c>
      <c r="CA554" s="239">
        <v>60</v>
      </c>
      <c r="CB554" s="239">
        <v>11</v>
      </c>
      <c r="CC554" s="239">
        <v>21</v>
      </c>
      <c r="CT554" s="239">
        <v>461933.79900093202</v>
      </c>
      <c r="CU554" s="239">
        <v>4966946.8376936698</v>
      </c>
      <c r="CV554" s="239">
        <v>44.854919119999998</v>
      </c>
      <c r="CW554" s="239">
        <v>-93.481765580000001</v>
      </c>
      <c r="CX554" s="239" t="s">
        <v>379</v>
      </c>
      <c r="CY554" s="239" t="s">
        <v>2751</v>
      </c>
    </row>
    <row r="555" spans="1:103" x14ac:dyDescent="0.25">
      <c r="A555" s="239">
        <v>511274</v>
      </c>
      <c r="B555" s="239">
        <v>2</v>
      </c>
      <c r="C555" s="239">
        <v>212</v>
      </c>
      <c r="D555" s="239">
        <v>155.876</v>
      </c>
      <c r="E555" s="239">
        <v>27</v>
      </c>
      <c r="F555" s="239" t="s">
        <v>2515</v>
      </c>
      <c r="H555" s="239" t="s">
        <v>374</v>
      </c>
      <c r="I555" s="239">
        <v>25</v>
      </c>
      <c r="K555" s="239">
        <v>17037743</v>
      </c>
      <c r="M555" s="239">
        <v>10</v>
      </c>
      <c r="N555" s="239">
        <v>25</v>
      </c>
      <c r="O555" s="239">
        <v>2017</v>
      </c>
      <c r="P555" s="239" t="s">
        <v>375</v>
      </c>
      <c r="Q555" s="239">
        <v>5</v>
      </c>
      <c r="R555" s="239" t="s">
        <v>376</v>
      </c>
      <c r="S555" s="239">
        <v>5</v>
      </c>
      <c r="T555" s="239">
        <v>0</v>
      </c>
      <c r="U555" s="239">
        <v>1</v>
      </c>
      <c r="W555" s="239">
        <v>55</v>
      </c>
      <c r="X555" s="239">
        <v>2</v>
      </c>
      <c r="Y555" s="239">
        <v>4</v>
      </c>
      <c r="Z555" s="239">
        <v>1</v>
      </c>
      <c r="AB555" s="239">
        <v>1</v>
      </c>
      <c r="AC555" s="239">
        <v>98</v>
      </c>
      <c r="AD555" s="239" t="s">
        <v>377</v>
      </c>
      <c r="AF555" s="239" t="s">
        <v>470</v>
      </c>
      <c r="AG555" s="239">
        <v>3</v>
      </c>
      <c r="AH555" s="239">
        <v>2</v>
      </c>
      <c r="AI555" s="239">
        <v>2</v>
      </c>
      <c r="AJ555" s="239">
        <v>4</v>
      </c>
      <c r="AK555" s="239">
        <v>21</v>
      </c>
      <c r="AL555" s="239">
        <v>59</v>
      </c>
      <c r="AM555" s="239" t="s">
        <v>374</v>
      </c>
      <c r="AN555" s="239">
        <v>5</v>
      </c>
      <c r="AO555" s="239">
        <v>75</v>
      </c>
      <c r="AP555" s="239">
        <v>72</v>
      </c>
      <c r="AS555" s="239">
        <v>15</v>
      </c>
      <c r="AT555" s="239">
        <v>9</v>
      </c>
      <c r="AU555" s="239">
        <v>65</v>
      </c>
      <c r="AV555" s="239">
        <v>11</v>
      </c>
      <c r="AW555" s="239">
        <v>21</v>
      </c>
      <c r="CT555" s="239">
        <v>461930.92938328697</v>
      </c>
      <c r="CU555" s="239">
        <v>4966935.5187568497</v>
      </c>
      <c r="CV555" s="239">
        <v>44.854817079999997</v>
      </c>
      <c r="CW555" s="239">
        <v>-93.481801050000001</v>
      </c>
      <c r="CX555" s="239" t="s">
        <v>379</v>
      </c>
      <c r="CY555" s="239" t="s">
        <v>2752</v>
      </c>
    </row>
    <row r="556" spans="1:103" x14ac:dyDescent="0.25">
      <c r="A556" s="239">
        <v>739364</v>
      </c>
      <c r="B556" s="239">
        <v>2</v>
      </c>
      <c r="C556" s="239">
        <v>212</v>
      </c>
      <c r="D556" s="239">
        <v>155.899</v>
      </c>
      <c r="E556" s="239">
        <v>27</v>
      </c>
      <c r="F556" s="239" t="s">
        <v>2515</v>
      </c>
      <c r="H556" s="239" t="s">
        <v>374</v>
      </c>
      <c r="I556" s="239">
        <v>25</v>
      </c>
      <c r="K556" s="239">
        <v>19031703</v>
      </c>
      <c r="M556" s="239">
        <v>8</v>
      </c>
      <c r="N556" s="239">
        <v>10</v>
      </c>
      <c r="O556" s="239">
        <v>2019</v>
      </c>
      <c r="P556" s="239" t="s">
        <v>386</v>
      </c>
      <c r="Q556" s="239">
        <v>1</v>
      </c>
      <c r="R556" s="239" t="s">
        <v>376</v>
      </c>
      <c r="S556" s="239">
        <v>5</v>
      </c>
      <c r="T556" s="239">
        <v>0</v>
      </c>
      <c r="U556" s="239">
        <v>1</v>
      </c>
      <c r="W556" s="239">
        <v>55</v>
      </c>
      <c r="X556" s="239">
        <v>2</v>
      </c>
      <c r="Y556" s="239">
        <v>6</v>
      </c>
      <c r="Z556" s="239">
        <v>2</v>
      </c>
      <c r="AB556" s="239">
        <v>1</v>
      </c>
      <c r="AC556" s="239">
        <v>98</v>
      </c>
      <c r="AD556" s="239" t="s">
        <v>377</v>
      </c>
      <c r="AF556" s="239" t="s">
        <v>470</v>
      </c>
      <c r="AG556" s="239">
        <v>3</v>
      </c>
      <c r="AH556" s="239">
        <v>2</v>
      </c>
      <c r="AI556" s="239">
        <v>4</v>
      </c>
      <c r="AJ556" s="239">
        <v>4</v>
      </c>
      <c r="AK556" s="239">
        <v>21</v>
      </c>
      <c r="AL556" s="239">
        <v>22</v>
      </c>
      <c r="AM556" s="239" t="s">
        <v>374</v>
      </c>
      <c r="AN556" s="239">
        <v>5</v>
      </c>
      <c r="AO556" s="239">
        <v>71</v>
      </c>
      <c r="AS556" s="239">
        <v>15</v>
      </c>
      <c r="AT556" s="239">
        <v>9</v>
      </c>
      <c r="AU556" s="239">
        <v>65</v>
      </c>
      <c r="AV556" s="239">
        <v>11</v>
      </c>
      <c r="AW556" s="239">
        <v>21</v>
      </c>
      <c r="CT556" s="239">
        <v>461979.21593819303</v>
      </c>
      <c r="CU556" s="239">
        <v>4966993.1400077399</v>
      </c>
      <c r="CV556" s="239">
        <v>44.855338349999997</v>
      </c>
      <c r="CW556" s="239">
        <v>-93.481194270000003</v>
      </c>
      <c r="CX556" s="239" t="s">
        <v>379</v>
      </c>
      <c r="CY556" s="239" t="s">
        <v>2753</v>
      </c>
    </row>
    <row r="557" spans="1:103" x14ac:dyDescent="0.25">
      <c r="A557" s="239">
        <v>492547</v>
      </c>
      <c r="B557" s="239">
        <v>2</v>
      </c>
      <c r="C557" s="239">
        <v>212</v>
      </c>
      <c r="D557" s="239">
        <v>155.95599999999999</v>
      </c>
      <c r="E557" s="239">
        <v>27</v>
      </c>
      <c r="F557" s="239" t="s">
        <v>2515</v>
      </c>
      <c r="H557" s="239" t="s">
        <v>374</v>
      </c>
      <c r="I557" s="239">
        <v>25</v>
      </c>
      <c r="K557" s="239">
        <v>17508777</v>
      </c>
      <c r="M557" s="239">
        <v>8</v>
      </c>
      <c r="N557" s="239">
        <v>8</v>
      </c>
      <c r="O557" s="239">
        <v>2017</v>
      </c>
      <c r="P557" s="239" t="s">
        <v>391</v>
      </c>
      <c r="Q557" s="239">
        <v>16</v>
      </c>
      <c r="R557" s="239" t="s">
        <v>376</v>
      </c>
      <c r="S557" s="239">
        <v>5</v>
      </c>
      <c r="T557" s="239">
        <v>0</v>
      </c>
      <c r="U557" s="239">
        <v>2</v>
      </c>
      <c r="V557" s="239">
        <v>12</v>
      </c>
      <c r="W557" s="239">
        <v>10</v>
      </c>
      <c r="X557" s="239">
        <v>2</v>
      </c>
      <c r="Y557" s="239">
        <v>1</v>
      </c>
      <c r="Z557" s="239">
        <v>1</v>
      </c>
      <c r="AB557" s="239">
        <v>1</v>
      </c>
      <c r="AC557" s="239">
        <v>98</v>
      </c>
      <c r="AD557" s="239" t="s">
        <v>377</v>
      </c>
      <c r="AF557" s="239" t="s">
        <v>378</v>
      </c>
      <c r="AG557" s="239">
        <v>7</v>
      </c>
      <c r="AH557" s="239">
        <v>2</v>
      </c>
      <c r="AI557" s="239">
        <v>3</v>
      </c>
      <c r="AJ557" s="239">
        <v>4</v>
      </c>
      <c r="AK557" s="239">
        <v>26</v>
      </c>
      <c r="AL557" s="239">
        <v>61</v>
      </c>
      <c r="AM557" s="239" t="s">
        <v>374</v>
      </c>
      <c r="AN557" s="239">
        <v>5</v>
      </c>
      <c r="AO557" s="239">
        <v>1</v>
      </c>
      <c r="AS557" s="239">
        <v>15</v>
      </c>
      <c r="AT557" s="239">
        <v>9</v>
      </c>
      <c r="AU557" s="239">
        <v>65</v>
      </c>
      <c r="AV557" s="239">
        <v>11</v>
      </c>
      <c r="AW557" s="239">
        <v>21</v>
      </c>
      <c r="AX557" s="239">
        <v>2</v>
      </c>
      <c r="AY557" s="239">
        <v>4</v>
      </c>
      <c r="AZ557" s="239">
        <v>4</v>
      </c>
      <c r="BA557" s="239">
        <v>21</v>
      </c>
      <c r="BB557" s="239">
        <v>44</v>
      </c>
      <c r="BC557" s="239" t="s">
        <v>374</v>
      </c>
      <c r="BD557" s="239">
        <v>5</v>
      </c>
      <c r="BE557" s="239">
        <v>4</v>
      </c>
      <c r="BI557" s="239">
        <v>15</v>
      </c>
      <c r="BJ557" s="239">
        <v>9</v>
      </c>
      <c r="BK557" s="239">
        <v>65</v>
      </c>
      <c r="BL557" s="239">
        <v>11</v>
      </c>
      <c r="BM557" s="239">
        <v>21</v>
      </c>
      <c r="CT557" s="239">
        <v>462022.699178732</v>
      </c>
      <c r="CU557" s="239">
        <v>4967027.2711878801</v>
      </c>
      <c r="CV557" s="239">
        <v>44.855647910000002</v>
      </c>
      <c r="CW557" s="239">
        <v>-93.480646519999993</v>
      </c>
      <c r="CX557" s="239" t="s">
        <v>379</v>
      </c>
      <c r="CY557" s="239" t="s">
        <v>2754</v>
      </c>
    </row>
    <row r="558" spans="1:103" x14ac:dyDescent="0.25">
      <c r="A558" s="239">
        <v>472003</v>
      </c>
      <c r="B558" s="239">
        <v>2</v>
      </c>
      <c r="C558" s="239">
        <v>212</v>
      </c>
      <c r="D558" s="239">
        <v>155.965</v>
      </c>
      <c r="E558" s="239">
        <v>27</v>
      </c>
      <c r="F558" s="239" t="s">
        <v>2515</v>
      </c>
      <c r="H558" s="239" t="s">
        <v>374</v>
      </c>
      <c r="I558" s="239">
        <v>25</v>
      </c>
      <c r="K558" s="239">
        <v>17506780</v>
      </c>
      <c r="M558" s="239">
        <v>6</v>
      </c>
      <c r="N558" s="239">
        <v>21</v>
      </c>
      <c r="O558" s="239">
        <v>2017</v>
      </c>
      <c r="P558" s="239" t="s">
        <v>375</v>
      </c>
      <c r="Q558" s="239">
        <v>7</v>
      </c>
      <c r="R558" s="239" t="s">
        <v>512</v>
      </c>
      <c r="S558" s="239">
        <v>5</v>
      </c>
      <c r="T558" s="239">
        <v>0</v>
      </c>
      <c r="U558" s="239">
        <v>2</v>
      </c>
      <c r="V558" s="239">
        <v>12</v>
      </c>
      <c r="W558" s="239">
        <v>10</v>
      </c>
      <c r="X558" s="239">
        <v>2</v>
      </c>
      <c r="Y558" s="239">
        <v>1</v>
      </c>
      <c r="Z558" s="239">
        <v>1</v>
      </c>
      <c r="AB558" s="239">
        <v>1</v>
      </c>
      <c r="AC558" s="239">
        <v>98</v>
      </c>
      <c r="AD558" s="239" t="s">
        <v>2755</v>
      </c>
      <c r="AF558" s="239" t="s">
        <v>470</v>
      </c>
      <c r="AG558" s="239">
        <v>7</v>
      </c>
      <c r="AH558" s="239">
        <v>2</v>
      </c>
      <c r="AI558" s="239">
        <v>2</v>
      </c>
      <c r="AJ558" s="239">
        <v>1</v>
      </c>
      <c r="AK558" s="239">
        <v>26</v>
      </c>
      <c r="AL558" s="239">
        <v>31</v>
      </c>
      <c r="AM558" s="239" t="s">
        <v>384</v>
      </c>
      <c r="AN558" s="239">
        <v>5</v>
      </c>
      <c r="AO558" s="239">
        <v>1</v>
      </c>
      <c r="AS558" s="239">
        <v>15</v>
      </c>
      <c r="AT558" s="239">
        <v>9</v>
      </c>
      <c r="AU558" s="239">
        <v>65</v>
      </c>
      <c r="AV558" s="239">
        <v>11</v>
      </c>
      <c r="AW558" s="239">
        <v>21</v>
      </c>
      <c r="AX558" s="239">
        <v>2</v>
      </c>
      <c r="AY558" s="239">
        <v>2</v>
      </c>
      <c r="AZ558" s="239">
        <v>1</v>
      </c>
      <c r="BA558" s="239">
        <v>26</v>
      </c>
      <c r="BB558" s="239">
        <v>62</v>
      </c>
      <c r="BC558" s="239" t="s">
        <v>374</v>
      </c>
      <c r="BD558" s="239">
        <v>5</v>
      </c>
      <c r="BE558" s="239">
        <v>4</v>
      </c>
      <c r="BI558" s="239">
        <v>15</v>
      </c>
      <c r="BJ558" s="239">
        <v>9</v>
      </c>
      <c r="BK558" s="239">
        <v>65</v>
      </c>
      <c r="BL558" s="239">
        <v>11</v>
      </c>
      <c r="BM558" s="239">
        <v>21</v>
      </c>
      <c r="CT558" s="239">
        <v>462014.23249513202</v>
      </c>
      <c r="CU558" s="239">
        <v>4967052.6712386804</v>
      </c>
      <c r="CV558" s="239">
        <v>44.855876109999997</v>
      </c>
      <c r="CW558" s="239">
        <v>-93.480755579999993</v>
      </c>
      <c r="CX558" s="239" t="s">
        <v>379</v>
      </c>
      <c r="CY558" s="239" t="s">
        <v>2756</v>
      </c>
    </row>
    <row r="559" spans="1:103" x14ac:dyDescent="0.25">
      <c r="A559" s="239">
        <v>659857</v>
      </c>
      <c r="B559" s="239">
        <v>2</v>
      </c>
      <c r="C559" s="239">
        <v>212</v>
      </c>
      <c r="D559" s="239">
        <v>155.97</v>
      </c>
      <c r="E559" s="239">
        <v>27</v>
      </c>
      <c r="F559" s="239" t="s">
        <v>2515</v>
      </c>
      <c r="H559" s="239" t="s">
        <v>374</v>
      </c>
      <c r="I559" s="239">
        <v>25</v>
      </c>
      <c r="K559" s="239">
        <v>18513447</v>
      </c>
      <c r="M559" s="239">
        <v>11</v>
      </c>
      <c r="N559" s="239">
        <v>12</v>
      </c>
      <c r="O559" s="239">
        <v>2018</v>
      </c>
      <c r="P559" s="239" t="s">
        <v>381</v>
      </c>
      <c r="Q559" s="239">
        <v>17</v>
      </c>
      <c r="R559" s="239" t="s">
        <v>376</v>
      </c>
      <c r="S559" s="239">
        <v>5</v>
      </c>
      <c r="T559" s="239">
        <v>0</v>
      </c>
      <c r="U559" s="239">
        <v>2</v>
      </c>
      <c r="V559" s="239">
        <v>12</v>
      </c>
      <c r="W559" s="239">
        <v>10</v>
      </c>
      <c r="X559" s="239">
        <v>2</v>
      </c>
      <c r="Y559" s="239">
        <v>5</v>
      </c>
      <c r="Z559" s="239">
        <v>1</v>
      </c>
      <c r="AB559" s="239">
        <v>1</v>
      </c>
      <c r="AC559" s="239">
        <v>98</v>
      </c>
      <c r="AD559" s="239" t="s">
        <v>2757</v>
      </c>
      <c r="AF559" s="239" t="s">
        <v>470</v>
      </c>
      <c r="AG559" s="239">
        <v>7</v>
      </c>
      <c r="AH559" s="239">
        <v>2</v>
      </c>
      <c r="AI559" s="239">
        <v>2</v>
      </c>
      <c r="AJ559" s="239">
        <v>4</v>
      </c>
      <c r="AK559" s="239">
        <v>34</v>
      </c>
      <c r="AL559" s="239">
        <v>46</v>
      </c>
      <c r="AM559" s="239" t="s">
        <v>374</v>
      </c>
      <c r="AN559" s="239">
        <v>5</v>
      </c>
      <c r="AO559" s="239">
        <v>1</v>
      </c>
      <c r="AS559" s="239">
        <v>15</v>
      </c>
      <c r="AT559" s="239">
        <v>9</v>
      </c>
      <c r="AU559" s="239">
        <v>65</v>
      </c>
      <c r="AV559" s="239">
        <v>11</v>
      </c>
      <c r="AW559" s="239">
        <v>21</v>
      </c>
      <c r="AX559" s="239">
        <v>2</v>
      </c>
      <c r="AY559" s="239">
        <v>2</v>
      </c>
      <c r="AZ559" s="239">
        <v>4</v>
      </c>
      <c r="BA559" s="239">
        <v>33</v>
      </c>
      <c r="BB559" s="239">
        <v>49</v>
      </c>
      <c r="BC559" s="239" t="s">
        <v>384</v>
      </c>
      <c r="BD559" s="239">
        <v>5</v>
      </c>
      <c r="BE559" s="239">
        <v>11</v>
      </c>
      <c r="BI559" s="239">
        <v>15</v>
      </c>
      <c r="BJ559" s="239">
        <v>9</v>
      </c>
      <c r="BK559" s="239">
        <v>65</v>
      </c>
      <c r="BL559" s="239">
        <v>11</v>
      </c>
      <c r="BM559" s="239">
        <v>21</v>
      </c>
      <c r="CT559" s="239">
        <v>462018.46583693201</v>
      </c>
      <c r="CU559" s="239">
        <v>4967082.3046312798</v>
      </c>
      <c r="CV559" s="239">
        <v>44.856143090000003</v>
      </c>
      <c r="CW559" s="239">
        <v>-93.480704220000007</v>
      </c>
      <c r="CX559" s="239" t="s">
        <v>379</v>
      </c>
      <c r="CY559" s="239" t="s">
        <v>2758</v>
      </c>
    </row>
    <row r="560" spans="1:103" x14ac:dyDescent="0.25">
      <c r="A560" s="239">
        <v>539196</v>
      </c>
      <c r="B560" s="239">
        <v>2</v>
      </c>
      <c r="C560" s="239">
        <v>212</v>
      </c>
      <c r="D560" s="239">
        <v>155.97300000000001</v>
      </c>
      <c r="E560" s="239">
        <v>27</v>
      </c>
      <c r="F560" s="239" t="s">
        <v>2515</v>
      </c>
      <c r="H560" s="239" t="s">
        <v>374</v>
      </c>
      <c r="I560" s="239">
        <v>25</v>
      </c>
      <c r="K560" s="239">
        <v>18501396</v>
      </c>
      <c r="M560" s="239">
        <v>1</v>
      </c>
      <c r="N560" s="239">
        <v>22</v>
      </c>
      <c r="O560" s="239">
        <v>2018</v>
      </c>
      <c r="P560" s="239" t="s">
        <v>381</v>
      </c>
      <c r="Q560" s="239">
        <v>20</v>
      </c>
      <c r="R560" s="239" t="s">
        <v>376</v>
      </c>
      <c r="S560" s="239">
        <v>5</v>
      </c>
      <c r="T560" s="239">
        <v>0</v>
      </c>
      <c r="U560" s="239">
        <v>1</v>
      </c>
      <c r="W560" s="239">
        <v>55</v>
      </c>
      <c r="X560" s="239">
        <v>2</v>
      </c>
      <c r="Y560" s="239">
        <v>6</v>
      </c>
      <c r="Z560" s="239">
        <v>2</v>
      </c>
      <c r="AA560" s="239">
        <v>4</v>
      </c>
      <c r="AB560" s="239">
        <v>3</v>
      </c>
      <c r="AC560" s="239">
        <v>98</v>
      </c>
      <c r="AD560" s="239" t="s">
        <v>377</v>
      </c>
      <c r="AF560" s="239" t="s">
        <v>470</v>
      </c>
      <c r="AG560" s="239">
        <v>3</v>
      </c>
      <c r="AH560" s="239">
        <v>2</v>
      </c>
      <c r="AI560" s="239">
        <v>2</v>
      </c>
      <c r="AJ560" s="239">
        <v>4</v>
      </c>
      <c r="AK560" s="239">
        <v>29</v>
      </c>
      <c r="AL560" s="239">
        <v>21</v>
      </c>
      <c r="AM560" s="239" t="s">
        <v>384</v>
      </c>
      <c r="AN560" s="239">
        <v>5</v>
      </c>
      <c r="AO560" s="239">
        <v>68</v>
      </c>
      <c r="AS560" s="239">
        <v>15</v>
      </c>
      <c r="AT560" s="239">
        <v>9</v>
      </c>
      <c r="AU560" s="239">
        <v>65</v>
      </c>
      <c r="AV560" s="239">
        <v>11</v>
      </c>
      <c r="AW560" s="239">
        <v>21</v>
      </c>
      <c r="CT560" s="239">
        <v>462014.23249513202</v>
      </c>
      <c r="CU560" s="239">
        <v>4967067.4879349796</v>
      </c>
      <c r="CV560" s="239">
        <v>44.856009489999998</v>
      </c>
      <c r="CW560" s="239">
        <v>-93.480756690000007</v>
      </c>
      <c r="CX560" s="239" t="s">
        <v>379</v>
      </c>
      <c r="CY560" s="239" t="s">
        <v>2759</v>
      </c>
    </row>
    <row r="561" spans="1:103" x14ac:dyDescent="0.25">
      <c r="A561" s="239">
        <v>524504</v>
      </c>
      <c r="B561" s="239">
        <v>2</v>
      </c>
      <c r="C561" s="239">
        <v>212</v>
      </c>
      <c r="D561" s="239">
        <v>155.97800000000001</v>
      </c>
      <c r="E561" s="239">
        <v>27</v>
      </c>
      <c r="F561" s="239" t="s">
        <v>2515</v>
      </c>
      <c r="H561" s="239" t="s">
        <v>374</v>
      </c>
      <c r="I561" s="239">
        <v>25</v>
      </c>
      <c r="K561" s="239">
        <v>17514137</v>
      </c>
      <c r="M561" s="239">
        <v>12</v>
      </c>
      <c r="N561" s="239">
        <v>13</v>
      </c>
      <c r="O561" s="239">
        <v>2017</v>
      </c>
      <c r="P561" s="239" t="s">
        <v>375</v>
      </c>
      <c r="Q561" s="239">
        <v>7</v>
      </c>
      <c r="R561" s="239" t="s">
        <v>393</v>
      </c>
      <c r="S561" s="239">
        <v>5</v>
      </c>
      <c r="T561" s="239">
        <v>0</v>
      </c>
      <c r="U561" s="239">
        <v>2</v>
      </c>
      <c r="V561" s="239">
        <v>12</v>
      </c>
      <c r="W561" s="239">
        <v>10</v>
      </c>
      <c r="X561" s="239">
        <v>2</v>
      </c>
      <c r="Y561" s="239">
        <v>2</v>
      </c>
      <c r="Z561" s="239">
        <v>4</v>
      </c>
      <c r="AB561" s="239">
        <v>2</v>
      </c>
      <c r="AC561" s="239">
        <v>98</v>
      </c>
      <c r="AD561" s="239" t="s">
        <v>377</v>
      </c>
      <c r="AF561" s="239" t="s">
        <v>378</v>
      </c>
      <c r="AG561" s="239">
        <v>7</v>
      </c>
      <c r="AH561" s="239">
        <v>2</v>
      </c>
      <c r="AI561" s="239">
        <v>4</v>
      </c>
      <c r="AJ561" s="239">
        <v>3</v>
      </c>
      <c r="AK561" s="239">
        <v>21</v>
      </c>
      <c r="AL561" s="239">
        <v>31</v>
      </c>
      <c r="AM561" s="239" t="s">
        <v>384</v>
      </c>
      <c r="AN561" s="239">
        <v>5</v>
      </c>
      <c r="AO561" s="239">
        <v>4</v>
      </c>
      <c r="AS561" s="239">
        <v>15</v>
      </c>
      <c r="AT561" s="239">
        <v>9</v>
      </c>
      <c r="AU561" s="239">
        <v>65</v>
      </c>
      <c r="AV561" s="239">
        <v>11</v>
      </c>
      <c r="AW561" s="239">
        <v>21</v>
      </c>
      <c r="AX561" s="239">
        <v>2</v>
      </c>
      <c r="AY561" s="239">
        <v>2</v>
      </c>
      <c r="AZ561" s="239">
        <v>3</v>
      </c>
      <c r="BA561" s="239">
        <v>26</v>
      </c>
      <c r="BB561" s="239">
        <v>64</v>
      </c>
      <c r="BC561" s="239" t="s">
        <v>384</v>
      </c>
      <c r="BD561" s="239">
        <v>5</v>
      </c>
      <c r="BE561" s="239">
        <v>1</v>
      </c>
      <c r="BI561" s="239">
        <v>15</v>
      </c>
      <c r="BJ561" s="239">
        <v>9</v>
      </c>
      <c r="BK561" s="239">
        <v>65</v>
      </c>
      <c r="BL561" s="239">
        <v>11</v>
      </c>
      <c r="BM561" s="239">
        <v>21</v>
      </c>
      <c r="CT561" s="239">
        <v>462039.63254593202</v>
      </c>
      <c r="CU561" s="239">
        <v>4967059.0212513702</v>
      </c>
      <c r="CV561" s="239">
        <v>44.855934619999999</v>
      </c>
      <c r="CW561" s="239">
        <v>-93.480434599999995</v>
      </c>
      <c r="CX561" s="239" t="s">
        <v>379</v>
      </c>
      <c r="CY561" s="239" t="s">
        <v>2760</v>
      </c>
    </row>
    <row r="562" spans="1:103" x14ac:dyDescent="0.25">
      <c r="A562" s="239">
        <v>583199</v>
      </c>
      <c r="B562" s="239">
        <v>2</v>
      </c>
      <c r="C562" s="239">
        <v>212</v>
      </c>
      <c r="D562" s="239">
        <v>156.01</v>
      </c>
      <c r="E562" s="239">
        <v>27</v>
      </c>
      <c r="F562" s="239" t="s">
        <v>2515</v>
      </c>
      <c r="H562" s="239" t="s">
        <v>374</v>
      </c>
      <c r="I562" s="239">
        <v>25</v>
      </c>
      <c r="K562" s="239">
        <v>18503748</v>
      </c>
      <c r="M562" s="239">
        <v>3</v>
      </c>
      <c r="N562" s="239">
        <v>13</v>
      </c>
      <c r="O562" s="239">
        <v>2018</v>
      </c>
      <c r="P562" s="239" t="s">
        <v>391</v>
      </c>
      <c r="Q562" s="239">
        <v>11</v>
      </c>
      <c r="R562" s="239" t="s">
        <v>393</v>
      </c>
      <c r="S562" s="239">
        <v>5</v>
      </c>
      <c r="T562" s="239">
        <v>0</v>
      </c>
      <c r="U562" s="239">
        <v>1</v>
      </c>
      <c r="W562" s="239">
        <v>55</v>
      </c>
      <c r="X562" s="239">
        <v>2</v>
      </c>
      <c r="Y562" s="239">
        <v>1</v>
      </c>
      <c r="Z562" s="239">
        <v>1</v>
      </c>
      <c r="AB562" s="239">
        <v>1</v>
      </c>
      <c r="AC562" s="239">
        <v>98</v>
      </c>
      <c r="AD562" s="239" t="s">
        <v>377</v>
      </c>
      <c r="AF562" s="239" t="s">
        <v>378</v>
      </c>
      <c r="AG562" s="239">
        <v>3</v>
      </c>
      <c r="AH562" s="239">
        <v>2</v>
      </c>
      <c r="AI562" s="239">
        <v>5</v>
      </c>
      <c r="AJ562" s="239">
        <v>3</v>
      </c>
      <c r="AK562" s="239">
        <v>21</v>
      </c>
      <c r="AL562" s="239">
        <v>43</v>
      </c>
      <c r="AM562" s="239" t="s">
        <v>384</v>
      </c>
      <c r="AN562" s="239">
        <v>7</v>
      </c>
      <c r="AO562" s="239">
        <v>90</v>
      </c>
      <c r="AP562" s="239">
        <v>62</v>
      </c>
      <c r="AS562" s="239">
        <v>15</v>
      </c>
      <c r="AT562" s="239">
        <v>9</v>
      </c>
      <c r="AU562" s="239">
        <v>65</v>
      </c>
      <c r="AV562" s="239">
        <v>11</v>
      </c>
      <c r="AW562" s="239">
        <v>21</v>
      </c>
      <c r="CT562" s="239">
        <v>462073.499280333</v>
      </c>
      <c r="CU562" s="239">
        <v>4967099.23799848</v>
      </c>
      <c r="CV562" s="239">
        <v>44.856298449999997</v>
      </c>
      <c r="CW562" s="239">
        <v>-93.480008990000002</v>
      </c>
      <c r="CX562" s="239" t="s">
        <v>379</v>
      </c>
      <c r="CY562" s="239" t="s">
        <v>2761</v>
      </c>
    </row>
    <row r="563" spans="1:103" x14ac:dyDescent="0.25">
      <c r="A563" s="239">
        <v>401225</v>
      </c>
      <c r="B563" s="239">
        <v>2</v>
      </c>
      <c r="C563" s="239">
        <v>212</v>
      </c>
      <c r="D563" s="239">
        <v>156.024</v>
      </c>
      <c r="E563" s="239">
        <v>27</v>
      </c>
      <c r="F563" s="239" t="s">
        <v>2515</v>
      </c>
      <c r="H563" s="239" t="s">
        <v>374</v>
      </c>
      <c r="I563" s="239">
        <v>25</v>
      </c>
      <c r="K563" s="239">
        <v>16513872</v>
      </c>
      <c r="M563" s="239">
        <v>12</v>
      </c>
      <c r="N563" s="239">
        <v>8</v>
      </c>
      <c r="O563" s="239">
        <v>2016</v>
      </c>
      <c r="P563" s="239" t="s">
        <v>416</v>
      </c>
      <c r="Q563" s="239">
        <v>8</v>
      </c>
      <c r="R563" s="239" t="s">
        <v>393</v>
      </c>
      <c r="S563" s="239">
        <v>2</v>
      </c>
      <c r="T563" s="239">
        <v>0</v>
      </c>
      <c r="U563" s="239">
        <v>1</v>
      </c>
      <c r="W563" s="239">
        <v>83</v>
      </c>
      <c r="X563" s="239">
        <v>2</v>
      </c>
      <c r="Y563" s="239">
        <v>1</v>
      </c>
      <c r="Z563" s="239">
        <v>2</v>
      </c>
      <c r="AA563" s="239">
        <v>4</v>
      </c>
      <c r="AB563" s="239">
        <v>5</v>
      </c>
      <c r="AC563" s="239">
        <v>98</v>
      </c>
      <c r="AD563" s="239" t="s">
        <v>2623</v>
      </c>
      <c r="AF563" s="239" t="s">
        <v>378</v>
      </c>
      <c r="AG563" s="239">
        <v>3</v>
      </c>
      <c r="AH563" s="239">
        <v>2</v>
      </c>
      <c r="AI563" s="239">
        <v>4</v>
      </c>
      <c r="AJ563" s="239">
        <v>3</v>
      </c>
      <c r="AK563" s="239">
        <v>21</v>
      </c>
      <c r="AL563" s="239">
        <v>47</v>
      </c>
      <c r="AM563" s="239" t="s">
        <v>384</v>
      </c>
      <c r="AN563" s="239">
        <v>5</v>
      </c>
      <c r="AO563" s="239">
        <v>1</v>
      </c>
      <c r="AS563" s="239">
        <v>15</v>
      </c>
      <c r="AT563" s="239">
        <v>9</v>
      </c>
      <c r="AU563" s="239">
        <v>65</v>
      </c>
      <c r="AV563" s="239">
        <v>11</v>
      </c>
      <c r="AW563" s="239">
        <v>23</v>
      </c>
      <c r="CT563" s="239">
        <v>462081.96596393298</v>
      </c>
      <c r="CU563" s="239">
        <v>4967120.4047074802</v>
      </c>
      <c r="CV563" s="239">
        <v>44.856489439999997</v>
      </c>
      <c r="CW563" s="239">
        <v>-93.479903419999999</v>
      </c>
      <c r="CX563" s="239" t="s">
        <v>379</v>
      </c>
      <c r="CY563" s="239" t="s">
        <v>2762</v>
      </c>
    </row>
    <row r="564" spans="1:103" x14ac:dyDescent="0.25">
      <c r="A564" s="239">
        <v>515010</v>
      </c>
      <c r="B564" s="239">
        <v>2</v>
      </c>
      <c r="C564" s="239">
        <v>212</v>
      </c>
      <c r="D564" s="239">
        <v>156.054</v>
      </c>
      <c r="E564" s="239">
        <v>27</v>
      </c>
      <c r="F564" s="239" t="s">
        <v>2515</v>
      </c>
      <c r="H564" s="239" t="s">
        <v>374</v>
      </c>
      <c r="I564" s="239">
        <v>25</v>
      </c>
      <c r="K564" s="239">
        <v>17512487</v>
      </c>
      <c r="M564" s="239">
        <v>11</v>
      </c>
      <c r="N564" s="239">
        <v>7</v>
      </c>
      <c r="O564" s="239">
        <v>2017</v>
      </c>
      <c r="P564" s="239" t="s">
        <v>391</v>
      </c>
      <c r="Q564" s="239">
        <v>6</v>
      </c>
      <c r="R564" s="239" t="s">
        <v>393</v>
      </c>
      <c r="S564" s="239">
        <v>5</v>
      </c>
      <c r="T564" s="239">
        <v>0</v>
      </c>
      <c r="U564" s="239">
        <v>2</v>
      </c>
      <c r="V564" s="239">
        <v>12</v>
      </c>
      <c r="W564" s="239">
        <v>10</v>
      </c>
      <c r="X564" s="239">
        <v>2</v>
      </c>
      <c r="Y564" s="239">
        <v>4</v>
      </c>
      <c r="Z564" s="239">
        <v>2</v>
      </c>
      <c r="AB564" s="239">
        <v>1</v>
      </c>
      <c r="AC564" s="239">
        <v>98</v>
      </c>
      <c r="AD564" s="239" t="s">
        <v>377</v>
      </c>
      <c r="AF564" s="239" t="s">
        <v>378</v>
      </c>
      <c r="AG564" s="239">
        <v>7</v>
      </c>
      <c r="AH564" s="239">
        <v>2</v>
      </c>
      <c r="AI564" s="239">
        <v>2</v>
      </c>
      <c r="AJ564" s="239">
        <v>3</v>
      </c>
      <c r="AK564" s="239">
        <v>21</v>
      </c>
      <c r="AL564" s="239">
        <v>31</v>
      </c>
      <c r="AM564" s="239" t="s">
        <v>374</v>
      </c>
      <c r="AN564" s="239">
        <v>5</v>
      </c>
      <c r="AO564" s="239">
        <v>4</v>
      </c>
      <c r="AS564" s="239">
        <v>15</v>
      </c>
      <c r="AT564" s="239">
        <v>9</v>
      </c>
      <c r="AU564" s="239">
        <v>65</v>
      </c>
      <c r="AV564" s="239">
        <v>11</v>
      </c>
      <c r="AW564" s="239">
        <v>21</v>
      </c>
      <c r="AX564" s="239">
        <v>2</v>
      </c>
      <c r="AY564" s="239">
        <v>4</v>
      </c>
      <c r="AZ564" s="239">
        <v>3</v>
      </c>
      <c r="BA564" s="239">
        <v>26</v>
      </c>
      <c r="BB564" s="239">
        <v>47</v>
      </c>
      <c r="BC564" s="239" t="s">
        <v>374</v>
      </c>
      <c r="BD564" s="239">
        <v>5</v>
      </c>
      <c r="BE564" s="239">
        <v>1</v>
      </c>
      <c r="BI564" s="239">
        <v>15</v>
      </c>
      <c r="BJ564" s="239">
        <v>9</v>
      </c>
      <c r="BK564" s="239">
        <v>65</v>
      </c>
      <c r="BL564" s="239">
        <v>11</v>
      </c>
      <c r="BM564" s="239">
        <v>21</v>
      </c>
      <c r="CT564" s="239">
        <v>462098.899331133</v>
      </c>
      <c r="CU564" s="239">
        <v>4967166.9714672798</v>
      </c>
      <c r="CV564" s="239">
        <v>44.856909530000003</v>
      </c>
      <c r="CW564" s="239">
        <v>-93.479692600000007</v>
      </c>
      <c r="CX564" s="239" t="s">
        <v>379</v>
      </c>
      <c r="CY564" s="239" t="s">
        <v>2763</v>
      </c>
    </row>
    <row r="565" spans="1:103" x14ac:dyDescent="0.25">
      <c r="A565" s="239">
        <v>628675</v>
      </c>
      <c r="B565" s="239">
        <v>2</v>
      </c>
      <c r="C565" s="239">
        <v>212</v>
      </c>
      <c r="D565" s="239">
        <v>156.054</v>
      </c>
      <c r="E565" s="239">
        <v>27</v>
      </c>
      <c r="F565" s="239" t="s">
        <v>2515</v>
      </c>
      <c r="H565" s="239" t="s">
        <v>374</v>
      </c>
      <c r="I565" s="239">
        <v>25</v>
      </c>
      <c r="K565" s="239">
        <v>18509880</v>
      </c>
      <c r="M565" s="239">
        <v>8</v>
      </c>
      <c r="N565" s="239">
        <v>17</v>
      </c>
      <c r="O565" s="239">
        <v>2018</v>
      </c>
      <c r="P565" s="239" t="s">
        <v>383</v>
      </c>
      <c r="Q565" s="239">
        <v>14</v>
      </c>
      <c r="R565" s="239" t="s">
        <v>376</v>
      </c>
      <c r="S565" s="239">
        <v>5</v>
      </c>
      <c r="T565" s="239">
        <v>0</v>
      </c>
      <c r="U565" s="239">
        <v>1</v>
      </c>
      <c r="W565" s="239">
        <v>55</v>
      </c>
      <c r="X565" s="239">
        <v>2</v>
      </c>
      <c r="Y565" s="239">
        <v>1</v>
      </c>
      <c r="Z565" s="239">
        <v>1</v>
      </c>
      <c r="AB565" s="239">
        <v>1</v>
      </c>
      <c r="AC565" s="239">
        <v>98</v>
      </c>
      <c r="AD565" s="239" t="s">
        <v>2764</v>
      </c>
      <c r="AF565" s="239" t="s">
        <v>470</v>
      </c>
      <c r="AG565" s="239">
        <v>3</v>
      </c>
      <c r="AH565" s="239">
        <v>2</v>
      </c>
      <c r="AI565" s="239">
        <v>4</v>
      </c>
      <c r="AJ565" s="239">
        <v>4</v>
      </c>
      <c r="AK565" s="239">
        <v>21</v>
      </c>
      <c r="AL565" s="239">
        <v>36</v>
      </c>
      <c r="AM565" s="239" t="s">
        <v>384</v>
      </c>
      <c r="AN565" s="239">
        <v>5</v>
      </c>
      <c r="AO565" s="239">
        <v>68</v>
      </c>
      <c r="AP565" s="239">
        <v>62</v>
      </c>
      <c r="AS565" s="239">
        <v>15</v>
      </c>
      <c r="AT565" s="239">
        <v>9</v>
      </c>
      <c r="AU565" s="239">
        <v>65</v>
      </c>
      <c r="AV565" s="239">
        <v>11</v>
      </c>
      <c r="AW565" s="239">
        <v>21</v>
      </c>
      <c r="CT565" s="239">
        <v>462090.43264753302</v>
      </c>
      <c r="CU565" s="239">
        <v>4967196.6048598802</v>
      </c>
      <c r="CV565" s="239">
        <v>44.857175830000003</v>
      </c>
      <c r="CW565" s="239">
        <v>-93.479801969999997</v>
      </c>
      <c r="CX565" s="239" t="s">
        <v>379</v>
      </c>
      <c r="CY565" s="239" t="s">
        <v>2765</v>
      </c>
    </row>
    <row r="566" spans="1:103" x14ac:dyDescent="0.25">
      <c r="A566" s="239">
        <v>427557</v>
      </c>
      <c r="B566" s="239">
        <v>2</v>
      </c>
      <c r="C566" s="239">
        <v>212</v>
      </c>
      <c r="D566" s="239">
        <v>156.077</v>
      </c>
      <c r="E566" s="239">
        <v>27</v>
      </c>
      <c r="F566" s="239" t="s">
        <v>2515</v>
      </c>
      <c r="H566" s="239" t="s">
        <v>374</v>
      </c>
      <c r="I566" s="239">
        <v>25</v>
      </c>
      <c r="K566" s="239">
        <v>17008033</v>
      </c>
      <c r="M566" s="239">
        <v>3</v>
      </c>
      <c r="N566" s="239">
        <v>12</v>
      </c>
      <c r="O566" s="239">
        <v>2017</v>
      </c>
      <c r="P566" s="239" t="s">
        <v>389</v>
      </c>
      <c r="Q566" s="239">
        <v>18</v>
      </c>
      <c r="R566" s="239" t="s">
        <v>376</v>
      </c>
      <c r="S566" s="239">
        <v>5</v>
      </c>
      <c r="T566" s="239">
        <v>0</v>
      </c>
      <c r="U566" s="239">
        <v>1</v>
      </c>
      <c r="W566" s="239">
        <v>55</v>
      </c>
      <c r="X566" s="239">
        <v>2</v>
      </c>
      <c r="Y566" s="239">
        <v>1</v>
      </c>
      <c r="Z566" s="239">
        <v>4</v>
      </c>
      <c r="AB566" s="239">
        <v>3</v>
      </c>
      <c r="AC566" s="239">
        <v>98</v>
      </c>
      <c r="AD566" s="239" t="s">
        <v>377</v>
      </c>
      <c r="AF566" s="239" t="s">
        <v>470</v>
      </c>
      <c r="AG566" s="239">
        <v>3</v>
      </c>
      <c r="AH566" s="239">
        <v>2</v>
      </c>
      <c r="AI566" s="239">
        <v>2</v>
      </c>
      <c r="AJ566" s="239">
        <v>4</v>
      </c>
      <c r="AK566" s="239">
        <v>21</v>
      </c>
      <c r="AL566" s="239">
        <v>33</v>
      </c>
      <c r="AM566" s="239" t="s">
        <v>374</v>
      </c>
      <c r="AN566" s="239">
        <v>5</v>
      </c>
      <c r="AO566" s="239">
        <v>62</v>
      </c>
      <c r="AS566" s="239">
        <v>15</v>
      </c>
      <c r="AT566" s="239">
        <v>9</v>
      </c>
      <c r="AU566" s="239">
        <v>65</v>
      </c>
      <c r="AV566" s="239">
        <v>11</v>
      </c>
      <c r="AW566" s="239">
        <v>21</v>
      </c>
      <c r="CT566" s="239">
        <v>462101.98285039299</v>
      </c>
      <c r="CU566" s="239">
        <v>4967211.0724901101</v>
      </c>
      <c r="CV566" s="239">
        <v>44.857306680000001</v>
      </c>
      <c r="CW566" s="239">
        <v>-93.479656869999999</v>
      </c>
      <c r="CX566" s="239" t="s">
        <v>379</v>
      </c>
      <c r="CY566" s="239" t="s">
        <v>2766</v>
      </c>
    </row>
    <row r="567" spans="1:103" x14ac:dyDescent="0.25">
      <c r="A567" s="239">
        <v>812274</v>
      </c>
      <c r="B567" s="239">
        <v>2</v>
      </c>
      <c r="C567" s="239">
        <v>212</v>
      </c>
      <c r="D567" s="239">
        <v>156.08500000000001</v>
      </c>
      <c r="E567" s="239">
        <v>27</v>
      </c>
      <c r="F567" s="239" t="s">
        <v>2515</v>
      </c>
      <c r="H567" s="239" t="s">
        <v>374</v>
      </c>
      <c r="I567" s="239">
        <v>25</v>
      </c>
      <c r="K567" s="239">
        <v>20015403</v>
      </c>
      <c r="L567" s="239">
        <v>201520066</v>
      </c>
      <c r="M567" s="239">
        <v>5</v>
      </c>
      <c r="N567" s="239">
        <v>31</v>
      </c>
      <c r="O567" s="239">
        <v>2020</v>
      </c>
      <c r="P567" s="239" t="s">
        <v>389</v>
      </c>
      <c r="Q567" s="239">
        <v>21</v>
      </c>
      <c r="R567" s="239" t="s">
        <v>376</v>
      </c>
      <c r="S567" s="239">
        <v>5</v>
      </c>
      <c r="T567" s="239">
        <v>0</v>
      </c>
      <c r="U567" s="239">
        <v>1</v>
      </c>
      <c r="W567" s="239">
        <v>17</v>
      </c>
      <c r="X567" s="239">
        <v>2</v>
      </c>
      <c r="Y567" s="239">
        <v>4</v>
      </c>
      <c r="Z567" s="239">
        <v>1</v>
      </c>
      <c r="AB567" s="239">
        <v>1</v>
      </c>
      <c r="AC567" s="239">
        <v>98</v>
      </c>
      <c r="AD567" s="239" t="s">
        <v>377</v>
      </c>
      <c r="AF567" s="239" t="s">
        <v>470</v>
      </c>
      <c r="AG567" s="239">
        <v>4</v>
      </c>
      <c r="AH567" s="239">
        <v>2</v>
      </c>
      <c r="AI567" s="239">
        <v>2</v>
      </c>
      <c r="AJ567" s="239">
        <v>4</v>
      </c>
      <c r="AK567" s="239">
        <v>21</v>
      </c>
      <c r="AL567" s="239">
        <v>29</v>
      </c>
      <c r="AM567" s="239" t="s">
        <v>374</v>
      </c>
      <c r="AN567" s="239">
        <v>5</v>
      </c>
      <c r="AO567" s="239">
        <v>1</v>
      </c>
      <c r="AS567" s="239">
        <v>15</v>
      </c>
      <c r="AT567" s="239">
        <v>98</v>
      </c>
      <c r="AU567" s="239">
        <v>60</v>
      </c>
      <c r="AV567" s="239">
        <v>11</v>
      </c>
      <c r="AW567" s="239">
        <v>21</v>
      </c>
      <c r="CT567" s="239">
        <v>462142.19959749398</v>
      </c>
      <c r="CU567" s="239">
        <v>4967242.5686926302</v>
      </c>
      <c r="CV567" s="239">
        <v>44.857592339999997</v>
      </c>
      <c r="CW567" s="239">
        <v>-93.479150230000002</v>
      </c>
      <c r="CX567" s="239" t="s">
        <v>379</v>
      </c>
      <c r="CY567" s="239" t="s">
        <v>2767</v>
      </c>
    </row>
    <row r="568" spans="1:103" x14ac:dyDescent="0.25">
      <c r="A568" s="239">
        <v>779338</v>
      </c>
      <c r="B568" s="239">
        <v>2</v>
      </c>
      <c r="C568" s="239">
        <v>212</v>
      </c>
      <c r="D568" s="239">
        <v>156.10300000000001</v>
      </c>
      <c r="E568" s="239">
        <v>27</v>
      </c>
      <c r="F568" s="239" t="s">
        <v>2515</v>
      </c>
      <c r="H568" s="239" t="s">
        <v>374</v>
      </c>
      <c r="I568" s="239">
        <v>25</v>
      </c>
      <c r="K568" s="239">
        <v>20500483</v>
      </c>
      <c r="L568" s="239">
        <v>200140072</v>
      </c>
      <c r="M568" s="239">
        <v>1</v>
      </c>
      <c r="N568" s="239">
        <v>14</v>
      </c>
      <c r="O568" s="239">
        <v>2020</v>
      </c>
      <c r="P568" s="239" t="s">
        <v>391</v>
      </c>
      <c r="Q568" s="239">
        <v>9</v>
      </c>
      <c r="R568" s="239" t="s">
        <v>207</v>
      </c>
      <c r="S568" s="239">
        <v>5</v>
      </c>
      <c r="T568" s="239">
        <v>0</v>
      </c>
      <c r="U568" s="239">
        <v>1</v>
      </c>
      <c r="W568" s="239">
        <v>55</v>
      </c>
      <c r="X568" s="239">
        <v>2</v>
      </c>
      <c r="Y568" s="239">
        <v>1</v>
      </c>
      <c r="Z568" s="239">
        <v>1</v>
      </c>
      <c r="AB568" s="239">
        <v>5</v>
      </c>
      <c r="AC568" s="239">
        <v>98</v>
      </c>
      <c r="AD568" s="239" t="s">
        <v>377</v>
      </c>
      <c r="AF568" s="239" t="s">
        <v>470</v>
      </c>
      <c r="AG568" s="239">
        <v>3</v>
      </c>
      <c r="AH568" s="239">
        <v>2</v>
      </c>
      <c r="AI568" s="239">
        <v>2</v>
      </c>
      <c r="AJ568" s="239">
        <v>2</v>
      </c>
      <c r="AK568" s="239">
        <v>32</v>
      </c>
      <c r="AL568" s="239">
        <v>22</v>
      </c>
      <c r="AM568" s="239" t="s">
        <v>374</v>
      </c>
      <c r="AN568" s="239">
        <v>5</v>
      </c>
      <c r="AO568" s="239">
        <v>68</v>
      </c>
      <c r="AP568" s="239">
        <v>71</v>
      </c>
      <c r="AS568" s="239">
        <v>15</v>
      </c>
      <c r="AT568" s="239">
        <v>98</v>
      </c>
      <c r="AU568" s="239">
        <v>65</v>
      </c>
      <c r="AV568" s="239">
        <v>12</v>
      </c>
      <c r="AW568" s="239">
        <v>21</v>
      </c>
      <c r="CT568" s="239">
        <v>462149.699432733</v>
      </c>
      <c r="CU568" s="239">
        <v>4967272.8050122801</v>
      </c>
      <c r="CV568" s="239">
        <v>44.857864919999997</v>
      </c>
      <c r="CW568" s="239">
        <v>-93.479057569999995</v>
      </c>
      <c r="CX568" s="239" t="s">
        <v>379</v>
      </c>
      <c r="CY568" s="239" t="s">
        <v>2768</v>
      </c>
    </row>
    <row r="569" spans="1:103" x14ac:dyDescent="0.25">
      <c r="A569" s="239">
        <v>844787</v>
      </c>
      <c r="B569" s="239">
        <v>2</v>
      </c>
      <c r="C569" s="239">
        <v>212</v>
      </c>
      <c r="D569" s="239">
        <v>156.17599999999999</v>
      </c>
      <c r="E569" s="239">
        <v>27</v>
      </c>
      <c r="F569" s="239" t="s">
        <v>2515</v>
      </c>
      <c r="H569" s="239" t="s">
        <v>374</v>
      </c>
      <c r="I569" s="239">
        <v>25</v>
      </c>
      <c r="K569" s="239">
        <v>20508493</v>
      </c>
      <c r="L569" s="239">
        <v>202800081</v>
      </c>
      <c r="M569" s="239">
        <v>10</v>
      </c>
      <c r="N569" s="239">
        <v>6</v>
      </c>
      <c r="O569" s="239">
        <v>2020</v>
      </c>
      <c r="P569" s="239" t="s">
        <v>391</v>
      </c>
      <c r="Q569" s="239">
        <v>16</v>
      </c>
      <c r="R569" s="239" t="s">
        <v>393</v>
      </c>
      <c r="S569" s="239">
        <v>4</v>
      </c>
      <c r="T569" s="239">
        <v>0</v>
      </c>
      <c r="U569" s="239">
        <v>2</v>
      </c>
      <c r="V569" s="239">
        <v>12</v>
      </c>
      <c r="W569" s="239">
        <v>10</v>
      </c>
      <c r="X569" s="239">
        <v>2</v>
      </c>
      <c r="Y569" s="239">
        <v>1</v>
      </c>
      <c r="Z569" s="239">
        <v>1</v>
      </c>
      <c r="AB569" s="239">
        <v>1</v>
      </c>
      <c r="AC569" s="239">
        <v>98</v>
      </c>
      <c r="AD569" s="239" t="s">
        <v>377</v>
      </c>
      <c r="AF569" s="239" t="s">
        <v>470</v>
      </c>
      <c r="AG569" s="239">
        <v>7</v>
      </c>
      <c r="AH569" s="239">
        <v>2</v>
      </c>
      <c r="AI569" s="239">
        <v>4</v>
      </c>
      <c r="AJ569" s="239">
        <v>3</v>
      </c>
      <c r="AK569" s="239">
        <v>21</v>
      </c>
      <c r="AL569" s="239">
        <v>52</v>
      </c>
      <c r="AM569" s="239" t="s">
        <v>384</v>
      </c>
      <c r="AN569" s="239">
        <v>5</v>
      </c>
      <c r="AO569" s="239">
        <v>4</v>
      </c>
      <c r="AS569" s="239">
        <v>15</v>
      </c>
      <c r="AT569" s="239">
        <v>98</v>
      </c>
      <c r="AU569" s="239">
        <v>65</v>
      </c>
      <c r="AV569" s="239">
        <v>11</v>
      </c>
      <c r="AW569" s="239">
        <v>21</v>
      </c>
      <c r="AX569" s="239">
        <v>2</v>
      </c>
      <c r="AY569" s="239">
        <v>4</v>
      </c>
      <c r="AZ569" s="239">
        <v>3</v>
      </c>
      <c r="BA569" s="239">
        <v>34</v>
      </c>
      <c r="BB569" s="239">
        <v>48</v>
      </c>
      <c r="BC569" s="239" t="s">
        <v>384</v>
      </c>
      <c r="BD569" s="239">
        <v>5</v>
      </c>
      <c r="BE569" s="239">
        <v>1</v>
      </c>
      <c r="BI569" s="239">
        <v>15</v>
      </c>
      <c r="BJ569" s="239">
        <v>98</v>
      </c>
      <c r="BK569" s="239">
        <v>65</v>
      </c>
      <c r="BL569" s="239">
        <v>11</v>
      </c>
      <c r="BM569" s="239">
        <v>21</v>
      </c>
      <c r="CT569" s="239">
        <v>462208.96621793299</v>
      </c>
      <c r="CU569" s="239">
        <v>4967374.4052154804</v>
      </c>
      <c r="CV569" s="239">
        <v>44.858782650000002</v>
      </c>
      <c r="CW569" s="239">
        <v>-93.478315050000006</v>
      </c>
      <c r="CX569" s="239" t="s">
        <v>379</v>
      </c>
      <c r="CY569" s="239" t="s">
        <v>2769</v>
      </c>
    </row>
    <row r="570" spans="1:103" x14ac:dyDescent="0.25">
      <c r="A570" s="239">
        <v>384483</v>
      </c>
      <c r="B570" s="239">
        <v>2</v>
      </c>
      <c r="C570" s="239">
        <v>212</v>
      </c>
      <c r="D570" s="239">
        <v>156.20400000000001</v>
      </c>
      <c r="E570" s="239">
        <v>27</v>
      </c>
      <c r="F570" s="239" t="s">
        <v>2515</v>
      </c>
      <c r="H570" s="239" t="s">
        <v>374</v>
      </c>
      <c r="I570" s="239">
        <v>25</v>
      </c>
      <c r="K570" s="239">
        <v>16511030</v>
      </c>
      <c r="M570" s="239">
        <v>10</v>
      </c>
      <c r="N570" s="239">
        <v>5</v>
      </c>
      <c r="O570" s="239">
        <v>2016</v>
      </c>
      <c r="P570" s="239" t="s">
        <v>375</v>
      </c>
      <c r="Q570" s="239">
        <v>16</v>
      </c>
      <c r="R570" s="239" t="s">
        <v>376</v>
      </c>
      <c r="S570" s="239">
        <v>5</v>
      </c>
      <c r="T570" s="239">
        <v>0</v>
      </c>
      <c r="U570" s="239">
        <v>3</v>
      </c>
      <c r="V570" s="239">
        <v>12</v>
      </c>
      <c r="W570" s="239">
        <v>10</v>
      </c>
      <c r="X570" s="239">
        <v>2</v>
      </c>
      <c r="Y570" s="239">
        <v>1</v>
      </c>
      <c r="Z570" s="239">
        <v>1</v>
      </c>
      <c r="AB570" s="239">
        <v>1</v>
      </c>
      <c r="AC570" s="239">
        <v>98</v>
      </c>
      <c r="AD570" s="239" t="s">
        <v>377</v>
      </c>
      <c r="AF570" s="239" t="s">
        <v>470</v>
      </c>
      <c r="AG570" s="239">
        <v>7</v>
      </c>
      <c r="AH570" s="239">
        <v>2</v>
      </c>
      <c r="AI570" s="239">
        <v>3</v>
      </c>
      <c r="AJ570" s="239">
        <v>4</v>
      </c>
      <c r="AK570" s="239">
        <v>21</v>
      </c>
      <c r="AL570" s="239">
        <v>44</v>
      </c>
      <c r="AM570" s="239" t="s">
        <v>374</v>
      </c>
      <c r="AN570" s="239">
        <v>5</v>
      </c>
      <c r="AO570" s="239">
        <v>70</v>
      </c>
      <c r="AS570" s="239">
        <v>15</v>
      </c>
      <c r="AT570" s="239">
        <v>9</v>
      </c>
      <c r="AU570" s="239">
        <v>60</v>
      </c>
      <c r="AV570" s="239">
        <v>11</v>
      </c>
      <c r="AW570" s="239">
        <v>21</v>
      </c>
      <c r="AX570" s="239">
        <v>2</v>
      </c>
      <c r="AY570" s="239">
        <v>2</v>
      </c>
      <c r="AZ570" s="239">
        <v>4</v>
      </c>
      <c r="BA570" s="239">
        <v>21</v>
      </c>
      <c r="BB570" s="239">
        <v>55</v>
      </c>
      <c r="BC570" s="239" t="s">
        <v>374</v>
      </c>
      <c r="BD570" s="239">
        <v>5</v>
      </c>
      <c r="BE570" s="239">
        <v>1</v>
      </c>
      <c r="BI570" s="239">
        <v>15</v>
      </c>
      <c r="BJ570" s="239">
        <v>9</v>
      </c>
      <c r="BK570" s="239">
        <v>60</v>
      </c>
      <c r="BL570" s="239">
        <v>11</v>
      </c>
      <c r="BM570" s="239">
        <v>21</v>
      </c>
      <c r="BN570" s="239">
        <v>2</v>
      </c>
      <c r="BO570" s="239">
        <v>3</v>
      </c>
      <c r="BP570" s="239">
        <v>4</v>
      </c>
      <c r="BQ570" s="239">
        <v>21</v>
      </c>
      <c r="BR570" s="239">
        <v>27</v>
      </c>
      <c r="BS570" s="239" t="s">
        <v>374</v>
      </c>
      <c r="BT570" s="239">
        <v>5</v>
      </c>
      <c r="BU570" s="239">
        <v>1</v>
      </c>
      <c r="BY570" s="239">
        <v>15</v>
      </c>
      <c r="BZ570" s="239">
        <v>9</v>
      </c>
      <c r="CA570" s="239">
        <v>60</v>
      </c>
      <c r="CB570" s="239">
        <v>11</v>
      </c>
      <c r="CC570" s="239">
        <v>21</v>
      </c>
      <c r="CT570" s="239">
        <v>462225.89958513301</v>
      </c>
      <c r="CU570" s="239">
        <v>4967374.4052154804</v>
      </c>
      <c r="CV570" s="239">
        <v>44.858783549999998</v>
      </c>
      <c r="CW570" s="239">
        <v>-93.478100729999994</v>
      </c>
      <c r="CX570" s="239" t="s">
        <v>379</v>
      </c>
      <c r="CY570" s="239" t="s">
        <v>2770</v>
      </c>
    </row>
    <row r="571" spans="1:103" x14ac:dyDescent="0.25">
      <c r="A571" s="239">
        <v>583038</v>
      </c>
      <c r="B571" s="239">
        <v>2</v>
      </c>
      <c r="C571" s="239">
        <v>212</v>
      </c>
      <c r="D571" s="239">
        <v>156.209</v>
      </c>
      <c r="E571" s="239">
        <v>27</v>
      </c>
      <c r="F571" s="239" t="s">
        <v>2515</v>
      </c>
      <c r="H571" s="239" t="s">
        <v>374</v>
      </c>
      <c r="I571" s="239">
        <v>25</v>
      </c>
      <c r="K571" s="239">
        <v>18503567</v>
      </c>
      <c r="M571" s="239">
        <v>3</v>
      </c>
      <c r="N571" s="239">
        <v>7</v>
      </c>
      <c r="O571" s="239">
        <v>2018</v>
      </c>
      <c r="P571" s="239" t="s">
        <v>375</v>
      </c>
      <c r="Q571" s="239">
        <v>15</v>
      </c>
      <c r="R571" s="239" t="s">
        <v>376</v>
      </c>
      <c r="S571" s="239">
        <v>5</v>
      </c>
      <c r="T571" s="239">
        <v>0</v>
      </c>
      <c r="U571" s="239">
        <v>2</v>
      </c>
      <c r="V571" s="239">
        <v>5</v>
      </c>
      <c r="W571" s="239">
        <v>10</v>
      </c>
      <c r="X571" s="239">
        <v>2</v>
      </c>
      <c r="Y571" s="239">
        <v>1</v>
      </c>
      <c r="Z571" s="239">
        <v>1</v>
      </c>
      <c r="AB571" s="239">
        <v>1</v>
      </c>
      <c r="AC571" s="239">
        <v>98</v>
      </c>
      <c r="AD571" s="239" t="s">
        <v>377</v>
      </c>
      <c r="AF571" s="239" t="s">
        <v>470</v>
      </c>
      <c r="AG571" s="239">
        <v>10</v>
      </c>
      <c r="AH571" s="239">
        <v>2</v>
      </c>
      <c r="AI571" s="239">
        <v>49</v>
      </c>
      <c r="AJ571" s="239">
        <v>4</v>
      </c>
      <c r="AK571" s="239">
        <v>28</v>
      </c>
      <c r="AL571" s="239">
        <v>30</v>
      </c>
      <c r="AM571" s="239" t="s">
        <v>374</v>
      </c>
      <c r="AN571" s="239">
        <v>5</v>
      </c>
      <c r="AO571" s="239">
        <v>1</v>
      </c>
      <c r="AS571" s="239">
        <v>15</v>
      </c>
      <c r="AT571" s="239">
        <v>9</v>
      </c>
      <c r="AU571" s="239">
        <v>60</v>
      </c>
      <c r="AV571" s="239">
        <v>11</v>
      </c>
      <c r="AW571" s="239">
        <v>21</v>
      </c>
      <c r="AX571" s="239">
        <v>2</v>
      </c>
      <c r="AY571" s="239">
        <v>2</v>
      </c>
      <c r="AZ571" s="239">
        <v>4</v>
      </c>
      <c r="BA571" s="239">
        <v>21</v>
      </c>
      <c r="BB571" s="239">
        <v>61</v>
      </c>
      <c r="BC571" s="239" t="s">
        <v>374</v>
      </c>
      <c r="BD571" s="239">
        <v>5</v>
      </c>
      <c r="BE571" s="239">
        <v>99</v>
      </c>
      <c r="BI571" s="239">
        <v>15</v>
      </c>
      <c r="BJ571" s="239">
        <v>9</v>
      </c>
      <c r="BK571" s="239">
        <v>60</v>
      </c>
      <c r="BL571" s="239">
        <v>11</v>
      </c>
      <c r="BM571" s="239">
        <v>21</v>
      </c>
      <c r="CT571" s="239">
        <v>462242.83295233402</v>
      </c>
      <c r="CU571" s="239">
        <v>4967395.5719244797</v>
      </c>
      <c r="CV571" s="239">
        <v>44.85897499</v>
      </c>
      <c r="CW571" s="239">
        <v>-93.477887999999993</v>
      </c>
      <c r="CX571" s="239" t="s">
        <v>379</v>
      </c>
      <c r="CY571" s="239" t="s">
        <v>2771</v>
      </c>
    </row>
    <row r="572" spans="1:103" x14ac:dyDescent="0.25">
      <c r="A572" s="239">
        <v>650856</v>
      </c>
      <c r="B572" s="239">
        <v>2</v>
      </c>
      <c r="C572" s="239">
        <v>212</v>
      </c>
      <c r="D572" s="239">
        <v>156.21199999999999</v>
      </c>
      <c r="E572" s="239">
        <v>27</v>
      </c>
      <c r="F572" s="239" t="s">
        <v>2515</v>
      </c>
      <c r="H572" s="239" t="s">
        <v>374</v>
      </c>
      <c r="I572" s="239">
        <v>25</v>
      </c>
      <c r="K572" s="239">
        <v>18511922</v>
      </c>
      <c r="M572" s="239">
        <v>10</v>
      </c>
      <c r="N572" s="239">
        <v>9</v>
      </c>
      <c r="O572" s="239">
        <v>2018</v>
      </c>
      <c r="P572" s="239" t="s">
        <v>391</v>
      </c>
      <c r="Q572" s="239">
        <v>7</v>
      </c>
      <c r="R572" s="239" t="s">
        <v>393</v>
      </c>
      <c r="S572" s="239">
        <v>5</v>
      </c>
      <c r="T572" s="239">
        <v>0</v>
      </c>
      <c r="U572" s="239">
        <v>3</v>
      </c>
      <c r="V572" s="239">
        <v>12</v>
      </c>
      <c r="W572" s="239">
        <v>10</v>
      </c>
      <c r="X572" s="239">
        <v>2</v>
      </c>
      <c r="Y572" s="239">
        <v>1</v>
      </c>
      <c r="Z572" s="239">
        <v>2</v>
      </c>
      <c r="AB572" s="239">
        <v>2</v>
      </c>
      <c r="AC572" s="239">
        <v>98</v>
      </c>
      <c r="AD572" s="239" t="s">
        <v>2772</v>
      </c>
      <c r="AF572" s="239" t="s">
        <v>470</v>
      </c>
      <c r="AG572" s="239">
        <v>7</v>
      </c>
      <c r="AH572" s="239">
        <v>2</v>
      </c>
      <c r="AI572" s="239">
        <v>2</v>
      </c>
      <c r="AJ572" s="239">
        <v>3</v>
      </c>
      <c r="AK572" s="239">
        <v>34</v>
      </c>
      <c r="AL572" s="239">
        <v>34</v>
      </c>
      <c r="AM572" s="239" t="s">
        <v>384</v>
      </c>
      <c r="AN572" s="239">
        <v>5</v>
      </c>
      <c r="AO572" s="239">
        <v>1</v>
      </c>
      <c r="AS572" s="239">
        <v>15</v>
      </c>
      <c r="AT572" s="239">
        <v>9</v>
      </c>
      <c r="AU572" s="239">
        <v>60</v>
      </c>
      <c r="AV572" s="239">
        <v>11</v>
      </c>
      <c r="AW572" s="239">
        <v>21</v>
      </c>
      <c r="AX572" s="239">
        <v>2</v>
      </c>
      <c r="AY572" s="239">
        <v>2</v>
      </c>
      <c r="AZ572" s="239">
        <v>3</v>
      </c>
      <c r="BA572" s="239">
        <v>21</v>
      </c>
      <c r="BB572" s="239">
        <v>34</v>
      </c>
      <c r="BC572" s="239" t="s">
        <v>374</v>
      </c>
      <c r="BD572" s="239">
        <v>5</v>
      </c>
      <c r="BE572" s="239">
        <v>1</v>
      </c>
      <c r="BI572" s="239">
        <v>15</v>
      </c>
      <c r="BJ572" s="239">
        <v>9</v>
      </c>
      <c r="BK572" s="239">
        <v>60</v>
      </c>
      <c r="BL572" s="239">
        <v>11</v>
      </c>
      <c r="BM572" s="239">
        <v>21</v>
      </c>
      <c r="BN572" s="239">
        <v>1</v>
      </c>
      <c r="BP572" s="239">
        <v>3</v>
      </c>
      <c r="BQ572" s="239">
        <v>99</v>
      </c>
      <c r="BY572" s="239">
        <v>15</v>
      </c>
      <c r="BZ572" s="239">
        <v>9</v>
      </c>
      <c r="CA572" s="239">
        <v>60</v>
      </c>
      <c r="CB572" s="239">
        <v>11</v>
      </c>
      <c r="CC572" s="239">
        <v>21</v>
      </c>
      <c r="CT572" s="239">
        <v>462242.83295233402</v>
      </c>
      <c r="CU572" s="239">
        <v>4967399.8052662797</v>
      </c>
      <c r="CV572" s="239">
        <v>44.859013099999999</v>
      </c>
      <c r="CW572" s="239">
        <v>-93.477888309999997</v>
      </c>
      <c r="CX572" s="239" t="s">
        <v>379</v>
      </c>
      <c r="CY572" s="239" t="s">
        <v>2773</v>
      </c>
    </row>
    <row r="573" spans="1:103" x14ac:dyDescent="0.25">
      <c r="A573" s="239">
        <v>515363</v>
      </c>
      <c r="B573" s="239">
        <v>2</v>
      </c>
      <c r="C573" s="239">
        <v>212</v>
      </c>
      <c r="D573" s="239">
        <v>156.23400000000001</v>
      </c>
      <c r="E573" s="239">
        <v>27</v>
      </c>
      <c r="F573" s="239" t="s">
        <v>2515</v>
      </c>
      <c r="H573" s="239" t="s">
        <v>374</v>
      </c>
      <c r="I573" s="239">
        <v>25</v>
      </c>
      <c r="K573" s="239">
        <v>17512490</v>
      </c>
      <c r="M573" s="239">
        <v>11</v>
      </c>
      <c r="N573" s="239">
        <v>7</v>
      </c>
      <c r="O573" s="239">
        <v>2017</v>
      </c>
      <c r="P573" s="239" t="s">
        <v>391</v>
      </c>
      <c r="Q573" s="239">
        <v>6</v>
      </c>
      <c r="R573" s="239" t="s">
        <v>393</v>
      </c>
      <c r="S573" s="239">
        <v>5</v>
      </c>
      <c r="T573" s="239">
        <v>0</v>
      </c>
      <c r="U573" s="239">
        <v>5</v>
      </c>
      <c r="V573" s="239">
        <v>12</v>
      </c>
      <c r="W573" s="239">
        <v>10</v>
      </c>
      <c r="X573" s="239">
        <v>2</v>
      </c>
      <c r="Y573" s="239">
        <v>2</v>
      </c>
      <c r="Z573" s="239">
        <v>1</v>
      </c>
      <c r="AB573" s="239">
        <v>1</v>
      </c>
      <c r="AC573" s="239">
        <v>98</v>
      </c>
      <c r="AD573" s="239" t="s">
        <v>377</v>
      </c>
      <c r="AF573" s="239" t="s">
        <v>470</v>
      </c>
      <c r="AG573" s="239">
        <v>7</v>
      </c>
      <c r="AH573" s="239">
        <v>2</v>
      </c>
      <c r="AI573" s="239">
        <v>2</v>
      </c>
      <c r="AJ573" s="239">
        <v>3</v>
      </c>
      <c r="AK573" s="239">
        <v>26</v>
      </c>
      <c r="AL573" s="239">
        <v>23</v>
      </c>
      <c r="AM573" s="239" t="s">
        <v>384</v>
      </c>
      <c r="AN573" s="239">
        <v>5</v>
      </c>
      <c r="AO573" s="239">
        <v>71</v>
      </c>
      <c r="AS573" s="239">
        <v>15</v>
      </c>
      <c r="AT573" s="239">
        <v>9</v>
      </c>
      <c r="AU573" s="239">
        <v>60</v>
      </c>
      <c r="AV573" s="239">
        <v>13</v>
      </c>
      <c r="AW573" s="239">
        <v>21</v>
      </c>
      <c r="AX573" s="239">
        <v>2</v>
      </c>
      <c r="AY573" s="239">
        <v>2</v>
      </c>
      <c r="AZ573" s="239">
        <v>3</v>
      </c>
      <c r="BA573" s="239">
        <v>27</v>
      </c>
      <c r="BB573" s="239">
        <v>30</v>
      </c>
      <c r="BC573" s="239" t="s">
        <v>384</v>
      </c>
      <c r="BD573" s="239">
        <v>5</v>
      </c>
      <c r="BE573" s="239">
        <v>71</v>
      </c>
      <c r="BF573" s="239">
        <v>4</v>
      </c>
      <c r="BI573" s="239">
        <v>15</v>
      </c>
      <c r="BJ573" s="239">
        <v>9</v>
      </c>
      <c r="BK573" s="239">
        <v>60</v>
      </c>
      <c r="BL573" s="239">
        <v>13</v>
      </c>
      <c r="BM573" s="239">
        <v>21</v>
      </c>
      <c r="BN573" s="239">
        <v>2</v>
      </c>
      <c r="BO573" s="239">
        <v>2</v>
      </c>
      <c r="BP573" s="239">
        <v>3</v>
      </c>
      <c r="BQ573" s="239">
        <v>27</v>
      </c>
      <c r="BR573" s="239">
        <v>23</v>
      </c>
      <c r="BS573" s="239" t="s">
        <v>384</v>
      </c>
      <c r="BT573" s="239">
        <v>5</v>
      </c>
      <c r="BU573" s="239">
        <v>4</v>
      </c>
      <c r="BY573" s="239">
        <v>15</v>
      </c>
      <c r="BZ573" s="239">
        <v>9</v>
      </c>
      <c r="CA573" s="239">
        <v>60</v>
      </c>
      <c r="CB573" s="239">
        <v>13</v>
      </c>
      <c r="CC573" s="239">
        <v>21</v>
      </c>
      <c r="CD573" s="239">
        <v>2</v>
      </c>
      <c r="CE573" s="239">
        <v>2</v>
      </c>
      <c r="CF573" s="239">
        <v>3</v>
      </c>
      <c r="CG573" s="239">
        <v>26</v>
      </c>
      <c r="CH573" s="239">
        <v>46</v>
      </c>
      <c r="CI573" s="239" t="s">
        <v>374</v>
      </c>
      <c r="CJ573" s="239">
        <v>5</v>
      </c>
      <c r="CK573" s="239">
        <v>4</v>
      </c>
      <c r="CL573" s="239">
        <v>71</v>
      </c>
      <c r="CO573" s="239">
        <v>15</v>
      </c>
      <c r="CP573" s="239">
        <v>9</v>
      </c>
      <c r="CQ573" s="239">
        <v>60</v>
      </c>
      <c r="CR573" s="239">
        <v>13</v>
      </c>
      <c r="CS573" s="239">
        <v>21</v>
      </c>
      <c r="CT573" s="239">
        <v>462247.06629413302</v>
      </c>
      <c r="CU573" s="239">
        <v>4967416.7386334799</v>
      </c>
      <c r="CV573" s="239">
        <v>44.859165750000003</v>
      </c>
      <c r="CW573" s="239">
        <v>-93.477835990000003</v>
      </c>
      <c r="CX573" s="239" t="s">
        <v>379</v>
      </c>
      <c r="CY573" s="239" t="s">
        <v>2774</v>
      </c>
    </row>
    <row r="574" spans="1:103" x14ac:dyDescent="0.25">
      <c r="A574" s="239">
        <v>529696</v>
      </c>
      <c r="B574" s="239">
        <v>2</v>
      </c>
      <c r="C574" s="239">
        <v>212</v>
      </c>
      <c r="D574" s="239">
        <v>156.23699999999999</v>
      </c>
      <c r="E574" s="239">
        <v>27</v>
      </c>
      <c r="F574" s="239" t="s">
        <v>2515</v>
      </c>
      <c r="H574" s="239" t="s">
        <v>374</v>
      </c>
      <c r="I574" s="239">
        <v>25</v>
      </c>
      <c r="K574" s="239">
        <v>17514853</v>
      </c>
      <c r="M574" s="239">
        <v>12</v>
      </c>
      <c r="N574" s="239">
        <v>28</v>
      </c>
      <c r="O574" s="239">
        <v>2017</v>
      </c>
      <c r="P574" s="239" t="s">
        <v>416</v>
      </c>
      <c r="Q574" s="239">
        <v>9</v>
      </c>
      <c r="R574" s="239" t="s">
        <v>393</v>
      </c>
      <c r="S574" s="239">
        <v>5</v>
      </c>
      <c r="T574" s="239">
        <v>0</v>
      </c>
      <c r="U574" s="239">
        <v>1</v>
      </c>
      <c r="W574" s="239">
        <v>55</v>
      </c>
      <c r="X574" s="239">
        <v>2</v>
      </c>
      <c r="Y574" s="239">
        <v>1</v>
      </c>
      <c r="Z574" s="239">
        <v>4</v>
      </c>
      <c r="AB574" s="239">
        <v>5</v>
      </c>
      <c r="AC574" s="239">
        <v>98</v>
      </c>
      <c r="AD574" s="239" t="s">
        <v>377</v>
      </c>
      <c r="AF574" s="239" t="s">
        <v>378</v>
      </c>
      <c r="AG574" s="239">
        <v>3</v>
      </c>
      <c r="AH574" s="239">
        <v>2</v>
      </c>
      <c r="AI574" s="239">
        <v>4</v>
      </c>
      <c r="AJ574" s="239">
        <v>3</v>
      </c>
      <c r="AK574" s="239">
        <v>21</v>
      </c>
      <c r="AL574" s="239">
        <v>29</v>
      </c>
      <c r="AM574" s="239" t="s">
        <v>384</v>
      </c>
      <c r="AN574" s="239">
        <v>5</v>
      </c>
      <c r="AO574" s="239">
        <v>72</v>
      </c>
      <c r="AS574" s="239">
        <v>15</v>
      </c>
      <c r="AT574" s="239">
        <v>9</v>
      </c>
      <c r="AU574" s="239">
        <v>65</v>
      </c>
      <c r="AV574" s="239">
        <v>13</v>
      </c>
      <c r="AW574" s="239">
        <v>21</v>
      </c>
      <c r="CT574" s="239">
        <v>462266.11633223301</v>
      </c>
      <c r="CU574" s="239">
        <v>4967408.2719498798</v>
      </c>
      <c r="CV574" s="239">
        <v>44.859090539999997</v>
      </c>
      <c r="CW574" s="239">
        <v>-93.477594260000004</v>
      </c>
      <c r="CX574" s="239" t="s">
        <v>379</v>
      </c>
      <c r="CY574" s="239" t="s">
        <v>2775</v>
      </c>
    </row>
    <row r="575" spans="1:103" x14ac:dyDescent="0.25">
      <c r="A575" s="239">
        <v>620845</v>
      </c>
      <c r="B575" s="239">
        <v>2</v>
      </c>
      <c r="C575" s="239">
        <v>212</v>
      </c>
      <c r="D575" s="239">
        <v>156.244</v>
      </c>
      <c r="E575" s="239">
        <v>27</v>
      </c>
      <c r="F575" s="239" t="s">
        <v>2515</v>
      </c>
      <c r="H575" s="239" t="s">
        <v>374</v>
      </c>
      <c r="I575" s="239">
        <v>25</v>
      </c>
      <c r="K575" s="239">
        <v>18506743</v>
      </c>
      <c r="M575" s="239">
        <v>5</v>
      </c>
      <c r="N575" s="239">
        <v>29</v>
      </c>
      <c r="O575" s="239">
        <v>2018</v>
      </c>
      <c r="P575" s="239" t="s">
        <v>391</v>
      </c>
      <c r="Q575" s="239">
        <v>7</v>
      </c>
      <c r="R575" s="239" t="s">
        <v>393</v>
      </c>
      <c r="S575" s="239">
        <v>5</v>
      </c>
      <c r="T575" s="239">
        <v>0</v>
      </c>
      <c r="U575" s="239">
        <v>2</v>
      </c>
      <c r="V575" s="239">
        <v>12</v>
      </c>
      <c r="W575" s="239">
        <v>10</v>
      </c>
      <c r="X575" s="239">
        <v>2</v>
      </c>
      <c r="Y575" s="239">
        <v>1</v>
      </c>
      <c r="Z575" s="239">
        <v>1</v>
      </c>
      <c r="AB575" s="239">
        <v>1</v>
      </c>
      <c r="AC575" s="239">
        <v>98</v>
      </c>
      <c r="AD575" s="239" t="s">
        <v>377</v>
      </c>
      <c r="AF575" s="239" t="s">
        <v>378</v>
      </c>
      <c r="AG575" s="239">
        <v>7</v>
      </c>
      <c r="AH575" s="239">
        <v>2</v>
      </c>
      <c r="AI575" s="239">
        <v>2</v>
      </c>
      <c r="AJ575" s="239">
        <v>3</v>
      </c>
      <c r="AK575" s="239">
        <v>21</v>
      </c>
      <c r="AL575" s="239">
        <v>24</v>
      </c>
      <c r="AM575" s="239" t="s">
        <v>384</v>
      </c>
      <c r="AN575" s="239">
        <v>5</v>
      </c>
      <c r="AO575" s="239">
        <v>4</v>
      </c>
      <c r="AS575" s="239">
        <v>15</v>
      </c>
      <c r="AT575" s="239">
        <v>9</v>
      </c>
      <c r="AU575" s="239">
        <v>65</v>
      </c>
      <c r="AV575" s="239">
        <v>13</v>
      </c>
      <c r="AW575" s="239">
        <v>24</v>
      </c>
      <c r="AX575" s="239">
        <v>2</v>
      </c>
      <c r="AY575" s="239">
        <v>2</v>
      </c>
      <c r="AZ575" s="239">
        <v>3</v>
      </c>
      <c r="BA575" s="239">
        <v>21</v>
      </c>
      <c r="BB575" s="239">
        <v>34</v>
      </c>
      <c r="BC575" s="239" t="s">
        <v>384</v>
      </c>
      <c r="BD575" s="239">
        <v>5</v>
      </c>
      <c r="BE575" s="239">
        <v>1</v>
      </c>
      <c r="BI575" s="239">
        <v>15</v>
      </c>
      <c r="BJ575" s="239">
        <v>9</v>
      </c>
      <c r="BK575" s="239">
        <v>65</v>
      </c>
      <c r="BL575" s="239">
        <v>13</v>
      </c>
      <c r="BM575" s="239">
        <v>24</v>
      </c>
      <c r="CT575" s="239">
        <v>462276.69968673302</v>
      </c>
      <c r="CU575" s="239">
        <v>4967416.7386334799</v>
      </c>
      <c r="CV575" s="239">
        <v>44.859167319999997</v>
      </c>
      <c r="CW575" s="239">
        <v>-93.47746094</v>
      </c>
      <c r="CX575" s="239" t="s">
        <v>379</v>
      </c>
      <c r="CY575" s="239" t="s">
        <v>2776</v>
      </c>
    </row>
    <row r="576" spans="1:103" x14ac:dyDescent="0.25">
      <c r="A576" s="239">
        <v>529579</v>
      </c>
      <c r="B576" s="239">
        <v>2</v>
      </c>
      <c r="C576" s="239">
        <v>212</v>
      </c>
      <c r="D576" s="239">
        <v>156.25299999999999</v>
      </c>
      <c r="E576" s="239">
        <v>27</v>
      </c>
      <c r="F576" s="239" t="s">
        <v>2515</v>
      </c>
      <c r="H576" s="239" t="s">
        <v>374</v>
      </c>
      <c r="I576" s="239">
        <v>25</v>
      </c>
      <c r="K576" s="239">
        <v>17514841</v>
      </c>
      <c r="M576" s="239">
        <v>12</v>
      </c>
      <c r="N576" s="239">
        <v>28</v>
      </c>
      <c r="O576" s="239">
        <v>2017</v>
      </c>
      <c r="P576" s="239" t="s">
        <v>416</v>
      </c>
      <c r="Q576" s="239">
        <v>8</v>
      </c>
      <c r="R576" s="239" t="s">
        <v>393</v>
      </c>
      <c r="S576" s="239">
        <v>5</v>
      </c>
      <c r="T576" s="239">
        <v>0</v>
      </c>
      <c r="U576" s="239">
        <v>2</v>
      </c>
      <c r="W576" s="239">
        <v>55</v>
      </c>
      <c r="X576" s="239">
        <v>2</v>
      </c>
      <c r="Y576" s="239">
        <v>1</v>
      </c>
      <c r="Z576" s="239">
        <v>4</v>
      </c>
      <c r="AB576" s="239">
        <v>5</v>
      </c>
      <c r="AC576" s="239">
        <v>98</v>
      </c>
      <c r="AD576" s="239" t="s">
        <v>377</v>
      </c>
      <c r="AF576" s="239" t="s">
        <v>378</v>
      </c>
      <c r="AG576" s="239">
        <v>90</v>
      </c>
      <c r="AH576" s="239">
        <v>2</v>
      </c>
      <c r="AI576" s="239">
        <v>5</v>
      </c>
      <c r="AJ576" s="239">
        <v>3</v>
      </c>
      <c r="AK576" s="239">
        <v>21</v>
      </c>
      <c r="AL576" s="239">
        <v>38</v>
      </c>
      <c r="AM576" s="239" t="s">
        <v>374</v>
      </c>
      <c r="AN576" s="239">
        <v>5</v>
      </c>
      <c r="AO576" s="239">
        <v>4</v>
      </c>
      <c r="AS576" s="239">
        <v>15</v>
      </c>
      <c r="AT576" s="239">
        <v>9</v>
      </c>
      <c r="AU576" s="239">
        <v>65</v>
      </c>
      <c r="AV576" s="239">
        <v>13</v>
      </c>
      <c r="AW576" s="239">
        <v>21</v>
      </c>
      <c r="AX576" s="239">
        <v>2</v>
      </c>
      <c r="AY576" s="239">
        <v>4</v>
      </c>
      <c r="AZ576" s="239">
        <v>3</v>
      </c>
      <c r="BA576" s="239">
        <v>26</v>
      </c>
      <c r="BB576" s="239">
        <v>23</v>
      </c>
      <c r="BC576" s="239" t="s">
        <v>384</v>
      </c>
      <c r="BD576" s="239">
        <v>5</v>
      </c>
      <c r="BE576" s="239">
        <v>1</v>
      </c>
      <c r="BI576" s="239">
        <v>15</v>
      </c>
      <c r="BJ576" s="239">
        <v>9</v>
      </c>
      <c r="BK576" s="239">
        <v>65</v>
      </c>
      <c r="BL576" s="239">
        <v>13</v>
      </c>
      <c r="BM576" s="239">
        <v>21</v>
      </c>
      <c r="CT576" s="239">
        <v>462276.69968673302</v>
      </c>
      <c r="CU576" s="239">
        <v>4967433.6720006801</v>
      </c>
      <c r="CV576" s="239">
        <v>44.859319749999997</v>
      </c>
      <c r="CW576" s="239">
        <v>-93.477462200000005</v>
      </c>
      <c r="CX576" s="239" t="s">
        <v>379</v>
      </c>
      <c r="CY576" s="239" t="s">
        <v>2777</v>
      </c>
    </row>
    <row r="577" spans="1:103" x14ac:dyDescent="0.25">
      <c r="A577" s="239">
        <v>375302</v>
      </c>
      <c r="B577" s="239">
        <v>2</v>
      </c>
      <c r="C577" s="239">
        <v>212</v>
      </c>
      <c r="D577" s="239">
        <v>156.26300000000001</v>
      </c>
      <c r="E577" s="239">
        <v>27</v>
      </c>
      <c r="F577" s="239" t="s">
        <v>2515</v>
      </c>
      <c r="H577" s="239" t="s">
        <v>374</v>
      </c>
      <c r="I577" s="239">
        <v>25</v>
      </c>
      <c r="K577" s="239">
        <v>16509536</v>
      </c>
      <c r="M577" s="239">
        <v>8</v>
      </c>
      <c r="N577" s="239">
        <v>30</v>
      </c>
      <c r="O577" s="239">
        <v>2016</v>
      </c>
      <c r="P577" s="239" t="s">
        <v>391</v>
      </c>
      <c r="Q577" s="239">
        <v>9</v>
      </c>
      <c r="R577" s="239" t="s">
        <v>376</v>
      </c>
      <c r="S577" s="239">
        <v>5</v>
      </c>
      <c r="T577" s="239">
        <v>0</v>
      </c>
      <c r="U577" s="239">
        <v>2</v>
      </c>
      <c r="V577" s="239">
        <v>10</v>
      </c>
      <c r="W577" s="239">
        <v>10</v>
      </c>
      <c r="X577" s="239">
        <v>2</v>
      </c>
      <c r="Y577" s="239">
        <v>1</v>
      </c>
      <c r="Z577" s="239">
        <v>2</v>
      </c>
      <c r="AB577" s="239">
        <v>1</v>
      </c>
      <c r="AC577" s="239">
        <v>98</v>
      </c>
      <c r="AD577" s="239" t="s">
        <v>377</v>
      </c>
      <c r="AF577" s="239" t="s">
        <v>378</v>
      </c>
      <c r="AG577" s="239">
        <v>5</v>
      </c>
      <c r="AH577" s="239">
        <v>2</v>
      </c>
      <c r="AI577" s="239">
        <v>2</v>
      </c>
      <c r="AJ577" s="239">
        <v>4</v>
      </c>
      <c r="AK577" s="239">
        <v>21</v>
      </c>
      <c r="AL577" s="239">
        <v>29</v>
      </c>
      <c r="AM577" s="239" t="s">
        <v>374</v>
      </c>
      <c r="AN577" s="239">
        <v>5</v>
      </c>
      <c r="AO577" s="239">
        <v>1</v>
      </c>
      <c r="AS577" s="239">
        <v>15</v>
      </c>
      <c r="AT577" s="239">
        <v>9</v>
      </c>
      <c r="AU577" s="239">
        <v>65</v>
      </c>
      <c r="AV577" s="239">
        <v>12</v>
      </c>
      <c r="AW577" s="239">
        <v>21</v>
      </c>
      <c r="AX577" s="239">
        <v>2</v>
      </c>
      <c r="AY577" s="239">
        <v>5</v>
      </c>
      <c r="AZ577" s="239">
        <v>4</v>
      </c>
      <c r="BA577" s="239">
        <v>28</v>
      </c>
      <c r="BB577" s="239">
        <v>25</v>
      </c>
      <c r="BC577" s="239" t="s">
        <v>374</v>
      </c>
      <c r="BD577" s="239">
        <v>5</v>
      </c>
      <c r="BE577" s="239">
        <v>7</v>
      </c>
      <c r="BI577" s="239">
        <v>15</v>
      </c>
      <c r="BJ577" s="239">
        <v>9</v>
      </c>
      <c r="BK577" s="239">
        <v>65</v>
      </c>
      <c r="BL577" s="239">
        <v>12</v>
      </c>
      <c r="BM577" s="239">
        <v>21</v>
      </c>
      <c r="CT577" s="239">
        <v>462302.09973753302</v>
      </c>
      <c r="CU577" s="239">
        <v>4967433.6720006801</v>
      </c>
      <c r="CV577" s="239">
        <v>44.859321090000002</v>
      </c>
      <c r="CW577" s="239">
        <v>-93.477140719999994</v>
      </c>
      <c r="CX577" s="239" t="s">
        <v>379</v>
      </c>
      <c r="CY577" s="239" t="s">
        <v>2778</v>
      </c>
    </row>
    <row r="578" spans="1:103" x14ac:dyDescent="0.25">
      <c r="A578" s="239">
        <v>746713</v>
      </c>
      <c r="B578" s="239">
        <v>2</v>
      </c>
      <c r="C578" s="239">
        <v>212</v>
      </c>
      <c r="D578" s="239">
        <v>156.27000000000001</v>
      </c>
      <c r="E578" s="239">
        <v>27</v>
      </c>
      <c r="F578" s="239" t="s">
        <v>2515</v>
      </c>
      <c r="H578" s="239" t="s">
        <v>374</v>
      </c>
      <c r="I578" s="239">
        <v>25</v>
      </c>
      <c r="K578" s="239">
        <v>19036339</v>
      </c>
      <c r="M578" s="239">
        <v>9</v>
      </c>
      <c r="N578" s="239">
        <v>12</v>
      </c>
      <c r="O578" s="239">
        <v>2019</v>
      </c>
      <c r="P578" s="239" t="s">
        <v>416</v>
      </c>
      <c r="Q578" s="239">
        <v>7</v>
      </c>
      <c r="S578" s="239">
        <v>5</v>
      </c>
      <c r="T578" s="239">
        <v>0</v>
      </c>
      <c r="U578" s="239">
        <v>1</v>
      </c>
      <c r="W578" s="239">
        <v>55</v>
      </c>
      <c r="X578" s="239">
        <v>2</v>
      </c>
      <c r="Y578" s="239">
        <v>2</v>
      </c>
      <c r="Z578" s="239">
        <v>3</v>
      </c>
      <c r="AB578" s="239">
        <v>2</v>
      </c>
      <c r="AC578" s="239">
        <v>98</v>
      </c>
      <c r="AD578" s="239" t="s">
        <v>377</v>
      </c>
      <c r="AF578" s="239" t="s">
        <v>470</v>
      </c>
      <c r="AG578" s="239">
        <v>3</v>
      </c>
      <c r="AH578" s="239">
        <v>2</v>
      </c>
      <c r="AI578" s="239">
        <v>2</v>
      </c>
      <c r="AJ578" s="239">
        <v>4</v>
      </c>
      <c r="AK578" s="239">
        <v>32</v>
      </c>
      <c r="AL578" s="239">
        <v>17</v>
      </c>
      <c r="AM578" s="239" t="s">
        <v>374</v>
      </c>
      <c r="AN578" s="239">
        <v>5</v>
      </c>
      <c r="AO578" s="239">
        <v>1</v>
      </c>
      <c r="AS578" s="239">
        <v>11</v>
      </c>
      <c r="AT578" s="239">
        <v>9</v>
      </c>
      <c r="AU578" s="239">
        <v>60</v>
      </c>
      <c r="AV578" s="239">
        <v>12</v>
      </c>
      <c r="AW578" s="239">
        <v>23</v>
      </c>
      <c r="CT578" s="239">
        <v>462301.33579078899</v>
      </c>
      <c r="CU578" s="239">
        <v>4967494.09960075</v>
      </c>
      <c r="CV578" s="239">
        <v>44.85986501</v>
      </c>
      <c r="CW578" s="239">
        <v>-93.477154880000001</v>
      </c>
      <c r="CX578" s="239" t="s">
        <v>379</v>
      </c>
      <c r="CY578" s="239" t="s">
        <v>2779</v>
      </c>
    </row>
    <row r="579" spans="1:103" x14ac:dyDescent="0.25">
      <c r="A579" s="239">
        <v>689906</v>
      </c>
      <c r="B579" s="239">
        <v>2</v>
      </c>
      <c r="C579" s="239">
        <v>212</v>
      </c>
      <c r="D579" s="239">
        <v>156.28800000000001</v>
      </c>
      <c r="E579" s="239">
        <v>27</v>
      </c>
      <c r="F579" s="239" t="s">
        <v>2515</v>
      </c>
      <c r="H579" s="239" t="s">
        <v>374</v>
      </c>
      <c r="I579" s="239">
        <v>25</v>
      </c>
      <c r="K579" s="239">
        <v>19502869</v>
      </c>
      <c r="M579" s="239">
        <v>2</v>
      </c>
      <c r="N579" s="239">
        <v>20</v>
      </c>
      <c r="O579" s="239">
        <v>2019</v>
      </c>
      <c r="P579" s="239" t="s">
        <v>375</v>
      </c>
      <c r="Q579" s="239">
        <v>7</v>
      </c>
      <c r="R579" s="239" t="s">
        <v>393</v>
      </c>
      <c r="S579" s="239">
        <v>5</v>
      </c>
      <c r="T579" s="239">
        <v>0</v>
      </c>
      <c r="U579" s="239">
        <v>2</v>
      </c>
      <c r="V579" s="239">
        <v>5</v>
      </c>
      <c r="W579" s="239">
        <v>10</v>
      </c>
      <c r="X579" s="239">
        <v>2</v>
      </c>
      <c r="Y579" s="239">
        <v>1</v>
      </c>
      <c r="Z579" s="239">
        <v>4</v>
      </c>
      <c r="AB579" s="239">
        <v>3</v>
      </c>
      <c r="AC579" s="239">
        <v>98</v>
      </c>
      <c r="AD579" s="239" t="s">
        <v>377</v>
      </c>
      <c r="AF579" s="239" t="s">
        <v>378</v>
      </c>
      <c r="AG579" s="239">
        <v>10</v>
      </c>
      <c r="AH579" s="239">
        <v>2</v>
      </c>
      <c r="AI579" s="239">
        <v>2</v>
      </c>
      <c r="AJ579" s="239">
        <v>3</v>
      </c>
      <c r="AK579" s="239">
        <v>21</v>
      </c>
      <c r="AL579" s="239">
        <v>35</v>
      </c>
      <c r="AM579" s="239" t="s">
        <v>374</v>
      </c>
      <c r="AN579" s="239">
        <v>5</v>
      </c>
      <c r="AO579" s="239">
        <v>71</v>
      </c>
      <c r="AS579" s="239">
        <v>15</v>
      </c>
      <c r="AT579" s="239">
        <v>98</v>
      </c>
      <c r="AU579" s="239">
        <v>65</v>
      </c>
      <c r="AV579" s="239">
        <v>11</v>
      </c>
      <c r="AW579" s="239">
        <v>21</v>
      </c>
      <c r="AX579" s="239">
        <v>2</v>
      </c>
      <c r="AY579" s="239">
        <v>4</v>
      </c>
      <c r="AZ579" s="239">
        <v>3</v>
      </c>
      <c r="BA579" s="239">
        <v>21</v>
      </c>
      <c r="BB579" s="239">
        <v>26</v>
      </c>
      <c r="BC579" s="239" t="s">
        <v>384</v>
      </c>
      <c r="BD579" s="239">
        <v>5</v>
      </c>
      <c r="BE579" s="239">
        <v>1</v>
      </c>
      <c r="BI579" s="239">
        <v>15</v>
      </c>
      <c r="BJ579" s="239">
        <v>98</v>
      </c>
      <c r="BK579" s="239">
        <v>65</v>
      </c>
      <c r="BL579" s="239">
        <v>11</v>
      </c>
      <c r="BM579" s="239">
        <v>21</v>
      </c>
      <c r="CT579" s="239">
        <v>462310.566421133</v>
      </c>
      <c r="CU579" s="239">
        <v>4967480.2387604797</v>
      </c>
      <c r="CV579" s="239">
        <v>44.859740729999999</v>
      </c>
      <c r="CW579" s="239">
        <v>-93.477037019999997</v>
      </c>
      <c r="CX579" s="239" t="s">
        <v>379</v>
      </c>
      <c r="CY579" s="239" t="s">
        <v>2780</v>
      </c>
    </row>
    <row r="580" spans="1:103" x14ac:dyDescent="0.25">
      <c r="A580" s="239">
        <v>673135</v>
      </c>
      <c r="B580" s="239">
        <v>2</v>
      </c>
      <c r="C580" s="239">
        <v>212</v>
      </c>
      <c r="D580" s="239">
        <v>156.28899999999999</v>
      </c>
      <c r="E580" s="239">
        <v>27</v>
      </c>
      <c r="F580" s="239" t="s">
        <v>2515</v>
      </c>
      <c r="H580" s="239" t="s">
        <v>374</v>
      </c>
      <c r="I580" s="239">
        <v>25</v>
      </c>
      <c r="K580" s="239">
        <v>18515457</v>
      </c>
      <c r="M580" s="239">
        <v>12</v>
      </c>
      <c r="N580" s="239">
        <v>31</v>
      </c>
      <c r="O580" s="239">
        <v>2018</v>
      </c>
      <c r="P580" s="239" t="s">
        <v>381</v>
      </c>
      <c r="Q580" s="239">
        <v>16</v>
      </c>
      <c r="R580" s="239" t="s">
        <v>393</v>
      </c>
      <c r="S580" s="239">
        <v>5</v>
      </c>
      <c r="T580" s="239">
        <v>0</v>
      </c>
      <c r="U580" s="239">
        <v>2</v>
      </c>
      <c r="V580" s="239">
        <v>99</v>
      </c>
      <c r="W580" s="239">
        <v>10</v>
      </c>
      <c r="X580" s="239">
        <v>2</v>
      </c>
      <c r="Y580" s="239">
        <v>1</v>
      </c>
      <c r="Z580" s="239">
        <v>2</v>
      </c>
      <c r="AA580" s="239">
        <v>4</v>
      </c>
      <c r="AB580" s="239">
        <v>3</v>
      </c>
      <c r="AC580" s="239">
        <v>98</v>
      </c>
      <c r="AD580" s="239" t="s">
        <v>377</v>
      </c>
      <c r="AF580" s="239" t="s">
        <v>378</v>
      </c>
      <c r="AG580" s="239">
        <v>90</v>
      </c>
      <c r="AH580" s="239">
        <v>2</v>
      </c>
      <c r="AI580" s="239">
        <v>2</v>
      </c>
      <c r="AJ580" s="239">
        <v>3</v>
      </c>
      <c r="AK580" s="239">
        <v>21</v>
      </c>
      <c r="AL580" s="239">
        <v>40</v>
      </c>
      <c r="AM580" s="239" t="s">
        <v>384</v>
      </c>
      <c r="AN580" s="239">
        <v>5</v>
      </c>
      <c r="AO580" s="239">
        <v>90</v>
      </c>
      <c r="AP580" s="239">
        <v>72</v>
      </c>
      <c r="AS580" s="239">
        <v>15</v>
      </c>
      <c r="AT580" s="239">
        <v>9</v>
      </c>
      <c r="AU580" s="239">
        <v>65</v>
      </c>
      <c r="AV580" s="239">
        <v>13</v>
      </c>
      <c r="AW580" s="239">
        <v>24</v>
      </c>
      <c r="AX580" s="239">
        <v>2</v>
      </c>
      <c r="AY580" s="239">
        <v>2</v>
      </c>
      <c r="AZ580" s="239">
        <v>3</v>
      </c>
      <c r="BA580" s="239">
        <v>21</v>
      </c>
      <c r="BB580" s="239">
        <v>53</v>
      </c>
      <c r="BC580" s="239" t="s">
        <v>374</v>
      </c>
      <c r="BD580" s="239">
        <v>5</v>
      </c>
      <c r="BE580" s="239">
        <v>1</v>
      </c>
      <c r="BI580" s="239">
        <v>15</v>
      </c>
      <c r="BJ580" s="239">
        <v>9</v>
      </c>
      <c r="BK580" s="239">
        <v>65</v>
      </c>
      <c r="BL580" s="239">
        <v>13</v>
      </c>
      <c r="BM580" s="239">
        <v>24</v>
      </c>
      <c r="CT580" s="239">
        <v>462319.03310473397</v>
      </c>
      <c r="CU580" s="239">
        <v>4967476.0054186797</v>
      </c>
      <c r="CV580" s="239">
        <v>44.859703070000002</v>
      </c>
      <c r="CW580" s="239">
        <v>-93.476929549999994</v>
      </c>
      <c r="CX580" s="239" t="s">
        <v>379</v>
      </c>
    </row>
    <row r="581" spans="1:103" x14ac:dyDescent="0.25">
      <c r="A581" s="239">
        <v>355287</v>
      </c>
      <c r="B581" s="239">
        <v>2</v>
      </c>
      <c r="C581" s="239">
        <v>212</v>
      </c>
      <c r="D581" s="239">
        <v>156.292</v>
      </c>
      <c r="E581" s="239">
        <v>27</v>
      </c>
      <c r="F581" s="239" t="s">
        <v>2515</v>
      </c>
      <c r="H581" s="239" t="s">
        <v>374</v>
      </c>
      <c r="I581" s="239">
        <v>25</v>
      </c>
      <c r="K581" s="239">
        <v>16506171</v>
      </c>
      <c r="M581" s="239">
        <v>6</v>
      </c>
      <c r="N581" s="239">
        <v>9</v>
      </c>
      <c r="O581" s="239">
        <v>2016</v>
      </c>
      <c r="P581" s="239" t="s">
        <v>416</v>
      </c>
      <c r="Q581" s="239">
        <v>7</v>
      </c>
      <c r="R581" s="239" t="s">
        <v>376</v>
      </c>
      <c r="S581" s="239">
        <v>5</v>
      </c>
      <c r="T581" s="239">
        <v>0</v>
      </c>
      <c r="U581" s="239">
        <v>1</v>
      </c>
      <c r="W581" s="239">
        <v>55</v>
      </c>
      <c r="X581" s="239">
        <v>2</v>
      </c>
      <c r="Y581" s="239">
        <v>1</v>
      </c>
      <c r="Z581" s="239">
        <v>3</v>
      </c>
      <c r="AB581" s="239">
        <v>2</v>
      </c>
      <c r="AC581" s="239">
        <v>98</v>
      </c>
      <c r="AD581" s="239" t="s">
        <v>377</v>
      </c>
      <c r="AF581" s="239" t="s">
        <v>470</v>
      </c>
      <c r="AG581" s="239">
        <v>3</v>
      </c>
      <c r="AH581" s="239">
        <v>2</v>
      </c>
      <c r="AI581" s="239">
        <v>2</v>
      </c>
      <c r="AJ581" s="239">
        <v>4</v>
      </c>
      <c r="AK581" s="239">
        <v>21</v>
      </c>
      <c r="AL581" s="239">
        <v>27</v>
      </c>
      <c r="AM581" s="239" t="s">
        <v>374</v>
      </c>
      <c r="AN581" s="239">
        <v>5</v>
      </c>
      <c r="AO581" s="239">
        <v>90</v>
      </c>
      <c r="AS581" s="239">
        <v>15</v>
      </c>
      <c r="AT581" s="239">
        <v>9</v>
      </c>
      <c r="AU581" s="239">
        <v>65</v>
      </c>
      <c r="AV581" s="239">
        <v>12</v>
      </c>
      <c r="AW581" s="239">
        <v>21</v>
      </c>
      <c r="CT581" s="239">
        <v>462302.09973753302</v>
      </c>
      <c r="CU581" s="239">
        <v>4967492.9387858799</v>
      </c>
      <c r="CV581" s="239">
        <v>44.859854599999998</v>
      </c>
      <c r="CW581" s="239">
        <v>-93.477145129999997</v>
      </c>
      <c r="CX581" s="239" t="s">
        <v>379</v>
      </c>
      <c r="CY581" s="239" t="s">
        <v>2781</v>
      </c>
    </row>
    <row r="582" spans="1:103" x14ac:dyDescent="0.25">
      <c r="A582" s="239">
        <v>584477</v>
      </c>
      <c r="B582" s="239">
        <v>2</v>
      </c>
      <c r="C582" s="239">
        <v>212</v>
      </c>
      <c r="D582" s="239">
        <v>156.29300000000001</v>
      </c>
      <c r="E582" s="239">
        <v>27</v>
      </c>
      <c r="F582" s="239" t="s">
        <v>2515</v>
      </c>
      <c r="H582" s="239" t="s">
        <v>374</v>
      </c>
      <c r="I582" s="239">
        <v>25</v>
      </c>
      <c r="K582" s="239">
        <v>18011643</v>
      </c>
      <c r="M582" s="239">
        <v>3</v>
      </c>
      <c r="N582" s="239">
        <v>20</v>
      </c>
      <c r="O582" s="239">
        <v>2018</v>
      </c>
      <c r="P582" s="239" t="s">
        <v>391</v>
      </c>
      <c r="Q582" s="239">
        <v>7</v>
      </c>
      <c r="R582" s="239" t="s">
        <v>376</v>
      </c>
      <c r="S582" s="239">
        <v>5</v>
      </c>
      <c r="T582" s="239">
        <v>0</v>
      </c>
      <c r="U582" s="239">
        <v>1</v>
      </c>
      <c r="W582" s="239">
        <v>55</v>
      </c>
      <c r="X582" s="239">
        <v>2</v>
      </c>
      <c r="Y582" s="239">
        <v>1</v>
      </c>
      <c r="Z582" s="239">
        <v>4</v>
      </c>
      <c r="AB582" s="239">
        <v>3</v>
      </c>
      <c r="AC582" s="239">
        <v>98</v>
      </c>
      <c r="AD582" s="239" t="s">
        <v>377</v>
      </c>
      <c r="AF582" s="239" t="s">
        <v>470</v>
      </c>
      <c r="AG582" s="239">
        <v>3</v>
      </c>
      <c r="AH582" s="239">
        <v>2</v>
      </c>
      <c r="AI582" s="239">
        <v>4</v>
      </c>
      <c r="AJ582" s="239">
        <v>4</v>
      </c>
      <c r="AK582" s="239">
        <v>21</v>
      </c>
      <c r="AL582" s="239">
        <v>33</v>
      </c>
      <c r="AM582" s="239" t="s">
        <v>374</v>
      </c>
      <c r="AN582" s="239">
        <v>5</v>
      </c>
      <c r="AO582" s="239">
        <v>1</v>
      </c>
      <c r="AS582" s="239">
        <v>15</v>
      </c>
      <c r="AT582" s="239">
        <v>9</v>
      </c>
      <c r="AU582" s="239">
        <v>65</v>
      </c>
      <c r="AV582" s="239">
        <v>12</v>
      </c>
      <c r="AW582" s="239">
        <v>21</v>
      </c>
      <c r="CT582" s="239">
        <v>462317.88328219397</v>
      </c>
      <c r="CU582" s="239">
        <v>4967506.3480806602</v>
      </c>
      <c r="CV582" s="239">
        <v>44.859976150000001</v>
      </c>
      <c r="CW582" s="239">
        <v>-93.476946359999999</v>
      </c>
      <c r="CX582" s="239" t="s">
        <v>379</v>
      </c>
      <c r="CY582" s="239" t="s">
        <v>2782</v>
      </c>
    </row>
    <row r="583" spans="1:103" x14ac:dyDescent="0.25">
      <c r="A583" s="239">
        <v>528941</v>
      </c>
      <c r="B583" s="239">
        <v>2</v>
      </c>
      <c r="C583" s="239">
        <v>212</v>
      </c>
      <c r="D583" s="239">
        <v>156.297</v>
      </c>
      <c r="E583" s="239">
        <v>27</v>
      </c>
      <c r="F583" s="239" t="s">
        <v>2515</v>
      </c>
      <c r="H583" s="239" t="s">
        <v>374</v>
      </c>
      <c r="I583" s="239">
        <v>25</v>
      </c>
      <c r="K583" s="239">
        <v>17514829</v>
      </c>
      <c r="M583" s="239">
        <v>12</v>
      </c>
      <c r="N583" s="239">
        <v>28</v>
      </c>
      <c r="O583" s="239">
        <v>2017</v>
      </c>
      <c r="P583" s="239" t="s">
        <v>416</v>
      </c>
      <c r="Q583" s="239">
        <v>8</v>
      </c>
      <c r="R583" s="239" t="s">
        <v>393</v>
      </c>
      <c r="S583" s="239">
        <v>5</v>
      </c>
      <c r="T583" s="239">
        <v>0</v>
      </c>
      <c r="U583" s="239">
        <v>1</v>
      </c>
      <c r="W583" s="239">
        <v>62</v>
      </c>
      <c r="X583" s="239">
        <v>26</v>
      </c>
      <c r="Y583" s="239">
        <v>1</v>
      </c>
      <c r="Z583" s="239">
        <v>4</v>
      </c>
      <c r="AB583" s="239">
        <v>5</v>
      </c>
      <c r="AC583" s="239">
        <v>98</v>
      </c>
      <c r="AD583" s="239" t="s">
        <v>377</v>
      </c>
      <c r="AF583" s="239" t="s">
        <v>378</v>
      </c>
      <c r="AG583" s="239">
        <v>3</v>
      </c>
      <c r="AH583" s="239">
        <v>2</v>
      </c>
      <c r="AI583" s="239">
        <v>4</v>
      </c>
      <c r="AJ583" s="239">
        <v>3</v>
      </c>
      <c r="AK583" s="239">
        <v>21</v>
      </c>
      <c r="AL583" s="239">
        <v>40</v>
      </c>
      <c r="AM583" s="239" t="s">
        <v>384</v>
      </c>
      <c r="AN583" s="239">
        <v>5</v>
      </c>
      <c r="AO583" s="239">
        <v>72</v>
      </c>
      <c r="AS583" s="239">
        <v>15</v>
      </c>
      <c r="AT583" s="239">
        <v>9</v>
      </c>
      <c r="AU583" s="239">
        <v>65</v>
      </c>
      <c r="AV583" s="239">
        <v>13</v>
      </c>
      <c r="AW583" s="239">
        <v>21</v>
      </c>
      <c r="CT583" s="239">
        <v>462323.26644653402</v>
      </c>
      <c r="CU583" s="239">
        <v>4967488.7054440798</v>
      </c>
      <c r="CV583" s="239">
        <v>44.859817620000001</v>
      </c>
      <c r="CW583" s="239">
        <v>-93.476876910000001</v>
      </c>
      <c r="CX583" s="239" t="s">
        <v>379</v>
      </c>
      <c r="CY583" s="239" t="s">
        <v>2783</v>
      </c>
    </row>
    <row r="584" spans="1:103" x14ac:dyDescent="0.25">
      <c r="A584" s="239">
        <v>533636</v>
      </c>
      <c r="B584" s="239">
        <v>2</v>
      </c>
      <c r="C584" s="239">
        <v>212</v>
      </c>
      <c r="D584" s="239">
        <v>156.30000000000001</v>
      </c>
      <c r="E584" s="239">
        <v>27</v>
      </c>
      <c r="F584" s="239" t="s">
        <v>2515</v>
      </c>
      <c r="H584" s="239" t="s">
        <v>374</v>
      </c>
      <c r="I584" s="239">
        <v>25</v>
      </c>
      <c r="K584" s="239">
        <v>18000972</v>
      </c>
      <c r="M584" s="239">
        <v>1</v>
      </c>
      <c r="N584" s="239">
        <v>7</v>
      </c>
      <c r="O584" s="239">
        <v>2018</v>
      </c>
      <c r="P584" s="239" t="s">
        <v>389</v>
      </c>
      <c r="Q584" s="239">
        <v>3</v>
      </c>
      <c r="R584" s="239" t="s">
        <v>393</v>
      </c>
      <c r="S584" s="239">
        <v>5</v>
      </c>
      <c r="T584" s="239">
        <v>0</v>
      </c>
      <c r="U584" s="239">
        <v>1</v>
      </c>
      <c r="W584" s="239">
        <v>55</v>
      </c>
      <c r="X584" s="239">
        <v>2</v>
      </c>
      <c r="Y584" s="239">
        <v>6</v>
      </c>
      <c r="Z584" s="239">
        <v>1</v>
      </c>
      <c r="AB584" s="239">
        <v>1</v>
      </c>
      <c r="AC584" s="239">
        <v>98</v>
      </c>
      <c r="AD584" s="239" t="s">
        <v>377</v>
      </c>
      <c r="AF584" s="239" t="s">
        <v>378</v>
      </c>
      <c r="AG584" s="239">
        <v>3</v>
      </c>
      <c r="AH584" s="239">
        <v>2</v>
      </c>
      <c r="AI584" s="239">
        <v>2</v>
      </c>
      <c r="AJ584" s="239">
        <v>3</v>
      </c>
      <c r="AK584" s="239">
        <v>21</v>
      </c>
      <c r="AL584" s="239">
        <v>19</v>
      </c>
      <c r="AM584" s="239" t="s">
        <v>374</v>
      </c>
      <c r="AN584" s="239">
        <v>10</v>
      </c>
      <c r="AO584" s="239">
        <v>70</v>
      </c>
      <c r="AP584" s="239">
        <v>68</v>
      </c>
      <c r="AS584" s="239">
        <v>15</v>
      </c>
      <c r="AT584" s="239">
        <v>98</v>
      </c>
      <c r="AV584" s="239">
        <v>11</v>
      </c>
      <c r="AW584" s="239">
        <v>21</v>
      </c>
      <c r="CT584" s="239">
        <v>462334.81664939399</v>
      </c>
      <c r="CU584" s="239">
        <v>4967483.8691752302</v>
      </c>
      <c r="CV584" s="239">
        <v>44.859774690000002</v>
      </c>
      <c r="CW584" s="239">
        <v>-93.476730369999999</v>
      </c>
      <c r="CX584" s="239" t="s">
        <v>379</v>
      </c>
      <c r="CY584" s="239" t="s">
        <v>2784</v>
      </c>
    </row>
    <row r="585" spans="1:103" x14ac:dyDescent="0.25">
      <c r="A585" s="239">
        <v>402156</v>
      </c>
      <c r="B585" s="239">
        <v>2</v>
      </c>
      <c r="C585" s="239">
        <v>212</v>
      </c>
      <c r="D585" s="239">
        <v>156.30699999999999</v>
      </c>
      <c r="E585" s="239">
        <v>27</v>
      </c>
      <c r="F585" s="239" t="s">
        <v>2515</v>
      </c>
      <c r="H585" s="239" t="s">
        <v>374</v>
      </c>
      <c r="I585" s="239">
        <v>25</v>
      </c>
      <c r="K585" s="239">
        <v>16048249</v>
      </c>
      <c r="M585" s="239">
        <v>12</v>
      </c>
      <c r="N585" s="239">
        <v>11</v>
      </c>
      <c r="O585" s="239">
        <v>2016</v>
      </c>
      <c r="P585" s="239" t="s">
        <v>389</v>
      </c>
      <c r="Q585" s="239">
        <v>7</v>
      </c>
      <c r="R585" s="239" t="s">
        <v>393</v>
      </c>
      <c r="S585" s="239">
        <v>5</v>
      </c>
      <c r="T585" s="239">
        <v>0</v>
      </c>
      <c r="U585" s="239">
        <v>1</v>
      </c>
      <c r="V585" s="239">
        <v>90</v>
      </c>
      <c r="W585" s="239">
        <v>10</v>
      </c>
      <c r="X585" s="239">
        <v>2</v>
      </c>
      <c r="Y585" s="239">
        <v>1</v>
      </c>
      <c r="Z585" s="239">
        <v>4</v>
      </c>
      <c r="AA585" s="239">
        <v>7</v>
      </c>
      <c r="AB585" s="239">
        <v>3</v>
      </c>
      <c r="AC585" s="239">
        <v>98</v>
      </c>
      <c r="AD585" s="239" t="s">
        <v>377</v>
      </c>
      <c r="AF585" s="239" t="s">
        <v>378</v>
      </c>
      <c r="AG585" s="239">
        <v>4</v>
      </c>
      <c r="AH585" s="239">
        <v>2</v>
      </c>
      <c r="AI585" s="239">
        <v>2</v>
      </c>
      <c r="AJ585" s="239">
        <v>3</v>
      </c>
      <c r="AK585" s="239">
        <v>27</v>
      </c>
      <c r="AL585" s="239">
        <v>41</v>
      </c>
      <c r="AM585" s="239" t="s">
        <v>374</v>
      </c>
      <c r="AN585" s="239">
        <v>5</v>
      </c>
      <c r="AO585" s="239">
        <v>71</v>
      </c>
      <c r="AS585" s="239">
        <v>15</v>
      </c>
      <c r="AT585" s="239">
        <v>9</v>
      </c>
      <c r="AU585" s="239">
        <v>55</v>
      </c>
      <c r="AV585" s="239">
        <v>13</v>
      </c>
      <c r="AW585" s="239">
        <v>21</v>
      </c>
      <c r="CT585" s="239">
        <v>462334.81664939399</v>
      </c>
      <c r="CU585" s="239">
        <v>4967498.9397325097</v>
      </c>
      <c r="CV585" s="239">
        <v>44.85991035</v>
      </c>
      <c r="CW585" s="239">
        <v>-93.476731490000006</v>
      </c>
      <c r="CX585" s="239" t="s">
        <v>379</v>
      </c>
      <c r="CY585" s="239" t="s">
        <v>2785</v>
      </c>
    </row>
    <row r="586" spans="1:103" x14ac:dyDescent="0.25">
      <c r="A586" s="239">
        <v>506845</v>
      </c>
      <c r="B586" s="239">
        <v>2</v>
      </c>
      <c r="C586" s="239">
        <v>212</v>
      </c>
      <c r="D586" s="239">
        <v>156.31399999999999</v>
      </c>
      <c r="E586" s="239">
        <v>27</v>
      </c>
      <c r="F586" s="239" t="s">
        <v>2515</v>
      </c>
      <c r="H586" s="239" t="s">
        <v>374</v>
      </c>
      <c r="I586" s="239">
        <v>25</v>
      </c>
      <c r="K586" s="239">
        <v>17035457</v>
      </c>
      <c r="M586" s="239">
        <v>10</v>
      </c>
      <c r="N586" s="239">
        <v>6</v>
      </c>
      <c r="O586" s="239">
        <v>2017</v>
      </c>
      <c r="P586" s="239" t="s">
        <v>383</v>
      </c>
      <c r="Q586" s="239">
        <v>14</v>
      </c>
      <c r="R586" s="239" t="s">
        <v>376</v>
      </c>
      <c r="S586" s="239">
        <v>5</v>
      </c>
      <c r="T586" s="239">
        <v>0</v>
      </c>
      <c r="U586" s="239">
        <v>1</v>
      </c>
      <c r="W586" s="239">
        <v>55</v>
      </c>
      <c r="X586" s="239">
        <v>2</v>
      </c>
      <c r="Y586" s="239">
        <v>1</v>
      </c>
      <c r="Z586" s="239">
        <v>3</v>
      </c>
      <c r="AB586" s="239">
        <v>2</v>
      </c>
      <c r="AC586" s="239">
        <v>98</v>
      </c>
      <c r="AD586" s="239" t="s">
        <v>377</v>
      </c>
      <c r="AF586" s="239" t="s">
        <v>470</v>
      </c>
      <c r="AG586" s="239">
        <v>3</v>
      </c>
      <c r="AH586" s="239">
        <v>2</v>
      </c>
      <c r="AI586" s="239">
        <v>2</v>
      </c>
      <c r="AJ586" s="239">
        <v>4</v>
      </c>
      <c r="AK586" s="239">
        <v>21</v>
      </c>
      <c r="AL586" s="239">
        <v>39</v>
      </c>
      <c r="AM586" s="239" t="s">
        <v>374</v>
      </c>
      <c r="AN586" s="239">
        <v>5</v>
      </c>
      <c r="AO586" s="239">
        <v>1</v>
      </c>
      <c r="AS586" s="239">
        <v>15</v>
      </c>
      <c r="AT586" s="239">
        <v>9</v>
      </c>
      <c r="AU586" s="239">
        <v>65</v>
      </c>
      <c r="AV586" s="239">
        <v>12</v>
      </c>
      <c r="AW586" s="239">
        <v>21</v>
      </c>
      <c r="CT586" s="239">
        <v>462330.054139869</v>
      </c>
      <c r="CU586" s="239">
        <v>4967513.7564288098</v>
      </c>
      <c r="CV586" s="239">
        <v>44.860043480000002</v>
      </c>
      <c r="CW586" s="239">
        <v>-93.476792869999997</v>
      </c>
      <c r="CX586" s="239" t="s">
        <v>379</v>
      </c>
      <c r="CY586" s="239" t="s">
        <v>2786</v>
      </c>
    </row>
    <row r="587" spans="1:103" x14ac:dyDescent="0.25">
      <c r="A587" s="239">
        <v>799059</v>
      </c>
      <c r="B587" s="239">
        <v>2</v>
      </c>
      <c r="C587" s="239">
        <v>212</v>
      </c>
      <c r="D587" s="239">
        <v>156.31700000000001</v>
      </c>
      <c r="E587" s="239">
        <v>27</v>
      </c>
      <c r="F587" s="239" t="s">
        <v>2515</v>
      </c>
      <c r="H587" s="239" t="s">
        <v>374</v>
      </c>
      <c r="I587" s="239">
        <v>25</v>
      </c>
      <c r="K587" s="239">
        <v>20501955</v>
      </c>
      <c r="L587" s="239">
        <v>200480443</v>
      </c>
      <c r="M587" s="239">
        <v>2</v>
      </c>
      <c r="N587" s="239">
        <v>17</v>
      </c>
      <c r="O587" s="239">
        <v>2020</v>
      </c>
      <c r="P587" s="239" t="s">
        <v>381</v>
      </c>
      <c r="Q587" s="239">
        <v>18</v>
      </c>
      <c r="R587" s="239" t="s">
        <v>393</v>
      </c>
      <c r="S587" s="239">
        <v>5</v>
      </c>
      <c r="T587" s="239">
        <v>0</v>
      </c>
      <c r="U587" s="239">
        <v>2</v>
      </c>
      <c r="V587" s="239">
        <v>12</v>
      </c>
      <c r="W587" s="239">
        <v>10</v>
      </c>
      <c r="X587" s="239">
        <v>2</v>
      </c>
      <c r="Y587" s="239">
        <v>6</v>
      </c>
      <c r="Z587" s="239">
        <v>2</v>
      </c>
      <c r="AA587" s="239">
        <v>4</v>
      </c>
      <c r="AB587" s="239">
        <v>3</v>
      </c>
      <c r="AC587" s="239">
        <v>98</v>
      </c>
      <c r="AD587" s="239" t="s">
        <v>2787</v>
      </c>
      <c r="AF587" s="239" t="s">
        <v>378</v>
      </c>
      <c r="AG587" s="239">
        <v>7</v>
      </c>
      <c r="AH587" s="239">
        <v>2</v>
      </c>
      <c r="AI587" s="239">
        <v>6</v>
      </c>
      <c r="AJ587" s="239">
        <v>3</v>
      </c>
      <c r="AK587" s="239">
        <v>21</v>
      </c>
      <c r="AL587" s="239">
        <v>42</v>
      </c>
      <c r="AM587" s="239" t="s">
        <v>374</v>
      </c>
      <c r="AN587" s="239">
        <v>5</v>
      </c>
      <c r="AO587" s="239">
        <v>1</v>
      </c>
      <c r="AS587" s="239">
        <v>15</v>
      </c>
      <c r="AT587" s="239">
        <v>9</v>
      </c>
      <c r="AU587" s="239">
        <v>65</v>
      </c>
      <c r="AV587" s="239">
        <v>13</v>
      </c>
      <c r="AW587" s="239">
        <v>21</v>
      </c>
      <c r="AX587" s="239">
        <v>2</v>
      </c>
      <c r="AY587" s="239">
        <v>3</v>
      </c>
      <c r="AZ587" s="239">
        <v>3</v>
      </c>
      <c r="BA587" s="239">
        <v>21</v>
      </c>
      <c r="BB587" s="239">
        <v>18</v>
      </c>
      <c r="BC587" s="239" t="s">
        <v>374</v>
      </c>
      <c r="BD587" s="239">
        <v>5</v>
      </c>
      <c r="BE587" s="239">
        <v>90</v>
      </c>
      <c r="BF587" s="239">
        <v>4</v>
      </c>
      <c r="BI587" s="239">
        <v>15</v>
      </c>
      <c r="BJ587" s="239">
        <v>9</v>
      </c>
      <c r="BK587" s="239">
        <v>65</v>
      </c>
      <c r="BL587" s="239">
        <v>13</v>
      </c>
      <c r="BM587" s="239">
        <v>21</v>
      </c>
      <c r="CT587" s="239">
        <v>462357.133180934</v>
      </c>
      <c r="CU587" s="239">
        <v>4967501.40546948</v>
      </c>
      <c r="CV587" s="239">
        <v>44.859933730000002</v>
      </c>
      <c r="CW587" s="239">
        <v>-93.476449220000006</v>
      </c>
      <c r="CX587" s="239" t="s">
        <v>379</v>
      </c>
      <c r="CY587" s="239" t="s">
        <v>2788</v>
      </c>
    </row>
    <row r="588" spans="1:103" x14ac:dyDescent="0.25">
      <c r="A588" s="239">
        <v>398113</v>
      </c>
      <c r="B588" s="239">
        <v>2</v>
      </c>
      <c r="C588" s="239">
        <v>212</v>
      </c>
      <c r="D588" s="239">
        <v>156.36199999999999</v>
      </c>
      <c r="E588" s="239">
        <v>27</v>
      </c>
      <c r="F588" s="239" t="s">
        <v>2515</v>
      </c>
      <c r="H588" s="239" t="s">
        <v>374</v>
      </c>
      <c r="I588" s="239">
        <v>25</v>
      </c>
      <c r="K588" s="239">
        <v>16513331</v>
      </c>
      <c r="M588" s="239">
        <v>11</v>
      </c>
      <c r="N588" s="239">
        <v>26</v>
      </c>
      <c r="O588" s="239">
        <v>2016</v>
      </c>
      <c r="P588" s="239" t="s">
        <v>386</v>
      </c>
      <c r="Q588" s="239">
        <v>18</v>
      </c>
      <c r="R588" s="239" t="s">
        <v>512</v>
      </c>
      <c r="S588" s="239">
        <v>5</v>
      </c>
      <c r="T588" s="239">
        <v>0</v>
      </c>
      <c r="U588" s="239">
        <v>2</v>
      </c>
      <c r="V588" s="239">
        <v>10</v>
      </c>
      <c r="W588" s="239">
        <v>10</v>
      </c>
      <c r="X588" s="239">
        <v>2</v>
      </c>
      <c r="Y588" s="239">
        <v>4</v>
      </c>
      <c r="Z588" s="239">
        <v>1</v>
      </c>
      <c r="AB588" s="239">
        <v>1</v>
      </c>
      <c r="AC588" s="239">
        <v>98</v>
      </c>
      <c r="AD588" s="239" t="s">
        <v>377</v>
      </c>
      <c r="AF588" s="239" t="s">
        <v>378</v>
      </c>
      <c r="AG588" s="239">
        <v>5</v>
      </c>
      <c r="AH588" s="239">
        <v>2</v>
      </c>
      <c r="AI588" s="239">
        <v>2</v>
      </c>
      <c r="AJ588" s="239">
        <v>1</v>
      </c>
      <c r="AK588" s="239">
        <v>28</v>
      </c>
      <c r="AL588" s="239">
        <v>18</v>
      </c>
      <c r="AM588" s="239" t="s">
        <v>374</v>
      </c>
      <c r="AN588" s="239">
        <v>5</v>
      </c>
      <c r="AO588" s="239">
        <v>10</v>
      </c>
      <c r="AS588" s="239">
        <v>15</v>
      </c>
      <c r="AT588" s="239">
        <v>98</v>
      </c>
      <c r="AU588" s="239">
        <v>60</v>
      </c>
      <c r="AV588" s="239">
        <v>11</v>
      </c>
      <c r="AW588" s="239">
        <v>21</v>
      </c>
      <c r="AX588" s="239">
        <v>2</v>
      </c>
      <c r="AY588" s="239">
        <v>2</v>
      </c>
      <c r="AZ588" s="239">
        <v>1</v>
      </c>
      <c r="BA588" s="239">
        <v>21</v>
      </c>
      <c r="BB588" s="239">
        <v>26</v>
      </c>
      <c r="BC588" s="239" t="s">
        <v>384</v>
      </c>
      <c r="BD588" s="239">
        <v>5</v>
      </c>
      <c r="BE588" s="239">
        <v>1</v>
      </c>
      <c r="BI588" s="239">
        <v>15</v>
      </c>
      <c r="BJ588" s="239">
        <v>98</v>
      </c>
      <c r="BK588" s="239">
        <v>60</v>
      </c>
      <c r="BL588" s="239">
        <v>11</v>
      </c>
      <c r="BM588" s="239">
        <v>21</v>
      </c>
      <c r="CT588" s="239">
        <v>462410.04995343398</v>
      </c>
      <c r="CU588" s="239">
        <v>4967547.9722292796</v>
      </c>
      <c r="CV588" s="239">
        <v>44.86035571</v>
      </c>
      <c r="CW588" s="239">
        <v>-93.47578292</v>
      </c>
      <c r="CX588" s="239" t="s">
        <v>438</v>
      </c>
      <c r="CY588" s="239" t="s">
        <v>2789</v>
      </c>
    </row>
    <row r="589" spans="1:103" x14ac:dyDescent="0.25">
      <c r="A589" s="239">
        <v>450654</v>
      </c>
      <c r="B589" s="239">
        <v>2</v>
      </c>
      <c r="C589" s="239">
        <v>212</v>
      </c>
      <c r="D589" s="239">
        <v>156.369</v>
      </c>
      <c r="E589" s="239">
        <v>27</v>
      </c>
      <c r="F589" s="239" t="s">
        <v>2515</v>
      </c>
      <c r="H589" s="239" t="s">
        <v>374</v>
      </c>
      <c r="I589" s="239">
        <v>25</v>
      </c>
      <c r="K589" s="239">
        <v>17504581</v>
      </c>
      <c r="M589" s="239">
        <v>4</v>
      </c>
      <c r="N589" s="239">
        <v>29</v>
      </c>
      <c r="O589" s="239">
        <v>2017</v>
      </c>
      <c r="P589" s="239" t="s">
        <v>386</v>
      </c>
      <c r="Q589" s="239">
        <v>18</v>
      </c>
      <c r="R589" s="239" t="s">
        <v>393</v>
      </c>
      <c r="S589" s="239">
        <v>3</v>
      </c>
      <c r="T589" s="239">
        <v>0</v>
      </c>
      <c r="U589" s="239">
        <v>2</v>
      </c>
      <c r="V589" s="239">
        <v>10</v>
      </c>
      <c r="W589" s="239">
        <v>10</v>
      </c>
      <c r="X589" s="239">
        <v>2</v>
      </c>
      <c r="Y589" s="239">
        <v>1</v>
      </c>
      <c r="Z589" s="239">
        <v>1</v>
      </c>
      <c r="AB589" s="239">
        <v>1</v>
      </c>
      <c r="AC589" s="239">
        <v>98</v>
      </c>
      <c r="AD589" s="239" t="s">
        <v>2790</v>
      </c>
      <c r="AF589" s="239" t="s">
        <v>378</v>
      </c>
      <c r="AG589" s="239">
        <v>5</v>
      </c>
      <c r="AH589" s="239">
        <v>2</v>
      </c>
      <c r="AI589" s="239">
        <v>2</v>
      </c>
      <c r="AJ589" s="239">
        <v>3</v>
      </c>
      <c r="AK589" s="239">
        <v>21</v>
      </c>
      <c r="AL589" s="239">
        <v>56</v>
      </c>
      <c r="AM589" s="239" t="s">
        <v>374</v>
      </c>
      <c r="AN589" s="239">
        <v>5</v>
      </c>
      <c r="AO589" s="239">
        <v>1</v>
      </c>
      <c r="AS589" s="239">
        <v>15</v>
      </c>
      <c r="AT589" s="239">
        <v>9</v>
      </c>
      <c r="AU589" s="239">
        <v>65</v>
      </c>
      <c r="AV589" s="239">
        <v>11</v>
      </c>
      <c r="AW589" s="239">
        <v>21</v>
      </c>
      <c r="AX589" s="239">
        <v>2</v>
      </c>
      <c r="AY589" s="239">
        <v>2</v>
      </c>
      <c r="AZ589" s="239">
        <v>3</v>
      </c>
      <c r="BA589" s="239">
        <v>28</v>
      </c>
      <c r="BB589" s="239">
        <v>18</v>
      </c>
      <c r="BC589" s="239" t="s">
        <v>374</v>
      </c>
      <c r="BD589" s="239">
        <v>5</v>
      </c>
      <c r="BE589" s="239">
        <v>70</v>
      </c>
      <c r="BF589" s="239">
        <v>75</v>
      </c>
      <c r="BI589" s="239">
        <v>15</v>
      </c>
      <c r="BJ589" s="239">
        <v>9</v>
      </c>
      <c r="BK589" s="239">
        <v>65</v>
      </c>
      <c r="BL589" s="239">
        <v>11</v>
      </c>
      <c r="BM589" s="239">
        <v>21</v>
      </c>
      <c r="CT589" s="239">
        <v>462420.63330793398</v>
      </c>
      <c r="CU589" s="239">
        <v>4967552.2055710796</v>
      </c>
      <c r="CV589" s="239">
        <v>44.860394370000002</v>
      </c>
      <c r="CW589" s="239">
        <v>-93.475649279999999</v>
      </c>
      <c r="CX589" s="239" t="s">
        <v>379</v>
      </c>
      <c r="CY589" s="239" t="s">
        <v>2791</v>
      </c>
    </row>
    <row r="590" spans="1:103" x14ac:dyDescent="0.25">
      <c r="A590" s="239">
        <v>530733</v>
      </c>
      <c r="B590" s="239">
        <v>2</v>
      </c>
      <c r="C590" s="239">
        <v>212</v>
      </c>
      <c r="D590" s="239">
        <v>156.37100000000001</v>
      </c>
      <c r="E590" s="239">
        <v>27</v>
      </c>
      <c r="F590" s="239" t="s">
        <v>2515</v>
      </c>
      <c r="H590" s="239" t="s">
        <v>374</v>
      </c>
      <c r="I590" s="239">
        <v>25</v>
      </c>
      <c r="K590" s="239">
        <v>17515285</v>
      </c>
      <c r="M590" s="239">
        <v>12</v>
      </c>
      <c r="N590" s="239">
        <v>31</v>
      </c>
      <c r="O590" s="239">
        <v>2017</v>
      </c>
      <c r="P590" s="239" t="s">
        <v>389</v>
      </c>
      <c r="Q590" s="239">
        <v>9</v>
      </c>
      <c r="R590" s="239" t="s">
        <v>376</v>
      </c>
      <c r="S590" s="239">
        <v>5</v>
      </c>
      <c r="T590" s="239">
        <v>0</v>
      </c>
      <c r="U590" s="239">
        <v>1</v>
      </c>
      <c r="W590" s="239">
        <v>55</v>
      </c>
      <c r="X590" s="239">
        <v>2</v>
      </c>
      <c r="Y590" s="239">
        <v>1</v>
      </c>
      <c r="Z590" s="239">
        <v>1</v>
      </c>
      <c r="AB590" s="239">
        <v>5</v>
      </c>
      <c r="AC590" s="239">
        <v>98</v>
      </c>
      <c r="AD590" s="239" t="s">
        <v>377</v>
      </c>
      <c r="AF590" s="239" t="s">
        <v>470</v>
      </c>
      <c r="AG590" s="239">
        <v>3</v>
      </c>
      <c r="AH590" s="239">
        <v>2</v>
      </c>
      <c r="AI590" s="239">
        <v>2</v>
      </c>
      <c r="AJ590" s="239">
        <v>4</v>
      </c>
      <c r="AK590" s="239">
        <v>21</v>
      </c>
      <c r="AL590" s="239">
        <v>63</v>
      </c>
      <c r="AM590" s="239" t="s">
        <v>374</v>
      </c>
      <c r="AN590" s="239">
        <v>5</v>
      </c>
      <c r="AO590" s="239">
        <v>72</v>
      </c>
      <c r="AS590" s="239">
        <v>15</v>
      </c>
      <c r="AT590" s="239">
        <v>9</v>
      </c>
      <c r="AU590" s="239">
        <v>65</v>
      </c>
      <c r="AV590" s="239">
        <v>11</v>
      </c>
      <c r="AW590" s="239">
        <v>21</v>
      </c>
      <c r="CT590" s="239">
        <v>462399.46659893403</v>
      </c>
      <c r="CU590" s="239">
        <v>4967573.3722800799</v>
      </c>
      <c r="CV590" s="239">
        <v>44.860583800000001</v>
      </c>
      <c r="CW590" s="239">
        <v>-93.475918759999999</v>
      </c>
      <c r="CX590" s="239" t="s">
        <v>379</v>
      </c>
      <c r="CY590" s="239" t="s">
        <v>2792</v>
      </c>
    </row>
    <row r="591" spans="1:103" x14ac:dyDescent="0.25">
      <c r="A591" s="239">
        <v>669491</v>
      </c>
      <c r="B591" s="239">
        <v>2</v>
      </c>
      <c r="C591" s="239">
        <v>212</v>
      </c>
      <c r="D591" s="239">
        <v>156.37</v>
      </c>
      <c r="E591" s="239">
        <v>27</v>
      </c>
      <c r="F591" s="239" t="s">
        <v>2515</v>
      </c>
      <c r="H591" s="239" t="s">
        <v>374</v>
      </c>
      <c r="I591" s="239">
        <v>25</v>
      </c>
      <c r="K591" s="239">
        <v>18514966</v>
      </c>
      <c r="M591" s="239">
        <v>12</v>
      </c>
      <c r="N591" s="239">
        <v>19</v>
      </c>
      <c r="O591" s="239">
        <v>2018</v>
      </c>
      <c r="P591" s="239" t="s">
        <v>375</v>
      </c>
      <c r="Q591" s="239">
        <v>8</v>
      </c>
      <c r="R591" s="239" t="s">
        <v>207</v>
      </c>
      <c r="S591" s="239">
        <v>5</v>
      </c>
      <c r="T591" s="239">
        <v>0</v>
      </c>
      <c r="U591" s="239">
        <v>2</v>
      </c>
      <c r="V591" s="239">
        <v>10</v>
      </c>
      <c r="W591" s="239">
        <v>10</v>
      </c>
      <c r="X591" s="239">
        <v>2</v>
      </c>
      <c r="Y591" s="239">
        <v>1</v>
      </c>
      <c r="Z591" s="239">
        <v>1</v>
      </c>
      <c r="AB591" s="239">
        <v>2</v>
      </c>
      <c r="AC591" s="239">
        <v>98</v>
      </c>
      <c r="AD591" s="239" t="s">
        <v>377</v>
      </c>
      <c r="AF591" s="239" t="s">
        <v>378</v>
      </c>
      <c r="AG591" s="239">
        <v>5</v>
      </c>
      <c r="AH591" s="239">
        <v>2</v>
      </c>
      <c r="AI591" s="239">
        <v>4</v>
      </c>
      <c r="AJ591" s="239">
        <v>3</v>
      </c>
      <c r="AK591" s="239">
        <v>28</v>
      </c>
      <c r="AL591" s="239">
        <v>59</v>
      </c>
      <c r="AM591" s="239" t="s">
        <v>384</v>
      </c>
      <c r="AN591" s="239">
        <v>5</v>
      </c>
      <c r="AO591" s="239">
        <v>68</v>
      </c>
      <c r="AS591" s="239">
        <v>15</v>
      </c>
      <c r="AT591" s="239">
        <v>9</v>
      </c>
      <c r="AU591" s="239">
        <v>65</v>
      </c>
      <c r="AV591" s="239">
        <v>13</v>
      </c>
      <c r="AW591" s="239">
        <v>21</v>
      </c>
      <c r="AX591" s="239">
        <v>2</v>
      </c>
      <c r="AY591" s="239">
        <v>2</v>
      </c>
      <c r="AZ591" s="239">
        <v>3</v>
      </c>
      <c r="BA591" s="239">
        <v>21</v>
      </c>
      <c r="BB591" s="239">
        <v>46</v>
      </c>
      <c r="BC591" s="239" t="s">
        <v>384</v>
      </c>
      <c r="BD591" s="239">
        <v>5</v>
      </c>
      <c r="BE591" s="239">
        <v>1</v>
      </c>
      <c r="BI591" s="239">
        <v>15</v>
      </c>
      <c r="BJ591" s="239">
        <v>9</v>
      </c>
      <c r="BK591" s="239">
        <v>65</v>
      </c>
      <c r="BL591" s="239">
        <v>13</v>
      </c>
      <c r="BM591" s="239">
        <v>21</v>
      </c>
      <c r="CT591" s="239">
        <v>462416.39996613399</v>
      </c>
      <c r="CU591" s="239">
        <v>4967564.9055964798</v>
      </c>
      <c r="CV591" s="239">
        <v>44.860508469999999</v>
      </c>
      <c r="CW591" s="239">
        <v>-93.475703809999999</v>
      </c>
      <c r="CX591" s="239" t="s">
        <v>438</v>
      </c>
      <c r="CY591" s="239" t="s">
        <v>2793</v>
      </c>
    </row>
    <row r="592" spans="1:103" x14ac:dyDescent="0.25">
      <c r="A592" s="239">
        <v>10867538</v>
      </c>
      <c r="B592" s="239">
        <v>2</v>
      </c>
      <c r="C592" s="239">
        <v>212</v>
      </c>
      <c r="D592" s="239">
        <v>156.374</v>
      </c>
      <c r="E592" s="239">
        <v>27</v>
      </c>
      <c r="F592" s="239" t="s">
        <v>2515</v>
      </c>
      <c r="H592" s="239" t="s">
        <v>374</v>
      </c>
      <c r="I592" s="239">
        <v>25</v>
      </c>
      <c r="K592" s="239">
        <v>13008042</v>
      </c>
      <c r="L592" s="239">
        <v>130560098</v>
      </c>
      <c r="M592" s="239">
        <v>2</v>
      </c>
      <c r="N592" s="239">
        <v>22</v>
      </c>
      <c r="O592" s="239">
        <v>2013</v>
      </c>
      <c r="P592" s="239" t="s">
        <v>383</v>
      </c>
      <c r="Q592" s="239">
        <v>9</v>
      </c>
      <c r="R592" s="239" t="s">
        <v>376</v>
      </c>
      <c r="S592" s="239">
        <v>4</v>
      </c>
      <c r="T592" s="239">
        <v>0</v>
      </c>
      <c r="U592" s="239">
        <v>3</v>
      </c>
      <c r="V592" s="239">
        <v>10</v>
      </c>
      <c r="W592" s="239">
        <v>10</v>
      </c>
      <c r="X592" s="239">
        <v>2</v>
      </c>
      <c r="Y592" s="239">
        <v>1</v>
      </c>
      <c r="Z592" s="239">
        <v>5</v>
      </c>
      <c r="AA592" s="239">
        <v>7</v>
      </c>
      <c r="AB592" s="239">
        <v>5</v>
      </c>
      <c r="AC592" s="239">
        <v>98</v>
      </c>
      <c r="AD592" s="239">
        <v>212</v>
      </c>
      <c r="AE592" s="239" t="s">
        <v>2794</v>
      </c>
      <c r="AF592" s="239" t="s">
        <v>378</v>
      </c>
      <c r="AG592" s="239">
        <v>5</v>
      </c>
      <c r="AH592" s="239">
        <v>2</v>
      </c>
      <c r="AI592" s="239">
        <v>40</v>
      </c>
      <c r="AJ592" s="239">
        <v>4</v>
      </c>
      <c r="AK592" s="239">
        <v>26</v>
      </c>
      <c r="AL592" s="239">
        <v>56</v>
      </c>
      <c r="AM592" s="239" t="s">
        <v>374</v>
      </c>
      <c r="AN592" s="239">
        <v>5</v>
      </c>
      <c r="AO592" s="239">
        <v>1</v>
      </c>
      <c r="AP592" s="239">
        <v>1</v>
      </c>
      <c r="AS592" s="239">
        <v>1</v>
      </c>
      <c r="AT592" s="239">
        <v>98</v>
      </c>
      <c r="AU592" s="239">
        <v>65</v>
      </c>
      <c r="AV592" s="239">
        <v>11</v>
      </c>
      <c r="AW592" s="239">
        <v>20</v>
      </c>
      <c r="AX592" s="239">
        <v>2</v>
      </c>
      <c r="AY592" s="239">
        <v>4</v>
      </c>
      <c r="AZ592" s="239">
        <v>4</v>
      </c>
      <c r="BA592" s="239">
        <v>27</v>
      </c>
      <c r="BB592" s="239">
        <v>27</v>
      </c>
      <c r="BC592" s="239" t="s">
        <v>384</v>
      </c>
      <c r="BD592" s="239">
        <v>5</v>
      </c>
      <c r="BI592" s="239">
        <v>1</v>
      </c>
      <c r="BJ592" s="239">
        <v>98</v>
      </c>
      <c r="BK592" s="239">
        <v>65</v>
      </c>
      <c r="BL592" s="239">
        <v>11</v>
      </c>
      <c r="BM592" s="239">
        <v>20</v>
      </c>
      <c r="BN592" s="239">
        <v>1</v>
      </c>
      <c r="BO592" s="239">
        <v>44</v>
      </c>
      <c r="BP592" s="239">
        <v>4</v>
      </c>
      <c r="BY592" s="239">
        <v>1</v>
      </c>
      <c r="BZ592" s="239">
        <v>98</v>
      </c>
      <c r="CA592" s="239">
        <v>65</v>
      </c>
      <c r="CB592" s="239">
        <v>11</v>
      </c>
      <c r="CC592" s="239">
        <v>20</v>
      </c>
      <c r="CT592" s="239">
        <v>462426</v>
      </c>
      <c r="CU592" s="239">
        <v>4967559</v>
      </c>
      <c r="CV592" s="239">
        <v>44.860453100000001</v>
      </c>
      <c r="CW592" s="239">
        <v>-93.475578400000003</v>
      </c>
      <c r="CX592" s="239" t="s">
        <v>379</v>
      </c>
      <c r="CY592" s="239" t="s">
        <v>2795</v>
      </c>
    </row>
    <row r="593" spans="1:103" x14ac:dyDescent="0.25">
      <c r="A593" s="239">
        <v>10868814</v>
      </c>
      <c r="B593" s="239">
        <v>2</v>
      </c>
      <c r="C593" s="239">
        <v>212</v>
      </c>
      <c r="D593" s="239">
        <v>156.374</v>
      </c>
      <c r="E593" s="239">
        <v>27</v>
      </c>
      <c r="F593" s="239" t="s">
        <v>2515</v>
      </c>
      <c r="H593" s="239" t="s">
        <v>374</v>
      </c>
      <c r="I593" s="239">
        <v>25</v>
      </c>
      <c r="K593" s="239">
        <v>13008048</v>
      </c>
      <c r="L593" s="239">
        <v>130720214</v>
      </c>
      <c r="M593" s="239">
        <v>2</v>
      </c>
      <c r="N593" s="239">
        <v>22</v>
      </c>
      <c r="O593" s="239">
        <v>2013</v>
      </c>
      <c r="P593" s="239" t="s">
        <v>383</v>
      </c>
      <c r="Q593" s="239">
        <v>10</v>
      </c>
      <c r="R593" s="239" t="s">
        <v>376</v>
      </c>
      <c r="S593" s="239">
        <v>4</v>
      </c>
      <c r="T593" s="239">
        <v>0</v>
      </c>
      <c r="U593" s="239">
        <v>3</v>
      </c>
      <c r="V593" s="239">
        <v>4</v>
      </c>
      <c r="W593" s="239">
        <v>54</v>
      </c>
      <c r="X593" s="239">
        <v>2</v>
      </c>
      <c r="Y593" s="239">
        <v>1</v>
      </c>
      <c r="Z593" s="239">
        <v>5</v>
      </c>
      <c r="AA593" s="239">
        <v>7</v>
      </c>
      <c r="AB593" s="239">
        <v>5</v>
      </c>
      <c r="AC593" s="239">
        <v>98</v>
      </c>
      <c r="AD593" s="239">
        <v>212</v>
      </c>
      <c r="AE593" s="239" t="s">
        <v>2794</v>
      </c>
      <c r="AF593" s="239" t="s">
        <v>378</v>
      </c>
      <c r="AG593" s="239">
        <v>90</v>
      </c>
      <c r="AH593" s="239">
        <v>2</v>
      </c>
      <c r="AI593" s="239">
        <v>3</v>
      </c>
      <c r="AJ593" s="239">
        <v>4</v>
      </c>
      <c r="AK593" s="239">
        <v>28</v>
      </c>
      <c r="AL593" s="239">
        <v>57</v>
      </c>
      <c r="AM593" s="239" t="s">
        <v>374</v>
      </c>
      <c r="AN593" s="239">
        <v>5</v>
      </c>
      <c r="AO593" s="239">
        <v>3</v>
      </c>
      <c r="AP593" s="239">
        <v>8</v>
      </c>
      <c r="AS593" s="239">
        <v>1</v>
      </c>
      <c r="AT593" s="239">
        <v>98</v>
      </c>
      <c r="AU593" s="239">
        <v>65</v>
      </c>
      <c r="AV593" s="239">
        <v>10</v>
      </c>
      <c r="AW593" s="239">
        <v>20</v>
      </c>
      <c r="AX593" s="239">
        <v>2</v>
      </c>
      <c r="AY593" s="239">
        <v>4</v>
      </c>
      <c r="AZ593" s="239">
        <v>4</v>
      </c>
      <c r="BA593" s="239">
        <v>27</v>
      </c>
      <c r="BB593" s="239">
        <v>51</v>
      </c>
      <c r="BC593" s="239" t="s">
        <v>384</v>
      </c>
      <c r="BD593" s="239">
        <v>5</v>
      </c>
      <c r="BI593" s="239">
        <v>1</v>
      </c>
      <c r="BJ593" s="239">
        <v>98</v>
      </c>
      <c r="BK593" s="239">
        <v>65</v>
      </c>
      <c r="BL593" s="239">
        <v>10</v>
      </c>
      <c r="BM593" s="239">
        <v>20</v>
      </c>
      <c r="BN593" s="239">
        <v>2</v>
      </c>
      <c r="BO593" s="239">
        <v>1</v>
      </c>
      <c r="BP593" s="239">
        <v>4</v>
      </c>
      <c r="BQ593" s="239">
        <v>8</v>
      </c>
      <c r="BR593" s="239">
        <v>51</v>
      </c>
      <c r="BS593" s="239" t="s">
        <v>374</v>
      </c>
      <c r="BT593" s="239">
        <v>5</v>
      </c>
      <c r="BU593" s="239">
        <v>1</v>
      </c>
      <c r="BV593" s="239">
        <v>1</v>
      </c>
      <c r="BY593" s="239">
        <v>1</v>
      </c>
      <c r="BZ593" s="239">
        <v>98</v>
      </c>
      <c r="CA593" s="239">
        <v>65</v>
      </c>
      <c r="CB593" s="239">
        <v>10</v>
      </c>
      <c r="CC593" s="239">
        <v>20</v>
      </c>
      <c r="CT593" s="239">
        <v>462426</v>
      </c>
      <c r="CU593" s="239">
        <v>4967559</v>
      </c>
      <c r="CV593" s="239">
        <v>44.860453100000001</v>
      </c>
      <c r="CW593" s="239">
        <v>-93.475578400000003</v>
      </c>
      <c r="CX593" s="239" t="s">
        <v>379</v>
      </c>
      <c r="CY593" s="239" t="s">
        <v>2796</v>
      </c>
    </row>
    <row r="594" spans="1:103" x14ac:dyDescent="0.25">
      <c r="A594" s="239">
        <v>10999647</v>
      </c>
      <c r="B594" s="239">
        <v>2</v>
      </c>
      <c r="C594" s="239">
        <v>212</v>
      </c>
      <c r="D594" s="239">
        <v>156.374</v>
      </c>
      <c r="E594" s="239">
        <v>27</v>
      </c>
      <c r="F594" s="239" t="s">
        <v>2515</v>
      </c>
      <c r="H594" s="239" t="s">
        <v>374</v>
      </c>
      <c r="I594" s="239">
        <v>25</v>
      </c>
      <c r="K594" s="239">
        <v>201400044751</v>
      </c>
      <c r="L594" s="239">
        <v>143460159</v>
      </c>
      <c r="M594" s="239">
        <v>11</v>
      </c>
      <c r="N594" s="239">
        <v>15</v>
      </c>
      <c r="O594" s="239">
        <v>2014</v>
      </c>
      <c r="P594" s="239" t="s">
        <v>386</v>
      </c>
      <c r="Q594" s="239">
        <v>12</v>
      </c>
      <c r="S594" s="239">
        <v>5</v>
      </c>
      <c r="T594" s="239">
        <v>0</v>
      </c>
      <c r="U594" s="239">
        <v>4</v>
      </c>
      <c r="V594" s="239">
        <v>1</v>
      </c>
      <c r="W594" s="239">
        <v>10</v>
      </c>
      <c r="X594" s="239">
        <v>90</v>
      </c>
      <c r="Y594" s="239">
        <v>1</v>
      </c>
      <c r="Z594" s="239">
        <v>3</v>
      </c>
      <c r="AA594" s="239">
        <v>2</v>
      </c>
      <c r="AB594" s="239">
        <v>3</v>
      </c>
      <c r="AC594" s="239">
        <v>98</v>
      </c>
      <c r="AF594" s="239" t="s">
        <v>378</v>
      </c>
      <c r="AG594" s="239">
        <v>7</v>
      </c>
      <c r="AH594" s="239">
        <v>2</v>
      </c>
      <c r="AI594" s="239">
        <v>2</v>
      </c>
      <c r="AJ594" s="239">
        <v>3</v>
      </c>
      <c r="AK594" s="239">
        <v>21</v>
      </c>
      <c r="AL594" s="239">
        <v>27</v>
      </c>
      <c r="AM594" s="239" t="s">
        <v>384</v>
      </c>
      <c r="AN594" s="239">
        <v>5</v>
      </c>
      <c r="AS594" s="239">
        <v>3</v>
      </c>
      <c r="AT594" s="239">
        <v>98</v>
      </c>
      <c r="AU594" s="239">
        <v>60</v>
      </c>
      <c r="AV594" s="239">
        <v>10</v>
      </c>
      <c r="AW594" s="239">
        <v>21</v>
      </c>
      <c r="AX594" s="239">
        <v>2</v>
      </c>
      <c r="AY594" s="239">
        <v>2</v>
      </c>
      <c r="AZ594" s="239">
        <v>3</v>
      </c>
      <c r="BA594" s="239">
        <v>21</v>
      </c>
      <c r="BB594" s="239">
        <v>25</v>
      </c>
      <c r="BC594" s="239" t="s">
        <v>384</v>
      </c>
      <c r="BD594" s="239">
        <v>5</v>
      </c>
      <c r="BE594" s="239">
        <v>1</v>
      </c>
      <c r="BI594" s="239">
        <v>3</v>
      </c>
      <c r="BJ594" s="239">
        <v>98</v>
      </c>
      <c r="BK594" s="239">
        <v>60</v>
      </c>
      <c r="BL594" s="239">
        <v>10</v>
      </c>
      <c r="BM594" s="239">
        <v>21</v>
      </c>
      <c r="BN594" s="239">
        <v>2</v>
      </c>
      <c r="BO594" s="239">
        <v>2</v>
      </c>
      <c r="BP594" s="239">
        <v>3</v>
      </c>
      <c r="BQ594" s="239">
        <v>21</v>
      </c>
      <c r="BR594" s="239">
        <v>48</v>
      </c>
      <c r="BS594" s="239" t="s">
        <v>384</v>
      </c>
      <c r="BT594" s="239">
        <v>5</v>
      </c>
      <c r="BU594" s="239">
        <v>1</v>
      </c>
      <c r="BY594" s="239">
        <v>3</v>
      </c>
      <c r="BZ594" s="239">
        <v>98</v>
      </c>
      <c r="CA594" s="239">
        <v>60</v>
      </c>
      <c r="CB594" s="239">
        <v>10</v>
      </c>
      <c r="CC594" s="239">
        <v>21</v>
      </c>
      <c r="CD594" s="239">
        <v>2</v>
      </c>
      <c r="CE594" s="239">
        <v>2</v>
      </c>
      <c r="CF594" s="239">
        <v>3</v>
      </c>
      <c r="CG594" s="239">
        <v>21</v>
      </c>
      <c r="CH594" s="239">
        <v>21</v>
      </c>
      <c r="CI594" s="239" t="s">
        <v>384</v>
      </c>
      <c r="CJ594" s="239">
        <v>5</v>
      </c>
      <c r="CK594" s="239">
        <v>1</v>
      </c>
      <c r="CO594" s="239">
        <v>3</v>
      </c>
      <c r="CP594" s="239">
        <v>98</v>
      </c>
      <c r="CQ594" s="239">
        <v>60</v>
      </c>
      <c r="CR594" s="239">
        <v>10</v>
      </c>
      <c r="CS594" s="239">
        <v>21</v>
      </c>
      <c r="CT594" s="239">
        <v>462426</v>
      </c>
      <c r="CU594" s="239">
        <v>4967559</v>
      </c>
      <c r="CV594" s="239">
        <v>44.860453100000001</v>
      </c>
      <c r="CW594" s="239">
        <v>-93.475578400000003</v>
      </c>
      <c r="CX594" s="239" t="s">
        <v>379</v>
      </c>
    </row>
    <row r="595" spans="1:103" x14ac:dyDescent="0.25">
      <c r="A595" s="239">
        <v>347283</v>
      </c>
      <c r="B595" s="239">
        <v>2</v>
      </c>
      <c r="C595" s="239">
        <v>212</v>
      </c>
      <c r="D595" s="239">
        <v>156.38200000000001</v>
      </c>
      <c r="E595" s="239">
        <v>27</v>
      </c>
      <c r="F595" s="239" t="s">
        <v>2515</v>
      </c>
      <c r="H595" s="239" t="s">
        <v>374</v>
      </c>
      <c r="I595" s="239">
        <v>25</v>
      </c>
      <c r="K595" s="239">
        <v>16017235</v>
      </c>
      <c r="M595" s="239">
        <v>5</v>
      </c>
      <c r="N595" s="239">
        <v>6</v>
      </c>
      <c r="O595" s="239">
        <v>2016</v>
      </c>
      <c r="P595" s="239" t="s">
        <v>383</v>
      </c>
      <c r="Q595" s="239">
        <v>5</v>
      </c>
      <c r="R595" s="239" t="s">
        <v>512</v>
      </c>
      <c r="S595" s="239">
        <v>5</v>
      </c>
      <c r="T595" s="239">
        <v>0</v>
      </c>
      <c r="U595" s="239">
        <v>1</v>
      </c>
      <c r="W595" s="239">
        <v>62</v>
      </c>
      <c r="X595" s="239">
        <v>27</v>
      </c>
      <c r="Y595" s="239">
        <v>2</v>
      </c>
      <c r="Z595" s="239">
        <v>1</v>
      </c>
      <c r="AB595" s="239">
        <v>1</v>
      </c>
      <c r="AC595" s="239">
        <v>98</v>
      </c>
      <c r="AD595" s="239" t="s">
        <v>377</v>
      </c>
      <c r="AE595" s="239" t="s">
        <v>2797</v>
      </c>
      <c r="AF595" s="239" t="s">
        <v>378</v>
      </c>
      <c r="AG595" s="239">
        <v>3</v>
      </c>
      <c r="AH595" s="239">
        <v>2</v>
      </c>
      <c r="AI595" s="239">
        <v>2</v>
      </c>
      <c r="AJ595" s="239">
        <v>1</v>
      </c>
      <c r="AK595" s="239">
        <v>30</v>
      </c>
      <c r="AL595" s="239">
        <v>21</v>
      </c>
      <c r="AM595" s="239" t="s">
        <v>374</v>
      </c>
      <c r="AN595" s="239">
        <v>9</v>
      </c>
      <c r="AO595" s="239">
        <v>72</v>
      </c>
      <c r="AS595" s="239">
        <v>15</v>
      </c>
      <c r="AT595" s="239">
        <v>9</v>
      </c>
      <c r="AU595" s="239">
        <v>65</v>
      </c>
      <c r="AV595" s="239">
        <v>13</v>
      </c>
      <c r="AW595" s="239">
        <v>21</v>
      </c>
      <c r="CT595" s="239">
        <v>462435.62310100702</v>
      </c>
      <c r="CU595" s="239">
        <v>4967567.9961206298</v>
      </c>
      <c r="CV595" s="239">
        <v>44.860537309999998</v>
      </c>
      <c r="CW595" s="239">
        <v>-93.475460729999995</v>
      </c>
      <c r="CX595" s="239" t="s">
        <v>379</v>
      </c>
      <c r="CY595" s="239" t="s">
        <v>2798</v>
      </c>
    </row>
    <row r="596" spans="1:103" x14ac:dyDescent="0.25">
      <c r="A596" s="239">
        <v>10795875</v>
      </c>
      <c r="B596" s="239">
        <v>2</v>
      </c>
      <c r="C596" s="239">
        <v>212</v>
      </c>
      <c r="D596" s="239">
        <v>156.38499999999999</v>
      </c>
      <c r="E596" s="239">
        <v>27</v>
      </c>
      <c r="F596" s="239" t="s">
        <v>2515</v>
      </c>
      <c r="H596" s="239" t="s">
        <v>374</v>
      </c>
      <c r="I596" s="239">
        <v>25</v>
      </c>
      <c r="K596" s="239">
        <v>12021356</v>
      </c>
      <c r="L596" s="239">
        <v>121270017</v>
      </c>
      <c r="M596" s="239">
        <v>5</v>
      </c>
      <c r="N596" s="239">
        <v>6</v>
      </c>
      <c r="O596" s="239">
        <v>2012</v>
      </c>
      <c r="P596" s="239" t="s">
        <v>389</v>
      </c>
      <c r="Q596" s="239">
        <v>5</v>
      </c>
      <c r="R596" s="239" t="s">
        <v>376</v>
      </c>
      <c r="S596" s="239">
        <v>5</v>
      </c>
      <c r="T596" s="239">
        <v>0</v>
      </c>
      <c r="U596" s="239">
        <v>1</v>
      </c>
      <c r="V596" s="239">
        <v>7</v>
      </c>
      <c r="W596" s="239">
        <v>32</v>
      </c>
      <c r="X596" s="239">
        <v>29</v>
      </c>
      <c r="Y596" s="239">
        <v>4</v>
      </c>
      <c r="Z596" s="239">
        <v>3</v>
      </c>
      <c r="AA596" s="239">
        <v>2</v>
      </c>
      <c r="AB596" s="239">
        <v>2</v>
      </c>
      <c r="AC596" s="239">
        <v>98</v>
      </c>
      <c r="AD596" s="239" t="s">
        <v>396</v>
      </c>
      <c r="AE596" s="239" t="s">
        <v>2799</v>
      </c>
      <c r="AF596" s="239" t="s">
        <v>378</v>
      </c>
      <c r="AG596" s="239">
        <v>3</v>
      </c>
      <c r="AH596" s="239">
        <v>2</v>
      </c>
      <c r="AI596" s="239">
        <v>4</v>
      </c>
      <c r="AJ596" s="239">
        <v>4</v>
      </c>
      <c r="AK596" s="239">
        <v>21</v>
      </c>
      <c r="AL596" s="239">
        <v>26</v>
      </c>
      <c r="AM596" s="239" t="s">
        <v>374</v>
      </c>
      <c r="AN596" s="239">
        <v>9</v>
      </c>
      <c r="AO596" s="239">
        <v>21</v>
      </c>
      <c r="AS596" s="239">
        <v>1</v>
      </c>
      <c r="AT596" s="239">
        <v>98</v>
      </c>
      <c r="AU596" s="239">
        <v>60</v>
      </c>
      <c r="AV596" s="239">
        <v>10</v>
      </c>
      <c r="AW596" s="239">
        <v>21</v>
      </c>
      <c r="CT596" s="239">
        <v>462442</v>
      </c>
      <c r="CU596" s="239">
        <v>4967568</v>
      </c>
      <c r="CV596" s="239">
        <v>44.860541400000002</v>
      </c>
      <c r="CW596" s="239">
        <v>-93.475376699999998</v>
      </c>
      <c r="CX596" s="239" t="s">
        <v>379</v>
      </c>
      <c r="CY596" s="239" t="s">
        <v>2800</v>
      </c>
    </row>
    <row r="597" spans="1:103" x14ac:dyDescent="0.25">
      <c r="A597" s="239">
        <v>522331</v>
      </c>
      <c r="B597" s="239">
        <v>2</v>
      </c>
      <c r="C597" s="239">
        <v>212</v>
      </c>
      <c r="D597" s="239">
        <v>156.40199999999999</v>
      </c>
      <c r="E597" s="239">
        <v>27</v>
      </c>
      <c r="F597" s="239" t="s">
        <v>2515</v>
      </c>
      <c r="H597" s="239" t="s">
        <v>374</v>
      </c>
      <c r="I597" s="239">
        <v>25</v>
      </c>
      <c r="K597" s="239">
        <v>17043017</v>
      </c>
      <c r="M597" s="239">
        <v>12</v>
      </c>
      <c r="N597" s="239">
        <v>4</v>
      </c>
      <c r="O597" s="239">
        <v>2017</v>
      </c>
      <c r="P597" s="239" t="s">
        <v>381</v>
      </c>
      <c r="Q597" s="239">
        <v>23</v>
      </c>
      <c r="R597" s="239">
        <v>98</v>
      </c>
      <c r="S597" s="239">
        <v>5</v>
      </c>
      <c r="T597" s="239">
        <v>0</v>
      </c>
      <c r="U597" s="239">
        <v>1</v>
      </c>
      <c r="W597" s="239">
        <v>61</v>
      </c>
      <c r="X597" s="239">
        <v>90</v>
      </c>
      <c r="Y597" s="239">
        <v>4</v>
      </c>
      <c r="Z597" s="239">
        <v>7</v>
      </c>
      <c r="AB597" s="239">
        <v>3</v>
      </c>
      <c r="AC597" s="239">
        <v>98</v>
      </c>
      <c r="AD597" s="239" t="s">
        <v>377</v>
      </c>
      <c r="AF597" s="239" t="s">
        <v>378</v>
      </c>
      <c r="AG597" s="239">
        <v>3</v>
      </c>
      <c r="AH597" s="239">
        <v>2</v>
      </c>
      <c r="AI597" s="239">
        <v>2</v>
      </c>
      <c r="AJ597" s="239">
        <v>3</v>
      </c>
      <c r="AK597" s="239">
        <v>21</v>
      </c>
      <c r="AL597" s="239">
        <v>22</v>
      </c>
      <c r="AM597" s="239" t="s">
        <v>374</v>
      </c>
      <c r="AN597" s="239">
        <v>5</v>
      </c>
      <c r="AO597" s="239">
        <v>99</v>
      </c>
      <c r="AS597" s="239">
        <v>15</v>
      </c>
      <c r="AT597" s="239">
        <v>9</v>
      </c>
      <c r="AU597" s="239">
        <v>65</v>
      </c>
      <c r="AV597" s="239">
        <v>13</v>
      </c>
      <c r="AW597" s="239">
        <v>21</v>
      </c>
      <c r="CT597" s="239">
        <v>462463.93357429502</v>
      </c>
      <c r="CU597" s="239">
        <v>4967583.60656852</v>
      </c>
      <c r="CV597" s="239">
        <v>44.860679320000003</v>
      </c>
      <c r="CW597" s="239">
        <v>-93.475103570000002</v>
      </c>
      <c r="CX597" s="239" t="s">
        <v>379</v>
      </c>
      <c r="CY597" s="239" t="s">
        <v>2801</v>
      </c>
    </row>
    <row r="598" spans="1:103" x14ac:dyDescent="0.25">
      <c r="A598" s="239">
        <v>402007</v>
      </c>
      <c r="B598" s="239">
        <v>2</v>
      </c>
      <c r="C598" s="239">
        <v>212</v>
      </c>
      <c r="D598" s="239">
        <v>156.416</v>
      </c>
      <c r="E598" s="239">
        <v>27</v>
      </c>
      <c r="F598" s="239" t="s">
        <v>2515</v>
      </c>
      <c r="H598" s="239" t="s">
        <v>374</v>
      </c>
      <c r="I598" s="239">
        <v>25</v>
      </c>
      <c r="K598" s="239">
        <v>1648208</v>
      </c>
      <c r="M598" s="239">
        <v>12</v>
      </c>
      <c r="N598" s="239">
        <v>10</v>
      </c>
      <c r="O598" s="239">
        <v>2016</v>
      </c>
      <c r="P598" s="239" t="s">
        <v>386</v>
      </c>
      <c r="Q598" s="239">
        <v>20</v>
      </c>
      <c r="R598" s="239" t="s">
        <v>393</v>
      </c>
      <c r="S598" s="239">
        <v>5</v>
      </c>
      <c r="T598" s="239">
        <v>0</v>
      </c>
      <c r="U598" s="239">
        <v>1</v>
      </c>
      <c r="W598" s="239">
        <v>55</v>
      </c>
      <c r="X598" s="239">
        <v>2</v>
      </c>
      <c r="Y598" s="239">
        <v>4</v>
      </c>
      <c r="Z598" s="239">
        <v>4</v>
      </c>
      <c r="AB598" s="239">
        <v>3</v>
      </c>
      <c r="AC598" s="239">
        <v>98</v>
      </c>
      <c r="AD598" s="239" t="s">
        <v>377</v>
      </c>
      <c r="AF598" s="239" t="s">
        <v>378</v>
      </c>
      <c r="AG598" s="239">
        <v>3</v>
      </c>
      <c r="AH598" s="239">
        <v>2</v>
      </c>
      <c r="AI598" s="239">
        <v>2</v>
      </c>
      <c r="AJ598" s="239">
        <v>3</v>
      </c>
      <c r="AK598" s="239">
        <v>32</v>
      </c>
      <c r="AL598" s="239">
        <v>46</v>
      </c>
      <c r="AM598" s="239" t="s">
        <v>374</v>
      </c>
      <c r="AN598" s="239">
        <v>5</v>
      </c>
      <c r="AO598" s="239">
        <v>1</v>
      </c>
      <c r="AS598" s="239">
        <v>14</v>
      </c>
      <c r="AT598" s="239">
        <v>98</v>
      </c>
      <c r="AU598" s="239">
        <v>65</v>
      </c>
      <c r="AV598" s="239">
        <v>13</v>
      </c>
      <c r="AW598" s="239">
        <v>21</v>
      </c>
      <c r="CT598" s="239">
        <v>462483.77736398298</v>
      </c>
      <c r="CU598" s="239">
        <v>4967594.9097771598</v>
      </c>
      <c r="CV598" s="239">
        <v>44.860782110000002</v>
      </c>
      <c r="CW598" s="239">
        <v>-93.474853240000002</v>
      </c>
      <c r="CX598" s="239" t="s">
        <v>379</v>
      </c>
      <c r="CY598" s="239" t="s">
        <v>2802</v>
      </c>
    </row>
    <row r="599" spans="1:103" x14ac:dyDescent="0.25">
      <c r="A599" s="239">
        <v>538695</v>
      </c>
      <c r="B599" s="239">
        <v>2</v>
      </c>
      <c r="C599" s="239">
        <v>212</v>
      </c>
      <c r="D599" s="239">
        <v>156.416</v>
      </c>
      <c r="E599" s="239">
        <v>27</v>
      </c>
      <c r="F599" s="239" t="s">
        <v>2515</v>
      </c>
      <c r="H599" s="239" t="s">
        <v>374</v>
      </c>
      <c r="I599" s="239">
        <v>25</v>
      </c>
      <c r="K599" s="239">
        <v>18501296</v>
      </c>
      <c r="M599" s="239">
        <v>1</v>
      </c>
      <c r="N599" s="239">
        <v>20</v>
      </c>
      <c r="O599" s="239">
        <v>2018</v>
      </c>
      <c r="P599" s="239" t="s">
        <v>386</v>
      </c>
      <c r="Q599" s="239">
        <v>13</v>
      </c>
      <c r="R599" s="239" t="s">
        <v>393</v>
      </c>
      <c r="S599" s="239">
        <v>5</v>
      </c>
      <c r="T599" s="239">
        <v>0</v>
      </c>
      <c r="U599" s="239">
        <v>1</v>
      </c>
      <c r="W599" s="239">
        <v>62</v>
      </c>
      <c r="X599" s="239">
        <v>2</v>
      </c>
      <c r="Y599" s="239">
        <v>1</v>
      </c>
      <c r="Z599" s="239">
        <v>2</v>
      </c>
      <c r="AB599" s="239">
        <v>1</v>
      </c>
      <c r="AC599" s="239">
        <v>98</v>
      </c>
      <c r="AD599" s="239" t="s">
        <v>377</v>
      </c>
      <c r="AF599" s="239" t="s">
        <v>378</v>
      </c>
      <c r="AG599" s="239">
        <v>3</v>
      </c>
      <c r="AH599" s="239">
        <v>2</v>
      </c>
      <c r="AI599" s="239">
        <v>2</v>
      </c>
      <c r="AJ599" s="239">
        <v>3</v>
      </c>
      <c r="AK599" s="239">
        <v>21</v>
      </c>
      <c r="AL599" s="239">
        <v>26</v>
      </c>
      <c r="AM599" s="239" t="s">
        <v>384</v>
      </c>
      <c r="AN599" s="239">
        <v>5</v>
      </c>
      <c r="AO599" s="239">
        <v>72</v>
      </c>
      <c r="AS599" s="239">
        <v>15</v>
      </c>
      <c r="AT599" s="239">
        <v>98</v>
      </c>
      <c r="AU599" s="239">
        <v>65</v>
      </c>
      <c r="AV599" s="239">
        <v>13</v>
      </c>
      <c r="AW599" s="239">
        <v>21</v>
      </c>
      <c r="CT599" s="239">
        <v>462479.90009313403</v>
      </c>
      <c r="CU599" s="239">
        <v>4967603.0056726802</v>
      </c>
      <c r="CV599" s="239">
        <v>44.860854789999998</v>
      </c>
      <c r="CW599" s="239">
        <v>-93.474902920000005</v>
      </c>
      <c r="CX599" s="239" t="s">
        <v>379</v>
      </c>
      <c r="CY599" s="239" t="s">
        <v>2803</v>
      </c>
    </row>
    <row r="600" spans="1:103" x14ac:dyDescent="0.25">
      <c r="A600" s="239">
        <v>509336</v>
      </c>
      <c r="B600" s="239">
        <v>2</v>
      </c>
      <c r="C600" s="239">
        <v>212</v>
      </c>
      <c r="D600" s="239">
        <v>156.41900000000001</v>
      </c>
      <c r="E600" s="239">
        <v>27</v>
      </c>
      <c r="F600" s="239" t="s">
        <v>2515</v>
      </c>
      <c r="H600" s="239" t="s">
        <v>374</v>
      </c>
      <c r="I600" s="239">
        <v>25</v>
      </c>
      <c r="K600" s="239">
        <v>17511583</v>
      </c>
      <c r="M600" s="239">
        <v>10</v>
      </c>
      <c r="N600" s="239">
        <v>17</v>
      </c>
      <c r="O600" s="239">
        <v>2017</v>
      </c>
      <c r="P600" s="239" t="s">
        <v>391</v>
      </c>
      <c r="Q600" s="239">
        <v>6</v>
      </c>
      <c r="R600" s="239" t="s">
        <v>393</v>
      </c>
      <c r="S600" s="239">
        <v>5</v>
      </c>
      <c r="T600" s="239">
        <v>0</v>
      </c>
      <c r="U600" s="239">
        <v>3</v>
      </c>
      <c r="V600" s="239">
        <v>12</v>
      </c>
      <c r="W600" s="239">
        <v>10</v>
      </c>
      <c r="X600" s="239">
        <v>2</v>
      </c>
      <c r="Y600" s="239">
        <v>4</v>
      </c>
      <c r="Z600" s="239">
        <v>1</v>
      </c>
      <c r="AB600" s="239">
        <v>1</v>
      </c>
      <c r="AC600" s="239">
        <v>98</v>
      </c>
      <c r="AD600" s="239" t="s">
        <v>377</v>
      </c>
      <c r="AF600" s="239" t="s">
        <v>378</v>
      </c>
      <c r="AG600" s="239">
        <v>7</v>
      </c>
      <c r="AH600" s="239">
        <v>2</v>
      </c>
      <c r="AI600" s="239">
        <v>3</v>
      </c>
      <c r="AJ600" s="239">
        <v>3</v>
      </c>
      <c r="AK600" s="239">
        <v>21</v>
      </c>
      <c r="AL600" s="239">
        <v>26</v>
      </c>
      <c r="AM600" s="239" t="s">
        <v>374</v>
      </c>
      <c r="AN600" s="239">
        <v>5</v>
      </c>
      <c r="AO600" s="239">
        <v>4</v>
      </c>
      <c r="AS600" s="239">
        <v>15</v>
      </c>
      <c r="AT600" s="239">
        <v>9</v>
      </c>
      <c r="AU600" s="239">
        <v>65</v>
      </c>
      <c r="AV600" s="239">
        <v>13</v>
      </c>
      <c r="AW600" s="239">
        <v>23</v>
      </c>
      <c r="AX600" s="239">
        <v>2</v>
      </c>
      <c r="AY600" s="239">
        <v>2</v>
      </c>
      <c r="AZ600" s="239">
        <v>3</v>
      </c>
      <c r="BA600" s="239">
        <v>26</v>
      </c>
      <c r="BB600" s="239">
        <v>51</v>
      </c>
      <c r="BC600" s="239" t="s">
        <v>384</v>
      </c>
      <c r="BD600" s="239">
        <v>5</v>
      </c>
      <c r="BE600" s="239">
        <v>1</v>
      </c>
      <c r="BI600" s="239">
        <v>15</v>
      </c>
      <c r="BJ600" s="239">
        <v>9</v>
      </c>
      <c r="BK600" s="239">
        <v>65</v>
      </c>
      <c r="BL600" s="239">
        <v>13</v>
      </c>
      <c r="BM600" s="239">
        <v>23</v>
      </c>
      <c r="BN600" s="239">
        <v>2</v>
      </c>
      <c r="BO600" s="239">
        <v>3</v>
      </c>
      <c r="BP600" s="239">
        <v>3</v>
      </c>
      <c r="BQ600" s="239">
        <v>26</v>
      </c>
      <c r="BR600" s="239">
        <v>49</v>
      </c>
      <c r="BS600" s="239" t="s">
        <v>374</v>
      </c>
      <c r="BT600" s="239">
        <v>5</v>
      </c>
      <c r="BU600" s="239">
        <v>1</v>
      </c>
      <c r="BY600" s="239">
        <v>15</v>
      </c>
      <c r="BZ600" s="239">
        <v>9</v>
      </c>
      <c r="CA600" s="239">
        <v>65</v>
      </c>
      <c r="CB600" s="239">
        <v>13</v>
      </c>
      <c r="CC600" s="239">
        <v>23</v>
      </c>
      <c r="CT600" s="239">
        <v>462484.13343493501</v>
      </c>
      <c r="CU600" s="239">
        <v>4967603.0056726802</v>
      </c>
      <c r="CV600" s="239">
        <v>44.860855010000002</v>
      </c>
      <c r="CW600" s="239">
        <v>-93.474849340000006</v>
      </c>
      <c r="CX600" s="239" t="s">
        <v>379</v>
      </c>
      <c r="CY600" s="239" t="s">
        <v>2804</v>
      </c>
    </row>
    <row r="601" spans="1:103" x14ac:dyDescent="0.25">
      <c r="A601" s="239">
        <v>412724</v>
      </c>
      <c r="B601" s="239">
        <v>2</v>
      </c>
      <c r="C601" s="239">
        <v>212</v>
      </c>
      <c r="D601" s="239">
        <v>156.422</v>
      </c>
      <c r="E601" s="239">
        <v>27</v>
      </c>
      <c r="F601" s="239" t="s">
        <v>2515</v>
      </c>
      <c r="H601" s="239" t="s">
        <v>374</v>
      </c>
      <c r="I601" s="239">
        <v>25</v>
      </c>
      <c r="K601" s="239">
        <v>17500393</v>
      </c>
      <c r="M601" s="239">
        <v>1</v>
      </c>
      <c r="N601" s="239">
        <v>9</v>
      </c>
      <c r="O601" s="239">
        <v>2017</v>
      </c>
      <c r="P601" s="239" t="s">
        <v>381</v>
      </c>
      <c r="Q601" s="239">
        <v>15</v>
      </c>
      <c r="R601" s="239" t="s">
        <v>393</v>
      </c>
      <c r="S601" s="239">
        <v>5</v>
      </c>
      <c r="T601" s="239">
        <v>0</v>
      </c>
      <c r="U601" s="239">
        <v>1</v>
      </c>
      <c r="W601" s="239">
        <v>30</v>
      </c>
      <c r="X601" s="239">
        <v>26</v>
      </c>
      <c r="Y601" s="239">
        <v>1</v>
      </c>
      <c r="Z601" s="239">
        <v>4</v>
      </c>
      <c r="AB601" s="239">
        <v>3</v>
      </c>
      <c r="AC601" s="239">
        <v>98</v>
      </c>
      <c r="AD601" s="239" t="s">
        <v>377</v>
      </c>
      <c r="AF601" s="239" t="s">
        <v>378</v>
      </c>
      <c r="AG601" s="239">
        <v>3</v>
      </c>
      <c r="AH601" s="239">
        <v>2</v>
      </c>
      <c r="AI601" s="239">
        <v>2</v>
      </c>
      <c r="AJ601" s="239">
        <v>3</v>
      </c>
      <c r="AK601" s="239">
        <v>21</v>
      </c>
      <c r="AL601" s="239">
        <v>23</v>
      </c>
      <c r="AM601" s="239" t="s">
        <v>374</v>
      </c>
      <c r="AN601" s="239">
        <v>5</v>
      </c>
      <c r="AO601" s="239">
        <v>70</v>
      </c>
      <c r="AS601" s="239">
        <v>11</v>
      </c>
      <c r="AT601" s="239">
        <v>9</v>
      </c>
      <c r="AU601" s="239">
        <v>60</v>
      </c>
      <c r="AV601" s="239">
        <v>13</v>
      </c>
      <c r="AW601" s="239">
        <v>23</v>
      </c>
      <c r="CT601" s="239">
        <v>462490.48344763502</v>
      </c>
      <c r="CU601" s="239">
        <v>4967600.8890017802</v>
      </c>
      <c r="CV601" s="239">
        <v>44.860836290000002</v>
      </c>
      <c r="CW601" s="239">
        <v>-93.47476881</v>
      </c>
      <c r="CX601" s="239" t="s">
        <v>379</v>
      </c>
      <c r="CY601" s="239" t="s">
        <v>2805</v>
      </c>
    </row>
    <row r="602" spans="1:103" x14ac:dyDescent="0.25">
      <c r="A602" s="239">
        <v>661831</v>
      </c>
      <c r="B602" s="239">
        <v>2</v>
      </c>
      <c r="C602" s="239">
        <v>212</v>
      </c>
      <c r="D602" s="239">
        <v>156.435</v>
      </c>
      <c r="E602" s="239">
        <v>27</v>
      </c>
      <c r="F602" s="239" t="s">
        <v>2515</v>
      </c>
      <c r="H602" s="239" t="s">
        <v>374</v>
      </c>
      <c r="I602" s="239">
        <v>25</v>
      </c>
      <c r="K602" s="239">
        <v>18513290</v>
      </c>
      <c r="M602" s="239">
        <v>11</v>
      </c>
      <c r="N602" s="239">
        <v>8</v>
      </c>
      <c r="O602" s="239">
        <v>2018</v>
      </c>
      <c r="P602" s="239" t="s">
        <v>416</v>
      </c>
      <c r="Q602" s="239">
        <v>22</v>
      </c>
      <c r="R602" s="239" t="s">
        <v>376</v>
      </c>
      <c r="S602" s="239">
        <v>5</v>
      </c>
      <c r="T602" s="239">
        <v>0</v>
      </c>
      <c r="U602" s="239">
        <v>1</v>
      </c>
      <c r="W602" s="239">
        <v>55</v>
      </c>
      <c r="X602" s="239">
        <v>2</v>
      </c>
      <c r="Y602" s="239">
        <v>4</v>
      </c>
      <c r="Z602" s="239">
        <v>4</v>
      </c>
      <c r="AB602" s="239">
        <v>3</v>
      </c>
      <c r="AC602" s="239">
        <v>98</v>
      </c>
      <c r="AD602" s="239" t="s">
        <v>377</v>
      </c>
      <c r="AF602" s="239" t="s">
        <v>378</v>
      </c>
      <c r="AG602" s="239">
        <v>3</v>
      </c>
      <c r="AH602" s="239">
        <v>1</v>
      </c>
      <c r="AI602" s="239">
        <v>2</v>
      </c>
      <c r="AJ602" s="239">
        <v>4</v>
      </c>
      <c r="AK602" s="239">
        <v>99</v>
      </c>
      <c r="AS602" s="239">
        <v>15</v>
      </c>
      <c r="AT602" s="239">
        <v>9</v>
      </c>
      <c r="AU602" s="239">
        <v>60</v>
      </c>
      <c r="AV602" s="239">
        <v>11</v>
      </c>
      <c r="AW602" s="239">
        <v>21</v>
      </c>
      <c r="CT602" s="239">
        <v>462513.76682753401</v>
      </c>
      <c r="CU602" s="239">
        <v>4967603.0056726802</v>
      </c>
      <c r="CV602" s="239">
        <v>44.860856570000003</v>
      </c>
      <c r="CW602" s="239">
        <v>-93.474474270000002</v>
      </c>
      <c r="CX602" s="239" t="s">
        <v>379</v>
      </c>
      <c r="CY602" s="239" t="s">
        <v>2806</v>
      </c>
    </row>
    <row r="603" spans="1:103" x14ac:dyDescent="0.25">
      <c r="A603" s="239">
        <v>626534</v>
      </c>
      <c r="B603" s="239">
        <v>2</v>
      </c>
      <c r="C603" s="239">
        <v>212</v>
      </c>
      <c r="D603" s="239">
        <v>156.44300000000001</v>
      </c>
      <c r="E603" s="239">
        <v>27</v>
      </c>
      <c r="F603" s="239" t="s">
        <v>2515</v>
      </c>
      <c r="H603" s="239" t="s">
        <v>374</v>
      </c>
      <c r="I603" s="239">
        <v>25</v>
      </c>
      <c r="K603" s="239">
        <v>18509524</v>
      </c>
      <c r="M603" s="239">
        <v>8</v>
      </c>
      <c r="N603" s="239">
        <v>9</v>
      </c>
      <c r="O603" s="239">
        <v>2018</v>
      </c>
      <c r="P603" s="239" t="s">
        <v>416</v>
      </c>
      <c r="Q603" s="239">
        <v>7</v>
      </c>
      <c r="S603" s="239">
        <v>5</v>
      </c>
      <c r="T603" s="239">
        <v>0</v>
      </c>
      <c r="U603" s="239">
        <v>2</v>
      </c>
      <c r="V603" s="239">
        <v>12</v>
      </c>
      <c r="W603" s="239">
        <v>10</v>
      </c>
      <c r="X603" s="239">
        <v>2</v>
      </c>
      <c r="Y603" s="239">
        <v>1</v>
      </c>
      <c r="Z603" s="239">
        <v>1</v>
      </c>
      <c r="AB603" s="239">
        <v>1</v>
      </c>
      <c r="AC603" s="239">
        <v>98</v>
      </c>
      <c r="AD603" s="239" t="s">
        <v>2807</v>
      </c>
      <c r="AF603" s="239" t="s">
        <v>470</v>
      </c>
      <c r="AG603" s="239">
        <v>7</v>
      </c>
      <c r="AH603" s="239">
        <v>2</v>
      </c>
      <c r="AI603" s="239">
        <v>4</v>
      </c>
      <c r="AJ603" s="239">
        <v>3</v>
      </c>
      <c r="AK603" s="239">
        <v>21</v>
      </c>
      <c r="AL603" s="239">
        <v>34</v>
      </c>
      <c r="AM603" s="239" t="s">
        <v>384</v>
      </c>
      <c r="AN603" s="239">
        <v>5</v>
      </c>
      <c r="AO603" s="239">
        <v>70</v>
      </c>
      <c r="AS603" s="239">
        <v>15</v>
      </c>
      <c r="AT603" s="239">
        <v>9</v>
      </c>
      <c r="AU603" s="239">
        <v>55</v>
      </c>
      <c r="AV603" s="239">
        <v>11</v>
      </c>
      <c r="AW603" s="239">
        <v>21</v>
      </c>
      <c r="AX603" s="239">
        <v>2</v>
      </c>
      <c r="AY603" s="239">
        <v>2</v>
      </c>
      <c r="AZ603" s="239">
        <v>3</v>
      </c>
      <c r="BA603" s="239">
        <v>21</v>
      </c>
      <c r="BB603" s="239">
        <v>35</v>
      </c>
      <c r="BC603" s="239" t="s">
        <v>384</v>
      </c>
      <c r="BD603" s="239">
        <v>5</v>
      </c>
      <c r="BE603" s="239">
        <v>4</v>
      </c>
      <c r="BI603" s="239">
        <v>15</v>
      </c>
      <c r="BJ603" s="239">
        <v>9</v>
      </c>
      <c r="BK603" s="239">
        <v>55</v>
      </c>
      <c r="BL603" s="239">
        <v>11</v>
      </c>
      <c r="BM603" s="239">
        <v>21</v>
      </c>
      <c r="CT603" s="239">
        <v>462522.23351113399</v>
      </c>
      <c r="CU603" s="239">
        <v>4967628.4057234796</v>
      </c>
      <c r="CV603" s="239">
        <v>44.861085660000001</v>
      </c>
      <c r="CW603" s="239">
        <v>-93.474368990000002</v>
      </c>
      <c r="CX603" s="239" t="s">
        <v>379</v>
      </c>
      <c r="CY603" s="239" t="s">
        <v>2808</v>
      </c>
    </row>
    <row r="604" spans="1:103" x14ac:dyDescent="0.25">
      <c r="A604" s="239">
        <v>10784057</v>
      </c>
      <c r="B604" s="239">
        <v>2</v>
      </c>
      <c r="C604" s="239">
        <v>212</v>
      </c>
      <c r="D604" s="239">
        <v>156.477</v>
      </c>
      <c r="E604" s="239">
        <v>27</v>
      </c>
      <c r="F604" s="239" t="s">
        <v>2515</v>
      </c>
      <c r="H604" s="239" t="s">
        <v>374</v>
      </c>
      <c r="I604" s="239">
        <v>25</v>
      </c>
      <c r="K604" s="239">
        <v>12003387</v>
      </c>
      <c r="L604" s="239">
        <v>120220049</v>
      </c>
      <c r="M604" s="239">
        <v>1</v>
      </c>
      <c r="N604" s="239">
        <v>20</v>
      </c>
      <c r="O604" s="239">
        <v>2012</v>
      </c>
      <c r="P604" s="239" t="s">
        <v>383</v>
      </c>
      <c r="Q604" s="239">
        <v>10</v>
      </c>
      <c r="R604" s="239" t="s">
        <v>393</v>
      </c>
      <c r="S604" s="239">
        <v>5</v>
      </c>
      <c r="T604" s="239">
        <v>0</v>
      </c>
      <c r="U604" s="239">
        <v>1</v>
      </c>
      <c r="V604" s="239">
        <v>90</v>
      </c>
      <c r="W604" s="239">
        <v>32</v>
      </c>
      <c r="X604" s="239">
        <v>26</v>
      </c>
      <c r="Y604" s="239">
        <v>1</v>
      </c>
      <c r="Z604" s="239">
        <v>4</v>
      </c>
      <c r="AA604" s="239">
        <v>4</v>
      </c>
      <c r="AB604" s="239">
        <v>3</v>
      </c>
      <c r="AC604" s="239">
        <v>98</v>
      </c>
      <c r="AD604" s="239">
        <v>212</v>
      </c>
      <c r="AE604" s="239" t="s">
        <v>2809</v>
      </c>
      <c r="AF604" s="239" t="s">
        <v>378</v>
      </c>
      <c r="AG604" s="239">
        <v>3</v>
      </c>
      <c r="AH604" s="239">
        <v>2</v>
      </c>
      <c r="AI604" s="239">
        <v>2</v>
      </c>
      <c r="AJ604" s="239">
        <v>3</v>
      </c>
      <c r="AK604" s="239">
        <v>21</v>
      </c>
      <c r="AL604" s="239">
        <v>41</v>
      </c>
      <c r="AM604" s="239" t="s">
        <v>384</v>
      </c>
      <c r="AN604" s="239">
        <v>5</v>
      </c>
      <c r="AO604" s="239">
        <v>3</v>
      </c>
      <c r="AP604" s="239">
        <v>1</v>
      </c>
      <c r="AS604" s="239">
        <v>1</v>
      </c>
      <c r="AT604" s="239">
        <v>98</v>
      </c>
      <c r="AU604" s="239">
        <v>55</v>
      </c>
      <c r="AV604" s="239">
        <v>10</v>
      </c>
      <c r="AW604" s="239">
        <v>21</v>
      </c>
      <c r="CT604" s="239">
        <v>462576</v>
      </c>
      <c r="CU604" s="239">
        <v>4967630</v>
      </c>
      <c r="CV604" s="239">
        <v>44.861101499999997</v>
      </c>
      <c r="CW604" s="239">
        <v>-93.473683600000001</v>
      </c>
      <c r="CX604" s="239" t="s">
        <v>379</v>
      </c>
      <c r="CY604" s="239" t="s">
        <v>2810</v>
      </c>
    </row>
    <row r="605" spans="1:103" x14ac:dyDescent="0.25">
      <c r="A605" s="239">
        <v>10841521</v>
      </c>
      <c r="B605" s="239">
        <v>2</v>
      </c>
      <c r="C605" s="239">
        <v>212</v>
      </c>
      <c r="D605" s="239">
        <v>156.477</v>
      </c>
      <c r="E605" s="239">
        <v>27</v>
      </c>
      <c r="F605" s="239" t="s">
        <v>2515</v>
      </c>
      <c r="H605" s="239" t="s">
        <v>374</v>
      </c>
      <c r="I605" s="239">
        <v>25</v>
      </c>
      <c r="K605" s="239">
        <v>12512468</v>
      </c>
      <c r="L605" s="239">
        <v>123520278</v>
      </c>
      <c r="M605" s="239">
        <v>12</v>
      </c>
      <c r="N605" s="239">
        <v>14</v>
      </c>
      <c r="O605" s="239">
        <v>2012</v>
      </c>
      <c r="P605" s="239" t="s">
        <v>383</v>
      </c>
      <c r="Q605" s="239">
        <v>18</v>
      </c>
      <c r="R605" s="239" t="s">
        <v>376</v>
      </c>
      <c r="S605" s="239">
        <v>3</v>
      </c>
      <c r="T605" s="239">
        <v>0</v>
      </c>
      <c r="U605" s="239">
        <v>4</v>
      </c>
      <c r="V605" s="239">
        <v>8</v>
      </c>
      <c r="W605" s="239">
        <v>10</v>
      </c>
      <c r="X605" s="239">
        <v>2</v>
      </c>
      <c r="Y605" s="239">
        <v>4</v>
      </c>
      <c r="Z605" s="239">
        <v>1</v>
      </c>
      <c r="AB605" s="239">
        <v>2</v>
      </c>
      <c r="AC605" s="239">
        <v>98</v>
      </c>
      <c r="AD605" s="239" t="s">
        <v>404</v>
      </c>
      <c r="AE605" s="239">
        <v>5</v>
      </c>
      <c r="AF605" s="239" t="s">
        <v>378</v>
      </c>
      <c r="AG605" s="239">
        <v>8</v>
      </c>
      <c r="AH605" s="239">
        <v>2</v>
      </c>
      <c r="AI605" s="239">
        <v>2</v>
      </c>
      <c r="AJ605" s="239">
        <v>4</v>
      </c>
      <c r="AK605" s="239">
        <v>21</v>
      </c>
      <c r="AL605" s="239">
        <v>49</v>
      </c>
      <c r="AM605" s="239" t="s">
        <v>384</v>
      </c>
      <c r="AN605" s="239">
        <v>5</v>
      </c>
      <c r="AO605" s="239">
        <v>1</v>
      </c>
      <c r="AS605" s="239">
        <v>1</v>
      </c>
      <c r="AT605" s="239">
        <v>98</v>
      </c>
      <c r="AU605" s="239">
        <v>60</v>
      </c>
      <c r="AV605" s="239">
        <v>10</v>
      </c>
      <c r="AW605" s="239">
        <v>20</v>
      </c>
      <c r="AX605" s="239">
        <v>2</v>
      </c>
      <c r="AY605" s="239">
        <v>2</v>
      </c>
      <c r="AZ605" s="239">
        <v>3</v>
      </c>
      <c r="BA605" s="239">
        <v>21</v>
      </c>
      <c r="BB605" s="239">
        <v>24</v>
      </c>
      <c r="BC605" s="239" t="s">
        <v>384</v>
      </c>
      <c r="BD605" s="239">
        <v>5</v>
      </c>
      <c r="BE605" s="239">
        <v>15</v>
      </c>
      <c r="BF605" s="239">
        <v>72</v>
      </c>
      <c r="BI605" s="239">
        <v>1</v>
      </c>
      <c r="BJ605" s="239">
        <v>98</v>
      </c>
      <c r="BK605" s="239">
        <v>60</v>
      </c>
      <c r="BL605" s="239">
        <v>10</v>
      </c>
      <c r="BM605" s="239">
        <v>20</v>
      </c>
      <c r="BN605" s="239">
        <v>2</v>
      </c>
      <c r="BO605" s="239">
        <v>4</v>
      </c>
      <c r="BP605" s="239">
        <v>4</v>
      </c>
      <c r="BQ605" s="239">
        <v>21</v>
      </c>
      <c r="BR605" s="239">
        <v>55</v>
      </c>
      <c r="BS605" s="239" t="s">
        <v>384</v>
      </c>
      <c r="BT605" s="239">
        <v>5</v>
      </c>
      <c r="BU605" s="239">
        <v>1</v>
      </c>
      <c r="BY605" s="239">
        <v>1</v>
      </c>
      <c r="BZ605" s="239">
        <v>98</v>
      </c>
      <c r="CA605" s="239">
        <v>60</v>
      </c>
      <c r="CB605" s="239">
        <v>10</v>
      </c>
      <c r="CC605" s="239">
        <v>20</v>
      </c>
      <c r="CD605" s="239">
        <v>2</v>
      </c>
      <c r="CE605" s="239">
        <v>2</v>
      </c>
      <c r="CF605" s="239">
        <v>4</v>
      </c>
      <c r="CG605" s="239">
        <v>21</v>
      </c>
      <c r="CH605" s="239">
        <v>19</v>
      </c>
      <c r="CI605" s="239" t="s">
        <v>384</v>
      </c>
      <c r="CJ605" s="239">
        <v>5</v>
      </c>
      <c r="CK605" s="239">
        <v>1</v>
      </c>
      <c r="CO605" s="239">
        <v>1</v>
      </c>
      <c r="CP605" s="239">
        <v>98</v>
      </c>
      <c r="CQ605" s="239">
        <v>60</v>
      </c>
      <c r="CR605" s="239">
        <v>10</v>
      </c>
      <c r="CS605" s="239">
        <v>20</v>
      </c>
      <c r="CT605" s="239">
        <v>462576</v>
      </c>
      <c r="CU605" s="239">
        <v>4967630</v>
      </c>
      <c r="CV605" s="239">
        <v>44.861101499999997</v>
      </c>
      <c r="CW605" s="239">
        <v>-93.473683600000001</v>
      </c>
      <c r="CX605" s="239" t="s">
        <v>379</v>
      </c>
      <c r="CY605" s="239" t="s">
        <v>2811</v>
      </c>
    </row>
    <row r="606" spans="1:103" x14ac:dyDescent="0.25">
      <c r="A606" s="239">
        <v>10857955</v>
      </c>
      <c r="B606" s="239">
        <v>2</v>
      </c>
      <c r="C606" s="239">
        <v>212</v>
      </c>
      <c r="D606" s="239">
        <v>156.477</v>
      </c>
      <c r="E606" s="239">
        <v>27</v>
      </c>
      <c r="F606" s="239" t="s">
        <v>2515</v>
      </c>
      <c r="H606" s="239" t="s">
        <v>374</v>
      </c>
      <c r="I606" s="239">
        <v>25</v>
      </c>
      <c r="K606" s="239">
        <v>13500642</v>
      </c>
      <c r="L606" s="239">
        <v>130170235</v>
      </c>
      <c r="M606" s="239">
        <v>1</v>
      </c>
      <c r="N606" s="239">
        <v>17</v>
      </c>
      <c r="O606" s="239">
        <v>2013</v>
      </c>
      <c r="P606" s="239" t="s">
        <v>416</v>
      </c>
      <c r="Q606" s="239">
        <v>7</v>
      </c>
      <c r="R606" s="239" t="s">
        <v>393</v>
      </c>
      <c r="S606" s="239">
        <v>5</v>
      </c>
      <c r="T606" s="239">
        <v>0</v>
      </c>
      <c r="U606" s="239">
        <v>2</v>
      </c>
      <c r="V606" s="239">
        <v>1</v>
      </c>
      <c r="W606" s="239">
        <v>10</v>
      </c>
      <c r="X606" s="239">
        <v>2</v>
      </c>
      <c r="Y606" s="239">
        <v>1</v>
      </c>
      <c r="Z606" s="239">
        <v>1</v>
      </c>
      <c r="AB606" s="239">
        <v>1</v>
      </c>
      <c r="AC606" s="239">
        <v>98</v>
      </c>
      <c r="AD606" s="239" t="s">
        <v>404</v>
      </c>
      <c r="AE606" s="239" t="s">
        <v>2809</v>
      </c>
      <c r="AF606" s="239" t="s">
        <v>378</v>
      </c>
      <c r="AG606" s="239">
        <v>7</v>
      </c>
      <c r="AH606" s="239">
        <v>2</v>
      </c>
      <c r="AI606" s="239">
        <v>4</v>
      </c>
      <c r="AJ606" s="239">
        <v>3</v>
      </c>
      <c r="AK606" s="239">
        <v>21</v>
      </c>
      <c r="AL606" s="239">
        <v>51</v>
      </c>
      <c r="AM606" s="239" t="s">
        <v>384</v>
      </c>
      <c r="AN606" s="239">
        <v>5</v>
      </c>
      <c r="AO606" s="239">
        <v>1</v>
      </c>
      <c r="AS606" s="239">
        <v>1</v>
      </c>
      <c r="AT606" s="239">
        <v>98</v>
      </c>
      <c r="AU606" s="239">
        <v>55</v>
      </c>
      <c r="AV606" s="239">
        <v>11</v>
      </c>
      <c r="AW606" s="239">
        <v>21</v>
      </c>
      <c r="AX606" s="239">
        <v>2</v>
      </c>
      <c r="AY606" s="239">
        <v>2</v>
      </c>
      <c r="AZ606" s="239">
        <v>3</v>
      </c>
      <c r="BA606" s="239">
        <v>21</v>
      </c>
      <c r="BB606" s="239">
        <v>38</v>
      </c>
      <c r="BC606" s="239" t="s">
        <v>374</v>
      </c>
      <c r="BD606" s="239">
        <v>5</v>
      </c>
      <c r="BE606" s="239">
        <v>5</v>
      </c>
      <c r="BI606" s="239">
        <v>1</v>
      </c>
      <c r="BJ606" s="239">
        <v>98</v>
      </c>
      <c r="BK606" s="239">
        <v>55</v>
      </c>
      <c r="BL606" s="239">
        <v>11</v>
      </c>
      <c r="BM606" s="239">
        <v>21</v>
      </c>
      <c r="CT606" s="239">
        <v>462576</v>
      </c>
      <c r="CU606" s="239">
        <v>4967630</v>
      </c>
      <c r="CV606" s="239">
        <v>44.861101499999997</v>
      </c>
      <c r="CW606" s="239">
        <v>-93.473683600000001</v>
      </c>
      <c r="CX606" s="239" t="s">
        <v>379</v>
      </c>
      <c r="CY606" s="239" t="s">
        <v>2812</v>
      </c>
    </row>
    <row r="607" spans="1:103" x14ac:dyDescent="0.25">
      <c r="A607" s="239">
        <v>10859495</v>
      </c>
      <c r="B607" s="239">
        <v>2</v>
      </c>
      <c r="C607" s="239">
        <v>212</v>
      </c>
      <c r="D607" s="239">
        <v>156.477</v>
      </c>
      <c r="E607" s="239">
        <v>27</v>
      </c>
      <c r="F607" s="239" t="s">
        <v>2515</v>
      </c>
      <c r="H607" s="239" t="s">
        <v>374</v>
      </c>
      <c r="I607" s="239">
        <v>25</v>
      </c>
      <c r="K607" s="239">
        <v>13005401</v>
      </c>
      <c r="L607" s="239">
        <v>130380001</v>
      </c>
      <c r="M607" s="239">
        <v>2</v>
      </c>
      <c r="N607" s="239">
        <v>3</v>
      </c>
      <c r="O607" s="239">
        <v>2013</v>
      </c>
      <c r="P607" s="239" t="s">
        <v>389</v>
      </c>
      <c r="Q607" s="239">
        <v>22</v>
      </c>
      <c r="R607" s="239" t="s">
        <v>393</v>
      </c>
      <c r="S607" s="239">
        <v>4</v>
      </c>
      <c r="T607" s="239">
        <v>0</v>
      </c>
      <c r="U607" s="239">
        <v>1</v>
      </c>
      <c r="V607" s="239">
        <v>7</v>
      </c>
      <c r="W607" s="239">
        <v>53</v>
      </c>
      <c r="X607" s="239">
        <v>2</v>
      </c>
      <c r="Y607" s="239">
        <v>4</v>
      </c>
      <c r="Z607" s="239">
        <v>7</v>
      </c>
      <c r="AA607" s="239">
        <v>4</v>
      </c>
      <c r="AB607" s="239">
        <v>5</v>
      </c>
      <c r="AC607" s="239">
        <v>98</v>
      </c>
      <c r="AD607" s="239" t="s">
        <v>2318</v>
      </c>
      <c r="AE607" s="239" t="s">
        <v>2729</v>
      </c>
      <c r="AF607" s="239" t="s">
        <v>378</v>
      </c>
      <c r="AG607" s="239">
        <v>3</v>
      </c>
      <c r="AH607" s="239">
        <v>2</v>
      </c>
      <c r="AI607" s="239">
        <v>2</v>
      </c>
      <c r="AJ607" s="239">
        <v>3</v>
      </c>
      <c r="AK607" s="239">
        <v>21</v>
      </c>
      <c r="AL607" s="239">
        <v>31</v>
      </c>
      <c r="AM607" s="239" t="s">
        <v>374</v>
      </c>
      <c r="AN607" s="239">
        <v>5</v>
      </c>
      <c r="AO607" s="239">
        <v>3</v>
      </c>
      <c r="AS607" s="239">
        <v>1</v>
      </c>
      <c r="AT607" s="239">
        <v>98</v>
      </c>
      <c r="AU607" s="239">
        <v>65</v>
      </c>
      <c r="AV607" s="239">
        <v>10</v>
      </c>
      <c r="AW607" s="239">
        <v>21</v>
      </c>
      <c r="CT607" s="239">
        <v>462576</v>
      </c>
      <c r="CU607" s="239">
        <v>4967630</v>
      </c>
      <c r="CV607" s="239">
        <v>44.861101499999997</v>
      </c>
      <c r="CW607" s="239">
        <v>-93.473683600000001</v>
      </c>
      <c r="CX607" s="239" t="s">
        <v>379</v>
      </c>
      <c r="CY607" s="239" t="s">
        <v>2813</v>
      </c>
    </row>
    <row r="608" spans="1:103" x14ac:dyDescent="0.25">
      <c r="A608" s="239">
        <v>10925290</v>
      </c>
      <c r="B608" s="239">
        <v>2</v>
      </c>
      <c r="C608" s="239">
        <v>212</v>
      </c>
      <c r="D608" s="239">
        <v>156.477</v>
      </c>
      <c r="E608" s="239">
        <v>27</v>
      </c>
      <c r="F608" s="239" t="s">
        <v>2515</v>
      </c>
      <c r="H608" s="239" t="s">
        <v>374</v>
      </c>
      <c r="I608" s="239">
        <v>25</v>
      </c>
      <c r="K608" s="239">
        <v>13053292</v>
      </c>
      <c r="L608" s="239">
        <v>133640092</v>
      </c>
      <c r="M608" s="239">
        <v>12</v>
      </c>
      <c r="N608" s="239">
        <v>30</v>
      </c>
      <c r="O608" s="239">
        <v>2013</v>
      </c>
      <c r="P608" s="239" t="s">
        <v>381</v>
      </c>
      <c r="Q608" s="239">
        <v>11</v>
      </c>
      <c r="R608" s="239" t="s">
        <v>393</v>
      </c>
      <c r="S608" s="239">
        <v>5</v>
      </c>
      <c r="T608" s="239">
        <v>0</v>
      </c>
      <c r="U608" s="239">
        <v>1</v>
      </c>
      <c r="V608" s="239">
        <v>7</v>
      </c>
      <c r="W608" s="239">
        <v>54</v>
      </c>
      <c r="X608" s="239">
        <v>2</v>
      </c>
      <c r="Y608" s="239">
        <v>1</v>
      </c>
      <c r="Z608" s="239">
        <v>2</v>
      </c>
      <c r="AA608" s="239">
        <v>4</v>
      </c>
      <c r="AB608" s="239">
        <v>3</v>
      </c>
      <c r="AC608" s="239">
        <v>98</v>
      </c>
      <c r="AD608" s="239" t="s">
        <v>400</v>
      </c>
      <c r="AE608" s="239" t="s">
        <v>2814</v>
      </c>
      <c r="AF608" s="239" t="s">
        <v>378</v>
      </c>
      <c r="AG608" s="239">
        <v>3</v>
      </c>
      <c r="AH608" s="239">
        <v>2</v>
      </c>
      <c r="AI608" s="239">
        <v>2</v>
      </c>
      <c r="AJ608" s="239">
        <v>3</v>
      </c>
      <c r="AK608" s="239">
        <v>21</v>
      </c>
      <c r="AL608" s="239">
        <v>54</v>
      </c>
      <c r="AM608" s="239" t="s">
        <v>384</v>
      </c>
      <c r="AN608" s="239">
        <v>5</v>
      </c>
      <c r="AO608" s="239">
        <v>3</v>
      </c>
      <c r="AS608" s="239">
        <v>4</v>
      </c>
      <c r="AT608" s="239">
        <v>98</v>
      </c>
      <c r="AU608" s="239">
        <v>65</v>
      </c>
      <c r="AV608" s="239">
        <v>10</v>
      </c>
      <c r="AW608" s="239">
        <v>20</v>
      </c>
      <c r="CT608" s="239">
        <v>462576</v>
      </c>
      <c r="CU608" s="239">
        <v>4967630</v>
      </c>
      <c r="CV608" s="239">
        <v>44.861101499999997</v>
      </c>
      <c r="CW608" s="239">
        <v>-93.473683600000001</v>
      </c>
      <c r="CX608" s="239" t="s">
        <v>379</v>
      </c>
      <c r="CY608" s="239" t="s">
        <v>2815</v>
      </c>
    </row>
    <row r="609" spans="1:103" x14ac:dyDescent="0.25">
      <c r="A609" s="239">
        <v>10925822</v>
      </c>
      <c r="B609" s="239">
        <v>2</v>
      </c>
      <c r="C609" s="239">
        <v>212</v>
      </c>
      <c r="D609" s="239">
        <v>156.477</v>
      </c>
      <c r="E609" s="239">
        <v>27</v>
      </c>
      <c r="F609" s="239" t="s">
        <v>2515</v>
      </c>
      <c r="H609" s="239" t="s">
        <v>374</v>
      </c>
      <c r="I609" s="239">
        <v>25</v>
      </c>
      <c r="K609" s="239">
        <v>13514048</v>
      </c>
      <c r="L609" s="239">
        <v>140010285</v>
      </c>
      <c r="M609" s="239">
        <v>12</v>
      </c>
      <c r="N609" s="239">
        <v>31</v>
      </c>
      <c r="O609" s="239">
        <v>2013</v>
      </c>
      <c r="P609" s="239" t="s">
        <v>391</v>
      </c>
      <c r="Q609" s="239">
        <v>10</v>
      </c>
      <c r="R609" s="239" t="s">
        <v>376</v>
      </c>
      <c r="S609" s="239">
        <v>5</v>
      </c>
      <c r="T609" s="239">
        <v>0</v>
      </c>
      <c r="U609" s="239">
        <v>1</v>
      </c>
      <c r="V609" s="239">
        <v>7</v>
      </c>
      <c r="W609" s="239">
        <v>70</v>
      </c>
      <c r="X609" s="239">
        <v>25</v>
      </c>
      <c r="Y609" s="239">
        <v>1</v>
      </c>
      <c r="Z609" s="239">
        <v>2</v>
      </c>
      <c r="AB609" s="239">
        <v>5</v>
      </c>
      <c r="AC609" s="239">
        <v>98</v>
      </c>
      <c r="AD609" s="239" t="s">
        <v>2816</v>
      </c>
      <c r="AE609" s="239">
        <v>5</v>
      </c>
      <c r="AF609" s="239" t="s">
        <v>378</v>
      </c>
      <c r="AG609" s="239">
        <v>3</v>
      </c>
      <c r="AH609" s="239">
        <v>2</v>
      </c>
      <c r="AI609" s="239">
        <v>2</v>
      </c>
      <c r="AJ609" s="239">
        <v>4</v>
      </c>
      <c r="AK609" s="239">
        <v>21</v>
      </c>
      <c r="AL609" s="239">
        <v>32</v>
      </c>
      <c r="AM609" s="239" t="s">
        <v>384</v>
      </c>
      <c r="AN609" s="239">
        <v>5</v>
      </c>
      <c r="AO609" s="239">
        <v>3</v>
      </c>
      <c r="AP609" s="239">
        <v>15</v>
      </c>
      <c r="AS609" s="239">
        <v>1</v>
      </c>
      <c r="AT609" s="239">
        <v>98</v>
      </c>
      <c r="AU609" s="239">
        <v>60</v>
      </c>
      <c r="AV609" s="239">
        <v>10</v>
      </c>
      <c r="AW609" s="239">
        <v>21</v>
      </c>
      <c r="CT609" s="239">
        <v>462576</v>
      </c>
      <c r="CU609" s="239">
        <v>4967630</v>
      </c>
      <c r="CV609" s="239">
        <v>44.861101499999997</v>
      </c>
      <c r="CW609" s="239">
        <v>-93.473683600000001</v>
      </c>
      <c r="CX609" s="239" t="s">
        <v>379</v>
      </c>
      <c r="CY609" s="239" t="s">
        <v>2817</v>
      </c>
    </row>
    <row r="610" spans="1:103" x14ac:dyDescent="0.25">
      <c r="A610" s="239">
        <v>10925857</v>
      </c>
      <c r="B610" s="239">
        <v>2</v>
      </c>
      <c r="C610" s="239">
        <v>212</v>
      </c>
      <c r="D610" s="239">
        <v>156.477</v>
      </c>
      <c r="E610" s="239">
        <v>27</v>
      </c>
      <c r="F610" s="239" t="s">
        <v>2515</v>
      </c>
      <c r="H610" s="239" t="s">
        <v>374</v>
      </c>
      <c r="I610" s="239">
        <v>25</v>
      </c>
      <c r="K610" s="239">
        <v>13514046</v>
      </c>
      <c r="L610" s="239">
        <v>140010338</v>
      </c>
      <c r="M610" s="239">
        <v>12</v>
      </c>
      <c r="N610" s="239">
        <v>31</v>
      </c>
      <c r="O610" s="239">
        <v>2013</v>
      </c>
      <c r="P610" s="239" t="s">
        <v>391</v>
      </c>
      <c r="Q610" s="239">
        <v>10</v>
      </c>
      <c r="R610" s="239" t="s">
        <v>207</v>
      </c>
      <c r="S610" s="239">
        <v>4</v>
      </c>
      <c r="T610" s="239">
        <v>0</v>
      </c>
      <c r="U610" s="239">
        <v>1</v>
      </c>
      <c r="V610" s="239">
        <v>4</v>
      </c>
      <c r="W610" s="239">
        <v>83</v>
      </c>
      <c r="X610" s="239">
        <v>2</v>
      </c>
      <c r="Y610" s="239">
        <v>1</v>
      </c>
      <c r="Z610" s="239">
        <v>2</v>
      </c>
      <c r="AB610" s="239">
        <v>5</v>
      </c>
      <c r="AC610" s="239">
        <v>98</v>
      </c>
      <c r="AD610" s="239" t="s">
        <v>404</v>
      </c>
      <c r="AE610" s="239" t="s">
        <v>2818</v>
      </c>
      <c r="AF610" s="239" t="s">
        <v>378</v>
      </c>
      <c r="AG610" s="239">
        <v>3</v>
      </c>
      <c r="AH610" s="239">
        <v>2</v>
      </c>
      <c r="AI610" s="239">
        <v>4</v>
      </c>
      <c r="AJ610" s="239">
        <v>4</v>
      </c>
      <c r="AK610" s="239">
        <v>21</v>
      </c>
      <c r="AL610" s="239">
        <v>25</v>
      </c>
      <c r="AM610" s="239" t="s">
        <v>384</v>
      </c>
      <c r="AN610" s="239">
        <v>5</v>
      </c>
      <c r="AO610" s="239">
        <v>16</v>
      </c>
      <c r="AS610" s="239">
        <v>3</v>
      </c>
      <c r="AT610" s="239">
        <v>98</v>
      </c>
      <c r="AU610" s="239">
        <v>65</v>
      </c>
      <c r="AV610" s="239">
        <v>10</v>
      </c>
      <c r="AW610" s="239">
        <v>20</v>
      </c>
      <c r="CT610" s="239">
        <v>462576</v>
      </c>
      <c r="CU610" s="239">
        <v>4967630</v>
      </c>
      <c r="CV610" s="239">
        <v>44.861101499999997</v>
      </c>
      <c r="CW610" s="239">
        <v>-93.473683600000001</v>
      </c>
      <c r="CX610" s="239" t="s">
        <v>379</v>
      </c>
      <c r="CY610" s="239" t="s">
        <v>2819</v>
      </c>
    </row>
    <row r="611" spans="1:103" x14ac:dyDescent="0.25">
      <c r="A611" s="239">
        <v>10952458</v>
      </c>
      <c r="B611" s="239">
        <v>2</v>
      </c>
      <c r="C611" s="239">
        <v>212</v>
      </c>
      <c r="D611" s="239">
        <v>156.477</v>
      </c>
      <c r="E611" s="239">
        <v>27</v>
      </c>
      <c r="H611" s="239" t="s">
        <v>374</v>
      </c>
      <c r="I611" s="239">
        <v>25</v>
      </c>
      <c r="K611" s="239">
        <v>14502713</v>
      </c>
      <c r="L611" s="239">
        <v>140560716</v>
      </c>
      <c r="M611" s="239">
        <v>2</v>
      </c>
      <c r="N611" s="239">
        <v>23</v>
      </c>
      <c r="O611" s="239">
        <v>2014</v>
      </c>
      <c r="P611" s="239" t="s">
        <v>389</v>
      </c>
      <c r="Q611" s="239">
        <v>16</v>
      </c>
      <c r="R611" s="239" t="s">
        <v>376</v>
      </c>
      <c r="S611" s="239">
        <v>5</v>
      </c>
      <c r="T611" s="239">
        <v>0</v>
      </c>
      <c r="U611" s="239">
        <v>1</v>
      </c>
      <c r="V611" s="239">
        <v>7</v>
      </c>
      <c r="W611" s="239">
        <v>70</v>
      </c>
      <c r="X611" s="239">
        <v>2</v>
      </c>
      <c r="Y611" s="239">
        <v>1</v>
      </c>
      <c r="Z611" s="239">
        <v>1</v>
      </c>
      <c r="AB611" s="239">
        <v>2</v>
      </c>
      <c r="AC611" s="239">
        <v>98</v>
      </c>
      <c r="AD611" s="239" t="s">
        <v>404</v>
      </c>
      <c r="AE611" s="239" t="s">
        <v>2809</v>
      </c>
      <c r="AF611" s="239" t="s">
        <v>378</v>
      </c>
      <c r="AG611" s="239">
        <v>3</v>
      </c>
      <c r="AH611" s="239">
        <v>2</v>
      </c>
      <c r="AI611" s="239">
        <v>2</v>
      </c>
      <c r="AJ611" s="239">
        <v>3</v>
      </c>
      <c r="AK611" s="239">
        <v>21</v>
      </c>
      <c r="AL611" s="239">
        <v>27</v>
      </c>
      <c r="AM611" s="239" t="s">
        <v>374</v>
      </c>
      <c r="AN611" s="239">
        <v>5</v>
      </c>
      <c r="AO611" s="239">
        <v>1</v>
      </c>
      <c r="AS611" s="239">
        <v>1</v>
      </c>
      <c r="AT611" s="239">
        <v>98</v>
      </c>
      <c r="AU611" s="239">
        <v>60</v>
      </c>
      <c r="AV611" s="239">
        <v>10</v>
      </c>
      <c r="AW611" s="239">
        <v>25</v>
      </c>
      <c r="CT611" s="239">
        <v>462576</v>
      </c>
      <c r="CU611" s="239">
        <v>4967630</v>
      </c>
      <c r="CV611" s="239">
        <v>44.861101499999997</v>
      </c>
      <c r="CW611" s="239">
        <v>-93.473683600000001</v>
      </c>
      <c r="CX611" s="239" t="s">
        <v>379</v>
      </c>
      <c r="CY611" s="239" t="s">
        <v>2820</v>
      </c>
    </row>
    <row r="612" spans="1:103" x14ac:dyDescent="0.25">
      <c r="A612" s="239">
        <v>10968679</v>
      </c>
      <c r="B612" s="239">
        <v>2</v>
      </c>
      <c r="C612" s="239">
        <v>212</v>
      </c>
      <c r="D612" s="239">
        <v>156.477</v>
      </c>
      <c r="E612" s="239">
        <v>27</v>
      </c>
      <c r="F612" s="239" t="s">
        <v>2515</v>
      </c>
      <c r="H612" s="239" t="s">
        <v>374</v>
      </c>
      <c r="I612" s="239">
        <v>25</v>
      </c>
      <c r="K612" s="239">
        <v>201400025057</v>
      </c>
      <c r="L612" s="239">
        <v>141910068</v>
      </c>
      <c r="M612" s="239">
        <v>7</v>
      </c>
      <c r="N612" s="239">
        <v>1</v>
      </c>
      <c r="O612" s="239">
        <v>2014</v>
      </c>
      <c r="P612" s="239" t="s">
        <v>391</v>
      </c>
      <c r="Q612" s="239">
        <v>13</v>
      </c>
      <c r="S612" s="239">
        <v>5</v>
      </c>
      <c r="T612" s="239">
        <v>0</v>
      </c>
      <c r="U612" s="239">
        <v>1</v>
      </c>
      <c r="V612" s="239">
        <v>4</v>
      </c>
      <c r="W612" s="239">
        <v>41</v>
      </c>
      <c r="X612" s="239">
        <v>29</v>
      </c>
      <c r="Y612" s="239">
        <v>1</v>
      </c>
      <c r="Z612" s="239">
        <v>3</v>
      </c>
      <c r="AB612" s="239">
        <v>2</v>
      </c>
      <c r="AC612" s="239">
        <v>98</v>
      </c>
      <c r="AF612" s="239" t="s">
        <v>378</v>
      </c>
      <c r="AG612" s="239">
        <v>3</v>
      </c>
      <c r="AH612" s="239">
        <v>2</v>
      </c>
      <c r="AI612" s="239">
        <v>2</v>
      </c>
      <c r="AJ612" s="239">
        <v>4</v>
      </c>
      <c r="AK612" s="239">
        <v>21</v>
      </c>
      <c r="AL612" s="239">
        <v>34</v>
      </c>
      <c r="AM612" s="239" t="s">
        <v>374</v>
      </c>
      <c r="AS612" s="239">
        <v>2</v>
      </c>
      <c r="AT612" s="239">
        <v>98</v>
      </c>
      <c r="AU612" s="239">
        <v>60</v>
      </c>
      <c r="AV612" s="239">
        <v>10</v>
      </c>
      <c r="AW612" s="239">
        <v>21</v>
      </c>
      <c r="CT612" s="239">
        <v>462576</v>
      </c>
      <c r="CU612" s="239">
        <v>4967630</v>
      </c>
      <c r="CV612" s="239">
        <v>44.861101499999997</v>
      </c>
      <c r="CW612" s="239">
        <v>-93.473683600000001</v>
      </c>
      <c r="CX612" s="239" t="s">
        <v>379</v>
      </c>
    </row>
    <row r="613" spans="1:103" x14ac:dyDescent="0.25">
      <c r="A613" s="239">
        <v>10981475</v>
      </c>
      <c r="B613" s="239">
        <v>2</v>
      </c>
      <c r="C613" s="239">
        <v>212</v>
      </c>
      <c r="D613" s="239">
        <v>156.477</v>
      </c>
      <c r="E613" s="239">
        <v>27</v>
      </c>
      <c r="F613" s="239" t="s">
        <v>2515</v>
      </c>
      <c r="H613" s="239" t="s">
        <v>374</v>
      </c>
      <c r="I613" s="239">
        <v>25</v>
      </c>
      <c r="K613" s="239">
        <v>201400030956</v>
      </c>
      <c r="L613" s="239">
        <v>142340066</v>
      </c>
      <c r="M613" s="239">
        <v>8</v>
      </c>
      <c r="N613" s="239">
        <v>7</v>
      </c>
      <c r="O613" s="239">
        <v>2014</v>
      </c>
      <c r="P613" s="239" t="s">
        <v>416</v>
      </c>
      <c r="Q613" s="239">
        <v>7</v>
      </c>
      <c r="S613" s="239">
        <v>5</v>
      </c>
      <c r="T613" s="239">
        <v>0</v>
      </c>
      <c r="U613" s="239">
        <v>2</v>
      </c>
      <c r="V613" s="239">
        <v>1</v>
      </c>
      <c r="W613" s="239">
        <v>10</v>
      </c>
      <c r="X613" s="239">
        <v>26</v>
      </c>
      <c r="Y613" s="239">
        <v>1</v>
      </c>
      <c r="Z613" s="239">
        <v>1</v>
      </c>
      <c r="AB613" s="239">
        <v>1</v>
      </c>
      <c r="AC613" s="239">
        <v>98</v>
      </c>
      <c r="AF613" s="239" t="s">
        <v>378</v>
      </c>
      <c r="AG613" s="239">
        <v>7</v>
      </c>
      <c r="AH613" s="239">
        <v>2</v>
      </c>
      <c r="AI613" s="239">
        <v>2</v>
      </c>
      <c r="AJ613" s="239">
        <v>3</v>
      </c>
      <c r="AK613" s="239">
        <v>21</v>
      </c>
      <c r="AL613" s="239">
        <v>23</v>
      </c>
      <c r="AM613" s="239" t="s">
        <v>374</v>
      </c>
      <c r="AN613" s="239">
        <v>5</v>
      </c>
      <c r="AO613" s="239">
        <v>5</v>
      </c>
      <c r="AP613" s="239">
        <v>8</v>
      </c>
      <c r="AS613" s="239">
        <v>1</v>
      </c>
      <c r="AT613" s="239">
        <v>98</v>
      </c>
      <c r="AU613" s="239">
        <v>60</v>
      </c>
      <c r="AV613" s="239">
        <v>10</v>
      </c>
      <c r="AW613" s="239">
        <v>21</v>
      </c>
      <c r="AX613" s="239">
        <v>2</v>
      </c>
      <c r="AY613" s="239">
        <v>2</v>
      </c>
      <c r="BA613" s="239">
        <v>21</v>
      </c>
      <c r="BB613" s="239">
        <v>43</v>
      </c>
      <c r="BC613" s="239" t="s">
        <v>384</v>
      </c>
      <c r="BD613" s="239">
        <v>5</v>
      </c>
      <c r="BE613" s="239">
        <v>1</v>
      </c>
      <c r="BI613" s="239">
        <v>1</v>
      </c>
      <c r="BJ613" s="239">
        <v>98</v>
      </c>
      <c r="BK613" s="239">
        <v>60</v>
      </c>
      <c r="BL613" s="239">
        <v>10</v>
      </c>
      <c r="BM613" s="239">
        <v>21</v>
      </c>
      <c r="CT613" s="239">
        <v>462576</v>
      </c>
      <c r="CU613" s="239">
        <v>4967630</v>
      </c>
      <c r="CV613" s="239">
        <v>44.861101499999997</v>
      </c>
      <c r="CW613" s="239">
        <v>-93.473683600000001</v>
      </c>
      <c r="CX613" s="239" t="s">
        <v>379</v>
      </c>
    </row>
    <row r="614" spans="1:103" x14ac:dyDescent="0.25">
      <c r="A614" s="239">
        <v>10989673</v>
      </c>
      <c r="B614" s="239">
        <v>2</v>
      </c>
      <c r="C614" s="239">
        <v>212</v>
      </c>
      <c r="D614" s="239">
        <v>156.477</v>
      </c>
      <c r="E614" s="239">
        <v>27</v>
      </c>
      <c r="F614" s="239" t="s">
        <v>2515</v>
      </c>
      <c r="H614" s="239" t="s">
        <v>374</v>
      </c>
      <c r="I614" s="239">
        <v>25</v>
      </c>
      <c r="K614" s="239">
        <v>14511534</v>
      </c>
      <c r="L614" s="239">
        <v>143020255</v>
      </c>
      <c r="M614" s="239">
        <v>10</v>
      </c>
      <c r="N614" s="239">
        <v>29</v>
      </c>
      <c r="O614" s="239">
        <v>2014</v>
      </c>
      <c r="P614" s="239" t="s">
        <v>375</v>
      </c>
      <c r="Q614" s="239">
        <v>16</v>
      </c>
      <c r="R614" s="239" t="s">
        <v>376</v>
      </c>
      <c r="S614" s="239">
        <v>5</v>
      </c>
      <c r="T614" s="239">
        <v>0</v>
      </c>
      <c r="U614" s="239">
        <v>3</v>
      </c>
      <c r="V614" s="239">
        <v>1</v>
      </c>
      <c r="W614" s="239">
        <v>10</v>
      </c>
      <c r="X614" s="239">
        <v>2</v>
      </c>
      <c r="Y614" s="239">
        <v>1</v>
      </c>
      <c r="Z614" s="239">
        <v>1</v>
      </c>
      <c r="AB614" s="239">
        <v>1</v>
      </c>
      <c r="AC614" s="239">
        <v>98</v>
      </c>
      <c r="AD614" s="239" t="s">
        <v>404</v>
      </c>
      <c r="AE614" s="239" t="s">
        <v>2821</v>
      </c>
      <c r="AF614" s="239" t="s">
        <v>378</v>
      </c>
      <c r="AG614" s="239">
        <v>7</v>
      </c>
      <c r="AH614" s="239">
        <v>2</v>
      </c>
      <c r="AI614" s="239">
        <v>2</v>
      </c>
      <c r="AJ614" s="239">
        <v>4</v>
      </c>
      <c r="AK614" s="239">
        <v>21</v>
      </c>
      <c r="AL614" s="239">
        <v>23</v>
      </c>
      <c r="AM614" s="239" t="s">
        <v>384</v>
      </c>
      <c r="AN614" s="239">
        <v>5</v>
      </c>
      <c r="AO614" s="239">
        <v>5</v>
      </c>
      <c r="AS614" s="239">
        <v>3</v>
      </c>
      <c r="AT614" s="239">
        <v>98</v>
      </c>
      <c r="AU614" s="239">
        <v>60</v>
      </c>
      <c r="AV614" s="239">
        <v>10</v>
      </c>
      <c r="AW614" s="239">
        <v>21</v>
      </c>
      <c r="AX614" s="239">
        <v>2</v>
      </c>
      <c r="AY614" s="239">
        <v>2</v>
      </c>
      <c r="AZ614" s="239">
        <v>4</v>
      </c>
      <c r="BA614" s="239">
        <v>21</v>
      </c>
      <c r="BB614" s="239">
        <v>18</v>
      </c>
      <c r="BC614" s="239" t="s">
        <v>384</v>
      </c>
      <c r="BD614" s="239">
        <v>5</v>
      </c>
      <c r="BE614" s="239">
        <v>1</v>
      </c>
      <c r="BI614" s="239">
        <v>3</v>
      </c>
      <c r="BJ614" s="239">
        <v>98</v>
      </c>
      <c r="BK614" s="239">
        <v>60</v>
      </c>
      <c r="BL614" s="239">
        <v>10</v>
      </c>
      <c r="BM614" s="239">
        <v>21</v>
      </c>
      <c r="BN614" s="239">
        <v>2</v>
      </c>
      <c r="BO614" s="239">
        <v>2</v>
      </c>
      <c r="BP614" s="239">
        <v>4</v>
      </c>
      <c r="BQ614" s="239">
        <v>21</v>
      </c>
      <c r="BR614" s="239">
        <v>53</v>
      </c>
      <c r="BS614" s="239" t="s">
        <v>374</v>
      </c>
      <c r="BT614" s="239">
        <v>5</v>
      </c>
      <c r="BU614" s="239">
        <v>1</v>
      </c>
      <c r="BY614" s="239">
        <v>3</v>
      </c>
      <c r="BZ614" s="239">
        <v>98</v>
      </c>
      <c r="CA614" s="239">
        <v>60</v>
      </c>
      <c r="CB614" s="239">
        <v>10</v>
      </c>
      <c r="CC614" s="239">
        <v>21</v>
      </c>
      <c r="CT614" s="239">
        <v>462576</v>
      </c>
      <c r="CU614" s="239">
        <v>4967630</v>
      </c>
      <c r="CV614" s="239">
        <v>44.861101499999997</v>
      </c>
      <c r="CW614" s="239">
        <v>-93.473683600000001</v>
      </c>
      <c r="CX614" s="239" t="s">
        <v>379</v>
      </c>
      <c r="CY614" s="239" t="s">
        <v>2822</v>
      </c>
    </row>
    <row r="615" spans="1:103" x14ac:dyDescent="0.25">
      <c r="A615" s="239">
        <v>10994811</v>
      </c>
      <c r="B615" s="239">
        <v>2</v>
      </c>
      <c r="C615" s="239">
        <v>212</v>
      </c>
      <c r="D615" s="239">
        <v>156.477</v>
      </c>
      <c r="E615" s="239">
        <v>27</v>
      </c>
      <c r="F615" s="239" t="s">
        <v>2515</v>
      </c>
      <c r="H615" s="239" t="s">
        <v>374</v>
      </c>
      <c r="I615" s="239">
        <v>25</v>
      </c>
      <c r="K615" s="239">
        <v>14511957</v>
      </c>
      <c r="L615" s="239">
        <v>143140364</v>
      </c>
      <c r="M615" s="239">
        <v>11</v>
      </c>
      <c r="N615" s="239">
        <v>9</v>
      </c>
      <c r="O615" s="239">
        <v>2014</v>
      </c>
      <c r="P615" s="239" t="s">
        <v>389</v>
      </c>
      <c r="Q615" s="239">
        <v>15</v>
      </c>
      <c r="R615" s="239" t="s">
        <v>393</v>
      </c>
      <c r="S615" s="239">
        <v>4</v>
      </c>
      <c r="T615" s="239">
        <v>0</v>
      </c>
      <c r="U615" s="239">
        <v>1</v>
      </c>
      <c r="V615" s="239">
        <v>4</v>
      </c>
      <c r="W615" s="239">
        <v>53</v>
      </c>
      <c r="X615" s="239">
        <v>2</v>
      </c>
      <c r="Y615" s="239">
        <v>1</v>
      </c>
      <c r="Z615" s="239">
        <v>2</v>
      </c>
      <c r="AB615" s="239">
        <v>1</v>
      </c>
      <c r="AC615" s="239">
        <v>98</v>
      </c>
      <c r="AD615" s="239" t="s">
        <v>404</v>
      </c>
      <c r="AE615" s="239" t="s">
        <v>2729</v>
      </c>
      <c r="AF615" s="239" t="s">
        <v>378</v>
      </c>
      <c r="AG615" s="239">
        <v>3</v>
      </c>
      <c r="AH615" s="239">
        <v>2</v>
      </c>
      <c r="AI615" s="239">
        <v>2</v>
      </c>
      <c r="AJ615" s="239">
        <v>3</v>
      </c>
      <c r="AK615" s="239">
        <v>21</v>
      </c>
      <c r="AL615" s="239">
        <v>19</v>
      </c>
      <c r="AM615" s="239" t="s">
        <v>374</v>
      </c>
      <c r="AN615" s="239">
        <v>5</v>
      </c>
      <c r="AO615" s="239">
        <v>15</v>
      </c>
      <c r="AS615" s="239">
        <v>1</v>
      </c>
      <c r="AT615" s="239">
        <v>98</v>
      </c>
      <c r="AU615" s="239">
        <v>65</v>
      </c>
      <c r="AV615" s="239">
        <v>10</v>
      </c>
      <c r="AW615" s="239">
        <v>21</v>
      </c>
      <c r="CT615" s="239">
        <v>462576</v>
      </c>
      <c r="CU615" s="239">
        <v>4967630</v>
      </c>
      <c r="CV615" s="239">
        <v>44.861101499999997</v>
      </c>
      <c r="CW615" s="239">
        <v>-93.473683600000001</v>
      </c>
      <c r="CX615" s="239" t="s">
        <v>379</v>
      </c>
      <c r="CY615" s="239" t="s">
        <v>2823</v>
      </c>
    </row>
    <row r="616" spans="1:103" x14ac:dyDescent="0.25">
      <c r="A616" s="239">
        <v>10995069</v>
      </c>
      <c r="B616" s="239">
        <v>2</v>
      </c>
      <c r="C616" s="239">
        <v>212</v>
      </c>
      <c r="D616" s="239">
        <v>156.477</v>
      </c>
      <c r="E616" s="239">
        <v>27</v>
      </c>
      <c r="F616" s="239" t="s">
        <v>2515</v>
      </c>
      <c r="H616" s="239" t="s">
        <v>374</v>
      </c>
      <c r="I616" s="239">
        <v>25</v>
      </c>
      <c r="K616" s="239">
        <v>14512053</v>
      </c>
      <c r="L616" s="239">
        <v>143150360</v>
      </c>
      <c r="M616" s="239">
        <v>11</v>
      </c>
      <c r="N616" s="239">
        <v>10</v>
      </c>
      <c r="O616" s="239">
        <v>2014</v>
      </c>
      <c r="P616" s="239" t="s">
        <v>381</v>
      </c>
      <c r="Q616" s="239">
        <v>22</v>
      </c>
      <c r="R616" s="239" t="s">
        <v>376</v>
      </c>
      <c r="S616" s="239">
        <v>5</v>
      </c>
      <c r="T616" s="239">
        <v>0</v>
      </c>
      <c r="U616" s="239">
        <v>2</v>
      </c>
      <c r="V616" s="239">
        <v>8</v>
      </c>
      <c r="W616" s="239">
        <v>10</v>
      </c>
      <c r="X616" s="239">
        <v>10</v>
      </c>
      <c r="Y616" s="239">
        <v>7</v>
      </c>
      <c r="Z616" s="239">
        <v>5</v>
      </c>
      <c r="AB616" s="239">
        <v>5</v>
      </c>
      <c r="AC616" s="239">
        <v>98</v>
      </c>
      <c r="AD616" s="239">
        <v>212</v>
      </c>
      <c r="AE616" s="239">
        <v>5</v>
      </c>
      <c r="AF616" s="239" t="s">
        <v>378</v>
      </c>
      <c r="AG616" s="239">
        <v>8</v>
      </c>
      <c r="AH616" s="239">
        <v>2</v>
      </c>
      <c r="AI616" s="239">
        <v>4</v>
      </c>
      <c r="AJ616" s="239">
        <v>3</v>
      </c>
      <c r="AK616" s="239">
        <v>21</v>
      </c>
      <c r="AL616" s="239">
        <v>25</v>
      </c>
      <c r="AM616" s="239" t="s">
        <v>384</v>
      </c>
      <c r="AN616" s="239">
        <v>10</v>
      </c>
      <c r="AO616" s="239">
        <v>3</v>
      </c>
      <c r="AS616" s="239">
        <v>1</v>
      </c>
      <c r="AT616" s="239">
        <v>98</v>
      </c>
      <c r="AU616" s="239">
        <v>60</v>
      </c>
      <c r="AV616" s="239">
        <v>11</v>
      </c>
      <c r="AW616" s="239">
        <v>21</v>
      </c>
      <c r="AX616" s="239">
        <v>2</v>
      </c>
      <c r="AY616" s="239">
        <v>2</v>
      </c>
      <c r="AZ616" s="239">
        <v>4</v>
      </c>
      <c r="BA616" s="239">
        <v>21</v>
      </c>
      <c r="BB616" s="239">
        <v>37</v>
      </c>
      <c r="BC616" s="239" t="s">
        <v>374</v>
      </c>
      <c r="BD616" s="239">
        <v>5</v>
      </c>
      <c r="BE616" s="239">
        <v>1</v>
      </c>
      <c r="BI616" s="239">
        <v>1</v>
      </c>
      <c r="BJ616" s="239">
        <v>98</v>
      </c>
      <c r="BK616" s="239">
        <v>60</v>
      </c>
      <c r="BL616" s="239">
        <v>11</v>
      </c>
      <c r="BM616" s="239">
        <v>21</v>
      </c>
      <c r="CT616" s="239">
        <v>462576</v>
      </c>
      <c r="CU616" s="239">
        <v>4967630</v>
      </c>
      <c r="CV616" s="239">
        <v>44.861101499999997</v>
      </c>
      <c r="CW616" s="239">
        <v>-93.473683600000001</v>
      </c>
      <c r="CX616" s="239" t="s">
        <v>379</v>
      </c>
      <c r="CY616" s="239" t="s">
        <v>2824</v>
      </c>
    </row>
    <row r="617" spans="1:103" x14ac:dyDescent="0.25">
      <c r="A617" s="239">
        <v>10999470</v>
      </c>
      <c r="B617" s="239">
        <v>2</v>
      </c>
      <c r="C617" s="239">
        <v>212</v>
      </c>
      <c r="D617" s="239">
        <v>156.477</v>
      </c>
      <c r="E617" s="239">
        <v>27</v>
      </c>
      <c r="F617" s="239" t="s">
        <v>2515</v>
      </c>
      <c r="H617" s="239" t="s">
        <v>374</v>
      </c>
      <c r="I617" s="239">
        <v>25</v>
      </c>
      <c r="K617" s="239">
        <v>201400044755</v>
      </c>
      <c r="L617" s="239">
        <v>143450112</v>
      </c>
      <c r="M617" s="239">
        <v>11</v>
      </c>
      <c r="N617" s="239">
        <v>15</v>
      </c>
      <c r="O617" s="239">
        <v>2014</v>
      </c>
      <c r="P617" s="239" t="s">
        <v>386</v>
      </c>
      <c r="Q617" s="239">
        <v>12</v>
      </c>
      <c r="S617" s="239">
        <v>5</v>
      </c>
      <c r="T617" s="239">
        <v>0</v>
      </c>
      <c r="U617" s="239">
        <v>1</v>
      </c>
      <c r="V617" s="239">
        <v>7</v>
      </c>
      <c r="W617" s="239">
        <v>54</v>
      </c>
      <c r="X617" s="239">
        <v>2</v>
      </c>
      <c r="Y617" s="239">
        <v>1</v>
      </c>
      <c r="Z617" s="239">
        <v>4</v>
      </c>
      <c r="AA617" s="239">
        <v>2</v>
      </c>
      <c r="AB617" s="239">
        <v>3</v>
      </c>
      <c r="AC617" s="239">
        <v>98</v>
      </c>
      <c r="AF617" s="239" t="s">
        <v>378</v>
      </c>
      <c r="AG617" s="239">
        <v>3</v>
      </c>
      <c r="AH617" s="239">
        <v>2</v>
      </c>
      <c r="AI617" s="239">
        <v>2</v>
      </c>
      <c r="AJ617" s="239">
        <v>3</v>
      </c>
      <c r="AK617" s="239">
        <v>21</v>
      </c>
      <c r="AL617" s="239">
        <v>64</v>
      </c>
      <c r="AM617" s="239" t="s">
        <v>374</v>
      </c>
      <c r="AO617" s="239">
        <v>21</v>
      </c>
      <c r="AS617" s="239">
        <v>3</v>
      </c>
      <c r="AT617" s="239">
        <v>98</v>
      </c>
      <c r="AU617" s="239">
        <v>65</v>
      </c>
      <c r="AV617" s="239">
        <v>10</v>
      </c>
      <c r="AW617" s="239">
        <v>21</v>
      </c>
      <c r="CT617" s="239">
        <v>462576</v>
      </c>
      <c r="CU617" s="239">
        <v>4967630</v>
      </c>
      <c r="CV617" s="239">
        <v>44.861101499999997</v>
      </c>
      <c r="CW617" s="239">
        <v>-93.473683600000001</v>
      </c>
      <c r="CX617" s="239" t="s">
        <v>379</v>
      </c>
    </row>
    <row r="618" spans="1:103" x14ac:dyDescent="0.25">
      <c r="A618" s="239">
        <v>11025375</v>
      </c>
      <c r="B618" s="239">
        <v>2</v>
      </c>
      <c r="C618" s="239">
        <v>212</v>
      </c>
      <c r="D618" s="239">
        <v>156.477</v>
      </c>
      <c r="E618" s="239">
        <v>27</v>
      </c>
      <c r="F618" s="239" t="s">
        <v>2515</v>
      </c>
      <c r="H618" s="239" t="s">
        <v>374</v>
      </c>
      <c r="I618" s="239">
        <v>25</v>
      </c>
      <c r="K618" s="239">
        <v>201500000709</v>
      </c>
      <c r="L618" s="239">
        <v>150220069</v>
      </c>
      <c r="M618" s="239">
        <v>1</v>
      </c>
      <c r="N618" s="239">
        <v>6</v>
      </c>
      <c r="O618" s="239">
        <v>2015</v>
      </c>
      <c r="P618" s="239" t="s">
        <v>391</v>
      </c>
      <c r="Q618" s="239">
        <v>10</v>
      </c>
      <c r="S618" s="239">
        <v>5</v>
      </c>
      <c r="T618" s="239">
        <v>0</v>
      </c>
      <c r="U618" s="239">
        <v>2</v>
      </c>
      <c r="V618" s="239">
        <v>90</v>
      </c>
      <c r="W618" s="239">
        <v>10</v>
      </c>
      <c r="X618" s="239">
        <v>2</v>
      </c>
      <c r="Y618" s="239">
        <v>1</v>
      </c>
      <c r="Z618" s="239">
        <v>90</v>
      </c>
      <c r="AA618" s="239">
        <v>2</v>
      </c>
      <c r="AB618" s="239">
        <v>5</v>
      </c>
      <c r="AC618" s="239">
        <v>98</v>
      </c>
      <c r="AF618" s="239" t="s">
        <v>378</v>
      </c>
      <c r="AG618" s="239">
        <v>90</v>
      </c>
      <c r="AH618" s="239">
        <v>2</v>
      </c>
      <c r="AI618" s="239">
        <v>2</v>
      </c>
      <c r="AJ618" s="239">
        <v>3</v>
      </c>
      <c r="AK618" s="239">
        <v>21</v>
      </c>
      <c r="AL618" s="239">
        <v>27</v>
      </c>
      <c r="AM618" s="239" t="s">
        <v>384</v>
      </c>
      <c r="AN618" s="239">
        <v>5</v>
      </c>
      <c r="AS618" s="239">
        <v>4</v>
      </c>
      <c r="AT618" s="239">
        <v>98</v>
      </c>
      <c r="AU618" s="239">
        <v>65</v>
      </c>
      <c r="AV618" s="239">
        <v>11</v>
      </c>
      <c r="AW618" s="239">
        <v>21</v>
      </c>
      <c r="AX618" s="239">
        <v>2</v>
      </c>
      <c r="AY618" s="239">
        <v>2</v>
      </c>
      <c r="AZ618" s="239">
        <v>3</v>
      </c>
      <c r="BA618" s="239">
        <v>21</v>
      </c>
      <c r="BB618" s="239">
        <v>42</v>
      </c>
      <c r="BC618" s="239" t="s">
        <v>384</v>
      </c>
      <c r="BD618" s="239">
        <v>5</v>
      </c>
      <c r="BE618" s="239">
        <v>1</v>
      </c>
      <c r="BI618" s="239">
        <v>4</v>
      </c>
      <c r="BJ618" s="239">
        <v>98</v>
      </c>
      <c r="BK618" s="239">
        <v>65</v>
      </c>
      <c r="BL618" s="239">
        <v>11</v>
      </c>
      <c r="BM618" s="239">
        <v>21</v>
      </c>
      <c r="CT618" s="239">
        <v>462576</v>
      </c>
      <c r="CU618" s="239">
        <v>4967630</v>
      </c>
      <c r="CV618" s="239">
        <v>44.861101499999997</v>
      </c>
      <c r="CW618" s="239">
        <v>-93.473683600000001</v>
      </c>
      <c r="CX618" s="239" t="s">
        <v>379</v>
      </c>
    </row>
    <row r="619" spans="1:103" x14ac:dyDescent="0.25">
      <c r="A619" s="239">
        <v>11025586</v>
      </c>
      <c r="B619" s="239">
        <v>2</v>
      </c>
      <c r="C619" s="239">
        <v>212</v>
      </c>
      <c r="D619" s="239">
        <v>156.477</v>
      </c>
      <c r="E619" s="239">
        <v>27</v>
      </c>
      <c r="F619" s="239" t="s">
        <v>2515</v>
      </c>
      <c r="H619" s="239" t="s">
        <v>374</v>
      </c>
      <c r="I619" s="239">
        <v>25</v>
      </c>
      <c r="K619" s="239">
        <v>201500000980</v>
      </c>
      <c r="L619" s="239">
        <v>150260100</v>
      </c>
      <c r="M619" s="239">
        <v>1</v>
      </c>
      <c r="N619" s="239">
        <v>8</v>
      </c>
      <c r="O619" s="239">
        <v>2015</v>
      </c>
      <c r="P619" s="239" t="s">
        <v>416</v>
      </c>
      <c r="Q619" s="239">
        <v>12</v>
      </c>
      <c r="S619" s="239">
        <v>5</v>
      </c>
      <c r="T619" s="239">
        <v>0</v>
      </c>
      <c r="U619" s="239">
        <v>2</v>
      </c>
      <c r="V619" s="239">
        <v>11</v>
      </c>
      <c r="W619" s="239">
        <v>10</v>
      </c>
      <c r="X619" s="239">
        <v>2</v>
      </c>
      <c r="Y619" s="239">
        <v>1</v>
      </c>
      <c r="Z619" s="239">
        <v>4</v>
      </c>
      <c r="AA619" s="239">
        <v>7</v>
      </c>
      <c r="AB619" s="239">
        <v>5</v>
      </c>
      <c r="AC619" s="239">
        <v>98</v>
      </c>
      <c r="AF619" s="239" t="s">
        <v>378</v>
      </c>
      <c r="AG619" s="239">
        <v>6</v>
      </c>
      <c r="AH619" s="239">
        <v>2</v>
      </c>
      <c r="AI619" s="239">
        <v>3</v>
      </c>
      <c r="AJ619" s="239">
        <v>4</v>
      </c>
      <c r="AK619" s="239">
        <v>21</v>
      </c>
      <c r="AL619" s="239">
        <v>29</v>
      </c>
      <c r="AM619" s="239" t="s">
        <v>374</v>
      </c>
      <c r="AN619" s="239">
        <v>5</v>
      </c>
      <c r="AO619" s="239">
        <v>72</v>
      </c>
      <c r="AS619" s="239">
        <v>1</v>
      </c>
      <c r="AT619" s="239">
        <v>98</v>
      </c>
      <c r="AU619" s="239">
        <v>65</v>
      </c>
      <c r="AV619" s="239">
        <v>11</v>
      </c>
      <c r="AW619" s="239">
        <v>21</v>
      </c>
      <c r="AX619" s="239">
        <v>0</v>
      </c>
      <c r="AY619" s="239">
        <v>99</v>
      </c>
      <c r="AZ619" s="239">
        <v>4</v>
      </c>
      <c r="BA619" s="239">
        <v>21</v>
      </c>
      <c r="BB619" s="239">
        <v>29</v>
      </c>
      <c r="BC619" s="239" t="s">
        <v>374</v>
      </c>
      <c r="BD619" s="239">
        <v>5</v>
      </c>
      <c r="BE619" s="239">
        <v>1</v>
      </c>
      <c r="BI619" s="239">
        <v>1</v>
      </c>
      <c r="BJ619" s="239">
        <v>98</v>
      </c>
      <c r="BK619" s="239">
        <v>65</v>
      </c>
      <c r="BL619" s="239">
        <v>11</v>
      </c>
      <c r="BM619" s="239">
        <v>21</v>
      </c>
      <c r="CT619" s="239">
        <v>462576</v>
      </c>
      <c r="CU619" s="239">
        <v>4967630</v>
      </c>
      <c r="CV619" s="239">
        <v>44.861101499999997</v>
      </c>
      <c r="CW619" s="239">
        <v>-93.473683600000001</v>
      </c>
      <c r="CX619" s="239" t="s">
        <v>379</v>
      </c>
    </row>
    <row r="620" spans="1:103" x14ac:dyDescent="0.25">
      <c r="A620" s="239">
        <v>11025366</v>
      </c>
      <c r="B620" s="239">
        <v>2</v>
      </c>
      <c r="C620" s="239">
        <v>212</v>
      </c>
      <c r="D620" s="239">
        <v>156.477</v>
      </c>
      <c r="E620" s="239">
        <v>27</v>
      </c>
      <c r="F620" s="239" t="s">
        <v>2515</v>
      </c>
      <c r="H620" s="239" t="s">
        <v>374</v>
      </c>
      <c r="I620" s="239">
        <v>25</v>
      </c>
      <c r="K620" s="239">
        <v>201500000981</v>
      </c>
      <c r="L620" s="239">
        <v>150220049</v>
      </c>
      <c r="M620" s="239">
        <v>1</v>
      </c>
      <c r="N620" s="239">
        <v>8</v>
      </c>
      <c r="O620" s="239">
        <v>2015</v>
      </c>
      <c r="P620" s="239" t="s">
        <v>416</v>
      </c>
      <c r="Q620" s="239">
        <v>12</v>
      </c>
      <c r="S620" s="239">
        <v>5</v>
      </c>
      <c r="T620" s="239">
        <v>0</v>
      </c>
      <c r="U620" s="239">
        <v>3</v>
      </c>
      <c r="V620" s="239">
        <v>1</v>
      </c>
      <c r="W620" s="239">
        <v>10</v>
      </c>
      <c r="X620" s="239">
        <v>90</v>
      </c>
      <c r="Y620" s="239">
        <v>1</v>
      </c>
      <c r="Z620" s="239">
        <v>4</v>
      </c>
      <c r="AA620" s="239">
        <v>2</v>
      </c>
      <c r="AB620" s="239">
        <v>5</v>
      </c>
      <c r="AC620" s="239">
        <v>98</v>
      </c>
      <c r="AF620" s="239" t="s">
        <v>378</v>
      </c>
      <c r="AG620" s="239">
        <v>7</v>
      </c>
      <c r="AH620" s="239">
        <v>2</v>
      </c>
      <c r="AI620" s="239">
        <v>2</v>
      </c>
      <c r="AJ620" s="239">
        <v>4</v>
      </c>
      <c r="AK620" s="239">
        <v>26</v>
      </c>
      <c r="AL620" s="239">
        <v>21</v>
      </c>
      <c r="AM620" s="239" t="s">
        <v>374</v>
      </c>
      <c r="AN620" s="239">
        <v>5</v>
      </c>
      <c r="AS620" s="239">
        <v>1</v>
      </c>
      <c r="AT620" s="239">
        <v>98</v>
      </c>
      <c r="AU620" s="239">
        <v>60</v>
      </c>
      <c r="AV620" s="239">
        <v>11</v>
      </c>
      <c r="AW620" s="239">
        <v>21</v>
      </c>
      <c r="AX620" s="239">
        <v>2</v>
      </c>
      <c r="AY620" s="239">
        <v>2</v>
      </c>
      <c r="AZ620" s="239">
        <v>4</v>
      </c>
      <c r="BA620" s="239">
        <v>26</v>
      </c>
      <c r="BB620" s="239">
        <v>20</v>
      </c>
      <c r="BC620" s="239" t="s">
        <v>374</v>
      </c>
      <c r="BD620" s="239">
        <v>5</v>
      </c>
      <c r="BE620" s="239">
        <v>5</v>
      </c>
      <c r="BI620" s="239">
        <v>1</v>
      </c>
      <c r="BJ620" s="239">
        <v>98</v>
      </c>
      <c r="BK620" s="239">
        <v>60</v>
      </c>
      <c r="BL620" s="239">
        <v>11</v>
      </c>
      <c r="BM620" s="239">
        <v>21</v>
      </c>
      <c r="BN620" s="239">
        <v>2</v>
      </c>
      <c r="BO620" s="239">
        <v>2</v>
      </c>
      <c r="BP620" s="239">
        <v>4</v>
      </c>
      <c r="BQ620" s="239">
        <v>26</v>
      </c>
      <c r="BR620" s="239">
        <v>34</v>
      </c>
      <c r="BS620" s="239" t="s">
        <v>384</v>
      </c>
      <c r="BT620" s="239">
        <v>5</v>
      </c>
      <c r="BU620" s="239">
        <v>5</v>
      </c>
      <c r="BY620" s="239">
        <v>1</v>
      </c>
      <c r="BZ620" s="239">
        <v>98</v>
      </c>
      <c r="CA620" s="239">
        <v>60</v>
      </c>
      <c r="CB620" s="239">
        <v>11</v>
      </c>
      <c r="CC620" s="239">
        <v>21</v>
      </c>
      <c r="CT620" s="239">
        <v>462576</v>
      </c>
      <c r="CU620" s="239">
        <v>4967630</v>
      </c>
      <c r="CV620" s="239">
        <v>44.861101499999997</v>
      </c>
      <c r="CW620" s="239">
        <v>-93.473683600000001</v>
      </c>
      <c r="CX620" s="239" t="s">
        <v>379</v>
      </c>
    </row>
    <row r="621" spans="1:103" x14ac:dyDescent="0.25">
      <c r="A621" s="239">
        <v>11038451</v>
      </c>
      <c r="B621" s="239">
        <v>2</v>
      </c>
      <c r="C621" s="239">
        <v>212</v>
      </c>
      <c r="D621" s="239">
        <v>156.477</v>
      </c>
      <c r="E621" s="239">
        <v>27</v>
      </c>
      <c r="F621" s="239" t="s">
        <v>2515</v>
      </c>
      <c r="H621" s="239" t="s">
        <v>374</v>
      </c>
      <c r="I621" s="239">
        <v>25</v>
      </c>
      <c r="K621" s="239">
        <v>201500010933</v>
      </c>
      <c r="L621" s="239">
        <v>150990044</v>
      </c>
      <c r="M621" s="239">
        <v>3</v>
      </c>
      <c r="N621" s="239">
        <v>22</v>
      </c>
      <c r="O621" s="239">
        <v>2015</v>
      </c>
      <c r="P621" s="239" t="s">
        <v>389</v>
      </c>
      <c r="Q621" s="239">
        <v>21</v>
      </c>
      <c r="S621" s="239">
        <v>5</v>
      </c>
      <c r="T621" s="239">
        <v>0</v>
      </c>
      <c r="U621" s="239">
        <v>1</v>
      </c>
      <c r="V621" s="239">
        <v>7</v>
      </c>
      <c r="W621" s="239">
        <v>54</v>
      </c>
      <c r="X621" s="239">
        <v>2</v>
      </c>
      <c r="Y621" s="239">
        <v>4</v>
      </c>
      <c r="Z621" s="239">
        <v>4</v>
      </c>
      <c r="AB621" s="239">
        <v>3</v>
      </c>
      <c r="AC621" s="239">
        <v>98</v>
      </c>
      <c r="AF621" s="239" t="s">
        <v>378</v>
      </c>
      <c r="AG621" s="239">
        <v>3</v>
      </c>
      <c r="AH621" s="239">
        <v>2</v>
      </c>
      <c r="AI621" s="239">
        <v>2</v>
      </c>
      <c r="AJ621" s="239">
        <v>3</v>
      </c>
      <c r="AK621" s="239">
        <v>21</v>
      </c>
      <c r="AL621" s="239">
        <v>25</v>
      </c>
      <c r="AM621" s="239" t="s">
        <v>384</v>
      </c>
      <c r="AN621" s="239">
        <v>5</v>
      </c>
      <c r="AS621" s="239">
        <v>1</v>
      </c>
      <c r="AT621" s="239">
        <v>98</v>
      </c>
      <c r="AU621" s="239">
        <v>55</v>
      </c>
      <c r="AV621" s="239">
        <v>10</v>
      </c>
      <c r="AW621" s="239">
        <v>20</v>
      </c>
      <c r="CT621" s="239">
        <v>462576</v>
      </c>
      <c r="CU621" s="239">
        <v>4967630</v>
      </c>
      <c r="CV621" s="239">
        <v>44.861101499999997</v>
      </c>
      <c r="CW621" s="239">
        <v>-93.473683600000001</v>
      </c>
      <c r="CX621" s="239" t="s">
        <v>379</v>
      </c>
    </row>
    <row r="622" spans="1:103" x14ac:dyDescent="0.25">
      <c r="A622" s="239">
        <v>10755163</v>
      </c>
      <c r="B622" s="239">
        <v>2</v>
      </c>
      <c r="C622" s="239">
        <v>212</v>
      </c>
      <c r="D622" s="239">
        <v>156.51</v>
      </c>
      <c r="E622" s="239">
        <v>27</v>
      </c>
      <c r="F622" s="239" t="s">
        <v>2515</v>
      </c>
      <c r="H622" s="239" t="s">
        <v>374</v>
      </c>
      <c r="I622" s="239">
        <v>25</v>
      </c>
      <c r="K622" s="239">
        <v>11510380</v>
      </c>
      <c r="L622" s="239">
        <v>113360236</v>
      </c>
      <c r="M622" s="239">
        <v>10</v>
      </c>
      <c r="N622" s="239">
        <v>22</v>
      </c>
      <c r="O622" s="239">
        <v>2011</v>
      </c>
      <c r="P622" s="239" t="s">
        <v>386</v>
      </c>
      <c r="Q622" s="239">
        <v>3</v>
      </c>
      <c r="R622" s="239" t="s">
        <v>393</v>
      </c>
      <c r="S622" s="239">
        <v>5</v>
      </c>
      <c r="T622" s="239">
        <v>0</v>
      </c>
      <c r="U622" s="239">
        <v>1</v>
      </c>
      <c r="V622" s="239">
        <v>4</v>
      </c>
      <c r="W622" s="239">
        <v>83</v>
      </c>
      <c r="X622" s="239">
        <v>2</v>
      </c>
      <c r="Y622" s="239">
        <v>4</v>
      </c>
      <c r="Z622" s="239">
        <v>1</v>
      </c>
      <c r="AB622" s="239">
        <v>1</v>
      </c>
      <c r="AC622" s="239">
        <v>98</v>
      </c>
      <c r="AD622" s="239" t="s">
        <v>404</v>
      </c>
      <c r="AE622" s="239" t="s">
        <v>2825</v>
      </c>
      <c r="AF622" s="239" t="s">
        <v>378</v>
      </c>
      <c r="AG622" s="239">
        <v>3</v>
      </c>
      <c r="AH622" s="239">
        <v>2</v>
      </c>
      <c r="AI622" s="239">
        <v>2</v>
      </c>
      <c r="AJ622" s="239">
        <v>3</v>
      </c>
      <c r="AK622" s="239">
        <v>21</v>
      </c>
      <c r="AL622" s="239">
        <v>25</v>
      </c>
      <c r="AM622" s="239" t="s">
        <v>384</v>
      </c>
      <c r="AN622" s="239">
        <v>10</v>
      </c>
      <c r="AO622" s="239">
        <v>72</v>
      </c>
      <c r="AS622" s="239">
        <v>1</v>
      </c>
      <c r="AT622" s="239">
        <v>98</v>
      </c>
      <c r="AU622" s="239">
        <v>65</v>
      </c>
      <c r="AV622" s="239">
        <v>11</v>
      </c>
      <c r="AW622" s="239">
        <v>21</v>
      </c>
      <c r="CT622" s="239">
        <v>462627</v>
      </c>
      <c r="CU622" s="239">
        <v>4967643</v>
      </c>
      <c r="CV622" s="239">
        <v>44.861221100000002</v>
      </c>
      <c r="CW622" s="239">
        <v>-93.473038099999997</v>
      </c>
      <c r="CX622" s="239" t="s">
        <v>379</v>
      </c>
      <c r="CY622" s="239" t="s">
        <v>2826</v>
      </c>
    </row>
    <row r="623" spans="1:103" x14ac:dyDescent="0.25">
      <c r="A623" s="239">
        <v>536133</v>
      </c>
      <c r="B623" s="239">
        <v>2</v>
      </c>
      <c r="C623" s="239">
        <v>212</v>
      </c>
      <c r="D623" s="239">
        <v>156.547</v>
      </c>
      <c r="E623" s="239">
        <v>27</v>
      </c>
      <c r="F623" s="239" t="s">
        <v>2515</v>
      </c>
      <c r="H623" s="239" t="s">
        <v>374</v>
      </c>
      <c r="I623" s="239">
        <v>25</v>
      </c>
      <c r="K623" s="239">
        <v>18002108</v>
      </c>
      <c r="M623" s="239">
        <v>1</v>
      </c>
      <c r="N623" s="239">
        <v>14</v>
      </c>
      <c r="O623" s="239">
        <v>2018</v>
      </c>
      <c r="P623" s="239" t="s">
        <v>389</v>
      </c>
      <c r="Q623" s="239">
        <v>20</v>
      </c>
      <c r="R623" s="239">
        <v>98</v>
      </c>
      <c r="S623" s="239">
        <v>5</v>
      </c>
      <c r="T623" s="239">
        <v>0</v>
      </c>
      <c r="U623" s="239">
        <v>2</v>
      </c>
      <c r="V623" s="239">
        <v>90</v>
      </c>
      <c r="W623" s="239">
        <v>10</v>
      </c>
      <c r="X623" s="239">
        <v>99</v>
      </c>
      <c r="Y623" s="239">
        <v>4</v>
      </c>
      <c r="Z623" s="239">
        <v>4</v>
      </c>
      <c r="AB623" s="239">
        <v>3</v>
      </c>
      <c r="AC623" s="239">
        <v>98</v>
      </c>
      <c r="AD623" s="239" t="s">
        <v>377</v>
      </c>
      <c r="AF623" s="239" t="s">
        <v>378</v>
      </c>
      <c r="AG623" s="239">
        <v>90</v>
      </c>
      <c r="AH623" s="239">
        <v>2</v>
      </c>
      <c r="AI623" s="239">
        <v>2</v>
      </c>
      <c r="AJ623" s="239">
        <v>3</v>
      </c>
      <c r="AK623" s="239">
        <v>21</v>
      </c>
      <c r="AL623" s="239">
        <v>48</v>
      </c>
      <c r="AM623" s="239" t="s">
        <v>384</v>
      </c>
      <c r="AN623" s="239">
        <v>5</v>
      </c>
      <c r="AO623" s="239">
        <v>99</v>
      </c>
      <c r="AS623" s="239">
        <v>15</v>
      </c>
      <c r="AT623" s="239">
        <v>98</v>
      </c>
      <c r="AU623" s="239">
        <v>65</v>
      </c>
      <c r="AV623" s="239">
        <v>13</v>
      </c>
      <c r="AW623" s="239">
        <v>21</v>
      </c>
      <c r="AX623" s="239">
        <v>2</v>
      </c>
      <c r="AY623" s="239">
        <v>2</v>
      </c>
      <c r="AZ623" s="239">
        <v>10</v>
      </c>
      <c r="BA623" s="239">
        <v>21</v>
      </c>
      <c r="BB623" s="239">
        <v>29</v>
      </c>
      <c r="BC623" s="239" t="s">
        <v>374</v>
      </c>
      <c r="BD623" s="239">
        <v>5</v>
      </c>
      <c r="BE623" s="239">
        <v>99</v>
      </c>
      <c r="BI623" s="239">
        <v>15</v>
      </c>
      <c r="BJ623" s="239">
        <v>98</v>
      </c>
      <c r="BK623" s="239">
        <v>65</v>
      </c>
      <c r="BL623" s="239">
        <v>13</v>
      </c>
      <c r="BM623" s="239">
        <v>21</v>
      </c>
      <c r="CT623" s="239">
        <v>462684.06734789599</v>
      </c>
      <c r="CU623" s="239">
        <v>4967655.5733791199</v>
      </c>
      <c r="CV623" s="239">
        <v>44.861338709999998</v>
      </c>
      <c r="CW623" s="239">
        <v>-93.472322669999997</v>
      </c>
      <c r="CX623" s="239" t="s">
        <v>379</v>
      </c>
      <c r="CY623" s="239" t="s">
        <v>2827</v>
      </c>
    </row>
    <row r="624" spans="1:103" x14ac:dyDescent="0.25">
      <c r="A624" s="239">
        <v>823068</v>
      </c>
      <c r="B624" s="239">
        <v>2</v>
      </c>
      <c r="C624" s="239">
        <v>212</v>
      </c>
      <c r="D624" s="239">
        <v>156.548</v>
      </c>
      <c r="E624" s="239">
        <v>27</v>
      </c>
      <c r="F624" s="239" t="s">
        <v>2515</v>
      </c>
      <c r="H624" s="239" t="s">
        <v>374</v>
      </c>
      <c r="I624" s="239">
        <v>25</v>
      </c>
      <c r="K624" s="239">
        <v>20505982</v>
      </c>
      <c r="L624" s="239">
        <v>202060226</v>
      </c>
      <c r="M624" s="239">
        <v>7</v>
      </c>
      <c r="N624" s="239">
        <v>24</v>
      </c>
      <c r="O624" s="239">
        <v>2020</v>
      </c>
      <c r="P624" s="239" t="s">
        <v>383</v>
      </c>
      <c r="Q624" s="239">
        <v>14</v>
      </c>
      <c r="R624" s="239" t="s">
        <v>376</v>
      </c>
      <c r="S624" s="239">
        <v>5</v>
      </c>
      <c r="T624" s="239">
        <v>0</v>
      </c>
      <c r="U624" s="239">
        <v>2</v>
      </c>
      <c r="V624" s="239">
        <v>10</v>
      </c>
      <c r="W624" s="239">
        <v>10</v>
      </c>
      <c r="X624" s="239">
        <v>2</v>
      </c>
      <c r="Y624" s="239">
        <v>1</v>
      </c>
      <c r="Z624" s="239">
        <v>1</v>
      </c>
      <c r="AB624" s="239">
        <v>1</v>
      </c>
      <c r="AC624" s="239">
        <v>98</v>
      </c>
      <c r="AD624" s="239" t="s">
        <v>377</v>
      </c>
      <c r="AF624" s="239" t="s">
        <v>470</v>
      </c>
      <c r="AG624" s="239">
        <v>5</v>
      </c>
      <c r="AH624" s="239">
        <v>2</v>
      </c>
      <c r="AI624" s="239">
        <v>3</v>
      </c>
      <c r="AJ624" s="239">
        <v>4</v>
      </c>
      <c r="AK624" s="239">
        <v>21</v>
      </c>
      <c r="AL624" s="239">
        <v>35</v>
      </c>
      <c r="AM624" s="239" t="s">
        <v>374</v>
      </c>
      <c r="AN624" s="239">
        <v>5</v>
      </c>
      <c r="AO624" s="239">
        <v>1</v>
      </c>
      <c r="AS624" s="239">
        <v>15</v>
      </c>
      <c r="AT624" s="239">
        <v>9</v>
      </c>
      <c r="AU624" s="239">
        <v>65</v>
      </c>
      <c r="AV624" s="239">
        <v>11</v>
      </c>
      <c r="AW624" s="239">
        <v>21</v>
      </c>
      <c r="AX624" s="239">
        <v>2</v>
      </c>
      <c r="AY624" s="239">
        <v>2</v>
      </c>
      <c r="AZ624" s="239">
        <v>4</v>
      </c>
      <c r="BA624" s="239">
        <v>28</v>
      </c>
      <c r="BB624" s="239">
        <v>20</v>
      </c>
      <c r="BC624" s="239" t="s">
        <v>384</v>
      </c>
      <c r="BD624" s="239">
        <v>5</v>
      </c>
      <c r="BE624" s="239">
        <v>10</v>
      </c>
      <c r="BI624" s="239">
        <v>15</v>
      </c>
      <c r="BJ624" s="239">
        <v>9</v>
      </c>
      <c r="BK624" s="239">
        <v>65</v>
      </c>
      <c r="BL624" s="239">
        <v>11</v>
      </c>
      <c r="BM624" s="239">
        <v>21</v>
      </c>
      <c r="CT624" s="239">
        <v>462700.033866735</v>
      </c>
      <c r="CU624" s="239">
        <v>4967679.2058250802</v>
      </c>
      <c r="CV624" s="239">
        <v>44.861552279999998</v>
      </c>
      <c r="CW624" s="239">
        <v>-93.472122319999997</v>
      </c>
      <c r="CX624" s="239" t="s">
        <v>379</v>
      </c>
      <c r="CY624" s="239" t="s">
        <v>2828</v>
      </c>
    </row>
    <row r="625" spans="1:103" x14ac:dyDescent="0.25">
      <c r="A625" s="239">
        <v>317365</v>
      </c>
      <c r="B625" s="239">
        <v>2</v>
      </c>
      <c r="C625" s="239">
        <v>212</v>
      </c>
      <c r="D625" s="239">
        <v>156.55600000000001</v>
      </c>
      <c r="E625" s="239">
        <v>27</v>
      </c>
      <c r="F625" s="239" t="s">
        <v>2515</v>
      </c>
      <c r="H625" s="239" t="s">
        <v>374</v>
      </c>
      <c r="I625" s="239">
        <v>25</v>
      </c>
      <c r="K625" s="239">
        <v>16500202</v>
      </c>
      <c r="M625" s="239">
        <v>1</v>
      </c>
      <c r="N625" s="239">
        <v>6</v>
      </c>
      <c r="O625" s="239">
        <v>2016</v>
      </c>
      <c r="P625" s="239" t="s">
        <v>375</v>
      </c>
      <c r="Q625" s="239">
        <v>21</v>
      </c>
      <c r="R625" s="239" t="s">
        <v>393</v>
      </c>
      <c r="S625" s="239">
        <v>5</v>
      </c>
      <c r="T625" s="239">
        <v>0</v>
      </c>
      <c r="U625" s="239">
        <v>2</v>
      </c>
      <c r="V625" s="239">
        <v>12</v>
      </c>
      <c r="W625" s="239">
        <v>10</v>
      </c>
      <c r="X625" s="239">
        <v>2</v>
      </c>
      <c r="Y625" s="239">
        <v>1</v>
      </c>
      <c r="Z625" s="239">
        <v>4</v>
      </c>
      <c r="AB625" s="239">
        <v>3</v>
      </c>
      <c r="AC625" s="239">
        <v>98</v>
      </c>
      <c r="AD625" s="239" t="s">
        <v>377</v>
      </c>
      <c r="AF625" s="239" t="s">
        <v>378</v>
      </c>
      <c r="AG625" s="239">
        <v>7</v>
      </c>
      <c r="AH625" s="239">
        <v>2</v>
      </c>
      <c r="AI625" s="239">
        <v>2</v>
      </c>
      <c r="AJ625" s="239">
        <v>3</v>
      </c>
      <c r="AK625" s="239">
        <v>34</v>
      </c>
      <c r="AL625" s="239">
        <v>19</v>
      </c>
      <c r="AM625" s="239" t="s">
        <v>374</v>
      </c>
      <c r="AN625" s="239">
        <v>5</v>
      </c>
      <c r="AO625" s="239">
        <v>72</v>
      </c>
      <c r="AS625" s="239">
        <v>15</v>
      </c>
      <c r="AT625" s="239">
        <v>9</v>
      </c>
      <c r="AU625" s="239">
        <v>65</v>
      </c>
      <c r="AV625" s="239">
        <v>13</v>
      </c>
      <c r="AW625" s="239">
        <v>23</v>
      </c>
      <c r="AX625" s="239">
        <v>2</v>
      </c>
      <c r="AY625" s="239">
        <v>2</v>
      </c>
      <c r="AZ625" s="239">
        <v>3</v>
      </c>
      <c r="BA625" s="239">
        <v>21</v>
      </c>
      <c r="BB625" s="239">
        <v>22</v>
      </c>
      <c r="BC625" s="239" t="s">
        <v>374</v>
      </c>
      <c r="BD625" s="239">
        <v>5</v>
      </c>
      <c r="BE625" s="239">
        <v>1</v>
      </c>
      <c r="BI625" s="239">
        <v>15</v>
      </c>
      <c r="BJ625" s="239">
        <v>9</v>
      </c>
      <c r="BK625" s="239">
        <v>65</v>
      </c>
      <c r="BL625" s="239">
        <v>13</v>
      </c>
      <c r="BM625" s="239">
        <v>23</v>
      </c>
      <c r="CT625" s="239">
        <v>462700.033866735</v>
      </c>
      <c r="CU625" s="239">
        <v>4967653.8057742799</v>
      </c>
      <c r="CV625" s="239">
        <v>44.861323640000002</v>
      </c>
      <c r="CW625" s="239">
        <v>-93.472120450000006</v>
      </c>
      <c r="CX625" s="239" t="s">
        <v>379</v>
      </c>
      <c r="CY625" s="239" t="s">
        <v>2829</v>
      </c>
    </row>
    <row r="626" spans="1:103" x14ac:dyDescent="0.25">
      <c r="A626" s="239">
        <v>721486</v>
      </c>
      <c r="B626" s="239">
        <v>2</v>
      </c>
      <c r="C626" s="239">
        <v>212</v>
      </c>
      <c r="D626" s="239">
        <v>156.62100000000001</v>
      </c>
      <c r="E626" s="239">
        <v>27</v>
      </c>
      <c r="F626" s="239" t="s">
        <v>2515</v>
      </c>
      <c r="H626" s="239" t="s">
        <v>374</v>
      </c>
      <c r="I626" s="239">
        <v>25</v>
      </c>
      <c r="K626" s="239">
        <v>19506491</v>
      </c>
      <c r="M626" s="239">
        <v>5</v>
      </c>
      <c r="N626" s="239">
        <v>21</v>
      </c>
      <c r="O626" s="239">
        <v>2019</v>
      </c>
      <c r="P626" s="239" t="s">
        <v>391</v>
      </c>
      <c r="Q626" s="239">
        <v>20</v>
      </c>
      <c r="R626" s="239" t="s">
        <v>376</v>
      </c>
      <c r="S626" s="239">
        <v>5</v>
      </c>
      <c r="T626" s="239">
        <v>0</v>
      </c>
      <c r="U626" s="239">
        <v>1</v>
      </c>
      <c r="W626" s="239">
        <v>55</v>
      </c>
      <c r="X626" s="239">
        <v>2</v>
      </c>
      <c r="Y626" s="239">
        <v>4</v>
      </c>
      <c r="Z626" s="239">
        <v>3</v>
      </c>
      <c r="AB626" s="239">
        <v>2</v>
      </c>
      <c r="AC626" s="239">
        <v>98</v>
      </c>
      <c r="AD626" s="239" t="s">
        <v>377</v>
      </c>
      <c r="AF626" s="239" t="s">
        <v>470</v>
      </c>
      <c r="AG626" s="239">
        <v>3</v>
      </c>
      <c r="AH626" s="239">
        <v>2</v>
      </c>
      <c r="AI626" s="239">
        <v>4</v>
      </c>
      <c r="AJ626" s="239">
        <v>4</v>
      </c>
      <c r="AK626" s="239">
        <v>21</v>
      </c>
      <c r="AL626" s="239">
        <v>24</v>
      </c>
      <c r="AM626" s="239" t="s">
        <v>374</v>
      </c>
      <c r="AN626" s="239">
        <v>5</v>
      </c>
      <c r="AO626" s="239">
        <v>75</v>
      </c>
      <c r="AS626" s="239">
        <v>15</v>
      </c>
      <c r="AT626" s="239">
        <v>9</v>
      </c>
      <c r="AU626" s="239">
        <v>60</v>
      </c>
      <c r="AV626" s="239">
        <v>11</v>
      </c>
      <c r="AW626" s="239">
        <v>21</v>
      </c>
      <c r="CT626" s="239">
        <v>462818.56743713602</v>
      </c>
      <c r="CU626" s="239">
        <v>4967683.4391668802</v>
      </c>
      <c r="CV626" s="239">
        <v>44.861596579999997</v>
      </c>
      <c r="CW626" s="239">
        <v>-93.470622349999999</v>
      </c>
      <c r="CX626" s="239" t="s">
        <v>379</v>
      </c>
      <c r="CY626" s="239" t="s">
        <v>2830</v>
      </c>
    </row>
    <row r="627" spans="1:103" x14ac:dyDescent="0.25">
      <c r="A627" s="239">
        <v>536155</v>
      </c>
      <c r="B627" s="239">
        <v>2</v>
      </c>
      <c r="C627" s="239">
        <v>212</v>
      </c>
      <c r="D627" s="239">
        <v>156.62700000000001</v>
      </c>
      <c r="E627" s="239">
        <v>27</v>
      </c>
      <c r="F627" s="239" t="s">
        <v>2515</v>
      </c>
      <c r="H627" s="239" t="s">
        <v>374</v>
      </c>
      <c r="I627" s="239">
        <v>25</v>
      </c>
      <c r="K627" s="239">
        <v>18002109</v>
      </c>
      <c r="M627" s="239">
        <v>1</v>
      </c>
      <c r="N627" s="239">
        <v>14</v>
      </c>
      <c r="O627" s="239">
        <v>2018</v>
      </c>
      <c r="P627" s="239" t="s">
        <v>389</v>
      </c>
      <c r="Q627" s="239">
        <v>21</v>
      </c>
      <c r="R627" s="239">
        <v>98</v>
      </c>
      <c r="S627" s="239">
        <v>5</v>
      </c>
      <c r="T627" s="239">
        <v>0</v>
      </c>
      <c r="U627" s="239">
        <v>1</v>
      </c>
      <c r="V627" s="239">
        <v>90</v>
      </c>
      <c r="W627" s="239">
        <v>10</v>
      </c>
      <c r="X627" s="239">
        <v>27</v>
      </c>
      <c r="Y627" s="239">
        <v>4</v>
      </c>
      <c r="Z627" s="239">
        <v>4</v>
      </c>
      <c r="AB627" s="239">
        <v>3</v>
      </c>
      <c r="AC627" s="239">
        <v>98</v>
      </c>
      <c r="AD627" s="239" t="s">
        <v>377</v>
      </c>
      <c r="AF627" s="239" t="s">
        <v>378</v>
      </c>
      <c r="AG627" s="239">
        <v>4</v>
      </c>
      <c r="AH627" s="239">
        <v>2</v>
      </c>
      <c r="AI627" s="239">
        <v>4</v>
      </c>
      <c r="AJ627" s="239">
        <v>3</v>
      </c>
      <c r="AK627" s="239">
        <v>21</v>
      </c>
      <c r="AL627" s="239">
        <v>56</v>
      </c>
      <c r="AM627" s="239" t="s">
        <v>384</v>
      </c>
      <c r="AN627" s="239">
        <v>5</v>
      </c>
      <c r="AO627" s="239">
        <v>99</v>
      </c>
      <c r="AS627" s="239">
        <v>15</v>
      </c>
      <c r="AT627" s="239">
        <v>98</v>
      </c>
      <c r="AU627" s="239">
        <v>65</v>
      </c>
      <c r="AV627" s="239">
        <v>13</v>
      </c>
      <c r="AW627" s="239">
        <v>21</v>
      </c>
      <c r="CT627" s="239">
        <v>462813.18427279597</v>
      </c>
      <c r="CU627" s="239">
        <v>4967659.8067209199</v>
      </c>
      <c r="CV627" s="239">
        <v>44.861383570000001</v>
      </c>
      <c r="CW627" s="239">
        <v>-93.470688749999994</v>
      </c>
      <c r="CX627" s="239" t="s">
        <v>379</v>
      </c>
      <c r="CY627" s="239" t="s">
        <v>2831</v>
      </c>
    </row>
    <row r="628" spans="1:103" x14ac:dyDescent="0.25">
      <c r="A628" s="239">
        <v>679192</v>
      </c>
      <c r="B628" s="239">
        <v>2</v>
      </c>
      <c r="C628" s="239">
        <v>212</v>
      </c>
      <c r="D628" s="239">
        <v>156.63399999999999</v>
      </c>
      <c r="E628" s="239">
        <v>27</v>
      </c>
      <c r="F628" s="239" t="s">
        <v>2515</v>
      </c>
      <c r="H628" s="239" t="s">
        <v>374</v>
      </c>
      <c r="I628" s="239">
        <v>25</v>
      </c>
      <c r="K628" s="239">
        <v>19003332</v>
      </c>
      <c r="M628" s="239">
        <v>1</v>
      </c>
      <c r="N628" s="239">
        <v>26</v>
      </c>
      <c r="O628" s="239">
        <v>2019</v>
      </c>
      <c r="P628" s="239" t="s">
        <v>386</v>
      </c>
      <c r="Q628" s="239">
        <v>9</v>
      </c>
      <c r="R628" s="239" t="s">
        <v>393</v>
      </c>
      <c r="S628" s="239">
        <v>5</v>
      </c>
      <c r="T628" s="239">
        <v>0</v>
      </c>
      <c r="U628" s="239">
        <v>2</v>
      </c>
      <c r="V628" s="239">
        <v>5</v>
      </c>
      <c r="W628" s="239">
        <v>10</v>
      </c>
      <c r="X628" s="239">
        <v>2</v>
      </c>
      <c r="Y628" s="239">
        <v>1</v>
      </c>
      <c r="Z628" s="239">
        <v>2</v>
      </c>
      <c r="AA628" s="239">
        <v>4</v>
      </c>
      <c r="AB628" s="239">
        <v>3</v>
      </c>
      <c r="AC628" s="239">
        <v>98</v>
      </c>
      <c r="AD628" s="239" t="s">
        <v>377</v>
      </c>
      <c r="AF628" s="239" t="s">
        <v>378</v>
      </c>
      <c r="AG628" s="239">
        <v>10</v>
      </c>
      <c r="AH628" s="239">
        <v>2</v>
      </c>
      <c r="AI628" s="239">
        <v>4</v>
      </c>
      <c r="AJ628" s="239">
        <v>3</v>
      </c>
      <c r="AK628" s="239">
        <v>21</v>
      </c>
      <c r="AL628" s="239">
        <v>26</v>
      </c>
      <c r="AM628" s="239" t="s">
        <v>384</v>
      </c>
      <c r="AN628" s="239">
        <v>5</v>
      </c>
      <c r="AO628" s="239">
        <v>99</v>
      </c>
      <c r="AS628" s="239">
        <v>15</v>
      </c>
      <c r="AT628" s="239">
        <v>98</v>
      </c>
      <c r="AU628" s="239">
        <v>60</v>
      </c>
      <c r="AV628" s="239">
        <v>13</v>
      </c>
      <c r="AW628" s="239">
        <v>23</v>
      </c>
      <c r="AX628" s="239">
        <v>2</v>
      </c>
      <c r="AY628" s="239">
        <v>2</v>
      </c>
      <c r="AZ628" s="239">
        <v>3</v>
      </c>
      <c r="BA628" s="239">
        <v>21</v>
      </c>
      <c r="BB628" s="239">
        <v>38</v>
      </c>
      <c r="BC628" s="239" t="s">
        <v>384</v>
      </c>
      <c r="BD628" s="239">
        <v>5</v>
      </c>
      <c r="BE628" s="239">
        <v>1</v>
      </c>
      <c r="BI628" s="239">
        <v>15</v>
      </c>
      <c r="BJ628" s="239">
        <v>98</v>
      </c>
      <c r="BK628" s="239">
        <v>60</v>
      </c>
      <c r="BL628" s="239">
        <v>13</v>
      </c>
      <c r="BM628" s="239">
        <v>23</v>
      </c>
      <c r="CT628" s="239">
        <v>462826.94263364602</v>
      </c>
      <c r="CU628" s="239">
        <v>4967659.8067209199</v>
      </c>
      <c r="CV628" s="239">
        <v>44.861384280000003</v>
      </c>
      <c r="CW628" s="239">
        <v>-93.470514609999995</v>
      </c>
      <c r="CX628" s="239" t="s">
        <v>379</v>
      </c>
      <c r="CY628" s="239" t="s">
        <v>2832</v>
      </c>
    </row>
    <row r="629" spans="1:103" x14ac:dyDescent="0.25">
      <c r="A629" s="239">
        <v>10904419</v>
      </c>
      <c r="B629" s="239">
        <v>2</v>
      </c>
      <c r="C629" s="239">
        <v>212</v>
      </c>
      <c r="D629" s="239">
        <v>156.64400000000001</v>
      </c>
      <c r="E629" s="239">
        <v>27</v>
      </c>
      <c r="F629" s="239" t="s">
        <v>2515</v>
      </c>
      <c r="H629" s="239" t="s">
        <v>374</v>
      </c>
      <c r="I629" s="239">
        <v>25</v>
      </c>
      <c r="K629" s="239">
        <v>13510863</v>
      </c>
      <c r="L629" s="239">
        <v>133010244</v>
      </c>
      <c r="M629" s="239">
        <v>10</v>
      </c>
      <c r="N629" s="239">
        <v>26</v>
      </c>
      <c r="O629" s="239">
        <v>2013</v>
      </c>
      <c r="P629" s="239" t="s">
        <v>386</v>
      </c>
      <c r="Q629" s="239">
        <v>12</v>
      </c>
      <c r="R629" s="239" t="s">
        <v>393</v>
      </c>
      <c r="S629" s="239">
        <v>5</v>
      </c>
      <c r="T629" s="239">
        <v>0</v>
      </c>
      <c r="U629" s="239">
        <v>1</v>
      </c>
      <c r="V629" s="239">
        <v>7</v>
      </c>
      <c r="W629" s="239">
        <v>54</v>
      </c>
      <c r="X629" s="239">
        <v>2</v>
      </c>
      <c r="Y629" s="239">
        <v>1</v>
      </c>
      <c r="Z629" s="239">
        <v>2</v>
      </c>
      <c r="AB629" s="239">
        <v>1</v>
      </c>
      <c r="AC629" s="239">
        <v>98</v>
      </c>
      <c r="AD629" s="239" t="s">
        <v>404</v>
      </c>
      <c r="AE629" s="239" t="s">
        <v>2809</v>
      </c>
      <c r="AF629" s="239" t="s">
        <v>378</v>
      </c>
      <c r="AG629" s="239">
        <v>3</v>
      </c>
      <c r="AH629" s="239">
        <v>2</v>
      </c>
      <c r="AI629" s="239">
        <v>2</v>
      </c>
      <c r="AJ629" s="239">
        <v>3</v>
      </c>
      <c r="AK629" s="239">
        <v>21</v>
      </c>
      <c r="AL629" s="239">
        <v>18</v>
      </c>
      <c r="AM629" s="239" t="s">
        <v>384</v>
      </c>
      <c r="AN629" s="239">
        <v>5</v>
      </c>
      <c r="AO629" s="239">
        <v>15</v>
      </c>
      <c r="AP629" s="239">
        <v>16</v>
      </c>
      <c r="AS629" s="239">
        <v>3</v>
      </c>
      <c r="AT629" s="239">
        <v>98</v>
      </c>
      <c r="AU629" s="239">
        <v>60</v>
      </c>
      <c r="AV629" s="239">
        <v>10</v>
      </c>
      <c r="AW629" s="239">
        <v>21</v>
      </c>
      <c r="CT629" s="239">
        <v>462842</v>
      </c>
      <c r="CU629" s="239">
        <v>4967661</v>
      </c>
      <c r="CV629" s="239">
        <v>44.861396599999999</v>
      </c>
      <c r="CW629" s="239">
        <v>-93.470317800000004</v>
      </c>
      <c r="CX629" s="239" t="s">
        <v>379</v>
      </c>
      <c r="CY629" s="239" t="s">
        <v>2833</v>
      </c>
    </row>
    <row r="630" spans="1:103" x14ac:dyDescent="0.25">
      <c r="A630" s="239">
        <v>10738322</v>
      </c>
      <c r="B630" s="239">
        <v>2</v>
      </c>
      <c r="C630" s="239">
        <v>212</v>
      </c>
      <c r="D630" s="239">
        <v>156.648</v>
      </c>
      <c r="E630" s="239">
        <v>27</v>
      </c>
      <c r="F630" s="239" t="s">
        <v>2515</v>
      </c>
      <c r="H630" s="239" t="s">
        <v>374</v>
      </c>
      <c r="I630" s="239">
        <v>25</v>
      </c>
      <c r="K630" s="239">
        <v>11507346</v>
      </c>
      <c r="L630" s="239">
        <v>112040014</v>
      </c>
      <c r="M630" s="239">
        <v>7</v>
      </c>
      <c r="N630" s="239">
        <v>21</v>
      </c>
      <c r="O630" s="239">
        <v>2011</v>
      </c>
      <c r="P630" s="239" t="s">
        <v>416</v>
      </c>
      <c r="Q630" s="239">
        <v>7</v>
      </c>
      <c r="R630" s="239" t="s">
        <v>393</v>
      </c>
      <c r="S630" s="239">
        <v>5</v>
      </c>
      <c r="T630" s="239">
        <v>0</v>
      </c>
      <c r="U630" s="239">
        <v>2</v>
      </c>
      <c r="V630" s="239">
        <v>1</v>
      </c>
      <c r="W630" s="239">
        <v>10</v>
      </c>
      <c r="X630" s="239">
        <v>2</v>
      </c>
      <c r="Y630" s="239">
        <v>1</v>
      </c>
      <c r="Z630" s="239">
        <v>1</v>
      </c>
      <c r="AB630" s="239">
        <v>1</v>
      </c>
      <c r="AC630" s="239">
        <v>98</v>
      </c>
      <c r="AD630" s="239" t="s">
        <v>2834</v>
      </c>
      <c r="AE630" s="239" t="s">
        <v>2809</v>
      </c>
      <c r="AF630" s="239" t="s">
        <v>378</v>
      </c>
      <c r="AG630" s="239">
        <v>7</v>
      </c>
      <c r="AH630" s="239">
        <v>2</v>
      </c>
      <c r="AI630" s="239">
        <v>2</v>
      </c>
      <c r="AJ630" s="239">
        <v>3</v>
      </c>
      <c r="AK630" s="239">
        <v>26</v>
      </c>
      <c r="AL630" s="239">
        <v>23</v>
      </c>
      <c r="AM630" s="239" t="s">
        <v>384</v>
      </c>
      <c r="AN630" s="239">
        <v>5</v>
      </c>
      <c r="AO630" s="239">
        <v>5</v>
      </c>
      <c r="AP630" s="239">
        <v>15</v>
      </c>
      <c r="AS630" s="239">
        <v>1</v>
      </c>
      <c r="AT630" s="239">
        <v>98</v>
      </c>
      <c r="AU630" s="239">
        <v>55</v>
      </c>
      <c r="AV630" s="239">
        <v>10</v>
      </c>
      <c r="AW630" s="239">
        <v>20</v>
      </c>
      <c r="AX630" s="239">
        <v>2</v>
      </c>
      <c r="AY630" s="239">
        <v>1</v>
      </c>
      <c r="AZ630" s="239">
        <v>3</v>
      </c>
      <c r="BA630" s="239">
        <v>26</v>
      </c>
      <c r="BB630" s="239">
        <v>48</v>
      </c>
      <c r="BC630" s="239" t="s">
        <v>384</v>
      </c>
      <c r="BD630" s="239">
        <v>5</v>
      </c>
      <c r="BE630" s="239">
        <v>1</v>
      </c>
      <c r="BI630" s="239">
        <v>1</v>
      </c>
      <c r="BJ630" s="239">
        <v>98</v>
      </c>
      <c r="BK630" s="239">
        <v>55</v>
      </c>
      <c r="BL630" s="239">
        <v>10</v>
      </c>
      <c r="BM630" s="239">
        <v>20</v>
      </c>
      <c r="CT630" s="239">
        <v>462848</v>
      </c>
      <c r="CU630" s="239">
        <v>4967661</v>
      </c>
      <c r="CV630" s="239">
        <v>44.8613991</v>
      </c>
      <c r="CW630" s="239">
        <v>-93.470246200000005</v>
      </c>
      <c r="CX630" s="239" t="s">
        <v>379</v>
      </c>
      <c r="CY630" s="239" t="s">
        <v>2835</v>
      </c>
    </row>
    <row r="631" spans="1:103" x14ac:dyDescent="0.25">
      <c r="A631" s="239">
        <v>10761706</v>
      </c>
      <c r="B631" s="239">
        <v>2</v>
      </c>
      <c r="C631" s="239">
        <v>212</v>
      </c>
      <c r="D631" s="239">
        <v>156.648</v>
      </c>
      <c r="E631" s="239">
        <v>27</v>
      </c>
      <c r="F631" s="239" t="s">
        <v>2515</v>
      </c>
      <c r="H631" s="239" t="s">
        <v>374</v>
      </c>
      <c r="I631" s="239">
        <v>25</v>
      </c>
      <c r="K631" s="239">
        <v>11511989</v>
      </c>
      <c r="L631" s="239">
        <v>113400278</v>
      </c>
      <c r="M631" s="239">
        <v>12</v>
      </c>
      <c r="N631" s="239">
        <v>3</v>
      </c>
      <c r="O631" s="239">
        <v>2011</v>
      </c>
      <c r="P631" s="239" t="s">
        <v>386</v>
      </c>
      <c r="Q631" s="239">
        <v>15</v>
      </c>
      <c r="R631" s="239" t="s">
        <v>393</v>
      </c>
      <c r="S631" s="239">
        <v>5</v>
      </c>
      <c r="T631" s="239">
        <v>0</v>
      </c>
      <c r="U631" s="239">
        <v>1</v>
      </c>
      <c r="V631" s="239">
        <v>7</v>
      </c>
      <c r="W631" s="239">
        <v>54</v>
      </c>
      <c r="X631" s="239">
        <v>2</v>
      </c>
      <c r="Y631" s="239">
        <v>1</v>
      </c>
      <c r="Z631" s="239">
        <v>4</v>
      </c>
      <c r="AA631" s="239">
        <v>2</v>
      </c>
      <c r="AB631" s="239">
        <v>3</v>
      </c>
      <c r="AC631" s="239">
        <v>98</v>
      </c>
      <c r="AD631" s="239" t="s">
        <v>404</v>
      </c>
      <c r="AE631" s="239" t="s">
        <v>2729</v>
      </c>
      <c r="AF631" s="239" t="s">
        <v>378</v>
      </c>
      <c r="AG631" s="239">
        <v>3</v>
      </c>
      <c r="AH631" s="239">
        <v>2</v>
      </c>
      <c r="AI631" s="239">
        <v>2</v>
      </c>
      <c r="AJ631" s="239">
        <v>3</v>
      </c>
      <c r="AK631" s="239">
        <v>21</v>
      </c>
      <c r="AL631" s="239">
        <v>66</v>
      </c>
      <c r="AM631" s="239" t="s">
        <v>384</v>
      </c>
      <c r="AN631" s="239">
        <v>5</v>
      </c>
      <c r="AO631" s="239">
        <v>3</v>
      </c>
      <c r="AS631" s="239">
        <v>3</v>
      </c>
      <c r="AT631" s="239">
        <v>98</v>
      </c>
      <c r="AU631" s="239">
        <v>55</v>
      </c>
      <c r="AV631" s="239">
        <v>11</v>
      </c>
      <c r="AW631" s="239">
        <v>21</v>
      </c>
      <c r="CT631" s="239">
        <v>462848</v>
      </c>
      <c r="CU631" s="239">
        <v>4967661</v>
      </c>
      <c r="CV631" s="239">
        <v>44.8613991</v>
      </c>
      <c r="CW631" s="239">
        <v>-93.470246200000005</v>
      </c>
      <c r="CX631" s="239" t="s">
        <v>379</v>
      </c>
      <c r="CY631" s="239" t="s">
        <v>2836</v>
      </c>
    </row>
    <row r="632" spans="1:103" x14ac:dyDescent="0.25">
      <c r="A632" s="239">
        <v>10884614</v>
      </c>
      <c r="B632" s="239">
        <v>2</v>
      </c>
      <c r="C632" s="239">
        <v>212</v>
      </c>
      <c r="D632" s="239">
        <v>156.648</v>
      </c>
      <c r="E632" s="239">
        <v>27</v>
      </c>
      <c r="F632" s="239" t="s">
        <v>2515</v>
      </c>
      <c r="H632" s="239" t="s">
        <v>374</v>
      </c>
      <c r="I632" s="239">
        <v>25</v>
      </c>
      <c r="K632" s="239">
        <v>13032635</v>
      </c>
      <c r="L632" s="239">
        <v>132140037</v>
      </c>
      <c r="M632" s="239">
        <v>8</v>
      </c>
      <c r="N632" s="239">
        <v>2</v>
      </c>
      <c r="O632" s="239">
        <v>2013</v>
      </c>
      <c r="P632" s="239" t="s">
        <v>383</v>
      </c>
      <c r="Q632" s="239">
        <v>7</v>
      </c>
      <c r="R632" s="239" t="s">
        <v>376</v>
      </c>
      <c r="S632" s="239">
        <v>5</v>
      </c>
      <c r="T632" s="239">
        <v>0</v>
      </c>
      <c r="U632" s="239">
        <v>2</v>
      </c>
      <c r="V632" s="239">
        <v>10</v>
      </c>
      <c r="W632" s="239">
        <v>92</v>
      </c>
      <c r="X632" s="239">
        <v>2</v>
      </c>
      <c r="Y632" s="239">
        <v>1</v>
      </c>
      <c r="Z632" s="239">
        <v>1</v>
      </c>
      <c r="AB632" s="239">
        <v>1</v>
      </c>
      <c r="AC632" s="239">
        <v>98</v>
      </c>
      <c r="AD632" s="239" t="s">
        <v>1722</v>
      </c>
      <c r="AE632" s="239" t="s">
        <v>2814</v>
      </c>
      <c r="AF632" s="239" t="s">
        <v>378</v>
      </c>
      <c r="AG632" s="239">
        <v>5</v>
      </c>
      <c r="AH632" s="239">
        <v>2</v>
      </c>
      <c r="AI632" s="239">
        <v>4</v>
      </c>
      <c r="AJ632" s="239">
        <v>4</v>
      </c>
      <c r="AK632" s="239">
        <v>21</v>
      </c>
      <c r="AL632" s="239">
        <v>23</v>
      </c>
      <c r="AM632" s="239" t="s">
        <v>384</v>
      </c>
      <c r="AN632" s="239">
        <v>5</v>
      </c>
      <c r="AO632" s="239">
        <v>1</v>
      </c>
      <c r="AS632" s="239">
        <v>1</v>
      </c>
      <c r="AT632" s="239">
        <v>98</v>
      </c>
      <c r="AU632" s="239">
        <v>60</v>
      </c>
      <c r="AV632" s="239">
        <v>11</v>
      </c>
      <c r="AW632" s="239">
        <v>21</v>
      </c>
      <c r="AX632" s="239">
        <v>1</v>
      </c>
      <c r="AY632" s="239">
        <v>44</v>
      </c>
      <c r="BI632" s="239">
        <v>1</v>
      </c>
      <c r="BJ632" s="239">
        <v>98</v>
      </c>
      <c r="BK632" s="239">
        <v>60</v>
      </c>
      <c r="BL632" s="239">
        <v>11</v>
      </c>
      <c r="BM632" s="239">
        <v>21</v>
      </c>
      <c r="CT632" s="239">
        <v>462848</v>
      </c>
      <c r="CU632" s="239">
        <v>4967661</v>
      </c>
      <c r="CV632" s="239">
        <v>44.8613991</v>
      </c>
      <c r="CW632" s="239">
        <v>-93.470246200000005</v>
      </c>
      <c r="CX632" s="239" t="s">
        <v>379</v>
      </c>
      <c r="CY632" s="239" t="s">
        <v>2837</v>
      </c>
    </row>
    <row r="633" spans="1:103" x14ac:dyDescent="0.25">
      <c r="A633" s="239">
        <v>10916746</v>
      </c>
      <c r="B633" s="239">
        <v>2</v>
      </c>
      <c r="C633" s="239">
        <v>212</v>
      </c>
      <c r="D633" s="239">
        <v>156.648</v>
      </c>
      <c r="E633" s="239">
        <v>27</v>
      </c>
      <c r="F633" s="239" t="s">
        <v>2515</v>
      </c>
      <c r="H633" s="239" t="s">
        <v>374</v>
      </c>
      <c r="I633" s="239">
        <v>25</v>
      </c>
      <c r="K633" s="239">
        <v>13052683</v>
      </c>
      <c r="L633" s="239">
        <v>133590046</v>
      </c>
      <c r="M633" s="239">
        <v>12</v>
      </c>
      <c r="N633" s="239">
        <v>25</v>
      </c>
      <c r="O633" s="239">
        <v>2013</v>
      </c>
      <c r="P633" s="239" t="s">
        <v>375</v>
      </c>
      <c r="Q633" s="239">
        <v>8</v>
      </c>
      <c r="R633" s="239" t="s">
        <v>393</v>
      </c>
      <c r="S633" s="239">
        <v>5</v>
      </c>
      <c r="T633" s="239">
        <v>0</v>
      </c>
      <c r="U633" s="239">
        <v>1</v>
      </c>
      <c r="V633" s="239">
        <v>7</v>
      </c>
      <c r="W633" s="239">
        <v>54</v>
      </c>
      <c r="X633" s="239">
        <v>2</v>
      </c>
      <c r="Y633" s="239">
        <v>1</v>
      </c>
      <c r="Z633" s="239">
        <v>4</v>
      </c>
      <c r="AB633" s="239">
        <v>3</v>
      </c>
      <c r="AC633" s="239">
        <v>98</v>
      </c>
      <c r="AD633" s="239" t="s">
        <v>396</v>
      </c>
      <c r="AE633" s="239" t="s">
        <v>2809</v>
      </c>
      <c r="AF633" s="239" t="s">
        <v>378</v>
      </c>
      <c r="AG633" s="239">
        <v>3</v>
      </c>
      <c r="AH633" s="239">
        <v>2</v>
      </c>
      <c r="AI633" s="239">
        <v>4</v>
      </c>
      <c r="AJ633" s="239">
        <v>3</v>
      </c>
      <c r="AK633" s="239">
        <v>21</v>
      </c>
      <c r="AL633" s="239">
        <v>23</v>
      </c>
      <c r="AM633" s="239" t="s">
        <v>384</v>
      </c>
      <c r="AN633" s="239">
        <v>5</v>
      </c>
      <c r="AO633" s="239">
        <v>3</v>
      </c>
      <c r="AP633" s="239">
        <v>72</v>
      </c>
      <c r="AS633" s="239">
        <v>1</v>
      </c>
      <c r="AT633" s="239">
        <v>98</v>
      </c>
      <c r="AU633" s="239">
        <v>60</v>
      </c>
      <c r="AV633" s="239">
        <v>10</v>
      </c>
      <c r="AW633" s="239">
        <v>20</v>
      </c>
      <c r="CT633" s="239">
        <v>462848</v>
      </c>
      <c r="CU633" s="239">
        <v>4967661</v>
      </c>
      <c r="CV633" s="239">
        <v>44.8613991</v>
      </c>
      <c r="CW633" s="239">
        <v>-93.470246200000005</v>
      </c>
      <c r="CX633" s="239" t="s">
        <v>379</v>
      </c>
      <c r="CY633" s="239" t="s">
        <v>2838</v>
      </c>
    </row>
    <row r="634" spans="1:103" x14ac:dyDescent="0.25">
      <c r="A634" s="239">
        <v>10941027</v>
      </c>
      <c r="B634" s="239">
        <v>2</v>
      </c>
      <c r="C634" s="239">
        <v>212</v>
      </c>
      <c r="D634" s="239">
        <v>156.648</v>
      </c>
      <c r="E634" s="239">
        <v>27</v>
      </c>
      <c r="F634" s="239" t="s">
        <v>2515</v>
      </c>
      <c r="H634" s="239" t="s">
        <v>374</v>
      </c>
      <c r="I634" s="239">
        <v>25</v>
      </c>
      <c r="K634" s="239">
        <v>14500493</v>
      </c>
      <c r="L634" s="239">
        <v>140130307</v>
      </c>
      <c r="M634" s="239">
        <v>1</v>
      </c>
      <c r="N634" s="239">
        <v>11</v>
      </c>
      <c r="O634" s="239">
        <v>2014</v>
      </c>
      <c r="P634" s="239" t="s">
        <v>386</v>
      </c>
      <c r="Q634" s="239">
        <v>5</v>
      </c>
      <c r="R634" s="239" t="s">
        <v>376</v>
      </c>
      <c r="S634" s="239">
        <v>5</v>
      </c>
      <c r="T634" s="239">
        <v>0</v>
      </c>
      <c r="U634" s="239">
        <v>1</v>
      </c>
      <c r="V634" s="239">
        <v>7</v>
      </c>
      <c r="W634" s="239">
        <v>83</v>
      </c>
      <c r="X634" s="239">
        <v>2</v>
      </c>
      <c r="Y634" s="239">
        <v>4</v>
      </c>
      <c r="Z634" s="239">
        <v>1</v>
      </c>
      <c r="AB634" s="239">
        <v>5</v>
      </c>
      <c r="AC634" s="239">
        <v>98</v>
      </c>
      <c r="AD634" s="239" t="s">
        <v>404</v>
      </c>
      <c r="AE634" s="239" t="s">
        <v>2729</v>
      </c>
      <c r="AF634" s="239" t="s">
        <v>378</v>
      </c>
      <c r="AG634" s="239">
        <v>3</v>
      </c>
      <c r="AH634" s="239">
        <v>2</v>
      </c>
      <c r="AI634" s="239">
        <v>3</v>
      </c>
      <c r="AJ634" s="239">
        <v>3</v>
      </c>
      <c r="AK634" s="239">
        <v>21</v>
      </c>
      <c r="AL634" s="239">
        <v>47</v>
      </c>
      <c r="AN634" s="239">
        <v>5</v>
      </c>
      <c r="AO634" s="239">
        <v>3</v>
      </c>
      <c r="AP634" s="239">
        <v>15</v>
      </c>
      <c r="AS634" s="239">
        <v>3</v>
      </c>
      <c r="AT634" s="239">
        <v>98</v>
      </c>
      <c r="AU634" s="239">
        <v>55</v>
      </c>
      <c r="AV634" s="239">
        <v>10</v>
      </c>
      <c r="AW634" s="239">
        <v>21</v>
      </c>
      <c r="CT634" s="239">
        <v>462848</v>
      </c>
      <c r="CU634" s="239">
        <v>4967661</v>
      </c>
      <c r="CV634" s="239">
        <v>44.8613991</v>
      </c>
      <c r="CW634" s="239">
        <v>-93.470246200000005</v>
      </c>
      <c r="CX634" s="239" t="s">
        <v>379</v>
      </c>
      <c r="CY634" s="239" t="s">
        <v>2839</v>
      </c>
    </row>
    <row r="635" spans="1:103" x14ac:dyDescent="0.25">
      <c r="A635" s="239">
        <v>10951545</v>
      </c>
      <c r="B635" s="239">
        <v>2</v>
      </c>
      <c r="C635" s="239">
        <v>212</v>
      </c>
      <c r="D635" s="239">
        <v>156.648</v>
      </c>
      <c r="E635" s="239">
        <v>27</v>
      </c>
      <c r="F635" s="239" t="s">
        <v>2515</v>
      </c>
      <c r="H635" s="239" t="s">
        <v>374</v>
      </c>
      <c r="I635" s="239">
        <v>25</v>
      </c>
      <c r="K635" s="239">
        <v>14501576</v>
      </c>
      <c r="L635" s="239">
        <v>140500355</v>
      </c>
      <c r="M635" s="239">
        <v>1</v>
      </c>
      <c r="N635" s="239">
        <v>30</v>
      </c>
      <c r="O635" s="239">
        <v>2014</v>
      </c>
      <c r="P635" s="239" t="s">
        <v>416</v>
      </c>
      <c r="Q635" s="239">
        <v>14</v>
      </c>
      <c r="R635" s="239" t="s">
        <v>393</v>
      </c>
      <c r="S635" s="239">
        <v>5</v>
      </c>
      <c r="T635" s="239">
        <v>0</v>
      </c>
      <c r="U635" s="239">
        <v>2</v>
      </c>
      <c r="V635" s="239">
        <v>10</v>
      </c>
      <c r="W635" s="239">
        <v>1</v>
      </c>
      <c r="X635" s="239">
        <v>29</v>
      </c>
      <c r="Y635" s="239">
        <v>1</v>
      </c>
      <c r="Z635" s="239">
        <v>4</v>
      </c>
      <c r="AB635" s="239">
        <v>3</v>
      </c>
      <c r="AC635" s="239">
        <v>98</v>
      </c>
      <c r="AD635" s="239" t="s">
        <v>404</v>
      </c>
      <c r="AE635" s="239">
        <v>5</v>
      </c>
      <c r="AF635" s="239" t="s">
        <v>378</v>
      </c>
      <c r="AG635" s="239">
        <v>5</v>
      </c>
      <c r="AH635" s="239">
        <v>2</v>
      </c>
      <c r="AI635" s="239">
        <v>42</v>
      </c>
      <c r="AJ635" s="239">
        <v>3</v>
      </c>
      <c r="AK635" s="239">
        <v>28</v>
      </c>
      <c r="AL635" s="239">
        <v>60</v>
      </c>
      <c r="AM635" s="239" t="s">
        <v>374</v>
      </c>
      <c r="AN635" s="239">
        <v>5</v>
      </c>
      <c r="AO635" s="239">
        <v>1</v>
      </c>
      <c r="AS635" s="239">
        <v>1</v>
      </c>
      <c r="AT635" s="239">
        <v>98</v>
      </c>
      <c r="AU635" s="239">
        <v>60</v>
      </c>
      <c r="AV635" s="239">
        <v>10</v>
      </c>
      <c r="AW635" s="239">
        <v>21</v>
      </c>
      <c r="AX635" s="239">
        <v>2</v>
      </c>
      <c r="AY635" s="239">
        <v>4</v>
      </c>
      <c r="AZ635" s="239">
        <v>3</v>
      </c>
      <c r="BA635" s="239">
        <v>21</v>
      </c>
      <c r="BB635" s="239">
        <v>54</v>
      </c>
      <c r="BC635" s="239" t="s">
        <v>374</v>
      </c>
      <c r="BD635" s="239">
        <v>5</v>
      </c>
      <c r="BE635" s="239">
        <v>8</v>
      </c>
      <c r="BF635" s="239">
        <v>2</v>
      </c>
      <c r="BI635" s="239">
        <v>1</v>
      </c>
      <c r="BJ635" s="239">
        <v>98</v>
      </c>
      <c r="BK635" s="239">
        <v>60</v>
      </c>
      <c r="BL635" s="239">
        <v>10</v>
      </c>
      <c r="BM635" s="239">
        <v>21</v>
      </c>
      <c r="CT635" s="239">
        <v>462848</v>
      </c>
      <c r="CU635" s="239">
        <v>4967661</v>
      </c>
      <c r="CV635" s="239">
        <v>44.8613991</v>
      </c>
      <c r="CW635" s="239">
        <v>-93.470246200000005</v>
      </c>
      <c r="CX635" s="239" t="s">
        <v>379</v>
      </c>
      <c r="CY635" s="239" t="s">
        <v>2840</v>
      </c>
    </row>
    <row r="636" spans="1:103" x14ac:dyDescent="0.25">
      <c r="A636" s="239">
        <v>10978392</v>
      </c>
      <c r="B636" s="239">
        <v>2</v>
      </c>
      <c r="C636" s="239">
        <v>212</v>
      </c>
      <c r="D636" s="239">
        <v>156.648</v>
      </c>
      <c r="E636" s="239">
        <v>27</v>
      </c>
      <c r="F636" s="239" t="s">
        <v>2515</v>
      </c>
      <c r="H636" s="239" t="s">
        <v>374</v>
      </c>
      <c r="I636" s="239">
        <v>25</v>
      </c>
      <c r="K636" s="239">
        <v>14508193</v>
      </c>
      <c r="L636" s="239">
        <v>142150216</v>
      </c>
      <c r="M636" s="239">
        <v>7</v>
      </c>
      <c r="N636" s="239">
        <v>31</v>
      </c>
      <c r="O636" s="239">
        <v>2014</v>
      </c>
      <c r="P636" s="239" t="s">
        <v>416</v>
      </c>
      <c r="Q636" s="239">
        <v>14</v>
      </c>
      <c r="R636" s="239" t="s">
        <v>393</v>
      </c>
      <c r="S636" s="239">
        <v>5</v>
      </c>
      <c r="T636" s="239">
        <v>0</v>
      </c>
      <c r="U636" s="239">
        <v>1</v>
      </c>
      <c r="V636" s="239">
        <v>7</v>
      </c>
      <c r="W636" s="239">
        <v>10</v>
      </c>
      <c r="X636" s="239">
        <v>2</v>
      </c>
      <c r="Y636" s="239">
        <v>1</v>
      </c>
      <c r="Z636" s="239">
        <v>1</v>
      </c>
      <c r="AB636" s="239">
        <v>1</v>
      </c>
      <c r="AC636" s="239">
        <v>98</v>
      </c>
      <c r="AD636" s="239">
        <v>212</v>
      </c>
      <c r="AE636" s="239" t="s">
        <v>2809</v>
      </c>
      <c r="AF636" s="239" t="s">
        <v>378</v>
      </c>
      <c r="AG636" s="239">
        <v>3</v>
      </c>
      <c r="AH636" s="239">
        <v>2</v>
      </c>
      <c r="AI636" s="239">
        <v>2</v>
      </c>
      <c r="AJ636" s="239">
        <v>3</v>
      </c>
      <c r="AK636" s="239">
        <v>21</v>
      </c>
      <c r="AL636" s="239">
        <v>75</v>
      </c>
      <c r="AM636" s="239" t="s">
        <v>374</v>
      </c>
      <c r="AN636" s="239">
        <v>90</v>
      </c>
      <c r="AO636" s="239">
        <v>21</v>
      </c>
      <c r="AS636" s="239">
        <v>1</v>
      </c>
      <c r="AT636" s="239">
        <v>98</v>
      </c>
      <c r="AU636" s="239">
        <v>60</v>
      </c>
      <c r="AV636" s="239">
        <v>11</v>
      </c>
      <c r="AW636" s="239">
        <v>21</v>
      </c>
      <c r="CT636" s="239">
        <v>462848</v>
      </c>
      <c r="CU636" s="239">
        <v>4967661</v>
      </c>
      <c r="CV636" s="239">
        <v>44.8613991</v>
      </c>
      <c r="CW636" s="239">
        <v>-93.470246200000005</v>
      </c>
      <c r="CX636" s="239" t="s">
        <v>379</v>
      </c>
      <c r="CY636" s="239" t="s">
        <v>2841</v>
      </c>
    </row>
    <row r="637" spans="1:103" x14ac:dyDescent="0.25">
      <c r="A637" s="239">
        <v>11084434</v>
      </c>
      <c r="B637" s="239">
        <v>2</v>
      </c>
      <c r="C637" s="239">
        <v>212</v>
      </c>
      <c r="D637" s="239">
        <v>156.648</v>
      </c>
      <c r="E637" s="239">
        <v>27</v>
      </c>
      <c r="F637" s="239" t="s">
        <v>2515</v>
      </c>
      <c r="H637" s="239" t="s">
        <v>374</v>
      </c>
      <c r="I637" s="239">
        <v>25</v>
      </c>
      <c r="K637" s="239">
        <v>15513045</v>
      </c>
      <c r="L637" s="239">
        <v>153490244</v>
      </c>
      <c r="M637" s="239">
        <v>12</v>
      </c>
      <c r="N637" s="239">
        <v>14</v>
      </c>
      <c r="O637" s="239">
        <v>2015</v>
      </c>
      <c r="P637" s="239" t="s">
        <v>381</v>
      </c>
      <c r="Q637" s="239">
        <v>8</v>
      </c>
      <c r="R637" s="239" t="s">
        <v>393</v>
      </c>
      <c r="S637" s="239">
        <v>5</v>
      </c>
      <c r="T637" s="239">
        <v>0</v>
      </c>
      <c r="U637" s="239">
        <v>3</v>
      </c>
      <c r="V637" s="239">
        <v>1</v>
      </c>
      <c r="W637" s="239">
        <v>10</v>
      </c>
      <c r="X637" s="239">
        <v>2</v>
      </c>
      <c r="Y637" s="239">
        <v>1</v>
      </c>
      <c r="Z637" s="239">
        <v>3</v>
      </c>
      <c r="AB637" s="239">
        <v>2</v>
      </c>
      <c r="AC637" s="239">
        <v>98</v>
      </c>
      <c r="AD637" s="239" t="s">
        <v>404</v>
      </c>
      <c r="AE637" s="239" t="s">
        <v>2809</v>
      </c>
      <c r="AF637" s="239" t="s">
        <v>378</v>
      </c>
      <c r="AG637" s="239">
        <v>7</v>
      </c>
      <c r="AH637" s="239">
        <v>2</v>
      </c>
      <c r="AI637" s="239">
        <v>2</v>
      </c>
      <c r="AJ637" s="239">
        <v>3</v>
      </c>
      <c r="AK637" s="239">
        <v>21</v>
      </c>
      <c r="AL637" s="239">
        <v>55</v>
      </c>
      <c r="AM637" s="239" t="s">
        <v>384</v>
      </c>
      <c r="AN637" s="239">
        <v>5</v>
      </c>
      <c r="AO637" s="239">
        <v>1</v>
      </c>
      <c r="AS637" s="239">
        <v>1</v>
      </c>
      <c r="AT637" s="239">
        <v>98</v>
      </c>
      <c r="AU637" s="239">
        <v>65</v>
      </c>
      <c r="AV637" s="239">
        <v>10</v>
      </c>
      <c r="AW637" s="239">
        <v>21</v>
      </c>
      <c r="AX637" s="239">
        <v>2</v>
      </c>
      <c r="AY637" s="239">
        <v>2</v>
      </c>
      <c r="AZ637" s="239">
        <v>3</v>
      </c>
      <c r="BA637" s="239">
        <v>21</v>
      </c>
      <c r="BB637" s="239">
        <v>23</v>
      </c>
      <c r="BC637" s="239" t="s">
        <v>374</v>
      </c>
      <c r="BD637" s="239">
        <v>5</v>
      </c>
      <c r="BE637" s="239">
        <v>1</v>
      </c>
      <c r="BI637" s="239">
        <v>1</v>
      </c>
      <c r="BJ637" s="239">
        <v>98</v>
      </c>
      <c r="BK637" s="239">
        <v>65</v>
      </c>
      <c r="BL637" s="239">
        <v>10</v>
      </c>
      <c r="BM637" s="239">
        <v>21</v>
      </c>
      <c r="BN637" s="239">
        <v>2</v>
      </c>
      <c r="BO637" s="239">
        <v>1</v>
      </c>
      <c r="BP637" s="239">
        <v>3</v>
      </c>
      <c r="BQ637" s="239">
        <v>21</v>
      </c>
      <c r="BR637" s="239">
        <v>40</v>
      </c>
      <c r="BS637" s="239" t="s">
        <v>384</v>
      </c>
      <c r="BT637" s="239">
        <v>5</v>
      </c>
      <c r="BU637" s="239">
        <v>5</v>
      </c>
      <c r="BV637" s="239">
        <v>15</v>
      </c>
      <c r="BY637" s="239">
        <v>1</v>
      </c>
      <c r="BZ637" s="239">
        <v>98</v>
      </c>
      <c r="CA637" s="239">
        <v>65</v>
      </c>
      <c r="CB637" s="239">
        <v>10</v>
      </c>
      <c r="CC637" s="239">
        <v>21</v>
      </c>
      <c r="CT637" s="239">
        <v>462848</v>
      </c>
      <c r="CU637" s="239">
        <v>4967661</v>
      </c>
      <c r="CV637" s="239">
        <v>44.8613991</v>
      </c>
      <c r="CW637" s="239">
        <v>-93.470246200000005</v>
      </c>
      <c r="CX637" s="239" t="s">
        <v>379</v>
      </c>
      <c r="CY637" s="239" t="s">
        <v>2842</v>
      </c>
    </row>
    <row r="638" spans="1:103" x14ac:dyDescent="0.25">
      <c r="A638" s="239">
        <v>11094431</v>
      </c>
      <c r="B638" s="239">
        <v>2</v>
      </c>
      <c r="C638" s="239">
        <v>212</v>
      </c>
      <c r="D638" s="239">
        <v>156.648</v>
      </c>
      <c r="E638" s="239">
        <v>27</v>
      </c>
      <c r="F638" s="239" t="s">
        <v>2515</v>
      </c>
      <c r="H638" s="239" t="s">
        <v>374</v>
      </c>
      <c r="I638" s="239">
        <v>25</v>
      </c>
      <c r="K638" s="239">
        <v>201500049279</v>
      </c>
      <c r="L638" s="239">
        <v>160140036</v>
      </c>
      <c r="M638" s="239">
        <v>12</v>
      </c>
      <c r="N638" s="239">
        <v>26</v>
      </c>
      <c r="O638" s="239">
        <v>2015</v>
      </c>
      <c r="P638" s="239" t="s">
        <v>386</v>
      </c>
      <c r="Q638" s="239">
        <v>8</v>
      </c>
      <c r="S638" s="239">
        <v>5</v>
      </c>
      <c r="T638" s="239">
        <v>0</v>
      </c>
      <c r="U638" s="239">
        <v>1</v>
      </c>
      <c r="V638" s="239">
        <v>90</v>
      </c>
      <c r="W638" s="239">
        <v>10</v>
      </c>
      <c r="X638" s="239">
        <v>2</v>
      </c>
      <c r="Y638" s="239">
        <v>1</v>
      </c>
      <c r="Z638" s="239">
        <v>2</v>
      </c>
      <c r="AB638" s="239">
        <v>3</v>
      </c>
      <c r="AC638" s="239">
        <v>98</v>
      </c>
      <c r="AF638" s="239" t="s">
        <v>378</v>
      </c>
      <c r="AG638" s="239">
        <v>4</v>
      </c>
      <c r="AH638" s="239">
        <v>2</v>
      </c>
      <c r="AI638" s="239">
        <v>2</v>
      </c>
      <c r="AJ638" s="239">
        <v>3</v>
      </c>
      <c r="AK638" s="239">
        <v>21</v>
      </c>
      <c r="AL638" s="239">
        <v>18</v>
      </c>
      <c r="AM638" s="239" t="s">
        <v>374</v>
      </c>
      <c r="AN638" s="239">
        <v>5</v>
      </c>
      <c r="AS638" s="239">
        <v>3</v>
      </c>
      <c r="AT638" s="239">
        <v>98</v>
      </c>
      <c r="AU638" s="239">
        <v>65</v>
      </c>
      <c r="AV638" s="239">
        <v>11</v>
      </c>
      <c r="AW638" s="239">
        <v>21</v>
      </c>
      <c r="CT638" s="239">
        <v>462848</v>
      </c>
      <c r="CU638" s="239">
        <v>4967661</v>
      </c>
      <c r="CV638" s="239">
        <v>44.8613991</v>
      </c>
      <c r="CW638" s="239">
        <v>-93.470246200000005</v>
      </c>
      <c r="CX638" s="239" t="s">
        <v>379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EB632-DA58-421C-BB97-1D71A6AF013C}">
  <sheetPr>
    <tabColor theme="2" tint="-0.499984740745262"/>
  </sheetPr>
  <dimension ref="A1:CY20"/>
  <sheetViews>
    <sheetView workbookViewId="0">
      <selection activeCell="U22" sqref="U22"/>
    </sheetView>
  </sheetViews>
  <sheetFormatPr defaultRowHeight="15" x14ac:dyDescent="0.25"/>
  <cols>
    <col min="1" max="16384" width="9.140625" style="239"/>
  </cols>
  <sheetData>
    <row r="1" spans="1:103" x14ac:dyDescent="0.25">
      <c r="A1" s="239" t="s">
        <v>270</v>
      </c>
      <c r="B1" s="239" t="s">
        <v>271</v>
      </c>
      <c r="C1" s="239" t="s">
        <v>272</v>
      </c>
      <c r="D1" s="239" t="s">
        <v>273</v>
      </c>
      <c r="E1" s="239" t="s">
        <v>274</v>
      </c>
      <c r="F1" s="239" t="s">
        <v>275</v>
      </c>
      <c r="G1" s="239" t="s">
        <v>276</v>
      </c>
      <c r="H1" s="239" t="s">
        <v>277</v>
      </c>
      <c r="I1" s="239" t="s">
        <v>278</v>
      </c>
      <c r="J1" s="239" t="s">
        <v>279</v>
      </c>
      <c r="K1" s="239" t="s">
        <v>280</v>
      </c>
      <c r="L1" s="239" t="s">
        <v>281</v>
      </c>
      <c r="M1" s="239" t="s">
        <v>282</v>
      </c>
      <c r="N1" s="239" t="s">
        <v>283</v>
      </c>
      <c r="O1" s="239" t="s">
        <v>284</v>
      </c>
      <c r="P1" s="239" t="s">
        <v>285</v>
      </c>
      <c r="Q1" s="239" t="s">
        <v>286</v>
      </c>
      <c r="R1" s="239" t="s">
        <v>287</v>
      </c>
      <c r="S1" s="239" t="s">
        <v>288</v>
      </c>
      <c r="T1" s="239" t="s">
        <v>289</v>
      </c>
      <c r="U1" s="239" t="s">
        <v>290</v>
      </c>
      <c r="V1" s="239" t="s">
        <v>291</v>
      </c>
      <c r="W1" s="239" t="s">
        <v>292</v>
      </c>
      <c r="X1" s="239" t="s">
        <v>293</v>
      </c>
      <c r="Y1" s="239" t="s">
        <v>294</v>
      </c>
      <c r="Z1" s="239" t="s">
        <v>295</v>
      </c>
      <c r="AA1" s="239" t="s">
        <v>296</v>
      </c>
      <c r="AB1" s="239" t="s">
        <v>297</v>
      </c>
      <c r="AC1" s="239" t="s">
        <v>298</v>
      </c>
      <c r="AD1" s="239" t="s">
        <v>299</v>
      </c>
      <c r="AE1" s="239" t="s">
        <v>300</v>
      </c>
      <c r="AF1" s="239" t="s">
        <v>301</v>
      </c>
      <c r="AG1" s="239" t="s">
        <v>302</v>
      </c>
      <c r="AH1" s="239" t="s">
        <v>303</v>
      </c>
      <c r="AI1" s="239" t="s">
        <v>304</v>
      </c>
      <c r="AJ1" s="239" t="s">
        <v>305</v>
      </c>
      <c r="AK1" s="239" t="s">
        <v>306</v>
      </c>
      <c r="AL1" s="239" t="s">
        <v>307</v>
      </c>
      <c r="AM1" s="239" t="s">
        <v>308</v>
      </c>
      <c r="AN1" s="239" t="s">
        <v>309</v>
      </c>
      <c r="AO1" s="239" t="s">
        <v>310</v>
      </c>
      <c r="AP1" s="239" t="s">
        <v>311</v>
      </c>
      <c r="AQ1" s="239" t="s">
        <v>312</v>
      </c>
      <c r="AR1" s="239" t="s">
        <v>313</v>
      </c>
      <c r="AS1" s="239" t="s">
        <v>314</v>
      </c>
      <c r="AT1" s="239" t="s">
        <v>315</v>
      </c>
      <c r="AU1" s="239" t="s">
        <v>316</v>
      </c>
      <c r="AV1" s="239" t="s">
        <v>317</v>
      </c>
      <c r="AW1" s="239" t="s">
        <v>318</v>
      </c>
      <c r="AX1" s="239" t="s">
        <v>319</v>
      </c>
      <c r="AY1" s="239" t="s">
        <v>320</v>
      </c>
      <c r="AZ1" s="239" t="s">
        <v>321</v>
      </c>
      <c r="BA1" s="239" t="s">
        <v>322</v>
      </c>
      <c r="BB1" s="239" t="s">
        <v>323</v>
      </c>
      <c r="BC1" s="239" t="s">
        <v>324</v>
      </c>
      <c r="BD1" s="239" t="s">
        <v>325</v>
      </c>
      <c r="BE1" s="239" t="s">
        <v>326</v>
      </c>
      <c r="BF1" s="239" t="s">
        <v>327</v>
      </c>
      <c r="BG1" s="239" t="s">
        <v>328</v>
      </c>
      <c r="BH1" s="239" t="s">
        <v>329</v>
      </c>
      <c r="BI1" s="239" t="s">
        <v>330</v>
      </c>
      <c r="BJ1" s="239" t="s">
        <v>331</v>
      </c>
      <c r="BK1" s="239" t="s">
        <v>332</v>
      </c>
      <c r="BL1" s="239" t="s">
        <v>333</v>
      </c>
      <c r="BM1" s="239" t="s">
        <v>334</v>
      </c>
      <c r="BN1" s="239" t="s">
        <v>335</v>
      </c>
      <c r="BO1" s="239" t="s">
        <v>336</v>
      </c>
      <c r="BP1" s="239" t="s">
        <v>337</v>
      </c>
      <c r="BQ1" s="239" t="s">
        <v>338</v>
      </c>
      <c r="BR1" s="239" t="s">
        <v>339</v>
      </c>
      <c r="BS1" s="239" t="s">
        <v>340</v>
      </c>
      <c r="BT1" s="239" t="s">
        <v>341</v>
      </c>
      <c r="BU1" s="239" t="s">
        <v>342</v>
      </c>
      <c r="BV1" s="239" t="s">
        <v>343</v>
      </c>
      <c r="BW1" s="239" t="s">
        <v>344</v>
      </c>
      <c r="BX1" s="239" t="s">
        <v>345</v>
      </c>
      <c r="BY1" s="239" t="s">
        <v>346</v>
      </c>
      <c r="BZ1" s="239" t="s">
        <v>347</v>
      </c>
      <c r="CA1" s="239" t="s">
        <v>348</v>
      </c>
      <c r="CB1" s="239" t="s">
        <v>349</v>
      </c>
      <c r="CC1" s="239" t="s">
        <v>350</v>
      </c>
      <c r="CD1" s="239" t="s">
        <v>351</v>
      </c>
      <c r="CE1" s="239" t="s">
        <v>352</v>
      </c>
      <c r="CF1" s="239" t="s">
        <v>353</v>
      </c>
      <c r="CG1" s="239" t="s">
        <v>354</v>
      </c>
      <c r="CH1" s="239" t="s">
        <v>355</v>
      </c>
      <c r="CI1" s="239" t="s">
        <v>356</v>
      </c>
      <c r="CJ1" s="239" t="s">
        <v>357</v>
      </c>
      <c r="CK1" s="239" t="s">
        <v>358</v>
      </c>
      <c r="CL1" s="239" t="s">
        <v>359</v>
      </c>
      <c r="CM1" s="239" t="s">
        <v>360</v>
      </c>
      <c r="CN1" s="239" t="s">
        <v>361</v>
      </c>
      <c r="CO1" s="239" t="s">
        <v>362</v>
      </c>
      <c r="CP1" s="239" t="s">
        <v>363</v>
      </c>
      <c r="CQ1" s="239" t="s">
        <v>364</v>
      </c>
      <c r="CR1" s="239" t="s">
        <v>365</v>
      </c>
      <c r="CS1" s="239" t="s">
        <v>366</v>
      </c>
      <c r="CT1" s="239" t="s">
        <v>367</v>
      </c>
      <c r="CU1" s="239" t="s">
        <v>368</v>
      </c>
      <c r="CV1" s="239" t="s">
        <v>369</v>
      </c>
      <c r="CW1" s="239" t="s">
        <v>370</v>
      </c>
      <c r="CX1" s="239" t="s">
        <v>371</v>
      </c>
      <c r="CY1" s="239" t="s">
        <v>372</v>
      </c>
    </row>
    <row r="2" spans="1:103" x14ac:dyDescent="0.25">
      <c r="A2" s="239">
        <v>446870</v>
      </c>
      <c r="B2" s="239">
        <v>4</v>
      </c>
      <c r="C2" s="239">
        <v>50</v>
      </c>
      <c r="D2" s="239">
        <v>2.1619999999999999</v>
      </c>
      <c r="E2" s="239">
        <v>10</v>
      </c>
      <c r="G2" s="239" t="s">
        <v>1728</v>
      </c>
      <c r="H2" s="239">
        <v>7</v>
      </c>
      <c r="I2" s="239">
        <v>25</v>
      </c>
      <c r="K2" s="239">
        <v>17013147</v>
      </c>
      <c r="M2" s="239">
        <v>4</v>
      </c>
      <c r="N2" s="239">
        <v>22</v>
      </c>
      <c r="O2" s="239">
        <v>2017</v>
      </c>
      <c r="P2" s="239" t="s">
        <v>386</v>
      </c>
      <c r="Q2" s="239">
        <v>11</v>
      </c>
      <c r="S2" s="239">
        <v>5</v>
      </c>
      <c r="T2" s="239">
        <v>0</v>
      </c>
      <c r="U2" s="239">
        <v>1</v>
      </c>
      <c r="W2" s="239">
        <v>48</v>
      </c>
      <c r="X2" s="239">
        <v>2</v>
      </c>
      <c r="Y2" s="239">
        <v>1</v>
      </c>
      <c r="Z2" s="239">
        <v>1</v>
      </c>
      <c r="AB2" s="239">
        <v>1</v>
      </c>
      <c r="AC2" s="239">
        <v>98</v>
      </c>
      <c r="AD2" s="239" t="s">
        <v>2843</v>
      </c>
      <c r="AF2" s="239" t="s">
        <v>2844</v>
      </c>
      <c r="AG2" s="239">
        <v>3</v>
      </c>
      <c r="AH2" s="239">
        <v>2</v>
      </c>
      <c r="AI2" s="239">
        <v>2</v>
      </c>
      <c r="AJ2" s="239">
        <v>3</v>
      </c>
      <c r="AK2" s="239">
        <v>21</v>
      </c>
      <c r="AL2" s="239">
        <v>41</v>
      </c>
      <c r="AM2" s="239" t="s">
        <v>384</v>
      </c>
      <c r="AN2" s="239">
        <v>5</v>
      </c>
      <c r="AO2" s="239">
        <v>74</v>
      </c>
      <c r="AS2" s="239">
        <v>12</v>
      </c>
      <c r="AT2" s="239">
        <v>9</v>
      </c>
      <c r="AU2" s="239">
        <v>55</v>
      </c>
      <c r="AV2" s="239">
        <v>11</v>
      </c>
      <c r="AW2" s="239">
        <v>21</v>
      </c>
      <c r="CT2" s="239">
        <v>422659.85677669098</v>
      </c>
      <c r="CU2" s="239">
        <v>4953626.1341121104</v>
      </c>
      <c r="CV2" s="239">
        <v>44.731842100000001</v>
      </c>
      <c r="CW2" s="239">
        <v>-93.976737659999998</v>
      </c>
      <c r="CX2" s="239" t="s">
        <v>379</v>
      </c>
      <c r="CY2" s="239" t="s">
        <v>2845</v>
      </c>
    </row>
    <row r="3" spans="1:103" x14ac:dyDescent="0.25">
      <c r="A3" s="239">
        <v>355937</v>
      </c>
      <c r="B3" s="239">
        <v>4</v>
      </c>
      <c r="C3" s="239">
        <v>50</v>
      </c>
      <c r="D3" s="239">
        <v>2.9950000000000001</v>
      </c>
      <c r="E3" s="239">
        <v>10</v>
      </c>
      <c r="F3" s="239" t="s">
        <v>2846</v>
      </c>
      <c r="H3" s="239">
        <v>7</v>
      </c>
      <c r="I3" s="239">
        <v>25</v>
      </c>
      <c r="K3" s="239">
        <v>16019283</v>
      </c>
      <c r="M3" s="239">
        <v>6</v>
      </c>
      <c r="N3" s="239">
        <v>11</v>
      </c>
      <c r="O3" s="239">
        <v>2016</v>
      </c>
      <c r="P3" s="239" t="s">
        <v>386</v>
      </c>
      <c r="Q3" s="239">
        <v>8</v>
      </c>
      <c r="R3" s="239" t="s">
        <v>393</v>
      </c>
      <c r="S3" s="239">
        <v>5</v>
      </c>
      <c r="T3" s="239">
        <v>0</v>
      </c>
      <c r="U3" s="239">
        <v>2</v>
      </c>
      <c r="W3" s="239">
        <v>11</v>
      </c>
      <c r="X3" s="239">
        <v>2</v>
      </c>
      <c r="Y3" s="239">
        <v>3</v>
      </c>
      <c r="Z3" s="239">
        <v>1</v>
      </c>
      <c r="AB3" s="239">
        <v>1</v>
      </c>
      <c r="AC3" s="239">
        <v>98</v>
      </c>
      <c r="AD3" s="239" t="s">
        <v>2847</v>
      </c>
      <c r="AF3" s="239" t="s">
        <v>2844</v>
      </c>
      <c r="AG3" s="239">
        <v>90</v>
      </c>
      <c r="AH3" s="239">
        <v>3</v>
      </c>
      <c r="AI3" s="239">
        <v>3</v>
      </c>
      <c r="AJ3" s="239">
        <v>3</v>
      </c>
      <c r="AK3" s="239">
        <v>20</v>
      </c>
      <c r="AS3" s="239">
        <v>12</v>
      </c>
      <c r="AT3" s="239">
        <v>9</v>
      </c>
      <c r="AU3" s="239">
        <v>30</v>
      </c>
      <c r="AV3" s="239">
        <v>11</v>
      </c>
      <c r="AW3" s="239">
        <v>21</v>
      </c>
      <c r="AX3" s="239">
        <v>1</v>
      </c>
      <c r="AZ3" s="239">
        <v>3</v>
      </c>
      <c r="BA3" s="239">
        <v>99</v>
      </c>
      <c r="BI3" s="239">
        <v>12</v>
      </c>
      <c r="BJ3" s="239">
        <v>9</v>
      </c>
      <c r="BK3" s="239">
        <v>30</v>
      </c>
      <c r="BL3" s="239">
        <v>11</v>
      </c>
      <c r="BM3" s="239">
        <v>21</v>
      </c>
      <c r="CT3" s="239">
        <v>423779.30031648697</v>
      </c>
      <c r="CU3" s="239">
        <v>4953608.2698260797</v>
      </c>
      <c r="CV3" s="239">
        <v>44.731801330000003</v>
      </c>
      <c r="CW3" s="239">
        <v>-93.962599420000004</v>
      </c>
      <c r="CX3" s="239" t="s">
        <v>379</v>
      </c>
      <c r="CY3" s="239" t="s">
        <v>2848</v>
      </c>
    </row>
    <row r="4" spans="1:103" x14ac:dyDescent="0.25">
      <c r="A4" s="239">
        <v>10714370</v>
      </c>
      <c r="B4" s="239">
        <v>4</v>
      </c>
      <c r="C4" s="239">
        <v>50</v>
      </c>
      <c r="D4" s="239">
        <v>3.1469999999999998</v>
      </c>
      <c r="E4" s="239">
        <v>10</v>
      </c>
      <c r="F4" s="239" t="s">
        <v>2846</v>
      </c>
      <c r="H4" s="239">
        <v>7</v>
      </c>
      <c r="I4" s="239">
        <v>25</v>
      </c>
      <c r="L4" s="239">
        <v>113220064</v>
      </c>
      <c r="M4" s="239">
        <v>10</v>
      </c>
      <c r="N4" s="239">
        <v>16</v>
      </c>
      <c r="O4" s="239">
        <v>2011</v>
      </c>
      <c r="P4" s="239" t="s">
        <v>389</v>
      </c>
      <c r="Q4" s="239">
        <v>16</v>
      </c>
      <c r="S4" s="239">
        <v>5</v>
      </c>
      <c r="T4" s="239">
        <v>0</v>
      </c>
      <c r="U4" s="239">
        <v>2</v>
      </c>
      <c r="V4" s="239">
        <v>3</v>
      </c>
      <c r="W4" s="239">
        <v>10</v>
      </c>
      <c r="Y4" s="239">
        <v>1</v>
      </c>
      <c r="Z4" s="239">
        <v>1</v>
      </c>
      <c r="AB4" s="239">
        <v>1</v>
      </c>
      <c r="AC4" s="239">
        <v>98</v>
      </c>
      <c r="AF4" s="239" t="s">
        <v>2844</v>
      </c>
      <c r="AG4" s="239">
        <v>9</v>
      </c>
      <c r="AH4" s="239">
        <v>2</v>
      </c>
      <c r="AI4" s="239">
        <v>3</v>
      </c>
      <c r="AJ4" s="239">
        <v>4</v>
      </c>
      <c r="AK4" s="239">
        <v>24</v>
      </c>
      <c r="AL4" s="239">
        <v>49</v>
      </c>
      <c r="AM4" s="239" t="s">
        <v>374</v>
      </c>
      <c r="AT4" s="239">
        <v>98</v>
      </c>
      <c r="AU4" s="239">
        <v>30</v>
      </c>
      <c r="AX4" s="239">
        <v>2</v>
      </c>
      <c r="AY4" s="239">
        <v>2</v>
      </c>
      <c r="AZ4" s="239">
        <v>4</v>
      </c>
      <c r="BA4" s="239">
        <v>29</v>
      </c>
      <c r="BB4" s="239">
        <v>76</v>
      </c>
      <c r="BC4" s="239" t="s">
        <v>384</v>
      </c>
      <c r="BJ4" s="239">
        <v>98</v>
      </c>
      <c r="BK4" s="239">
        <v>30</v>
      </c>
      <c r="CT4" s="239">
        <v>424024</v>
      </c>
      <c r="CU4" s="239">
        <v>4953606</v>
      </c>
      <c r="CV4" s="239">
        <v>44.731807199999999</v>
      </c>
      <c r="CW4" s="239">
        <v>-93.959514200000001</v>
      </c>
      <c r="CX4" s="239" t="s">
        <v>379</v>
      </c>
    </row>
    <row r="5" spans="1:103" x14ac:dyDescent="0.25">
      <c r="A5" s="239">
        <v>427518</v>
      </c>
      <c r="B5" s="239">
        <v>4</v>
      </c>
      <c r="C5" s="239">
        <v>50</v>
      </c>
      <c r="D5" s="239">
        <v>3.6240000000000001</v>
      </c>
      <c r="E5" s="239">
        <v>10</v>
      </c>
      <c r="G5" s="239" t="s">
        <v>1728</v>
      </c>
      <c r="H5" s="239" t="s">
        <v>374</v>
      </c>
      <c r="I5" s="239">
        <v>25</v>
      </c>
      <c r="K5" s="239">
        <v>17007602</v>
      </c>
      <c r="M5" s="239">
        <v>3</v>
      </c>
      <c r="N5" s="239">
        <v>7</v>
      </c>
      <c r="O5" s="239">
        <v>2017</v>
      </c>
      <c r="P5" s="239" t="s">
        <v>391</v>
      </c>
      <c r="Q5" s="239">
        <v>17</v>
      </c>
      <c r="R5" s="239">
        <v>98</v>
      </c>
      <c r="S5" s="239">
        <v>3</v>
      </c>
      <c r="T5" s="239">
        <v>0</v>
      </c>
      <c r="U5" s="239">
        <v>2</v>
      </c>
      <c r="V5" s="239">
        <v>5</v>
      </c>
      <c r="W5" s="239">
        <v>10</v>
      </c>
      <c r="X5" s="239">
        <v>3</v>
      </c>
      <c r="Y5" s="239">
        <v>3</v>
      </c>
      <c r="Z5" s="239">
        <v>1</v>
      </c>
      <c r="AB5" s="239">
        <v>1</v>
      </c>
      <c r="AC5" s="239">
        <v>98</v>
      </c>
      <c r="AD5" s="239" t="s">
        <v>2843</v>
      </c>
      <c r="AE5" s="239" t="s">
        <v>2849</v>
      </c>
      <c r="AF5" s="239" t="s">
        <v>2844</v>
      </c>
      <c r="AG5" s="239">
        <v>10</v>
      </c>
      <c r="AH5" s="239">
        <v>2</v>
      </c>
      <c r="AI5" s="239">
        <v>2</v>
      </c>
      <c r="AJ5" s="239">
        <v>2</v>
      </c>
      <c r="AK5" s="239">
        <v>21</v>
      </c>
      <c r="AL5" s="239">
        <v>50</v>
      </c>
      <c r="AM5" s="239" t="s">
        <v>374</v>
      </c>
      <c r="AN5" s="239">
        <v>5</v>
      </c>
      <c r="AO5" s="239">
        <v>74</v>
      </c>
      <c r="AP5" s="239">
        <v>64</v>
      </c>
      <c r="AS5" s="239">
        <v>12</v>
      </c>
      <c r="AT5" s="239">
        <v>23</v>
      </c>
      <c r="AU5" s="239">
        <v>55</v>
      </c>
      <c r="AV5" s="239">
        <v>11</v>
      </c>
      <c r="AW5" s="239">
        <v>21</v>
      </c>
      <c r="AX5" s="239">
        <v>2</v>
      </c>
      <c r="AY5" s="239">
        <v>2</v>
      </c>
      <c r="AZ5" s="239">
        <v>4</v>
      </c>
      <c r="BA5" s="239">
        <v>21</v>
      </c>
      <c r="BB5" s="239">
        <v>61</v>
      </c>
      <c r="BC5" s="239" t="s">
        <v>374</v>
      </c>
      <c r="BD5" s="239">
        <v>5</v>
      </c>
      <c r="BE5" s="239">
        <v>1</v>
      </c>
      <c r="BI5" s="239">
        <v>12</v>
      </c>
      <c r="BJ5" s="239">
        <v>9</v>
      </c>
      <c r="BK5" s="239">
        <v>55</v>
      </c>
      <c r="BL5" s="239">
        <v>11</v>
      </c>
      <c r="BM5" s="239">
        <v>21</v>
      </c>
      <c r="CT5" s="239">
        <v>424792.35771756602</v>
      </c>
      <c r="CU5" s="239">
        <v>4953586.8010256998</v>
      </c>
      <c r="CV5" s="239">
        <v>44.731715199999996</v>
      </c>
      <c r="CW5" s="239">
        <v>-93.949804009999994</v>
      </c>
      <c r="CX5" s="239" t="s">
        <v>379</v>
      </c>
      <c r="CY5" s="239" t="s">
        <v>2850</v>
      </c>
    </row>
    <row r="6" spans="1:103" x14ac:dyDescent="0.25">
      <c r="A6" s="239">
        <v>848826</v>
      </c>
      <c r="B6" s="239">
        <v>4</v>
      </c>
      <c r="C6" s="239">
        <v>50</v>
      </c>
      <c r="D6" s="239">
        <v>3.625</v>
      </c>
      <c r="E6" s="239">
        <v>10</v>
      </c>
      <c r="G6" s="239" t="s">
        <v>1728</v>
      </c>
      <c r="H6" s="239" t="s">
        <v>374</v>
      </c>
      <c r="I6" s="239">
        <v>25</v>
      </c>
      <c r="K6" s="239">
        <v>20031750</v>
      </c>
      <c r="L6" s="239">
        <v>202970083</v>
      </c>
      <c r="M6" s="239">
        <v>10</v>
      </c>
      <c r="N6" s="239">
        <v>23</v>
      </c>
      <c r="O6" s="239">
        <v>2020</v>
      </c>
      <c r="P6" s="239" t="s">
        <v>383</v>
      </c>
      <c r="Q6" s="239">
        <v>15</v>
      </c>
      <c r="R6" s="239" t="s">
        <v>207</v>
      </c>
      <c r="S6" s="239">
        <v>5</v>
      </c>
      <c r="T6" s="239">
        <v>0</v>
      </c>
      <c r="U6" s="239">
        <v>2</v>
      </c>
      <c r="V6" s="239">
        <v>5</v>
      </c>
      <c r="W6" s="239">
        <v>10</v>
      </c>
      <c r="X6" s="239">
        <v>3</v>
      </c>
      <c r="Y6" s="239">
        <v>1</v>
      </c>
      <c r="Z6" s="239">
        <v>1</v>
      </c>
      <c r="AB6" s="239">
        <v>1</v>
      </c>
      <c r="AC6" s="239">
        <v>98</v>
      </c>
      <c r="AD6" s="239" t="s">
        <v>2843</v>
      </c>
      <c r="AF6" s="239" t="s">
        <v>2844</v>
      </c>
      <c r="AG6" s="239">
        <v>10</v>
      </c>
      <c r="AH6" s="239">
        <v>2</v>
      </c>
      <c r="AI6" s="239">
        <v>4</v>
      </c>
      <c r="AJ6" s="239">
        <v>2</v>
      </c>
      <c r="AK6" s="239">
        <v>21</v>
      </c>
      <c r="AL6" s="239">
        <v>27</v>
      </c>
      <c r="AM6" s="239" t="s">
        <v>384</v>
      </c>
      <c r="AN6" s="239">
        <v>5</v>
      </c>
      <c r="AO6" s="239">
        <v>2</v>
      </c>
      <c r="AS6" s="239">
        <v>12</v>
      </c>
      <c r="AT6" s="239">
        <v>23</v>
      </c>
      <c r="AU6" s="239">
        <v>55</v>
      </c>
      <c r="AV6" s="239">
        <v>11</v>
      </c>
      <c r="AW6" s="239">
        <v>21</v>
      </c>
      <c r="AX6" s="239">
        <v>2</v>
      </c>
      <c r="AY6" s="239">
        <v>4</v>
      </c>
      <c r="AZ6" s="239">
        <v>4</v>
      </c>
      <c r="BA6" s="239">
        <v>21</v>
      </c>
      <c r="BB6" s="239">
        <v>77</v>
      </c>
      <c r="BC6" s="239" t="s">
        <v>384</v>
      </c>
      <c r="BD6" s="239">
        <v>5</v>
      </c>
      <c r="BE6" s="239">
        <v>1</v>
      </c>
      <c r="BI6" s="239">
        <v>12</v>
      </c>
      <c r="BJ6" s="239">
        <v>9</v>
      </c>
      <c r="BK6" s="239">
        <v>55</v>
      </c>
      <c r="BL6" s="239">
        <v>11</v>
      </c>
      <c r="BM6" s="239">
        <v>21</v>
      </c>
      <c r="CT6" s="239">
        <v>424793.37901553698</v>
      </c>
      <c r="CU6" s="239">
        <v>4953585.5925739398</v>
      </c>
      <c r="CV6" s="239">
        <v>44.731704430000001</v>
      </c>
      <c r="CW6" s="239">
        <v>-93.94979094</v>
      </c>
      <c r="CX6" s="239" t="s">
        <v>379</v>
      </c>
      <c r="CY6" s="239" t="s">
        <v>2851</v>
      </c>
    </row>
    <row r="7" spans="1:103" x14ac:dyDescent="0.25">
      <c r="A7" s="239">
        <v>592773</v>
      </c>
      <c r="B7" s="239">
        <v>4</v>
      </c>
      <c r="C7" s="239">
        <v>50</v>
      </c>
      <c r="D7" s="239">
        <v>3.633</v>
      </c>
      <c r="E7" s="239">
        <v>10</v>
      </c>
      <c r="G7" s="239" t="s">
        <v>1728</v>
      </c>
      <c r="H7" s="239" t="s">
        <v>374</v>
      </c>
      <c r="I7" s="239">
        <v>25</v>
      </c>
      <c r="K7" s="239">
        <v>18011909</v>
      </c>
      <c r="M7" s="239">
        <v>4</v>
      </c>
      <c r="N7" s="239">
        <v>22</v>
      </c>
      <c r="O7" s="239">
        <v>2018</v>
      </c>
      <c r="P7" s="239" t="s">
        <v>389</v>
      </c>
      <c r="Q7" s="239">
        <v>3</v>
      </c>
      <c r="S7" s="239">
        <v>3</v>
      </c>
      <c r="T7" s="239">
        <v>0</v>
      </c>
      <c r="U7" s="239">
        <v>1</v>
      </c>
      <c r="W7" s="239">
        <v>83</v>
      </c>
      <c r="X7" s="239">
        <v>3</v>
      </c>
      <c r="Y7" s="239">
        <v>6</v>
      </c>
      <c r="Z7" s="239">
        <v>1</v>
      </c>
      <c r="AB7" s="239">
        <v>1</v>
      </c>
      <c r="AC7" s="239">
        <v>98</v>
      </c>
      <c r="AD7" s="239" t="s">
        <v>2843</v>
      </c>
      <c r="AE7" s="239" t="s">
        <v>2849</v>
      </c>
      <c r="AF7" s="239" t="s">
        <v>2844</v>
      </c>
      <c r="AG7" s="239">
        <v>3</v>
      </c>
      <c r="AH7" s="239">
        <v>2</v>
      </c>
      <c r="AI7" s="239">
        <v>2</v>
      </c>
      <c r="AJ7" s="239">
        <v>2</v>
      </c>
      <c r="AK7" s="239">
        <v>21</v>
      </c>
      <c r="AL7" s="239">
        <v>27</v>
      </c>
      <c r="AM7" s="239" t="s">
        <v>374</v>
      </c>
      <c r="AN7" s="239">
        <v>5</v>
      </c>
      <c r="AO7" s="239">
        <v>90</v>
      </c>
      <c r="AP7" s="239">
        <v>72</v>
      </c>
      <c r="AS7" s="239">
        <v>12</v>
      </c>
      <c r="AT7" s="239">
        <v>9</v>
      </c>
      <c r="AU7" s="239">
        <v>55</v>
      </c>
      <c r="AV7" s="239">
        <v>11</v>
      </c>
      <c r="AW7" s="239">
        <v>21</v>
      </c>
      <c r="CT7" s="239">
        <v>424806.16106930003</v>
      </c>
      <c r="CU7" s="239">
        <v>4953592.6058590198</v>
      </c>
      <c r="CV7" s="239">
        <v>44.731768899999999</v>
      </c>
      <c r="CW7" s="239">
        <v>-93.949630569999997</v>
      </c>
      <c r="CX7" s="239" t="s">
        <v>379</v>
      </c>
      <c r="CY7" s="239" t="s">
        <v>2852</v>
      </c>
    </row>
    <row r="8" spans="1:103" x14ac:dyDescent="0.25">
      <c r="A8" s="239">
        <v>759068</v>
      </c>
      <c r="B8" s="239">
        <v>4</v>
      </c>
      <c r="C8" s="239">
        <v>50</v>
      </c>
      <c r="D8" s="239">
        <v>3.9049999999999998</v>
      </c>
      <c r="E8" s="239">
        <v>10</v>
      </c>
      <c r="G8" s="239" t="s">
        <v>1728</v>
      </c>
      <c r="H8" s="239" t="s">
        <v>374</v>
      </c>
      <c r="I8" s="239">
        <v>25</v>
      </c>
      <c r="K8" s="239">
        <v>19032913</v>
      </c>
      <c r="M8" s="239">
        <v>11</v>
      </c>
      <c r="N8" s="239">
        <v>2</v>
      </c>
      <c r="O8" s="239">
        <v>2019</v>
      </c>
      <c r="P8" s="239" t="s">
        <v>386</v>
      </c>
      <c r="Q8" s="239">
        <v>9</v>
      </c>
      <c r="S8" s="239">
        <v>3</v>
      </c>
      <c r="T8" s="239">
        <v>0</v>
      </c>
      <c r="U8" s="239">
        <v>1</v>
      </c>
      <c r="W8" s="239">
        <v>83</v>
      </c>
      <c r="X8" s="239">
        <v>2</v>
      </c>
      <c r="Y8" s="239">
        <v>1</v>
      </c>
      <c r="Z8" s="239">
        <v>2</v>
      </c>
      <c r="AB8" s="239">
        <v>5</v>
      </c>
      <c r="AC8" s="239">
        <v>98</v>
      </c>
      <c r="AD8" s="239" t="s">
        <v>2843</v>
      </c>
      <c r="AF8" s="239" t="s">
        <v>2844</v>
      </c>
      <c r="AG8" s="239">
        <v>3</v>
      </c>
      <c r="AH8" s="239">
        <v>2</v>
      </c>
      <c r="AI8" s="239">
        <v>2</v>
      </c>
      <c r="AJ8" s="239">
        <v>4</v>
      </c>
      <c r="AK8" s="239">
        <v>21</v>
      </c>
      <c r="AL8" s="239">
        <v>24</v>
      </c>
      <c r="AM8" s="239" t="s">
        <v>384</v>
      </c>
      <c r="AN8" s="239">
        <v>5</v>
      </c>
      <c r="AO8" s="239">
        <v>75</v>
      </c>
      <c r="AS8" s="239">
        <v>12</v>
      </c>
      <c r="AT8" s="239">
        <v>9</v>
      </c>
      <c r="AU8" s="239">
        <v>55</v>
      </c>
      <c r="AV8" s="239">
        <v>11</v>
      </c>
      <c r="AW8" s="239">
        <v>21</v>
      </c>
      <c r="CT8" s="239">
        <v>425244.31744560198</v>
      </c>
      <c r="CU8" s="239">
        <v>4953583.8031941103</v>
      </c>
      <c r="CV8" s="239">
        <v>44.731735540000003</v>
      </c>
      <c r="CW8" s="239">
        <v>-93.944096509999994</v>
      </c>
      <c r="CX8" s="239" t="s">
        <v>379</v>
      </c>
      <c r="CY8" s="239" t="s">
        <v>2853</v>
      </c>
    </row>
    <row r="9" spans="1:103" x14ac:dyDescent="0.25">
      <c r="A9" s="239">
        <v>10702014</v>
      </c>
      <c r="B9" s="239">
        <v>4</v>
      </c>
      <c r="C9" s="239">
        <v>50</v>
      </c>
      <c r="D9" s="239">
        <v>4.8769999999999998</v>
      </c>
      <c r="E9" s="239">
        <v>10</v>
      </c>
      <c r="G9" s="239" t="s">
        <v>1728</v>
      </c>
      <c r="H9" s="239" t="s">
        <v>374</v>
      </c>
      <c r="I9" s="239">
        <v>25</v>
      </c>
      <c r="K9" s="239">
        <v>11020982</v>
      </c>
      <c r="L9" s="239">
        <v>111880075</v>
      </c>
      <c r="M9" s="239">
        <v>7</v>
      </c>
      <c r="N9" s="239">
        <v>5</v>
      </c>
      <c r="O9" s="239">
        <v>2011</v>
      </c>
      <c r="P9" s="239" t="s">
        <v>391</v>
      </c>
      <c r="Q9" s="239">
        <v>16</v>
      </c>
      <c r="S9" s="239">
        <v>4</v>
      </c>
      <c r="T9" s="239">
        <v>0</v>
      </c>
      <c r="U9" s="239">
        <v>1</v>
      </c>
      <c r="V9" s="239">
        <v>7</v>
      </c>
      <c r="W9" s="239">
        <v>83</v>
      </c>
      <c r="X9" s="239">
        <v>2</v>
      </c>
      <c r="Y9" s="239">
        <v>1</v>
      </c>
      <c r="Z9" s="239">
        <v>1</v>
      </c>
      <c r="AB9" s="239">
        <v>1</v>
      </c>
      <c r="AC9" s="239">
        <v>98</v>
      </c>
      <c r="AD9" s="239" t="s">
        <v>2854</v>
      </c>
      <c r="AE9" s="239" t="s">
        <v>975</v>
      </c>
      <c r="AF9" s="239" t="s">
        <v>2844</v>
      </c>
      <c r="AG9" s="239">
        <v>3</v>
      </c>
      <c r="AH9" s="239">
        <v>0</v>
      </c>
      <c r="AI9" s="239">
        <v>4</v>
      </c>
      <c r="AJ9" s="239">
        <v>3</v>
      </c>
      <c r="AL9" s="239">
        <v>20</v>
      </c>
      <c r="AM9" s="239" t="s">
        <v>374</v>
      </c>
      <c r="AN9" s="239">
        <v>5</v>
      </c>
      <c r="AO9" s="239">
        <v>72</v>
      </c>
      <c r="AQ9" s="239">
        <v>8</v>
      </c>
      <c r="AS9" s="239">
        <v>7</v>
      </c>
      <c r="AT9" s="239">
        <v>98</v>
      </c>
      <c r="AU9" s="239">
        <v>55</v>
      </c>
      <c r="AV9" s="239">
        <v>10</v>
      </c>
      <c r="AW9" s="239">
        <v>21</v>
      </c>
      <c r="CT9" s="239">
        <v>426807</v>
      </c>
      <c r="CU9" s="239">
        <v>4953558</v>
      </c>
      <c r="CV9" s="239">
        <v>44.731667000000002</v>
      </c>
      <c r="CW9" s="239">
        <v>-93.924357099999995</v>
      </c>
      <c r="CX9" s="239" t="s">
        <v>379</v>
      </c>
      <c r="CY9" s="239" t="s">
        <v>2855</v>
      </c>
    </row>
    <row r="10" spans="1:103" x14ac:dyDescent="0.25">
      <c r="A10" s="239">
        <v>821551</v>
      </c>
      <c r="B10" s="239">
        <v>4</v>
      </c>
      <c r="C10" s="239">
        <v>50</v>
      </c>
      <c r="D10" s="239">
        <v>5.1539999999999999</v>
      </c>
      <c r="E10" s="239">
        <v>10</v>
      </c>
      <c r="G10" s="239" t="s">
        <v>1728</v>
      </c>
      <c r="H10" s="239" t="s">
        <v>374</v>
      </c>
      <c r="I10" s="239">
        <v>25</v>
      </c>
      <c r="K10" s="239">
        <v>20021428</v>
      </c>
      <c r="L10" s="239">
        <v>202070013</v>
      </c>
      <c r="M10" s="239">
        <v>7</v>
      </c>
      <c r="N10" s="239">
        <v>25</v>
      </c>
      <c r="O10" s="239">
        <v>2020</v>
      </c>
      <c r="P10" s="239" t="s">
        <v>386</v>
      </c>
      <c r="Q10" s="239">
        <v>5</v>
      </c>
      <c r="S10" s="239">
        <v>5</v>
      </c>
      <c r="T10" s="239">
        <v>0</v>
      </c>
      <c r="U10" s="239">
        <v>1</v>
      </c>
      <c r="W10" s="239">
        <v>28</v>
      </c>
      <c r="X10" s="239">
        <v>2</v>
      </c>
      <c r="Y10" s="239">
        <v>2</v>
      </c>
      <c r="Z10" s="239">
        <v>2</v>
      </c>
      <c r="AB10" s="239">
        <v>1</v>
      </c>
      <c r="AC10" s="239">
        <v>98</v>
      </c>
      <c r="AD10" s="239" t="s">
        <v>2843</v>
      </c>
      <c r="AF10" s="239" t="s">
        <v>2844</v>
      </c>
      <c r="AG10" s="239">
        <v>3</v>
      </c>
      <c r="AH10" s="239">
        <v>2</v>
      </c>
      <c r="AI10" s="239">
        <v>2</v>
      </c>
      <c r="AJ10" s="239">
        <v>4</v>
      </c>
      <c r="AK10" s="239">
        <v>21</v>
      </c>
      <c r="AL10" s="239">
        <v>23</v>
      </c>
      <c r="AM10" s="239" t="s">
        <v>374</v>
      </c>
      <c r="AN10" s="239">
        <v>5</v>
      </c>
      <c r="AO10" s="239">
        <v>90</v>
      </c>
      <c r="AS10" s="239">
        <v>12</v>
      </c>
      <c r="AT10" s="239">
        <v>9</v>
      </c>
      <c r="AU10" s="239">
        <v>55</v>
      </c>
      <c r="AV10" s="239">
        <v>11</v>
      </c>
      <c r="AW10" s="239">
        <v>21</v>
      </c>
      <c r="CT10" s="239">
        <v>427253.03262970998</v>
      </c>
      <c r="CU10" s="239">
        <v>4953564.3353058603</v>
      </c>
      <c r="CV10" s="239">
        <v>44.731767189999999</v>
      </c>
      <c r="CW10" s="239">
        <v>-93.918728779999995</v>
      </c>
      <c r="CX10" s="239" t="s">
        <v>379</v>
      </c>
      <c r="CY10" s="239" t="s">
        <v>2856</v>
      </c>
    </row>
    <row r="11" spans="1:103" x14ac:dyDescent="0.25">
      <c r="A11" s="239">
        <v>372932</v>
      </c>
      <c r="B11" s="239">
        <v>4</v>
      </c>
      <c r="C11" s="239">
        <v>50</v>
      </c>
      <c r="D11" s="239">
        <v>6.5209999999999999</v>
      </c>
      <c r="E11" s="239">
        <v>10</v>
      </c>
      <c r="G11" s="239" t="s">
        <v>1728</v>
      </c>
      <c r="H11" s="239" t="s">
        <v>374</v>
      </c>
      <c r="I11" s="239">
        <v>25</v>
      </c>
      <c r="K11" s="239">
        <v>16028125</v>
      </c>
      <c r="M11" s="239">
        <v>8</v>
      </c>
      <c r="N11" s="239">
        <v>20</v>
      </c>
      <c r="O11" s="239">
        <v>2016</v>
      </c>
      <c r="P11" s="239" t="s">
        <v>386</v>
      </c>
      <c r="Q11" s="239">
        <v>9</v>
      </c>
      <c r="R11" s="239" t="s">
        <v>393</v>
      </c>
      <c r="S11" s="239">
        <v>5</v>
      </c>
      <c r="T11" s="239">
        <v>0</v>
      </c>
      <c r="U11" s="239">
        <v>1</v>
      </c>
      <c r="W11" s="239">
        <v>17</v>
      </c>
      <c r="X11" s="239">
        <v>2</v>
      </c>
      <c r="Y11" s="239">
        <v>1</v>
      </c>
      <c r="Z11" s="239">
        <v>3</v>
      </c>
      <c r="AB11" s="239">
        <v>2</v>
      </c>
      <c r="AC11" s="239">
        <v>98</v>
      </c>
      <c r="AD11" s="239" t="s">
        <v>2843</v>
      </c>
      <c r="AF11" s="239" t="s">
        <v>2844</v>
      </c>
      <c r="AG11" s="239">
        <v>4</v>
      </c>
      <c r="AH11" s="239">
        <v>2</v>
      </c>
      <c r="AI11" s="239">
        <v>3</v>
      </c>
      <c r="AJ11" s="239">
        <v>3</v>
      </c>
      <c r="AK11" s="239">
        <v>21</v>
      </c>
      <c r="AL11" s="239">
        <v>60</v>
      </c>
      <c r="AM11" s="239" t="s">
        <v>374</v>
      </c>
      <c r="AN11" s="239">
        <v>5</v>
      </c>
      <c r="AO11" s="239">
        <v>1</v>
      </c>
      <c r="AS11" s="239">
        <v>12</v>
      </c>
      <c r="AT11" s="239">
        <v>9</v>
      </c>
      <c r="AU11" s="239">
        <v>55</v>
      </c>
      <c r="AV11" s="239">
        <v>11</v>
      </c>
      <c r="AW11" s="239">
        <v>21</v>
      </c>
      <c r="CT11" s="239">
        <v>429452.89806151</v>
      </c>
      <c r="CU11" s="239">
        <v>4953524.2187120002</v>
      </c>
      <c r="CV11" s="239">
        <v>44.73162619</v>
      </c>
      <c r="CW11" s="239">
        <v>-93.890944320000003</v>
      </c>
      <c r="CX11" s="239" t="s">
        <v>379</v>
      </c>
      <c r="CY11" s="239" t="s">
        <v>2857</v>
      </c>
    </row>
    <row r="12" spans="1:103" x14ac:dyDescent="0.25">
      <c r="A12" s="239">
        <v>705040</v>
      </c>
      <c r="B12" s="239">
        <v>4</v>
      </c>
      <c r="C12" s="239">
        <v>50</v>
      </c>
      <c r="D12" s="239">
        <v>7.1</v>
      </c>
      <c r="E12" s="239">
        <v>10</v>
      </c>
      <c r="G12" s="239" t="s">
        <v>373</v>
      </c>
      <c r="H12" s="239" t="s">
        <v>374</v>
      </c>
      <c r="I12" s="239">
        <v>25</v>
      </c>
      <c r="K12" s="239">
        <v>19010851</v>
      </c>
      <c r="M12" s="239">
        <v>4</v>
      </c>
      <c r="N12" s="239">
        <v>19</v>
      </c>
      <c r="O12" s="239">
        <v>2019</v>
      </c>
      <c r="P12" s="239" t="s">
        <v>383</v>
      </c>
      <c r="Q12" s="239">
        <v>4</v>
      </c>
      <c r="R12" s="239">
        <v>98</v>
      </c>
      <c r="S12" s="239">
        <v>3</v>
      </c>
      <c r="T12" s="239">
        <v>0</v>
      </c>
      <c r="U12" s="239">
        <v>1</v>
      </c>
      <c r="W12" s="239">
        <v>83</v>
      </c>
      <c r="X12" s="239">
        <v>2</v>
      </c>
      <c r="Y12" s="239">
        <v>6</v>
      </c>
      <c r="Z12" s="239">
        <v>1</v>
      </c>
      <c r="AB12" s="239">
        <v>1</v>
      </c>
      <c r="AC12" s="239">
        <v>98</v>
      </c>
      <c r="AD12" s="239" t="s">
        <v>2843</v>
      </c>
      <c r="AF12" s="239" t="s">
        <v>2844</v>
      </c>
      <c r="AG12" s="239">
        <v>3</v>
      </c>
      <c r="AH12" s="239">
        <v>2</v>
      </c>
      <c r="AI12" s="239">
        <v>2</v>
      </c>
      <c r="AJ12" s="239">
        <v>3</v>
      </c>
      <c r="AK12" s="239">
        <v>21</v>
      </c>
      <c r="AL12" s="239">
        <v>55</v>
      </c>
      <c r="AM12" s="239" t="s">
        <v>374</v>
      </c>
      <c r="AN12" s="239">
        <v>99</v>
      </c>
      <c r="AO12" s="239">
        <v>70</v>
      </c>
      <c r="AS12" s="239">
        <v>14</v>
      </c>
      <c r="AT12" s="239">
        <v>9</v>
      </c>
      <c r="AU12" s="239">
        <v>55</v>
      </c>
      <c r="AV12" s="239">
        <v>12</v>
      </c>
      <c r="AW12" s="239">
        <v>21</v>
      </c>
      <c r="CT12" s="239">
        <v>430385.40425620199</v>
      </c>
      <c r="CU12" s="239">
        <v>4953520.1210516402</v>
      </c>
      <c r="CV12" s="239">
        <v>44.731680570000002</v>
      </c>
      <c r="CW12" s="239">
        <v>-93.879168469999996</v>
      </c>
      <c r="CX12" s="239" t="s">
        <v>379</v>
      </c>
      <c r="CY12" s="239" t="s">
        <v>2858</v>
      </c>
    </row>
    <row r="13" spans="1:103" x14ac:dyDescent="0.25">
      <c r="A13" s="239">
        <v>452941</v>
      </c>
      <c r="B13" s="239">
        <v>4</v>
      </c>
      <c r="C13" s="239">
        <v>50</v>
      </c>
      <c r="D13" s="239">
        <v>7.1429999999999998</v>
      </c>
      <c r="E13" s="239">
        <v>10</v>
      </c>
      <c r="G13" s="239" t="s">
        <v>373</v>
      </c>
      <c r="H13" s="239" t="s">
        <v>374</v>
      </c>
      <c r="I13" s="239">
        <v>25</v>
      </c>
      <c r="K13" s="239">
        <v>17016280</v>
      </c>
      <c r="M13" s="239">
        <v>5</v>
      </c>
      <c r="N13" s="239">
        <v>17</v>
      </c>
      <c r="O13" s="239">
        <v>2017</v>
      </c>
      <c r="P13" s="239" t="s">
        <v>375</v>
      </c>
      <c r="Q13" s="239">
        <v>18</v>
      </c>
      <c r="R13" s="239" t="s">
        <v>393</v>
      </c>
      <c r="S13" s="239">
        <v>5</v>
      </c>
      <c r="T13" s="239">
        <v>0</v>
      </c>
      <c r="U13" s="239">
        <v>1</v>
      </c>
      <c r="W13" s="239">
        <v>35</v>
      </c>
      <c r="X13" s="239">
        <v>2</v>
      </c>
      <c r="Y13" s="239">
        <v>1</v>
      </c>
      <c r="Z13" s="239">
        <v>3</v>
      </c>
      <c r="AB13" s="239">
        <v>6</v>
      </c>
      <c r="AC13" s="239">
        <v>98</v>
      </c>
      <c r="AD13" s="239" t="s">
        <v>2843</v>
      </c>
      <c r="AF13" s="239" t="s">
        <v>2844</v>
      </c>
      <c r="AG13" s="239">
        <v>3</v>
      </c>
      <c r="AH13" s="239">
        <v>2</v>
      </c>
      <c r="AI13" s="239">
        <v>2</v>
      </c>
      <c r="AJ13" s="239">
        <v>3</v>
      </c>
      <c r="AK13" s="239">
        <v>21</v>
      </c>
      <c r="AL13" s="239">
        <v>38</v>
      </c>
      <c r="AM13" s="239" t="s">
        <v>374</v>
      </c>
      <c r="AN13" s="239">
        <v>5</v>
      </c>
      <c r="AO13" s="239">
        <v>62</v>
      </c>
      <c r="AS13" s="239">
        <v>12</v>
      </c>
      <c r="AT13" s="239">
        <v>9</v>
      </c>
      <c r="AU13" s="239">
        <v>55</v>
      </c>
      <c r="AV13" s="239">
        <v>12</v>
      </c>
      <c r="AW13" s="239">
        <v>24</v>
      </c>
      <c r="CT13" s="239">
        <v>430453.81985988899</v>
      </c>
      <c r="CU13" s="239">
        <v>4953525.2569267396</v>
      </c>
      <c r="CV13" s="239">
        <v>44.731733439999999</v>
      </c>
      <c r="CW13" s="239">
        <v>-93.878305240000003</v>
      </c>
      <c r="CX13" s="239" t="s">
        <v>379</v>
      </c>
      <c r="CY13" s="239" t="s">
        <v>2859</v>
      </c>
    </row>
    <row r="14" spans="1:103" x14ac:dyDescent="0.25">
      <c r="A14" s="239">
        <v>648196</v>
      </c>
      <c r="B14" s="239">
        <v>4</v>
      </c>
      <c r="C14" s="239">
        <v>50</v>
      </c>
      <c r="D14" s="239">
        <v>7.2220000000000004</v>
      </c>
      <c r="E14" s="239">
        <v>10</v>
      </c>
      <c r="G14" s="239" t="s">
        <v>373</v>
      </c>
      <c r="H14" s="239" t="s">
        <v>374</v>
      </c>
      <c r="I14" s="239">
        <v>25</v>
      </c>
      <c r="K14" s="239">
        <v>18030753</v>
      </c>
      <c r="M14" s="239">
        <v>9</v>
      </c>
      <c r="N14" s="239">
        <v>28</v>
      </c>
      <c r="O14" s="239">
        <v>2018</v>
      </c>
      <c r="P14" s="239" t="s">
        <v>383</v>
      </c>
      <c r="Q14" s="239">
        <v>18</v>
      </c>
      <c r="R14" s="239">
        <v>98</v>
      </c>
      <c r="S14" s="239">
        <v>4</v>
      </c>
      <c r="T14" s="239">
        <v>0</v>
      </c>
      <c r="U14" s="239">
        <v>2</v>
      </c>
      <c r="V14" s="239">
        <v>12</v>
      </c>
      <c r="W14" s="239">
        <v>10</v>
      </c>
      <c r="X14" s="239">
        <v>2</v>
      </c>
      <c r="Y14" s="239">
        <v>3</v>
      </c>
      <c r="Z14" s="239">
        <v>1</v>
      </c>
      <c r="AB14" s="239">
        <v>1</v>
      </c>
      <c r="AC14" s="239">
        <v>98</v>
      </c>
      <c r="AD14" s="239" t="s">
        <v>2843</v>
      </c>
      <c r="AF14" s="239" t="s">
        <v>2844</v>
      </c>
      <c r="AG14" s="239">
        <v>7</v>
      </c>
      <c r="AH14" s="239">
        <v>2</v>
      </c>
      <c r="AI14" s="239">
        <v>3</v>
      </c>
      <c r="AJ14" s="239">
        <v>4</v>
      </c>
      <c r="AK14" s="239">
        <v>21</v>
      </c>
      <c r="AL14" s="239">
        <v>43</v>
      </c>
      <c r="AM14" s="239" t="s">
        <v>374</v>
      </c>
      <c r="AN14" s="239">
        <v>5</v>
      </c>
      <c r="AO14" s="239">
        <v>1</v>
      </c>
      <c r="AS14" s="239">
        <v>12</v>
      </c>
      <c r="AT14" s="239">
        <v>9</v>
      </c>
      <c r="AU14" s="239">
        <v>55</v>
      </c>
      <c r="AV14" s="239">
        <v>12</v>
      </c>
      <c r="AW14" s="239">
        <v>21</v>
      </c>
      <c r="AX14" s="239">
        <v>2</v>
      </c>
      <c r="AY14" s="239">
        <v>50</v>
      </c>
      <c r="AZ14" s="239">
        <v>4</v>
      </c>
      <c r="BA14" s="239">
        <v>21</v>
      </c>
      <c r="BB14" s="239">
        <v>74</v>
      </c>
      <c r="BC14" s="239" t="s">
        <v>374</v>
      </c>
      <c r="BD14" s="239">
        <v>5</v>
      </c>
      <c r="BE14" s="239">
        <v>1</v>
      </c>
      <c r="BI14" s="239">
        <v>12</v>
      </c>
      <c r="BJ14" s="239">
        <v>9</v>
      </c>
      <c r="BK14" s="239">
        <v>55</v>
      </c>
      <c r="BL14" s="239">
        <v>12</v>
      </c>
      <c r="BM14" s="239">
        <v>21</v>
      </c>
      <c r="CT14" s="239">
        <v>430579.39098366001</v>
      </c>
      <c r="CU14" s="239">
        <v>4953545.79207063</v>
      </c>
      <c r="CV14" s="239">
        <v>44.731930470000002</v>
      </c>
      <c r="CW14" s="239">
        <v>-93.876722369999996</v>
      </c>
      <c r="CX14" s="239" t="s">
        <v>379</v>
      </c>
      <c r="CY14" s="239" t="s">
        <v>2860</v>
      </c>
    </row>
    <row r="15" spans="1:103" x14ac:dyDescent="0.25">
      <c r="A15" s="239">
        <v>10934728</v>
      </c>
      <c r="B15" s="239">
        <v>4</v>
      </c>
      <c r="C15" s="239">
        <v>50</v>
      </c>
      <c r="D15" s="239">
        <v>7.5439999999999996</v>
      </c>
      <c r="E15" s="239">
        <v>10</v>
      </c>
      <c r="G15" s="239" t="s">
        <v>373</v>
      </c>
      <c r="H15" s="239" t="s">
        <v>374</v>
      </c>
      <c r="I15" s="239">
        <v>25</v>
      </c>
      <c r="K15" s="239">
        <v>14011296</v>
      </c>
      <c r="L15" s="239">
        <v>141050106</v>
      </c>
      <c r="M15" s="239">
        <v>4</v>
      </c>
      <c r="N15" s="239">
        <v>15</v>
      </c>
      <c r="O15" s="239">
        <v>2014</v>
      </c>
      <c r="P15" s="239" t="s">
        <v>391</v>
      </c>
      <c r="Q15" s="239">
        <v>10</v>
      </c>
      <c r="S15" s="239">
        <v>3</v>
      </c>
      <c r="T15" s="239">
        <v>0</v>
      </c>
      <c r="U15" s="239">
        <v>1</v>
      </c>
      <c r="V15" s="239">
        <v>4</v>
      </c>
      <c r="W15" s="239">
        <v>10</v>
      </c>
      <c r="X15" s="239">
        <v>2</v>
      </c>
      <c r="Y15" s="239">
        <v>1</v>
      </c>
      <c r="Z15" s="239">
        <v>1</v>
      </c>
      <c r="AB15" s="239">
        <v>1</v>
      </c>
      <c r="AC15" s="239">
        <v>98</v>
      </c>
      <c r="AD15" s="239" t="s">
        <v>2861</v>
      </c>
      <c r="AE15" s="239" t="s">
        <v>2862</v>
      </c>
      <c r="AF15" s="239" t="s">
        <v>2844</v>
      </c>
      <c r="AG15" s="239">
        <v>3</v>
      </c>
      <c r="AH15" s="239">
        <v>2</v>
      </c>
      <c r="AI15" s="239">
        <v>3</v>
      </c>
      <c r="AJ15" s="239">
        <v>4</v>
      </c>
      <c r="AK15" s="239">
        <v>21</v>
      </c>
      <c r="AL15" s="239">
        <v>21</v>
      </c>
      <c r="AM15" s="239" t="s">
        <v>374</v>
      </c>
      <c r="AN15" s="239">
        <v>1</v>
      </c>
      <c r="AO15" s="239">
        <v>72</v>
      </c>
      <c r="AP15" s="239">
        <v>18</v>
      </c>
      <c r="AS15" s="239">
        <v>7</v>
      </c>
      <c r="AT15" s="239">
        <v>98</v>
      </c>
      <c r="AU15" s="239">
        <v>55</v>
      </c>
      <c r="AV15" s="239">
        <v>11</v>
      </c>
      <c r="AW15" s="239">
        <v>21</v>
      </c>
      <c r="CT15" s="239">
        <v>431095</v>
      </c>
      <c r="CU15" s="239">
        <v>4953580</v>
      </c>
      <c r="CV15" s="239">
        <v>44.732287399999997</v>
      </c>
      <c r="CW15" s="239">
        <v>-93.870210200000002</v>
      </c>
      <c r="CX15" s="239" t="s">
        <v>379</v>
      </c>
      <c r="CY15" s="239" t="s">
        <v>2863</v>
      </c>
    </row>
    <row r="16" spans="1:103" x14ac:dyDescent="0.25">
      <c r="A16" s="239">
        <v>11023166</v>
      </c>
      <c r="B16" s="239">
        <v>4</v>
      </c>
      <c r="C16" s="239">
        <v>50</v>
      </c>
      <c r="D16" s="239">
        <v>7.5590000000000002</v>
      </c>
      <c r="E16" s="239">
        <v>10</v>
      </c>
      <c r="G16" s="239" t="s">
        <v>373</v>
      </c>
      <c r="H16" s="239" t="s">
        <v>374</v>
      </c>
      <c r="I16" s="239">
        <v>25</v>
      </c>
      <c r="K16" s="239">
        <v>15035931</v>
      </c>
      <c r="L16" s="239">
        <v>153170030</v>
      </c>
      <c r="M16" s="239">
        <v>11</v>
      </c>
      <c r="N16" s="239">
        <v>5</v>
      </c>
      <c r="O16" s="239">
        <v>2015</v>
      </c>
      <c r="P16" s="239" t="s">
        <v>416</v>
      </c>
      <c r="Q16" s="239">
        <v>5</v>
      </c>
      <c r="S16" s="239">
        <v>5</v>
      </c>
      <c r="T16" s="239">
        <v>0</v>
      </c>
      <c r="U16" s="239">
        <v>1</v>
      </c>
      <c r="V16" s="239">
        <v>98</v>
      </c>
      <c r="W16" s="239">
        <v>16</v>
      </c>
      <c r="X16" s="239">
        <v>10</v>
      </c>
      <c r="Y16" s="239">
        <v>6</v>
      </c>
      <c r="Z16" s="239">
        <v>2</v>
      </c>
      <c r="AB16" s="239">
        <v>1</v>
      </c>
      <c r="AC16" s="239">
        <v>98</v>
      </c>
      <c r="AF16" s="239" t="s">
        <v>2844</v>
      </c>
      <c r="AG16" s="239">
        <v>4</v>
      </c>
      <c r="AH16" s="239">
        <v>2</v>
      </c>
      <c r="AI16" s="239">
        <v>3</v>
      </c>
      <c r="AJ16" s="239">
        <v>4</v>
      </c>
      <c r="AK16" s="239">
        <v>21</v>
      </c>
      <c r="AL16" s="239">
        <v>56</v>
      </c>
      <c r="AM16" s="239" t="s">
        <v>374</v>
      </c>
      <c r="AN16" s="239">
        <v>5</v>
      </c>
      <c r="AO16" s="239">
        <v>1</v>
      </c>
      <c r="AS16" s="239">
        <v>7</v>
      </c>
      <c r="AT16" s="239">
        <v>98</v>
      </c>
      <c r="AU16" s="239">
        <v>55</v>
      </c>
      <c r="AV16" s="239">
        <v>11</v>
      </c>
      <c r="AW16" s="239">
        <v>21</v>
      </c>
      <c r="CT16" s="239">
        <v>431120</v>
      </c>
      <c r="CU16" s="239">
        <v>4953580</v>
      </c>
      <c r="CV16" s="239">
        <v>44.732295100000002</v>
      </c>
      <c r="CW16" s="239">
        <v>-93.869898399999997</v>
      </c>
      <c r="CX16" s="239" t="s">
        <v>379</v>
      </c>
    </row>
    <row r="17" spans="1:103" x14ac:dyDescent="0.25">
      <c r="A17" s="239">
        <v>475251</v>
      </c>
      <c r="B17" s="239">
        <v>8</v>
      </c>
      <c r="C17" s="239">
        <v>167</v>
      </c>
      <c r="D17" s="239">
        <v>1.002</v>
      </c>
      <c r="E17" s="239">
        <v>10</v>
      </c>
      <c r="G17" s="239" t="s">
        <v>373</v>
      </c>
      <c r="H17" s="239" t="s">
        <v>374</v>
      </c>
      <c r="I17" s="239">
        <v>25</v>
      </c>
      <c r="K17" s="239">
        <v>17022567</v>
      </c>
      <c r="M17" s="239">
        <v>7</v>
      </c>
      <c r="N17" s="239">
        <v>7</v>
      </c>
      <c r="O17" s="239">
        <v>2017</v>
      </c>
      <c r="P17" s="239" t="s">
        <v>383</v>
      </c>
      <c r="Q17" s="239">
        <v>12</v>
      </c>
      <c r="S17" s="239">
        <v>3</v>
      </c>
      <c r="T17" s="239">
        <v>0</v>
      </c>
      <c r="U17" s="239">
        <v>2</v>
      </c>
      <c r="V17" s="239">
        <v>90</v>
      </c>
      <c r="W17" s="239">
        <v>10</v>
      </c>
      <c r="X17" s="239">
        <v>3</v>
      </c>
      <c r="Y17" s="239">
        <v>1</v>
      </c>
      <c r="Z17" s="239">
        <v>1</v>
      </c>
      <c r="AB17" s="239">
        <v>1</v>
      </c>
      <c r="AC17" s="239">
        <v>98</v>
      </c>
      <c r="AD17" s="239" t="s">
        <v>2864</v>
      </c>
      <c r="AE17" s="239" t="s">
        <v>516</v>
      </c>
      <c r="AF17" s="239" t="s">
        <v>2865</v>
      </c>
      <c r="AG17" s="239">
        <v>90</v>
      </c>
      <c r="AH17" s="239">
        <v>2</v>
      </c>
      <c r="AI17" s="239">
        <v>2</v>
      </c>
      <c r="AJ17" s="239">
        <v>4</v>
      </c>
      <c r="AK17" s="239">
        <v>26</v>
      </c>
      <c r="AL17" s="239">
        <v>65</v>
      </c>
      <c r="AM17" s="239" t="s">
        <v>374</v>
      </c>
      <c r="AN17" s="239">
        <v>5</v>
      </c>
      <c r="AO17" s="239">
        <v>64</v>
      </c>
      <c r="AS17" s="239">
        <v>12</v>
      </c>
      <c r="AT17" s="239">
        <v>23</v>
      </c>
      <c r="AU17" s="239">
        <v>55</v>
      </c>
      <c r="AV17" s="239">
        <v>11</v>
      </c>
      <c r="AW17" s="239">
        <v>21</v>
      </c>
      <c r="AX17" s="239">
        <v>2</v>
      </c>
      <c r="AY17" s="239">
        <v>31</v>
      </c>
      <c r="AZ17" s="239">
        <v>2</v>
      </c>
      <c r="BA17" s="239">
        <v>21</v>
      </c>
      <c r="BB17" s="239">
        <v>56</v>
      </c>
      <c r="BC17" s="239" t="s">
        <v>374</v>
      </c>
      <c r="BD17" s="239">
        <v>5</v>
      </c>
      <c r="BE17" s="239">
        <v>1</v>
      </c>
      <c r="BI17" s="239">
        <v>14</v>
      </c>
      <c r="BJ17" s="239">
        <v>9</v>
      </c>
      <c r="BK17" s="239">
        <v>55</v>
      </c>
      <c r="BL17" s="239">
        <v>11</v>
      </c>
      <c r="BM17" s="239">
        <v>21</v>
      </c>
      <c r="CT17" s="239">
        <v>434350.67729680002</v>
      </c>
      <c r="CU17" s="239">
        <v>4953458.8872637805</v>
      </c>
      <c r="CV17" s="239">
        <v>44.731503879999998</v>
      </c>
      <c r="CW17" s="239">
        <v>-93.829088220000003</v>
      </c>
      <c r="CX17" s="239" t="s">
        <v>379</v>
      </c>
      <c r="CY17" s="239" t="s">
        <v>2866</v>
      </c>
    </row>
    <row r="18" spans="1:103" x14ac:dyDescent="0.25">
      <c r="A18" s="239">
        <v>11022326</v>
      </c>
      <c r="B18" s="239">
        <v>8</v>
      </c>
      <c r="C18" s="239">
        <v>167</v>
      </c>
      <c r="D18" s="239">
        <v>2.0070000000000001</v>
      </c>
      <c r="E18" s="239">
        <v>10</v>
      </c>
      <c r="G18" s="239" t="s">
        <v>373</v>
      </c>
      <c r="H18" s="239" t="s">
        <v>374</v>
      </c>
      <c r="I18" s="239">
        <v>25</v>
      </c>
      <c r="K18" s="239">
        <v>15032697</v>
      </c>
      <c r="L18" s="239">
        <v>152810057</v>
      </c>
      <c r="M18" s="239">
        <v>10</v>
      </c>
      <c r="N18" s="239">
        <v>7</v>
      </c>
      <c r="O18" s="239">
        <v>2015</v>
      </c>
      <c r="P18" s="239" t="s">
        <v>375</v>
      </c>
      <c r="Q18" s="239">
        <v>14</v>
      </c>
      <c r="S18" s="239">
        <v>3</v>
      </c>
      <c r="T18" s="239">
        <v>0</v>
      </c>
      <c r="U18" s="239">
        <v>2</v>
      </c>
      <c r="V18" s="239">
        <v>1</v>
      </c>
      <c r="W18" s="239">
        <v>6</v>
      </c>
      <c r="X18" s="239">
        <v>2</v>
      </c>
      <c r="Y18" s="239">
        <v>1</v>
      </c>
      <c r="Z18" s="239">
        <v>1</v>
      </c>
      <c r="AA18" s="239">
        <v>7</v>
      </c>
      <c r="AB18" s="239">
        <v>1</v>
      </c>
      <c r="AC18" s="239">
        <v>98</v>
      </c>
      <c r="AD18" s="239" t="s">
        <v>2867</v>
      </c>
      <c r="AE18" s="239" t="s">
        <v>2868</v>
      </c>
      <c r="AF18" s="239" t="s">
        <v>2865</v>
      </c>
      <c r="AG18" s="239">
        <v>7</v>
      </c>
      <c r="AH18" s="239">
        <v>0</v>
      </c>
      <c r="AI18" s="239">
        <v>3</v>
      </c>
      <c r="AJ18" s="239">
        <v>4</v>
      </c>
      <c r="AL18" s="239">
        <v>21</v>
      </c>
      <c r="AM18" s="239" t="s">
        <v>374</v>
      </c>
      <c r="AN18" s="239">
        <v>5</v>
      </c>
      <c r="AO18" s="239">
        <v>15</v>
      </c>
      <c r="AQ18" s="239">
        <v>8</v>
      </c>
      <c r="AS18" s="239">
        <v>7</v>
      </c>
      <c r="AT18" s="239">
        <v>98</v>
      </c>
      <c r="AU18" s="239">
        <v>55</v>
      </c>
      <c r="AV18" s="239">
        <v>11</v>
      </c>
      <c r="AW18" s="239">
        <v>21</v>
      </c>
      <c r="AX18" s="239">
        <v>2</v>
      </c>
      <c r="AY18" s="239">
        <v>41</v>
      </c>
      <c r="AZ18" s="239">
        <v>4</v>
      </c>
      <c r="BA18" s="239">
        <v>21</v>
      </c>
      <c r="BB18" s="239">
        <v>65</v>
      </c>
      <c r="BC18" s="239" t="s">
        <v>374</v>
      </c>
      <c r="BD18" s="239">
        <v>5</v>
      </c>
      <c r="BE18" s="239">
        <v>1</v>
      </c>
      <c r="BI18" s="239">
        <v>7</v>
      </c>
      <c r="BJ18" s="239">
        <v>98</v>
      </c>
      <c r="BK18" s="239">
        <v>55</v>
      </c>
      <c r="BL18" s="239">
        <v>11</v>
      </c>
      <c r="BM18" s="239">
        <v>21</v>
      </c>
      <c r="CT18" s="239">
        <v>435967</v>
      </c>
      <c r="CU18" s="239">
        <v>4953440</v>
      </c>
      <c r="CV18" s="239">
        <v>44.731483300000001</v>
      </c>
      <c r="CW18" s="239">
        <v>-93.808673499999998</v>
      </c>
      <c r="CX18" s="239" t="s">
        <v>379</v>
      </c>
      <c r="CY18" s="239" t="s">
        <v>2869</v>
      </c>
    </row>
    <row r="19" spans="1:103" x14ac:dyDescent="0.25">
      <c r="A19" s="239">
        <v>11023098</v>
      </c>
      <c r="B19" s="239">
        <v>8</v>
      </c>
      <c r="C19" s="239">
        <v>167</v>
      </c>
      <c r="D19" s="239">
        <v>2.0179999999999998</v>
      </c>
      <c r="E19" s="239">
        <v>10</v>
      </c>
      <c r="G19" s="239" t="s">
        <v>373</v>
      </c>
      <c r="H19" s="239" t="s">
        <v>374</v>
      </c>
      <c r="I19" s="239">
        <v>25</v>
      </c>
      <c r="L19" s="239">
        <v>153140122</v>
      </c>
      <c r="M19" s="239">
        <v>10</v>
      </c>
      <c r="N19" s="239">
        <v>7</v>
      </c>
      <c r="O19" s="239">
        <v>2015</v>
      </c>
      <c r="P19" s="239" t="s">
        <v>375</v>
      </c>
      <c r="Q19" s="239">
        <v>14</v>
      </c>
      <c r="S19" s="239">
        <v>3</v>
      </c>
      <c r="T19" s="239">
        <v>0</v>
      </c>
      <c r="U19" s="239">
        <v>2</v>
      </c>
      <c r="V19" s="239">
        <v>1</v>
      </c>
      <c r="W19" s="239">
        <v>10</v>
      </c>
      <c r="Y19" s="239">
        <v>1</v>
      </c>
      <c r="Z19" s="239">
        <v>1</v>
      </c>
      <c r="AB19" s="239">
        <v>1</v>
      </c>
      <c r="AC19" s="239">
        <v>98</v>
      </c>
      <c r="AF19" s="239" t="s">
        <v>2865</v>
      </c>
      <c r="AG19" s="239">
        <v>7</v>
      </c>
      <c r="AH19" s="239">
        <v>2</v>
      </c>
      <c r="AI19" s="239">
        <v>47</v>
      </c>
      <c r="AJ19" s="239">
        <v>4</v>
      </c>
      <c r="AK19" s="239">
        <v>21</v>
      </c>
      <c r="AL19" s="239">
        <v>65</v>
      </c>
      <c r="AM19" s="239" t="s">
        <v>374</v>
      </c>
      <c r="AT19" s="239">
        <v>98</v>
      </c>
      <c r="AX19" s="239">
        <v>2</v>
      </c>
      <c r="AY19" s="239">
        <v>3</v>
      </c>
      <c r="AZ19" s="239">
        <v>4</v>
      </c>
      <c r="BA19" s="239">
        <v>21</v>
      </c>
      <c r="BB19" s="239">
        <v>21</v>
      </c>
      <c r="BC19" s="239" t="s">
        <v>374</v>
      </c>
      <c r="BJ19" s="239">
        <v>98</v>
      </c>
      <c r="CT19" s="239">
        <v>435985</v>
      </c>
      <c r="CU19" s="239">
        <v>4953440</v>
      </c>
      <c r="CV19" s="239">
        <v>44.731481799999997</v>
      </c>
      <c r="CW19" s="239">
        <v>-93.8084518</v>
      </c>
      <c r="CX19" s="239" t="s">
        <v>379</v>
      </c>
    </row>
    <row r="20" spans="1:103" x14ac:dyDescent="0.25">
      <c r="A20" s="239">
        <v>621821</v>
      </c>
      <c r="B20" s="239">
        <v>8</v>
      </c>
      <c r="C20" s="239">
        <v>167</v>
      </c>
      <c r="D20" s="239">
        <v>2.9950000000000001</v>
      </c>
      <c r="E20" s="239">
        <v>10</v>
      </c>
      <c r="G20" s="239" t="s">
        <v>373</v>
      </c>
      <c r="H20" s="239" t="s">
        <v>374</v>
      </c>
      <c r="I20" s="239">
        <v>25</v>
      </c>
      <c r="K20" s="239">
        <v>18022413</v>
      </c>
      <c r="M20" s="239">
        <v>7</v>
      </c>
      <c r="N20" s="239">
        <v>18</v>
      </c>
      <c r="O20" s="239">
        <v>2018</v>
      </c>
      <c r="P20" s="239" t="s">
        <v>375</v>
      </c>
      <c r="Q20" s="239">
        <v>18</v>
      </c>
      <c r="R20" s="239" t="s">
        <v>512</v>
      </c>
      <c r="S20" s="239">
        <v>2</v>
      </c>
      <c r="T20" s="239">
        <v>0</v>
      </c>
      <c r="U20" s="239">
        <v>1</v>
      </c>
      <c r="W20" s="239">
        <v>48</v>
      </c>
      <c r="X20" s="239">
        <v>2</v>
      </c>
      <c r="Y20" s="239">
        <v>1</v>
      </c>
      <c r="Z20" s="239">
        <v>1</v>
      </c>
      <c r="AB20" s="239">
        <v>7</v>
      </c>
      <c r="AC20" s="239">
        <v>98</v>
      </c>
      <c r="AD20" s="239" t="s">
        <v>2864</v>
      </c>
      <c r="AF20" s="239" t="s">
        <v>2865</v>
      </c>
      <c r="AG20" s="239">
        <v>3</v>
      </c>
      <c r="AH20" s="239">
        <v>2</v>
      </c>
      <c r="AI20" s="239">
        <v>31</v>
      </c>
      <c r="AJ20" s="239">
        <v>1</v>
      </c>
      <c r="AK20" s="239">
        <v>21</v>
      </c>
      <c r="AL20" s="239">
        <v>62</v>
      </c>
      <c r="AM20" s="239" t="s">
        <v>374</v>
      </c>
      <c r="AN20" s="239">
        <v>7</v>
      </c>
      <c r="AO20" s="239">
        <v>1</v>
      </c>
      <c r="AS20" s="239">
        <v>12</v>
      </c>
      <c r="AT20" s="239">
        <v>9</v>
      </c>
      <c r="AU20" s="239">
        <v>55</v>
      </c>
      <c r="AV20" s="239">
        <v>11</v>
      </c>
      <c r="AW20" s="239">
        <v>21</v>
      </c>
      <c r="CT20" s="239">
        <v>437557.10281645501</v>
      </c>
      <c r="CU20" s="239">
        <v>4953408.3108595097</v>
      </c>
      <c r="CV20" s="239">
        <v>44.731335399999999</v>
      </c>
      <c r="CW20" s="239">
        <v>-93.788591870000005</v>
      </c>
      <c r="CX20" s="239" t="s">
        <v>379</v>
      </c>
      <c r="CY20" s="239" t="s">
        <v>2870</v>
      </c>
    </row>
  </sheetData>
  <autoFilter ref="A1:CY20" xr:uid="{AD85B350-01D4-4210-BA45-F49D1D786F29}"/>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57AF1-A09F-411E-A858-6C97BBFF742F}">
  <sheetPr>
    <tabColor theme="2" tint="-0.499984740745262"/>
  </sheetPr>
  <dimension ref="A1:CY559"/>
  <sheetViews>
    <sheetView workbookViewId="0">
      <selection activeCell="U22" sqref="U22"/>
    </sheetView>
  </sheetViews>
  <sheetFormatPr defaultRowHeight="15" x14ac:dyDescent="0.25"/>
  <cols>
    <col min="1" max="16384" width="9.140625" style="239"/>
  </cols>
  <sheetData>
    <row r="1" spans="1:103" x14ac:dyDescent="0.25">
      <c r="A1" s="239" t="s">
        <v>270</v>
      </c>
      <c r="B1" s="239" t="s">
        <v>271</v>
      </c>
      <c r="C1" s="239" t="s">
        <v>272</v>
      </c>
      <c r="D1" s="239" t="s">
        <v>273</v>
      </c>
      <c r="E1" s="239" t="s">
        <v>274</v>
      </c>
      <c r="F1" s="239" t="s">
        <v>275</v>
      </c>
      <c r="G1" s="239" t="s">
        <v>276</v>
      </c>
      <c r="H1" s="239" t="s">
        <v>277</v>
      </c>
      <c r="I1" s="239" t="s">
        <v>278</v>
      </c>
      <c r="J1" s="239" t="s">
        <v>279</v>
      </c>
      <c r="K1" s="239" t="s">
        <v>280</v>
      </c>
      <c r="L1" s="239" t="s">
        <v>281</v>
      </c>
      <c r="M1" s="239" t="s">
        <v>282</v>
      </c>
      <c r="N1" s="239" t="s">
        <v>283</v>
      </c>
      <c r="O1" s="239" t="s">
        <v>284</v>
      </c>
      <c r="P1" s="239" t="s">
        <v>285</v>
      </c>
      <c r="Q1" s="239" t="s">
        <v>286</v>
      </c>
      <c r="R1" s="239" t="s">
        <v>287</v>
      </c>
      <c r="S1" s="239" t="s">
        <v>288</v>
      </c>
      <c r="T1" s="239" t="s">
        <v>289</v>
      </c>
      <c r="U1" s="239" t="s">
        <v>290</v>
      </c>
      <c r="V1" s="239" t="s">
        <v>291</v>
      </c>
      <c r="W1" s="239" t="s">
        <v>292</v>
      </c>
      <c r="X1" s="239" t="s">
        <v>293</v>
      </c>
      <c r="Y1" s="239" t="s">
        <v>294</v>
      </c>
      <c r="Z1" s="239" t="s">
        <v>295</v>
      </c>
      <c r="AA1" s="239" t="s">
        <v>296</v>
      </c>
      <c r="AB1" s="239" t="s">
        <v>297</v>
      </c>
      <c r="AC1" s="239" t="s">
        <v>298</v>
      </c>
      <c r="AD1" s="239" t="s">
        <v>299</v>
      </c>
      <c r="AE1" s="239" t="s">
        <v>300</v>
      </c>
      <c r="AF1" s="239" t="s">
        <v>301</v>
      </c>
      <c r="AG1" s="239" t="s">
        <v>302</v>
      </c>
      <c r="AH1" s="239" t="s">
        <v>303</v>
      </c>
      <c r="AI1" s="239" t="s">
        <v>304</v>
      </c>
      <c r="AJ1" s="239" t="s">
        <v>305</v>
      </c>
      <c r="AK1" s="239" t="s">
        <v>306</v>
      </c>
      <c r="AL1" s="239" t="s">
        <v>307</v>
      </c>
      <c r="AM1" s="239" t="s">
        <v>308</v>
      </c>
      <c r="AN1" s="239" t="s">
        <v>309</v>
      </c>
      <c r="AO1" s="239" t="s">
        <v>310</v>
      </c>
      <c r="AP1" s="239" t="s">
        <v>311</v>
      </c>
      <c r="AQ1" s="239" t="s">
        <v>312</v>
      </c>
      <c r="AR1" s="239" t="s">
        <v>313</v>
      </c>
      <c r="AS1" s="239" t="s">
        <v>314</v>
      </c>
      <c r="AT1" s="239" t="s">
        <v>315</v>
      </c>
      <c r="AU1" s="239" t="s">
        <v>316</v>
      </c>
      <c r="AV1" s="239" t="s">
        <v>317</v>
      </c>
      <c r="AW1" s="239" t="s">
        <v>318</v>
      </c>
      <c r="AX1" s="239" t="s">
        <v>319</v>
      </c>
      <c r="AY1" s="239" t="s">
        <v>320</v>
      </c>
      <c r="AZ1" s="239" t="s">
        <v>321</v>
      </c>
      <c r="BA1" s="239" t="s">
        <v>322</v>
      </c>
      <c r="BB1" s="239" t="s">
        <v>323</v>
      </c>
      <c r="BC1" s="239" t="s">
        <v>324</v>
      </c>
      <c r="BD1" s="239" t="s">
        <v>325</v>
      </c>
      <c r="BE1" s="239" t="s">
        <v>326</v>
      </c>
      <c r="BF1" s="239" t="s">
        <v>327</v>
      </c>
      <c r="BG1" s="239" t="s">
        <v>328</v>
      </c>
      <c r="BH1" s="239" t="s">
        <v>329</v>
      </c>
      <c r="BI1" s="239" t="s">
        <v>330</v>
      </c>
      <c r="BJ1" s="239" t="s">
        <v>331</v>
      </c>
      <c r="BK1" s="239" t="s">
        <v>332</v>
      </c>
      <c r="BL1" s="239" t="s">
        <v>333</v>
      </c>
      <c r="BM1" s="239" t="s">
        <v>334</v>
      </c>
      <c r="BN1" s="239" t="s">
        <v>335</v>
      </c>
      <c r="BO1" s="239" t="s">
        <v>336</v>
      </c>
      <c r="BP1" s="239" t="s">
        <v>337</v>
      </c>
      <c r="BQ1" s="239" t="s">
        <v>338</v>
      </c>
      <c r="BR1" s="239" t="s">
        <v>339</v>
      </c>
      <c r="BS1" s="239" t="s">
        <v>340</v>
      </c>
      <c r="BT1" s="239" t="s">
        <v>341</v>
      </c>
      <c r="BU1" s="239" t="s">
        <v>342</v>
      </c>
      <c r="BV1" s="239" t="s">
        <v>343</v>
      </c>
      <c r="BW1" s="239" t="s">
        <v>344</v>
      </c>
      <c r="BX1" s="239" t="s">
        <v>345</v>
      </c>
      <c r="BY1" s="239" t="s">
        <v>346</v>
      </c>
      <c r="BZ1" s="239" t="s">
        <v>347</v>
      </c>
      <c r="CA1" s="239" t="s">
        <v>348</v>
      </c>
      <c r="CB1" s="239" t="s">
        <v>349</v>
      </c>
      <c r="CC1" s="239" t="s">
        <v>350</v>
      </c>
      <c r="CD1" s="239" t="s">
        <v>351</v>
      </c>
      <c r="CE1" s="239" t="s">
        <v>352</v>
      </c>
      <c r="CF1" s="239" t="s">
        <v>353</v>
      </c>
      <c r="CG1" s="239" t="s">
        <v>354</v>
      </c>
      <c r="CH1" s="239" t="s">
        <v>355</v>
      </c>
      <c r="CI1" s="239" t="s">
        <v>356</v>
      </c>
      <c r="CJ1" s="239" t="s">
        <v>357</v>
      </c>
      <c r="CK1" s="239" t="s">
        <v>358</v>
      </c>
      <c r="CL1" s="239" t="s">
        <v>359</v>
      </c>
      <c r="CM1" s="239" t="s">
        <v>360</v>
      </c>
      <c r="CN1" s="239" t="s">
        <v>361</v>
      </c>
      <c r="CO1" s="239" t="s">
        <v>362</v>
      </c>
      <c r="CP1" s="239" t="s">
        <v>363</v>
      </c>
      <c r="CQ1" s="239" t="s">
        <v>364</v>
      </c>
      <c r="CR1" s="239" t="s">
        <v>365</v>
      </c>
      <c r="CS1" s="239" t="s">
        <v>366</v>
      </c>
      <c r="CT1" s="239" t="s">
        <v>367</v>
      </c>
      <c r="CU1" s="239" t="s">
        <v>368</v>
      </c>
      <c r="CV1" s="239" t="s">
        <v>369</v>
      </c>
      <c r="CW1" s="239" t="s">
        <v>370</v>
      </c>
      <c r="CX1" s="239" t="s">
        <v>371</v>
      </c>
      <c r="CY1" s="239" t="s">
        <v>372</v>
      </c>
    </row>
    <row r="2" spans="1:103" x14ac:dyDescent="0.25">
      <c r="A2" s="239">
        <v>10912891</v>
      </c>
      <c r="B2" s="239">
        <v>4</v>
      </c>
      <c r="C2" s="239">
        <v>15</v>
      </c>
      <c r="D2" s="239">
        <v>5.4139999999999997</v>
      </c>
      <c r="E2" s="239">
        <v>27</v>
      </c>
      <c r="F2" s="239" t="s">
        <v>2871</v>
      </c>
      <c r="H2" s="239" t="s">
        <v>374</v>
      </c>
      <c r="I2" s="239">
        <v>25</v>
      </c>
      <c r="K2" s="239">
        <v>13016475</v>
      </c>
      <c r="L2" s="239">
        <v>133400021</v>
      </c>
      <c r="M2" s="239">
        <v>12</v>
      </c>
      <c r="N2" s="239">
        <v>1</v>
      </c>
      <c r="O2" s="239">
        <v>2013</v>
      </c>
      <c r="P2" s="239" t="s">
        <v>389</v>
      </c>
      <c r="Q2" s="239">
        <v>1</v>
      </c>
      <c r="R2" s="239" t="s">
        <v>376</v>
      </c>
      <c r="S2" s="239">
        <v>3</v>
      </c>
      <c r="T2" s="239">
        <v>0</v>
      </c>
      <c r="U2" s="239">
        <v>2</v>
      </c>
      <c r="V2" s="239">
        <v>3</v>
      </c>
      <c r="W2" s="239">
        <v>10</v>
      </c>
      <c r="X2" s="239">
        <v>3</v>
      </c>
      <c r="Y2" s="239">
        <v>4</v>
      </c>
      <c r="Z2" s="239">
        <v>1</v>
      </c>
      <c r="AA2" s="239">
        <v>1</v>
      </c>
      <c r="AB2" s="239">
        <v>1</v>
      </c>
      <c r="AC2" s="239">
        <v>98</v>
      </c>
      <c r="AD2" s="239" t="s">
        <v>2872</v>
      </c>
      <c r="AE2" s="239" t="s">
        <v>2873</v>
      </c>
      <c r="AF2" s="239" t="s">
        <v>2874</v>
      </c>
      <c r="AG2" s="239">
        <v>9</v>
      </c>
      <c r="AH2" s="239">
        <v>2</v>
      </c>
      <c r="AI2" s="239">
        <v>4</v>
      </c>
      <c r="AJ2" s="239">
        <v>4</v>
      </c>
      <c r="AK2" s="239">
        <v>21</v>
      </c>
      <c r="AL2" s="239">
        <v>22</v>
      </c>
      <c r="AM2" s="239" t="s">
        <v>384</v>
      </c>
      <c r="AN2" s="239">
        <v>5</v>
      </c>
      <c r="AO2" s="239">
        <v>1</v>
      </c>
      <c r="AP2" s="239">
        <v>1</v>
      </c>
      <c r="AS2" s="239">
        <v>4</v>
      </c>
      <c r="AT2" s="239">
        <v>20</v>
      </c>
      <c r="AU2" s="239">
        <v>30</v>
      </c>
      <c r="AV2" s="239">
        <v>11</v>
      </c>
      <c r="AW2" s="239">
        <v>21</v>
      </c>
      <c r="AX2" s="239">
        <v>2</v>
      </c>
      <c r="AY2" s="239">
        <v>3</v>
      </c>
      <c r="AZ2" s="239">
        <v>3</v>
      </c>
      <c r="BA2" s="239">
        <v>24</v>
      </c>
      <c r="BB2" s="239">
        <v>24</v>
      </c>
      <c r="BC2" s="239" t="s">
        <v>374</v>
      </c>
      <c r="BD2" s="239">
        <v>1</v>
      </c>
      <c r="BE2" s="239">
        <v>4</v>
      </c>
      <c r="BF2" s="239">
        <v>10</v>
      </c>
      <c r="BI2" s="239">
        <v>4</v>
      </c>
      <c r="BJ2" s="239">
        <v>20</v>
      </c>
      <c r="BK2" s="239">
        <v>30</v>
      </c>
      <c r="BL2" s="239">
        <v>11</v>
      </c>
      <c r="BM2" s="239">
        <v>21</v>
      </c>
      <c r="CT2" s="239">
        <v>447439</v>
      </c>
      <c r="CU2" s="239">
        <v>4976257</v>
      </c>
      <c r="CV2" s="239">
        <v>44.937805599999997</v>
      </c>
      <c r="CW2" s="239">
        <v>-93.666165800000002</v>
      </c>
      <c r="CX2" s="239" t="s">
        <v>379</v>
      </c>
      <c r="CY2" s="239" t="s">
        <v>2875</v>
      </c>
    </row>
    <row r="3" spans="1:103" x14ac:dyDescent="0.25">
      <c r="A3" s="239">
        <v>844626</v>
      </c>
      <c r="B3" s="239">
        <v>4</v>
      </c>
      <c r="C3" s="239">
        <v>15</v>
      </c>
      <c r="D3" s="239">
        <v>5.4249999999999998</v>
      </c>
      <c r="E3" s="239">
        <v>27</v>
      </c>
      <c r="F3" s="239" t="s">
        <v>2871</v>
      </c>
      <c r="H3" s="239" t="s">
        <v>374</v>
      </c>
      <c r="I3" s="239">
        <v>25</v>
      </c>
      <c r="K3" s="239" t="s">
        <v>2876</v>
      </c>
      <c r="L3" s="239">
        <v>202740241</v>
      </c>
      <c r="M3" s="239">
        <v>9</v>
      </c>
      <c r="N3" s="239">
        <v>30</v>
      </c>
      <c r="O3" s="239">
        <v>2020</v>
      </c>
      <c r="P3" s="239" t="s">
        <v>375</v>
      </c>
      <c r="Q3" s="239">
        <v>14</v>
      </c>
      <c r="R3" s="239" t="s">
        <v>393</v>
      </c>
      <c r="S3" s="239">
        <v>5</v>
      </c>
      <c r="T3" s="239">
        <v>0</v>
      </c>
      <c r="U3" s="239">
        <v>1</v>
      </c>
      <c r="W3" s="239">
        <v>56</v>
      </c>
      <c r="X3" s="239">
        <v>3</v>
      </c>
      <c r="Y3" s="239">
        <v>1</v>
      </c>
      <c r="Z3" s="239">
        <v>1</v>
      </c>
      <c r="AB3" s="239">
        <v>1</v>
      </c>
      <c r="AC3" s="239">
        <v>98</v>
      </c>
      <c r="AD3" s="239" t="s">
        <v>2877</v>
      </c>
      <c r="AF3" s="239" t="s">
        <v>2874</v>
      </c>
      <c r="AG3" s="239">
        <v>3</v>
      </c>
      <c r="AH3" s="239">
        <v>2</v>
      </c>
      <c r="AI3" s="239">
        <v>3</v>
      </c>
      <c r="AJ3" s="239">
        <v>3</v>
      </c>
      <c r="AK3" s="239">
        <v>24</v>
      </c>
      <c r="AL3" s="239">
        <v>41</v>
      </c>
      <c r="AM3" s="239" t="s">
        <v>374</v>
      </c>
      <c r="AN3" s="239">
        <v>5</v>
      </c>
      <c r="AO3" s="239">
        <v>1</v>
      </c>
      <c r="AS3" s="239">
        <v>15</v>
      </c>
      <c r="AT3" s="239">
        <v>20</v>
      </c>
      <c r="AU3" s="239">
        <v>35</v>
      </c>
      <c r="AV3" s="239">
        <v>11</v>
      </c>
      <c r="AW3" s="239">
        <v>21</v>
      </c>
      <c r="CT3" s="239">
        <v>447456.91031981201</v>
      </c>
      <c r="CU3" s="239">
        <v>4976255.1184063898</v>
      </c>
      <c r="CV3" s="239">
        <v>44.937787630000003</v>
      </c>
      <c r="CW3" s="239">
        <v>-93.665940750000004</v>
      </c>
      <c r="CX3" s="239" t="s">
        <v>379</v>
      </c>
      <c r="CY3" s="239" t="s">
        <v>2878</v>
      </c>
    </row>
    <row r="4" spans="1:103" x14ac:dyDescent="0.25">
      <c r="A4" s="239">
        <v>425585</v>
      </c>
      <c r="B4" s="239">
        <v>4</v>
      </c>
      <c r="C4" s="239">
        <v>15</v>
      </c>
      <c r="D4" s="239">
        <v>5.4429999999999996</v>
      </c>
      <c r="E4" s="239">
        <v>27</v>
      </c>
      <c r="F4" s="239" t="s">
        <v>2871</v>
      </c>
      <c r="H4" s="239" t="s">
        <v>374</v>
      </c>
      <c r="I4" s="239">
        <v>25</v>
      </c>
      <c r="K4" s="239">
        <v>17002190</v>
      </c>
      <c r="M4" s="239">
        <v>2</v>
      </c>
      <c r="N4" s="239">
        <v>27</v>
      </c>
      <c r="O4" s="239">
        <v>2017</v>
      </c>
      <c r="P4" s="239" t="s">
        <v>381</v>
      </c>
      <c r="Q4" s="239">
        <v>0</v>
      </c>
      <c r="R4" s="239" t="s">
        <v>393</v>
      </c>
      <c r="S4" s="239">
        <v>5</v>
      </c>
      <c r="T4" s="239">
        <v>0</v>
      </c>
      <c r="U4" s="239">
        <v>1</v>
      </c>
      <c r="W4" s="239">
        <v>57</v>
      </c>
      <c r="X4" s="239">
        <v>2</v>
      </c>
      <c r="Y4" s="239">
        <v>4</v>
      </c>
      <c r="Z4" s="239">
        <v>1</v>
      </c>
      <c r="AB4" s="239">
        <v>1</v>
      </c>
      <c r="AC4" s="239">
        <v>98</v>
      </c>
      <c r="AD4" s="239" t="s">
        <v>2877</v>
      </c>
      <c r="AF4" s="239" t="s">
        <v>2879</v>
      </c>
      <c r="AG4" s="239">
        <v>3</v>
      </c>
      <c r="AH4" s="239">
        <v>2</v>
      </c>
      <c r="AI4" s="239">
        <v>4</v>
      </c>
      <c r="AJ4" s="239">
        <v>3</v>
      </c>
      <c r="AK4" s="239">
        <v>21</v>
      </c>
      <c r="AL4" s="239">
        <v>35</v>
      </c>
      <c r="AM4" s="239" t="s">
        <v>384</v>
      </c>
      <c r="AN4" s="239">
        <v>10</v>
      </c>
      <c r="AO4" s="239">
        <v>70</v>
      </c>
      <c r="AS4" s="239">
        <v>15</v>
      </c>
      <c r="AT4" s="239">
        <v>9</v>
      </c>
      <c r="AU4" s="239">
        <v>35</v>
      </c>
      <c r="AV4" s="239">
        <v>11</v>
      </c>
      <c r="AW4" s="239">
        <v>21</v>
      </c>
      <c r="CT4" s="239">
        <v>447484.75183253398</v>
      </c>
      <c r="CU4" s="239">
        <v>4976279.7799066901</v>
      </c>
      <c r="CV4" s="239">
        <v>44.938011680000002</v>
      </c>
      <c r="CW4" s="239">
        <v>-93.665590469999998</v>
      </c>
      <c r="CX4" s="239" t="s">
        <v>379</v>
      </c>
      <c r="CY4" s="239" t="s">
        <v>2880</v>
      </c>
    </row>
    <row r="5" spans="1:103" x14ac:dyDescent="0.25">
      <c r="A5" s="239">
        <v>772957</v>
      </c>
      <c r="B5" s="239">
        <v>4</v>
      </c>
      <c r="C5" s="239">
        <v>15</v>
      </c>
      <c r="D5" s="239">
        <v>5.4649999999999999</v>
      </c>
      <c r="E5" s="239">
        <v>27</v>
      </c>
      <c r="F5" s="239" t="s">
        <v>2871</v>
      </c>
      <c r="H5" s="239" t="s">
        <v>374</v>
      </c>
      <c r="I5" s="239">
        <v>25</v>
      </c>
      <c r="K5" s="239">
        <v>1901035</v>
      </c>
      <c r="M5" s="239">
        <v>12</v>
      </c>
      <c r="N5" s="239">
        <v>19</v>
      </c>
      <c r="O5" s="239">
        <v>2019</v>
      </c>
      <c r="P5" s="239" t="s">
        <v>416</v>
      </c>
      <c r="Q5" s="239">
        <v>18</v>
      </c>
      <c r="R5" s="239" t="s">
        <v>393</v>
      </c>
      <c r="S5" s="239">
        <v>5</v>
      </c>
      <c r="T5" s="239">
        <v>0</v>
      </c>
      <c r="U5" s="239">
        <v>1</v>
      </c>
      <c r="W5" s="239">
        <v>16</v>
      </c>
      <c r="X5" s="239">
        <v>2</v>
      </c>
      <c r="Y5" s="239">
        <v>4</v>
      </c>
      <c r="Z5" s="239">
        <v>1</v>
      </c>
      <c r="AB5" s="239">
        <v>1</v>
      </c>
      <c r="AC5" s="239">
        <v>98</v>
      </c>
      <c r="AD5" s="239" t="s">
        <v>2877</v>
      </c>
      <c r="AF5" s="239" t="s">
        <v>2879</v>
      </c>
      <c r="AG5" s="239">
        <v>4</v>
      </c>
      <c r="AH5" s="239">
        <v>2</v>
      </c>
      <c r="AI5" s="239">
        <v>2</v>
      </c>
      <c r="AJ5" s="239">
        <v>3</v>
      </c>
      <c r="AK5" s="239">
        <v>21</v>
      </c>
      <c r="AL5" s="239">
        <v>64</v>
      </c>
      <c r="AM5" s="239" t="s">
        <v>384</v>
      </c>
      <c r="AN5" s="239">
        <v>5</v>
      </c>
      <c r="AO5" s="239">
        <v>1</v>
      </c>
      <c r="AS5" s="239">
        <v>15</v>
      </c>
      <c r="AT5" s="239">
        <v>9</v>
      </c>
      <c r="AU5" s="239">
        <v>35</v>
      </c>
      <c r="AV5" s="239">
        <v>11</v>
      </c>
      <c r="AW5" s="239">
        <v>21</v>
      </c>
      <c r="CT5" s="239">
        <v>447519.95712737698</v>
      </c>
      <c r="CU5" s="239">
        <v>4976270.3967440696</v>
      </c>
      <c r="CV5" s="239">
        <v>44.93792981</v>
      </c>
      <c r="CW5" s="239">
        <v>-93.665143319999999</v>
      </c>
      <c r="CX5" s="239" t="s">
        <v>379</v>
      </c>
      <c r="CY5" s="239" t="s">
        <v>2881</v>
      </c>
    </row>
    <row r="6" spans="1:103" x14ac:dyDescent="0.25">
      <c r="A6" s="239">
        <v>10802081</v>
      </c>
      <c r="B6" s="239">
        <v>4</v>
      </c>
      <c r="C6" s="239">
        <v>15</v>
      </c>
      <c r="D6" s="239">
        <v>5.53</v>
      </c>
      <c r="E6" s="239">
        <v>27</v>
      </c>
      <c r="F6" s="239" t="s">
        <v>2871</v>
      </c>
      <c r="H6" s="239" t="s">
        <v>374</v>
      </c>
      <c r="I6" s="239">
        <v>25</v>
      </c>
      <c r="K6" s="239">
        <v>131458</v>
      </c>
      <c r="L6" s="239">
        <v>122330039</v>
      </c>
      <c r="M6" s="239">
        <v>8</v>
      </c>
      <c r="N6" s="239">
        <v>20</v>
      </c>
      <c r="O6" s="239">
        <v>2012</v>
      </c>
      <c r="P6" s="239" t="s">
        <v>381</v>
      </c>
      <c r="Q6" s="239">
        <v>9</v>
      </c>
      <c r="R6" s="239" t="s">
        <v>393</v>
      </c>
      <c r="S6" s="239">
        <v>5</v>
      </c>
      <c r="T6" s="239">
        <v>0</v>
      </c>
      <c r="U6" s="239">
        <v>2</v>
      </c>
      <c r="V6" s="239">
        <v>1</v>
      </c>
      <c r="W6" s="239">
        <v>10</v>
      </c>
      <c r="X6" s="239">
        <v>2</v>
      </c>
      <c r="Y6" s="239">
        <v>1</v>
      </c>
      <c r="Z6" s="239">
        <v>1</v>
      </c>
      <c r="AB6" s="239">
        <v>1</v>
      </c>
      <c r="AC6" s="239">
        <v>1</v>
      </c>
      <c r="AD6" s="239" t="s">
        <v>2882</v>
      </c>
      <c r="AE6" s="239" t="s">
        <v>2883</v>
      </c>
      <c r="AF6" s="239" t="s">
        <v>2874</v>
      </c>
      <c r="AG6" s="239">
        <v>7</v>
      </c>
      <c r="AH6" s="239">
        <v>2</v>
      </c>
      <c r="AI6" s="239">
        <v>2</v>
      </c>
      <c r="AJ6" s="239">
        <v>3</v>
      </c>
      <c r="AK6" s="239">
        <v>21</v>
      </c>
      <c r="AL6" s="239">
        <v>19</v>
      </c>
      <c r="AM6" s="239" t="s">
        <v>374</v>
      </c>
      <c r="AN6" s="239">
        <v>5</v>
      </c>
      <c r="AO6" s="239">
        <v>15</v>
      </c>
      <c r="AS6" s="239">
        <v>4</v>
      </c>
      <c r="AT6" s="239">
        <v>98</v>
      </c>
      <c r="AU6" s="239">
        <v>30</v>
      </c>
      <c r="AV6" s="239">
        <v>10</v>
      </c>
      <c r="AW6" s="239">
        <v>21</v>
      </c>
      <c r="AX6" s="239">
        <v>2</v>
      </c>
      <c r="AY6" s="239">
        <v>2</v>
      </c>
      <c r="AZ6" s="239">
        <v>3</v>
      </c>
      <c r="BA6" s="239">
        <v>26</v>
      </c>
      <c r="BB6" s="239">
        <v>48</v>
      </c>
      <c r="BC6" s="239" t="s">
        <v>384</v>
      </c>
      <c r="BD6" s="239">
        <v>5</v>
      </c>
      <c r="BE6" s="239">
        <v>15</v>
      </c>
      <c r="BI6" s="239">
        <v>4</v>
      </c>
      <c r="BJ6" s="239">
        <v>98</v>
      </c>
      <c r="BK6" s="239">
        <v>30</v>
      </c>
      <c r="BL6" s="239">
        <v>10</v>
      </c>
      <c r="BM6" s="239">
        <v>21</v>
      </c>
      <c r="CT6" s="239">
        <v>447622</v>
      </c>
      <c r="CU6" s="239">
        <v>4976245</v>
      </c>
      <c r="CV6" s="239">
        <v>44.937706599999999</v>
      </c>
      <c r="CW6" s="239">
        <v>-93.663849999999996</v>
      </c>
      <c r="CX6" s="239" t="s">
        <v>379</v>
      </c>
      <c r="CY6" s="239" t="s">
        <v>2884</v>
      </c>
    </row>
    <row r="7" spans="1:103" x14ac:dyDescent="0.25">
      <c r="A7" s="239">
        <v>10707139</v>
      </c>
      <c r="B7" s="239">
        <v>4</v>
      </c>
      <c r="C7" s="239">
        <v>15</v>
      </c>
      <c r="D7" s="239">
        <v>5.5389999999999997</v>
      </c>
      <c r="E7" s="239">
        <v>27</v>
      </c>
      <c r="F7" s="239" t="s">
        <v>2871</v>
      </c>
      <c r="H7" s="239" t="s">
        <v>374</v>
      </c>
      <c r="I7" s="239">
        <v>25</v>
      </c>
      <c r="K7" s="239" t="s">
        <v>2885</v>
      </c>
      <c r="L7" s="239">
        <v>110190065</v>
      </c>
      <c r="M7" s="239">
        <v>1</v>
      </c>
      <c r="N7" s="239">
        <v>19</v>
      </c>
      <c r="O7" s="239">
        <v>2011</v>
      </c>
      <c r="P7" s="239" t="s">
        <v>375</v>
      </c>
      <c r="Q7" s="239">
        <v>7</v>
      </c>
      <c r="R7" s="239" t="s">
        <v>376</v>
      </c>
      <c r="S7" s="239">
        <v>4</v>
      </c>
      <c r="T7" s="239">
        <v>0</v>
      </c>
      <c r="U7" s="239">
        <v>1</v>
      </c>
      <c r="W7" s="239">
        <v>26</v>
      </c>
      <c r="X7" s="239">
        <v>10</v>
      </c>
      <c r="Y7" s="239">
        <v>1</v>
      </c>
      <c r="Z7" s="239">
        <v>2</v>
      </c>
      <c r="AA7" s="239">
        <v>1</v>
      </c>
      <c r="AB7" s="239">
        <v>3</v>
      </c>
      <c r="AC7" s="239">
        <v>98</v>
      </c>
      <c r="AD7" s="239" t="s">
        <v>2886</v>
      </c>
      <c r="AE7" s="239" t="s">
        <v>2887</v>
      </c>
      <c r="AF7" s="239" t="s">
        <v>2874</v>
      </c>
      <c r="AG7" s="239">
        <v>3</v>
      </c>
      <c r="AH7" s="239">
        <v>0</v>
      </c>
      <c r="AI7" s="239">
        <v>2</v>
      </c>
      <c r="AJ7" s="239">
        <v>4</v>
      </c>
      <c r="AL7" s="239">
        <v>19</v>
      </c>
      <c r="AM7" s="239" t="s">
        <v>374</v>
      </c>
      <c r="AN7" s="239">
        <v>5</v>
      </c>
      <c r="AO7" s="239">
        <v>72</v>
      </c>
      <c r="AQ7" s="239">
        <v>26</v>
      </c>
      <c r="AT7" s="239">
        <v>98</v>
      </c>
      <c r="AU7" s="239">
        <v>30</v>
      </c>
      <c r="AV7" s="239">
        <v>10</v>
      </c>
      <c r="AW7" s="239">
        <v>21</v>
      </c>
      <c r="CT7" s="239">
        <v>447635</v>
      </c>
      <c r="CU7" s="239">
        <v>4976237</v>
      </c>
      <c r="CV7" s="239">
        <v>44.937637700000003</v>
      </c>
      <c r="CW7" s="239">
        <v>-93.6636776</v>
      </c>
      <c r="CX7" s="239" t="s">
        <v>379</v>
      </c>
      <c r="CY7" s="239" t="s">
        <v>2888</v>
      </c>
    </row>
    <row r="8" spans="1:103" x14ac:dyDescent="0.25">
      <c r="A8" s="239">
        <v>10870288</v>
      </c>
      <c r="B8" s="239">
        <v>4</v>
      </c>
      <c r="C8" s="239">
        <v>15</v>
      </c>
      <c r="D8" s="239">
        <v>5.5389999999999997</v>
      </c>
      <c r="E8" s="239">
        <v>27</v>
      </c>
      <c r="F8" s="239" t="s">
        <v>2871</v>
      </c>
      <c r="H8" s="239" t="s">
        <v>374</v>
      </c>
      <c r="I8" s="239">
        <v>25</v>
      </c>
      <c r="K8" s="239" t="s">
        <v>2889</v>
      </c>
      <c r="L8" s="239">
        <v>130910010</v>
      </c>
      <c r="M8" s="239">
        <v>3</v>
      </c>
      <c r="N8" s="239">
        <v>27</v>
      </c>
      <c r="O8" s="239">
        <v>2013</v>
      </c>
      <c r="P8" s="239" t="s">
        <v>375</v>
      </c>
      <c r="Q8" s="239">
        <v>6</v>
      </c>
      <c r="S8" s="239">
        <v>5</v>
      </c>
      <c r="T8" s="239">
        <v>0</v>
      </c>
      <c r="U8" s="239">
        <v>1</v>
      </c>
      <c r="V8" s="239">
        <v>7</v>
      </c>
      <c r="W8" s="239">
        <v>26</v>
      </c>
      <c r="X8" s="239">
        <v>4</v>
      </c>
      <c r="Y8" s="239">
        <v>2</v>
      </c>
      <c r="Z8" s="239">
        <v>1</v>
      </c>
      <c r="AA8" s="239">
        <v>1</v>
      </c>
      <c r="AB8" s="239">
        <v>1</v>
      </c>
      <c r="AC8" s="239">
        <v>98</v>
      </c>
      <c r="AD8" s="239" t="s">
        <v>2890</v>
      </c>
      <c r="AE8" s="239" t="s">
        <v>2891</v>
      </c>
      <c r="AF8" s="239" t="s">
        <v>2874</v>
      </c>
      <c r="AG8" s="239">
        <v>3</v>
      </c>
      <c r="AH8" s="239">
        <v>2</v>
      </c>
      <c r="AI8" s="239">
        <v>2</v>
      </c>
      <c r="AJ8" s="239">
        <v>4</v>
      </c>
      <c r="AK8" s="239">
        <v>21</v>
      </c>
      <c r="AL8" s="239">
        <v>26</v>
      </c>
      <c r="AM8" s="239" t="s">
        <v>374</v>
      </c>
      <c r="AN8" s="239">
        <v>5</v>
      </c>
      <c r="AS8" s="239">
        <v>4</v>
      </c>
      <c r="AT8" s="239">
        <v>98</v>
      </c>
      <c r="AU8" s="239">
        <v>30</v>
      </c>
      <c r="AV8" s="239">
        <v>10</v>
      </c>
      <c r="AW8" s="239">
        <v>21</v>
      </c>
      <c r="CT8" s="239">
        <v>447635</v>
      </c>
      <c r="CU8" s="239">
        <v>4976237</v>
      </c>
      <c r="CV8" s="239">
        <v>44.937637700000003</v>
      </c>
      <c r="CW8" s="239">
        <v>-93.6636776</v>
      </c>
      <c r="CX8" s="239" t="s">
        <v>379</v>
      </c>
      <c r="CY8" s="239" t="s">
        <v>2892</v>
      </c>
    </row>
    <row r="9" spans="1:103" x14ac:dyDescent="0.25">
      <c r="A9" s="239">
        <v>10876200</v>
      </c>
      <c r="B9" s="239">
        <v>4</v>
      </c>
      <c r="C9" s="239">
        <v>15</v>
      </c>
      <c r="D9" s="239">
        <v>5.5389999999999997</v>
      </c>
      <c r="E9" s="239">
        <v>27</v>
      </c>
      <c r="F9" s="239" t="s">
        <v>2871</v>
      </c>
      <c r="H9" s="239" t="s">
        <v>374</v>
      </c>
      <c r="I9" s="239">
        <v>25</v>
      </c>
      <c r="K9" s="239">
        <v>13008704</v>
      </c>
      <c r="L9" s="239">
        <v>131830098</v>
      </c>
      <c r="M9" s="239">
        <v>7</v>
      </c>
      <c r="N9" s="239">
        <v>2</v>
      </c>
      <c r="O9" s="239">
        <v>2013</v>
      </c>
      <c r="P9" s="239" t="s">
        <v>391</v>
      </c>
      <c r="Q9" s="239">
        <v>11</v>
      </c>
      <c r="S9" s="239">
        <v>5</v>
      </c>
      <c r="T9" s="239">
        <v>0</v>
      </c>
      <c r="U9" s="239">
        <v>2</v>
      </c>
      <c r="V9" s="239">
        <v>5</v>
      </c>
      <c r="W9" s="239">
        <v>10</v>
      </c>
      <c r="X9" s="239">
        <v>4</v>
      </c>
      <c r="Y9" s="239">
        <v>1</v>
      </c>
      <c r="Z9" s="239">
        <v>1</v>
      </c>
      <c r="AA9" s="239">
        <v>1</v>
      </c>
      <c r="AB9" s="239">
        <v>1</v>
      </c>
      <c r="AC9" s="239">
        <v>98</v>
      </c>
      <c r="AD9" s="239" t="s">
        <v>2893</v>
      </c>
      <c r="AE9" s="239" t="s">
        <v>2891</v>
      </c>
      <c r="AF9" s="239" t="s">
        <v>2874</v>
      </c>
      <c r="AG9" s="239">
        <v>10</v>
      </c>
      <c r="AH9" s="239">
        <v>2</v>
      </c>
      <c r="AI9" s="239">
        <v>2</v>
      </c>
      <c r="AJ9" s="239">
        <v>2</v>
      </c>
      <c r="AK9" s="239">
        <v>24</v>
      </c>
      <c r="AL9" s="239">
        <v>55</v>
      </c>
      <c r="AM9" s="239" t="s">
        <v>384</v>
      </c>
      <c r="AN9" s="239">
        <v>5</v>
      </c>
      <c r="AO9" s="239">
        <v>2</v>
      </c>
      <c r="AS9" s="239">
        <v>4</v>
      </c>
      <c r="AT9" s="239">
        <v>2</v>
      </c>
      <c r="AU9" s="239">
        <v>35</v>
      </c>
      <c r="AV9" s="239">
        <v>11</v>
      </c>
      <c r="AW9" s="239">
        <v>21</v>
      </c>
      <c r="AX9" s="239">
        <v>0</v>
      </c>
      <c r="AY9" s="239">
        <v>4</v>
      </c>
      <c r="AZ9" s="239">
        <v>3</v>
      </c>
      <c r="BB9" s="239">
        <v>17</v>
      </c>
      <c r="BC9" s="239" t="s">
        <v>374</v>
      </c>
      <c r="BD9" s="239">
        <v>5</v>
      </c>
      <c r="BE9" s="239">
        <v>1</v>
      </c>
      <c r="BI9" s="239">
        <v>4</v>
      </c>
      <c r="BJ9" s="239">
        <v>2</v>
      </c>
      <c r="BK9" s="239">
        <v>35</v>
      </c>
      <c r="BL9" s="239">
        <v>11</v>
      </c>
      <c r="BM9" s="239">
        <v>21</v>
      </c>
      <c r="CT9" s="239">
        <v>447635</v>
      </c>
      <c r="CU9" s="239">
        <v>4976237</v>
      </c>
      <c r="CV9" s="239">
        <v>44.937637700000003</v>
      </c>
      <c r="CW9" s="239">
        <v>-93.6636776</v>
      </c>
      <c r="CX9" s="239" t="s">
        <v>379</v>
      </c>
      <c r="CY9" s="239" t="s">
        <v>2894</v>
      </c>
    </row>
    <row r="10" spans="1:103" x14ac:dyDescent="0.25">
      <c r="A10" s="239">
        <v>390125</v>
      </c>
      <c r="B10" s="239">
        <v>4</v>
      </c>
      <c r="C10" s="239">
        <v>15</v>
      </c>
      <c r="D10" s="239">
        <v>5.5410000000000004</v>
      </c>
      <c r="E10" s="239">
        <v>27</v>
      </c>
      <c r="F10" s="239" t="s">
        <v>2871</v>
      </c>
      <c r="H10" s="239" t="s">
        <v>374</v>
      </c>
      <c r="I10" s="239">
        <v>25</v>
      </c>
      <c r="K10" s="239">
        <v>16012607</v>
      </c>
      <c r="M10" s="239">
        <v>10</v>
      </c>
      <c r="N10" s="239">
        <v>28</v>
      </c>
      <c r="O10" s="239">
        <v>2016</v>
      </c>
      <c r="P10" s="239" t="s">
        <v>383</v>
      </c>
      <c r="Q10" s="239">
        <v>16</v>
      </c>
      <c r="S10" s="239">
        <v>3</v>
      </c>
      <c r="T10" s="239">
        <v>0</v>
      </c>
      <c r="U10" s="239">
        <v>2</v>
      </c>
      <c r="W10" s="239">
        <v>89</v>
      </c>
      <c r="X10" s="239">
        <v>4</v>
      </c>
      <c r="Y10" s="239">
        <v>1</v>
      </c>
      <c r="Z10" s="239">
        <v>1</v>
      </c>
      <c r="AB10" s="239">
        <v>1</v>
      </c>
      <c r="AC10" s="239">
        <v>98</v>
      </c>
      <c r="AD10" s="239" t="s">
        <v>2895</v>
      </c>
      <c r="AF10" s="239" t="s">
        <v>2874</v>
      </c>
      <c r="AG10" s="239">
        <v>90</v>
      </c>
      <c r="AH10" s="239">
        <v>2</v>
      </c>
      <c r="AI10" s="239">
        <v>31</v>
      </c>
      <c r="AJ10" s="239">
        <v>4</v>
      </c>
      <c r="AK10" s="239">
        <v>21</v>
      </c>
      <c r="AL10" s="239">
        <v>24</v>
      </c>
      <c r="AM10" s="239" t="s">
        <v>374</v>
      </c>
      <c r="AN10" s="239">
        <v>5</v>
      </c>
      <c r="AO10" s="239">
        <v>1</v>
      </c>
      <c r="AS10" s="239">
        <v>15</v>
      </c>
      <c r="AT10" s="239">
        <v>23</v>
      </c>
      <c r="AU10" s="239">
        <v>30</v>
      </c>
      <c r="AV10" s="239">
        <v>13</v>
      </c>
      <c r="AW10" s="239">
        <v>21</v>
      </c>
      <c r="AX10" s="239">
        <v>2</v>
      </c>
      <c r="AY10" s="239">
        <v>4</v>
      </c>
      <c r="AZ10" s="239">
        <v>2</v>
      </c>
      <c r="BA10" s="239">
        <v>24</v>
      </c>
      <c r="BB10" s="239">
        <v>79</v>
      </c>
      <c r="BC10" s="239" t="s">
        <v>374</v>
      </c>
      <c r="BD10" s="239">
        <v>5</v>
      </c>
      <c r="BE10" s="239">
        <v>2</v>
      </c>
      <c r="BI10" s="239">
        <v>12</v>
      </c>
      <c r="BJ10" s="239">
        <v>23</v>
      </c>
      <c r="BK10" s="239">
        <v>30</v>
      </c>
      <c r="BL10" s="239">
        <v>11</v>
      </c>
      <c r="BM10" s="239">
        <v>21</v>
      </c>
      <c r="CT10" s="239">
        <v>447635.17077143502</v>
      </c>
      <c r="CU10" s="239">
        <v>4976234.0031849602</v>
      </c>
      <c r="CV10" s="239">
        <v>44.937610720000002</v>
      </c>
      <c r="CW10" s="239">
        <v>-93.66367941</v>
      </c>
      <c r="CX10" s="239" t="s">
        <v>379</v>
      </c>
      <c r="CY10" s="239" t="s">
        <v>2896</v>
      </c>
    </row>
    <row r="11" spans="1:103" x14ac:dyDescent="0.25">
      <c r="A11" s="239">
        <v>10859290</v>
      </c>
      <c r="B11" s="239">
        <v>4</v>
      </c>
      <c r="C11" s="239">
        <v>15</v>
      </c>
      <c r="D11" s="239">
        <v>5.5439999999999996</v>
      </c>
      <c r="E11" s="239">
        <v>27</v>
      </c>
      <c r="F11" s="239" t="s">
        <v>2871</v>
      </c>
      <c r="H11" s="239" t="s">
        <v>374</v>
      </c>
      <c r="I11" s="239">
        <v>25</v>
      </c>
      <c r="K11" s="239" t="s">
        <v>2897</v>
      </c>
      <c r="L11" s="239">
        <v>130360090</v>
      </c>
      <c r="M11" s="239">
        <v>2</v>
      </c>
      <c r="N11" s="239">
        <v>5</v>
      </c>
      <c r="O11" s="239">
        <v>2013</v>
      </c>
      <c r="P11" s="239" t="s">
        <v>391</v>
      </c>
      <c r="Q11" s="239">
        <v>7</v>
      </c>
      <c r="R11" s="239" t="s">
        <v>393</v>
      </c>
      <c r="S11" s="239">
        <v>5</v>
      </c>
      <c r="T11" s="239">
        <v>0</v>
      </c>
      <c r="U11" s="239">
        <v>2</v>
      </c>
      <c r="V11" s="239">
        <v>8</v>
      </c>
      <c r="W11" s="239">
        <v>10</v>
      </c>
      <c r="X11" s="239">
        <v>2</v>
      </c>
      <c r="Y11" s="239">
        <v>1</v>
      </c>
      <c r="Z11" s="239">
        <v>4</v>
      </c>
      <c r="AA11" s="239">
        <v>2</v>
      </c>
      <c r="AB11" s="239">
        <v>4</v>
      </c>
      <c r="AC11" s="239">
        <v>98</v>
      </c>
      <c r="AD11" s="239" t="s">
        <v>2898</v>
      </c>
      <c r="AE11" s="239" t="s">
        <v>2899</v>
      </c>
      <c r="AF11" s="239" t="s">
        <v>2874</v>
      </c>
      <c r="AG11" s="239">
        <v>8</v>
      </c>
      <c r="AH11" s="239">
        <v>2</v>
      </c>
      <c r="AI11" s="239">
        <v>2</v>
      </c>
      <c r="AJ11" s="239">
        <v>4</v>
      </c>
      <c r="AK11" s="239">
        <v>21</v>
      </c>
      <c r="AL11" s="239">
        <v>43</v>
      </c>
      <c r="AM11" s="239" t="s">
        <v>384</v>
      </c>
      <c r="AN11" s="239">
        <v>5</v>
      </c>
      <c r="AO11" s="239">
        <v>3</v>
      </c>
      <c r="AT11" s="239">
        <v>98</v>
      </c>
      <c r="AU11" s="239">
        <v>30</v>
      </c>
      <c r="AV11" s="239">
        <v>10</v>
      </c>
      <c r="AW11" s="239">
        <v>21</v>
      </c>
      <c r="AX11" s="239">
        <v>2</v>
      </c>
      <c r="AY11" s="239">
        <v>12</v>
      </c>
      <c r="AZ11" s="239">
        <v>3</v>
      </c>
      <c r="BA11" s="239">
        <v>21</v>
      </c>
      <c r="BB11" s="239">
        <v>58</v>
      </c>
      <c r="BC11" s="239" t="s">
        <v>374</v>
      </c>
      <c r="BD11" s="239">
        <v>5</v>
      </c>
      <c r="BE11" s="239">
        <v>1</v>
      </c>
      <c r="BJ11" s="239">
        <v>98</v>
      </c>
      <c r="BK11" s="239">
        <v>30</v>
      </c>
      <c r="BL11" s="239">
        <v>10</v>
      </c>
      <c r="BM11" s="239">
        <v>21</v>
      </c>
      <c r="CT11" s="239">
        <v>447640</v>
      </c>
      <c r="CU11" s="239">
        <v>4976230</v>
      </c>
      <c r="CV11" s="239">
        <v>44.937578100000003</v>
      </c>
      <c r="CW11" s="239">
        <v>-93.6636144</v>
      </c>
      <c r="CX11" s="239" t="s">
        <v>379</v>
      </c>
      <c r="CY11" s="239" t="s">
        <v>2900</v>
      </c>
    </row>
    <row r="12" spans="1:103" x14ac:dyDescent="0.25">
      <c r="A12" s="239">
        <v>771068</v>
      </c>
      <c r="B12" s="239">
        <v>4</v>
      </c>
      <c r="C12" s="239">
        <v>15</v>
      </c>
      <c r="D12" s="239">
        <v>5.5460000000000003</v>
      </c>
      <c r="E12" s="239">
        <v>27</v>
      </c>
      <c r="F12" s="239" t="s">
        <v>2871</v>
      </c>
      <c r="H12" s="239" t="s">
        <v>374</v>
      </c>
      <c r="I12" s="239">
        <v>25</v>
      </c>
      <c r="K12" s="239">
        <v>19010795</v>
      </c>
      <c r="M12" s="239">
        <v>12</v>
      </c>
      <c r="N12" s="239">
        <v>13</v>
      </c>
      <c r="O12" s="239">
        <v>2019</v>
      </c>
      <c r="P12" s="239" t="s">
        <v>383</v>
      </c>
      <c r="Q12" s="239">
        <v>13</v>
      </c>
      <c r="R12" s="239" t="s">
        <v>393</v>
      </c>
      <c r="S12" s="239">
        <v>5</v>
      </c>
      <c r="T12" s="239">
        <v>0</v>
      </c>
      <c r="U12" s="239">
        <v>1</v>
      </c>
      <c r="W12" s="239">
        <v>47</v>
      </c>
      <c r="X12" s="239">
        <v>3</v>
      </c>
      <c r="Y12" s="239">
        <v>1</v>
      </c>
      <c r="Z12" s="239">
        <v>2</v>
      </c>
      <c r="AB12" s="239">
        <v>3</v>
      </c>
      <c r="AC12" s="239">
        <v>98</v>
      </c>
      <c r="AD12" s="239" t="s">
        <v>2895</v>
      </c>
      <c r="AF12" s="239" t="s">
        <v>2874</v>
      </c>
      <c r="AG12" s="239">
        <v>3</v>
      </c>
      <c r="AH12" s="239">
        <v>2</v>
      </c>
      <c r="AI12" s="239">
        <v>4</v>
      </c>
      <c r="AJ12" s="239">
        <v>3</v>
      </c>
      <c r="AK12" s="239">
        <v>24</v>
      </c>
      <c r="AL12" s="239">
        <v>25</v>
      </c>
      <c r="AM12" s="239" t="s">
        <v>374</v>
      </c>
      <c r="AN12" s="239">
        <v>99</v>
      </c>
      <c r="AO12" s="239">
        <v>62</v>
      </c>
      <c r="AS12" s="239">
        <v>15</v>
      </c>
      <c r="AT12" s="239">
        <v>98</v>
      </c>
      <c r="AU12" s="239">
        <v>35</v>
      </c>
      <c r="AV12" s="239">
        <v>12</v>
      </c>
      <c r="AW12" s="239">
        <v>21</v>
      </c>
      <c r="CT12" s="239">
        <v>447643.15404707397</v>
      </c>
      <c r="CU12" s="239">
        <v>4976228.6787777804</v>
      </c>
      <c r="CV12" s="239">
        <v>44.93756338</v>
      </c>
      <c r="CW12" s="239">
        <v>-93.663577680000003</v>
      </c>
      <c r="CX12" s="239" t="s">
        <v>379</v>
      </c>
      <c r="CY12" s="239" t="s">
        <v>2901</v>
      </c>
    </row>
    <row r="13" spans="1:103" x14ac:dyDescent="0.25">
      <c r="A13" s="239">
        <v>623455</v>
      </c>
      <c r="B13" s="239">
        <v>4</v>
      </c>
      <c r="C13" s="239">
        <v>15</v>
      </c>
      <c r="D13" s="239">
        <v>5.5789999999999997</v>
      </c>
      <c r="E13" s="239">
        <v>27</v>
      </c>
      <c r="F13" s="239" t="s">
        <v>2871</v>
      </c>
      <c r="H13" s="239" t="s">
        <v>374</v>
      </c>
      <c r="I13" s="239">
        <v>25</v>
      </c>
      <c r="K13" s="239" t="s">
        <v>2902</v>
      </c>
      <c r="M13" s="239">
        <v>7</v>
      </c>
      <c r="N13" s="239">
        <v>25</v>
      </c>
      <c r="O13" s="239">
        <v>2018</v>
      </c>
      <c r="P13" s="239" t="s">
        <v>375</v>
      </c>
      <c r="Q13" s="239">
        <v>12</v>
      </c>
      <c r="R13" s="239" t="s">
        <v>393</v>
      </c>
      <c r="S13" s="239">
        <v>5</v>
      </c>
      <c r="T13" s="239">
        <v>0</v>
      </c>
      <c r="U13" s="239">
        <v>2</v>
      </c>
      <c r="V13" s="239">
        <v>15</v>
      </c>
      <c r="W13" s="239">
        <v>10</v>
      </c>
      <c r="X13" s="239">
        <v>2</v>
      </c>
      <c r="Y13" s="239">
        <v>1</v>
      </c>
      <c r="Z13" s="239">
        <v>1</v>
      </c>
      <c r="AB13" s="239">
        <v>1</v>
      </c>
      <c r="AC13" s="239">
        <v>98</v>
      </c>
      <c r="AD13" s="239" t="s">
        <v>2895</v>
      </c>
      <c r="AF13" s="239" t="s">
        <v>2879</v>
      </c>
      <c r="AG13" s="239">
        <v>90</v>
      </c>
      <c r="AH13" s="239">
        <v>2</v>
      </c>
      <c r="AI13" s="239">
        <v>4</v>
      </c>
      <c r="AJ13" s="239">
        <v>3</v>
      </c>
      <c r="AK13" s="239">
        <v>34</v>
      </c>
      <c r="AL13" s="239">
        <v>62</v>
      </c>
      <c r="AM13" s="239" t="s">
        <v>374</v>
      </c>
      <c r="AN13" s="239">
        <v>5</v>
      </c>
      <c r="AO13" s="239">
        <v>90</v>
      </c>
      <c r="AS13" s="239">
        <v>15</v>
      </c>
      <c r="AT13" s="239">
        <v>9</v>
      </c>
      <c r="AV13" s="239">
        <v>13</v>
      </c>
      <c r="AW13" s="239">
        <v>21</v>
      </c>
      <c r="AX13" s="239">
        <v>2</v>
      </c>
      <c r="AY13" s="239">
        <v>13</v>
      </c>
      <c r="AZ13" s="239">
        <v>3</v>
      </c>
      <c r="BA13" s="239">
        <v>21</v>
      </c>
      <c r="BB13" s="239">
        <v>75</v>
      </c>
      <c r="BC13" s="239" t="s">
        <v>374</v>
      </c>
      <c r="BD13" s="239">
        <v>5</v>
      </c>
      <c r="BE13" s="239">
        <v>99</v>
      </c>
      <c r="BI13" s="239">
        <v>15</v>
      </c>
      <c r="BJ13" s="239">
        <v>9</v>
      </c>
      <c r="BK13" s="239">
        <v>30</v>
      </c>
      <c r="BL13" s="239">
        <v>13</v>
      </c>
      <c r="BM13" s="239">
        <v>21</v>
      </c>
      <c r="CT13" s="239">
        <v>447681.32291931199</v>
      </c>
      <c r="CU13" s="239">
        <v>4976205.1062992103</v>
      </c>
      <c r="CV13" s="239">
        <v>44.937353999999999</v>
      </c>
      <c r="CW13" s="239">
        <v>-93.663091510000001</v>
      </c>
      <c r="CX13" s="239" t="s">
        <v>379</v>
      </c>
      <c r="CY13" s="239" t="s">
        <v>2903</v>
      </c>
    </row>
    <row r="14" spans="1:103" x14ac:dyDescent="0.25">
      <c r="A14" s="239">
        <v>724100</v>
      </c>
      <c r="B14" s="239">
        <v>4</v>
      </c>
      <c r="C14" s="239">
        <v>15</v>
      </c>
      <c r="D14" s="239">
        <v>5.5919999999999996</v>
      </c>
      <c r="E14" s="239">
        <v>27</v>
      </c>
      <c r="F14" s="239" t="s">
        <v>2871</v>
      </c>
      <c r="H14" s="239" t="s">
        <v>374</v>
      </c>
      <c r="I14" s="239">
        <v>25</v>
      </c>
      <c r="K14" s="239">
        <v>19004586</v>
      </c>
      <c r="M14" s="239">
        <v>6</v>
      </c>
      <c r="N14" s="239">
        <v>3</v>
      </c>
      <c r="O14" s="239">
        <v>2019</v>
      </c>
      <c r="P14" s="239" t="s">
        <v>381</v>
      </c>
      <c r="Q14" s="239">
        <v>12</v>
      </c>
      <c r="R14" s="239">
        <v>98</v>
      </c>
      <c r="S14" s="239">
        <v>4</v>
      </c>
      <c r="T14" s="239">
        <v>0</v>
      </c>
      <c r="U14" s="239">
        <v>1</v>
      </c>
      <c r="W14" s="239">
        <v>28</v>
      </c>
      <c r="X14" s="239">
        <v>2</v>
      </c>
      <c r="Y14" s="239">
        <v>1</v>
      </c>
      <c r="Z14" s="239">
        <v>1</v>
      </c>
      <c r="AB14" s="239">
        <v>1</v>
      </c>
      <c r="AC14" s="239">
        <v>98</v>
      </c>
      <c r="AD14" s="239" t="s">
        <v>2895</v>
      </c>
      <c r="AF14" s="239" t="s">
        <v>2874</v>
      </c>
      <c r="AG14" s="239">
        <v>3</v>
      </c>
      <c r="AH14" s="239">
        <v>2</v>
      </c>
      <c r="AI14" s="239">
        <v>2</v>
      </c>
      <c r="AJ14" s="239">
        <v>3</v>
      </c>
      <c r="AK14" s="239">
        <v>21</v>
      </c>
      <c r="AL14" s="239">
        <v>78</v>
      </c>
      <c r="AM14" s="239" t="s">
        <v>374</v>
      </c>
      <c r="AN14" s="239">
        <v>7</v>
      </c>
      <c r="AO14" s="239">
        <v>70</v>
      </c>
      <c r="AP14" s="239">
        <v>90</v>
      </c>
      <c r="AS14" s="239">
        <v>15</v>
      </c>
      <c r="AT14" s="239">
        <v>9</v>
      </c>
      <c r="AU14" s="239">
        <v>35</v>
      </c>
      <c r="AV14" s="239">
        <v>12</v>
      </c>
      <c r="AW14" s="239">
        <v>21</v>
      </c>
      <c r="CT14" s="239">
        <v>447682.46431624203</v>
      </c>
      <c r="CU14" s="239">
        <v>4976165.2686406299</v>
      </c>
      <c r="CV14" s="239">
        <v>44.936995490000001</v>
      </c>
      <c r="CW14" s="239">
        <v>-93.663072920000005</v>
      </c>
      <c r="CX14" s="239" t="s">
        <v>379</v>
      </c>
      <c r="CY14" s="239" t="s">
        <v>2904</v>
      </c>
    </row>
    <row r="15" spans="1:103" x14ac:dyDescent="0.25">
      <c r="A15" s="239">
        <v>414484</v>
      </c>
      <c r="B15" s="239">
        <v>4</v>
      </c>
      <c r="C15" s="239">
        <v>15</v>
      </c>
      <c r="D15" s="239">
        <v>5.5940000000000003</v>
      </c>
      <c r="E15" s="239">
        <v>27</v>
      </c>
      <c r="F15" s="239" t="s">
        <v>2871</v>
      </c>
      <c r="H15" s="239" t="s">
        <v>374</v>
      </c>
      <c r="I15" s="239">
        <v>25</v>
      </c>
      <c r="K15" s="239" t="s">
        <v>2905</v>
      </c>
      <c r="M15" s="239">
        <v>1</v>
      </c>
      <c r="N15" s="239">
        <v>12</v>
      </c>
      <c r="O15" s="239">
        <v>2017</v>
      </c>
      <c r="P15" s="239" t="s">
        <v>416</v>
      </c>
      <c r="Q15" s="239">
        <v>9</v>
      </c>
      <c r="R15" s="239">
        <v>98</v>
      </c>
      <c r="S15" s="239">
        <v>5</v>
      </c>
      <c r="T15" s="239">
        <v>0</v>
      </c>
      <c r="U15" s="239">
        <v>2</v>
      </c>
      <c r="V15" s="239">
        <v>5</v>
      </c>
      <c r="W15" s="239">
        <v>10</v>
      </c>
      <c r="X15" s="239">
        <v>10</v>
      </c>
      <c r="Y15" s="239">
        <v>1</v>
      </c>
      <c r="Z15" s="239">
        <v>1</v>
      </c>
      <c r="AB15" s="239">
        <v>4</v>
      </c>
      <c r="AC15" s="239">
        <v>98</v>
      </c>
      <c r="AD15" s="239" t="s">
        <v>2895</v>
      </c>
      <c r="AF15" s="239" t="s">
        <v>2874</v>
      </c>
      <c r="AG15" s="239">
        <v>9</v>
      </c>
      <c r="AH15" s="239">
        <v>2</v>
      </c>
      <c r="AI15" s="239">
        <v>4</v>
      </c>
      <c r="AJ15" s="239">
        <v>3</v>
      </c>
      <c r="AK15" s="239">
        <v>21</v>
      </c>
      <c r="AL15" s="239">
        <v>31</v>
      </c>
      <c r="AM15" s="239" t="s">
        <v>384</v>
      </c>
      <c r="AN15" s="239">
        <v>5</v>
      </c>
      <c r="AO15" s="239">
        <v>1</v>
      </c>
      <c r="AS15" s="239">
        <v>90</v>
      </c>
      <c r="AT15" s="239">
        <v>9</v>
      </c>
      <c r="AU15" s="239">
        <v>35</v>
      </c>
      <c r="AV15" s="239">
        <v>11</v>
      </c>
      <c r="AW15" s="239">
        <v>21</v>
      </c>
      <c r="AX15" s="239">
        <v>1</v>
      </c>
      <c r="AZ15" s="239">
        <v>4</v>
      </c>
      <c r="BA15" s="239">
        <v>24</v>
      </c>
      <c r="BI15" s="239">
        <v>90</v>
      </c>
      <c r="BJ15" s="239">
        <v>9</v>
      </c>
      <c r="BK15" s="239">
        <v>35</v>
      </c>
      <c r="BL15" s="239">
        <v>13</v>
      </c>
      <c r="BM15" s="239">
        <v>21</v>
      </c>
      <c r="CT15" s="239">
        <v>447684.76754308998</v>
      </c>
      <c r="CU15" s="239">
        <v>4976164.1110490197</v>
      </c>
      <c r="CV15" s="239">
        <v>44.936985239999998</v>
      </c>
      <c r="CW15" s="239">
        <v>-93.663043610000003</v>
      </c>
      <c r="CX15" s="239" t="s">
        <v>379</v>
      </c>
      <c r="CY15" s="239" t="s">
        <v>2906</v>
      </c>
    </row>
    <row r="16" spans="1:103" x14ac:dyDescent="0.25">
      <c r="A16" s="239">
        <v>635693</v>
      </c>
      <c r="B16" s="239">
        <v>4</v>
      </c>
      <c r="C16" s="239">
        <v>15</v>
      </c>
      <c r="D16" s="239">
        <v>5.6180000000000003</v>
      </c>
      <c r="E16" s="239">
        <v>27</v>
      </c>
      <c r="F16" s="239" t="s">
        <v>2871</v>
      </c>
      <c r="H16" s="239" t="s">
        <v>374</v>
      </c>
      <c r="I16" s="239">
        <v>25</v>
      </c>
      <c r="K16" s="239">
        <v>18010539</v>
      </c>
      <c r="M16" s="239">
        <v>9</v>
      </c>
      <c r="N16" s="239">
        <v>18</v>
      </c>
      <c r="O16" s="239">
        <v>2018</v>
      </c>
      <c r="P16" s="239" t="s">
        <v>391</v>
      </c>
      <c r="Q16" s="239">
        <v>11</v>
      </c>
      <c r="R16" s="239" t="s">
        <v>393</v>
      </c>
      <c r="S16" s="239">
        <v>5</v>
      </c>
      <c r="T16" s="239">
        <v>0</v>
      </c>
      <c r="U16" s="239">
        <v>1</v>
      </c>
      <c r="W16" s="239">
        <v>28</v>
      </c>
      <c r="X16" s="239">
        <v>2</v>
      </c>
      <c r="Y16" s="239">
        <v>1</v>
      </c>
      <c r="Z16" s="239">
        <v>2</v>
      </c>
      <c r="AB16" s="239">
        <v>1</v>
      </c>
      <c r="AC16" s="239">
        <v>98</v>
      </c>
      <c r="AD16" s="239" t="s">
        <v>2895</v>
      </c>
      <c r="AF16" s="239" t="s">
        <v>2874</v>
      </c>
      <c r="AG16" s="239">
        <v>3</v>
      </c>
      <c r="AH16" s="239">
        <v>2</v>
      </c>
      <c r="AI16" s="239">
        <v>3</v>
      </c>
      <c r="AJ16" s="239">
        <v>3</v>
      </c>
      <c r="AK16" s="239">
        <v>21</v>
      </c>
      <c r="AL16" s="239">
        <v>27</v>
      </c>
      <c r="AM16" s="239" t="s">
        <v>374</v>
      </c>
      <c r="AN16" s="239">
        <v>5</v>
      </c>
      <c r="AO16" s="239">
        <v>74</v>
      </c>
      <c r="AS16" s="239">
        <v>14</v>
      </c>
      <c r="AT16" s="239">
        <v>9</v>
      </c>
      <c r="AU16" s="239">
        <v>35</v>
      </c>
      <c r="AV16" s="239">
        <v>12</v>
      </c>
      <c r="AW16" s="239">
        <v>21</v>
      </c>
      <c r="CT16" s="239">
        <v>447718.81753175001</v>
      </c>
      <c r="CU16" s="239">
        <v>4976144.5410126196</v>
      </c>
      <c r="CV16" s="239">
        <v>44.936811579999997</v>
      </c>
      <c r="CW16" s="239">
        <v>-93.662610060000006</v>
      </c>
      <c r="CX16" s="239" t="s">
        <v>379</v>
      </c>
      <c r="CY16" s="239" t="s">
        <v>2907</v>
      </c>
    </row>
    <row r="17" spans="1:103" x14ac:dyDescent="0.25">
      <c r="A17" s="239">
        <v>10785907</v>
      </c>
      <c r="B17" s="239">
        <v>4</v>
      </c>
      <c r="C17" s="239">
        <v>15</v>
      </c>
      <c r="D17" s="239">
        <v>5.66</v>
      </c>
      <c r="E17" s="239">
        <v>27</v>
      </c>
      <c r="F17" s="239" t="s">
        <v>2871</v>
      </c>
      <c r="H17" s="239" t="s">
        <v>374</v>
      </c>
      <c r="I17" s="239">
        <v>25</v>
      </c>
      <c r="K17" s="239">
        <v>120326</v>
      </c>
      <c r="L17" s="239">
        <v>120550170</v>
      </c>
      <c r="M17" s="239">
        <v>2</v>
      </c>
      <c r="N17" s="239">
        <v>8</v>
      </c>
      <c r="O17" s="239">
        <v>2012</v>
      </c>
      <c r="P17" s="239" t="s">
        <v>375</v>
      </c>
      <c r="Q17" s="239">
        <v>8</v>
      </c>
      <c r="S17" s="239">
        <v>5</v>
      </c>
      <c r="T17" s="239">
        <v>0</v>
      </c>
      <c r="U17" s="239">
        <v>1</v>
      </c>
      <c r="V17" s="239">
        <v>90</v>
      </c>
      <c r="W17" s="239">
        <v>75</v>
      </c>
      <c r="X17" s="239">
        <v>2</v>
      </c>
      <c r="Y17" s="239">
        <v>1</v>
      </c>
      <c r="Z17" s="239">
        <v>1</v>
      </c>
      <c r="AB17" s="239">
        <v>1</v>
      </c>
      <c r="AC17" s="239">
        <v>98</v>
      </c>
      <c r="AF17" s="239" t="s">
        <v>2874</v>
      </c>
      <c r="AG17" s="239">
        <v>3</v>
      </c>
      <c r="AH17" s="239">
        <v>2</v>
      </c>
      <c r="AI17" s="239">
        <v>3</v>
      </c>
      <c r="AJ17" s="239">
        <v>3</v>
      </c>
      <c r="AK17" s="239">
        <v>21</v>
      </c>
      <c r="AL17" s="239">
        <v>49</v>
      </c>
      <c r="AM17" s="239" t="s">
        <v>374</v>
      </c>
      <c r="AN17" s="239">
        <v>5</v>
      </c>
      <c r="AS17" s="239">
        <v>4</v>
      </c>
      <c r="AT17" s="239">
        <v>98</v>
      </c>
      <c r="AU17" s="239">
        <v>35</v>
      </c>
      <c r="AV17" s="239">
        <v>11</v>
      </c>
      <c r="AW17" s="239">
        <v>21</v>
      </c>
      <c r="CT17" s="239">
        <v>447783</v>
      </c>
      <c r="CU17" s="239">
        <v>4976122</v>
      </c>
      <c r="CV17" s="239">
        <v>44.936616100000002</v>
      </c>
      <c r="CW17" s="239">
        <v>-93.661788999999999</v>
      </c>
      <c r="CX17" s="239" t="s">
        <v>379</v>
      </c>
    </row>
    <row r="18" spans="1:103" x14ac:dyDescent="0.25">
      <c r="A18" s="239">
        <v>402770</v>
      </c>
      <c r="B18" s="239">
        <v>4</v>
      </c>
      <c r="C18" s="239">
        <v>15</v>
      </c>
      <c r="D18" s="239">
        <v>5.6970000000000001</v>
      </c>
      <c r="E18" s="239">
        <v>27</v>
      </c>
      <c r="F18" s="239" t="s">
        <v>2871</v>
      </c>
      <c r="H18" s="239" t="s">
        <v>374</v>
      </c>
      <c r="I18" s="239">
        <v>25</v>
      </c>
      <c r="K18" s="239" t="s">
        <v>2908</v>
      </c>
      <c r="M18" s="239">
        <v>12</v>
      </c>
      <c r="N18" s="239">
        <v>12</v>
      </c>
      <c r="O18" s="239">
        <v>2016</v>
      </c>
      <c r="P18" s="239" t="s">
        <v>381</v>
      </c>
      <c r="Q18" s="239">
        <v>12</v>
      </c>
      <c r="R18" s="239">
        <v>98</v>
      </c>
      <c r="S18" s="239">
        <v>5</v>
      </c>
      <c r="T18" s="239">
        <v>0</v>
      </c>
      <c r="U18" s="239">
        <v>1</v>
      </c>
      <c r="W18" s="239">
        <v>68</v>
      </c>
      <c r="X18" s="239">
        <v>2</v>
      </c>
      <c r="Y18" s="239">
        <v>1</v>
      </c>
      <c r="Z18" s="239">
        <v>1</v>
      </c>
      <c r="AB18" s="239">
        <v>4</v>
      </c>
      <c r="AC18" s="239">
        <v>98</v>
      </c>
      <c r="AD18" s="239" t="s">
        <v>2895</v>
      </c>
      <c r="AF18" s="239" t="s">
        <v>2874</v>
      </c>
      <c r="AG18" s="239">
        <v>3</v>
      </c>
      <c r="AH18" s="239">
        <v>2</v>
      </c>
      <c r="AI18" s="239">
        <v>2</v>
      </c>
      <c r="AJ18" s="239">
        <v>3</v>
      </c>
      <c r="AK18" s="239">
        <v>21</v>
      </c>
      <c r="AL18" s="239">
        <v>19</v>
      </c>
      <c r="AM18" s="239" t="s">
        <v>384</v>
      </c>
      <c r="AN18" s="239">
        <v>5</v>
      </c>
      <c r="AO18" s="239">
        <v>90</v>
      </c>
      <c r="AS18" s="239">
        <v>90</v>
      </c>
      <c r="AT18" s="239">
        <v>9</v>
      </c>
      <c r="AU18" s="239">
        <v>35</v>
      </c>
      <c r="AV18" s="239">
        <v>12</v>
      </c>
      <c r="AW18" s="239">
        <v>21</v>
      </c>
      <c r="CT18" s="239">
        <v>447833.6657979</v>
      </c>
      <c r="CU18" s="239">
        <v>4976094.1243583104</v>
      </c>
      <c r="CV18" s="239">
        <v>44.936366200000002</v>
      </c>
      <c r="CW18" s="239">
        <v>-93.661149370000004</v>
      </c>
      <c r="CX18" s="239" t="s">
        <v>379</v>
      </c>
      <c r="CY18" s="239" t="s">
        <v>2909</v>
      </c>
    </row>
    <row r="19" spans="1:103" x14ac:dyDescent="0.25">
      <c r="A19" s="239">
        <v>504377</v>
      </c>
      <c r="B19" s="239">
        <v>4</v>
      </c>
      <c r="C19" s="239">
        <v>15</v>
      </c>
      <c r="D19" s="239">
        <v>5.7160000000000002</v>
      </c>
      <c r="E19" s="239">
        <v>27</v>
      </c>
      <c r="F19" s="239" t="s">
        <v>2871</v>
      </c>
      <c r="H19" s="239" t="s">
        <v>374</v>
      </c>
      <c r="I19" s="239">
        <v>25</v>
      </c>
      <c r="K19" s="239">
        <v>17011553</v>
      </c>
      <c r="M19" s="239">
        <v>9</v>
      </c>
      <c r="N19" s="239">
        <v>27</v>
      </c>
      <c r="O19" s="239">
        <v>2017</v>
      </c>
      <c r="P19" s="239" t="s">
        <v>375</v>
      </c>
      <c r="Q19" s="239">
        <v>8</v>
      </c>
      <c r="R19" s="239" t="s">
        <v>376</v>
      </c>
      <c r="S19" s="239">
        <v>5</v>
      </c>
      <c r="T19" s="239">
        <v>0</v>
      </c>
      <c r="U19" s="239">
        <v>1</v>
      </c>
      <c r="W19" s="239">
        <v>35</v>
      </c>
      <c r="X19" s="239">
        <v>2</v>
      </c>
      <c r="Y19" s="239">
        <v>1</v>
      </c>
      <c r="Z19" s="239">
        <v>2</v>
      </c>
      <c r="AB19" s="239">
        <v>1</v>
      </c>
      <c r="AC19" s="239">
        <v>98</v>
      </c>
      <c r="AD19" s="239" t="s">
        <v>2895</v>
      </c>
      <c r="AF19" s="239" t="s">
        <v>2874</v>
      </c>
      <c r="AG19" s="239">
        <v>3</v>
      </c>
      <c r="AH19" s="239">
        <v>2</v>
      </c>
      <c r="AI19" s="239">
        <v>4</v>
      </c>
      <c r="AJ19" s="239">
        <v>4</v>
      </c>
      <c r="AK19" s="239">
        <v>21</v>
      </c>
      <c r="AL19" s="239">
        <v>35</v>
      </c>
      <c r="AM19" s="239" t="s">
        <v>374</v>
      </c>
      <c r="AN19" s="239">
        <v>9</v>
      </c>
      <c r="AO19" s="239">
        <v>90</v>
      </c>
      <c r="AP19" s="239">
        <v>68</v>
      </c>
      <c r="AS19" s="239">
        <v>15</v>
      </c>
      <c r="AT19" s="239">
        <v>9</v>
      </c>
      <c r="AU19" s="239">
        <v>35</v>
      </c>
      <c r="AV19" s="239">
        <v>13</v>
      </c>
      <c r="AW19" s="239">
        <v>21</v>
      </c>
      <c r="CT19" s="239">
        <v>447862.87570129102</v>
      </c>
      <c r="CU19" s="239">
        <v>4976084.3876592498</v>
      </c>
      <c r="CV19" s="239">
        <v>44.936280699999998</v>
      </c>
      <c r="CW19" s="239">
        <v>-93.660778190000002</v>
      </c>
      <c r="CX19" s="239" t="s">
        <v>379</v>
      </c>
      <c r="CY19" s="239" t="s">
        <v>2910</v>
      </c>
    </row>
    <row r="20" spans="1:103" x14ac:dyDescent="0.25">
      <c r="A20" s="239">
        <v>10812301</v>
      </c>
      <c r="B20" s="239">
        <v>4</v>
      </c>
      <c r="C20" s="239">
        <v>15</v>
      </c>
      <c r="D20" s="239">
        <v>5.7370000000000001</v>
      </c>
      <c r="E20" s="239">
        <v>27</v>
      </c>
      <c r="F20" s="239" t="s">
        <v>2871</v>
      </c>
      <c r="H20" s="239" t="s">
        <v>374</v>
      </c>
      <c r="I20" s="239">
        <v>25</v>
      </c>
      <c r="K20" s="239">
        <v>359370</v>
      </c>
      <c r="L20" s="239">
        <v>123030037</v>
      </c>
      <c r="M20" s="239">
        <v>10</v>
      </c>
      <c r="N20" s="239">
        <v>29</v>
      </c>
      <c r="O20" s="239">
        <v>2012</v>
      </c>
      <c r="P20" s="239" t="s">
        <v>381</v>
      </c>
      <c r="Q20" s="239">
        <v>8</v>
      </c>
      <c r="S20" s="239">
        <v>4</v>
      </c>
      <c r="T20" s="239">
        <v>0</v>
      </c>
      <c r="U20" s="239">
        <v>1</v>
      </c>
      <c r="V20" s="239">
        <v>90</v>
      </c>
      <c r="W20" s="239">
        <v>9</v>
      </c>
      <c r="X20" s="239">
        <v>10</v>
      </c>
      <c r="Y20" s="239">
        <v>1</v>
      </c>
      <c r="Z20" s="239">
        <v>2</v>
      </c>
      <c r="AB20" s="239">
        <v>1</v>
      </c>
      <c r="AC20" s="239">
        <v>98</v>
      </c>
      <c r="AD20" s="239" t="s">
        <v>2911</v>
      </c>
      <c r="AE20" s="239" t="s">
        <v>2912</v>
      </c>
      <c r="AF20" s="239" t="s">
        <v>2874</v>
      </c>
      <c r="AG20" s="239">
        <v>2</v>
      </c>
      <c r="AH20" s="239">
        <v>2</v>
      </c>
      <c r="AI20" s="239">
        <v>4</v>
      </c>
      <c r="AJ20" s="239">
        <v>1</v>
      </c>
      <c r="AK20" s="239">
        <v>23</v>
      </c>
      <c r="AL20" s="239">
        <v>45</v>
      </c>
      <c r="AM20" s="239" t="s">
        <v>384</v>
      </c>
      <c r="AN20" s="239">
        <v>5</v>
      </c>
      <c r="AO20" s="239">
        <v>2</v>
      </c>
      <c r="AS20" s="239">
        <v>4</v>
      </c>
      <c r="AT20" s="239">
        <v>2</v>
      </c>
      <c r="AU20" s="239">
        <v>30</v>
      </c>
      <c r="AV20" s="239">
        <v>11</v>
      </c>
      <c r="AW20" s="239">
        <v>21</v>
      </c>
      <c r="AX20" s="239">
        <v>6</v>
      </c>
      <c r="AY20" s="239">
        <v>62</v>
      </c>
      <c r="BA20" s="239">
        <v>21</v>
      </c>
      <c r="BB20" s="239">
        <v>39</v>
      </c>
      <c r="BC20" s="239" t="s">
        <v>374</v>
      </c>
      <c r="BD20" s="239">
        <v>5</v>
      </c>
      <c r="BE20" s="239">
        <v>1</v>
      </c>
      <c r="BI20" s="239">
        <v>4</v>
      </c>
      <c r="BJ20" s="239">
        <v>2</v>
      </c>
      <c r="BK20" s="239">
        <v>30</v>
      </c>
      <c r="BL20" s="239">
        <v>11</v>
      </c>
      <c r="BM20" s="239">
        <v>21</v>
      </c>
      <c r="CT20" s="239">
        <v>447901</v>
      </c>
      <c r="CU20" s="239">
        <v>4976086</v>
      </c>
      <c r="CV20" s="239">
        <v>44.936301999999998</v>
      </c>
      <c r="CW20" s="239">
        <v>-93.660299499999994</v>
      </c>
      <c r="CX20" s="239" t="s">
        <v>379</v>
      </c>
      <c r="CY20" s="239" t="s">
        <v>2913</v>
      </c>
    </row>
    <row r="21" spans="1:103" x14ac:dyDescent="0.25">
      <c r="A21" s="239">
        <v>11050519</v>
      </c>
      <c r="B21" s="239">
        <v>4</v>
      </c>
      <c r="C21" s="239">
        <v>15</v>
      </c>
      <c r="D21" s="239">
        <v>5.7370000000000001</v>
      </c>
      <c r="E21" s="239">
        <v>27</v>
      </c>
      <c r="F21" s="239" t="s">
        <v>2871</v>
      </c>
      <c r="H21" s="239" t="s">
        <v>374</v>
      </c>
      <c r="I21" s="239">
        <v>25</v>
      </c>
      <c r="K21" s="239">
        <v>15006910</v>
      </c>
      <c r="L21" s="239">
        <v>151720050</v>
      </c>
      <c r="M21" s="239">
        <v>6</v>
      </c>
      <c r="N21" s="239">
        <v>21</v>
      </c>
      <c r="O21" s="239">
        <v>2015</v>
      </c>
      <c r="P21" s="239" t="s">
        <v>389</v>
      </c>
      <c r="Q21" s="239">
        <v>13</v>
      </c>
      <c r="S21" s="239">
        <v>5</v>
      </c>
      <c r="T21" s="239">
        <v>0</v>
      </c>
      <c r="U21" s="239">
        <v>2</v>
      </c>
      <c r="V21" s="239">
        <v>1</v>
      </c>
      <c r="W21" s="239">
        <v>10</v>
      </c>
      <c r="X21" s="239">
        <v>4</v>
      </c>
      <c r="Y21" s="239">
        <v>1</v>
      </c>
      <c r="Z21" s="239">
        <v>1</v>
      </c>
      <c r="AA21" s="239">
        <v>1</v>
      </c>
      <c r="AB21" s="239">
        <v>1</v>
      </c>
      <c r="AC21" s="239">
        <v>98</v>
      </c>
      <c r="AD21" s="239" t="s">
        <v>2893</v>
      </c>
      <c r="AE21" s="239" t="s">
        <v>2914</v>
      </c>
      <c r="AF21" s="239" t="s">
        <v>2874</v>
      </c>
      <c r="AG21" s="239">
        <v>7</v>
      </c>
      <c r="AH21" s="239">
        <v>2</v>
      </c>
      <c r="AI21" s="239">
        <v>2</v>
      </c>
      <c r="AJ21" s="239">
        <v>3</v>
      </c>
      <c r="AK21" s="239">
        <v>26</v>
      </c>
      <c r="AL21" s="239">
        <v>17</v>
      </c>
      <c r="AM21" s="239" t="s">
        <v>374</v>
      </c>
      <c r="AN21" s="239">
        <v>5</v>
      </c>
      <c r="AO21" s="239">
        <v>1</v>
      </c>
      <c r="AP21" s="239">
        <v>1</v>
      </c>
      <c r="AS21" s="239">
        <v>4</v>
      </c>
      <c r="AT21" s="239">
        <v>2</v>
      </c>
      <c r="AU21" s="239">
        <v>30</v>
      </c>
      <c r="AV21" s="239">
        <v>11</v>
      </c>
      <c r="AW21" s="239">
        <v>21</v>
      </c>
      <c r="AX21" s="239">
        <v>2</v>
      </c>
      <c r="AY21" s="239">
        <v>2</v>
      </c>
      <c r="AZ21" s="239">
        <v>3</v>
      </c>
      <c r="BA21" s="239">
        <v>23</v>
      </c>
      <c r="BB21" s="239">
        <v>65</v>
      </c>
      <c r="BC21" s="239" t="s">
        <v>384</v>
      </c>
      <c r="BD21" s="239">
        <v>5</v>
      </c>
      <c r="BE21" s="239">
        <v>15</v>
      </c>
      <c r="BF21" s="239">
        <v>1</v>
      </c>
      <c r="BI21" s="239">
        <v>4</v>
      </c>
      <c r="BJ21" s="239">
        <v>2</v>
      </c>
      <c r="BK21" s="239">
        <v>30</v>
      </c>
      <c r="BL21" s="239">
        <v>11</v>
      </c>
      <c r="BM21" s="239">
        <v>21</v>
      </c>
      <c r="CT21" s="239">
        <v>447901</v>
      </c>
      <c r="CU21" s="239">
        <v>4976086</v>
      </c>
      <c r="CV21" s="239">
        <v>44.936301999999998</v>
      </c>
      <c r="CW21" s="239">
        <v>-93.660299499999994</v>
      </c>
      <c r="CX21" s="239" t="s">
        <v>379</v>
      </c>
      <c r="CY21" s="239" t="s">
        <v>2915</v>
      </c>
    </row>
    <row r="22" spans="1:103" x14ac:dyDescent="0.25">
      <c r="A22" s="239">
        <v>342825</v>
      </c>
      <c r="B22" s="239">
        <v>4</v>
      </c>
      <c r="C22" s="239">
        <v>15</v>
      </c>
      <c r="D22" s="239">
        <v>5.7649999999999997</v>
      </c>
      <c r="E22" s="239">
        <v>27</v>
      </c>
      <c r="F22" s="239" t="s">
        <v>2871</v>
      </c>
      <c r="H22" s="239" t="s">
        <v>374</v>
      </c>
      <c r="I22" s="239">
        <v>25</v>
      </c>
      <c r="K22" s="239" t="s">
        <v>2916</v>
      </c>
      <c r="M22" s="239">
        <v>4</v>
      </c>
      <c r="N22" s="239">
        <v>17</v>
      </c>
      <c r="O22" s="239">
        <v>2016</v>
      </c>
      <c r="P22" s="239" t="s">
        <v>389</v>
      </c>
      <c r="Q22" s="239">
        <v>15</v>
      </c>
      <c r="R22" s="239">
        <v>98</v>
      </c>
      <c r="S22" s="239">
        <v>5</v>
      </c>
      <c r="T22" s="239">
        <v>0</v>
      </c>
      <c r="U22" s="239">
        <v>2</v>
      </c>
      <c r="W22" s="239">
        <v>11</v>
      </c>
      <c r="X22" s="239">
        <v>2</v>
      </c>
      <c r="Y22" s="239">
        <v>2</v>
      </c>
      <c r="Z22" s="239">
        <v>1</v>
      </c>
      <c r="AB22" s="239">
        <v>1</v>
      </c>
      <c r="AC22" s="239">
        <v>98</v>
      </c>
      <c r="AD22" s="239" t="s">
        <v>2895</v>
      </c>
      <c r="AF22" s="239" t="s">
        <v>2874</v>
      </c>
      <c r="AG22" s="239">
        <v>90</v>
      </c>
      <c r="AH22" s="239">
        <v>2</v>
      </c>
      <c r="AI22" s="239">
        <v>4</v>
      </c>
      <c r="AJ22" s="239">
        <v>10</v>
      </c>
      <c r="AK22" s="239">
        <v>21</v>
      </c>
      <c r="AL22" s="239">
        <v>16</v>
      </c>
      <c r="AM22" s="239" t="s">
        <v>374</v>
      </c>
      <c r="AN22" s="239">
        <v>5</v>
      </c>
      <c r="AO22" s="239">
        <v>99</v>
      </c>
      <c r="AS22" s="239">
        <v>90</v>
      </c>
      <c r="AT22" s="239">
        <v>98</v>
      </c>
      <c r="AV22" s="239">
        <v>11</v>
      </c>
      <c r="AW22" s="239">
        <v>21</v>
      </c>
      <c r="AX22" s="239">
        <v>3</v>
      </c>
      <c r="AY22" s="239">
        <v>3</v>
      </c>
      <c r="AZ22" s="239">
        <v>10</v>
      </c>
      <c r="BA22" s="239">
        <v>34</v>
      </c>
      <c r="BB22" s="239">
        <v>45</v>
      </c>
      <c r="BC22" s="239" t="s">
        <v>374</v>
      </c>
      <c r="BD22" s="239">
        <v>5</v>
      </c>
      <c r="BE22" s="239">
        <v>1</v>
      </c>
      <c r="BI22" s="239">
        <v>90</v>
      </c>
      <c r="BJ22" s="239">
        <v>98</v>
      </c>
      <c r="BL22" s="239">
        <v>11</v>
      </c>
      <c r="BM22" s="239">
        <v>21</v>
      </c>
      <c r="CT22" s="239">
        <v>447939.48047307599</v>
      </c>
      <c r="CU22" s="239">
        <v>4976090.5023425296</v>
      </c>
      <c r="CV22" s="239">
        <v>44.936341349999999</v>
      </c>
      <c r="CW22" s="239">
        <v>-93.659807999999998</v>
      </c>
      <c r="CX22" s="239" t="s">
        <v>438</v>
      </c>
      <c r="CY22" s="239" t="s">
        <v>2917</v>
      </c>
    </row>
    <row r="23" spans="1:103" x14ac:dyDescent="0.25">
      <c r="A23" s="239">
        <v>10800706</v>
      </c>
      <c r="B23" s="239">
        <v>4</v>
      </c>
      <c r="C23" s="239">
        <v>15</v>
      </c>
      <c r="D23" s="239">
        <v>5.7789999999999999</v>
      </c>
      <c r="E23" s="239">
        <v>27</v>
      </c>
      <c r="F23" s="239" t="s">
        <v>2871</v>
      </c>
      <c r="H23" s="239" t="s">
        <v>374</v>
      </c>
      <c r="I23" s="239">
        <v>25</v>
      </c>
      <c r="K23" s="239" t="s">
        <v>2918</v>
      </c>
      <c r="L23" s="239">
        <v>122090023</v>
      </c>
      <c r="M23" s="239">
        <v>7</v>
      </c>
      <c r="N23" s="239">
        <v>26</v>
      </c>
      <c r="O23" s="239">
        <v>2012</v>
      </c>
      <c r="P23" s="239" t="s">
        <v>416</v>
      </c>
      <c r="Q23" s="239">
        <v>11</v>
      </c>
      <c r="S23" s="239">
        <v>4</v>
      </c>
      <c r="T23" s="239">
        <v>0</v>
      </c>
      <c r="U23" s="239">
        <v>1</v>
      </c>
      <c r="V23" s="239">
        <v>4</v>
      </c>
      <c r="W23" s="239">
        <v>83</v>
      </c>
      <c r="X23" s="239">
        <v>2</v>
      </c>
      <c r="Y23" s="239">
        <v>1</v>
      </c>
      <c r="Z23" s="239">
        <v>1</v>
      </c>
      <c r="AB23" s="239">
        <v>1</v>
      </c>
      <c r="AC23" s="239">
        <v>98</v>
      </c>
      <c r="AD23" s="239" t="s">
        <v>2893</v>
      </c>
      <c r="AE23" s="239" t="s">
        <v>2919</v>
      </c>
      <c r="AF23" s="239" t="s">
        <v>2874</v>
      </c>
      <c r="AG23" s="239">
        <v>3</v>
      </c>
      <c r="AH23" s="239">
        <v>2</v>
      </c>
      <c r="AI23" s="239">
        <v>2</v>
      </c>
      <c r="AJ23" s="239">
        <v>4</v>
      </c>
      <c r="AK23" s="239">
        <v>21</v>
      </c>
      <c r="AL23" s="239">
        <v>30</v>
      </c>
      <c r="AM23" s="239" t="s">
        <v>374</v>
      </c>
      <c r="AN23" s="239">
        <v>1</v>
      </c>
      <c r="AO23" s="239">
        <v>3</v>
      </c>
      <c r="AP23" s="239">
        <v>18</v>
      </c>
      <c r="AS23" s="239">
        <v>7</v>
      </c>
      <c r="AT23" s="239">
        <v>98</v>
      </c>
      <c r="AU23" s="239">
        <v>40</v>
      </c>
      <c r="AV23" s="239">
        <v>10</v>
      </c>
      <c r="AW23" s="239">
        <v>21</v>
      </c>
      <c r="CT23" s="239">
        <v>447968</v>
      </c>
      <c r="CU23" s="239">
        <v>4976091</v>
      </c>
      <c r="CV23" s="239">
        <v>44.936345899999999</v>
      </c>
      <c r="CW23" s="239">
        <v>-93.659446200000005</v>
      </c>
      <c r="CX23" s="239" t="s">
        <v>379</v>
      </c>
      <c r="CY23" s="239" t="s">
        <v>2920</v>
      </c>
    </row>
    <row r="24" spans="1:103" x14ac:dyDescent="0.25">
      <c r="A24" s="239">
        <v>658045</v>
      </c>
      <c r="B24" s="239">
        <v>4</v>
      </c>
      <c r="C24" s="239">
        <v>15</v>
      </c>
      <c r="D24" s="239">
        <v>5.7869999999999999</v>
      </c>
      <c r="E24" s="239">
        <v>27</v>
      </c>
      <c r="F24" s="239" t="s">
        <v>2871</v>
      </c>
      <c r="H24" s="239" t="s">
        <v>374</v>
      </c>
      <c r="I24" s="239">
        <v>25</v>
      </c>
      <c r="K24" s="239">
        <v>18012031</v>
      </c>
      <c r="M24" s="239">
        <v>11</v>
      </c>
      <c r="N24" s="239">
        <v>7</v>
      </c>
      <c r="O24" s="239">
        <v>2018</v>
      </c>
      <c r="P24" s="239" t="s">
        <v>375</v>
      </c>
      <c r="Q24" s="239">
        <v>16</v>
      </c>
      <c r="S24" s="239">
        <v>5</v>
      </c>
      <c r="T24" s="239">
        <v>0</v>
      </c>
      <c r="U24" s="239">
        <v>2</v>
      </c>
      <c r="V24" s="239">
        <v>5</v>
      </c>
      <c r="W24" s="239">
        <v>10</v>
      </c>
      <c r="X24" s="239">
        <v>10</v>
      </c>
      <c r="Y24" s="239">
        <v>1</v>
      </c>
      <c r="Z24" s="239">
        <v>1</v>
      </c>
      <c r="AB24" s="239">
        <v>1</v>
      </c>
      <c r="AC24" s="239">
        <v>98</v>
      </c>
      <c r="AD24" s="239" t="s">
        <v>2895</v>
      </c>
      <c r="AF24" s="239" t="s">
        <v>2874</v>
      </c>
      <c r="AG24" s="239">
        <v>10</v>
      </c>
      <c r="AH24" s="239">
        <v>2</v>
      </c>
      <c r="AI24" s="239">
        <v>4</v>
      </c>
      <c r="AJ24" s="239">
        <v>1</v>
      </c>
      <c r="AK24" s="239">
        <v>24</v>
      </c>
      <c r="AL24" s="239">
        <v>58</v>
      </c>
      <c r="AM24" s="239" t="s">
        <v>374</v>
      </c>
      <c r="AN24" s="239">
        <v>5</v>
      </c>
      <c r="AO24" s="239">
        <v>74</v>
      </c>
      <c r="AS24" s="239">
        <v>12</v>
      </c>
      <c r="AT24" s="239">
        <v>20</v>
      </c>
      <c r="AU24" s="239">
        <v>35</v>
      </c>
      <c r="AV24" s="239">
        <v>13</v>
      </c>
      <c r="AW24" s="239">
        <v>21</v>
      </c>
      <c r="AX24" s="239">
        <v>2</v>
      </c>
      <c r="AY24" s="239">
        <v>4</v>
      </c>
      <c r="AZ24" s="239">
        <v>4</v>
      </c>
      <c r="BA24" s="239">
        <v>21</v>
      </c>
      <c r="BB24" s="239">
        <v>21</v>
      </c>
      <c r="BC24" s="239" t="s">
        <v>384</v>
      </c>
      <c r="BD24" s="239">
        <v>5</v>
      </c>
      <c r="BE24" s="239">
        <v>1</v>
      </c>
      <c r="BI24" s="239">
        <v>12</v>
      </c>
      <c r="BJ24" s="239">
        <v>9</v>
      </c>
      <c r="BK24" s="239">
        <v>35</v>
      </c>
      <c r="BL24" s="239">
        <v>12</v>
      </c>
      <c r="BM24" s="239">
        <v>21</v>
      </c>
      <c r="CT24" s="239">
        <v>447980.774425451</v>
      </c>
      <c r="CU24" s="239">
        <v>4976098.9713912597</v>
      </c>
      <c r="CV24" s="239">
        <v>44.936420609999999</v>
      </c>
      <c r="CW24" s="239">
        <v>-93.659285560000001</v>
      </c>
      <c r="CX24" s="239" t="s">
        <v>379</v>
      </c>
      <c r="CY24" s="239" t="s">
        <v>2921</v>
      </c>
    </row>
    <row r="25" spans="1:103" x14ac:dyDescent="0.25">
      <c r="A25" s="239">
        <v>10809605</v>
      </c>
      <c r="B25" s="239">
        <v>4</v>
      </c>
      <c r="C25" s="239">
        <v>15</v>
      </c>
      <c r="D25" s="239">
        <v>5.7889999999999997</v>
      </c>
      <c r="E25" s="239">
        <v>27</v>
      </c>
      <c r="F25" s="239" t="s">
        <v>2871</v>
      </c>
      <c r="H25" s="239" t="s">
        <v>374</v>
      </c>
      <c r="I25" s="239">
        <v>25</v>
      </c>
      <c r="K25" s="239">
        <v>213273</v>
      </c>
      <c r="L25" s="239">
        <v>122580035</v>
      </c>
      <c r="M25" s="239">
        <v>9</v>
      </c>
      <c r="N25" s="239">
        <v>13</v>
      </c>
      <c r="O25" s="239">
        <v>2012</v>
      </c>
      <c r="P25" s="239" t="s">
        <v>416</v>
      </c>
      <c r="Q25" s="239">
        <v>15</v>
      </c>
      <c r="S25" s="239">
        <v>5</v>
      </c>
      <c r="T25" s="239">
        <v>0</v>
      </c>
      <c r="U25" s="239">
        <v>2</v>
      </c>
      <c r="W25" s="239">
        <v>10</v>
      </c>
      <c r="X25" s="239">
        <v>4</v>
      </c>
      <c r="Y25" s="239">
        <v>1</v>
      </c>
      <c r="Z25" s="239">
        <v>1</v>
      </c>
      <c r="AA25" s="239">
        <v>1</v>
      </c>
      <c r="AB25" s="239">
        <v>1</v>
      </c>
      <c r="AC25" s="239">
        <v>98</v>
      </c>
      <c r="AD25" s="239" t="s">
        <v>2922</v>
      </c>
      <c r="AE25" s="239" t="s">
        <v>2923</v>
      </c>
      <c r="AF25" s="239" t="s">
        <v>2874</v>
      </c>
      <c r="AG25" s="239">
        <v>90</v>
      </c>
      <c r="AH25" s="239">
        <v>0</v>
      </c>
      <c r="AI25" s="239">
        <v>2</v>
      </c>
      <c r="AJ25" s="239">
        <v>3</v>
      </c>
      <c r="AL25" s="239">
        <v>67</v>
      </c>
      <c r="AM25" s="239" t="s">
        <v>384</v>
      </c>
      <c r="AN25" s="239">
        <v>5</v>
      </c>
      <c r="AO25" s="239">
        <v>1</v>
      </c>
      <c r="AP25" s="239">
        <v>1</v>
      </c>
      <c r="AQ25" s="239">
        <v>26</v>
      </c>
      <c r="AS25" s="239">
        <v>4</v>
      </c>
      <c r="AT25" s="239">
        <v>98</v>
      </c>
      <c r="AU25" s="239">
        <v>35</v>
      </c>
      <c r="AV25" s="239">
        <v>11</v>
      </c>
      <c r="AW25" s="239">
        <v>21</v>
      </c>
      <c r="AX25" s="239">
        <v>2</v>
      </c>
      <c r="AY25" s="239">
        <v>2</v>
      </c>
      <c r="AZ25" s="239">
        <v>3</v>
      </c>
      <c r="BA25" s="239">
        <v>21</v>
      </c>
      <c r="BB25" s="239">
        <v>18</v>
      </c>
      <c r="BC25" s="239" t="s">
        <v>374</v>
      </c>
      <c r="BD25" s="239">
        <v>5</v>
      </c>
      <c r="BE25" s="239">
        <v>5</v>
      </c>
      <c r="BF25" s="239">
        <v>1</v>
      </c>
      <c r="BI25" s="239">
        <v>4</v>
      </c>
      <c r="BJ25" s="239">
        <v>98</v>
      </c>
      <c r="BK25" s="239">
        <v>35</v>
      </c>
      <c r="BL25" s="239">
        <v>11</v>
      </c>
      <c r="BM25" s="239">
        <v>21</v>
      </c>
      <c r="CT25" s="239">
        <v>447985</v>
      </c>
      <c r="CU25" s="239">
        <v>4976091</v>
      </c>
      <c r="CV25" s="239">
        <v>44.936353500000003</v>
      </c>
      <c r="CW25" s="239">
        <v>-93.659233700000001</v>
      </c>
      <c r="CX25" s="239" t="s">
        <v>379</v>
      </c>
      <c r="CY25" s="239" t="s">
        <v>2924</v>
      </c>
    </row>
    <row r="26" spans="1:103" x14ac:dyDescent="0.25">
      <c r="A26" s="239">
        <v>588904</v>
      </c>
      <c r="B26" s="239">
        <v>4</v>
      </c>
      <c r="C26" s="239">
        <v>15</v>
      </c>
      <c r="D26" s="239">
        <v>5.7889999999999997</v>
      </c>
      <c r="E26" s="239">
        <v>27</v>
      </c>
      <c r="F26" s="239" t="s">
        <v>2871</v>
      </c>
      <c r="H26" s="239" t="s">
        <v>374</v>
      </c>
      <c r="I26" s="239">
        <v>25</v>
      </c>
      <c r="K26" s="239" t="s">
        <v>2925</v>
      </c>
      <c r="M26" s="239">
        <v>4</v>
      </c>
      <c r="N26" s="239">
        <v>5</v>
      </c>
      <c r="O26" s="239">
        <v>2018</v>
      </c>
      <c r="P26" s="239" t="s">
        <v>416</v>
      </c>
      <c r="Q26" s="239">
        <v>7</v>
      </c>
      <c r="R26" s="239" t="s">
        <v>376</v>
      </c>
      <c r="S26" s="239">
        <v>5</v>
      </c>
      <c r="T26" s="239">
        <v>0</v>
      </c>
      <c r="U26" s="239">
        <v>2</v>
      </c>
      <c r="V26" s="239">
        <v>12</v>
      </c>
      <c r="W26" s="239">
        <v>10</v>
      </c>
      <c r="X26" s="239">
        <v>4</v>
      </c>
      <c r="Y26" s="239">
        <v>2</v>
      </c>
      <c r="Z26" s="239">
        <v>1</v>
      </c>
      <c r="AB26" s="239">
        <v>1</v>
      </c>
      <c r="AC26" s="239">
        <v>98</v>
      </c>
      <c r="AD26" s="239" t="s">
        <v>2895</v>
      </c>
      <c r="AF26" s="239" t="s">
        <v>2874</v>
      </c>
      <c r="AG26" s="239">
        <v>7</v>
      </c>
      <c r="AH26" s="239">
        <v>2</v>
      </c>
      <c r="AI26" s="239">
        <v>3</v>
      </c>
      <c r="AJ26" s="239">
        <v>4</v>
      </c>
      <c r="AK26" s="239">
        <v>34</v>
      </c>
      <c r="AL26" s="239">
        <v>54</v>
      </c>
      <c r="AM26" s="239" t="s">
        <v>374</v>
      </c>
      <c r="AN26" s="239">
        <v>5</v>
      </c>
      <c r="AO26" s="239">
        <v>1</v>
      </c>
      <c r="AS26" s="239">
        <v>12</v>
      </c>
      <c r="AT26" s="239">
        <v>98</v>
      </c>
      <c r="AU26" s="239">
        <v>35</v>
      </c>
      <c r="AV26" s="239">
        <v>11</v>
      </c>
      <c r="AW26" s="239">
        <v>21</v>
      </c>
      <c r="AX26" s="239">
        <v>2</v>
      </c>
      <c r="AY26" s="239">
        <v>2</v>
      </c>
      <c r="AZ26" s="239">
        <v>4</v>
      </c>
      <c r="BA26" s="239">
        <v>21</v>
      </c>
      <c r="BB26" s="239">
        <v>18</v>
      </c>
      <c r="BC26" s="239" t="s">
        <v>374</v>
      </c>
      <c r="BD26" s="239">
        <v>5</v>
      </c>
      <c r="BE26" s="239">
        <v>70</v>
      </c>
      <c r="BI26" s="239">
        <v>12</v>
      </c>
      <c r="BJ26" s="239">
        <v>98</v>
      </c>
      <c r="BK26" s="239">
        <v>35</v>
      </c>
      <c r="BL26" s="239">
        <v>11</v>
      </c>
      <c r="BM26" s="239">
        <v>21</v>
      </c>
      <c r="CT26" s="239">
        <v>447984.19514583802</v>
      </c>
      <c r="CU26" s="239">
        <v>4976093.74091102</v>
      </c>
      <c r="CV26" s="239">
        <v>44.936373779999997</v>
      </c>
      <c r="CW26" s="239">
        <v>-93.65924167</v>
      </c>
      <c r="CX26" s="239" t="s">
        <v>379</v>
      </c>
      <c r="CY26" s="239" t="s">
        <v>2926</v>
      </c>
    </row>
    <row r="27" spans="1:103" x14ac:dyDescent="0.25">
      <c r="A27" s="239">
        <v>10753092</v>
      </c>
      <c r="B27" s="239">
        <v>4</v>
      </c>
      <c r="C27" s="239">
        <v>15</v>
      </c>
      <c r="D27" s="239">
        <v>5.7919999999999998</v>
      </c>
      <c r="E27" s="239">
        <v>27</v>
      </c>
      <c r="F27" s="239" t="s">
        <v>2871</v>
      </c>
      <c r="H27" s="239" t="s">
        <v>374</v>
      </c>
      <c r="I27" s="239">
        <v>25</v>
      </c>
      <c r="K27" s="239">
        <v>119039</v>
      </c>
      <c r="L27" s="239">
        <v>113220103</v>
      </c>
      <c r="M27" s="239">
        <v>11</v>
      </c>
      <c r="N27" s="239">
        <v>18</v>
      </c>
      <c r="O27" s="239">
        <v>2011</v>
      </c>
      <c r="P27" s="239" t="s">
        <v>383</v>
      </c>
      <c r="Q27" s="239">
        <v>12</v>
      </c>
      <c r="S27" s="239">
        <v>5</v>
      </c>
      <c r="T27" s="239">
        <v>0</v>
      </c>
      <c r="U27" s="239">
        <v>3</v>
      </c>
      <c r="V27" s="239">
        <v>90</v>
      </c>
      <c r="W27" s="239">
        <v>10</v>
      </c>
      <c r="X27" s="239">
        <v>4</v>
      </c>
      <c r="Y27" s="239">
        <v>1</v>
      </c>
      <c r="Z27" s="239">
        <v>2</v>
      </c>
      <c r="AB27" s="239">
        <v>1</v>
      </c>
      <c r="AC27" s="239">
        <v>98</v>
      </c>
      <c r="AD27" s="239" t="s">
        <v>2893</v>
      </c>
      <c r="AE27" s="239" t="s">
        <v>2927</v>
      </c>
      <c r="AF27" s="239" t="s">
        <v>2874</v>
      </c>
      <c r="AG27" s="239">
        <v>90</v>
      </c>
      <c r="AH27" s="239">
        <v>2</v>
      </c>
      <c r="AI27" s="239">
        <v>4</v>
      </c>
      <c r="AJ27" s="239">
        <v>1</v>
      </c>
      <c r="AK27" s="239">
        <v>24</v>
      </c>
      <c r="AL27" s="239">
        <v>31</v>
      </c>
      <c r="AM27" s="239" t="s">
        <v>374</v>
      </c>
      <c r="AN27" s="239">
        <v>5</v>
      </c>
      <c r="AO27" s="239">
        <v>2</v>
      </c>
      <c r="AS27" s="239">
        <v>7</v>
      </c>
      <c r="AT27" s="239">
        <v>2</v>
      </c>
      <c r="AU27" s="239">
        <v>35</v>
      </c>
      <c r="AV27" s="239">
        <v>11</v>
      </c>
      <c r="AW27" s="239">
        <v>21</v>
      </c>
      <c r="AX27" s="239">
        <v>2</v>
      </c>
      <c r="AY27" s="239">
        <v>2</v>
      </c>
      <c r="AZ27" s="239">
        <v>3</v>
      </c>
      <c r="BA27" s="239">
        <v>21</v>
      </c>
      <c r="BB27" s="239">
        <v>81</v>
      </c>
      <c r="BC27" s="239" t="s">
        <v>384</v>
      </c>
      <c r="BD27" s="239">
        <v>5</v>
      </c>
      <c r="BE27" s="239">
        <v>1</v>
      </c>
      <c r="BI27" s="239">
        <v>7</v>
      </c>
      <c r="BJ27" s="239">
        <v>2</v>
      </c>
      <c r="BK27" s="239">
        <v>35</v>
      </c>
      <c r="BL27" s="239">
        <v>11</v>
      </c>
      <c r="BM27" s="239">
        <v>21</v>
      </c>
      <c r="BN27" s="239">
        <v>2</v>
      </c>
      <c r="BO27" s="239">
        <v>3</v>
      </c>
      <c r="BP27" s="239">
        <v>4</v>
      </c>
      <c r="BQ27" s="239">
        <v>21</v>
      </c>
      <c r="BR27" s="239">
        <v>28</v>
      </c>
      <c r="BS27" s="239" t="s">
        <v>374</v>
      </c>
      <c r="BT27" s="239">
        <v>5</v>
      </c>
      <c r="BU27" s="239">
        <v>1</v>
      </c>
      <c r="BY27" s="239">
        <v>7</v>
      </c>
      <c r="BZ27" s="239">
        <v>2</v>
      </c>
      <c r="CA27" s="239">
        <v>35</v>
      </c>
      <c r="CB27" s="239">
        <v>11</v>
      </c>
      <c r="CC27" s="239">
        <v>21</v>
      </c>
      <c r="CT27" s="239">
        <v>447989</v>
      </c>
      <c r="CU27" s="239">
        <v>4976092</v>
      </c>
      <c r="CV27" s="239">
        <v>44.936355200000001</v>
      </c>
      <c r="CW27" s="239">
        <v>-93.659186599999998</v>
      </c>
      <c r="CX27" s="239" t="s">
        <v>379</v>
      </c>
      <c r="CY27" s="239" t="s">
        <v>2928</v>
      </c>
    </row>
    <row r="28" spans="1:103" x14ac:dyDescent="0.25">
      <c r="A28" s="239">
        <v>10762579</v>
      </c>
      <c r="B28" s="239">
        <v>4</v>
      </c>
      <c r="C28" s="239">
        <v>15</v>
      </c>
      <c r="D28" s="239">
        <v>5.7919999999999998</v>
      </c>
      <c r="E28" s="239">
        <v>27</v>
      </c>
      <c r="F28" s="239" t="s">
        <v>2871</v>
      </c>
      <c r="H28" s="239" t="s">
        <v>374</v>
      </c>
      <c r="I28" s="239">
        <v>25</v>
      </c>
      <c r="K28" s="239">
        <v>2838972</v>
      </c>
      <c r="L28" s="239">
        <v>113470092</v>
      </c>
      <c r="M28" s="239">
        <v>12</v>
      </c>
      <c r="N28" s="239">
        <v>12</v>
      </c>
      <c r="O28" s="239">
        <v>2011</v>
      </c>
      <c r="P28" s="239" t="s">
        <v>381</v>
      </c>
      <c r="Q28" s="239">
        <v>16</v>
      </c>
      <c r="S28" s="239">
        <v>5</v>
      </c>
      <c r="T28" s="239">
        <v>0</v>
      </c>
      <c r="U28" s="239">
        <v>2</v>
      </c>
      <c r="V28" s="239">
        <v>5</v>
      </c>
      <c r="W28" s="239">
        <v>10</v>
      </c>
      <c r="X28" s="239">
        <v>10</v>
      </c>
      <c r="Y28" s="239">
        <v>4</v>
      </c>
      <c r="Z28" s="239">
        <v>2</v>
      </c>
      <c r="AA28" s="239">
        <v>90</v>
      </c>
      <c r="AB28" s="239">
        <v>2</v>
      </c>
      <c r="AC28" s="239">
        <v>98</v>
      </c>
      <c r="AD28" s="239" t="s">
        <v>2929</v>
      </c>
      <c r="AE28" s="239" t="s">
        <v>2927</v>
      </c>
      <c r="AF28" s="239" t="s">
        <v>2874</v>
      </c>
      <c r="AG28" s="239">
        <v>10</v>
      </c>
      <c r="AH28" s="239">
        <v>2</v>
      </c>
      <c r="AI28" s="239">
        <v>3</v>
      </c>
      <c r="AJ28" s="239">
        <v>1</v>
      </c>
      <c r="AK28" s="239">
        <v>24</v>
      </c>
      <c r="AL28" s="239">
        <v>89</v>
      </c>
      <c r="AM28" s="239" t="s">
        <v>374</v>
      </c>
      <c r="AN28" s="239">
        <v>10</v>
      </c>
      <c r="AO28" s="239">
        <v>2</v>
      </c>
      <c r="AP28" s="239">
        <v>15</v>
      </c>
      <c r="AS28" s="239">
        <v>4</v>
      </c>
      <c r="AT28" s="239">
        <v>2</v>
      </c>
      <c r="AU28" s="239">
        <v>35</v>
      </c>
      <c r="AV28" s="239">
        <v>11</v>
      </c>
      <c r="AW28" s="239">
        <v>20</v>
      </c>
      <c r="AX28" s="239">
        <v>0</v>
      </c>
      <c r="AY28" s="239">
        <v>90</v>
      </c>
      <c r="AZ28" s="239">
        <v>3</v>
      </c>
      <c r="BA28" s="239">
        <v>21</v>
      </c>
      <c r="BB28" s="239">
        <v>30</v>
      </c>
      <c r="BC28" s="239" t="s">
        <v>374</v>
      </c>
      <c r="BD28" s="239">
        <v>5</v>
      </c>
      <c r="BI28" s="239">
        <v>4</v>
      </c>
      <c r="BJ28" s="239">
        <v>2</v>
      </c>
      <c r="BK28" s="239">
        <v>35</v>
      </c>
      <c r="BL28" s="239">
        <v>11</v>
      </c>
      <c r="BM28" s="239">
        <v>20</v>
      </c>
      <c r="CT28" s="239">
        <v>447989</v>
      </c>
      <c r="CU28" s="239">
        <v>4976092</v>
      </c>
      <c r="CV28" s="239">
        <v>44.936355200000001</v>
      </c>
      <c r="CW28" s="239">
        <v>-93.659186599999998</v>
      </c>
      <c r="CX28" s="239" t="s">
        <v>379</v>
      </c>
      <c r="CY28" s="239" t="s">
        <v>2930</v>
      </c>
    </row>
    <row r="29" spans="1:103" x14ac:dyDescent="0.25">
      <c r="A29" s="239">
        <v>10812244</v>
      </c>
      <c r="B29" s="239">
        <v>4</v>
      </c>
      <c r="C29" s="239">
        <v>15</v>
      </c>
      <c r="D29" s="239">
        <v>5.7919999999999998</v>
      </c>
      <c r="E29" s="239">
        <v>27</v>
      </c>
      <c r="F29" s="239" t="s">
        <v>2871</v>
      </c>
      <c r="H29" s="239" t="s">
        <v>374</v>
      </c>
      <c r="I29" s="239">
        <v>25</v>
      </c>
      <c r="K29" s="239">
        <v>354622</v>
      </c>
      <c r="L29" s="239">
        <v>123010084</v>
      </c>
      <c r="M29" s="239">
        <v>10</v>
      </c>
      <c r="N29" s="239">
        <v>27</v>
      </c>
      <c r="O29" s="239">
        <v>2012</v>
      </c>
      <c r="P29" s="239" t="s">
        <v>386</v>
      </c>
      <c r="Q29" s="239">
        <v>12</v>
      </c>
      <c r="S29" s="239">
        <v>5</v>
      </c>
      <c r="T29" s="239">
        <v>0</v>
      </c>
      <c r="U29" s="239">
        <v>2</v>
      </c>
      <c r="V29" s="239">
        <v>90</v>
      </c>
      <c r="W29" s="239">
        <v>10</v>
      </c>
      <c r="X29" s="239">
        <v>4</v>
      </c>
      <c r="Y29" s="239">
        <v>1</v>
      </c>
      <c r="Z29" s="239">
        <v>1</v>
      </c>
      <c r="AB29" s="239">
        <v>1</v>
      </c>
      <c r="AC29" s="239">
        <v>98</v>
      </c>
      <c r="AD29" s="239" t="s">
        <v>2931</v>
      </c>
      <c r="AE29" s="239" t="s">
        <v>2927</v>
      </c>
      <c r="AF29" s="239" t="s">
        <v>2874</v>
      </c>
      <c r="AG29" s="239">
        <v>90</v>
      </c>
      <c r="AH29" s="239">
        <v>2</v>
      </c>
      <c r="AI29" s="239">
        <v>3</v>
      </c>
      <c r="AJ29" s="239">
        <v>8</v>
      </c>
      <c r="AK29" s="239">
        <v>7</v>
      </c>
      <c r="AL29" s="239">
        <v>17</v>
      </c>
      <c r="AM29" s="239" t="s">
        <v>374</v>
      </c>
      <c r="AN29" s="239">
        <v>5</v>
      </c>
      <c r="AO29" s="239">
        <v>2</v>
      </c>
      <c r="AP29" s="239">
        <v>8</v>
      </c>
      <c r="AS29" s="239">
        <v>4</v>
      </c>
      <c r="AT29" s="239">
        <v>2</v>
      </c>
      <c r="AU29" s="239">
        <v>35</v>
      </c>
      <c r="AV29" s="239">
        <v>11</v>
      </c>
      <c r="AW29" s="239">
        <v>21</v>
      </c>
      <c r="AX29" s="239">
        <v>2</v>
      </c>
      <c r="AY29" s="239">
        <v>4</v>
      </c>
      <c r="AZ29" s="239">
        <v>4</v>
      </c>
      <c r="BA29" s="239">
        <v>21</v>
      </c>
      <c r="BB29" s="239">
        <v>48</v>
      </c>
      <c r="BC29" s="239" t="s">
        <v>374</v>
      </c>
      <c r="BD29" s="239">
        <v>5</v>
      </c>
      <c r="BE29" s="239">
        <v>1</v>
      </c>
      <c r="BI29" s="239">
        <v>4</v>
      </c>
      <c r="BJ29" s="239">
        <v>2</v>
      </c>
      <c r="BK29" s="239">
        <v>35</v>
      </c>
      <c r="BL29" s="239">
        <v>11</v>
      </c>
      <c r="BM29" s="239">
        <v>21</v>
      </c>
      <c r="CT29" s="239">
        <v>447989</v>
      </c>
      <c r="CU29" s="239">
        <v>4976092</v>
      </c>
      <c r="CV29" s="239">
        <v>44.936355200000001</v>
      </c>
      <c r="CW29" s="239">
        <v>-93.659186599999998</v>
      </c>
      <c r="CX29" s="239" t="s">
        <v>379</v>
      </c>
      <c r="CY29" s="239" t="s">
        <v>2932</v>
      </c>
    </row>
    <row r="30" spans="1:103" x14ac:dyDescent="0.25">
      <c r="A30" s="239">
        <v>10969131</v>
      </c>
      <c r="B30" s="239">
        <v>4</v>
      </c>
      <c r="C30" s="239">
        <v>15</v>
      </c>
      <c r="D30" s="239">
        <v>5.7919999999999998</v>
      </c>
      <c r="E30" s="239">
        <v>27</v>
      </c>
      <c r="F30" s="239" t="s">
        <v>2871</v>
      </c>
      <c r="H30" s="239" t="s">
        <v>374</v>
      </c>
      <c r="I30" s="239">
        <v>25</v>
      </c>
      <c r="K30" s="239" t="s">
        <v>2933</v>
      </c>
      <c r="L30" s="239">
        <v>141980112</v>
      </c>
      <c r="M30" s="239">
        <v>7</v>
      </c>
      <c r="N30" s="239">
        <v>16</v>
      </c>
      <c r="O30" s="239">
        <v>2014</v>
      </c>
      <c r="P30" s="239" t="s">
        <v>375</v>
      </c>
      <c r="Q30" s="239">
        <v>18</v>
      </c>
      <c r="S30" s="239">
        <v>5</v>
      </c>
      <c r="T30" s="239">
        <v>0</v>
      </c>
      <c r="U30" s="239">
        <v>2</v>
      </c>
      <c r="V30" s="239">
        <v>1</v>
      </c>
      <c r="W30" s="239">
        <v>10</v>
      </c>
      <c r="X30" s="239">
        <v>2</v>
      </c>
      <c r="Y30" s="239">
        <v>1</v>
      </c>
      <c r="Z30" s="239">
        <v>1</v>
      </c>
      <c r="AA30" s="239">
        <v>1</v>
      </c>
      <c r="AB30" s="239">
        <v>1</v>
      </c>
      <c r="AC30" s="239">
        <v>98</v>
      </c>
      <c r="AD30" s="239" t="s">
        <v>2890</v>
      </c>
      <c r="AE30" s="239" t="s">
        <v>2927</v>
      </c>
      <c r="AF30" s="239" t="s">
        <v>2874</v>
      </c>
      <c r="AG30" s="239">
        <v>7</v>
      </c>
      <c r="AH30" s="239">
        <v>2</v>
      </c>
      <c r="AI30" s="239">
        <v>4</v>
      </c>
      <c r="AJ30" s="239">
        <v>3</v>
      </c>
      <c r="AK30" s="239">
        <v>26</v>
      </c>
      <c r="AL30" s="239">
        <v>47</v>
      </c>
      <c r="AM30" s="239" t="s">
        <v>374</v>
      </c>
      <c r="AN30" s="239">
        <v>5</v>
      </c>
      <c r="AO30" s="239">
        <v>1</v>
      </c>
      <c r="AP30" s="239">
        <v>1</v>
      </c>
      <c r="AS30" s="239">
        <v>4</v>
      </c>
      <c r="AT30" s="239">
        <v>98</v>
      </c>
      <c r="AU30" s="239">
        <v>35</v>
      </c>
      <c r="AV30" s="239">
        <v>11</v>
      </c>
      <c r="AW30" s="239">
        <v>21</v>
      </c>
      <c r="AX30" s="239">
        <v>2</v>
      </c>
      <c r="AY30" s="239">
        <v>2</v>
      </c>
      <c r="AZ30" s="239">
        <v>3</v>
      </c>
      <c r="BA30" s="239">
        <v>21</v>
      </c>
      <c r="BB30" s="239">
        <v>24</v>
      </c>
      <c r="BC30" s="239" t="s">
        <v>384</v>
      </c>
      <c r="BD30" s="239">
        <v>5</v>
      </c>
      <c r="BE30" s="239">
        <v>5</v>
      </c>
      <c r="BF30" s="239">
        <v>8</v>
      </c>
      <c r="BI30" s="239">
        <v>4</v>
      </c>
      <c r="BJ30" s="239">
        <v>98</v>
      </c>
      <c r="BK30" s="239">
        <v>35</v>
      </c>
      <c r="BL30" s="239">
        <v>11</v>
      </c>
      <c r="BM30" s="239">
        <v>21</v>
      </c>
      <c r="CT30" s="239">
        <v>447989</v>
      </c>
      <c r="CU30" s="239">
        <v>4976092</v>
      </c>
      <c r="CV30" s="239">
        <v>44.936355200000001</v>
      </c>
      <c r="CW30" s="239">
        <v>-93.659186599999998</v>
      </c>
      <c r="CX30" s="239" t="s">
        <v>379</v>
      </c>
      <c r="CY30" s="239" t="s">
        <v>2934</v>
      </c>
    </row>
    <row r="31" spans="1:103" x14ac:dyDescent="0.25">
      <c r="A31" s="239">
        <v>10969958</v>
      </c>
      <c r="B31" s="239">
        <v>4</v>
      </c>
      <c r="C31" s="239">
        <v>15</v>
      </c>
      <c r="D31" s="239">
        <v>5.7919999999999998</v>
      </c>
      <c r="E31" s="239">
        <v>27</v>
      </c>
      <c r="F31" s="239" t="s">
        <v>2871</v>
      </c>
      <c r="H31" s="239" t="s">
        <v>374</v>
      </c>
      <c r="I31" s="239">
        <v>25</v>
      </c>
      <c r="K31" s="239" t="s">
        <v>2935</v>
      </c>
      <c r="L31" s="239">
        <v>142110019</v>
      </c>
      <c r="M31" s="239">
        <v>7</v>
      </c>
      <c r="N31" s="239">
        <v>29</v>
      </c>
      <c r="O31" s="239">
        <v>2014</v>
      </c>
      <c r="P31" s="239" t="s">
        <v>391</v>
      </c>
      <c r="Q31" s="239">
        <v>10</v>
      </c>
      <c r="R31" s="239" t="s">
        <v>376</v>
      </c>
      <c r="S31" s="239">
        <v>5</v>
      </c>
      <c r="T31" s="239">
        <v>0</v>
      </c>
      <c r="U31" s="239">
        <v>2</v>
      </c>
      <c r="V31" s="239">
        <v>1</v>
      </c>
      <c r="W31" s="239">
        <v>10</v>
      </c>
      <c r="X31" s="239">
        <v>2</v>
      </c>
      <c r="Y31" s="239">
        <v>1</v>
      </c>
      <c r="Z31" s="239">
        <v>1</v>
      </c>
      <c r="AA31" s="239">
        <v>1</v>
      </c>
      <c r="AB31" s="239">
        <v>1</v>
      </c>
      <c r="AC31" s="239">
        <v>98</v>
      </c>
      <c r="AD31" s="239" t="s">
        <v>2936</v>
      </c>
      <c r="AE31" s="239" t="s">
        <v>2937</v>
      </c>
      <c r="AF31" s="239" t="s">
        <v>2874</v>
      </c>
      <c r="AG31" s="239">
        <v>7</v>
      </c>
      <c r="AH31" s="239">
        <v>2</v>
      </c>
      <c r="AI31" s="239">
        <v>4</v>
      </c>
      <c r="AJ31" s="239">
        <v>4</v>
      </c>
      <c r="AK31" s="239">
        <v>21</v>
      </c>
      <c r="AL31" s="239">
        <v>22</v>
      </c>
      <c r="AM31" s="239" t="s">
        <v>384</v>
      </c>
      <c r="AN31" s="239">
        <v>5</v>
      </c>
      <c r="AO31" s="239">
        <v>15</v>
      </c>
      <c r="AP31" s="239">
        <v>1</v>
      </c>
      <c r="AS31" s="239">
        <v>7</v>
      </c>
      <c r="AT31" s="239">
        <v>90</v>
      </c>
      <c r="AU31" s="239">
        <v>35</v>
      </c>
      <c r="AV31" s="239">
        <v>11</v>
      </c>
      <c r="AW31" s="239">
        <v>21</v>
      </c>
      <c r="AX31" s="239">
        <v>0</v>
      </c>
      <c r="AY31" s="239">
        <v>3</v>
      </c>
      <c r="AZ31" s="239">
        <v>4</v>
      </c>
      <c r="BB31" s="239">
        <v>27</v>
      </c>
      <c r="BC31" s="239" t="s">
        <v>384</v>
      </c>
      <c r="BD31" s="239">
        <v>5</v>
      </c>
      <c r="BE31" s="239">
        <v>1</v>
      </c>
      <c r="BF31" s="239">
        <v>1</v>
      </c>
      <c r="BG31" s="239">
        <v>26</v>
      </c>
      <c r="BI31" s="239">
        <v>7</v>
      </c>
      <c r="BJ31" s="239">
        <v>90</v>
      </c>
      <c r="BK31" s="239">
        <v>35</v>
      </c>
      <c r="BL31" s="239">
        <v>11</v>
      </c>
      <c r="BM31" s="239">
        <v>21</v>
      </c>
      <c r="CT31" s="239">
        <v>447989</v>
      </c>
      <c r="CU31" s="239">
        <v>4976092</v>
      </c>
      <c r="CV31" s="239">
        <v>44.936355200000001</v>
      </c>
      <c r="CW31" s="239">
        <v>-93.659186599999998</v>
      </c>
      <c r="CX31" s="239" t="s">
        <v>379</v>
      </c>
      <c r="CY31" s="239" t="s">
        <v>2938</v>
      </c>
    </row>
    <row r="32" spans="1:103" x14ac:dyDescent="0.25">
      <c r="A32" s="239">
        <v>416934</v>
      </c>
      <c r="B32" s="239">
        <v>4</v>
      </c>
      <c r="C32" s="239">
        <v>15</v>
      </c>
      <c r="D32" s="239">
        <v>5.7930000000000001</v>
      </c>
      <c r="E32" s="239">
        <v>27</v>
      </c>
      <c r="F32" s="239" t="s">
        <v>2871</v>
      </c>
      <c r="H32" s="239" t="s">
        <v>374</v>
      </c>
      <c r="I32" s="239">
        <v>25</v>
      </c>
      <c r="K32" s="239">
        <v>17000701</v>
      </c>
      <c r="M32" s="239">
        <v>1</v>
      </c>
      <c r="N32" s="239">
        <v>19</v>
      </c>
      <c r="O32" s="239">
        <v>2017</v>
      </c>
      <c r="P32" s="239" t="s">
        <v>416</v>
      </c>
      <c r="Q32" s="239">
        <v>7</v>
      </c>
      <c r="R32" s="239" t="s">
        <v>512</v>
      </c>
      <c r="S32" s="239">
        <v>5</v>
      </c>
      <c r="T32" s="239">
        <v>0</v>
      </c>
      <c r="U32" s="239">
        <v>2</v>
      </c>
      <c r="V32" s="239">
        <v>5</v>
      </c>
      <c r="W32" s="239">
        <v>10</v>
      </c>
      <c r="X32" s="239">
        <v>4</v>
      </c>
      <c r="Y32" s="239">
        <v>1</v>
      </c>
      <c r="Z32" s="239">
        <v>1</v>
      </c>
      <c r="AB32" s="239">
        <v>2</v>
      </c>
      <c r="AC32" s="239">
        <v>98</v>
      </c>
      <c r="AD32" s="239" t="s">
        <v>2895</v>
      </c>
      <c r="AF32" s="239" t="s">
        <v>2874</v>
      </c>
      <c r="AG32" s="239">
        <v>10</v>
      </c>
      <c r="AH32" s="239">
        <v>2</v>
      </c>
      <c r="AI32" s="239">
        <v>2</v>
      </c>
      <c r="AJ32" s="239">
        <v>3</v>
      </c>
      <c r="AK32" s="239">
        <v>21</v>
      </c>
      <c r="AL32" s="239">
        <v>38</v>
      </c>
      <c r="AM32" s="239" t="s">
        <v>374</v>
      </c>
      <c r="AN32" s="239">
        <v>5</v>
      </c>
      <c r="AO32" s="239">
        <v>1</v>
      </c>
      <c r="AS32" s="239">
        <v>12</v>
      </c>
      <c r="AT32" s="239">
        <v>23</v>
      </c>
      <c r="AU32" s="239">
        <v>35</v>
      </c>
      <c r="AV32" s="239">
        <v>11</v>
      </c>
      <c r="AW32" s="239">
        <v>21</v>
      </c>
      <c r="AX32" s="239">
        <v>2</v>
      </c>
      <c r="AY32" s="239">
        <v>4</v>
      </c>
      <c r="AZ32" s="239">
        <v>1</v>
      </c>
      <c r="BA32" s="239">
        <v>24</v>
      </c>
      <c r="BB32" s="239">
        <v>16</v>
      </c>
      <c r="BC32" s="239" t="s">
        <v>374</v>
      </c>
      <c r="BD32" s="239">
        <v>99</v>
      </c>
      <c r="BE32" s="239">
        <v>99</v>
      </c>
      <c r="BI32" s="239">
        <v>12</v>
      </c>
      <c r="BJ32" s="239">
        <v>23</v>
      </c>
      <c r="BK32" s="239">
        <v>30</v>
      </c>
      <c r="BL32" s="239">
        <v>11</v>
      </c>
      <c r="BM32" s="239">
        <v>21</v>
      </c>
      <c r="CT32" s="239">
        <v>447985.21944080101</v>
      </c>
      <c r="CU32" s="239">
        <v>4976093.6164167197</v>
      </c>
      <c r="CV32" s="239">
        <v>44.936372730000002</v>
      </c>
      <c r="CW32" s="239">
        <v>-93.659228670000005</v>
      </c>
      <c r="CX32" s="239" t="s">
        <v>379</v>
      </c>
      <c r="CY32" s="239" t="s">
        <v>2939</v>
      </c>
    </row>
    <row r="33" spans="1:103" x14ac:dyDescent="0.25">
      <c r="A33" s="239">
        <v>10798982</v>
      </c>
      <c r="B33" s="239">
        <v>4</v>
      </c>
      <c r="C33" s="239">
        <v>15</v>
      </c>
      <c r="D33" s="239">
        <v>5.7960000000000003</v>
      </c>
      <c r="E33" s="239">
        <v>27</v>
      </c>
      <c r="F33" s="239" t="s">
        <v>2871</v>
      </c>
      <c r="H33" s="239" t="s">
        <v>374</v>
      </c>
      <c r="I33" s="239">
        <v>25</v>
      </c>
      <c r="K33" s="239">
        <v>12001677</v>
      </c>
      <c r="L33" s="239">
        <v>121800153</v>
      </c>
      <c r="M33" s="239">
        <v>6</v>
      </c>
      <c r="N33" s="239">
        <v>28</v>
      </c>
      <c r="O33" s="239">
        <v>2012</v>
      </c>
      <c r="P33" s="239" t="s">
        <v>416</v>
      </c>
      <c r="Q33" s="239">
        <v>17</v>
      </c>
      <c r="S33" s="239">
        <v>4</v>
      </c>
      <c r="T33" s="239">
        <v>0</v>
      </c>
      <c r="U33" s="239">
        <v>2</v>
      </c>
      <c r="V33" s="239">
        <v>1</v>
      </c>
      <c r="W33" s="239">
        <v>10</v>
      </c>
      <c r="X33" s="239">
        <v>2</v>
      </c>
      <c r="Y33" s="239">
        <v>1</v>
      </c>
      <c r="Z33" s="239">
        <v>1</v>
      </c>
      <c r="AB33" s="239">
        <v>1</v>
      </c>
      <c r="AC33" s="239">
        <v>98</v>
      </c>
      <c r="AD33" s="239" t="s">
        <v>2872</v>
      </c>
      <c r="AE33" s="239" t="s">
        <v>2927</v>
      </c>
      <c r="AF33" s="239" t="s">
        <v>2874</v>
      </c>
      <c r="AG33" s="239">
        <v>7</v>
      </c>
      <c r="AH33" s="239">
        <v>2</v>
      </c>
      <c r="AI33" s="239">
        <v>2</v>
      </c>
      <c r="AJ33" s="239">
        <v>4</v>
      </c>
      <c r="AK33" s="239">
        <v>21</v>
      </c>
      <c r="AL33" s="239">
        <v>19</v>
      </c>
      <c r="AM33" s="239" t="s">
        <v>374</v>
      </c>
      <c r="AN33" s="239">
        <v>5</v>
      </c>
      <c r="AO33" s="239">
        <v>15</v>
      </c>
      <c r="AS33" s="239">
        <v>6</v>
      </c>
      <c r="AT33" s="239">
        <v>98</v>
      </c>
      <c r="AU33" s="239">
        <v>35</v>
      </c>
      <c r="AV33" s="239">
        <v>11</v>
      </c>
      <c r="AW33" s="239">
        <v>21</v>
      </c>
      <c r="AX33" s="239">
        <v>2</v>
      </c>
      <c r="AY33" s="239">
        <v>2</v>
      </c>
      <c r="AZ33" s="239">
        <v>4</v>
      </c>
      <c r="BA33" s="239">
        <v>8</v>
      </c>
      <c r="BB33" s="239">
        <v>49</v>
      </c>
      <c r="BC33" s="239" t="s">
        <v>384</v>
      </c>
      <c r="BD33" s="239">
        <v>5</v>
      </c>
      <c r="BE33" s="239">
        <v>1</v>
      </c>
      <c r="BI33" s="239">
        <v>6</v>
      </c>
      <c r="BJ33" s="239">
        <v>98</v>
      </c>
      <c r="BK33" s="239">
        <v>35</v>
      </c>
      <c r="BL33" s="239">
        <v>11</v>
      </c>
      <c r="BM33" s="239">
        <v>21</v>
      </c>
      <c r="CT33" s="239">
        <v>447996</v>
      </c>
      <c r="CU33" s="239">
        <v>4976092</v>
      </c>
      <c r="CV33" s="239">
        <v>44.936362299999999</v>
      </c>
      <c r="CW33" s="239">
        <v>-93.659097500000001</v>
      </c>
      <c r="CX33" s="239" t="s">
        <v>379</v>
      </c>
      <c r="CY33" s="239" t="s">
        <v>2940</v>
      </c>
    </row>
    <row r="34" spans="1:103" x14ac:dyDescent="0.25">
      <c r="A34" s="239">
        <v>10872762</v>
      </c>
      <c r="B34" s="239">
        <v>4</v>
      </c>
      <c r="C34" s="239">
        <v>15</v>
      </c>
      <c r="D34" s="239">
        <v>5.8019999999999996</v>
      </c>
      <c r="E34" s="239">
        <v>27</v>
      </c>
      <c r="F34" s="239" t="s">
        <v>2871</v>
      </c>
      <c r="H34" s="239" t="s">
        <v>374</v>
      </c>
      <c r="I34" s="239">
        <v>25</v>
      </c>
      <c r="K34" s="239" t="s">
        <v>2941</v>
      </c>
      <c r="L34" s="239">
        <v>131310081</v>
      </c>
      <c r="M34" s="239">
        <v>5</v>
      </c>
      <c r="N34" s="239">
        <v>11</v>
      </c>
      <c r="O34" s="239">
        <v>2013</v>
      </c>
      <c r="P34" s="239" t="s">
        <v>386</v>
      </c>
      <c r="Q34" s="239">
        <v>12</v>
      </c>
      <c r="S34" s="239">
        <v>5</v>
      </c>
      <c r="T34" s="239">
        <v>0</v>
      </c>
      <c r="U34" s="239">
        <v>2</v>
      </c>
      <c r="V34" s="239">
        <v>5</v>
      </c>
      <c r="W34" s="239">
        <v>10</v>
      </c>
      <c r="X34" s="239">
        <v>2</v>
      </c>
      <c r="Y34" s="239">
        <v>1</v>
      </c>
      <c r="Z34" s="239">
        <v>1</v>
      </c>
      <c r="AB34" s="239">
        <v>1</v>
      </c>
      <c r="AC34" s="239">
        <v>98</v>
      </c>
      <c r="AD34" s="239" t="s">
        <v>2942</v>
      </c>
      <c r="AE34" s="239" t="s">
        <v>2912</v>
      </c>
      <c r="AF34" s="239" t="s">
        <v>2874</v>
      </c>
      <c r="AG34" s="239">
        <v>10</v>
      </c>
      <c r="AH34" s="239">
        <v>2</v>
      </c>
      <c r="AI34" s="239">
        <v>2</v>
      </c>
      <c r="AJ34" s="239">
        <v>2</v>
      </c>
      <c r="AK34" s="239">
        <v>7</v>
      </c>
      <c r="AL34" s="239">
        <v>22</v>
      </c>
      <c r="AM34" s="239" t="s">
        <v>374</v>
      </c>
      <c r="AN34" s="239">
        <v>5</v>
      </c>
      <c r="AO34" s="239">
        <v>2</v>
      </c>
      <c r="AT34" s="239">
        <v>98</v>
      </c>
      <c r="AU34" s="239">
        <v>35</v>
      </c>
      <c r="AV34" s="239">
        <v>11</v>
      </c>
      <c r="AW34" s="239">
        <v>21</v>
      </c>
      <c r="AX34" s="239">
        <v>2</v>
      </c>
      <c r="AY34" s="239">
        <v>4</v>
      </c>
      <c r="AZ34" s="239">
        <v>4</v>
      </c>
      <c r="BA34" s="239">
        <v>21</v>
      </c>
      <c r="BB34" s="239">
        <v>45</v>
      </c>
      <c r="BC34" s="239" t="s">
        <v>374</v>
      </c>
      <c r="BD34" s="239">
        <v>5</v>
      </c>
      <c r="BE34" s="239">
        <v>1</v>
      </c>
      <c r="BJ34" s="239">
        <v>98</v>
      </c>
      <c r="BK34" s="239">
        <v>35</v>
      </c>
      <c r="BL34" s="239">
        <v>11</v>
      </c>
      <c r="BM34" s="239">
        <v>21</v>
      </c>
      <c r="CT34" s="239">
        <v>448006</v>
      </c>
      <c r="CU34" s="239">
        <v>4976093</v>
      </c>
      <c r="CV34" s="239">
        <v>44.936372499999997</v>
      </c>
      <c r="CW34" s="239">
        <v>-93.658971100000002</v>
      </c>
      <c r="CX34" s="239" t="s">
        <v>379</v>
      </c>
      <c r="CY34" s="239" t="s">
        <v>2943</v>
      </c>
    </row>
    <row r="35" spans="1:103" x14ac:dyDescent="0.25">
      <c r="A35" s="239">
        <v>517397</v>
      </c>
      <c r="B35" s="239">
        <v>4</v>
      </c>
      <c r="C35" s="239">
        <v>15</v>
      </c>
      <c r="D35" s="239">
        <v>5.8239999999999998</v>
      </c>
      <c r="E35" s="239">
        <v>27</v>
      </c>
      <c r="F35" s="239" t="s">
        <v>2871</v>
      </c>
      <c r="H35" s="239" t="s">
        <v>374</v>
      </c>
      <c r="I35" s="239">
        <v>25</v>
      </c>
      <c r="K35" s="239">
        <v>17013279</v>
      </c>
      <c r="M35" s="239">
        <v>11</v>
      </c>
      <c r="N35" s="239">
        <v>15</v>
      </c>
      <c r="O35" s="239">
        <v>2017</v>
      </c>
      <c r="P35" s="239" t="s">
        <v>375</v>
      </c>
      <c r="Q35" s="239">
        <v>18</v>
      </c>
      <c r="R35" s="239" t="s">
        <v>376</v>
      </c>
      <c r="S35" s="239">
        <v>5</v>
      </c>
      <c r="T35" s="239">
        <v>0</v>
      </c>
      <c r="U35" s="239">
        <v>2</v>
      </c>
      <c r="V35" s="239">
        <v>12</v>
      </c>
      <c r="W35" s="239">
        <v>10</v>
      </c>
      <c r="X35" s="239">
        <v>90</v>
      </c>
      <c r="Y35" s="239">
        <v>4</v>
      </c>
      <c r="Z35" s="239">
        <v>1</v>
      </c>
      <c r="AB35" s="239">
        <v>1</v>
      </c>
      <c r="AC35" s="239">
        <v>98</v>
      </c>
      <c r="AD35" s="239" t="s">
        <v>2895</v>
      </c>
      <c r="AF35" s="239" t="s">
        <v>2874</v>
      </c>
      <c r="AG35" s="239">
        <v>7</v>
      </c>
      <c r="AH35" s="239">
        <v>2</v>
      </c>
      <c r="AI35" s="239">
        <v>3</v>
      </c>
      <c r="AJ35" s="239">
        <v>4</v>
      </c>
      <c r="AK35" s="239">
        <v>21</v>
      </c>
      <c r="AL35" s="239">
        <v>29</v>
      </c>
      <c r="AM35" s="239" t="s">
        <v>374</v>
      </c>
      <c r="AN35" s="239">
        <v>5</v>
      </c>
      <c r="AO35" s="239">
        <v>99</v>
      </c>
      <c r="AS35" s="239">
        <v>12</v>
      </c>
      <c r="AT35" s="239">
        <v>9</v>
      </c>
      <c r="AU35" s="239">
        <v>35</v>
      </c>
      <c r="AV35" s="239">
        <v>11</v>
      </c>
      <c r="AW35" s="239">
        <v>21</v>
      </c>
      <c r="AX35" s="239">
        <v>2</v>
      </c>
      <c r="AY35" s="239">
        <v>4</v>
      </c>
      <c r="AZ35" s="239">
        <v>4</v>
      </c>
      <c r="BA35" s="239">
        <v>34</v>
      </c>
      <c r="BB35" s="239">
        <v>30</v>
      </c>
      <c r="BC35" s="239" t="s">
        <v>384</v>
      </c>
      <c r="BD35" s="239">
        <v>5</v>
      </c>
      <c r="BE35" s="239">
        <v>1</v>
      </c>
      <c r="BI35" s="239">
        <v>12</v>
      </c>
      <c r="BJ35" s="239">
        <v>9</v>
      </c>
      <c r="BK35" s="239">
        <v>35</v>
      </c>
      <c r="BL35" s="239">
        <v>11</v>
      </c>
      <c r="BM35" s="239">
        <v>21</v>
      </c>
      <c r="CT35" s="239">
        <v>448034.049078763</v>
      </c>
      <c r="CU35" s="239">
        <v>4976097.82524879</v>
      </c>
      <c r="CV35" s="239">
        <v>44.936414190000001</v>
      </c>
      <c r="CW35" s="239">
        <v>-93.658610289999999</v>
      </c>
      <c r="CX35" s="239" t="s">
        <v>379</v>
      </c>
      <c r="CY35" s="239" t="s">
        <v>2944</v>
      </c>
    </row>
    <row r="36" spans="1:103" x14ac:dyDescent="0.25">
      <c r="A36" s="239">
        <v>631006</v>
      </c>
      <c r="B36" s="239">
        <v>4</v>
      </c>
      <c r="C36" s="239">
        <v>15</v>
      </c>
      <c r="D36" s="239">
        <v>5.8529999999999998</v>
      </c>
      <c r="E36" s="239">
        <v>27</v>
      </c>
      <c r="F36" s="239" t="s">
        <v>2871</v>
      </c>
      <c r="H36" s="239" t="s">
        <v>374</v>
      </c>
      <c r="I36" s="239">
        <v>25</v>
      </c>
      <c r="K36" s="239">
        <v>18009733</v>
      </c>
      <c r="M36" s="239">
        <v>8</v>
      </c>
      <c r="N36" s="239">
        <v>29</v>
      </c>
      <c r="O36" s="239">
        <v>2018</v>
      </c>
      <c r="P36" s="239" t="s">
        <v>375</v>
      </c>
      <c r="Q36" s="239">
        <v>6</v>
      </c>
      <c r="R36" s="239">
        <v>98</v>
      </c>
      <c r="S36" s="239">
        <v>5</v>
      </c>
      <c r="T36" s="239">
        <v>0</v>
      </c>
      <c r="U36" s="239">
        <v>2</v>
      </c>
      <c r="V36" s="239">
        <v>5</v>
      </c>
      <c r="W36" s="239">
        <v>10</v>
      </c>
      <c r="X36" s="239">
        <v>4</v>
      </c>
      <c r="Y36" s="239">
        <v>2</v>
      </c>
      <c r="Z36" s="239">
        <v>1</v>
      </c>
      <c r="AB36" s="239">
        <v>1</v>
      </c>
      <c r="AC36" s="239">
        <v>98</v>
      </c>
      <c r="AD36" s="239" t="s">
        <v>2895</v>
      </c>
      <c r="AF36" s="239" t="s">
        <v>2874</v>
      </c>
      <c r="AG36" s="239">
        <v>10</v>
      </c>
      <c r="AH36" s="239">
        <v>2</v>
      </c>
      <c r="AI36" s="239">
        <v>2</v>
      </c>
      <c r="AJ36" s="239">
        <v>4</v>
      </c>
      <c r="AK36" s="239">
        <v>21</v>
      </c>
      <c r="AL36" s="239">
        <v>84</v>
      </c>
      <c r="AM36" s="239" t="s">
        <v>374</v>
      </c>
      <c r="AN36" s="239">
        <v>5</v>
      </c>
      <c r="AO36" s="239">
        <v>1</v>
      </c>
      <c r="AS36" s="239">
        <v>12</v>
      </c>
      <c r="AT36" s="239">
        <v>23</v>
      </c>
      <c r="AV36" s="239">
        <v>11</v>
      </c>
      <c r="AW36" s="239">
        <v>21</v>
      </c>
      <c r="AX36" s="239">
        <v>2</v>
      </c>
      <c r="AY36" s="239">
        <v>49</v>
      </c>
      <c r="AZ36" s="239">
        <v>1</v>
      </c>
      <c r="BA36" s="239">
        <v>24</v>
      </c>
      <c r="BB36" s="239">
        <v>56</v>
      </c>
      <c r="BC36" s="239" t="s">
        <v>374</v>
      </c>
      <c r="BD36" s="239">
        <v>5</v>
      </c>
      <c r="BE36" s="239">
        <v>2</v>
      </c>
      <c r="BI36" s="239">
        <v>12</v>
      </c>
      <c r="BJ36" s="239">
        <v>23</v>
      </c>
      <c r="BL36" s="239">
        <v>11</v>
      </c>
      <c r="BM36" s="239">
        <v>21</v>
      </c>
      <c r="CT36" s="239">
        <v>448085.54963500099</v>
      </c>
      <c r="CU36" s="239">
        <v>4976105.3002488799</v>
      </c>
      <c r="CV36" s="239">
        <v>44.936485230000002</v>
      </c>
      <c r="CW36" s="239">
        <v>-93.657958390000005</v>
      </c>
      <c r="CX36" s="239" t="s">
        <v>379</v>
      </c>
      <c r="CY36" s="239" t="s">
        <v>2945</v>
      </c>
    </row>
    <row r="37" spans="1:103" x14ac:dyDescent="0.25">
      <c r="A37" s="239">
        <v>10762387</v>
      </c>
      <c r="B37" s="239">
        <v>4</v>
      </c>
      <c r="C37" s="239">
        <v>15</v>
      </c>
      <c r="D37" s="239">
        <v>5.8540000000000001</v>
      </c>
      <c r="E37" s="239">
        <v>27</v>
      </c>
      <c r="F37" s="239" t="s">
        <v>2871</v>
      </c>
      <c r="H37" s="239" t="s">
        <v>374</v>
      </c>
      <c r="I37" s="239">
        <v>25</v>
      </c>
      <c r="L37" s="239">
        <v>113460051</v>
      </c>
      <c r="M37" s="239">
        <v>11</v>
      </c>
      <c r="N37" s="239">
        <v>8</v>
      </c>
      <c r="O37" s="239">
        <v>2011</v>
      </c>
      <c r="P37" s="239" t="s">
        <v>391</v>
      </c>
      <c r="Q37" s="239">
        <v>13</v>
      </c>
      <c r="S37" s="239">
        <v>4</v>
      </c>
      <c r="T37" s="239">
        <v>0</v>
      </c>
      <c r="U37" s="239">
        <v>2</v>
      </c>
      <c r="V37" s="239">
        <v>3</v>
      </c>
      <c r="W37" s="239">
        <v>10</v>
      </c>
      <c r="Y37" s="239">
        <v>1</v>
      </c>
      <c r="Z37" s="239">
        <v>1</v>
      </c>
      <c r="AB37" s="239">
        <v>1</v>
      </c>
      <c r="AC37" s="239">
        <v>98</v>
      </c>
      <c r="AF37" s="239" t="s">
        <v>2874</v>
      </c>
      <c r="AG37" s="239">
        <v>9</v>
      </c>
      <c r="AH37" s="239">
        <v>2</v>
      </c>
      <c r="AI37" s="239">
        <v>2</v>
      </c>
      <c r="AJ37" s="239">
        <v>8</v>
      </c>
      <c r="AK37" s="239">
        <v>24</v>
      </c>
      <c r="AL37" s="239">
        <v>55</v>
      </c>
      <c r="AM37" s="239" t="s">
        <v>384</v>
      </c>
      <c r="AT37" s="239">
        <v>2</v>
      </c>
      <c r="AU37" s="239">
        <v>35</v>
      </c>
      <c r="AX37" s="239">
        <v>2</v>
      </c>
      <c r="AY37" s="239">
        <v>2</v>
      </c>
      <c r="AZ37" s="239">
        <v>3</v>
      </c>
      <c r="BA37" s="239">
        <v>21</v>
      </c>
      <c r="BB37" s="239">
        <v>22</v>
      </c>
      <c r="BC37" s="239" t="s">
        <v>374</v>
      </c>
      <c r="BJ37" s="239">
        <v>2</v>
      </c>
      <c r="BK37" s="239">
        <v>35</v>
      </c>
      <c r="CT37" s="239">
        <v>448088</v>
      </c>
      <c r="CU37" s="239">
        <v>4976105</v>
      </c>
      <c r="CV37" s="239">
        <v>44.936486299999999</v>
      </c>
      <c r="CW37" s="239">
        <v>-93.657929699999997</v>
      </c>
      <c r="CX37" s="239" t="s">
        <v>379</v>
      </c>
    </row>
    <row r="38" spans="1:103" x14ac:dyDescent="0.25">
      <c r="A38" s="239">
        <v>10784727</v>
      </c>
      <c r="B38" s="239">
        <v>4</v>
      </c>
      <c r="C38" s="239">
        <v>15</v>
      </c>
      <c r="D38" s="239">
        <v>5.8540000000000001</v>
      </c>
      <c r="E38" s="239">
        <v>27</v>
      </c>
      <c r="F38" s="239" t="s">
        <v>2871</v>
      </c>
      <c r="H38" s="239" t="s">
        <v>374</v>
      </c>
      <c r="I38" s="239">
        <v>25</v>
      </c>
      <c r="K38" s="239" t="s">
        <v>2946</v>
      </c>
      <c r="L38" s="239">
        <v>120320182</v>
      </c>
      <c r="M38" s="239">
        <v>2</v>
      </c>
      <c r="N38" s="239">
        <v>1</v>
      </c>
      <c r="O38" s="239">
        <v>2012</v>
      </c>
      <c r="P38" s="239" t="s">
        <v>375</v>
      </c>
      <c r="Q38" s="239">
        <v>20</v>
      </c>
      <c r="S38" s="239">
        <v>3</v>
      </c>
      <c r="T38" s="239">
        <v>0</v>
      </c>
      <c r="U38" s="239">
        <v>2</v>
      </c>
      <c r="V38" s="239">
        <v>5</v>
      </c>
      <c r="W38" s="239">
        <v>10</v>
      </c>
      <c r="X38" s="239">
        <v>4</v>
      </c>
      <c r="Y38" s="239">
        <v>4</v>
      </c>
      <c r="Z38" s="239">
        <v>6</v>
      </c>
      <c r="AB38" s="239">
        <v>1</v>
      </c>
      <c r="AC38" s="239">
        <v>98</v>
      </c>
      <c r="AD38" s="239" t="s">
        <v>2872</v>
      </c>
      <c r="AE38" s="239" t="s">
        <v>2947</v>
      </c>
      <c r="AF38" s="239" t="s">
        <v>2874</v>
      </c>
      <c r="AG38" s="239">
        <v>10</v>
      </c>
      <c r="AH38" s="239">
        <v>2</v>
      </c>
      <c r="AI38" s="239">
        <v>2</v>
      </c>
      <c r="AJ38" s="239">
        <v>1</v>
      </c>
      <c r="AK38" s="239">
        <v>23</v>
      </c>
      <c r="AL38" s="239">
        <v>17</v>
      </c>
      <c r="AM38" s="239" t="s">
        <v>374</v>
      </c>
      <c r="AN38" s="239">
        <v>5</v>
      </c>
      <c r="AO38" s="239">
        <v>2</v>
      </c>
      <c r="AP38" s="239">
        <v>15</v>
      </c>
      <c r="AS38" s="239">
        <v>7</v>
      </c>
      <c r="AT38" s="239">
        <v>2</v>
      </c>
      <c r="AU38" s="239">
        <v>35</v>
      </c>
      <c r="AV38" s="239">
        <v>11</v>
      </c>
      <c r="AW38" s="239">
        <v>21</v>
      </c>
      <c r="AX38" s="239">
        <v>2</v>
      </c>
      <c r="AY38" s="239">
        <v>2</v>
      </c>
      <c r="AZ38" s="239">
        <v>3</v>
      </c>
      <c r="BA38" s="239">
        <v>21</v>
      </c>
      <c r="BB38" s="239">
        <v>18</v>
      </c>
      <c r="BC38" s="239" t="s">
        <v>384</v>
      </c>
      <c r="BD38" s="239">
        <v>5</v>
      </c>
      <c r="BE38" s="239">
        <v>1</v>
      </c>
      <c r="BI38" s="239">
        <v>7</v>
      </c>
      <c r="BJ38" s="239">
        <v>2</v>
      </c>
      <c r="BK38" s="239">
        <v>35</v>
      </c>
      <c r="BL38" s="239">
        <v>11</v>
      </c>
      <c r="BM38" s="239">
        <v>21</v>
      </c>
      <c r="CT38" s="239">
        <v>448088</v>
      </c>
      <c r="CU38" s="239">
        <v>4976105</v>
      </c>
      <c r="CV38" s="239">
        <v>44.936486299999999</v>
      </c>
      <c r="CW38" s="239">
        <v>-93.657929699999997</v>
      </c>
      <c r="CX38" s="239" t="s">
        <v>379</v>
      </c>
      <c r="CY38" s="239" t="s">
        <v>2948</v>
      </c>
    </row>
    <row r="39" spans="1:103" x14ac:dyDescent="0.25">
      <c r="A39" s="239">
        <v>10802552</v>
      </c>
      <c r="B39" s="239">
        <v>4</v>
      </c>
      <c r="C39" s="239">
        <v>15</v>
      </c>
      <c r="D39" s="239">
        <v>5.8540000000000001</v>
      </c>
      <c r="E39" s="239">
        <v>27</v>
      </c>
      <c r="F39" s="239" t="s">
        <v>2871</v>
      </c>
      <c r="H39" s="239" t="s">
        <v>374</v>
      </c>
      <c r="I39" s="239">
        <v>25</v>
      </c>
      <c r="K39" s="239">
        <v>156660</v>
      </c>
      <c r="L39" s="239">
        <v>122410031</v>
      </c>
      <c r="M39" s="239">
        <v>8</v>
      </c>
      <c r="N39" s="239">
        <v>28</v>
      </c>
      <c r="O39" s="239">
        <v>2012</v>
      </c>
      <c r="P39" s="239" t="s">
        <v>391</v>
      </c>
      <c r="Q39" s="239">
        <v>7</v>
      </c>
      <c r="S39" s="239">
        <v>5</v>
      </c>
      <c r="T39" s="239">
        <v>0</v>
      </c>
      <c r="U39" s="239">
        <v>2</v>
      </c>
      <c r="V39" s="239">
        <v>3</v>
      </c>
      <c r="W39" s="239">
        <v>10</v>
      </c>
      <c r="X39" s="239">
        <v>4</v>
      </c>
      <c r="Y39" s="239">
        <v>1</v>
      </c>
      <c r="Z39" s="239">
        <v>2</v>
      </c>
      <c r="AB39" s="239">
        <v>1</v>
      </c>
      <c r="AC39" s="239">
        <v>98</v>
      </c>
      <c r="AD39" s="239" t="s">
        <v>2949</v>
      </c>
      <c r="AE39" s="239" t="s">
        <v>2950</v>
      </c>
      <c r="AF39" s="239" t="s">
        <v>2874</v>
      </c>
      <c r="AG39" s="239">
        <v>9</v>
      </c>
      <c r="AH39" s="239">
        <v>0</v>
      </c>
      <c r="AI39" s="239">
        <v>4</v>
      </c>
      <c r="AJ39" s="239">
        <v>1</v>
      </c>
      <c r="AL39" s="239">
        <v>32</v>
      </c>
      <c r="AM39" s="239" t="s">
        <v>384</v>
      </c>
      <c r="AN39" s="239">
        <v>98</v>
      </c>
      <c r="AQ39" s="239">
        <v>23</v>
      </c>
      <c r="AS39" s="239">
        <v>5</v>
      </c>
      <c r="AT39" s="239">
        <v>2</v>
      </c>
      <c r="AU39" s="239">
        <v>35</v>
      </c>
      <c r="AV39" s="239">
        <v>11</v>
      </c>
      <c r="AW39" s="239">
        <v>21</v>
      </c>
      <c r="AX39" s="239">
        <v>2</v>
      </c>
      <c r="AY39" s="239">
        <v>2</v>
      </c>
      <c r="AZ39" s="239">
        <v>3</v>
      </c>
      <c r="BA39" s="239">
        <v>21</v>
      </c>
      <c r="BB39" s="239">
        <v>41</v>
      </c>
      <c r="BC39" s="239" t="s">
        <v>374</v>
      </c>
      <c r="BD39" s="239">
        <v>5</v>
      </c>
      <c r="BE39" s="239">
        <v>1</v>
      </c>
      <c r="BF39" s="239">
        <v>1</v>
      </c>
      <c r="BI39" s="239">
        <v>5</v>
      </c>
      <c r="BJ39" s="239">
        <v>2</v>
      </c>
      <c r="BK39" s="239">
        <v>35</v>
      </c>
      <c r="BL39" s="239">
        <v>11</v>
      </c>
      <c r="BM39" s="239">
        <v>21</v>
      </c>
      <c r="CT39" s="239">
        <v>448088</v>
      </c>
      <c r="CU39" s="239">
        <v>4976105</v>
      </c>
      <c r="CV39" s="239">
        <v>44.936486299999999</v>
      </c>
      <c r="CW39" s="239">
        <v>-93.657929699999997</v>
      </c>
      <c r="CX39" s="239" t="s">
        <v>379</v>
      </c>
      <c r="CY39" s="239" t="s">
        <v>2951</v>
      </c>
    </row>
    <row r="40" spans="1:103" x14ac:dyDescent="0.25">
      <c r="A40" s="239">
        <v>10857378</v>
      </c>
      <c r="B40" s="239">
        <v>4</v>
      </c>
      <c r="C40" s="239">
        <v>15</v>
      </c>
      <c r="D40" s="239">
        <v>5.8540000000000001</v>
      </c>
      <c r="E40" s="239">
        <v>27</v>
      </c>
      <c r="F40" s="239" t="s">
        <v>2871</v>
      </c>
      <c r="H40" s="239" t="s">
        <v>374</v>
      </c>
      <c r="I40" s="239">
        <v>25</v>
      </c>
      <c r="K40" s="239">
        <v>13000312</v>
      </c>
      <c r="L40" s="239">
        <v>130080094</v>
      </c>
      <c r="M40" s="239">
        <v>1</v>
      </c>
      <c r="N40" s="239">
        <v>7</v>
      </c>
      <c r="O40" s="239">
        <v>2013</v>
      </c>
      <c r="P40" s="239" t="s">
        <v>381</v>
      </c>
      <c r="Q40" s="239">
        <v>8</v>
      </c>
      <c r="S40" s="239">
        <v>4</v>
      </c>
      <c r="T40" s="239">
        <v>0</v>
      </c>
      <c r="U40" s="239">
        <v>2</v>
      </c>
      <c r="V40" s="239">
        <v>11</v>
      </c>
      <c r="W40" s="239">
        <v>10</v>
      </c>
      <c r="X40" s="239">
        <v>4</v>
      </c>
      <c r="Y40" s="239">
        <v>1</v>
      </c>
      <c r="Z40" s="239">
        <v>1</v>
      </c>
      <c r="AB40" s="239">
        <v>1</v>
      </c>
      <c r="AC40" s="239">
        <v>98</v>
      </c>
      <c r="AD40" s="239" t="s">
        <v>2952</v>
      </c>
      <c r="AE40" s="239" t="s">
        <v>2953</v>
      </c>
      <c r="AF40" s="239" t="s">
        <v>2874</v>
      </c>
      <c r="AG40" s="239">
        <v>6</v>
      </c>
      <c r="AH40" s="239">
        <v>2</v>
      </c>
      <c r="AI40" s="239">
        <v>1</v>
      </c>
      <c r="AJ40" s="239">
        <v>7</v>
      </c>
      <c r="AK40" s="239">
        <v>23</v>
      </c>
      <c r="AL40" s="239">
        <v>31</v>
      </c>
      <c r="AM40" s="239" t="s">
        <v>384</v>
      </c>
      <c r="AN40" s="239">
        <v>5</v>
      </c>
      <c r="AO40" s="239">
        <v>10</v>
      </c>
      <c r="AS40" s="239">
        <v>4</v>
      </c>
      <c r="AT40" s="239">
        <v>2</v>
      </c>
      <c r="AU40" s="239">
        <v>40</v>
      </c>
      <c r="AV40" s="239">
        <v>11</v>
      </c>
      <c r="AW40" s="239">
        <v>21</v>
      </c>
      <c r="AX40" s="239">
        <v>2</v>
      </c>
      <c r="AY40" s="239">
        <v>2</v>
      </c>
      <c r="AZ40" s="239">
        <v>8</v>
      </c>
      <c r="BA40" s="239">
        <v>24</v>
      </c>
      <c r="BB40" s="239">
        <v>30</v>
      </c>
      <c r="BC40" s="239" t="s">
        <v>384</v>
      </c>
      <c r="BD40" s="239">
        <v>5</v>
      </c>
      <c r="BE40" s="239">
        <v>1</v>
      </c>
      <c r="BI40" s="239">
        <v>4</v>
      </c>
      <c r="BJ40" s="239">
        <v>2</v>
      </c>
      <c r="BK40" s="239">
        <v>40</v>
      </c>
      <c r="BL40" s="239">
        <v>11</v>
      </c>
      <c r="BM40" s="239">
        <v>21</v>
      </c>
      <c r="CT40" s="239">
        <v>448088</v>
      </c>
      <c r="CU40" s="239">
        <v>4976105</v>
      </c>
      <c r="CV40" s="239">
        <v>44.936486299999999</v>
      </c>
      <c r="CW40" s="239">
        <v>-93.657929699999997</v>
      </c>
      <c r="CX40" s="239" t="s">
        <v>379</v>
      </c>
      <c r="CY40" s="239" t="s">
        <v>2954</v>
      </c>
    </row>
    <row r="41" spans="1:103" x14ac:dyDescent="0.25">
      <c r="A41" s="239">
        <v>10874897</v>
      </c>
      <c r="B41" s="239">
        <v>4</v>
      </c>
      <c r="C41" s="239">
        <v>15</v>
      </c>
      <c r="D41" s="239">
        <v>5.8540000000000001</v>
      </c>
      <c r="E41" s="239">
        <v>27</v>
      </c>
      <c r="F41" s="239" t="s">
        <v>2871</v>
      </c>
      <c r="H41" s="239" t="s">
        <v>374</v>
      </c>
      <c r="I41" s="239">
        <v>25</v>
      </c>
      <c r="K41" s="239" t="s">
        <v>2955</v>
      </c>
      <c r="L41" s="239">
        <v>131650102</v>
      </c>
      <c r="M41" s="239">
        <v>6</v>
      </c>
      <c r="N41" s="239">
        <v>14</v>
      </c>
      <c r="O41" s="239">
        <v>2013</v>
      </c>
      <c r="P41" s="239" t="s">
        <v>383</v>
      </c>
      <c r="Q41" s="239">
        <v>10</v>
      </c>
      <c r="S41" s="239">
        <v>5</v>
      </c>
      <c r="T41" s="239">
        <v>0</v>
      </c>
      <c r="U41" s="239">
        <v>2</v>
      </c>
      <c r="V41" s="239">
        <v>3</v>
      </c>
      <c r="W41" s="239">
        <v>10</v>
      </c>
      <c r="X41" s="239">
        <v>4</v>
      </c>
      <c r="Y41" s="239">
        <v>1</v>
      </c>
      <c r="Z41" s="239">
        <v>1</v>
      </c>
      <c r="AB41" s="239">
        <v>1</v>
      </c>
      <c r="AC41" s="239">
        <v>98</v>
      </c>
      <c r="AD41" s="239" t="s">
        <v>2895</v>
      </c>
      <c r="AE41" s="239" t="s">
        <v>2956</v>
      </c>
      <c r="AF41" s="239" t="s">
        <v>2874</v>
      </c>
      <c r="AG41" s="239">
        <v>9</v>
      </c>
      <c r="AH41" s="239">
        <v>2</v>
      </c>
      <c r="AI41" s="239">
        <v>2</v>
      </c>
      <c r="AJ41" s="239">
        <v>3</v>
      </c>
      <c r="AK41" s="239">
        <v>21</v>
      </c>
      <c r="AL41" s="239">
        <v>24</v>
      </c>
      <c r="AM41" s="239" t="s">
        <v>384</v>
      </c>
      <c r="AN41" s="239">
        <v>5</v>
      </c>
      <c r="AO41" s="239">
        <v>1</v>
      </c>
      <c r="AS41" s="239">
        <v>7</v>
      </c>
      <c r="AT41" s="239">
        <v>2</v>
      </c>
      <c r="AU41" s="239">
        <v>35</v>
      </c>
      <c r="AV41" s="239">
        <v>11</v>
      </c>
      <c r="AW41" s="239">
        <v>21</v>
      </c>
      <c r="AX41" s="239">
        <v>2</v>
      </c>
      <c r="AY41" s="239">
        <v>2</v>
      </c>
      <c r="AZ41" s="239">
        <v>4</v>
      </c>
      <c r="BA41" s="239">
        <v>24</v>
      </c>
      <c r="BB41" s="239">
        <v>22</v>
      </c>
      <c r="BC41" s="239" t="s">
        <v>384</v>
      </c>
      <c r="BD41" s="239">
        <v>5</v>
      </c>
      <c r="BE41" s="239">
        <v>2</v>
      </c>
      <c r="BI41" s="239">
        <v>7</v>
      </c>
      <c r="BJ41" s="239">
        <v>2</v>
      </c>
      <c r="BK41" s="239">
        <v>35</v>
      </c>
      <c r="BL41" s="239">
        <v>11</v>
      </c>
      <c r="BM41" s="239">
        <v>21</v>
      </c>
      <c r="CT41" s="239">
        <v>448088</v>
      </c>
      <c r="CU41" s="239">
        <v>4976105</v>
      </c>
      <c r="CV41" s="239">
        <v>44.936486299999999</v>
      </c>
      <c r="CW41" s="239">
        <v>-93.657929699999997</v>
      </c>
      <c r="CX41" s="239" t="s">
        <v>379</v>
      </c>
      <c r="CY41" s="239" t="s">
        <v>2957</v>
      </c>
    </row>
    <row r="42" spans="1:103" x14ac:dyDescent="0.25">
      <c r="A42" s="239">
        <v>10994996</v>
      </c>
      <c r="B42" s="239">
        <v>4</v>
      </c>
      <c r="C42" s="239">
        <v>15</v>
      </c>
      <c r="D42" s="239">
        <v>5.8540000000000001</v>
      </c>
      <c r="E42" s="239">
        <v>27</v>
      </c>
      <c r="F42" s="239" t="s">
        <v>2871</v>
      </c>
      <c r="H42" s="239" t="s">
        <v>374</v>
      </c>
      <c r="I42" s="239">
        <v>25</v>
      </c>
      <c r="K42" s="239">
        <v>14014943</v>
      </c>
      <c r="L42" s="239">
        <v>143150233</v>
      </c>
      <c r="M42" s="239">
        <v>11</v>
      </c>
      <c r="N42" s="239">
        <v>11</v>
      </c>
      <c r="O42" s="239">
        <v>2014</v>
      </c>
      <c r="P42" s="239" t="s">
        <v>391</v>
      </c>
      <c r="Q42" s="239">
        <v>17</v>
      </c>
      <c r="S42" s="239">
        <v>5</v>
      </c>
      <c r="T42" s="239">
        <v>0</v>
      </c>
      <c r="U42" s="239">
        <v>2</v>
      </c>
      <c r="V42" s="239">
        <v>3</v>
      </c>
      <c r="W42" s="239">
        <v>10</v>
      </c>
      <c r="X42" s="239">
        <v>4</v>
      </c>
      <c r="Y42" s="239">
        <v>4</v>
      </c>
      <c r="Z42" s="239">
        <v>2</v>
      </c>
      <c r="AB42" s="239">
        <v>2</v>
      </c>
      <c r="AC42" s="239">
        <v>98</v>
      </c>
      <c r="AD42" s="239" t="s">
        <v>2890</v>
      </c>
      <c r="AE42" s="239" t="s">
        <v>2947</v>
      </c>
      <c r="AF42" s="239" t="s">
        <v>2874</v>
      </c>
      <c r="AG42" s="239">
        <v>9</v>
      </c>
      <c r="AH42" s="239">
        <v>2</v>
      </c>
      <c r="AI42" s="239">
        <v>2</v>
      </c>
      <c r="AJ42" s="239">
        <v>8</v>
      </c>
      <c r="AK42" s="239">
        <v>24</v>
      </c>
      <c r="AL42" s="239">
        <v>17</v>
      </c>
      <c r="AM42" s="239" t="s">
        <v>374</v>
      </c>
      <c r="AN42" s="239">
        <v>5</v>
      </c>
      <c r="AO42" s="239">
        <v>10</v>
      </c>
      <c r="AP42" s="239">
        <v>16</v>
      </c>
      <c r="AS42" s="239">
        <v>4</v>
      </c>
      <c r="AT42" s="239">
        <v>2</v>
      </c>
      <c r="AU42" s="239">
        <v>35</v>
      </c>
      <c r="AV42" s="239">
        <v>11</v>
      </c>
      <c r="AW42" s="239">
        <v>21</v>
      </c>
      <c r="AX42" s="239">
        <v>2</v>
      </c>
      <c r="AY42" s="239">
        <v>2</v>
      </c>
      <c r="AZ42" s="239">
        <v>3</v>
      </c>
      <c r="BA42" s="239">
        <v>21</v>
      </c>
      <c r="BB42" s="239">
        <v>34</v>
      </c>
      <c r="BC42" s="239" t="s">
        <v>384</v>
      </c>
      <c r="BD42" s="239">
        <v>5</v>
      </c>
      <c r="BE42" s="239">
        <v>1</v>
      </c>
      <c r="BI42" s="239">
        <v>4</v>
      </c>
      <c r="BJ42" s="239">
        <v>2</v>
      </c>
      <c r="BK42" s="239">
        <v>35</v>
      </c>
      <c r="BL42" s="239">
        <v>11</v>
      </c>
      <c r="BM42" s="239">
        <v>21</v>
      </c>
      <c r="CT42" s="239">
        <v>448088</v>
      </c>
      <c r="CU42" s="239">
        <v>4976105</v>
      </c>
      <c r="CV42" s="239">
        <v>44.936486299999999</v>
      </c>
      <c r="CW42" s="239">
        <v>-93.657929699999997</v>
      </c>
      <c r="CX42" s="239" t="s">
        <v>379</v>
      </c>
      <c r="CY42" s="239" t="s">
        <v>2958</v>
      </c>
    </row>
    <row r="43" spans="1:103" x14ac:dyDescent="0.25">
      <c r="A43" s="239">
        <v>11014957</v>
      </c>
      <c r="B43" s="239">
        <v>4</v>
      </c>
      <c r="C43" s="239">
        <v>15</v>
      </c>
      <c r="D43" s="239">
        <v>5.8540000000000001</v>
      </c>
      <c r="E43" s="239">
        <v>27</v>
      </c>
      <c r="F43" s="239" t="s">
        <v>2871</v>
      </c>
      <c r="H43" s="239" t="s">
        <v>374</v>
      </c>
      <c r="I43" s="239">
        <v>25</v>
      </c>
      <c r="K43" s="239" t="s">
        <v>2959</v>
      </c>
      <c r="L43" s="239">
        <v>150050153</v>
      </c>
      <c r="M43" s="239">
        <v>1</v>
      </c>
      <c r="N43" s="239">
        <v>5</v>
      </c>
      <c r="O43" s="239">
        <v>2015</v>
      </c>
      <c r="P43" s="239" t="s">
        <v>381</v>
      </c>
      <c r="Q43" s="239">
        <v>16</v>
      </c>
      <c r="S43" s="239">
        <v>3</v>
      </c>
      <c r="T43" s="239">
        <v>0</v>
      </c>
      <c r="U43" s="239">
        <v>2</v>
      </c>
      <c r="V43" s="239">
        <v>5</v>
      </c>
      <c r="W43" s="239">
        <v>10</v>
      </c>
      <c r="X43" s="239">
        <v>4</v>
      </c>
      <c r="Y43" s="239">
        <v>1</v>
      </c>
      <c r="Z43" s="239">
        <v>2</v>
      </c>
      <c r="AA43" s="239">
        <v>2</v>
      </c>
      <c r="AB43" s="239">
        <v>1</v>
      </c>
      <c r="AC43" s="239">
        <v>98</v>
      </c>
      <c r="AD43" s="239" t="s">
        <v>2895</v>
      </c>
      <c r="AE43" s="239" t="s">
        <v>2953</v>
      </c>
      <c r="AF43" s="239" t="s">
        <v>2874</v>
      </c>
      <c r="AG43" s="239">
        <v>10</v>
      </c>
      <c r="AH43" s="239">
        <v>2</v>
      </c>
      <c r="AI43" s="239">
        <v>2</v>
      </c>
      <c r="AJ43" s="239">
        <v>8</v>
      </c>
      <c r="AK43" s="239">
        <v>24</v>
      </c>
      <c r="AL43" s="239">
        <v>48</v>
      </c>
      <c r="AM43" s="239" t="s">
        <v>384</v>
      </c>
      <c r="AN43" s="239">
        <v>5</v>
      </c>
      <c r="AO43" s="239">
        <v>15</v>
      </c>
      <c r="AP43" s="239">
        <v>2</v>
      </c>
      <c r="AS43" s="239">
        <v>7</v>
      </c>
      <c r="AT43" s="239">
        <v>98</v>
      </c>
      <c r="AU43" s="239">
        <v>35</v>
      </c>
      <c r="AV43" s="239">
        <v>11</v>
      </c>
      <c r="AW43" s="239">
        <v>21</v>
      </c>
      <c r="AX43" s="239">
        <v>2</v>
      </c>
      <c r="AY43" s="239">
        <v>4</v>
      </c>
      <c r="AZ43" s="239">
        <v>3</v>
      </c>
      <c r="BA43" s="239">
        <v>21</v>
      </c>
      <c r="BB43" s="239">
        <v>59</v>
      </c>
      <c r="BC43" s="239" t="s">
        <v>374</v>
      </c>
      <c r="BD43" s="239">
        <v>5</v>
      </c>
      <c r="BE43" s="239">
        <v>1</v>
      </c>
      <c r="BF43" s="239">
        <v>1</v>
      </c>
      <c r="BI43" s="239">
        <v>7</v>
      </c>
      <c r="BJ43" s="239">
        <v>98</v>
      </c>
      <c r="BK43" s="239">
        <v>35</v>
      </c>
      <c r="BL43" s="239">
        <v>11</v>
      </c>
      <c r="BM43" s="239">
        <v>21</v>
      </c>
      <c r="CT43" s="239">
        <v>448088</v>
      </c>
      <c r="CU43" s="239">
        <v>4976105</v>
      </c>
      <c r="CV43" s="239">
        <v>44.936486299999999</v>
      </c>
      <c r="CW43" s="239">
        <v>-93.657929699999997</v>
      </c>
      <c r="CX43" s="239" t="s">
        <v>379</v>
      </c>
      <c r="CY43" s="239" t="s">
        <v>2960</v>
      </c>
    </row>
    <row r="44" spans="1:103" x14ac:dyDescent="0.25">
      <c r="A44" s="239">
        <v>844789</v>
      </c>
      <c r="B44" s="239">
        <v>4</v>
      </c>
      <c r="C44" s="239">
        <v>15</v>
      </c>
      <c r="D44" s="239">
        <v>5.8559999999999999</v>
      </c>
      <c r="E44" s="239">
        <v>27</v>
      </c>
      <c r="F44" s="239" t="s">
        <v>2871</v>
      </c>
      <c r="H44" s="239" t="s">
        <v>374</v>
      </c>
      <c r="I44" s="239">
        <v>25</v>
      </c>
      <c r="K44" s="239" t="s">
        <v>2961</v>
      </c>
      <c r="L44" s="239">
        <v>202800083</v>
      </c>
      <c r="M44" s="239">
        <v>10</v>
      </c>
      <c r="N44" s="239">
        <v>6</v>
      </c>
      <c r="O44" s="239">
        <v>2020</v>
      </c>
      <c r="P44" s="239" t="s">
        <v>391</v>
      </c>
      <c r="Q44" s="239">
        <v>15</v>
      </c>
      <c r="R44" s="239" t="s">
        <v>393</v>
      </c>
      <c r="S44" s="239">
        <v>4</v>
      </c>
      <c r="T44" s="239">
        <v>0</v>
      </c>
      <c r="U44" s="239">
        <v>2</v>
      </c>
      <c r="V44" s="239">
        <v>5</v>
      </c>
      <c r="W44" s="239">
        <v>10</v>
      </c>
      <c r="X44" s="239">
        <v>4</v>
      </c>
      <c r="Y44" s="239">
        <v>1</v>
      </c>
      <c r="Z44" s="239">
        <v>1</v>
      </c>
      <c r="AB44" s="239">
        <v>1</v>
      </c>
      <c r="AC44" s="239">
        <v>98</v>
      </c>
      <c r="AD44" s="239" t="s">
        <v>2895</v>
      </c>
      <c r="AF44" s="239" t="s">
        <v>2874</v>
      </c>
      <c r="AG44" s="239">
        <v>10</v>
      </c>
      <c r="AH44" s="239">
        <v>2</v>
      </c>
      <c r="AI44" s="239">
        <v>2</v>
      </c>
      <c r="AJ44" s="239">
        <v>3</v>
      </c>
      <c r="AK44" s="239">
        <v>21</v>
      </c>
      <c r="AL44" s="239">
        <v>24</v>
      </c>
      <c r="AM44" s="239" t="s">
        <v>384</v>
      </c>
      <c r="AN44" s="239">
        <v>5</v>
      </c>
      <c r="AO44" s="239">
        <v>1</v>
      </c>
      <c r="AS44" s="239">
        <v>12</v>
      </c>
      <c r="AT44" s="239">
        <v>9</v>
      </c>
      <c r="AV44" s="239">
        <v>11</v>
      </c>
      <c r="AW44" s="239">
        <v>21</v>
      </c>
      <c r="AX44" s="239">
        <v>2</v>
      </c>
      <c r="AY44" s="239">
        <v>2</v>
      </c>
      <c r="AZ44" s="239">
        <v>1</v>
      </c>
      <c r="BA44" s="239">
        <v>24</v>
      </c>
      <c r="BB44" s="239">
        <v>19</v>
      </c>
      <c r="BC44" s="239" t="s">
        <v>384</v>
      </c>
      <c r="BD44" s="239">
        <v>5</v>
      </c>
      <c r="BE44" s="239">
        <v>1</v>
      </c>
      <c r="BI44" s="239">
        <v>12</v>
      </c>
      <c r="BJ44" s="239">
        <v>23</v>
      </c>
      <c r="BL44" s="239">
        <v>11</v>
      </c>
      <c r="BM44" s="239">
        <v>21</v>
      </c>
      <c r="CT44" s="239">
        <v>448090.55785856402</v>
      </c>
      <c r="CU44" s="239">
        <v>4976106.4409364099</v>
      </c>
      <c r="CV44" s="239">
        <v>44.936495870000002</v>
      </c>
      <c r="CW44" s="239">
        <v>-93.657895030000006</v>
      </c>
      <c r="CX44" s="239" t="s">
        <v>379</v>
      </c>
      <c r="CY44" s="239" t="s">
        <v>2962</v>
      </c>
    </row>
    <row r="45" spans="1:103" x14ac:dyDescent="0.25">
      <c r="A45" s="239">
        <v>11042645</v>
      </c>
      <c r="B45" s="239">
        <v>4</v>
      </c>
      <c r="C45" s="239">
        <v>15</v>
      </c>
      <c r="D45" s="239">
        <v>5.8630000000000004</v>
      </c>
      <c r="E45" s="239">
        <v>27</v>
      </c>
      <c r="F45" s="239" t="s">
        <v>2871</v>
      </c>
      <c r="H45" s="239" t="s">
        <v>374</v>
      </c>
      <c r="I45" s="239">
        <v>25</v>
      </c>
      <c r="K45" s="239" t="s">
        <v>2963</v>
      </c>
      <c r="L45" s="239">
        <v>151610145</v>
      </c>
      <c r="M45" s="239">
        <v>6</v>
      </c>
      <c r="N45" s="239">
        <v>10</v>
      </c>
      <c r="O45" s="239">
        <v>2015</v>
      </c>
      <c r="P45" s="239" t="s">
        <v>375</v>
      </c>
      <c r="Q45" s="239">
        <v>13</v>
      </c>
      <c r="S45" s="239">
        <v>4</v>
      </c>
      <c r="T45" s="239">
        <v>0</v>
      </c>
      <c r="U45" s="239">
        <v>3</v>
      </c>
      <c r="V45" s="239">
        <v>1</v>
      </c>
      <c r="W45" s="239">
        <v>10</v>
      </c>
      <c r="X45" s="239">
        <v>2</v>
      </c>
      <c r="Y45" s="239">
        <v>1</v>
      </c>
      <c r="Z45" s="239">
        <v>1</v>
      </c>
      <c r="AA45" s="239">
        <v>1</v>
      </c>
      <c r="AB45" s="239">
        <v>1</v>
      </c>
      <c r="AC45" s="239">
        <v>98</v>
      </c>
      <c r="AD45" s="239" t="s">
        <v>2964</v>
      </c>
      <c r="AE45" s="239" t="s">
        <v>2947</v>
      </c>
      <c r="AF45" s="239" t="s">
        <v>2874</v>
      </c>
      <c r="AG45" s="239">
        <v>7</v>
      </c>
      <c r="AH45" s="239">
        <v>2</v>
      </c>
      <c r="AI45" s="239">
        <v>3</v>
      </c>
      <c r="AJ45" s="239">
        <v>3</v>
      </c>
      <c r="AK45" s="239">
        <v>21</v>
      </c>
      <c r="AL45" s="239">
        <v>47</v>
      </c>
      <c r="AM45" s="239" t="s">
        <v>374</v>
      </c>
      <c r="AN45" s="239">
        <v>5</v>
      </c>
      <c r="AO45" s="239">
        <v>5</v>
      </c>
      <c r="AP45" s="239">
        <v>1</v>
      </c>
      <c r="AS45" s="239">
        <v>7</v>
      </c>
      <c r="AT45" s="239">
        <v>98</v>
      </c>
      <c r="AU45" s="239">
        <v>35</v>
      </c>
      <c r="AV45" s="239">
        <v>11</v>
      </c>
      <c r="AW45" s="239">
        <v>21</v>
      </c>
      <c r="AX45" s="239">
        <v>2</v>
      </c>
      <c r="AY45" s="239">
        <v>2</v>
      </c>
      <c r="AZ45" s="239">
        <v>3</v>
      </c>
      <c r="BA45" s="239">
        <v>21</v>
      </c>
      <c r="BB45" s="239">
        <v>19</v>
      </c>
      <c r="BC45" s="239" t="s">
        <v>384</v>
      </c>
      <c r="BD45" s="239">
        <v>5</v>
      </c>
      <c r="BE45" s="239">
        <v>1</v>
      </c>
      <c r="BF45" s="239">
        <v>1</v>
      </c>
      <c r="BI45" s="239">
        <v>7</v>
      </c>
      <c r="BJ45" s="239">
        <v>98</v>
      </c>
      <c r="BK45" s="239">
        <v>35</v>
      </c>
      <c r="BL45" s="239">
        <v>11</v>
      </c>
      <c r="BM45" s="239">
        <v>21</v>
      </c>
      <c r="BN45" s="239">
        <v>2</v>
      </c>
      <c r="BO45" s="239">
        <v>2</v>
      </c>
      <c r="BP45" s="239">
        <v>3</v>
      </c>
      <c r="BQ45" s="239">
        <v>21</v>
      </c>
      <c r="BR45" s="239">
        <v>70</v>
      </c>
      <c r="BS45" s="239" t="s">
        <v>384</v>
      </c>
      <c r="BT45" s="239">
        <v>5</v>
      </c>
      <c r="BU45" s="239">
        <v>1</v>
      </c>
      <c r="BV45" s="239">
        <v>1</v>
      </c>
      <c r="BY45" s="239">
        <v>7</v>
      </c>
      <c r="BZ45" s="239">
        <v>98</v>
      </c>
      <c r="CA45" s="239">
        <v>35</v>
      </c>
      <c r="CB45" s="239">
        <v>11</v>
      </c>
      <c r="CC45" s="239">
        <v>21</v>
      </c>
      <c r="CT45" s="239">
        <v>448102</v>
      </c>
      <c r="CU45" s="239">
        <v>4976108</v>
      </c>
      <c r="CV45" s="239">
        <v>44.936506399999999</v>
      </c>
      <c r="CW45" s="239">
        <v>-93.657751300000001</v>
      </c>
      <c r="CX45" s="239" t="s">
        <v>379</v>
      </c>
      <c r="CY45" s="239" t="s">
        <v>2965</v>
      </c>
    </row>
    <row r="46" spans="1:103" x14ac:dyDescent="0.25">
      <c r="A46" s="239">
        <v>475267</v>
      </c>
      <c r="B46" s="239">
        <v>4</v>
      </c>
      <c r="C46" s="239">
        <v>15</v>
      </c>
      <c r="D46" s="239">
        <v>5.9429999999999996</v>
      </c>
      <c r="E46" s="239">
        <v>27</v>
      </c>
      <c r="F46" s="239" t="s">
        <v>2871</v>
      </c>
      <c r="H46" s="239" t="s">
        <v>374</v>
      </c>
      <c r="I46" s="239">
        <v>25</v>
      </c>
      <c r="K46" s="239" t="s">
        <v>2966</v>
      </c>
      <c r="M46" s="239">
        <v>7</v>
      </c>
      <c r="N46" s="239">
        <v>7</v>
      </c>
      <c r="O46" s="239">
        <v>2017</v>
      </c>
      <c r="P46" s="239" t="s">
        <v>383</v>
      </c>
      <c r="Q46" s="239">
        <v>7</v>
      </c>
      <c r="R46" s="239" t="s">
        <v>393</v>
      </c>
      <c r="S46" s="239">
        <v>5</v>
      </c>
      <c r="T46" s="239">
        <v>0</v>
      </c>
      <c r="U46" s="239">
        <v>2</v>
      </c>
      <c r="V46" s="239">
        <v>10</v>
      </c>
      <c r="W46" s="239">
        <v>10</v>
      </c>
      <c r="X46" s="239">
        <v>2</v>
      </c>
      <c r="Y46" s="239">
        <v>1</v>
      </c>
      <c r="Z46" s="239">
        <v>1</v>
      </c>
      <c r="AB46" s="239">
        <v>1</v>
      </c>
      <c r="AC46" s="239">
        <v>98</v>
      </c>
      <c r="AD46" s="239" t="s">
        <v>2895</v>
      </c>
      <c r="AF46" s="239" t="s">
        <v>2874</v>
      </c>
      <c r="AG46" s="239">
        <v>5</v>
      </c>
      <c r="AH46" s="239">
        <v>2</v>
      </c>
      <c r="AI46" s="239">
        <v>49</v>
      </c>
      <c r="AJ46" s="239">
        <v>3</v>
      </c>
      <c r="AK46" s="239">
        <v>21</v>
      </c>
      <c r="AL46" s="239">
        <v>57</v>
      </c>
      <c r="AM46" s="239" t="s">
        <v>374</v>
      </c>
      <c r="AN46" s="239">
        <v>5</v>
      </c>
      <c r="AO46" s="239">
        <v>99</v>
      </c>
      <c r="AS46" s="239">
        <v>12</v>
      </c>
      <c r="AT46" s="239">
        <v>98</v>
      </c>
      <c r="AU46" s="239">
        <v>35</v>
      </c>
      <c r="AV46" s="239">
        <v>11</v>
      </c>
      <c r="AW46" s="239">
        <v>21</v>
      </c>
      <c r="AX46" s="239">
        <v>2</v>
      </c>
      <c r="AY46" s="239">
        <v>4</v>
      </c>
      <c r="AZ46" s="239">
        <v>3</v>
      </c>
      <c r="BA46" s="239">
        <v>21</v>
      </c>
      <c r="BB46" s="239">
        <v>20</v>
      </c>
      <c r="BC46" s="239" t="s">
        <v>374</v>
      </c>
      <c r="BD46" s="239">
        <v>5</v>
      </c>
      <c r="BE46" s="239">
        <v>1</v>
      </c>
      <c r="BI46" s="239">
        <v>12</v>
      </c>
      <c r="BJ46" s="239">
        <v>98</v>
      </c>
      <c r="BK46" s="239">
        <v>35</v>
      </c>
      <c r="BL46" s="239">
        <v>11</v>
      </c>
      <c r="BM46" s="239">
        <v>21</v>
      </c>
      <c r="CT46" s="239">
        <v>448224.70187685202</v>
      </c>
      <c r="CU46" s="239">
        <v>4976119.8024214702</v>
      </c>
      <c r="CV46" s="239">
        <v>44.936625919999997</v>
      </c>
      <c r="CW46" s="239">
        <v>-93.656196390000005</v>
      </c>
      <c r="CX46" s="239" t="s">
        <v>379</v>
      </c>
      <c r="CY46" s="239" t="s">
        <v>2967</v>
      </c>
    </row>
    <row r="47" spans="1:103" x14ac:dyDescent="0.25">
      <c r="A47" s="239">
        <v>737512</v>
      </c>
      <c r="B47" s="239">
        <v>4</v>
      </c>
      <c r="C47" s="239">
        <v>15</v>
      </c>
      <c r="D47" s="239">
        <v>5.9779999999999998</v>
      </c>
      <c r="E47" s="239">
        <v>27</v>
      </c>
      <c r="F47" s="239" t="s">
        <v>2871</v>
      </c>
      <c r="H47" s="239" t="s">
        <v>374</v>
      </c>
      <c r="I47" s="239">
        <v>25</v>
      </c>
      <c r="K47" s="239" t="s">
        <v>2968</v>
      </c>
      <c r="M47" s="239">
        <v>7</v>
      </c>
      <c r="N47" s="239">
        <v>31</v>
      </c>
      <c r="O47" s="239">
        <v>2019</v>
      </c>
      <c r="P47" s="239" t="s">
        <v>375</v>
      </c>
      <c r="Q47" s="239">
        <v>16</v>
      </c>
      <c r="S47" s="239">
        <v>5</v>
      </c>
      <c r="T47" s="239">
        <v>0</v>
      </c>
      <c r="U47" s="239">
        <v>2</v>
      </c>
      <c r="V47" s="239">
        <v>12</v>
      </c>
      <c r="W47" s="239">
        <v>10</v>
      </c>
      <c r="X47" s="239">
        <v>4</v>
      </c>
      <c r="Y47" s="239">
        <v>1</v>
      </c>
      <c r="Z47" s="239">
        <v>1</v>
      </c>
      <c r="AB47" s="239">
        <v>1</v>
      </c>
      <c r="AC47" s="239">
        <v>98</v>
      </c>
      <c r="AD47" s="239" t="s">
        <v>2895</v>
      </c>
      <c r="AF47" s="239" t="s">
        <v>2874</v>
      </c>
      <c r="AG47" s="239">
        <v>7</v>
      </c>
      <c r="AH47" s="239">
        <v>2</v>
      </c>
      <c r="AI47" s="239">
        <v>4</v>
      </c>
      <c r="AJ47" s="239">
        <v>3</v>
      </c>
      <c r="AK47" s="239">
        <v>34</v>
      </c>
      <c r="AL47" s="239">
        <v>31</v>
      </c>
      <c r="AM47" s="239" t="s">
        <v>374</v>
      </c>
      <c r="AN47" s="239">
        <v>5</v>
      </c>
      <c r="AO47" s="239">
        <v>1</v>
      </c>
      <c r="AS47" s="239">
        <v>12</v>
      </c>
      <c r="AT47" s="239">
        <v>9</v>
      </c>
      <c r="AU47" s="239">
        <v>35</v>
      </c>
      <c r="AV47" s="239">
        <v>11</v>
      </c>
      <c r="AW47" s="239">
        <v>23</v>
      </c>
      <c r="AX47" s="239">
        <v>2</v>
      </c>
      <c r="AY47" s="239">
        <v>4</v>
      </c>
      <c r="AZ47" s="239">
        <v>3</v>
      </c>
      <c r="BA47" s="239">
        <v>26</v>
      </c>
      <c r="BB47" s="239">
        <v>44</v>
      </c>
      <c r="BC47" s="239" t="s">
        <v>374</v>
      </c>
      <c r="BD47" s="239">
        <v>5</v>
      </c>
      <c r="BE47" s="239">
        <v>74</v>
      </c>
      <c r="BI47" s="239">
        <v>12</v>
      </c>
      <c r="BJ47" s="239">
        <v>9</v>
      </c>
      <c r="BK47" s="239">
        <v>35</v>
      </c>
      <c r="BL47" s="239">
        <v>11</v>
      </c>
      <c r="BM47" s="239">
        <v>23</v>
      </c>
      <c r="CT47" s="239">
        <v>448287.16253822698</v>
      </c>
      <c r="CU47" s="239">
        <v>4976119.0693326099</v>
      </c>
      <c r="CV47" s="239">
        <v>44.936623869999998</v>
      </c>
      <c r="CW47" s="239">
        <v>-93.655404739999994</v>
      </c>
      <c r="CX47" s="239" t="s">
        <v>438</v>
      </c>
      <c r="CY47" s="239" t="s">
        <v>2969</v>
      </c>
    </row>
    <row r="48" spans="1:103" x14ac:dyDescent="0.25">
      <c r="A48" s="239">
        <v>10783497</v>
      </c>
      <c r="B48" s="239">
        <v>4</v>
      </c>
      <c r="C48" s="239">
        <v>15</v>
      </c>
      <c r="D48" s="239">
        <v>5.984</v>
      </c>
      <c r="E48" s="239">
        <v>27</v>
      </c>
      <c r="F48" s="239" t="s">
        <v>2871</v>
      </c>
      <c r="H48" s="239" t="s">
        <v>374</v>
      </c>
      <c r="I48" s="239">
        <v>25</v>
      </c>
      <c r="K48" s="239" t="s">
        <v>2970</v>
      </c>
      <c r="L48" s="239">
        <v>120140048</v>
      </c>
      <c r="M48" s="239">
        <v>1</v>
      </c>
      <c r="N48" s="239">
        <v>14</v>
      </c>
      <c r="O48" s="239">
        <v>2012</v>
      </c>
      <c r="P48" s="239" t="s">
        <v>386</v>
      </c>
      <c r="Q48" s="239">
        <v>11</v>
      </c>
      <c r="R48" s="239" t="s">
        <v>376</v>
      </c>
      <c r="S48" s="239">
        <v>5</v>
      </c>
      <c r="T48" s="239">
        <v>0</v>
      </c>
      <c r="U48" s="239">
        <v>2</v>
      </c>
      <c r="V48" s="239">
        <v>1</v>
      </c>
      <c r="W48" s="239">
        <v>10</v>
      </c>
      <c r="X48" s="239">
        <v>2</v>
      </c>
      <c r="Y48" s="239">
        <v>1</v>
      </c>
      <c r="Z48" s="239">
        <v>1</v>
      </c>
      <c r="AA48" s="239">
        <v>4</v>
      </c>
      <c r="AB48" s="239">
        <v>3</v>
      </c>
      <c r="AC48" s="239">
        <v>98</v>
      </c>
      <c r="AD48" s="239" t="s">
        <v>2971</v>
      </c>
      <c r="AE48" s="239" t="s">
        <v>2972</v>
      </c>
      <c r="AF48" s="239" t="s">
        <v>2874</v>
      </c>
      <c r="AG48" s="239">
        <v>7</v>
      </c>
      <c r="AH48" s="239">
        <v>2</v>
      </c>
      <c r="AI48" s="239">
        <v>2</v>
      </c>
      <c r="AJ48" s="239">
        <v>4</v>
      </c>
      <c r="AK48" s="239">
        <v>21</v>
      </c>
      <c r="AL48" s="239">
        <v>30</v>
      </c>
      <c r="AM48" s="239" t="s">
        <v>374</v>
      </c>
      <c r="AN48" s="239">
        <v>5</v>
      </c>
      <c r="AO48" s="239">
        <v>5</v>
      </c>
      <c r="AS48" s="239">
        <v>7</v>
      </c>
      <c r="AT48" s="239">
        <v>98</v>
      </c>
      <c r="AU48" s="239">
        <v>35</v>
      </c>
      <c r="AV48" s="239">
        <v>11</v>
      </c>
      <c r="AW48" s="239">
        <v>20</v>
      </c>
      <c r="AX48" s="239">
        <v>2</v>
      </c>
      <c r="AY48" s="239">
        <v>2</v>
      </c>
      <c r="AZ48" s="239">
        <v>4</v>
      </c>
      <c r="BA48" s="239">
        <v>24</v>
      </c>
      <c r="BB48" s="239">
        <v>58</v>
      </c>
      <c r="BC48" s="239" t="s">
        <v>384</v>
      </c>
      <c r="BD48" s="239">
        <v>5</v>
      </c>
      <c r="BE48" s="239">
        <v>1</v>
      </c>
      <c r="BF48" s="239">
        <v>1</v>
      </c>
      <c r="BI48" s="239">
        <v>7</v>
      </c>
      <c r="BJ48" s="239">
        <v>98</v>
      </c>
      <c r="BK48" s="239">
        <v>35</v>
      </c>
      <c r="BL48" s="239">
        <v>11</v>
      </c>
      <c r="BM48" s="239">
        <v>20</v>
      </c>
      <c r="CT48" s="239">
        <v>448296</v>
      </c>
      <c r="CU48" s="239">
        <v>4976123</v>
      </c>
      <c r="CV48" s="239">
        <v>44.936664299999997</v>
      </c>
      <c r="CW48" s="239">
        <v>-93.655290300000004</v>
      </c>
      <c r="CX48" s="239" t="s">
        <v>379</v>
      </c>
      <c r="CY48" s="239" t="s">
        <v>2973</v>
      </c>
    </row>
    <row r="49" spans="1:103" x14ac:dyDescent="0.25">
      <c r="A49" s="239">
        <v>10752786</v>
      </c>
      <c r="B49" s="239">
        <v>4</v>
      </c>
      <c r="C49" s="239">
        <v>15</v>
      </c>
      <c r="D49" s="239">
        <v>5.9889999999999999</v>
      </c>
      <c r="E49" s="239">
        <v>27</v>
      </c>
      <c r="F49" s="239" t="s">
        <v>2871</v>
      </c>
      <c r="H49" s="239" t="s">
        <v>374</v>
      </c>
      <c r="I49" s="239">
        <v>25</v>
      </c>
      <c r="K49" s="239">
        <v>0</v>
      </c>
      <c r="L49" s="239">
        <v>113200105</v>
      </c>
      <c r="M49" s="239">
        <v>10</v>
      </c>
      <c r="N49" s="239">
        <v>12</v>
      </c>
      <c r="O49" s="239">
        <v>2011</v>
      </c>
      <c r="P49" s="239" t="s">
        <v>375</v>
      </c>
      <c r="Q49" s="239">
        <v>8</v>
      </c>
      <c r="S49" s="239">
        <v>4</v>
      </c>
      <c r="T49" s="239">
        <v>0</v>
      </c>
      <c r="U49" s="239">
        <v>2</v>
      </c>
      <c r="V49" s="239">
        <v>1</v>
      </c>
      <c r="W49" s="239">
        <v>10</v>
      </c>
      <c r="Y49" s="239">
        <v>1</v>
      </c>
      <c r="Z49" s="239">
        <v>1</v>
      </c>
      <c r="AB49" s="239">
        <v>1</v>
      </c>
      <c r="AC49" s="239">
        <v>98</v>
      </c>
      <c r="AF49" s="239" t="s">
        <v>2874</v>
      </c>
      <c r="AG49" s="239">
        <v>7</v>
      </c>
      <c r="AH49" s="239">
        <v>2</v>
      </c>
      <c r="AI49" s="239">
        <v>2</v>
      </c>
      <c r="AJ49" s="239">
        <v>3</v>
      </c>
      <c r="AK49" s="239">
        <v>8</v>
      </c>
      <c r="AL49" s="239">
        <v>52</v>
      </c>
      <c r="AM49" s="239" t="s">
        <v>374</v>
      </c>
      <c r="AT49" s="239">
        <v>98</v>
      </c>
      <c r="AU49" s="239">
        <v>35</v>
      </c>
      <c r="AX49" s="239">
        <v>2</v>
      </c>
      <c r="AY49" s="239">
        <v>2</v>
      </c>
      <c r="AZ49" s="239">
        <v>3</v>
      </c>
      <c r="BA49" s="239">
        <v>21</v>
      </c>
      <c r="BJ49" s="239">
        <v>98</v>
      </c>
      <c r="BK49" s="239">
        <v>35</v>
      </c>
      <c r="CT49" s="239">
        <v>448304</v>
      </c>
      <c r="CU49" s="239">
        <v>4976123</v>
      </c>
      <c r="CV49" s="239">
        <v>44.936663000000003</v>
      </c>
      <c r="CW49" s="239">
        <v>-93.655192999999997</v>
      </c>
      <c r="CX49" s="239" t="s">
        <v>379</v>
      </c>
    </row>
    <row r="50" spans="1:103" x14ac:dyDescent="0.25">
      <c r="A50" s="239">
        <v>10795274</v>
      </c>
      <c r="B50" s="239">
        <v>4</v>
      </c>
      <c r="C50" s="239">
        <v>15</v>
      </c>
      <c r="D50" s="239">
        <v>6.02</v>
      </c>
      <c r="E50" s="239">
        <v>27</v>
      </c>
      <c r="F50" s="239" t="s">
        <v>2871</v>
      </c>
      <c r="H50" s="239" t="s">
        <v>374</v>
      </c>
      <c r="I50" s="239">
        <v>25</v>
      </c>
      <c r="K50" s="239" t="s">
        <v>2974</v>
      </c>
      <c r="L50" s="239">
        <v>121160064</v>
      </c>
      <c r="M50" s="239">
        <v>4</v>
      </c>
      <c r="N50" s="239">
        <v>24</v>
      </c>
      <c r="O50" s="239">
        <v>2012</v>
      </c>
      <c r="P50" s="239" t="s">
        <v>391</v>
      </c>
      <c r="Q50" s="239">
        <v>15</v>
      </c>
      <c r="S50" s="239">
        <v>5</v>
      </c>
      <c r="T50" s="239">
        <v>0</v>
      </c>
      <c r="U50" s="239">
        <v>2</v>
      </c>
      <c r="V50" s="239">
        <v>1</v>
      </c>
      <c r="W50" s="239">
        <v>10</v>
      </c>
      <c r="X50" s="239">
        <v>3</v>
      </c>
      <c r="Y50" s="239">
        <v>1</v>
      </c>
      <c r="Z50" s="239">
        <v>1</v>
      </c>
      <c r="AB50" s="239">
        <v>1</v>
      </c>
      <c r="AC50" s="239">
        <v>98</v>
      </c>
      <c r="AD50" s="239" t="s">
        <v>2975</v>
      </c>
      <c r="AE50" s="239" t="s">
        <v>2976</v>
      </c>
      <c r="AF50" s="239" t="s">
        <v>2874</v>
      </c>
      <c r="AG50" s="239">
        <v>7</v>
      </c>
      <c r="AH50" s="239">
        <v>2</v>
      </c>
      <c r="AI50" s="239">
        <v>2</v>
      </c>
      <c r="AJ50" s="239">
        <v>3</v>
      </c>
      <c r="AK50" s="239">
        <v>21</v>
      </c>
      <c r="AL50" s="239">
        <v>71</v>
      </c>
      <c r="AM50" s="239" t="s">
        <v>384</v>
      </c>
      <c r="AN50" s="239">
        <v>5</v>
      </c>
      <c r="AO50" s="239">
        <v>15</v>
      </c>
      <c r="AS50" s="239">
        <v>7</v>
      </c>
      <c r="AT50" s="239">
        <v>98</v>
      </c>
      <c r="AU50" s="239">
        <v>35</v>
      </c>
      <c r="AV50" s="239">
        <v>11</v>
      </c>
      <c r="AW50" s="239">
        <v>21</v>
      </c>
      <c r="AX50" s="239">
        <v>2</v>
      </c>
      <c r="AY50" s="239">
        <v>2</v>
      </c>
      <c r="AZ50" s="239">
        <v>3</v>
      </c>
      <c r="BA50" s="239">
        <v>23</v>
      </c>
      <c r="BB50" s="239">
        <v>54</v>
      </c>
      <c r="BC50" s="239" t="s">
        <v>374</v>
      </c>
      <c r="BD50" s="239">
        <v>5</v>
      </c>
      <c r="BE50" s="239">
        <v>1</v>
      </c>
      <c r="BI50" s="239">
        <v>7</v>
      </c>
      <c r="BJ50" s="239">
        <v>98</v>
      </c>
      <c r="BK50" s="239">
        <v>35</v>
      </c>
      <c r="BL50" s="239">
        <v>11</v>
      </c>
      <c r="BM50" s="239">
        <v>21</v>
      </c>
      <c r="CT50" s="239">
        <v>448354</v>
      </c>
      <c r="CU50" s="239">
        <v>4976122</v>
      </c>
      <c r="CV50" s="239">
        <v>44.9366542</v>
      </c>
      <c r="CW50" s="239">
        <v>-93.6545536</v>
      </c>
      <c r="CX50" s="239" t="s">
        <v>379</v>
      </c>
      <c r="CY50" s="239" t="s">
        <v>2977</v>
      </c>
    </row>
    <row r="51" spans="1:103" x14ac:dyDescent="0.25">
      <c r="A51" s="239">
        <v>10978920</v>
      </c>
      <c r="B51" s="239">
        <v>4</v>
      </c>
      <c r="C51" s="239">
        <v>15</v>
      </c>
      <c r="D51" s="239">
        <v>6.0209999999999999</v>
      </c>
      <c r="E51" s="239">
        <v>27</v>
      </c>
      <c r="F51" s="239" t="s">
        <v>2871</v>
      </c>
      <c r="H51" s="239" t="s">
        <v>374</v>
      </c>
      <c r="I51" s="239">
        <v>25</v>
      </c>
      <c r="K51" s="239">
        <v>14010769</v>
      </c>
      <c r="L51" s="239">
        <v>142200005</v>
      </c>
      <c r="M51" s="239">
        <v>8</v>
      </c>
      <c r="N51" s="239">
        <v>6</v>
      </c>
      <c r="O51" s="239">
        <v>2014</v>
      </c>
      <c r="P51" s="239" t="s">
        <v>375</v>
      </c>
      <c r="Q51" s="239">
        <v>17</v>
      </c>
      <c r="R51" s="239" t="s">
        <v>393</v>
      </c>
      <c r="S51" s="239">
        <v>3</v>
      </c>
      <c r="T51" s="239">
        <v>0</v>
      </c>
      <c r="U51" s="239">
        <v>2</v>
      </c>
      <c r="V51" s="239">
        <v>1</v>
      </c>
      <c r="W51" s="239">
        <v>10</v>
      </c>
      <c r="X51" s="239">
        <v>10</v>
      </c>
      <c r="Y51" s="239">
        <v>1</v>
      </c>
      <c r="Z51" s="239">
        <v>1</v>
      </c>
      <c r="AA51" s="239">
        <v>1</v>
      </c>
      <c r="AB51" s="239">
        <v>1</v>
      </c>
      <c r="AC51" s="239">
        <v>98</v>
      </c>
      <c r="AD51" s="239" t="s">
        <v>2978</v>
      </c>
      <c r="AE51" s="239" t="s">
        <v>2929</v>
      </c>
      <c r="AF51" s="239" t="s">
        <v>2874</v>
      </c>
      <c r="AG51" s="239">
        <v>7</v>
      </c>
      <c r="AH51" s="239">
        <v>2</v>
      </c>
      <c r="AI51" s="239">
        <v>2</v>
      </c>
      <c r="AJ51" s="239">
        <v>3</v>
      </c>
      <c r="AK51" s="239">
        <v>21</v>
      </c>
      <c r="AL51" s="239">
        <v>61</v>
      </c>
      <c r="AM51" s="239" t="s">
        <v>384</v>
      </c>
      <c r="AN51" s="239">
        <v>5</v>
      </c>
      <c r="AO51" s="239">
        <v>1</v>
      </c>
      <c r="AP51" s="239">
        <v>1</v>
      </c>
      <c r="AS51" s="239">
        <v>7</v>
      </c>
      <c r="AT51" s="239">
        <v>98</v>
      </c>
      <c r="AU51" s="239">
        <v>35</v>
      </c>
      <c r="AV51" s="239">
        <v>11</v>
      </c>
      <c r="AW51" s="239">
        <v>20</v>
      </c>
      <c r="AX51" s="239">
        <v>2</v>
      </c>
      <c r="AY51" s="239">
        <v>2</v>
      </c>
      <c r="AZ51" s="239">
        <v>3</v>
      </c>
      <c r="BA51" s="239">
        <v>21</v>
      </c>
      <c r="BB51" s="239">
        <v>22</v>
      </c>
      <c r="BC51" s="239" t="s">
        <v>384</v>
      </c>
      <c r="BD51" s="239">
        <v>5</v>
      </c>
      <c r="BE51" s="239">
        <v>15</v>
      </c>
      <c r="BI51" s="239">
        <v>7</v>
      </c>
      <c r="BJ51" s="239">
        <v>98</v>
      </c>
      <c r="BK51" s="239">
        <v>35</v>
      </c>
      <c r="BL51" s="239">
        <v>11</v>
      </c>
      <c r="BM51" s="239">
        <v>20</v>
      </c>
      <c r="CT51" s="239">
        <v>448356</v>
      </c>
      <c r="CU51" s="239">
        <v>4976122</v>
      </c>
      <c r="CV51" s="239">
        <v>44.936653900000003</v>
      </c>
      <c r="CW51" s="239">
        <v>-93.654534299999995</v>
      </c>
      <c r="CX51" s="239" t="s">
        <v>379</v>
      </c>
      <c r="CY51" s="239" t="s">
        <v>2979</v>
      </c>
    </row>
    <row r="52" spans="1:103" x14ac:dyDescent="0.25">
      <c r="A52" s="239">
        <v>10796750</v>
      </c>
      <c r="B52" s="239">
        <v>4</v>
      </c>
      <c r="C52" s="239">
        <v>15</v>
      </c>
      <c r="D52" s="239">
        <v>6.0220000000000002</v>
      </c>
      <c r="E52" s="239">
        <v>27</v>
      </c>
      <c r="F52" s="239" t="s">
        <v>2871</v>
      </c>
      <c r="H52" s="239" t="s">
        <v>374</v>
      </c>
      <c r="I52" s="239">
        <v>25</v>
      </c>
      <c r="K52" s="239" t="s">
        <v>2980</v>
      </c>
      <c r="L52" s="239">
        <v>121420151</v>
      </c>
      <c r="M52" s="239">
        <v>5</v>
      </c>
      <c r="N52" s="239">
        <v>21</v>
      </c>
      <c r="O52" s="239">
        <v>2012</v>
      </c>
      <c r="P52" s="239" t="s">
        <v>381</v>
      </c>
      <c r="Q52" s="239">
        <v>16</v>
      </c>
      <c r="R52" s="239" t="s">
        <v>376</v>
      </c>
      <c r="S52" s="239">
        <v>3</v>
      </c>
      <c r="T52" s="239">
        <v>0</v>
      </c>
      <c r="U52" s="239">
        <v>2</v>
      </c>
      <c r="V52" s="239">
        <v>90</v>
      </c>
      <c r="W52" s="239">
        <v>10</v>
      </c>
      <c r="X52" s="239">
        <v>3</v>
      </c>
      <c r="Y52" s="239">
        <v>1</v>
      </c>
      <c r="Z52" s="239">
        <v>1</v>
      </c>
      <c r="AB52" s="239">
        <v>1</v>
      </c>
      <c r="AC52" s="239">
        <v>98</v>
      </c>
      <c r="AD52" s="239" t="s">
        <v>2981</v>
      </c>
      <c r="AE52" s="239" t="s">
        <v>2976</v>
      </c>
      <c r="AF52" s="239" t="s">
        <v>2874</v>
      </c>
      <c r="AG52" s="239">
        <v>90</v>
      </c>
      <c r="AH52" s="239">
        <v>2</v>
      </c>
      <c r="AI52" s="239">
        <v>2</v>
      </c>
      <c r="AJ52" s="239">
        <v>4</v>
      </c>
      <c r="AK52" s="239">
        <v>21</v>
      </c>
      <c r="AL52" s="239">
        <v>64</v>
      </c>
      <c r="AM52" s="239" t="s">
        <v>374</v>
      </c>
      <c r="AN52" s="239">
        <v>5</v>
      </c>
      <c r="AO52" s="239">
        <v>1</v>
      </c>
      <c r="AS52" s="239">
        <v>7</v>
      </c>
      <c r="AT52" s="239">
        <v>98</v>
      </c>
      <c r="AU52" s="239">
        <v>35</v>
      </c>
      <c r="AV52" s="239">
        <v>11</v>
      </c>
      <c r="AW52" s="239">
        <v>20</v>
      </c>
      <c r="AX52" s="239">
        <v>2</v>
      </c>
      <c r="AY52" s="239">
        <v>2</v>
      </c>
      <c r="AZ52" s="239">
        <v>2</v>
      </c>
      <c r="BA52" s="239">
        <v>24</v>
      </c>
      <c r="BB52" s="239">
        <v>28</v>
      </c>
      <c r="BC52" s="239" t="s">
        <v>374</v>
      </c>
      <c r="BD52" s="239">
        <v>5</v>
      </c>
      <c r="BE52" s="239">
        <v>2</v>
      </c>
      <c r="BI52" s="239">
        <v>7</v>
      </c>
      <c r="BJ52" s="239">
        <v>98</v>
      </c>
      <c r="BK52" s="239">
        <v>35</v>
      </c>
      <c r="BL52" s="239">
        <v>11</v>
      </c>
      <c r="BM52" s="239">
        <v>20</v>
      </c>
      <c r="CT52" s="239">
        <v>448358</v>
      </c>
      <c r="CU52" s="239">
        <v>4976122</v>
      </c>
      <c r="CV52" s="239">
        <v>44.9366536</v>
      </c>
      <c r="CW52" s="239">
        <v>-93.654510099999996</v>
      </c>
      <c r="CX52" s="239" t="s">
        <v>379</v>
      </c>
      <c r="CY52" s="239" t="s">
        <v>2982</v>
      </c>
    </row>
    <row r="53" spans="1:103" x14ac:dyDescent="0.25">
      <c r="A53" s="239">
        <v>10857110</v>
      </c>
      <c r="B53" s="239">
        <v>4</v>
      </c>
      <c r="C53" s="239">
        <v>15</v>
      </c>
      <c r="D53" s="239">
        <v>6.0220000000000002</v>
      </c>
      <c r="E53" s="239">
        <v>27</v>
      </c>
      <c r="F53" s="239" t="s">
        <v>2871</v>
      </c>
      <c r="H53" s="239" t="s">
        <v>374</v>
      </c>
      <c r="I53" s="239">
        <v>25</v>
      </c>
      <c r="K53" s="239" t="s">
        <v>2983</v>
      </c>
      <c r="L53" s="239">
        <v>130030169</v>
      </c>
      <c r="M53" s="239">
        <v>1</v>
      </c>
      <c r="N53" s="239">
        <v>3</v>
      </c>
      <c r="O53" s="239">
        <v>2013</v>
      </c>
      <c r="P53" s="239" t="s">
        <v>416</v>
      </c>
      <c r="Q53" s="239">
        <v>18</v>
      </c>
      <c r="R53" s="239" t="s">
        <v>393</v>
      </c>
      <c r="S53" s="239">
        <v>5</v>
      </c>
      <c r="T53" s="239">
        <v>0</v>
      </c>
      <c r="U53" s="239">
        <v>2</v>
      </c>
      <c r="V53" s="239">
        <v>1</v>
      </c>
      <c r="W53" s="239">
        <v>10</v>
      </c>
      <c r="X53" s="239">
        <v>3</v>
      </c>
      <c r="Y53" s="239">
        <v>4</v>
      </c>
      <c r="Z53" s="239">
        <v>1</v>
      </c>
      <c r="AA53" s="239">
        <v>1</v>
      </c>
      <c r="AB53" s="239">
        <v>2</v>
      </c>
      <c r="AC53" s="239">
        <v>98</v>
      </c>
      <c r="AD53" s="239" t="s">
        <v>2872</v>
      </c>
      <c r="AE53" s="239" t="s">
        <v>2984</v>
      </c>
      <c r="AF53" s="239" t="s">
        <v>2874</v>
      </c>
      <c r="AG53" s="239">
        <v>7</v>
      </c>
      <c r="AH53" s="239">
        <v>2</v>
      </c>
      <c r="AI53" s="239">
        <v>1</v>
      </c>
      <c r="AJ53" s="239">
        <v>3</v>
      </c>
      <c r="AK53" s="239">
        <v>26</v>
      </c>
      <c r="AL53" s="239">
        <v>43</v>
      </c>
      <c r="AM53" s="239" t="s">
        <v>384</v>
      </c>
      <c r="AN53" s="239">
        <v>5</v>
      </c>
      <c r="AO53" s="239">
        <v>1</v>
      </c>
      <c r="AP53" s="239">
        <v>1</v>
      </c>
      <c r="AS53" s="239">
        <v>7</v>
      </c>
      <c r="AT53" s="239">
        <v>98</v>
      </c>
      <c r="AU53" s="239">
        <v>35</v>
      </c>
      <c r="AV53" s="239">
        <v>11</v>
      </c>
      <c r="AW53" s="239">
        <v>22</v>
      </c>
      <c r="AX53" s="239">
        <v>2</v>
      </c>
      <c r="AY53" s="239">
        <v>4</v>
      </c>
      <c r="AZ53" s="239">
        <v>3</v>
      </c>
      <c r="BA53" s="239">
        <v>21</v>
      </c>
      <c r="BB53" s="239">
        <v>37</v>
      </c>
      <c r="BC53" s="239" t="s">
        <v>374</v>
      </c>
      <c r="BD53" s="239">
        <v>5</v>
      </c>
      <c r="BE53" s="239">
        <v>5</v>
      </c>
      <c r="BF53" s="239">
        <v>9</v>
      </c>
      <c r="BI53" s="239">
        <v>7</v>
      </c>
      <c r="BJ53" s="239">
        <v>98</v>
      </c>
      <c r="BK53" s="239">
        <v>35</v>
      </c>
      <c r="BL53" s="239">
        <v>11</v>
      </c>
      <c r="BM53" s="239">
        <v>22</v>
      </c>
      <c r="CT53" s="239">
        <v>448358</v>
      </c>
      <c r="CU53" s="239">
        <v>4976122</v>
      </c>
      <c r="CV53" s="239">
        <v>44.9366536</v>
      </c>
      <c r="CW53" s="239">
        <v>-93.654510099999996</v>
      </c>
      <c r="CX53" s="239" t="s">
        <v>379</v>
      </c>
      <c r="CY53" s="239" t="s">
        <v>2985</v>
      </c>
    </row>
    <row r="54" spans="1:103" x14ac:dyDescent="0.25">
      <c r="A54" s="239">
        <v>10994165</v>
      </c>
      <c r="B54" s="239">
        <v>4</v>
      </c>
      <c r="C54" s="239">
        <v>15</v>
      </c>
      <c r="D54" s="239">
        <v>6.0220000000000002</v>
      </c>
      <c r="E54" s="239">
        <v>27</v>
      </c>
      <c r="F54" s="239" t="s">
        <v>2871</v>
      </c>
      <c r="H54" s="239" t="s">
        <v>374</v>
      </c>
      <c r="I54" s="239">
        <v>25</v>
      </c>
      <c r="K54" s="239" t="s">
        <v>2986</v>
      </c>
      <c r="L54" s="239">
        <v>143090202</v>
      </c>
      <c r="M54" s="239">
        <v>11</v>
      </c>
      <c r="N54" s="239">
        <v>5</v>
      </c>
      <c r="O54" s="239">
        <v>2014</v>
      </c>
      <c r="P54" s="239" t="s">
        <v>375</v>
      </c>
      <c r="Q54" s="239">
        <v>17</v>
      </c>
      <c r="S54" s="239">
        <v>5</v>
      </c>
      <c r="T54" s="239">
        <v>0</v>
      </c>
      <c r="U54" s="239">
        <v>2</v>
      </c>
      <c r="V54" s="239">
        <v>1</v>
      </c>
      <c r="W54" s="239">
        <v>10</v>
      </c>
      <c r="X54" s="239">
        <v>2</v>
      </c>
      <c r="Y54" s="239">
        <v>4</v>
      </c>
      <c r="Z54" s="239">
        <v>2</v>
      </c>
      <c r="AA54" s="239">
        <v>3</v>
      </c>
      <c r="AB54" s="239">
        <v>2</v>
      </c>
      <c r="AC54" s="239">
        <v>98</v>
      </c>
      <c r="AD54" s="239" t="s">
        <v>2987</v>
      </c>
      <c r="AE54" s="239" t="s">
        <v>2988</v>
      </c>
      <c r="AF54" s="239" t="s">
        <v>2874</v>
      </c>
      <c r="AG54" s="239">
        <v>7</v>
      </c>
      <c r="AH54" s="239">
        <v>2</v>
      </c>
      <c r="AI54" s="239">
        <v>2</v>
      </c>
      <c r="AJ54" s="239">
        <v>3</v>
      </c>
      <c r="AK54" s="239">
        <v>21</v>
      </c>
      <c r="AL54" s="239">
        <v>92</v>
      </c>
      <c r="AM54" s="239" t="s">
        <v>374</v>
      </c>
      <c r="AN54" s="239">
        <v>5</v>
      </c>
      <c r="AO54" s="239">
        <v>15</v>
      </c>
      <c r="AP54" s="239">
        <v>1</v>
      </c>
      <c r="AS54" s="239">
        <v>7</v>
      </c>
      <c r="AT54" s="239">
        <v>98</v>
      </c>
      <c r="AU54" s="239">
        <v>35</v>
      </c>
      <c r="AV54" s="239">
        <v>11</v>
      </c>
      <c r="AW54" s="239">
        <v>20</v>
      </c>
      <c r="AX54" s="239">
        <v>2</v>
      </c>
      <c r="AY54" s="239">
        <v>1</v>
      </c>
      <c r="AZ54" s="239">
        <v>3</v>
      </c>
      <c r="BA54" s="239">
        <v>24</v>
      </c>
      <c r="BB54" s="239">
        <v>53</v>
      </c>
      <c r="BC54" s="239" t="s">
        <v>374</v>
      </c>
      <c r="BD54" s="239">
        <v>5</v>
      </c>
      <c r="BE54" s="239">
        <v>1</v>
      </c>
      <c r="BF54" s="239">
        <v>1</v>
      </c>
      <c r="BI54" s="239">
        <v>7</v>
      </c>
      <c r="BJ54" s="239">
        <v>98</v>
      </c>
      <c r="BK54" s="239">
        <v>35</v>
      </c>
      <c r="BL54" s="239">
        <v>11</v>
      </c>
      <c r="BM54" s="239">
        <v>20</v>
      </c>
      <c r="CT54" s="239">
        <v>448358</v>
      </c>
      <c r="CU54" s="239">
        <v>4976122</v>
      </c>
      <c r="CV54" s="239">
        <v>44.9366536</v>
      </c>
      <c r="CW54" s="239">
        <v>-93.654510099999996</v>
      </c>
      <c r="CX54" s="239" t="s">
        <v>379</v>
      </c>
      <c r="CY54" s="239" t="s">
        <v>2989</v>
      </c>
    </row>
    <row r="55" spans="1:103" x14ac:dyDescent="0.25">
      <c r="A55" s="239">
        <v>364926</v>
      </c>
      <c r="B55" s="239">
        <v>4</v>
      </c>
      <c r="C55" s="239">
        <v>15</v>
      </c>
      <c r="D55" s="239">
        <v>6.0359999999999996</v>
      </c>
      <c r="E55" s="239">
        <v>27</v>
      </c>
      <c r="F55" s="239" t="s">
        <v>2871</v>
      </c>
      <c r="H55" s="239" t="s">
        <v>374</v>
      </c>
      <c r="I55" s="239">
        <v>25</v>
      </c>
      <c r="K55" s="239">
        <v>16008055</v>
      </c>
      <c r="M55" s="239">
        <v>7</v>
      </c>
      <c r="N55" s="239">
        <v>19</v>
      </c>
      <c r="O55" s="239">
        <v>2016</v>
      </c>
      <c r="P55" s="239" t="s">
        <v>391</v>
      </c>
      <c r="Q55" s="239">
        <v>17</v>
      </c>
      <c r="R55" s="239" t="s">
        <v>376</v>
      </c>
      <c r="S55" s="239">
        <v>4</v>
      </c>
      <c r="T55" s="239">
        <v>0</v>
      </c>
      <c r="U55" s="239">
        <v>2</v>
      </c>
      <c r="V55" s="239">
        <v>12</v>
      </c>
      <c r="W55" s="239">
        <v>10</v>
      </c>
      <c r="X55" s="239">
        <v>2</v>
      </c>
      <c r="Y55" s="239">
        <v>1</v>
      </c>
      <c r="Z55" s="239">
        <v>1</v>
      </c>
      <c r="AB55" s="239">
        <v>1</v>
      </c>
      <c r="AC55" s="239">
        <v>98</v>
      </c>
      <c r="AD55" s="239" t="s">
        <v>2895</v>
      </c>
      <c r="AF55" s="239" t="s">
        <v>2874</v>
      </c>
      <c r="AG55" s="239">
        <v>7</v>
      </c>
      <c r="AH55" s="239">
        <v>2</v>
      </c>
      <c r="AI55" s="239">
        <v>49</v>
      </c>
      <c r="AJ55" s="239">
        <v>4</v>
      </c>
      <c r="AK55" s="239">
        <v>26</v>
      </c>
      <c r="AL55" s="239">
        <v>24</v>
      </c>
      <c r="AM55" s="239" t="s">
        <v>374</v>
      </c>
      <c r="AN55" s="239">
        <v>5</v>
      </c>
      <c r="AO55" s="239">
        <v>1</v>
      </c>
      <c r="AS55" s="239">
        <v>13</v>
      </c>
      <c r="AT55" s="239">
        <v>9</v>
      </c>
      <c r="AU55" s="239">
        <v>35</v>
      </c>
      <c r="AV55" s="239">
        <v>11</v>
      </c>
      <c r="AW55" s="239">
        <v>22</v>
      </c>
      <c r="AX55" s="239">
        <v>2</v>
      </c>
      <c r="AY55" s="239">
        <v>2</v>
      </c>
      <c r="AZ55" s="239">
        <v>4</v>
      </c>
      <c r="BA55" s="239">
        <v>21</v>
      </c>
      <c r="BB55" s="239">
        <v>44</v>
      </c>
      <c r="BC55" s="239" t="s">
        <v>384</v>
      </c>
      <c r="BD55" s="239">
        <v>5</v>
      </c>
      <c r="BE55" s="239">
        <v>4</v>
      </c>
      <c r="BI55" s="239">
        <v>13</v>
      </c>
      <c r="BJ55" s="239">
        <v>9</v>
      </c>
      <c r="BK55" s="239">
        <v>35</v>
      </c>
      <c r="BL55" s="239">
        <v>11</v>
      </c>
      <c r="BM55" s="239">
        <v>22</v>
      </c>
      <c r="CT55" s="239">
        <v>448373.94604512799</v>
      </c>
      <c r="CU55" s="239">
        <v>4976121.4505873797</v>
      </c>
      <c r="CV55" s="239">
        <v>44.936651609999998</v>
      </c>
      <c r="CW55" s="239">
        <v>-93.654305170000001</v>
      </c>
      <c r="CX55" s="239" t="s">
        <v>379</v>
      </c>
      <c r="CY55" s="239" t="s">
        <v>2990</v>
      </c>
    </row>
    <row r="56" spans="1:103" x14ac:dyDescent="0.25">
      <c r="A56" s="239">
        <v>351651</v>
      </c>
      <c r="B56" s="239">
        <v>4</v>
      </c>
      <c r="C56" s="239">
        <v>15</v>
      </c>
      <c r="D56" s="239">
        <v>6.0469999999999997</v>
      </c>
      <c r="E56" s="239">
        <v>27</v>
      </c>
      <c r="F56" s="239" t="s">
        <v>2871</v>
      </c>
      <c r="H56" s="239" t="s">
        <v>374</v>
      </c>
      <c r="I56" s="239">
        <v>25</v>
      </c>
      <c r="K56" s="239">
        <v>16005361</v>
      </c>
      <c r="M56" s="239">
        <v>5</v>
      </c>
      <c r="N56" s="239">
        <v>25</v>
      </c>
      <c r="O56" s="239">
        <v>2016</v>
      </c>
      <c r="P56" s="239" t="s">
        <v>375</v>
      </c>
      <c r="Q56" s="239">
        <v>15</v>
      </c>
      <c r="R56" s="239" t="s">
        <v>376</v>
      </c>
      <c r="S56" s="239">
        <v>5</v>
      </c>
      <c r="T56" s="239">
        <v>0</v>
      </c>
      <c r="U56" s="239">
        <v>3</v>
      </c>
      <c r="V56" s="239">
        <v>12</v>
      </c>
      <c r="W56" s="239">
        <v>10</v>
      </c>
      <c r="X56" s="239">
        <v>3</v>
      </c>
      <c r="Y56" s="239">
        <v>1</v>
      </c>
      <c r="Z56" s="239">
        <v>1</v>
      </c>
      <c r="AB56" s="239">
        <v>1</v>
      </c>
      <c r="AC56" s="239">
        <v>98</v>
      </c>
      <c r="AD56" s="239" t="s">
        <v>2895</v>
      </c>
      <c r="AF56" s="239" t="s">
        <v>2874</v>
      </c>
      <c r="AG56" s="239">
        <v>7</v>
      </c>
      <c r="AH56" s="239">
        <v>2</v>
      </c>
      <c r="AI56" s="239">
        <v>3</v>
      </c>
      <c r="AJ56" s="239">
        <v>4</v>
      </c>
      <c r="AK56" s="239">
        <v>34</v>
      </c>
      <c r="AL56" s="239">
        <v>63</v>
      </c>
      <c r="AM56" s="239" t="s">
        <v>374</v>
      </c>
      <c r="AN56" s="239">
        <v>5</v>
      </c>
      <c r="AO56" s="239">
        <v>1</v>
      </c>
      <c r="AS56" s="239">
        <v>12</v>
      </c>
      <c r="AT56" s="239">
        <v>9</v>
      </c>
      <c r="AU56" s="239">
        <v>35</v>
      </c>
      <c r="AV56" s="239">
        <v>11</v>
      </c>
      <c r="AW56" s="239">
        <v>21</v>
      </c>
      <c r="AX56" s="239">
        <v>2</v>
      </c>
      <c r="AY56" s="239">
        <v>2</v>
      </c>
      <c r="AZ56" s="239">
        <v>4</v>
      </c>
      <c r="BA56" s="239">
        <v>34</v>
      </c>
      <c r="BB56" s="239">
        <v>19</v>
      </c>
      <c r="BC56" s="239" t="s">
        <v>384</v>
      </c>
      <c r="BD56" s="239">
        <v>5</v>
      </c>
      <c r="BE56" s="239">
        <v>1</v>
      </c>
      <c r="BI56" s="239">
        <v>12</v>
      </c>
      <c r="BJ56" s="239">
        <v>9</v>
      </c>
      <c r="BK56" s="239">
        <v>35</v>
      </c>
      <c r="BL56" s="239">
        <v>11</v>
      </c>
      <c r="BM56" s="239">
        <v>21</v>
      </c>
      <c r="BN56" s="239">
        <v>2</v>
      </c>
      <c r="BO56" s="239">
        <v>2</v>
      </c>
      <c r="BP56" s="239">
        <v>4</v>
      </c>
      <c r="BQ56" s="239">
        <v>21</v>
      </c>
      <c r="BR56" s="239">
        <v>18</v>
      </c>
      <c r="BS56" s="239" t="s">
        <v>384</v>
      </c>
      <c r="BT56" s="239">
        <v>5</v>
      </c>
      <c r="BU56" s="239">
        <v>99</v>
      </c>
      <c r="BY56" s="239">
        <v>12</v>
      </c>
      <c r="BZ56" s="239">
        <v>9</v>
      </c>
      <c r="CA56" s="239">
        <v>35</v>
      </c>
      <c r="CB56" s="239">
        <v>11</v>
      </c>
      <c r="CC56" s="239">
        <v>21</v>
      </c>
      <c r="CT56" s="239">
        <v>448392.31226558</v>
      </c>
      <c r="CU56" s="239">
        <v>4976119.1046105996</v>
      </c>
      <c r="CV56" s="239">
        <v>44.936631820000002</v>
      </c>
      <c r="CW56" s="239">
        <v>-93.654072170000006</v>
      </c>
      <c r="CX56" s="239" t="s">
        <v>379</v>
      </c>
      <c r="CY56" s="239" t="s">
        <v>2991</v>
      </c>
    </row>
    <row r="57" spans="1:103" x14ac:dyDescent="0.25">
      <c r="A57" s="239">
        <v>376671</v>
      </c>
      <c r="B57" s="239">
        <v>4</v>
      </c>
      <c r="C57" s="239">
        <v>15</v>
      </c>
      <c r="D57" s="239">
        <v>6.0750000000000002</v>
      </c>
      <c r="E57" s="239">
        <v>27</v>
      </c>
      <c r="F57" s="239" t="s">
        <v>2871</v>
      </c>
      <c r="H57" s="239" t="s">
        <v>374</v>
      </c>
      <c r="I57" s="239">
        <v>25</v>
      </c>
      <c r="K57" s="239" t="s">
        <v>2992</v>
      </c>
      <c r="M57" s="239">
        <v>9</v>
      </c>
      <c r="N57" s="239">
        <v>4</v>
      </c>
      <c r="O57" s="239">
        <v>2016</v>
      </c>
      <c r="P57" s="239" t="s">
        <v>389</v>
      </c>
      <c r="Q57" s="239">
        <v>17</v>
      </c>
      <c r="R57" s="239">
        <v>98</v>
      </c>
      <c r="S57" s="239">
        <v>5</v>
      </c>
      <c r="T57" s="239">
        <v>0</v>
      </c>
      <c r="U57" s="239">
        <v>2</v>
      </c>
      <c r="V57" s="239">
        <v>12</v>
      </c>
      <c r="W57" s="239">
        <v>10</v>
      </c>
      <c r="X57" s="239">
        <v>2</v>
      </c>
      <c r="Y57" s="239">
        <v>1</v>
      </c>
      <c r="Z57" s="239">
        <v>1</v>
      </c>
      <c r="AB57" s="239">
        <v>1</v>
      </c>
      <c r="AC57" s="239">
        <v>98</v>
      </c>
      <c r="AD57" s="239" t="s">
        <v>2895</v>
      </c>
      <c r="AF57" s="239" t="s">
        <v>2874</v>
      </c>
      <c r="AG57" s="239">
        <v>7</v>
      </c>
      <c r="AH57" s="239">
        <v>2</v>
      </c>
      <c r="AI57" s="239">
        <v>2</v>
      </c>
      <c r="AJ57" s="239">
        <v>4</v>
      </c>
      <c r="AK57" s="239">
        <v>34</v>
      </c>
      <c r="AL57" s="239">
        <v>21</v>
      </c>
      <c r="AM57" s="239" t="s">
        <v>384</v>
      </c>
      <c r="AN57" s="239">
        <v>5</v>
      </c>
      <c r="AO57" s="239">
        <v>1</v>
      </c>
      <c r="AS57" s="239">
        <v>12</v>
      </c>
      <c r="AT57" s="239">
        <v>9</v>
      </c>
      <c r="AU57" s="239">
        <v>35</v>
      </c>
      <c r="AV57" s="239">
        <v>11</v>
      </c>
      <c r="AW57" s="239">
        <v>21</v>
      </c>
      <c r="AX57" s="239">
        <v>2</v>
      </c>
      <c r="AY57" s="239">
        <v>2</v>
      </c>
      <c r="AZ57" s="239">
        <v>4</v>
      </c>
      <c r="BA57" s="239">
        <v>21</v>
      </c>
      <c r="BB57" s="239">
        <v>19</v>
      </c>
      <c r="BC57" s="239" t="s">
        <v>374</v>
      </c>
      <c r="BD57" s="239">
        <v>5</v>
      </c>
      <c r="BE57" s="239">
        <v>1</v>
      </c>
      <c r="BI57" s="239">
        <v>12</v>
      </c>
      <c r="BJ57" s="239">
        <v>98</v>
      </c>
      <c r="BK57" s="239">
        <v>35</v>
      </c>
      <c r="BL57" s="239">
        <v>11</v>
      </c>
      <c r="BM57" s="239">
        <v>21</v>
      </c>
      <c r="CT57" s="239">
        <v>448436.38783667801</v>
      </c>
      <c r="CU57" s="239">
        <v>4976118.4959124699</v>
      </c>
      <c r="CV57" s="239">
        <v>44.936629539999998</v>
      </c>
      <c r="CW57" s="239">
        <v>-93.653513540000006</v>
      </c>
      <c r="CX57" s="239" t="s">
        <v>379</v>
      </c>
      <c r="CY57" s="239" t="s">
        <v>2993</v>
      </c>
    </row>
    <row r="58" spans="1:103" x14ac:dyDescent="0.25">
      <c r="A58" s="239">
        <v>10899600</v>
      </c>
      <c r="B58" s="239">
        <v>4</v>
      </c>
      <c r="C58" s="239">
        <v>15</v>
      </c>
      <c r="D58" s="239">
        <v>6.0750000000000002</v>
      </c>
      <c r="E58" s="239">
        <v>27</v>
      </c>
      <c r="F58" s="239" t="s">
        <v>2871</v>
      </c>
      <c r="H58" s="239" t="s">
        <v>374</v>
      </c>
      <c r="I58" s="239">
        <v>25</v>
      </c>
      <c r="K58" s="239">
        <v>13005382</v>
      </c>
      <c r="L58" s="239">
        <v>132620169</v>
      </c>
      <c r="M58" s="239">
        <v>9</v>
      </c>
      <c r="N58" s="239">
        <v>19</v>
      </c>
      <c r="O58" s="239">
        <v>2013</v>
      </c>
      <c r="P58" s="239" t="s">
        <v>416</v>
      </c>
      <c r="Q58" s="239">
        <v>5</v>
      </c>
      <c r="S58" s="239">
        <v>5</v>
      </c>
      <c r="T58" s="239">
        <v>0</v>
      </c>
      <c r="U58" s="239">
        <v>1</v>
      </c>
      <c r="V58" s="239">
        <v>5</v>
      </c>
      <c r="W58" s="239">
        <v>16</v>
      </c>
      <c r="X58" s="239">
        <v>2</v>
      </c>
      <c r="Y58" s="239">
        <v>4</v>
      </c>
      <c r="Z58" s="239">
        <v>2</v>
      </c>
      <c r="AA58" s="239">
        <v>2</v>
      </c>
      <c r="AB58" s="239">
        <v>1</v>
      </c>
      <c r="AC58" s="239">
        <v>98</v>
      </c>
      <c r="AD58" s="239" t="s">
        <v>2994</v>
      </c>
      <c r="AE58" s="239" t="s">
        <v>2995</v>
      </c>
      <c r="AF58" s="239" t="s">
        <v>2874</v>
      </c>
      <c r="AG58" s="239">
        <v>4</v>
      </c>
      <c r="AH58" s="239">
        <v>2</v>
      </c>
      <c r="AI58" s="239">
        <v>3</v>
      </c>
      <c r="AJ58" s="239">
        <v>3</v>
      </c>
      <c r="AK58" s="239">
        <v>21</v>
      </c>
      <c r="AL58" s="239">
        <v>48</v>
      </c>
      <c r="AM58" s="239" t="s">
        <v>374</v>
      </c>
      <c r="AN58" s="239">
        <v>5</v>
      </c>
      <c r="AO58" s="239">
        <v>1</v>
      </c>
      <c r="AP58" s="239">
        <v>1</v>
      </c>
      <c r="AS58" s="239">
        <v>7</v>
      </c>
      <c r="AT58" s="239">
        <v>98</v>
      </c>
      <c r="AU58" s="239">
        <v>55</v>
      </c>
      <c r="AV58" s="239">
        <v>11</v>
      </c>
      <c r="AW58" s="239">
        <v>21</v>
      </c>
      <c r="CT58" s="239">
        <v>448442</v>
      </c>
      <c r="CU58" s="239">
        <v>4976118</v>
      </c>
      <c r="CV58" s="239">
        <v>44.9366238</v>
      </c>
      <c r="CW58" s="239">
        <v>-93.653446500000001</v>
      </c>
      <c r="CX58" s="239" t="s">
        <v>379</v>
      </c>
      <c r="CY58" s="239" t="s">
        <v>2996</v>
      </c>
    </row>
    <row r="59" spans="1:103" x14ac:dyDescent="0.25">
      <c r="A59" s="239">
        <v>405692</v>
      </c>
      <c r="B59" s="239">
        <v>4</v>
      </c>
      <c r="C59" s="239">
        <v>15</v>
      </c>
      <c r="D59" s="239">
        <v>6.0869999999999997</v>
      </c>
      <c r="E59" s="239">
        <v>27</v>
      </c>
      <c r="F59" s="239" t="s">
        <v>2871</v>
      </c>
      <c r="H59" s="239" t="s">
        <v>374</v>
      </c>
      <c r="I59" s="239">
        <v>25</v>
      </c>
      <c r="K59" s="239" t="s">
        <v>2997</v>
      </c>
      <c r="M59" s="239">
        <v>12</v>
      </c>
      <c r="N59" s="239">
        <v>18</v>
      </c>
      <c r="O59" s="239">
        <v>2016</v>
      </c>
      <c r="P59" s="239" t="s">
        <v>389</v>
      </c>
      <c r="Q59" s="239">
        <v>12</v>
      </c>
      <c r="R59" s="239" t="s">
        <v>512</v>
      </c>
      <c r="S59" s="239">
        <v>5</v>
      </c>
      <c r="T59" s="239">
        <v>0</v>
      </c>
      <c r="U59" s="239">
        <v>1</v>
      </c>
      <c r="W59" s="239">
        <v>28</v>
      </c>
      <c r="X59" s="239">
        <v>16</v>
      </c>
      <c r="Y59" s="239">
        <v>1</v>
      </c>
      <c r="Z59" s="239">
        <v>1</v>
      </c>
      <c r="AB59" s="239">
        <v>3</v>
      </c>
      <c r="AC59" s="239">
        <v>98</v>
      </c>
      <c r="AD59" s="239" t="s">
        <v>2895</v>
      </c>
      <c r="AF59" s="239" t="s">
        <v>2874</v>
      </c>
      <c r="AG59" s="239">
        <v>3</v>
      </c>
      <c r="AH59" s="239">
        <v>2</v>
      </c>
      <c r="AI59" s="239">
        <v>48</v>
      </c>
      <c r="AJ59" s="239">
        <v>4</v>
      </c>
      <c r="AK59" s="239">
        <v>33</v>
      </c>
      <c r="AL59" s="239">
        <v>23</v>
      </c>
      <c r="AM59" s="239" t="s">
        <v>374</v>
      </c>
      <c r="AN59" s="239">
        <v>5</v>
      </c>
      <c r="AO59" s="239">
        <v>11</v>
      </c>
      <c r="AS59" s="239">
        <v>90</v>
      </c>
      <c r="AT59" s="239">
        <v>9</v>
      </c>
      <c r="AU59" s="239">
        <v>35</v>
      </c>
      <c r="AV59" s="239">
        <v>11</v>
      </c>
      <c r="AW59" s="239">
        <v>23</v>
      </c>
      <c r="CT59" s="239">
        <v>448456.79574908502</v>
      </c>
      <c r="CU59" s="239">
        <v>4976128.3261099998</v>
      </c>
      <c r="CV59" s="239">
        <v>44.936719510000003</v>
      </c>
      <c r="CW59" s="239">
        <v>-93.653255909999999</v>
      </c>
      <c r="CX59" s="239" t="s">
        <v>379</v>
      </c>
      <c r="CY59" s="239" t="s">
        <v>2998</v>
      </c>
    </row>
    <row r="60" spans="1:103" x14ac:dyDescent="0.25">
      <c r="A60" s="239">
        <v>766943</v>
      </c>
      <c r="B60" s="239">
        <v>4</v>
      </c>
      <c r="C60" s="239">
        <v>15</v>
      </c>
      <c r="D60" s="239">
        <v>6.1029999999999998</v>
      </c>
      <c r="E60" s="239">
        <v>27</v>
      </c>
      <c r="F60" s="239" t="s">
        <v>2871</v>
      </c>
      <c r="H60" s="239" t="s">
        <v>374</v>
      </c>
      <c r="I60" s="239">
        <v>25</v>
      </c>
      <c r="K60" s="239">
        <v>19010479</v>
      </c>
      <c r="M60" s="239">
        <v>12</v>
      </c>
      <c r="N60" s="239">
        <v>1</v>
      </c>
      <c r="O60" s="239">
        <v>2019</v>
      </c>
      <c r="P60" s="239" t="s">
        <v>389</v>
      </c>
      <c r="Q60" s="239">
        <v>7</v>
      </c>
      <c r="R60" s="239" t="s">
        <v>393</v>
      </c>
      <c r="S60" s="239">
        <v>5</v>
      </c>
      <c r="T60" s="239">
        <v>0</v>
      </c>
      <c r="U60" s="239">
        <v>1</v>
      </c>
      <c r="W60" s="239">
        <v>28</v>
      </c>
      <c r="X60" s="239">
        <v>16</v>
      </c>
      <c r="Y60" s="239">
        <v>2</v>
      </c>
      <c r="Z60" s="239">
        <v>7</v>
      </c>
      <c r="AB60" s="239">
        <v>2</v>
      </c>
      <c r="AC60" s="239">
        <v>98</v>
      </c>
      <c r="AD60" s="239" t="s">
        <v>2895</v>
      </c>
      <c r="AF60" s="239" t="s">
        <v>2874</v>
      </c>
      <c r="AG60" s="239">
        <v>3</v>
      </c>
      <c r="AH60" s="239">
        <v>2</v>
      </c>
      <c r="AI60" s="239">
        <v>2</v>
      </c>
      <c r="AJ60" s="239">
        <v>3</v>
      </c>
      <c r="AK60" s="239">
        <v>21</v>
      </c>
      <c r="AL60" s="239">
        <v>24</v>
      </c>
      <c r="AM60" s="239" t="s">
        <v>374</v>
      </c>
      <c r="AN60" s="239">
        <v>5</v>
      </c>
      <c r="AO60" s="239">
        <v>71</v>
      </c>
      <c r="AS60" s="239">
        <v>12</v>
      </c>
      <c r="AT60" s="239">
        <v>9</v>
      </c>
      <c r="AV60" s="239">
        <v>11</v>
      </c>
      <c r="AW60" s="239">
        <v>21</v>
      </c>
      <c r="CT60" s="239">
        <v>448487.71810600301</v>
      </c>
      <c r="CU60" s="239">
        <v>4976114.3473561304</v>
      </c>
      <c r="CV60" s="239">
        <v>44.936595920000002</v>
      </c>
      <c r="CW60" s="239">
        <v>-93.652862600000006</v>
      </c>
      <c r="CX60" s="239" t="s">
        <v>379</v>
      </c>
      <c r="CY60" s="239" t="s">
        <v>2999</v>
      </c>
    </row>
    <row r="61" spans="1:103" x14ac:dyDescent="0.25">
      <c r="A61" s="239">
        <v>11027479</v>
      </c>
      <c r="B61" s="239">
        <v>4</v>
      </c>
      <c r="C61" s="239">
        <v>15</v>
      </c>
      <c r="D61" s="239">
        <v>6.1230000000000002</v>
      </c>
      <c r="E61" s="239">
        <v>27</v>
      </c>
      <c r="F61" s="239" t="s">
        <v>2871</v>
      </c>
      <c r="H61" s="239" t="s">
        <v>374</v>
      </c>
      <c r="I61" s="239">
        <v>25</v>
      </c>
      <c r="K61" s="239" t="s">
        <v>3000</v>
      </c>
      <c r="L61" s="239">
        <v>150470095</v>
      </c>
      <c r="M61" s="239">
        <v>2</v>
      </c>
      <c r="N61" s="239">
        <v>14</v>
      </c>
      <c r="O61" s="239">
        <v>2015</v>
      </c>
      <c r="P61" s="239" t="s">
        <v>386</v>
      </c>
      <c r="Q61" s="239">
        <v>15</v>
      </c>
      <c r="S61" s="239">
        <v>5</v>
      </c>
      <c r="T61" s="239">
        <v>0</v>
      </c>
      <c r="U61" s="239">
        <v>2</v>
      </c>
      <c r="V61" s="239">
        <v>10</v>
      </c>
      <c r="W61" s="239">
        <v>10</v>
      </c>
      <c r="X61" s="239">
        <v>2</v>
      </c>
      <c r="Y61" s="239">
        <v>1</v>
      </c>
      <c r="Z61" s="239">
        <v>1</v>
      </c>
      <c r="AB61" s="239">
        <v>1</v>
      </c>
      <c r="AC61" s="239">
        <v>98</v>
      </c>
      <c r="AD61" s="239" t="s">
        <v>3001</v>
      </c>
      <c r="AE61" s="239" t="s">
        <v>3002</v>
      </c>
      <c r="AF61" s="239" t="s">
        <v>2874</v>
      </c>
      <c r="AG61" s="239">
        <v>5</v>
      </c>
      <c r="AH61" s="239">
        <v>2</v>
      </c>
      <c r="AI61" s="239">
        <v>4</v>
      </c>
      <c r="AJ61" s="239">
        <v>8</v>
      </c>
      <c r="AK61" s="239">
        <v>24</v>
      </c>
      <c r="AL61" s="239">
        <v>74</v>
      </c>
      <c r="AM61" s="239" t="s">
        <v>374</v>
      </c>
      <c r="AN61" s="239">
        <v>5</v>
      </c>
      <c r="AO61" s="239">
        <v>2</v>
      </c>
      <c r="AS61" s="239">
        <v>5</v>
      </c>
      <c r="AT61" s="239">
        <v>98</v>
      </c>
      <c r="AU61" s="239">
        <v>40</v>
      </c>
      <c r="AV61" s="239">
        <v>11</v>
      </c>
      <c r="AW61" s="239">
        <v>20</v>
      </c>
      <c r="AX61" s="239">
        <v>2</v>
      </c>
      <c r="AY61" s="239">
        <v>4</v>
      </c>
      <c r="AZ61" s="239">
        <v>4</v>
      </c>
      <c r="BA61" s="239">
        <v>21</v>
      </c>
      <c r="BB61" s="239">
        <v>63</v>
      </c>
      <c r="BC61" s="239" t="s">
        <v>384</v>
      </c>
      <c r="BD61" s="239">
        <v>5</v>
      </c>
      <c r="BE61" s="239">
        <v>1</v>
      </c>
      <c r="BI61" s="239">
        <v>5</v>
      </c>
      <c r="BJ61" s="239">
        <v>98</v>
      </c>
      <c r="BK61" s="239">
        <v>40</v>
      </c>
      <c r="BL61" s="239">
        <v>11</v>
      </c>
      <c r="BM61" s="239">
        <v>20</v>
      </c>
      <c r="CT61" s="239">
        <v>448519</v>
      </c>
      <c r="CU61" s="239">
        <v>4976125</v>
      </c>
      <c r="CV61" s="239">
        <v>44.9366956</v>
      </c>
      <c r="CW61" s="239">
        <v>-93.652473099999995</v>
      </c>
      <c r="CX61" s="239" t="s">
        <v>379</v>
      </c>
      <c r="CY61" s="239" t="s">
        <v>3003</v>
      </c>
    </row>
    <row r="62" spans="1:103" x14ac:dyDescent="0.25">
      <c r="A62" s="239">
        <v>494722</v>
      </c>
      <c r="B62" s="239">
        <v>4</v>
      </c>
      <c r="C62" s="239">
        <v>15</v>
      </c>
      <c r="D62" s="239">
        <v>6.1429999999999998</v>
      </c>
      <c r="E62" s="239">
        <v>27</v>
      </c>
      <c r="F62" s="239" t="s">
        <v>2871</v>
      </c>
      <c r="H62" s="239" t="s">
        <v>374</v>
      </c>
      <c r="I62" s="239">
        <v>25</v>
      </c>
      <c r="K62" s="239">
        <v>17009998</v>
      </c>
      <c r="M62" s="239">
        <v>8</v>
      </c>
      <c r="N62" s="239">
        <v>16</v>
      </c>
      <c r="O62" s="239">
        <v>2017</v>
      </c>
      <c r="P62" s="239" t="s">
        <v>375</v>
      </c>
      <c r="Q62" s="239">
        <v>22</v>
      </c>
      <c r="R62" s="239">
        <v>98</v>
      </c>
      <c r="S62" s="239">
        <v>4</v>
      </c>
      <c r="T62" s="239">
        <v>0</v>
      </c>
      <c r="U62" s="239">
        <v>2</v>
      </c>
      <c r="V62" s="239">
        <v>12</v>
      </c>
      <c r="W62" s="239">
        <v>10</v>
      </c>
      <c r="X62" s="239">
        <v>2</v>
      </c>
      <c r="Y62" s="239">
        <v>4</v>
      </c>
      <c r="Z62" s="239">
        <v>3</v>
      </c>
      <c r="AA62" s="239">
        <v>2</v>
      </c>
      <c r="AB62" s="239">
        <v>2</v>
      </c>
      <c r="AC62" s="239">
        <v>98</v>
      </c>
      <c r="AD62" s="239" t="s">
        <v>2895</v>
      </c>
      <c r="AF62" s="239" t="s">
        <v>2874</v>
      </c>
      <c r="AG62" s="239">
        <v>7</v>
      </c>
      <c r="AH62" s="239">
        <v>2</v>
      </c>
      <c r="AI62" s="239">
        <v>2</v>
      </c>
      <c r="AJ62" s="239">
        <v>3</v>
      </c>
      <c r="AK62" s="239">
        <v>21</v>
      </c>
      <c r="AL62" s="239">
        <v>53</v>
      </c>
      <c r="AM62" s="239" t="s">
        <v>374</v>
      </c>
      <c r="AN62" s="239">
        <v>7</v>
      </c>
      <c r="AO62" s="239">
        <v>90</v>
      </c>
      <c r="AS62" s="239">
        <v>12</v>
      </c>
      <c r="AT62" s="239">
        <v>9</v>
      </c>
      <c r="AU62" s="239">
        <v>35</v>
      </c>
      <c r="AV62" s="239">
        <v>11</v>
      </c>
      <c r="AW62" s="239">
        <v>22</v>
      </c>
      <c r="AX62" s="239">
        <v>2</v>
      </c>
      <c r="AY62" s="239">
        <v>2</v>
      </c>
      <c r="AZ62" s="239">
        <v>3</v>
      </c>
      <c r="BA62" s="239">
        <v>21</v>
      </c>
      <c r="BB62" s="239">
        <v>18</v>
      </c>
      <c r="BC62" s="239" t="s">
        <v>384</v>
      </c>
      <c r="BD62" s="239">
        <v>5</v>
      </c>
      <c r="BE62" s="239">
        <v>1</v>
      </c>
      <c r="BI62" s="239">
        <v>12</v>
      </c>
      <c r="BJ62" s="239">
        <v>9</v>
      </c>
      <c r="BK62" s="239">
        <v>35</v>
      </c>
      <c r="BL62" s="239">
        <v>11</v>
      </c>
      <c r="BM62" s="239">
        <v>22</v>
      </c>
      <c r="CT62" s="239">
        <v>448547.53372954298</v>
      </c>
      <c r="CU62" s="239">
        <v>4976121.1570646502</v>
      </c>
      <c r="CV62" s="239">
        <v>44.936661549999997</v>
      </c>
      <c r="CW62" s="239">
        <v>-93.652105239999997</v>
      </c>
      <c r="CX62" s="239" t="s">
        <v>379</v>
      </c>
      <c r="CY62" s="239" t="s">
        <v>3004</v>
      </c>
    </row>
    <row r="63" spans="1:103" x14ac:dyDescent="0.25">
      <c r="A63" s="239">
        <v>540627</v>
      </c>
      <c r="B63" s="239">
        <v>4</v>
      </c>
      <c r="C63" s="239">
        <v>15</v>
      </c>
      <c r="D63" s="239">
        <v>6.1959999999999997</v>
      </c>
      <c r="E63" s="239">
        <v>27</v>
      </c>
      <c r="F63" s="239" t="s">
        <v>2871</v>
      </c>
      <c r="H63" s="239" t="s">
        <v>374</v>
      </c>
      <c r="I63" s="239">
        <v>25</v>
      </c>
      <c r="K63" s="239">
        <v>18000920</v>
      </c>
      <c r="M63" s="239">
        <v>1</v>
      </c>
      <c r="N63" s="239">
        <v>27</v>
      </c>
      <c r="O63" s="239">
        <v>2018</v>
      </c>
      <c r="P63" s="239" t="s">
        <v>386</v>
      </c>
      <c r="Q63" s="239">
        <v>18</v>
      </c>
      <c r="S63" s="239">
        <v>5</v>
      </c>
      <c r="T63" s="239">
        <v>0</v>
      </c>
      <c r="U63" s="239">
        <v>2</v>
      </c>
      <c r="V63" s="239">
        <v>12</v>
      </c>
      <c r="W63" s="239">
        <v>10</v>
      </c>
      <c r="X63" s="239">
        <v>2</v>
      </c>
      <c r="Y63" s="239">
        <v>4</v>
      </c>
      <c r="Z63" s="239">
        <v>1</v>
      </c>
      <c r="AB63" s="239">
        <v>1</v>
      </c>
      <c r="AC63" s="239">
        <v>98</v>
      </c>
      <c r="AD63" s="239" t="s">
        <v>2895</v>
      </c>
      <c r="AF63" s="239" t="s">
        <v>2874</v>
      </c>
      <c r="AG63" s="239">
        <v>7</v>
      </c>
      <c r="AH63" s="239">
        <v>2</v>
      </c>
      <c r="AI63" s="239">
        <v>2</v>
      </c>
      <c r="AJ63" s="239">
        <v>3</v>
      </c>
      <c r="AK63" s="239">
        <v>26</v>
      </c>
      <c r="AL63" s="239">
        <v>61</v>
      </c>
      <c r="AM63" s="239" t="s">
        <v>384</v>
      </c>
      <c r="AN63" s="239">
        <v>5</v>
      </c>
      <c r="AO63" s="239">
        <v>70</v>
      </c>
      <c r="AS63" s="239">
        <v>12</v>
      </c>
      <c r="AT63" s="239">
        <v>9</v>
      </c>
      <c r="AU63" s="239">
        <v>35</v>
      </c>
      <c r="AV63" s="239">
        <v>11</v>
      </c>
      <c r="AW63" s="239">
        <v>24</v>
      </c>
      <c r="AX63" s="239">
        <v>2</v>
      </c>
      <c r="AY63" s="239">
        <v>4</v>
      </c>
      <c r="AZ63" s="239">
        <v>3</v>
      </c>
      <c r="BA63" s="239">
        <v>21</v>
      </c>
      <c r="BB63" s="239">
        <v>17</v>
      </c>
      <c r="BC63" s="239" t="s">
        <v>374</v>
      </c>
      <c r="BD63" s="239">
        <v>5</v>
      </c>
      <c r="BE63" s="239">
        <v>1</v>
      </c>
      <c r="BI63" s="239">
        <v>12</v>
      </c>
      <c r="BJ63" s="239">
        <v>9</v>
      </c>
      <c r="BK63" s="239">
        <v>35</v>
      </c>
      <c r="BL63" s="239">
        <v>11</v>
      </c>
      <c r="BM63" s="239">
        <v>24</v>
      </c>
      <c r="CT63" s="239">
        <v>448629.53405630402</v>
      </c>
      <c r="CU63" s="239">
        <v>4976147.3798059002</v>
      </c>
      <c r="CV63" s="239">
        <v>44.936903520000001</v>
      </c>
      <c r="CW63" s="239">
        <v>-93.651068710000004</v>
      </c>
      <c r="CX63" s="239" t="s">
        <v>379</v>
      </c>
      <c r="CY63" s="239" t="s">
        <v>3005</v>
      </c>
    </row>
    <row r="64" spans="1:103" x14ac:dyDescent="0.25">
      <c r="A64" s="239">
        <v>843979</v>
      </c>
      <c r="B64" s="239">
        <v>4</v>
      </c>
      <c r="C64" s="239">
        <v>15</v>
      </c>
      <c r="D64" s="239">
        <v>6.1989999999999998</v>
      </c>
      <c r="E64" s="239">
        <v>27</v>
      </c>
      <c r="F64" s="239" t="s">
        <v>2871</v>
      </c>
      <c r="H64" s="239" t="s">
        <v>374</v>
      </c>
      <c r="I64" s="239">
        <v>25</v>
      </c>
      <c r="K64" s="239" t="s">
        <v>3006</v>
      </c>
      <c r="L64" s="239">
        <v>202750123</v>
      </c>
      <c r="M64" s="239">
        <v>10</v>
      </c>
      <c r="N64" s="239">
        <v>1</v>
      </c>
      <c r="O64" s="239">
        <v>2020</v>
      </c>
      <c r="P64" s="239" t="s">
        <v>416</v>
      </c>
      <c r="Q64" s="239">
        <v>18</v>
      </c>
      <c r="S64" s="239">
        <v>4</v>
      </c>
      <c r="T64" s="239">
        <v>0</v>
      </c>
      <c r="U64" s="239">
        <v>2</v>
      </c>
      <c r="V64" s="239">
        <v>12</v>
      </c>
      <c r="W64" s="239">
        <v>10</v>
      </c>
      <c r="X64" s="239">
        <v>2</v>
      </c>
      <c r="Y64" s="239">
        <v>3</v>
      </c>
      <c r="Z64" s="239">
        <v>1</v>
      </c>
      <c r="AB64" s="239">
        <v>1</v>
      </c>
      <c r="AC64" s="239">
        <v>98</v>
      </c>
      <c r="AD64" s="239" t="s">
        <v>2895</v>
      </c>
      <c r="AF64" s="239" t="s">
        <v>2874</v>
      </c>
      <c r="AG64" s="239">
        <v>7</v>
      </c>
      <c r="AH64" s="239">
        <v>2</v>
      </c>
      <c r="AI64" s="239">
        <v>2</v>
      </c>
      <c r="AJ64" s="239">
        <v>4</v>
      </c>
      <c r="AK64" s="239">
        <v>34</v>
      </c>
      <c r="AL64" s="239">
        <v>44</v>
      </c>
      <c r="AM64" s="239" t="s">
        <v>384</v>
      </c>
      <c r="AN64" s="239">
        <v>5</v>
      </c>
      <c r="AO64" s="239">
        <v>1</v>
      </c>
      <c r="AS64" s="239">
        <v>12</v>
      </c>
      <c r="AT64" s="239">
        <v>9</v>
      </c>
      <c r="AU64" s="239">
        <v>35</v>
      </c>
      <c r="AV64" s="239">
        <v>11</v>
      </c>
      <c r="AW64" s="239">
        <v>23</v>
      </c>
      <c r="AX64" s="239">
        <v>2</v>
      </c>
      <c r="AY64" s="239">
        <v>2</v>
      </c>
      <c r="AZ64" s="239">
        <v>4</v>
      </c>
      <c r="BA64" s="239">
        <v>21</v>
      </c>
      <c r="BB64" s="239">
        <v>19</v>
      </c>
      <c r="BC64" s="239" t="s">
        <v>374</v>
      </c>
      <c r="BD64" s="239">
        <v>5</v>
      </c>
      <c r="BE64" s="239">
        <v>90</v>
      </c>
      <c r="BI64" s="239">
        <v>12</v>
      </c>
      <c r="BJ64" s="239">
        <v>9</v>
      </c>
      <c r="BK64" s="239">
        <v>35</v>
      </c>
      <c r="BL64" s="239">
        <v>11</v>
      </c>
      <c r="BM64" s="239">
        <v>23</v>
      </c>
      <c r="CT64" s="239">
        <v>448639.70166518498</v>
      </c>
      <c r="CU64" s="239">
        <v>4976137.9264160497</v>
      </c>
      <c r="CV64" s="239">
        <v>44.936819159999999</v>
      </c>
      <c r="CW64" s="239">
        <v>-93.650938890000006</v>
      </c>
      <c r="CX64" s="239" t="s">
        <v>379</v>
      </c>
      <c r="CY64" s="239" t="s">
        <v>3007</v>
      </c>
    </row>
    <row r="65" spans="1:103" x14ac:dyDescent="0.25">
      <c r="A65" s="239">
        <v>11082188</v>
      </c>
      <c r="B65" s="239">
        <v>4</v>
      </c>
      <c r="C65" s="239">
        <v>15</v>
      </c>
      <c r="D65" s="239">
        <v>6.2389999999999999</v>
      </c>
      <c r="E65" s="239">
        <v>27</v>
      </c>
      <c r="F65" s="239" t="s">
        <v>2871</v>
      </c>
      <c r="H65" s="239" t="s">
        <v>374</v>
      </c>
      <c r="I65" s="239">
        <v>25</v>
      </c>
      <c r="K65" s="239" t="s">
        <v>3008</v>
      </c>
      <c r="L65" s="239">
        <v>153350017</v>
      </c>
      <c r="M65" s="239">
        <v>11</v>
      </c>
      <c r="N65" s="239">
        <v>30</v>
      </c>
      <c r="O65" s="239">
        <v>2015</v>
      </c>
      <c r="P65" s="239" t="s">
        <v>381</v>
      </c>
      <c r="Q65" s="239">
        <v>18</v>
      </c>
      <c r="S65" s="239">
        <v>5</v>
      </c>
      <c r="T65" s="239">
        <v>0</v>
      </c>
      <c r="U65" s="239">
        <v>1</v>
      </c>
      <c r="V65" s="239">
        <v>90</v>
      </c>
      <c r="W65" s="239">
        <v>32</v>
      </c>
      <c r="X65" s="239">
        <v>4</v>
      </c>
      <c r="Y65" s="239">
        <v>4</v>
      </c>
      <c r="Z65" s="239">
        <v>4</v>
      </c>
      <c r="AA65" s="239">
        <v>4</v>
      </c>
      <c r="AB65" s="239">
        <v>3</v>
      </c>
      <c r="AC65" s="239">
        <v>98</v>
      </c>
      <c r="AD65" s="239" t="s">
        <v>2929</v>
      </c>
      <c r="AE65" s="239" t="s">
        <v>3009</v>
      </c>
      <c r="AF65" s="239" t="s">
        <v>2874</v>
      </c>
      <c r="AG65" s="239">
        <v>3</v>
      </c>
      <c r="AH65" s="239">
        <v>2</v>
      </c>
      <c r="AI65" s="239">
        <v>4</v>
      </c>
      <c r="AJ65" s="239">
        <v>3</v>
      </c>
      <c r="AK65" s="239">
        <v>21</v>
      </c>
      <c r="AL65" s="239">
        <v>26</v>
      </c>
      <c r="AM65" s="239" t="s">
        <v>374</v>
      </c>
      <c r="AN65" s="239">
        <v>5</v>
      </c>
      <c r="AS65" s="239">
        <v>7</v>
      </c>
      <c r="AT65" s="239">
        <v>98</v>
      </c>
      <c r="AU65" s="239">
        <v>35</v>
      </c>
      <c r="AV65" s="239">
        <v>11</v>
      </c>
      <c r="AW65" s="239">
        <v>20</v>
      </c>
      <c r="CT65" s="239">
        <v>448703</v>
      </c>
      <c r="CU65" s="239">
        <v>4976149</v>
      </c>
      <c r="CV65" s="239">
        <v>44.936926800000002</v>
      </c>
      <c r="CW65" s="239">
        <v>-93.650137599999994</v>
      </c>
      <c r="CX65" s="239" t="s">
        <v>379</v>
      </c>
      <c r="CY65" s="239" t="s">
        <v>3010</v>
      </c>
    </row>
    <row r="66" spans="1:103" x14ac:dyDescent="0.25">
      <c r="A66" s="239">
        <v>10754041</v>
      </c>
      <c r="B66" s="239">
        <v>4</v>
      </c>
      <c r="C66" s="239">
        <v>15</v>
      </c>
      <c r="D66" s="239">
        <v>6.3220000000000001</v>
      </c>
      <c r="E66" s="239">
        <v>27</v>
      </c>
      <c r="F66" s="239" t="s">
        <v>2871</v>
      </c>
      <c r="H66" s="239" t="s">
        <v>374</v>
      </c>
      <c r="I66" s="239">
        <v>25</v>
      </c>
      <c r="K66" s="239">
        <v>450285</v>
      </c>
      <c r="L66" s="239">
        <v>113260194</v>
      </c>
      <c r="M66" s="239">
        <v>11</v>
      </c>
      <c r="N66" s="239">
        <v>22</v>
      </c>
      <c r="O66" s="239">
        <v>2011</v>
      </c>
      <c r="P66" s="239" t="s">
        <v>391</v>
      </c>
      <c r="Q66" s="239">
        <v>16</v>
      </c>
      <c r="S66" s="239">
        <v>4</v>
      </c>
      <c r="T66" s="239">
        <v>0</v>
      </c>
      <c r="U66" s="239">
        <v>3</v>
      </c>
      <c r="V66" s="239">
        <v>1</v>
      </c>
      <c r="W66" s="239">
        <v>10</v>
      </c>
      <c r="X66" s="239">
        <v>2</v>
      </c>
      <c r="Y66" s="239">
        <v>3</v>
      </c>
      <c r="Z66" s="239">
        <v>2</v>
      </c>
      <c r="AB66" s="239">
        <v>1</v>
      </c>
      <c r="AC66" s="239">
        <v>98</v>
      </c>
      <c r="AD66" s="239" t="s">
        <v>2872</v>
      </c>
      <c r="AE66" s="239" t="s">
        <v>3011</v>
      </c>
      <c r="AF66" s="239" t="s">
        <v>2874</v>
      </c>
      <c r="AG66" s="239">
        <v>7</v>
      </c>
      <c r="AH66" s="239">
        <v>2</v>
      </c>
      <c r="AI66" s="239">
        <v>4</v>
      </c>
      <c r="AJ66" s="239">
        <v>3</v>
      </c>
      <c r="AK66" s="239">
        <v>21</v>
      </c>
      <c r="AL66" s="239">
        <v>46</v>
      </c>
      <c r="AM66" s="239" t="s">
        <v>374</v>
      </c>
      <c r="AN66" s="239">
        <v>5</v>
      </c>
      <c r="AO66" s="239">
        <v>15</v>
      </c>
      <c r="AS66" s="239">
        <v>7</v>
      </c>
      <c r="AT66" s="239">
        <v>98</v>
      </c>
      <c r="AU66" s="239">
        <v>35</v>
      </c>
      <c r="AV66" s="239">
        <v>11</v>
      </c>
      <c r="AW66" s="239">
        <v>21</v>
      </c>
      <c r="AX66" s="239">
        <v>2</v>
      </c>
      <c r="AY66" s="239">
        <v>3</v>
      </c>
      <c r="AZ66" s="239">
        <v>3</v>
      </c>
      <c r="BA66" s="239">
        <v>26</v>
      </c>
      <c r="BB66" s="239">
        <v>18</v>
      </c>
      <c r="BC66" s="239" t="s">
        <v>374</v>
      </c>
      <c r="BD66" s="239">
        <v>5</v>
      </c>
      <c r="BE66" s="239">
        <v>1</v>
      </c>
      <c r="BI66" s="239">
        <v>7</v>
      </c>
      <c r="BJ66" s="239">
        <v>98</v>
      </c>
      <c r="BK66" s="239">
        <v>35</v>
      </c>
      <c r="BL66" s="239">
        <v>11</v>
      </c>
      <c r="BM66" s="239">
        <v>21</v>
      </c>
      <c r="BN66" s="239">
        <v>2</v>
      </c>
      <c r="BO66" s="239">
        <v>2</v>
      </c>
      <c r="BP66" s="239">
        <v>3</v>
      </c>
      <c r="BQ66" s="239">
        <v>26</v>
      </c>
      <c r="BR66" s="239">
        <v>44</v>
      </c>
      <c r="BS66" s="239" t="s">
        <v>384</v>
      </c>
      <c r="BT66" s="239">
        <v>5</v>
      </c>
      <c r="BU66" s="239">
        <v>1</v>
      </c>
      <c r="BY66" s="239">
        <v>7</v>
      </c>
      <c r="BZ66" s="239">
        <v>98</v>
      </c>
      <c r="CA66" s="239">
        <v>35</v>
      </c>
      <c r="CB66" s="239">
        <v>11</v>
      </c>
      <c r="CC66" s="239">
        <v>21</v>
      </c>
      <c r="CT66" s="239">
        <v>448837</v>
      </c>
      <c r="CU66" s="239">
        <v>4976162</v>
      </c>
      <c r="CV66" s="239">
        <v>44.937054099999997</v>
      </c>
      <c r="CW66" s="239">
        <v>-93.648446199999995</v>
      </c>
      <c r="CX66" s="239" t="s">
        <v>379</v>
      </c>
      <c r="CY66" s="239" t="s">
        <v>3012</v>
      </c>
    </row>
    <row r="67" spans="1:103" x14ac:dyDescent="0.25">
      <c r="A67" s="239">
        <v>10957786</v>
      </c>
      <c r="B67" s="239">
        <v>4</v>
      </c>
      <c r="C67" s="239">
        <v>15</v>
      </c>
      <c r="D67" s="239">
        <v>6.3440000000000003</v>
      </c>
      <c r="E67" s="239">
        <v>27</v>
      </c>
      <c r="F67" s="239" t="s">
        <v>2871</v>
      </c>
      <c r="H67" s="239" t="s">
        <v>374</v>
      </c>
      <c r="I67" s="239">
        <v>25</v>
      </c>
      <c r="K67" s="239">
        <v>14005840</v>
      </c>
      <c r="L67" s="239">
        <v>141330144</v>
      </c>
      <c r="M67" s="239">
        <v>5</v>
      </c>
      <c r="N67" s="239">
        <v>13</v>
      </c>
      <c r="O67" s="239">
        <v>2014</v>
      </c>
      <c r="P67" s="239" t="s">
        <v>391</v>
      </c>
      <c r="Q67" s="239">
        <v>17</v>
      </c>
      <c r="S67" s="239">
        <v>5</v>
      </c>
      <c r="T67" s="239">
        <v>0</v>
      </c>
      <c r="U67" s="239">
        <v>2</v>
      </c>
      <c r="V67" s="239">
        <v>1</v>
      </c>
      <c r="W67" s="239">
        <v>10</v>
      </c>
      <c r="X67" s="239">
        <v>2</v>
      </c>
      <c r="Y67" s="239">
        <v>1</v>
      </c>
      <c r="Z67" s="239">
        <v>2</v>
      </c>
      <c r="AB67" s="239">
        <v>1</v>
      </c>
      <c r="AC67" s="239">
        <v>98</v>
      </c>
      <c r="AD67" s="239" t="s">
        <v>2893</v>
      </c>
      <c r="AE67" s="239" t="s">
        <v>3013</v>
      </c>
      <c r="AF67" s="239" t="s">
        <v>2874</v>
      </c>
      <c r="AG67" s="239">
        <v>7</v>
      </c>
      <c r="AH67" s="239">
        <v>2</v>
      </c>
      <c r="AI67" s="239">
        <v>2</v>
      </c>
      <c r="AJ67" s="239">
        <v>3</v>
      </c>
      <c r="AK67" s="239">
        <v>21</v>
      </c>
      <c r="AL67" s="239">
        <v>16</v>
      </c>
      <c r="AM67" s="239" t="s">
        <v>384</v>
      </c>
      <c r="AN67" s="239">
        <v>5</v>
      </c>
      <c r="AO67" s="239">
        <v>15</v>
      </c>
      <c r="AS67" s="239">
        <v>7</v>
      </c>
      <c r="AT67" s="239">
        <v>98</v>
      </c>
      <c r="AU67" s="239">
        <v>35</v>
      </c>
      <c r="AV67" s="239">
        <v>11</v>
      </c>
      <c r="AW67" s="239">
        <v>21</v>
      </c>
      <c r="AX67" s="239">
        <v>2</v>
      </c>
      <c r="AY67" s="239">
        <v>2</v>
      </c>
      <c r="AZ67" s="239">
        <v>3</v>
      </c>
      <c r="BA67" s="239">
        <v>8</v>
      </c>
      <c r="BB67" s="239">
        <v>67</v>
      </c>
      <c r="BC67" s="239" t="s">
        <v>384</v>
      </c>
      <c r="BD67" s="239">
        <v>5</v>
      </c>
      <c r="BE67" s="239">
        <v>1</v>
      </c>
      <c r="BI67" s="239">
        <v>7</v>
      </c>
      <c r="BJ67" s="239">
        <v>98</v>
      </c>
      <c r="BK67" s="239">
        <v>35</v>
      </c>
      <c r="BL67" s="239">
        <v>11</v>
      </c>
      <c r="BM67" s="239">
        <v>21</v>
      </c>
      <c r="CT67" s="239">
        <v>448872</v>
      </c>
      <c r="CU67" s="239">
        <v>4976164</v>
      </c>
      <c r="CV67" s="239">
        <v>44.937068699999998</v>
      </c>
      <c r="CW67" s="239">
        <v>-93.6479973</v>
      </c>
      <c r="CX67" s="239" t="s">
        <v>379</v>
      </c>
      <c r="CY67" s="239" t="s">
        <v>3014</v>
      </c>
    </row>
    <row r="68" spans="1:103" x14ac:dyDescent="0.25">
      <c r="A68" s="239">
        <v>10798609</v>
      </c>
      <c r="B68" s="239">
        <v>4</v>
      </c>
      <c r="C68" s="239">
        <v>15</v>
      </c>
      <c r="D68" s="239">
        <v>6.3620000000000001</v>
      </c>
      <c r="E68" s="239">
        <v>27</v>
      </c>
      <c r="F68" s="239" t="s">
        <v>2871</v>
      </c>
      <c r="H68" s="239" t="s">
        <v>374</v>
      </c>
      <c r="I68" s="239">
        <v>25</v>
      </c>
      <c r="K68" s="239" t="s">
        <v>3015</v>
      </c>
      <c r="L68" s="239">
        <v>121740004</v>
      </c>
      <c r="M68" s="239">
        <v>6</v>
      </c>
      <c r="N68" s="239">
        <v>21</v>
      </c>
      <c r="O68" s="239">
        <v>2012</v>
      </c>
      <c r="P68" s="239" t="s">
        <v>416</v>
      </c>
      <c r="Q68" s="239">
        <v>22</v>
      </c>
      <c r="S68" s="239">
        <v>5</v>
      </c>
      <c r="T68" s="239">
        <v>0</v>
      </c>
      <c r="U68" s="239">
        <v>2</v>
      </c>
      <c r="V68" s="239">
        <v>5</v>
      </c>
      <c r="W68" s="239">
        <v>10</v>
      </c>
      <c r="X68" s="239">
        <v>3</v>
      </c>
      <c r="Y68" s="239">
        <v>4</v>
      </c>
      <c r="Z68" s="239">
        <v>1</v>
      </c>
      <c r="AB68" s="239">
        <v>1</v>
      </c>
      <c r="AC68" s="239">
        <v>98</v>
      </c>
      <c r="AD68" s="239" t="s">
        <v>3016</v>
      </c>
      <c r="AE68" s="239" t="s">
        <v>3017</v>
      </c>
      <c r="AF68" s="239" t="s">
        <v>2874</v>
      </c>
      <c r="AG68" s="239">
        <v>10</v>
      </c>
      <c r="AH68" s="239">
        <v>2</v>
      </c>
      <c r="AI68" s="239">
        <v>3</v>
      </c>
      <c r="AJ68" s="239">
        <v>6</v>
      </c>
      <c r="AK68" s="239">
        <v>24</v>
      </c>
      <c r="AL68" s="239">
        <v>33</v>
      </c>
      <c r="AM68" s="239" t="s">
        <v>374</v>
      </c>
      <c r="AN68" s="239">
        <v>1</v>
      </c>
      <c r="AO68" s="239">
        <v>18</v>
      </c>
      <c r="AP68" s="239">
        <v>15</v>
      </c>
      <c r="AS68" s="239">
        <v>7</v>
      </c>
      <c r="AT68" s="239">
        <v>2</v>
      </c>
      <c r="AU68" s="239">
        <v>35</v>
      </c>
      <c r="AV68" s="239">
        <v>11</v>
      </c>
      <c r="AW68" s="239">
        <v>21</v>
      </c>
      <c r="AX68" s="239">
        <v>2</v>
      </c>
      <c r="AY68" s="239">
        <v>2</v>
      </c>
      <c r="AZ68" s="239">
        <v>4</v>
      </c>
      <c r="BA68" s="239">
        <v>21</v>
      </c>
      <c r="BB68" s="239">
        <v>17</v>
      </c>
      <c r="BC68" s="239" t="s">
        <v>374</v>
      </c>
      <c r="BD68" s="239">
        <v>5</v>
      </c>
      <c r="BE68" s="239">
        <v>1</v>
      </c>
      <c r="BI68" s="239">
        <v>7</v>
      </c>
      <c r="BJ68" s="239">
        <v>2</v>
      </c>
      <c r="BK68" s="239">
        <v>35</v>
      </c>
      <c r="BL68" s="239">
        <v>11</v>
      </c>
      <c r="BM68" s="239">
        <v>21</v>
      </c>
      <c r="CT68" s="239">
        <v>448900</v>
      </c>
      <c r="CU68" s="239">
        <v>4976163</v>
      </c>
      <c r="CV68" s="239">
        <v>44.937067200000001</v>
      </c>
      <c r="CW68" s="239">
        <v>-93.647636599999998</v>
      </c>
      <c r="CX68" s="239" t="s">
        <v>379</v>
      </c>
      <c r="CY68" s="239" t="s">
        <v>3018</v>
      </c>
    </row>
    <row r="69" spans="1:103" x14ac:dyDescent="0.25">
      <c r="A69" s="239">
        <v>10801288</v>
      </c>
      <c r="B69" s="239">
        <v>4</v>
      </c>
      <c r="C69" s="239">
        <v>15</v>
      </c>
      <c r="D69" s="239">
        <v>6.3620000000000001</v>
      </c>
      <c r="E69" s="239">
        <v>27</v>
      </c>
      <c r="F69" s="239" t="s">
        <v>2871</v>
      </c>
      <c r="H69" s="239" t="s">
        <v>374</v>
      </c>
      <c r="I69" s="239">
        <v>25</v>
      </c>
      <c r="K69" s="239">
        <v>75211</v>
      </c>
      <c r="L69" s="239">
        <v>122190110</v>
      </c>
      <c r="M69" s="239">
        <v>8</v>
      </c>
      <c r="N69" s="239">
        <v>6</v>
      </c>
      <c r="O69" s="239">
        <v>2012</v>
      </c>
      <c r="P69" s="239" t="s">
        <v>381</v>
      </c>
      <c r="Q69" s="239">
        <v>13</v>
      </c>
      <c r="R69" s="239" t="s">
        <v>393</v>
      </c>
      <c r="S69" s="239">
        <v>5</v>
      </c>
      <c r="T69" s="239">
        <v>0</v>
      </c>
      <c r="U69" s="239">
        <v>2</v>
      </c>
      <c r="V69" s="239">
        <v>1</v>
      </c>
      <c r="W69" s="239">
        <v>10</v>
      </c>
      <c r="X69" s="239">
        <v>90</v>
      </c>
      <c r="Y69" s="239">
        <v>1</v>
      </c>
      <c r="Z69" s="239">
        <v>1</v>
      </c>
      <c r="AB69" s="239">
        <v>1</v>
      </c>
      <c r="AC69" s="239">
        <v>98</v>
      </c>
      <c r="AD69" s="239" t="s">
        <v>3019</v>
      </c>
      <c r="AE69" s="239" t="s">
        <v>3013</v>
      </c>
      <c r="AF69" s="239" t="s">
        <v>2874</v>
      </c>
      <c r="AG69" s="239">
        <v>7</v>
      </c>
      <c r="AH69" s="239">
        <v>2</v>
      </c>
      <c r="AI69" s="239">
        <v>2</v>
      </c>
      <c r="AJ69" s="239">
        <v>3</v>
      </c>
      <c r="AK69" s="239">
        <v>21</v>
      </c>
      <c r="AL69" s="239">
        <v>48</v>
      </c>
      <c r="AM69" s="239" t="s">
        <v>384</v>
      </c>
      <c r="AN69" s="239">
        <v>5</v>
      </c>
      <c r="AO69" s="239">
        <v>15</v>
      </c>
      <c r="AS69" s="239">
        <v>7</v>
      </c>
      <c r="AT69" s="239">
        <v>98</v>
      </c>
      <c r="AU69" s="239">
        <v>35</v>
      </c>
      <c r="AV69" s="239">
        <v>11</v>
      </c>
      <c r="AW69" s="239">
        <v>21</v>
      </c>
      <c r="AX69" s="239">
        <v>2</v>
      </c>
      <c r="AY69" s="239">
        <v>2</v>
      </c>
      <c r="AZ69" s="239">
        <v>3</v>
      </c>
      <c r="BA69" s="239">
        <v>26</v>
      </c>
      <c r="BB69" s="239">
        <v>62</v>
      </c>
      <c r="BC69" s="239" t="s">
        <v>384</v>
      </c>
      <c r="BD69" s="239">
        <v>5</v>
      </c>
      <c r="BE69" s="239">
        <v>1</v>
      </c>
      <c r="BI69" s="239">
        <v>7</v>
      </c>
      <c r="BJ69" s="239">
        <v>98</v>
      </c>
      <c r="BK69" s="239">
        <v>35</v>
      </c>
      <c r="BL69" s="239">
        <v>11</v>
      </c>
      <c r="BM69" s="239">
        <v>21</v>
      </c>
      <c r="CT69" s="239">
        <v>448900</v>
      </c>
      <c r="CU69" s="239">
        <v>4976163</v>
      </c>
      <c r="CV69" s="239">
        <v>44.937067200000001</v>
      </c>
      <c r="CW69" s="239">
        <v>-93.647636599999998</v>
      </c>
      <c r="CX69" s="239" t="s">
        <v>379</v>
      </c>
      <c r="CY69" s="239" t="s">
        <v>3020</v>
      </c>
    </row>
    <row r="70" spans="1:103" x14ac:dyDescent="0.25">
      <c r="A70" s="239">
        <v>377297</v>
      </c>
      <c r="B70" s="239">
        <v>4</v>
      </c>
      <c r="C70" s="239">
        <v>15</v>
      </c>
      <c r="D70" s="239">
        <v>6.38</v>
      </c>
      <c r="E70" s="239">
        <v>27</v>
      </c>
      <c r="F70" s="239" t="s">
        <v>2871</v>
      </c>
      <c r="H70" s="239" t="s">
        <v>374</v>
      </c>
      <c r="I70" s="239">
        <v>25</v>
      </c>
      <c r="K70" s="239">
        <v>16003891</v>
      </c>
      <c r="M70" s="239">
        <v>9</v>
      </c>
      <c r="N70" s="239">
        <v>6</v>
      </c>
      <c r="O70" s="239">
        <v>2016</v>
      </c>
      <c r="P70" s="239" t="s">
        <v>391</v>
      </c>
      <c r="Q70" s="239">
        <v>22</v>
      </c>
      <c r="S70" s="239">
        <v>5</v>
      </c>
      <c r="T70" s="239">
        <v>0</v>
      </c>
      <c r="U70" s="239">
        <v>1</v>
      </c>
      <c r="W70" s="239">
        <v>28</v>
      </c>
      <c r="X70" s="239">
        <v>2</v>
      </c>
      <c r="Y70" s="239">
        <v>4</v>
      </c>
      <c r="Z70" s="239">
        <v>3</v>
      </c>
      <c r="AB70" s="239">
        <v>2</v>
      </c>
      <c r="AC70" s="239">
        <v>98</v>
      </c>
      <c r="AD70" s="239" t="s">
        <v>2895</v>
      </c>
      <c r="AF70" s="239" t="s">
        <v>2874</v>
      </c>
      <c r="AG70" s="239">
        <v>3</v>
      </c>
      <c r="AH70" s="239">
        <v>2</v>
      </c>
      <c r="AI70" s="239">
        <v>3</v>
      </c>
      <c r="AJ70" s="239">
        <v>4</v>
      </c>
      <c r="AK70" s="239">
        <v>21</v>
      </c>
      <c r="AL70" s="239">
        <v>17</v>
      </c>
      <c r="AM70" s="239" t="s">
        <v>374</v>
      </c>
      <c r="AN70" s="239">
        <v>5</v>
      </c>
      <c r="AO70" s="239">
        <v>68</v>
      </c>
      <c r="AS70" s="239">
        <v>14</v>
      </c>
      <c r="AT70" s="239">
        <v>9</v>
      </c>
      <c r="AU70" s="239">
        <v>35</v>
      </c>
      <c r="AV70" s="239">
        <v>11</v>
      </c>
      <c r="AW70" s="239">
        <v>21</v>
      </c>
      <c r="CT70" s="239">
        <v>448924.38615764503</v>
      </c>
      <c r="CU70" s="239">
        <v>4976159.6988460403</v>
      </c>
      <c r="CV70" s="239">
        <v>44.937035649999999</v>
      </c>
      <c r="CW70" s="239">
        <v>-93.647333239999995</v>
      </c>
      <c r="CX70" s="239" t="s">
        <v>379</v>
      </c>
      <c r="CY70" s="239" t="s">
        <v>3021</v>
      </c>
    </row>
    <row r="71" spans="1:103" x14ac:dyDescent="0.25">
      <c r="A71" s="239">
        <v>10985006</v>
      </c>
      <c r="B71" s="239">
        <v>4</v>
      </c>
      <c r="C71" s="239">
        <v>15</v>
      </c>
      <c r="D71" s="239">
        <v>6.43</v>
      </c>
      <c r="E71" s="239">
        <v>27</v>
      </c>
      <c r="F71" s="239" t="s">
        <v>2871</v>
      </c>
      <c r="H71" s="239" t="s">
        <v>374</v>
      </c>
      <c r="I71" s="239">
        <v>25</v>
      </c>
      <c r="K71" s="239">
        <v>14012750</v>
      </c>
      <c r="L71" s="239">
        <v>142650093</v>
      </c>
      <c r="M71" s="239">
        <v>9</v>
      </c>
      <c r="N71" s="239">
        <v>21</v>
      </c>
      <c r="O71" s="239">
        <v>2014</v>
      </c>
      <c r="P71" s="239" t="s">
        <v>389</v>
      </c>
      <c r="Q71" s="239">
        <v>10</v>
      </c>
      <c r="S71" s="239">
        <v>4</v>
      </c>
      <c r="T71" s="239">
        <v>0</v>
      </c>
      <c r="U71" s="239">
        <v>1</v>
      </c>
      <c r="V71" s="239">
        <v>7</v>
      </c>
      <c r="W71" s="239">
        <v>26</v>
      </c>
      <c r="X71" s="239">
        <v>2</v>
      </c>
      <c r="Y71" s="239">
        <v>1</v>
      </c>
      <c r="Z71" s="239">
        <v>1</v>
      </c>
      <c r="AB71" s="239">
        <v>1</v>
      </c>
      <c r="AC71" s="239">
        <v>98</v>
      </c>
      <c r="AD71" s="239" t="s">
        <v>2893</v>
      </c>
      <c r="AE71" s="239" t="s">
        <v>3022</v>
      </c>
      <c r="AF71" s="239" t="s">
        <v>2874</v>
      </c>
      <c r="AG71" s="239">
        <v>3</v>
      </c>
      <c r="AH71" s="239">
        <v>2</v>
      </c>
      <c r="AI71" s="239">
        <v>2</v>
      </c>
      <c r="AJ71" s="239">
        <v>4</v>
      </c>
      <c r="AK71" s="239">
        <v>21</v>
      </c>
      <c r="AL71" s="239">
        <v>45</v>
      </c>
      <c r="AM71" s="239" t="s">
        <v>384</v>
      </c>
      <c r="AN71" s="239">
        <v>5</v>
      </c>
      <c r="AO71" s="239">
        <v>21</v>
      </c>
      <c r="AS71" s="239">
        <v>7</v>
      </c>
      <c r="AT71" s="239">
        <v>98</v>
      </c>
      <c r="AU71" s="239">
        <v>35</v>
      </c>
      <c r="AV71" s="239">
        <v>11</v>
      </c>
      <c r="AW71" s="239">
        <v>20</v>
      </c>
      <c r="CT71" s="239">
        <v>449010</v>
      </c>
      <c r="CU71" s="239">
        <v>4976161</v>
      </c>
      <c r="CV71" s="239">
        <v>44.937052399999999</v>
      </c>
      <c r="CW71" s="239">
        <v>-93.646249600000004</v>
      </c>
      <c r="CX71" s="239" t="s">
        <v>379</v>
      </c>
      <c r="CY71" s="239" t="s">
        <v>3023</v>
      </c>
    </row>
    <row r="72" spans="1:103" x14ac:dyDescent="0.25">
      <c r="A72" s="239">
        <v>491320</v>
      </c>
      <c r="B72" s="239">
        <v>4</v>
      </c>
      <c r="C72" s="239">
        <v>15</v>
      </c>
      <c r="D72" s="239">
        <v>6.4370000000000003</v>
      </c>
      <c r="E72" s="239">
        <v>27</v>
      </c>
      <c r="F72" s="239" t="s">
        <v>2871</v>
      </c>
      <c r="H72" s="239" t="s">
        <v>374</v>
      </c>
      <c r="I72" s="239">
        <v>25</v>
      </c>
      <c r="K72" s="239" t="s">
        <v>3024</v>
      </c>
      <c r="M72" s="239">
        <v>7</v>
      </c>
      <c r="N72" s="239">
        <v>28</v>
      </c>
      <c r="O72" s="239">
        <v>2017</v>
      </c>
      <c r="P72" s="239" t="s">
        <v>383</v>
      </c>
      <c r="Q72" s="239">
        <v>16</v>
      </c>
      <c r="R72" s="239" t="s">
        <v>393</v>
      </c>
      <c r="S72" s="239">
        <v>5</v>
      </c>
      <c r="T72" s="239">
        <v>0</v>
      </c>
      <c r="U72" s="239">
        <v>2</v>
      </c>
      <c r="W72" s="239">
        <v>11</v>
      </c>
      <c r="X72" s="239">
        <v>2</v>
      </c>
      <c r="Y72" s="239">
        <v>1</v>
      </c>
      <c r="Z72" s="239">
        <v>1</v>
      </c>
      <c r="AB72" s="239">
        <v>1</v>
      </c>
      <c r="AC72" s="239">
        <v>98</v>
      </c>
      <c r="AD72" s="239" t="s">
        <v>2895</v>
      </c>
      <c r="AF72" s="239" t="s">
        <v>2874</v>
      </c>
      <c r="AG72" s="239">
        <v>90</v>
      </c>
      <c r="AH72" s="239">
        <v>3</v>
      </c>
      <c r="AI72" s="239">
        <v>2</v>
      </c>
      <c r="AJ72" s="239">
        <v>3</v>
      </c>
      <c r="AK72" s="239">
        <v>20</v>
      </c>
      <c r="AS72" s="239">
        <v>12</v>
      </c>
      <c r="AT72" s="239">
        <v>9</v>
      </c>
      <c r="AU72" s="239">
        <v>30</v>
      </c>
      <c r="AV72" s="239">
        <v>11</v>
      </c>
      <c r="AW72" s="239">
        <v>21</v>
      </c>
      <c r="AX72" s="239">
        <v>1</v>
      </c>
      <c r="AY72" s="239">
        <v>33</v>
      </c>
      <c r="AZ72" s="239">
        <v>3</v>
      </c>
      <c r="BA72" s="239">
        <v>99</v>
      </c>
      <c r="BI72" s="239">
        <v>12</v>
      </c>
      <c r="BJ72" s="239">
        <v>9</v>
      </c>
      <c r="BK72" s="239">
        <v>30</v>
      </c>
      <c r="BL72" s="239">
        <v>11</v>
      </c>
      <c r="BM72" s="239">
        <v>21</v>
      </c>
      <c r="CT72" s="239">
        <v>449014.76816010498</v>
      </c>
      <c r="CU72" s="239">
        <v>4976158.4923281204</v>
      </c>
      <c r="CV72" s="239">
        <v>44.937031279999999</v>
      </c>
      <c r="CW72" s="239">
        <v>-93.646187690000005</v>
      </c>
      <c r="CX72" s="239" t="s">
        <v>379</v>
      </c>
      <c r="CY72" s="239" t="s">
        <v>3025</v>
      </c>
    </row>
    <row r="73" spans="1:103" x14ac:dyDescent="0.25">
      <c r="A73" s="239">
        <v>447088</v>
      </c>
      <c r="B73" s="239">
        <v>4</v>
      </c>
      <c r="C73" s="239">
        <v>15</v>
      </c>
      <c r="D73" s="239">
        <v>6.44</v>
      </c>
      <c r="E73" s="239">
        <v>27</v>
      </c>
      <c r="F73" s="239" t="s">
        <v>2871</v>
      </c>
      <c r="H73" s="239" t="s">
        <v>374</v>
      </c>
      <c r="I73" s="239">
        <v>25</v>
      </c>
      <c r="K73" s="239">
        <v>17004307</v>
      </c>
      <c r="M73" s="239">
        <v>4</v>
      </c>
      <c r="N73" s="239">
        <v>22</v>
      </c>
      <c r="O73" s="239">
        <v>2017</v>
      </c>
      <c r="P73" s="239" t="s">
        <v>386</v>
      </c>
      <c r="Q73" s="239">
        <v>13</v>
      </c>
      <c r="R73" s="239" t="s">
        <v>393</v>
      </c>
      <c r="S73" s="239">
        <v>4</v>
      </c>
      <c r="T73" s="239">
        <v>0</v>
      </c>
      <c r="U73" s="239">
        <v>1</v>
      </c>
      <c r="W73" s="239">
        <v>9</v>
      </c>
      <c r="X73" s="239">
        <v>4</v>
      </c>
      <c r="Y73" s="239">
        <v>1</v>
      </c>
      <c r="Z73" s="239">
        <v>1</v>
      </c>
      <c r="AB73" s="239">
        <v>1</v>
      </c>
      <c r="AC73" s="239">
        <v>98</v>
      </c>
      <c r="AD73" s="239" t="s">
        <v>2895</v>
      </c>
      <c r="AF73" s="239" t="s">
        <v>2874</v>
      </c>
      <c r="AG73" s="239">
        <v>2</v>
      </c>
      <c r="AH73" s="239">
        <v>2</v>
      </c>
      <c r="AI73" s="239">
        <v>2</v>
      </c>
      <c r="AJ73" s="239">
        <v>3</v>
      </c>
      <c r="AK73" s="239">
        <v>21</v>
      </c>
      <c r="AL73" s="239">
        <v>35</v>
      </c>
      <c r="AM73" s="239" t="s">
        <v>374</v>
      </c>
      <c r="AN73" s="239">
        <v>5</v>
      </c>
      <c r="AO73" s="239">
        <v>10</v>
      </c>
      <c r="AS73" s="239">
        <v>12</v>
      </c>
      <c r="AT73" s="239">
        <v>23</v>
      </c>
      <c r="AU73" s="239">
        <v>35</v>
      </c>
      <c r="AV73" s="239">
        <v>11</v>
      </c>
      <c r="AW73" s="239">
        <v>21</v>
      </c>
      <c r="AX73" s="239">
        <v>6</v>
      </c>
      <c r="BB73" s="239">
        <v>43</v>
      </c>
      <c r="BC73" s="239" t="s">
        <v>374</v>
      </c>
      <c r="BD73" s="239">
        <v>5</v>
      </c>
      <c r="BE73" s="239">
        <v>90</v>
      </c>
      <c r="BG73" s="239">
        <v>36</v>
      </c>
      <c r="BH73" s="239">
        <v>7</v>
      </c>
      <c r="CT73" s="239">
        <v>449020.271510905</v>
      </c>
      <c r="CU73" s="239">
        <v>4976157.1165437195</v>
      </c>
      <c r="CV73" s="239">
        <v>44.937019290000002</v>
      </c>
      <c r="CW73" s="239">
        <v>-93.646117810000007</v>
      </c>
      <c r="CX73" s="239" t="s">
        <v>379</v>
      </c>
      <c r="CY73" s="239" t="s">
        <v>3026</v>
      </c>
    </row>
    <row r="74" spans="1:103" x14ac:dyDescent="0.25">
      <c r="A74" s="239">
        <v>10870370</v>
      </c>
      <c r="B74" s="239">
        <v>4</v>
      </c>
      <c r="C74" s="239">
        <v>15</v>
      </c>
      <c r="D74" s="239">
        <v>6.4480000000000004</v>
      </c>
      <c r="E74" s="239">
        <v>27</v>
      </c>
      <c r="F74" s="239" t="s">
        <v>2871</v>
      </c>
      <c r="H74" s="239" t="s">
        <v>374</v>
      </c>
      <c r="I74" s="239">
        <v>25</v>
      </c>
      <c r="K74" s="239" t="s">
        <v>3027</v>
      </c>
      <c r="L74" s="239">
        <v>130920079</v>
      </c>
      <c r="M74" s="239">
        <v>4</v>
      </c>
      <c r="N74" s="239">
        <v>1</v>
      </c>
      <c r="O74" s="239">
        <v>2013</v>
      </c>
      <c r="P74" s="239" t="s">
        <v>381</v>
      </c>
      <c r="Q74" s="239">
        <v>17</v>
      </c>
      <c r="S74" s="239">
        <v>5</v>
      </c>
      <c r="T74" s="239">
        <v>0</v>
      </c>
      <c r="U74" s="239">
        <v>2</v>
      </c>
      <c r="V74" s="239">
        <v>3</v>
      </c>
      <c r="W74" s="239">
        <v>10</v>
      </c>
      <c r="X74" s="239">
        <v>4</v>
      </c>
      <c r="Y74" s="239">
        <v>1</v>
      </c>
      <c r="Z74" s="239">
        <v>1</v>
      </c>
      <c r="AB74" s="239">
        <v>1</v>
      </c>
      <c r="AC74" s="239">
        <v>98</v>
      </c>
      <c r="AD74" s="239" t="s">
        <v>3016</v>
      </c>
      <c r="AE74" s="239" t="s">
        <v>3028</v>
      </c>
      <c r="AF74" s="239" t="s">
        <v>2874</v>
      </c>
      <c r="AG74" s="239">
        <v>9</v>
      </c>
      <c r="AH74" s="239">
        <v>2</v>
      </c>
      <c r="AI74" s="239">
        <v>4</v>
      </c>
      <c r="AJ74" s="239">
        <v>7</v>
      </c>
      <c r="AK74" s="239">
        <v>24</v>
      </c>
      <c r="AL74" s="239">
        <v>39</v>
      </c>
      <c r="AM74" s="239" t="s">
        <v>384</v>
      </c>
      <c r="AN74" s="239">
        <v>5</v>
      </c>
      <c r="AO74" s="239">
        <v>10</v>
      </c>
      <c r="AS74" s="239">
        <v>7</v>
      </c>
      <c r="AT74" s="239">
        <v>2</v>
      </c>
      <c r="AU74" s="239">
        <v>35</v>
      </c>
      <c r="AV74" s="239">
        <v>11</v>
      </c>
      <c r="AW74" s="239">
        <v>20</v>
      </c>
      <c r="AX74" s="239">
        <v>2</v>
      </c>
      <c r="AY74" s="239">
        <v>4</v>
      </c>
      <c r="AZ74" s="239">
        <v>5</v>
      </c>
      <c r="BA74" s="239">
        <v>23</v>
      </c>
      <c r="BB74" s="239">
        <v>43</v>
      </c>
      <c r="BC74" s="239" t="s">
        <v>374</v>
      </c>
      <c r="BD74" s="239">
        <v>5</v>
      </c>
      <c r="BE74" s="239">
        <v>1</v>
      </c>
      <c r="BI74" s="239">
        <v>7</v>
      </c>
      <c r="BJ74" s="239">
        <v>2</v>
      </c>
      <c r="BK74" s="239">
        <v>35</v>
      </c>
      <c r="BL74" s="239">
        <v>11</v>
      </c>
      <c r="BM74" s="239">
        <v>20</v>
      </c>
      <c r="CT74" s="239">
        <v>449039</v>
      </c>
      <c r="CU74" s="239">
        <v>4976156</v>
      </c>
      <c r="CV74" s="239">
        <v>44.937015100000004</v>
      </c>
      <c r="CW74" s="239">
        <v>-93.645882400000005</v>
      </c>
      <c r="CX74" s="239" t="s">
        <v>379</v>
      </c>
      <c r="CY74" s="239" t="s">
        <v>3029</v>
      </c>
    </row>
    <row r="75" spans="1:103" x14ac:dyDescent="0.25">
      <c r="A75" s="239">
        <v>450093</v>
      </c>
      <c r="B75" s="239">
        <v>4</v>
      </c>
      <c r="C75" s="239">
        <v>15</v>
      </c>
      <c r="D75" s="239">
        <v>6.45</v>
      </c>
      <c r="E75" s="239">
        <v>27</v>
      </c>
      <c r="F75" s="239" t="s">
        <v>2871</v>
      </c>
      <c r="H75" s="239" t="s">
        <v>374</v>
      </c>
      <c r="I75" s="239">
        <v>25</v>
      </c>
      <c r="K75" s="239" t="s">
        <v>3030</v>
      </c>
      <c r="M75" s="239">
        <v>5</v>
      </c>
      <c r="N75" s="239">
        <v>6</v>
      </c>
      <c r="O75" s="239">
        <v>2017</v>
      </c>
      <c r="P75" s="239" t="s">
        <v>386</v>
      </c>
      <c r="Q75" s="239">
        <v>11</v>
      </c>
      <c r="R75" s="239" t="s">
        <v>393</v>
      </c>
      <c r="S75" s="239">
        <v>5</v>
      </c>
      <c r="T75" s="239">
        <v>0</v>
      </c>
      <c r="U75" s="239">
        <v>2</v>
      </c>
      <c r="V75" s="239">
        <v>5</v>
      </c>
      <c r="W75" s="239">
        <v>10</v>
      </c>
      <c r="X75" s="239">
        <v>4</v>
      </c>
      <c r="Y75" s="239">
        <v>1</v>
      </c>
      <c r="Z75" s="239">
        <v>1</v>
      </c>
      <c r="AB75" s="239">
        <v>1</v>
      </c>
      <c r="AC75" s="239">
        <v>98</v>
      </c>
      <c r="AD75" s="239" t="s">
        <v>2895</v>
      </c>
      <c r="AF75" s="239" t="s">
        <v>2874</v>
      </c>
      <c r="AG75" s="239">
        <v>10</v>
      </c>
      <c r="AH75" s="239">
        <v>2</v>
      </c>
      <c r="AI75" s="239">
        <v>4</v>
      </c>
      <c r="AJ75" s="239">
        <v>3</v>
      </c>
      <c r="AK75" s="239">
        <v>21</v>
      </c>
      <c r="AL75" s="239">
        <v>54</v>
      </c>
      <c r="AM75" s="239" t="s">
        <v>374</v>
      </c>
      <c r="AN75" s="239">
        <v>5</v>
      </c>
      <c r="AO75" s="239">
        <v>1</v>
      </c>
      <c r="AS75" s="239">
        <v>12</v>
      </c>
      <c r="AT75" s="239">
        <v>23</v>
      </c>
      <c r="AU75" s="239">
        <v>35</v>
      </c>
      <c r="AV75" s="239">
        <v>11</v>
      </c>
      <c r="AW75" s="239">
        <v>21</v>
      </c>
      <c r="AX75" s="239">
        <v>2</v>
      </c>
      <c r="AY75" s="239">
        <v>2</v>
      </c>
      <c r="AZ75" s="239">
        <v>3</v>
      </c>
      <c r="BA75" s="239">
        <v>24</v>
      </c>
      <c r="BB75" s="239">
        <v>75</v>
      </c>
      <c r="BC75" s="239" t="s">
        <v>384</v>
      </c>
      <c r="BD75" s="239">
        <v>5</v>
      </c>
      <c r="BE75" s="239">
        <v>90</v>
      </c>
      <c r="BI75" s="239">
        <v>12</v>
      </c>
      <c r="BJ75" s="239">
        <v>23</v>
      </c>
      <c r="BK75" s="239">
        <v>35</v>
      </c>
      <c r="BL75" s="239">
        <v>11</v>
      </c>
      <c r="BM75" s="239">
        <v>21</v>
      </c>
      <c r="CT75" s="239">
        <v>449035.934869105</v>
      </c>
      <c r="CU75" s="239">
        <v>4976156.9048249498</v>
      </c>
      <c r="CV75" s="239">
        <v>44.937018510000001</v>
      </c>
      <c r="CW75" s="239">
        <v>-93.645919280000001</v>
      </c>
      <c r="CX75" s="239" t="s">
        <v>379</v>
      </c>
      <c r="CY75" s="239" t="s">
        <v>3031</v>
      </c>
    </row>
    <row r="76" spans="1:103" x14ac:dyDescent="0.25">
      <c r="A76" s="239">
        <v>656937</v>
      </c>
      <c r="B76" s="239">
        <v>4</v>
      </c>
      <c r="C76" s="239">
        <v>15</v>
      </c>
      <c r="D76" s="239">
        <v>6.5439999999999996</v>
      </c>
      <c r="E76" s="239">
        <v>27</v>
      </c>
      <c r="F76" s="239" t="s">
        <v>3032</v>
      </c>
      <c r="H76" s="239" t="s">
        <v>374</v>
      </c>
      <c r="I76" s="239">
        <v>25</v>
      </c>
      <c r="K76" s="239">
        <v>18011964</v>
      </c>
      <c r="M76" s="239">
        <v>11</v>
      </c>
      <c r="N76" s="239">
        <v>5</v>
      </c>
      <c r="O76" s="239">
        <v>2018</v>
      </c>
      <c r="P76" s="239" t="s">
        <v>381</v>
      </c>
      <c r="Q76" s="239">
        <v>8</v>
      </c>
      <c r="R76" s="239" t="s">
        <v>376</v>
      </c>
      <c r="S76" s="239">
        <v>5</v>
      </c>
      <c r="T76" s="239">
        <v>0</v>
      </c>
      <c r="U76" s="239">
        <v>2</v>
      </c>
      <c r="V76" s="239">
        <v>90</v>
      </c>
      <c r="W76" s="239">
        <v>10</v>
      </c>
      <c r="X76" s="239">
        <v>2</v>
      </c>
      <c r="Y76" s="239">
        <v>2</v>
      </c>
      <c r="Z76" s="239">
        <v>2</v>
      </c>
      <c r="AB76" s="239">
        <v>1</v>
      </c>
      <c r="AC76" s="239">
        <v>98</v>
      </c>
      <c r="AD76" s="239" t="s">
        <v>2895</v>
      </c>
      <c r="AF76" s="239" t="s">
        <v>2874</v>
      </c>
      <c r="AG76" s="239">
        <v>90</v>
      </c>
      <c r="AH76" s="239">
        <v>2</v>
      </c>
      <c r="AI76" s="239">
        <v>2</v>
      </c>
      <c r="AJ76" s="239">
        <v>10</v>
      </c>
      <c r="AK76" s="239">
        <v>20</v>
      </c>
      <c r="AL76" s="239">
        <v>28</v>
      </c>
      <c r="AM76" s="239" t="s">
        <v>374</v>
      </c>
      <c r="AN76" s="239">
        <v>5</v>
      </c>
      <c r="AO76" s="239">
        <v>1</v>
      </c>
      <c r="AS76" s="239">
        <v>99</v>
      </c>
      <c r="AT76" s="239">
        <v>9</v>
      </c>
      <c r="AU76" s="239">
        <v>15</v>
      </c>
      <c r="AV76" s="239">
        <v>11</v>
      </c>
      <c r="AW76" s="239">
        <v>21</v>
      </c>
      <c r="AX76" s="239">
        <v>2</v>
      </c>
      <c r="AY76" s="239">
        <v>2</v>
      </c>
      <c r="AZ76" s="239">
        <v>10</v>
      </c>
      <c r="BA76" s="239">
        <v>21</v>
      </c>
      <c r="BB76" s="239">
        <v>70</v>
      </c>
      <c r="BC76" s="239" t="s">
        <v>374</v>
      </c>
      <c r="BD76" s="239">
        <v>5</v>
      </c>
      <c r="BE76" s="239">
        <v>1</v>
      </c>
      <c r="BI76" s="239">
        <v>99</v>
      </c>
      <c r="BJ76" s="239">
        <v>9</v>
      </c>
      <c r="BK76" s="239">
        <v>15</v>
      </c>
      <c r="BL76" s="239">
        <v>11</v>
      </c>
      <c r="BM76" s="239">
        <v>21</v>
      </c>
      <c r="CT76" s="239">
        <v>449188.70524629601</v>
      </c>
      <c r="CU76" s="239">
        <v>4976120.52075925</v>
      </c>
      <c r="CV76" s="239">
        <v>44.936701929999998</v>
      </c>
      <c r="CW76" s="239">
        <v>-93.643979529999996</v>
      </c>
      <c r="CX76" s="239" t="s">
        <v>438</v>
      </c>
      <c r="CY76" s="239" t="s">
        <v>3033</v>
      </c>
    </row>
    <row r="77" spans="1:103" x14ac:dyDescent="0.25">
      <c r="A77" s="239">
        <v>453151</v>
      </c>
      <c r="B77" s="239">
        <v>4</v>
      </c>
      <c r="C77" s="239">
        <v>15</v>
      </c>
      <c r="D77" s="239">
        <v>6.5739999999999998</v>
      </c>
      <c r="E77" s="239">
        <v>27</v>
      </c>
      <c r="F77" s="239" t="s">
        <v>3032</v>
      </c>
      <c r="H77" s="239" t="s">
        <v>374</v>
      </c>
      <c r="I77" s="239">
        <v>25</v>
      </c>
      <c r="K77" s="239">
        <v>17005505</v>
      </c>
      <c r="M77" s="239">
        <v>5</v>
      </c>
      <c r="N77" s="239">
        <v>18</v>
      </c>
      <c r="O77" s="239">
        <v>2017</v>
      </c>
      <c r="P77" s="239" t="s">
        <v>416</v>
      </c>
      <c r="Q77" s="239">
        <v>8</v>
      </c>
      <c r="R77" s="239" t="s">
        <v>393</v>
      </c>
      <c r="S77" s="239">
        <v>5</v>
      </c>
      <c r="T77" s="239">
        <v>0</v>
      </c>
      <c r="U77" s="239">
        <v>2</v>
      </c>
      <c r="V77" s="239">
        <v>12</v>
      </c>
      <c r="W77" s="239">
        <v>10</v>
      </c>
      <c r="X77" s="239">
        <v>16</v>
      </c>
      <c r="Y77" s="239">
        <v>1</v>
      </c>
      <c r="Z77" s="239">
        <v>2</v>
      </c>
      <c r="AB77" s="239">
        <v>1</v>
      </c>
      <c r="AC77" s="239">
        <v>98</v>
      </c>
      <c r="AD77" s="239" t="s">
        <v>2895</v>
      </c>
      <c r="AF77" s="239" t="s">
        <v>2874</v>
      </c>
      <c r="AG77" s="239">
        <v>7</v>
      </c>
      <c r="AH77" s="239">
        <v>2</v>
      </c>
      <c r="AI77" s="239">
        <v>4</v>
      </c>
      <c r="AJ77" s="239">
        <v>3</v>
      </c>
      <c r="AK77" s="239">
        <v>34</v>
      </c>
      <c r="AL77" s="239">
        <v>29</v>
      </c>
      <c r="AM77" s="239" t="s">
        <v>384</v>
      </c>
      <c r="AN77" s="239">
        <v>5</v>
      </c>
      <c r="AO77" s="239">
        <v>1</v>
      </c>
      <c r="AS77" s="239">
        <v>13</v>
      </c>
      <c r="AT77" s="239">
        <v>9</v>
      </c>
      <c r="AU77" s="239">
        <v>35</v>
      </c>
      <c r="AV77" s="239">
        <v>11</v>
      </c>
      <c r="AW77" s="239">
        <v>21</v>
      </c>
      <c r="AX77" s="239">
        <v>2</v>
      </c>
      <c r="AY77" s="239">
        <v>2</v>
      </c>
      <c r="AZ77" s="239">
        <v>3</v>
      </c>
      <c r="BA77" s="239">
        <v>21</v>
      </c>
      <c r="BB77" s="239">
        <v>60</v>
      </c>
      <c r="BC77" s="239" t="s">
        <v>384</v>
      </c>
      <c r="BD77" s="239">
        <v>5</v>
      </c>
      <c r="BE77" s="239">
        <v>74</v>
      </c>
      <c r="BI77" s="239">
        <v>13</v>
      </c>
      <c r="BJ77" s="239">
        <v>9</v>
      </c>
      <c r="BK77" s="239">
        <v>35</v>
      </c>
      <c r="BL77" s="239">
        <v>11</v>
      </c>
      <c r="BM77" s="239">
        <v>21</v>
      </c>
      <c r="CT77" s="239">
        <v>449230.64972208103</v>
      </c>
      <c r="CU77" s="239">
        <v>4976112.1291261101</v>
      </c>
      <c r="CV77" s="239">
        <v>44.93662939</v>
      </c>
      <c r="CW77" s="239">
        <v>-93.643447120000005</v>
      </c>
      <c r="CX77" s="239" t="s">
        <v>379</v>
      </c>
      <c r="CY77" s="239" t="s">
        <v>3034</v>
      </c>
    </row>
    <row r="78" spans="1:103" x14ac:dyDescent="0.25">
      <c r="A78" s="239">
        <v>838315</v>
      </c>
      <c r="B78" s="239">
        <v>4</v>
      </c>
      <c r="C78" s="239">
        <v>15</v>
      </c>
      <c r="D78" s="239">
        <v>6.58</v>
      </c>
      <c r="E78" s="239">
        <v>27</v>
      </c>
      <c r="F78" s="239" t="s">
        <v>3032</v>
      </c>
      <c r="H78" s="239" t="s">
        <v>374</v>
      </c>
      <c r="I78" s="239">
        <v>25</v>
      </c>
      <c r="K78" s="239" t="s">
        <v>3035</v>
      </c>
      <c r="L78" s="239">
        <v>202450020</v>
      </c>
      <c r="M78" s="239">
        <v>9</v>
      </c>
      <c r="N78" s="239">
        <v>1</v>
      </c>
      <c r="O78" s="239">
        <v>2020</v>
      </c>
      <c r="P78" s="239" t="s">
        <v>391</v>
      </c>
      <c r="Q78" s="239">
        <v>9</v>
      </c>
      <c r="R78" s="239">
        <v>98</v>
      </c>
      <c r="S78" s="239">
        <v>3</v>
      </c>
      <c r="T78" s="239">
        <v>0</v>
      </c>
      <c r="U78" s="239">
        <v>1</v>
      </c>
      <c r="W78" s="239">
        <v>9</v>
      </c>
      <c r="X78" s="239">
        <v>2</v>
      </c>
      <c r="Y78" s="239">
        <v>1</v>
      </c>
      <c r="Z78" s="239">
        <v>1</v>
      </c>
      <c r="AB78" s="239">
        <v>1</v>
      </c>
      <c r="AC78" s="239">
        <v>98</v>
      </c>
      <c r="AD78" s="239" t="s">
        <v>2895</v>
      </c>
      <c r="AF78" s="239" t="s">
        <v>2874</v>
      </c>
      <c r="AG78" s="239">
        <v>2</v>
      </c>
      <c r="AH78" s="239">
        <v>2</v>
      </c>
      <c r="AI78" s="239">
        <v>4</v>
      </c>
      <c r="AJ78" s="239">
        <v>4</v>
      </c>
      <c r="AK78" s="239">
        <v>23</v>
      </c>
      <c r="AL78" s="239">
        <v>52</v>
      </c>
      <c r="AM78" s="239" t="s">
        <v>384</v>
      </c>
      <c r="AN78" s="239">
        <v>5</v>
      </c>
      <c r="AO78" s="239">
        <v>2</v>
      </c>
      <c r="AP78" s="239">
        <v>10</v>
      </c>
      <c r="AS78" s="239">
        <v>12</v>
      </c>
      <c r="AT78" s="239">
        <v>9</v>
      </c>
      <c r="AU78" s="239">
        <v>35</v>
      </c>
      <c r="AV78" s="239">
        <v>11</v>
      </c>
      <c r="AW78" s="239">
        <v>21</v>
      </c>
      <c r="AX78" s="239">
        <v>6</v>
      </c>
      <c r="BB78" s="239">
        <v>66</v>
      </c>
      <c r="BC78" s="239" t="s">
        <v>374</v>
      </c>
      <c r="BD78" s="239">
        <v>5</v>
      </c>
      <c r="BE78" s="239">
        <v>22</v>
      </c>
      <c r="BG78" s="239">
        <v>36</v>
      </c>
      <c r="BH78" s="239">
        <v>7</v>
      </c>
      <c r="CT78" s="239">
        <v>449247.01775688102</v>
      </c>
      <c r="CU78" s="239">
        <v>4976119.9982814603</v>
      </c>
      <c r="CV78" s="239">
        <v>44.936701390000003</v>
      </c>
      <c r="CW78" s="239">
        <v>-93.643240480000003</v>
      </c>
      <c r="CX78" s="239" t="s">
        <v>379</v>
      </c>
      <c r="CY78" s="239" t="s">
        <v>3036</v>
      </c>
    </row>
    <row r="79" spans="1:103" x14ac:dyDescent="0.25">
      <c r="A79" s="239">
        <v>385079</v>
      </c>
      <c r="B79" s="239">
        <v>4</v>
      </c>
      <c r="C79" s="239">
        <v>15</v>
      </c>
      <c r="D79" s="239">
        <v>6.5949999999999998</v>
      </c>
      <c r="E79" s="239">
        <v>27</v>
      </c>
      <c r="F79" s="239" t="s">
        <v>3032</v>
      </c>
      <c r="H79" s="239" t="s">
        <v>374</v>
      </c>
      <c r="I79" s="239">
        <v>25</v>
      </c>
      <c r="K79" s="239">
        <v>16011757</v>
      </c>
      <c r="M79" s="239">
        <v>10</v>
      </c>
      <c r="N79" s="239">
        <v>8</v>
      </c>
      <c r="O79" s="239">
        <v>2016</v>
      </c>
      <c r="P79" s="239" t="s">
        <v>386</v>
      </c>
      <c r="Q79" s="239">
        <v>10</v>
      </c>
      <c r="R79" s="239" t="s">
        <v>207</v>
      </c>
      <c r="S79" s="239">
        <v>5</v>
      </c>
      <c r="T79" s="239">
        <v>0</v>
      </c>
      <c r="U79" s="239">
        <v>1</v>
      </c>
      <c r="W79" s="239">
        <v>35</v>
      </c>
      <c r="X79" s="239">
        <v>99</v>
      </c>
      <c r="Y79" s="239">
        <v>1</v>
      </c>
      <c r="Z79" s="239">
        <v>1</v>
      </c>
      <c r="AA79" s="239">
        <v>2</v>
      </c>
      <c r="AB79" s="239">
        <v>1</v>
      </c>
      <c r="AC79" s="239">
        <v>98</v>
      </c>
      <c r="AD79" s="239" t="s">
        <v>2895</v>
      </c>
      <c r="AF79" s="239" t="s">
        <v>2874</v>
      </c>
      <c r="AG79" s="239">
        <v>3</v>
      </c>
      <c r="AH79" s="239">
        <v>2</v>
      </c>
      <c r="AI79" s="239">
        <v>2</v>
      </c>
      <c r="AJ79" s="239">
        <v>2</v>
      </c>
      <c r="AK79" s="239">
        <v>21</v>
      </c>
      <c r="AL79" s="239">
        <v>67</v>
      </c>
      <c r="AM79" s="239" t="s">
        <v>374</v>
      </c>
      <c r="AN79" s="239">
        <v>5</v>
      </c>
      <c r="AO79" s="239">
        <v>90</v>
      </c>
      <c r="AS79" s="239">
        <v>99</v>
      </c>
      <c r="AT79" s="239">
        <v>98</v>
      </c>
      <c r="AV79" s="239">
        <v>11</v>
      </c>
      <c r="AW79" s="239">
        <v>21</v>
      </c>
      <c r="CT79" s="239">
        <v>449263.521586277</v>
      </c>
      <c r="CU79" s="239">
        <v>4976101.7948282799</v>
      </c>
      <c r="CV79" s="239">
        <v>44.936538710000001</v>
      </c>
      <c r="CW79" s="239">
        <v>-93.643029490000004</v>
      </c>
      <c r="CX79" s="239" t="s">
        <v>379</v>
      </c>
      <c r="CY79" s="239" t="s">
        <v>3037</v>
      </c>
    </row>
    <row r="80" spans="1:103" x14ac:dyDescent="0.25">
      <c r="A80" s="239">
        <v>651252</v>
      </c>
      <c r="B80" s="239">
        <v>4</v>
      </c>
      <c r="C80" s="239">
        <v>15</v>
      </c>
      <c r="D80" s="239">
        <v>6.5949999999999998</v>
      </c>
      <c r="E80" s="239">
        <v>27</v>
      </c>
      <c r="F80" s="239" t="s">
        <v>3032</v>
      </c>
      <c r="H80" s="239" t="s">
        <v>374</v>
      </c>
      <c r="I80" s="239">
        <v>25</v>
      </c>
      <c r="K80" s="239">
        <v>18011324</v>
      </c>
      <c r="M80" s="239">
        <v>10</v>
      </c>
      <c r="N80" s="239">
        <v>11</v>
      </c>
      <c r="O80" s="239">
        <v>2018</v>
      </c>
      <c r="P80" s="239" t="s">
        <v>416</v>
      </c>
      <c r="Q80" s="239">
        <v>14</v>
      </c>
      <c r="S80" s="239">
        <v>5</v>
      </c>
      <c r="T80" s="239">
        <v>0</v>
      </c>
      <c r="U80" s="239">
        <v>2</v>
      </c>
      <c r="V80" s="239">
        <v>13</v>
      </c>
      <c r="W80" s="239">
        <v>10</v>
      </c>
      <c r="X80" s="239">
        <v>16</v>
      </c>
      <c r="Y80" s="239">
        <v>1</v>
      </c>
      <c r="Z80" s="239">
        <v>2</v>
      </c>
      <c r="AB80" s="239">
        <v>1</v>
      </c>
      <c r="AC80" s="239">
        <v>98</v>
      </c>
      <c r="AD80" s="239" t="s">
        <v>2895</v>
      </c>
      <c r="AF80" s="239" t="s">
        <v>2874</v>
      </c>
      <c r="AG80" s="239">
        <v>8</v>
      </c>
      <c r="AH80" s="239">
        <v>2</v>
      </c>
      <c r="AI80" s="239">
        <v>2</v>
      </c>
      <c r="AJ80" s="239">
        <v>4</v>
      </c>
      <c r="AK80" s="239">
        <v>21</v>
      </c>
      <c r="AL80" s="239">
        <v>67</v>
      </c>
      <c r="AM80" s="239" t="s">
        <v>374</v>
      </c>
      <c r="AN80" s="239">
        <v>5</v>
      </c>
      <c r="AO80" s="239">
        <v>99</v>
      </c>
      <c r="AS80" s="239">
        <v>13</v>
      </c>
      <c r="AT80" s="239">
        <v>9</v>
      </c>
      <c r="AU80" s="239">
        <v>35</v>
      </c>
      <c r="AV80" s="239">
        <v>11</v>
      </c>
      <c r="AW80" s="239">
        <v>21</v>
      </c>
      <c r="AX80" s="239">
        <v>2</v>
      </c>
      <c r="AY80" s="239">
        <v>3</v>
      </c>
      <c r="AZ80" s="239">
        <v>3</v>
      </c>
      <c r="BA80" s="239">
        <v>24</v>
      </c>
      <c r="BB80" s="239">
        <v>54</v>
      </c>
      <c r="BC80" s="239" t="s">
        <v>374</v>
      </c>
      <c r="BD80" s="239">
        <v>5</v>
      </c>
      <c r="BE80" s="239">
        <v>1</v>
      </c>
      <c r="BI80" s="239">
        <v>13</v>
      </c>
      <c r="BJ80" s="239">
        <v>9</v>
      </c>
      <c r="BK80" s="239">
        <v>35</v>
      </c>
      <c r="BL80" s="239">
        <v>11</v>
      </c>
      <c r="BM80" s="239">
        <v>21</v>
      </c>
      <c r="CT80" s="239">
        <v>449269.80813373101</v>
      </c>
      <c r="CU80" s="239">
        <v>4976104.5888493797</v>
      </c>
      <c r="CV80" s="239">
        <v>44.936564310000001</v>
      </c>
      <c r="CW80" s="239">
        <v>-93.642950099999993</v>
      </c>
      <c r="CX80" s="239" t="s">
        <v>379</v>
      </c>
      <c r="CY80" s="239" t="s">
        <v>3038</v>
      </c>
    </row>
    <row r="81" spans="1:103" x14ac:dyDescent="0.25">
      <c r="A81" s="239">
        <v>373400</v>
      </c>
      <c r="B81" s="239">
        <v>4</v>
      </c>
      <c r="C81" s="239">
        <v>15</v>
      </c>
      <c r="D81" s="239">
        <v>6.6559999999999997</v>
      </c>
      <c r="E81" s="239">
        <v>27</v>
      </c>
      <c r="F81" s="239" t="s">
        <v>3032</v>
      </c>
      <c r="H81" s="239" t="s">
        <v>374</v>
      </c>
      <c r="I81" s="239">
        <v>25</v>
      </c>
      <c r="K81" s="239">
        <v>16009746</v>
      </c>
      <c r="M81" s="239">
        <v>8</v>
      </c>
      <c r="N81" s="239">
        <v>22</v>
      </c>
      <c r="O81" s="239">
        <v>2016</v>
      </c>
      <c r="P81" s="239" t="s">
        <v>381</v>
      </c>
      <c r="Q81" s="239">
        <v>0</v>
      </c>
      <c r="R81" s="239">
        <v>98</v>
      </c>
      <c r="S81" s="239">
        <v>5</v>
      </c>
      <c r="T81" s="239">
        <v>0</v>
      </c>
      <c r="U81" s="239">
        <v>2</v>
      </c>
      <c r="V81" s="239">
        <v>12</v>
      </c>
      <c r="W81" s="239">
        <v>10</v>
      </c>
      <c r="X81" s="239">
        <v>2</v>
      </c>
      <c r="Y81" s="239">
        <v>1</v>
      </c>
      <c r="Z81" s="239">
        <v>1</v>
      </c>
      <c r="AB81" s="239">
        <v>1</v>
      </c>
      <c r="AC81" s="239">
        <v>98</v>
      </c>
      <c r="AD81" s="239" t="s">
        <v>2895</v>
      </c>
      <c r="AF81" s="239" t="s">
        <v>2874</v>
      </c>
      <c r="AG81" s="239">
        <v>7</v>
      </c>
      <c r="AH81" s="239">
        <v>2</v>
      </c>
      <c r="AI81" s="239">
        <v>2</v>
      </c>
      <c r="AJ81" s="239">
        <v>3</v>
      </c>
      <c r="AK81" s="239">
        <v>34</v>
      </c>
      <c r="AL81" s="239">
        <v>24</v>
      </c>
      <c r="AM81" s="239" t="s">
        <v>384</v>
      </c>
      <c r="AN81" s="239">
        <v>5</v>
      </c>
      <c r="AO81" s="239">
        <v>1</v>
      </c>
      <c r="AS81" s="239">
        <v>13</v>
      </c>
      <c r="AT81" s="239">
        <v>9</v>
      </c>
      <c r="AU81" s="239">
        <v>35</v>
      </c>
      <c r="AV81" s="239">
        <v>11</v>
      </c>
      <c r="AW81" s="239">
        <v>21</v>
      </c>
      <c r="AX81" s="239">
        <v>2</v>
      </c>
      <c r="AY81" s="239">
        <v>2</v>
      </c>
      <c r="AZ81" s="239">
        <v>3</v>
      </c>
      <c r="BA81" s="239">
        <v>21</v>
      </c>
      <c r="BB81" s="239">
        <v>24</v>
      </c>
      <c r="BC81" s="239" t="s">
        <v>374</v>
      </c>
      <c r="BD81" s="239">
        <v>5</v>
      </c>
      <c r="BE81" s="239">
        <v>74</v>
      </c>
      <c r="BI81" s="239">
        <v>13</v>
      </c>
      <c r="BJ81" s="239">
        <v>9</v>
      </c>
      <c r="BK81" s="239">
        <v>35</v>
      </c>
      <c r="BL81" s="239">
        <v>11</v>
      </c>
      <c r="BM81" s="239">
        <v>21</v>
      </c>
      <c r="CT81" s="239">
        <v>449360.11079656001</v>
      </c>
      <c r="CU81" s="239">
        <v>4976086.4124273397</v>
      </c>
      <c r="CV81" s="239">
        <v>44.936407129999999</v>
      </c>
      <c r="CW81" s="239">
        <v>-93.641803859999996</v>
      </c>
      <c r="CX81" s="239" t="s">
        <v>379</v>
      </c>
      <c r="CY81" s="239" t="s">
        <v>3039</v>
      </c>
    </row>
    <row r="82" spans="1:103" x14ac:dyDescent="0.25">
      <c r="A82" s="239">
        <v>819268</v>
      </c>
      <c r="B82" s="239">
        <v>4</v>
      </c>
      <c r="C82" s="239">
        <v>15</v>
      </c>
      <c r="D82" s="239">
        <v>6.6639999999999997</v>
      </c>
      <c r="E82" s="239">
        <v>27</v>
      </c>
      <c r="F82" s="239" t="s">
        <v>3032</v>
      </c>
      <c r="H82" s="239" t="s">
        <v>374</v>
      </c>
      <c r="I82" s="239">
        <v>25</v>
      </c>
      <c r="K82" s="239">
        <v>20005247</v>
      </c>
      <c r="L82" s="239">
        <v>201940057</v>
      </c>
      <c r="M82" s="239">
        <v>7</v>
      </c>
      <c r="N82" s="239">
        <v>12</v>
      </c>
      <c r="O82" s="239">
        <v>2020</v>
      </c>
      <c r="P82" s="239" t="s">
        <v>389</v>
      </c>
      <c r="Q82" s="239">
        <v>14</v>
      </c>
      <c r="R82" s="239" t="s">
        <v>393</v>
      </c>
      <c r="S82" s="239">
        <v>2</v>
      </c>
      <c r="T82" s="239">
        <v>0</v>
      </c>
      <c r="U82" s="239">
        <v>2</v>
      </c>
      <c r="V82" s="239">
        <v>12</v>
      </c>
      <c r="W82" s="239">
        <v>10</v>
      </c>
      <c r="X82" s="239">
        <v>2</v>
      </c>
      <c r="Y82" s="239">
        <v>1</v>
      </c>
      <c r="Z82" s="239">
        <v>1</v>
      </c>
      <c r="AB82" s="239">
        <v>1</v>
      </c>
      <c r="AC82" s="239">
        <v>98</v>
      </c>
      <c r="AD82" s="239" t="s">
        <v>2895</v>
      </c>
      <c r="AF82" s="239" t="s">
        <v>2874</v>
      </c>
      <c r="AG82" s="239">
        <v>7</v>
      </c>
      <c r="AH82" s="239">
        <v>2</v>
      </c>
      <c r="AI82" s="239">
        <v>31</v>
      </c>
      <c r="AJ82" s="239">
        <v>3</v>
      </c>
      <c r="AK82" s="239">
        <v>21</v>
      </c>
      <c r="AL82" s="239">
        <v>69</v>
      </c>
      <c r="AM82" s="239" t="s">
        <v>374</v>
      </c>
      <c r="AN82" s="239">
        <v>5</v>
      </c>
      <c r="AO82" s="239">
        <v>99</v>
      </c>
      <c r="AS82" s="239">
        <v>12</v>
      </c>
      <c r="AT82" s="239">
        <v>9</v>
      </c>
      <c r="AU82" s="239">
        <v>35</v>
      </c>
      <c r="AV82" s="239">
        <v>11</v>
      </c>
      <c r="AW82" s="239">
        <v>21</v>
      </c>
      <c r="AX82" s="239">
        <v>2</v>
      </c>
      <c r="AY82" s="239">
        <v>31</v>
      </c>
      <c r="AZ82" s="239">
        <v>3</v>
      </c>
      <c r="BA82" s="239">
        <v>26</v>
      </c>
      <c r="BB82" s="239">
        <v>74</v>
      </c>
      <c r="BC82" s="239" t="s">
        <v>374</v>
      </c>
      <c r="BD82" s="239">
        <v>5</v>
      </c>
      <c r="BE82" s="239">
        <v>1</v>
      </c>
      <c r="BI82" s="239">
        <v>12</v>
      </c>
      <c r="BJ82" s="239">
        <v>9</v>
      </c>
      <c r="BK82" s="239">
        <v>35</v>
      </c>
      <c r="BL82" s="239">
        <v>11</v>
      </c>
      <c r="BM82" s="239">
        <v>21</v>
      </c>
      <c r="CT82" s="239">
        <v>449377.08895639703</v>
      </c>
      <c r="CU82" s="239">
        <v>4976080.3463223102</v>
      </c>
      <c r="CV82" s="239">
        <v>44.936353740000001</v>
      </c>
      <c r="CW82" s="239">
        <v>-93.641588089999999</v>
      </c>
      <c r="CX82" s="239" t="s">
        <v>379</v>
      </c>
      <c r="CY82" s="239" t="s">
        <v>3040</v>
      </c>
    </row>
    <row r="83" spans="1:103" x14ac:dyDescent="0.25">
      <c r="A83" s="239">
        <v>786275</v>
      </c>
      <c r="B83" s="239">
        <v>4</v>
      </c>
      <c r="C83" s="239">
        <v>15</v>
      </c>
      <c r="D83" s="239">
        <v>6.6740000000000004</v>
      </c>
      <c r="E83" s="239">
        <v>27</v>
      </c>
      <c r="F83" s="239" t="s">
        <v>3032</v>
      </c>
      <c r="H83" s="239" t="s">
        <v>374</v>
      </c>
      <c r="I83" s="239">
        <v>25</v>
      </c>
      <c r="K83" s="239" t="s">
        <v>3041</v>
      </c>
      <c r="L83" s="239">
        <v>200380223</v>
      </c>
      <c r="M83" s="239">
        <v>2</v>
      </c>
      <c r="N83" s="239">
        <v>7</v>
      </c>
      <c r="O83" s="239">
        <v>2020</v>
      </c>
      <c r="P83" s="239" t="s">
        <v>383</v>
      </c>
      <c r="Q83" s="239">
        <v>6</v>
      </c>
      <c r="R83" s="239">
        <v>98</v>
      </c>
      <c r="S83" s="239">
        <v>5</v>
      </c>
      <c r="T83" s="239">
        <v>0</v>
      </c>
      <c r="U83" s="239">
        <v>2</v>
      </c>
      <c r="V83" s="239">
        <v>90</v>
      </c>
      <c r="W83" s="239">
        <v>10</v>
      </c>
      <c r="X83" s="239">
        <v>4</v>
      </c>
      <c r="Y83" s="239">
        <v>2</v>
      </c>
      <c r="Z83" s="239">
        <v>7</v>
      </c>
      <c r="AB83" s="239">
        <v>3</v>
      </c>
      <c r="AC83" s="239">
        <v>98</v>
      </c>
      <c r="AD83" s="239" t="s">
        <v>2895</v>
      </c>
      <c r="AF83" s="239" t="s">
        <v>2874</v>
      </c>
      <c r="AG83" s="239">
        <v>90</v>
      </c>
      <c r="AH83" s="239">
        <v>2</v>
      </c>
      <c r="AI83" s="239">
        <v>2</v>
      </c>
      <c r="AJ83" s="239">
        <v>3</v>
      </c>
      <c r="AK83" s="239">
        <v>21</v>
      </c>
      <c r="AL83" s="239">
        <v>28</v>
      </c>
      <c r="AM83" s="239" t="s">
        <v>384</v>
      </c>
      <c r="AN83" s="239">
        <v>5</v>
      </c>
      <c r="AO83" s="239">
        <v>1</v>
      </c>
      <c r="AS83" s="239">
        <v>12</v>
      </c>
      <c r="AT83" s="239">
        <v>23</v>
      </c>
      <c r="AU83" s="239">
        <v>35</v>
      </c>
      <c r="AV83" s="239">
        <v>11</v>
      </c>
      <c r="AW83" s="239">
        <v>21</v>
      </c>
      <c r="AX83" s="239">
        <v>2</v>
      </c>
      <c r="AY83" s="239">
        <v>4</v>
      </c>
      <c r="AZ83" s="239">
        <v>1</v>
      </c>
      <c r="BA83" s="239">
        <v>34</v>
      </c>
      <c r="BB83" s="239">
        <v>20</v>
      </c>
      <c r="BC83" s="239" t="s">
        <v>384</v>
      </c>
      <c r="BD83" s="239">
        <v>5</v>
      </c>
      <c r="BE83" s="239">
        <v>1</v>
      </c>
      <c r="BI83" s="239">
        <v>12</v>
      </c>
      <c r="BJ83" s="239">
        <v>23</v>
      </c>
      <c r="BK83" s="239">
        <v>35</v>
      </c>
      <c r="BL83" s="239">
        <v>11</v>
      </c>
      <c r="BM83" s="239">
        <v>24</v>
      </c>
      <c r="CT83" s="239">
        <v>449393.17805215501</v>
      </c>
      <c r="CU83" s="239">
        <v>4976081.2172159301</v>
      </c>
      <c r="CV83" s="239">
        <v>44.936362719999998</v>
      </c>
      <c r="CW83" s="239">
        <v>-93.641384279999997</v>
      </c>
      <c r="CX83" s="239" t="s">
        <v>379</v>
      </c>
      <c r="CY83" s="239" t="s">
        <v>3042</v>
      </c>
    </row>
    <row r="84" spans="1:103" x14ac:dyDescent="0.25">
      <c r="A84" s="239">
        <v>10839397</v>
      </c>
      <c r="B84" s="239">
        <v>4</v>
      </c>
      <c r="C84" s="239">
        <v>15</v>
      </c>
      <c r="D84" s="239">
        <v>6.6840000000000002</v>
      </c>
      <c r="E84" s="239">
        <v>27</v>
      </c>
      <c r="F84" s="239" t="s">
        <v>3032</v>
      </c>
      <c r="H84" s="239" t="s">
        <v>374</v>
      </c>
      <c r="I84" s="239">
        <v>25</v>
      </c>
      <c r="K84" s="239" t="s">
        <v>3043</v>
      </c>
      <c r="L84" s="239">
        <v>123440141</v>
      </c>
      <c r="M84" s="239">
        <v>12</v>
      </c>
      <c r="N84" s="239">
        <v>9</v>
      </c>
      <c r="O84" s="239">
        <v>2012</v>
      </c>
      <c r="P84" s="239" t="s">
        <v>389</v>
      </c>
      <c r="Q84" s="239">
        <v>10</v>
      </c>
      <c r="S84" s="239">
        <v>5</v>
      </c>
      <c r="T84" s="239">
        <v>0</v>
      </c>
      <c r="U84" s="239">
        <v>2</v>
      </c>
      <c r="V84" s="239">
        <v>5</v>
      </c>
      <c r="W84" s="239">
        <v>10</v>
      </c>
      <c r="X84" s="239">
        <v>4</v>
      </c>
      <c r="Y84" s="239">
        <v>1</v>
      </c>
      <c r="Z84" s="239">
        <v>4</v>
      </c>
      <c r="AA84" s="239">
        <v>4</v>
      </c>
      <c r="AB84" s="239">
        <v>5</v>
      </c>
      <c r="AC84" s="239">
        <v>98</v>
      </c>
      <c r="AD84" s="239" t="s">
        <v>2895</v>
      </c>
      <c r="AE84" s="239" t="s">
        <v>3044</v>
      </c>
      <c r="AF84" s="239" t="s">
        <v>2874</v>
      </c>
      <c r="AG84" s="239">
        <v>10</v>
      </c>
      <c r="AH84" s="239">
        <v>2</v>
      </c>
      <c r="AI84" s="239">
        <v>4</v>
      </c>
      <c r="AJ84" s="239">
        <v>3</v>
      </c>
      <c r="AK84" s="239">
        <v>21</v>
      </c>
      <c r="AL84" s="239">
        <v>51</v>
      </c>
      <c r="AM84" s="239" t="s">
        <v>384</v>
      </c>
      <c r="AN84" s="239">
        <v>5</v>
      </c>
      <c r="AO84" s="239">
        <v>1</v>
      </c>
      <c r="AP84" s="239">
        <v>1</v>
      </c>
      <c r="AS84" s="239">
        <v>7</v>
      </c>
      <c r="AT84" s="239">
        <v>2</v>
      </c>
      <c r="AU84" s="239">
        <v>35</v>
      </c>
      <c r="AX84" s="239">
        <v>2</v>
      </c>
      <c r="AY84" s="239">
        <v>3</v>
      </c>
      <c r="AZ84" s="239">
        <v>1</v>
      </c>
      <c r="BA84" s="239">
        <v>21</v>
      </c>
      <c r="BB84" s="239">
        <v>34</v>
      </c>
      <c r="BC84" s="239" t="s">
        <v>374</v>
      </c>
      <c r="BD84" s="239">
        <v>5</v>
      </c>
      <c r="BI84" s="239">
        <v>7</v>
      </c>
      <c r="BJ84" s="239">
        <v>2</v>
      </c>
      <c r="BK84" s="239">
        <v>35</v>
      </c>
      <c r="CT84" s="239">
        <v>449410</v>
      </c>
      <c r="CU84" s="239">
        <v>4976077</v>
      </c>
      <c r="CV84" s="239">
        <v>44.936325400000001</v>
      </c>
      <c r="CW84" s="239">
        <v>-93.641170200000005</v>
      </c>
      <c r="CX84" s="239" t="s">
        <v>379</v>
      </c>
      <c r="CY84" s="239" t="s">
        <v>3045</v>
      </c>
    </row>
    <row r="85" spans="1:103" x14ac:dyDescent="0.25">
      <c r="A85" s="239">
        <v>10996485</v>
      </c>
      <c r="B85" s="239">
        <v>4</v>
      </c>
      <c r="C85" s="239">
        <v>15</v>
      </c>
      <c r="D85" s="239">
        <v>6.6840000000000002</v>
      </c>
      <c r="E85" s="239">
        <v>27</v>
      </c>
      <c r="F85" s="239" t="s">
        <v>3032</v>
      </c>
      <c r="H85" s="239" t="s">
        <v>374</v>
      </c>
      <c r="I85" s="239">
        <v>25</v>
      </c>
      <c r="K85" s="239" t="s">
        <v>3046</v>
      </c>
      <c r="L85" s="239">
        <v>143230108</v>
      </c>
      <c r="M85" s="239">
        <v>11</v>
      </c>
      <c r="N85" s="239">
        <v>19</v>
      </c>
      <c r="O85" s="239">
        <v>2014</v>
      </c>
      <c r="P85" s="239" t="s">
        <v>375</v>
      </c>
      <c r="Q85" s="239">
        <v>8</v>
      </c>
      <c r="S85" s="239">
        <v>4</v>
      </c>
      <c r="T85" s="239">
        <v>0</v>
      </c>
      <c r="U85" s="239">
        <v>2</v>
      </c>
      <c r="V85" s="239">
        <v>90</v>
      </c>
      <c r="W85" s="239">
        <v>10</v>
      </c>
      <c r="X85" s="239">
        <v>4</v>
      </c>
      <c r="Y85" s="239">
        <v>1</v>
      </c>
      <c r="Z85" s="239">
        <v>4</v>
      </c>
      <c r="AA85" s="239">
        <v>4</v>
      </c>
      <c r="AB85" s="239">
        <v>3</v>
      </c>
      <c r="AC85" s="239">
        <v>98</v>
      </c>
      <c r="AD85" s="239" t="s">
        <v>2929</v>
      </c>
      <c r="AE85" s="239" t="s">
        <v>3047</v>
      </c>
      <c r="AF85" s="239" t="s">
        <v>2874</v>
      </c>
      <c r="AG85" s="239">
        <v>90</v>
      </c>
      <c r="AH85" s="239">
        <v>2</v>
      </c>
      <c r="AI85" s="239">
        <v>2</v>
      </c>
      <c r="AJ85" s="239">
        <v>3</v>
      </c>
      <c r="AK85" s="239">
        <v>21</v>
      </c>
      <c r="AL85" s="239">
        <v>32</v>
      </c>
      <c r="AM85" s="239" t="s">
        <v>374</v>
      </c>
      <c r="AN85" s="239">
        <v>5</v>
      </c>
      <c r="AO85" s="239">
        <v>1</v>
      </c>
      <c r="AP85" s="239">
        <v>1</v>
      </c>
      <c r="AS85" s="239">
        <v>7</v>
      </c>
      <c r="AT85" s="239">
        <v>2</v>
      </c>
      <c r="AU85" s="239">
        <v>35</v>
      </c>
      <c r="AV85" s="239">
        <v>11</v>
      </c>
      <c r="AW85" s="239">
        <v>21</v>
      </c>
      <c r="AX85" s="239">
        <v>0</v>
      </c>
      <c r="AY85" s="239">
        <v>2</v>
      </c>
      <c r="AZ85" s="239">
        <v>1</v>
      </c>
      <c r="BB85" s="239">
        <v>53</v>
      </c>
      <c r="BC85" s="239" t="s">
        <v>374</v>
      </c>
      <c r="BD85" s="239">
        <v>5</v>
      </c>
      <c r="BG85" s="239">
        <v>26</v>
      </c>
      <c r="BI85" s="239">
        <v>7</v>
      </c>
      <c r="BJ85" s="239">
        <v>2</v>
      </c>
      <c r="BK85" s="239">
        <v>35</v>
      </c>
      <c r="BL85" s="239">
        <v>11</v>
      </c>
      <c r="BM85" s="239">
        <v>21</v>
      </c>
      <c r="CT85" s="239">
        <v>449410</v>
      </c>
      <c r="CU85" s="239">
        <v>4976077</v>
      </c>
      <c r="CV85" s="239">
        <v>44.936325400000001</v>
      </c>
      <c r="CW85" s="239">
        <v>-93.641170200000005</v>
      </c>
      <c r="CX85" s="239" t="s">
        <v>379</v>
      </c>
      <c r="CY85" s="239" t="s">
        <v>3048</v>
      </c>
    </row>
    <row r="86" spans="1:103" x14ac:dyDescent="0.25">
      <c r="A86" s="239">
        <v>11050642</v>
      </c>
      <c r="B86" s="239">
        <v>4</v>
      </c>
      <c r="C86" s="239">
        <v>15</v>
      </c>
      <c r="D86" s="239">
        <v>6.6840000000000002</v>
      </c>
      <c r="E86" s="239">
        <v>27</v>
      </c>
      <c r="F86" s="239" t="s">
        <v>3032</v>
      </c>
      <c r="H86" s="239" t="s">
        <v>374</v>
      </c>
      <c r="I86" s="239">
        <v>25</v>
      </c>
      <c r="K86" s="239">
        <v>15007007</v>
      </c>
      <c r="L86" s="239">
        <v>151740177</v>
      </c>
      <c r="M86" s="239">
        <v>6</v>
      </c>
      <c r="N86" s="239">
        <v>23</v>
      </c>
      <c r="O86" s="239">
        <v>2015</v>
      </c>
      <c r="P86" s="239" t="s">
        <v>391</v>
      </c>
      <c r="Q86" s="239">
        <v>16</v>
      </c>
      <c r="S86" s="239">
        <v>5</v>
      </c>
      <c r="T86" s="239">
        <v>0</v>
      </c>
      <c r="U86" s="239">
        <v>2</v>
      </c>
      <c r="V86" s="239">
        <v>11</v>
      </c>
      <c r="W86" s="239">
        <v>10</v>
      </c>
      <c r="X86" s="239">
        <v>4</v>
      </c>
      <c r="Y86" s="239">
        <v>1</v>
      </c>
      <c r="Z86" s="239">
        <v>1</v>
      </c>
      <c r="AB86" s="239">
        <v>1</v>
      </c>
      <c r="AC86" s="239">
        <v>98</v>
      </c>
      <c r="AD86" s="239" t="s">
        <v>2893</v>
      </c>
      <c r="AE86" s="239" t="s">
        <v>3049</v>
      </c>
      <c r="AF86" s="239" t="s">
        <v>2874</v>
      </c>
      <c r="AG86" s="239">
        <v>6</v>
      </c>
      <c r="AH86" s="239">
        <v>2</v>
      </c>
      <c r="AI86" s="239">
        <v>2</v>
      </c>
      <c r="AJ86" s="239">
        <v>2</v>
      </c>
      <c r="AK86" s="239">
        <v>24</v>
      </c>
      <c r="AL86" s="239">
        <v>27</v>
      </c>
      <c r="AM86" s="239" t="s">
        <v>384</v>
      </c>
      <c r="AN86" s="239">
        <v>5</v>
      </c>
      <c r="AO86" s="239">
        <v>2</v>
      </c>
      <c r="AS86" s="239">
        <v>7</v>
      </c>
      <c r="AT86" s="239">
        <v>98</v>
      </c>
      <c r="AU86" s="239">
        <v>35</v>
      </c>
      <c r="AV86" s="239">
        <v>11</v>
      </c>
      <c r="AW86" s="239">
        <v>21</v>
      </c>
      <c r="AX86" s="239">
        <v>2</v>
      </c>
      <c r="AY86" s="239">
        <v>2</v>
      </c>
      <c r="AZ86" s="239">
        <v>3</v>
      </c>
      <c r="BA86" s="239">
        <v>21</v>
      </c>
      <c r="BB86" s="239">
        <v>20</v>
      </c>
      <c r="BC86" s="239" t="s">
        <v>384</v>
      </c>
      <c r="BD86" s="239">
        <v>5</v>
      </c>
      <c r="BE86" s="239">
        <v>1</v>
      </c>
      <c r="BI86" s="239">
        <v>7</v>
      </c>
      <c r="BJ86" s="239">
        <v>98</v>
      </c>
      <c r="BK86" s="239">
        <v>35</v>
      </c>
      <c r="BL86" s="239">
        <v>11</v>
      </c>
      <c r="BM86" s="239">
        <v>21</v>
      </c>
      <c r="CT86" s="239">
        <v>449410</v>
      </c>
      <c r="CU86" s="239">
        <v>4976077</v>
      </c>
      <c r="CV86" s="239">
        <v>44.936325400000001</v>
      </c>
      <c r="CW86" s="239">
        <v>-93.641170200000005</v>
      </c>
      <c r="CX86" s="239" t="s">
        <v>379</v>
      </c>
      <c r="CY86" s="239" t="s">
        <v>3050</v>
      </c>
    </row>
    <row r="87" spans="1:103" x14ac:dyDescent="0.25">
      <c r="A87" s="239">
        <v>719789</v>
      </c>
      <c r="B87" s="239">
        <v>4</v>
      </c>
      <c r="C87" s="239">
        <v>15</v>
      </c>
      <c r="D87" s="239">
        <v>6.7009999999999996</v>
      </c>
      <c r="E87" s="239">
        <v>27</v>
      </c>
      <c r="F87" s="239" t="s">
        <v>3032</v>
      </c>
      <c r="H87" s="239" t="s">
        <v>374</v>
      </c>
      <c r="I87" s="239">
        <v>25</v>
      </c>
      <c r="K87" s="239" t="s">
        <v>3051</v>
      </c>
      <c r="M87" s="239">
        <v>5</v>
      </c>
      <c r="N87" s="239">
        <v>14</v>
      </c>
      <c r="O87" s="239">
        <v>2019</v>
      </c>
      <c r="P87" s="239" t="s">
        <v>391</v>
      </c>
      <c r="Q87" s="239">
        <v>10</v>
      </c>
      <c r="R87" s="239" t="s">
        <v>393</v>
      </c>
      <c r="S87" s="239">
        <v>5</v>
      </c>
      <c r="T87" s="239">
        <v>0</v>
      </c>
      <c r="U87" s="239">
        <v>1</v>
      </c>
      <c r="W87" s="239">
        <v>49</v>
      </c>
      <c r="X87" s="239">
        <v>16</v>
      </c>
      <c r="Y87" s="239">
        <v>1</v>
      </c>
      <c r="Z87" s="239">
        <v>1</v>
      </c>
      <c r="AB87" s="239">
        <v>1</v>
      </c>
      <c r="AC87" s="239">
        <v>98</v>
      </c>
      <c r="AD87" s="239" t="s">
        <v>2895</v>
      </c>
      <c r="AF87" s="239" t="s">
        <v>2874</v>
      </c>
      <c r="AG87" s="239">
        <v>3</v>
      </c>
      <c r="AH87" s="239">
        <v>2</v>
      </c>
      <c r="AI87" s="239">
        <v>2</v>
      </c>
      <c r="AJ87" s="239">
        <v>3</v>
      </c>
      <c r="AK87" s="239">
        <v>23</v>
      </c>
      <c r="AL87" s="239">
        <v>62</v>
      </c>
      <c r="AM87" s="239" t="s">
        <v>384</v>
      </c>
      <c r="AN87" s="239">
        <v>5</v>
      </c>
      <c r="AO87" s="239">
        <v>74</v>
      </c>
      <c r="AS87" s="239">
        <v>12</v>
      </c>
      <c r="AT87" s="239">
        <v>9</v>
      </c>
      <c r="AU87" s="239">
        <v>35</v>
      </c>
      <c r="AV87" s="239">
        <v>11</v>
      </c>
      <c r="AW87" s="239">
        <v>21</v>
      </c>
      <c r="CT87" s="239">
        <v>449435.56992358802</v>
      </c>
      <c r="CU87" s="239">
        <v>4976069.4875584999</v>
      </c>
      <c r="CV87" s="239">
        <v>44.936260160000003</v>
      </c>
      <c r="CW87" s="239">
        <v>-93.640845870000007</v>
      </c>
      <c r="CX87" s="239" t="s">
        <v>379</v>
      </c>
      <c r="CY87" s="239" t="s">
        <v>3052</v>
      </c>
    </row>
    <row r="88" spans="1:103" x14ac:dyDescent="0.25">
      <c r="A88" s="239">
        <v>723249</v>
      </c>
      <c r="B88" s="239">
        <v>4</v>
      </c>
      <c r="C88" s="239">
        <v>15</v>
      </c>
      <c r="D88" s="239">
        <v>6.702</v>
      </c>
      <c r="E88" s="239">
        <v>27</v>
      </c>
      <c r="F88" s="239" t="s">
        <v>3032</v>
      </c>
      <c r="H88" s="239" t="s">
        <v>374</v>
      </c>
      <c r="I88" s="239">
        <v>25</v>
      </c>
      <c r="K88" s="239" t="s">
        <v>3053</v>
      </c>
      <c r="M88" s="239">
        <v>5</v>
      </c>
      <c r="N88" s="239">
        <v>30</v>
      </c>
      <c r="O88" s="239">
        <v>2019</v>
      </c>
      <c r="P88" s="239" t="s">
        <v>416</v>
      </c>
      <c r="Q88" s="239">
        <v>16</v>
      </c>
      <c r="S88" s="239">
        <v>5</v>
      </c>
      <c r="T88" s="239">
        <v>0</v>
      </c>
      <c r="U88" s="239">
        <v>2</v>
      </c>
      <c r="V88" s="239">
        <v>5</v>
      </c>
      <c r="W88" s="239">
        <v>10</v>
      </c>
      <c r="X88" s="239">
        <v>2</v>
      </c>
      <c r="Y88" s="239">
        <v>1</v>
      </c>
      <c r="Z88" s="239">
        <v>1</v>
      </c>
      <c r="AB88" s="239">
        <v>1</v>
      </c>
      <c r="AC88" s="239">
        <v>98</v>
      </c>
      <c r="AD88" s="239" t="s">
        <v>2895</v>
      </c>
      <c r="AF88" s="239" t="s">
        <v>2874</v>
      </c>
      <c r="AG88" s="239">
        <v>10</v>
      </c>
      <c r="AH88" s="239">
        <v>2</v>
      </c>
      <c r="AI88" s="239">
        <v>4</v>
      </c>
      <c r="AJ88" s="239">
        <v>3</v>
      </c>
      <c r="AK88" s="239">
        <v>29</v>
      </c>
      <c r="AL88" s="239">
        <v>56</v>
      </c>
      <c r="AM88" s="239" t="s">
        <v>384</v>
      </c>
      <c r="AN88" s="239">
        <v>5</v>
      </c>
      <c r="AO88" s="239">
        <v>7</v>
      </c>
      <c r="AS88" s="239">
        <v>12</v>
      </c>
      <c r="AT88" s="239">
        <v>9</v>
      </c>
      <c r="AU88" s="239">
        <v>35</v>
      </c>
      <c r="AV88" s="239">
        <v>11</v>
      </c>
      <c r="AW88" s="239">
        <v>23</v>
      </c>
      <c r="AX88" s="239">
        <v>2</v>
      </c>
      <c r="AY88" s="239">
        <v>4</v>
      </c>
      <c r="AZ88" s="239">
        <v>1</v>
      </c>
      <c r="BA88" s="239">
        <v>24</v>
      </c>
      <c r="BB88" s="239">
        <v>32</v>
      </c>
      <c r="BC88" s="239" t="s">
        <v>384</v>
      </c>
      <c r="BD88" s="239">
        <v>5</v>
      </c>
      <c r="BE88" s="239">
        <v>10</v>
      </c>
      <c r="BI88" s="239">
        <v>12</v>
      </c>
      <c r="BJ88" s="239">
        <v>9</v>
      </c>
      <c r="BL88" s="239">
        <v>11</v>
      </c>
      <c r="BM88" s="239">
        <v>23</v>
      </c>
      <c r="CT88" s="239">
        <v>449437.41407704703</v>
      </c>
      <c r="CU88" s="239">
        <v>4976071.4845716003</v>
      </c>
      <c r="CV88" s="239">
        <v>44.936278260000002</v>
      </c>
      <c r="CW88" s="239">
        <v>-93.640822700000001</v>
      </c>
      <c r="CX88" s="239" t="s">
        <v>379</v>
      </c>
      <c r="CY88" s="239" t="s">
        <v>3054</v>
      </c>
    </row>
    <row r="89" spans="1:103" x14ac:dyDescent="0.25">
      <c r="A89" s="239">
        <v>389111</v>
      </c>
      <c r="B89" s="239">
        <v>4</v>
      </c>
      <c r="C89" s="239">
        <v>15</v>
      </c>
      <c r="D89" s="239">
        <v>6.7149999999999999</v>
      </c>
      <c r="E89" s="239">
        <v>27</v>
      </c>
      <c r="F89" s="239" t="s">
        <v>3032</v>
      </c>
      <c r="H89" s="239" t="s">
        <v>374</v>
      </c>
      <c r="I89" s="239">
        <v>25</v>
      </c>
      <c r="K89" s="239" t="s">
        <v>3055</v>
      </c>
      <c r="M89" s="239">
        <v>10</v>
      </c>
      <c r="N89" s="239">
        <v>24</v>
      </c>
      <c r="O89" s="239">
        <v>2016</v>
      </c>
      <c r="P89" s="239" t="s">
        <v>381</v>
      </c>
      <c r="Q89" s="239">
        <v>17</v>
      </c>
      <c r="R89" s="239">
        <v>98</v>
      </c>
      <c r="S89" s="239">
        <v>5</v>
      </c>
      <c r="T89" s="239">
        <v>0</v>
      </c>
      <c r="U89" s="239">
        <v>2</v>
      </c>
      <c r="V89" s="239">
        <v>12</v>
      </c>
      <c r="W89" s="239">
        <v>10</v>
      </c>
      <c r="X89" s="239">
        <v>2</v>
      </c>
      <c r="Y89" s="239">
        <v>1</v>
      </c>
      <c r="Z89" s="239">
        <v>1</v>
      </c>
      <c r="AB89" s="239">
        <v>1</v>
      </c>
      <c r="AC89" s="239">
        <v>98</v>
      </c>
      <c r="AD89" s="239" t="s">
        <v>2895</v>
      </c>
      <c r="AF89" s="239" t="s">
        <v>2874</v>
      </c>
      <c r="AG89" s="239">
        <v>7</v>
      </c>
      <c r="AH89" s="239">
        <v>2</v>
      </c>
      <c r="AI89" s="239">
        <v>4</v>
      </c>
      <c r="AJ89" s="239">
        <v>3</v>
      </c>
      <c r="AK89" s="239">
        <v>34</v>
      </c>
      <c r="AL89" s="239">
        <v>68</v>
      </c>
      <c r="AM89" s="239" t="s">
        <v>384</v>
      </c>
      <c r="AN89" s="239">
        <v>5</v>
      </c>
      <c r="AO89" s="239">
        <v>1</v>
      </c>
      <c r="AS89" s="239">
        <v>12</v>
      </c>
      <c r="AT89" s="239">
        <v>90</v>
      </c>
      <c r="AU89" s="239">
        <v>35</v>
      </c>
      <c r="AV89" s="239">
        <v>11</v>
      </c>
      <c r="AW89" s="239">
        <v>21</v>
      </c>
      <c r="AX89" s="239">
        <v>2</v>
      </c>
      <c r="AY89" s="239">
        <v>2</v>
      </c>
      <c r="AZ89" s="239">
        <v>3</v>
      </c>
      <c r="BA89" s="239">
        <v>21</v>
      </c>
      <c r="BB89" s="239">
        <v>20</v>
      </c>
      <c r="BC89" s="239" t="s">
        <v>374</v>
      </c>
      <c r="BD89" s="239">
        <v>5</v>
      </c>
      <c r="BE89" s="239">
        <v>74</v>
      </c>
      <c r="BF89" s="239">
        <v>1</v>
      </c>
      <c r="BI89" s="239">
        <v>12</v>
      </c>
      <c r="BJ89" s="239">
        <v>90</v>
      </c>
      <c r="BK89" s="239">
        <v>35</v>
      </c>
      <c r="BL89" s="239">
        <v>11</v>
      </c>
      <c r="BM89" s="239">
        <v>21</v>
      </c>
      <c r="CT89" s="239">
        <v>449454.99526252801</v>
      </c>
      <c r="CU89" s="239">
        <v>4976077.7607175102</v>
      </c>
      <c r="CV89" s="239">
        <v>44.936336009999998</v>
      </c>
      <c r="CW89" s="239">
        <v>-93.640600520000007</v>
      </c>
      <c r="CX89" s="239" t="s">
        <v>379</v>
      </c>
      <c r="CY89" s="239" t="s">
        <v>3056</v>
      </c>
    </row>
    <row r="90" spans="1:103" x14ac:dyDescent="0.25">
      <c r="A90" s="239">
        <v>697289</v>
      </c>
      <c r="B90" s="239">
        <v>4</v>
      </c>
      <c r="C90" s="239">
        <v>15</v>
      </c>
      <c r="D90" s="239">
        <v>6.726</v>
      </c>
      <c r="E90" s="239">
        <v>27</v>
      </c>
      <c r="F90" s="239" t="s">
        <v>3032</v>
      </c>
      <c r="H90" s="239" t="s">
        <v>374</v>
      </c>
      <c r="I90" s="239">
        <v>25</v>
      </c>
      <c r="K90" s="239">
        <v>19001948</v>
      </c>
      <c r="M90" s="239">
        <v>3</v>
      </c>
      <c r="N90" s="239">
        <v>12</v>
      </c>
      <c r="O90" s="239">
        <v>2019</v>
      </c>
      <c r="P90" s="239" t="s">
        <v>391</v>
      </c>
      <c r="Q90" s="239">
        <v>19</v>
      </c>
      <c r="R90" s="239">
        <v>98</v>
      </c>
      <c r="S90" s="239">
        <v>5</v>
      </c>
      <c r="T90" s="239">
        <v>0</v>
      </c>
      <c r="U90" s="239">
        <v>2</v>
      </c>
      <c r="V90" s="239">
        <v>13</v>
      </c>
      <c r="W90" s="239">
        <v>10</v>
      </c>
      <c r="X90" s="239">
        <v>90</v>
      </c>
      <c r="Y90" s="239">
        <v>4</v>
      </c>
      <c r="Z90" s="239">
        <v>3</v>
      </c>
      <c r="AB90" s="239">
        <v>2</v>
      </c>
      <c r="AC90" s="239">
        <v>98</v>
      </c>
      <c r="AD90" s="239" t="s">
        <v>2895</v>
      </c>
      <c r="AF90" s="239" t="s">
        <v>2874</v>
      </c>
      <c r="AG90" s="239">
        <v>9</v>
      </c>
      <c r="AH90" s="239">
        <v>2</v>
      </c>
      <c r="AI90" s="239">
        <v>2</v>
      </c>
      <c r="AJ90" s="239">
        <v>10</v>
      </c>
      <c r="AK90" s="239">
        <v>24</v>
      </c>
      <c r="AL90" s="239">
        <v>59</v>
      </c>
      <c r="AM90" s="239" t="s">
        <v>384</v>
      </c>
      <c r="AN90" s="239">
        <v>5</v>
      </c>
      <c r="AO90" s="239">
        <v>1</v>
      </c>
      <c r="AS90" s="239">
        <v>90</v>
      </c>
      <c r="AT90" s="239">
        <v>98</v>
      </c>
      <c r="AU90" s="239">
        <v>15</v>
      </c>
      <c r="AV90" s="239">
        <v>11</v>
      </c>
      <c r="AW90" s="239">
        <v>21</v>
      </c>
      <c r="AX90" s="239">
        <v>2</v>
      </c>
      <c r="AY90" s="239">
        <v>2</v>
      </c>
      <c r="AZ90" s="239">
        <v>10</v>
      </c>
      <c r="BA90" s="239">
        <v>21</v>
      </c>
      <c r="BB90" s="239">
        <v>63</v>
      </c>
      <c r="BC90" s="239" t="s">
        <v>384</v>
      </c>
      <c r="BD90" s="239">
        <v>5</v>
      </c>
      <c r="BE90" s="239">
        <v>1</v>
      </c>
      <c r="BI90" s="239">
        <v>90</v>
      </c>
      <c r="BJ90" s="239">
        <v>98</v>
      </c>
      <c r="BK90" s="239">
        <v>15</v>
      </c>
      <c r="BL90" s="239">
        <v>11</v>
      </c>
      <c r="BM90" s="239">
        <v>21</v>
      </c>
      <c r="CT90" s="239">
        <v>449476.183546482</v>
      </c>
      <c r="CU90" s="239">
        <v>4976067.2828275599</v>
      </c>
      <c r="CV90" s="239">
        <v>44.9362432</v>
      </c>
      <c r="CW90" s="239">
        <v>-93.640330950000006</v>
      </c>
      <c r="CX90" s="239" t="s">
        <v>438</v>
      </c>
      <c r="CY90" s="239" t="s">
        <v>3057</v>
      </c>
    </row>
    <row r="91" spans="1:103" x14ac:dyDescent="0.25">
      <c r="A91" s="239">
        <v>532499</v>
      </c>
      <c r="B91" s="239">
        <v>4</v>
      </c>
      <c r="C91" s="239">
        <v>15</v>
      </c>
      <c r="D91" s="239">
        <v>6.7450000000000001</v>
      </c>
      <c r="E91" s="239">
        <v>27</v>
      </c>
      <c r="F91" s="239" t="s">
        <v>3032</v>
      </c>
      <c r="H91" s="239" t="s">
        <v>374</v>
      </c>
      <c r="I91" s="239">
        <v>25</v>
      </c>
      <c r="K91" s="239" t="s">
        <v>3058</v>
      </c>
      <c r="M91" s="239">
        <v>1</v>
      </c>
      <c r="N91" s="239">
        <v>4</v>
      </c>
      <c r="O91" s="239">
        <v>2018</v>
      </c>
      <c r="P91" s="239" t="s">
        <v>416</v>
      </c>
      <c r="Q91" s="239">
        <v>8</v>
      </c>
      <c r="R91" s="239" t="s">
        <v>376</v>
      </c>
      <c r="S91" s="239">
        <v>5</v>
      </c>
      <c r="T91" s="239">
        <v>0</v>
      </c>
      <c r="U91" s="239">
        <v>2</v>
      </c>
      <c r="V91" s="239">
        <v>12</v>
      </c>
      <c r="W91" s="239">
        <v>10</v>
      </c>
      <c r="X91" s="239">
        <v>2</v>
      </c>
      <c r="Y91" s="239">
        <v>1</v>
      </c>
      <c r="Z91" s="239">
        <v>2</v>
      </c>
      <c r="AB91" s="239">
        <v>4</v>
      </c>
      <c r="AC91" s="239">
        <v>98</v>
      </c>
      <c r="AD91" s="239" t="s">
        <v>2895</v>
      </c>
      <c r="AF91" s="239" t="s">
        <v>2874</v>
      </c>
      <c r="AG91" s="239">
        <v>7</v>
      </c>
      <c r="AH91" s="239">
        <v>2</v>
      </c>
      <c r="AI91" s="239">
        <v>49</v>
      </c>
      <c r="AJ91" s="239">
        <v>2</v>
      </c>
      <c r="AK91" s="239">
        <v>33</v>
      </c>
      <c r="AL91" s="239">
        <v>49</v>
      </c>
      <c r="AM91" s="239" t="s">
        <v>374</v>
      </c>
      <c r="AN91" s="239">
        <v>5</v>
      </c>
      <c r="AO91" s="239">
        <v>90</v>
      </c>
      <c r="AS91" s="239">
        <v>14</v>
      </c>
      <c r="AT91" s="239">
        <v>9</v>
      </c>
      <c r="AU91" s="239">
        <v>35</v>
      </c>
      <c r="AV91" s="239">
        <v>11</v>
      </c>
      <c r="AW91" s="239">
        <v>21</v>
      </c>
      <c r="AX91" s="239">
        <v>2</v>
      </c>
      <c r="AY91" s="239">
        <v>2</v>
      </c>
      <c r="AZ91" s="239">
        <v>4</v>
      </c>
      <c r="BA91" s="239">
        <v>21</v>
      </c>
      <c r="BB91" s="239">
        <v>74</v>
      </c>
      <c r="BC91" s="239" t="s">
        <v>384</v>
      </c>
      <c r="BD91" s="239">
        <v>5</v>
      </c>
      <c r="BE91" s="239">
        <v>99</v>
      </c>
      <c r="BI91" s="239">
        <v>14</v>
      </c>
      <c r="BJ91" s="239">
        <v>9</v>
      </c>
      <c r="BK91" s="239">
        <v>35</v>
      </c>
      <c r="BL91" s="239">
        <v>11</v>
      </c>
      <c r="BM91" s="239">
        <v>21</v>
      </c>
      <c r="CT91" s="239">
        <v>449501.84818114497</v>
      </c>
      <c r="CU91" s="239">
        <v>4976068.0765791498</v>
      </c>
      <c r="CV91" s="239">
        <v>44.936252170000003</v>
      </c>
      <c r="CW91" s="239">
        <v>-93.640005779999996</v>
      </c>
      <c r="CX91" s="239" t="s">
        <v>379</v>
      </c>
      <c r="CY91" s="239" t="s">
        <v>3059</v>
      </c>
    </row>
    <row r="92" spans="1:103" x14ac:dyDescent="0.25">
      <c r="A92" s="239">
        <v>651063</v>
      </c>
      <c r="B92" s="239">
        <v>4</v>
      </c>
      <c r="C92" s="239">
        <v>15</v>
      </c>
      <c r="D92" s="239">
        <v>6.7510000000000003</v>
      </c>
      <c r="E92" s="239">
        <v>27</v>
      </c>
      <c r="F92" s="239" t="s">
        <v>3032</v>
      </c>
      <c r="H92" s="239" t="s">
        <v>374</v>
      </c>
      <c r="I92" s="239">
        <v>25</v>
      </c>
      <c r="K92" s="239" t="s">
        <v>3060</v>
      </c>
      <c r="M92" s="239">
        <v>10</v>
      </c>
      <c r="N92" s="239">
        <v>10</v>
      </c>
      <c r="O92" s="239">
        <v>2018</v>
      </c>
      <c r="P92" s="239" t="s">
        <v>375</v>
      </c>
      <c r="Q92" s="239">
        <v>19</v>
      </c>
      <c r="R92" s="239" t="s">
        <v>376</v>
      </c>
      <c r="S92" s="239">
        <v>5</v>
      </c>
      <c r="T92" s="239">
        <v>0</v>
      </c>
      <c r="U92" s="239">
        <v>2</v>
      </c>
      <c r="V92" s="239">
        <v>12</v>
      </c>
      <c r="W92" s="239">
        <v>10</v>
      </c>
      <c r="X92" s="239">
        <v>2</v>
      </c>
      <c r="Y92" s="239">
        <v>4</v>
      </c>
      <c r="Z92" s="239">
        <v>3</v>
      </c>
      <c r="AB92" s="239">
        <v>2</v>
      </c>
      <c r="AC92" s="239">
        <v>98</v>
      </c>
      <c r="AD92" s="239" t="s">
        <v>2895</v>
      </c>
      <c r="AF92" s="239" t="s">
        <v>2874</v>
      </c>
      <c r="AG92" s="239">
        <v>7</v>
      </c>
      <c r="AH92" s="239">
        <v>2</v>
      </c>
      <c r="AI92" s="239">
        <v>2</v>
      </c>
      <c r="AJ92" s="239">
        <v>4</v>
      </c>
      <c r="AK92" s="239">
        <v>21</v>
      </c>
      <c r="AL92" s="239">
        <v>16</v>
      </c>
      <c r="AM92" s="239" t="s">
        <v>374</v>
      </c>
      <c r="AN92" s="239">
        <v>5</v>
      </c>
      <c r="AO92" s="239">
        <v>4</v>
      </c>
      <c r="AS92" s="239">
        <v>12</v>
      </c>
      <c r="AT92" s="239">
        <v>9</v>
      </c>
      <c r="AU92" s="239">
        <v>35</v>
      </c>
      <c r="AV92" s="239">
        <v>11</v>
      </c>
      <c r="AW92" s="239">
        <v>21</v>
      </c>
      <c r="AX92" s="239">
        <v>2</v>
      </c>
      <c r="AY92" s="239">
        <v>2</v>
      </c>
      <c r="AZ92" s="239">
        <v>4</v>
      </c>
      <c r="BA92" s="239">
        <v>34</v>
      </c>
      <c r="BB92" s="239">
        <v>67</v>
      </c>
      <c r="BC92" s="239" t="s">
        <v>374</v>
      </c>
      <c r="BD92" s="239">
        <v>5</v>
      </c>
      <c r="BE92" s="239">
        <v>90</v>
      </c>
      <c r="BI92" s="239">
        <v>12</v>
      </c>
      <c r="BJ92" s="239">
        <v>9</v>
      </c>
      <c r="BK92" s="239">
        <v>35</v>
      </c>
      <c r="BL92" s="239">
        <v>11</v>
      </c>
      <c r="BM92" s="239">
        <v>21</v>
      </c>
      <c r="CT92" s="239">
        <v>449517.06175323803</v>
      </c>
      <c r="CU92" s="239">
        <v>4976066.8417198798</v>
      </c>
      <c r="CV92" s="239">
        <v>44.936242129999997</v>
      </c>
      <c r="CW92" s="239">
        <v>-93.639812849999998</v>
      </c>
      <c r="CX92" s="239" t="s">
        <v>379</v>
      </c>
      <c r="CY92" s="239" t="s">
        <v>3061</v>
      </c>
    </row>
    <row r="93" spans="1:103" x14ac:dyDescent="0.25">
      <c r="A93" s="239">
        <v>731362</v>
      </c>
      <c r="B93" s="239">
        <v>4</v>
      </c>
      <c r="C93" s="239">
        <v>15</v>
      </c>
      <c r="D93" s="239">
        <v>6.7569999999999997</v>
      </c>
      <c r="E93" s="239">
        <v>27</v>
      </c>
      <c r="F93" s="239" t="s">
        <v>3032</v>
      </c>
      <c r="H93" s="239" t="s">
        <v>374</v>
      </c>
      <c r="I93" s="239">
        <v>25</v>
      </c>
      <c r="K93" s="239">
        <v>19005844</v>
      </c>
      <c r="M93" s="239">
        <v>7</v>
      </c>
      <c r="N93" s="239">
        <v>4</v>
      </c>
      <c r="O93" s="239">
        <v>2019</v>
      </c>
      <c r="P93" s="239" t="s">
        <v>416</v>
      </c>
      <c r="Q93" s="239">
        <v>6</v>
      </c>
      <c r="R93" s="239" t="s">
        <v>376</v>
      </c>
      <c r="S93" s="239">
        <v>3</v>
      </c>
      <c r="T93" s="239">
        <v>0</v>
      </c>
      <c r="U93" s="239">
        <v>1</v>
      </c>
      <c r="W93" s="239">
        <v>69</v>
      </c>
      <c r="X93" s="239">
        <v>2</v>
      </c>
      <c r="Y93" s="239">
        <v>1</v>
      </c>
      <c r="Z93" s="239">
        <v>2</v>
      </c>
      <c r="AB93" s="239">
        <v>1</v>
      </c>
      <c r="AC93" s="239">
        <v>98</v>
      </c>
      <c r="AD93" s="239" t="s">
        <v>2895</v>
      </c>
      <c r="AF93" s="239" t="s">
        <v>2874</v>
      </c>
      <c r="AG93" s="239">
        <v>3</v>
      </c>
      <c r="AH93" s="239">
        <v>2</v>
      </c>
      <c r="AI93" s="239">
        <v>2</v>
      </c>
      <c r="AJ93" s="239">
        <v>4</v>
      </c>
      <c r="AK93" s="239">
        <v>21</v>
      </c>
      <c r="AL93" s="239">
        <v>62</v>
      </c>
      <c r="AM93" s="239" t="s">
        <v>374</v>
      </c>
      <c r="AN93" s="239">
        <v>9</v>
      </c>
      <c r="AO93" s="239">
        <v>62</v>
      </c>
      <c r="AS93" s="239">
        <v>12</v>
      </c>
      <c r="AT93" s="239">
        <v>9</v>
      </c>
      <c r="AU93" s="239">
        <v>35</v>
      </c>
      <c r="AV93" s="239">
        <v>11</v>
      </c>
      <c r="AW93" s="239">
        <v>21</v>
      </c>
      <c r="CT93" s="239">
        <v>449526.40173457999</v>
      </c>
      <c r="CU93" s="239">
        <v>4976064.5713544199</v>
      </c>
      <c r="CV93" s="239">
        <v>44.936222360000002</v>
      </c>
      <c r="CW93" s="239">
        <v>-93.639694259999999</v>
      </c>
      <c r="CX93" s="239" t="s">
        <v>379</v>
      </c>
      <c r="CY93" s="239" t="s">
        <v>3062</v>
      </c>
    </row>
    <row r="94" spans="1:103" x14ac:dyDescent="0.25">
      <c r="A94" s="239">
        <v>453571</v>
      </c>
      <c r="B94" s="239">
        <v>4</v>
      </c>
      <c r="C94" s="239">
        <v>15</v>
      </c>
      <c r="D94" s="239">
        <v>6.7969999999999997</v>
      </c>
      <c r="E94" s="239">
        <v>27</v>
      </c>
      <c r="F94" s="239" t="s">
        <v>3032</v>
      </c>
      <c r="H94" s="239" t="s">
        <v>374</v>
      </c>
      <c r="I94" s="239">
        <v>25</v>
      </c>
      <c r="K94" s="239" t="s">
        <v>3063</v>
      </c>
      <c r="M94" s="239">
        <v>5</v>
      </c>
      <c r="N94" s="239">
        <v>4</v>
      </c>
      <c r="O94" s="239">
        <v>2017</v>
      </c>
      <c r="P94" s="239" t="s">
        <v>416</v>
      </c>
      <c r="Q94" s="239">
        <v>9</v>
      </c>
      <c r="R94" s="239" t="s">
        <v>512</v>
      </c>
      <c r="S94" s="239">
        <v>5</v>
      </c>
      <c r="T94" s="239">
        <v>0</v>
      </c>
      <c r="U94" s="239">
        <v>2</v>
      </c>
      <c r="W94" s="239">
        <v>11</v>
      </c>
      <c r="X94" s="239">
        <v>2</v>
      </c>
      <c r="Y94" s="239">
        <v>1</v>
      </c>
      <c r="Z94" s="239">
        <v>1</v>
      </c>
      <c r="AB94" s="239">
        <v>1</v>
      </c>
      <c r="AC94" s="239">
        <v>98</v>
      </c>
      <c r="AD94" s="239" t="s">
        <v>2895</v>
      </c>
      <c r="AF94" s="239" t="s">
        <v>2874</v>
      </c>
      <c r="AG94" s="239">
        <v>90</v>
      </c>
      <c r="AH94" s="239">
        <v>2</v>
      </c>
      <c r="AI94" s="239">
        <v>3</v>
      </c>
      <c r="AJ94" s="239">
        <v>1</v>
      </c>
      <c r="AK94" s="239">
        <v>21</v>
      </c>
      <c r="AL94" s="239">
        <v>22</v>
      </c>
      <c r="AM94" s="239" t="s">
        <v>374</v>
      </c>
      <c r="AN94" s="239">
        <v>99</v>
      </c>
      <c r="AO94" s="239">
        <v>68</v>
      </c>
      <c r="AP94" s="239">
        <v>72</v>
      </c>
      <c r="AS94" s="239">
        <v>90</v>
      </c>
      <c r="AT94" s="239">
        <v>9</v>
      </c>
      <c r="AU94" s="239">
        <v>5</v>
      </c>
      <c r="AV94" s="239">
        <v>11</v>
      </c>
      <c r="AW94" s="239">
        <v>21</v>
      </c>
      <c r="AX94" s="239">
        <v>3</v>
      </c>
      <c r="AY94" s="239">
        <v>2</v>
      </c>
      <c r="AZ94" s="239">
        <v>1</v>
      </c>
      <c r="BA94" s="239">
        <v>20</v>
      </c>
      <c r="BI94" s="239">
        <v>90</v>
      </c>
      <c r="BJ94" s="239">
        <v>9</v>
      </c>
      <c r="BK94" s="239">
        <v>5</v>
      </c>
      <c r="BL94" s="239">
        <v>11</v>
      </c>
      <c r="BM94" s="239">
        <v>21</v>
      </c>
      <c r="CT94" s="239">
        <v>449583.60459465801</v>
      </c>
      <c r="CU94" s="239">
        <v>4976054.0533316396</v>
      </c>
      <c r="CV94" s="239">
        <v>44.93613174</v>
      </c>
      <c r="CW94" s="239">
        <v>-93.63896828</v>
      </c>
      <c r="CX94" s="239" t="s">
        <v>379</v>
      </c>
      <c r="CY94" s="239" t="s">
        <v>3064</v>
      </c>
    </row>
    <row r="95" spans="1:103" x14ac:dyDescent="0.25">
      <c r="A95" s="239">
        <v>10749116</v>
      </c>
      <c r="B95" s="239">
        <v>4</v>
      </c>
      <c r="C95" s="239">
        <v>15</v>
      </c>
      <c r="D95" s="239">
        <v>6.8319999999999999</v>
      </c>
      <c r="E95" s="239">
        <v>27</v>
      </c>
      <c r="F95" s="239" t="s">
        <v>3032</v>
      </c>
      <c r="H95" s="239" t="s">
        <v>374</v>
      </c>
      <c r="I95" s="239">
        <v>25</v>
      </c>
      <c r="L95" s="239">
        <v>112850185</v>
      </c>
      <c r="M95" s="239">
        <v>7</v>
      </c>
      <c r="N95" s="239">
        <v>30</v>
      </c>
      <c r="O95" s="239">
        <v>2011</v>
      </c>
      <c r="P95" s="239" t="s">
        <v>386</v>
      </c>
      <c r="Q95" s="239">
        <v>15</v>
      </c>
      <c r="S95" s="239">
        <v>5</v>
      </c>
      <c r="T95" s="239">
        <v>0</v>
      </c>
      <c r="U95" s="239">
        <v>2</v>
      </c>
      <c r="V95" s="239">
        <v>3</v>
      </c>
      <c r="W95" s="239">
        <v>10</v>
      </c>
      <c r="Y95" s="239">
        <v>1</v>
      </c>
      <c r="Z95" s="239">
        <v>1</v>
      </c>
      <c r="AB95" s="239">
        <v>1</v>
      </c>
      <c r="AC95" s="239">
        <v>98</v>
      </c>
      <c r="AF95" s="239" t="s">
        <v>2874</v>
      </c>
      <c r="AG95" s="239">
        <v>9</v>
      </c>
      <c r="AH95" s="239">
        <v>2</v>
      </c>
      <c r="AI95" s="239">
        <v>2</v>
      </c>
      <c r="AJ95" s="239">
        <v>4</v>
      </c>
      <c r="AK95" s="239">
        <v>24</v>
      </c>
      <c r="AL95" s="239">
        <v>89</v>
      </c>
      <c r="AM95" s="239" t="s">
        <v>374</v>
      </c>
      <c r="AT95" s="239">
        <v>98</v>
      </c>
      <c r="AU95" s="239">
        <v>30</v>
      </c>
      <c r="AX95" s="239">
        <v>0</v>
      </c>
      <c r="AY95" s="239">
        <v>99</v>
      </c>
      <c r="AZ95" s="239">
        <v>3</v>
      </c>
      <c r="BA95" s="239">
        <v>21</v>
      </c>
      <c r="BJ95" s="239">
        <v>98</v>
      </c>
      <c r="BK95" s="239">
        <v>30</v>
      </c>
      <c r="CT95" s="239">
        <v>449645</v>
      </c>
      <c r="CU95" s="239">
        <v>4976047</v>
      </c>
      <c r="CV95" s="239">
        <v>44.936072000000003</v>
      </c>
      <c r="CW95" s="239">
        <v>-93.638188</v>
      </c>
      <c r="CX95" s="239" t="s">
        <v>379</v>
      </c>
    </row>
    <row r="96" spans="1:103" x14ac:dyDescent="0.25">
      <c r="A96" s="239">
        <v>588958</v>
      </c>
      <c r="B96" s="239">
        <v>4</v>
      </c>
      <c r="C96" s="239">
        <v>15</v>
      </c>
      <c r="D96" s="239">
        <v>6.8390000000000004</v>
      </c>
      <c r="E96" s="239">
        <v>27</v>
      </c>
      <c r="F96" s="239" t="s">
        <v>3032</v>
      </c>
      <c r="H96" s="239" t="s">
        <v>374</v>
      </c>
      <c r="I96" s="239">
        <v>25</v>
      </c>
      <c r="K96" s="239">
        <v>18003158</v>
      </c>
      <c r="M96" s="239">
        <v>4</v>
      </c>
      <c r="N96" s="239">
        <v>6</v>
      </c>
      <c r="O96" s="239">
        <v>2018</v>
      </c>
      <c r="P96" s="239" t="s">
        <v>383</v>
      </c>
      <c r="Q96" s="239">
        <v>10</v>
      </c>
      <c r="R96" s="239" t="s">
        <v>376</v>
      </c>
      <c r="S96" s="239">
        <v>3</v>
      </c>
      <c r="T96" s="239">
        <v>0</v>
      </c>
      <c r="U96" s="239">
        <v>2</v>
      </c>
      <c r="V96" s="239">
        <v>5</v>
      </c>
      <c r="W96" s="239">
        <v>10</v>
      </c>
      <c r="X96" s="239">
        <v>2</v>
      </c>
      <c r="Y96" s="239">
        <v>1</v>
      </c>
      <c r="Z96" s="239">
        <v>1</v>
      </c>
      <c r="AB96" s="239">
        <v>1</v>
      </c>
      <c r="AC96" s="239">
        <v>98</v>
      </c>
      <c r="AD96" s="239" t="s">
        <v>2895</v>
      </c>
      <c r="AF96" s="239" t="s">
        <v>2874</v>
      </c>
      <c r="AG96" s="239">
        <v>9</v>
      </c>
      <c r="AH96" s="239">
        <v>2</v>
      </c>
      <c r="AI96" s="239">
        <v>2</v>
      </c>
      <c r="AJ96" s="239">
        <v>4</v>
      </c>
      <c r="AK96" s="239">
        <v>24</v>
      </c>
      <c r="AL96" s="239">
        <v>73</v>
      </c>
      <c r="AM96" s="239" t="s">
        <v>384</v>
      </c>
      <c r="AN96" s="239">
        <v>5</v>
      </c>
      <c r="AO96" s="239">
        <v>2</v>
      </c>
      <c r="AS96" s="239">
        <v>14</v>
      </c>
      <c r="AT96" s="239">
        <v>9</v>
      </c>
      <c r="AU96" s="239">
        <v>35</v>
      </c>
      <c r="AV96" s="239">
        <v>11</v>
      </c>
      <c r="AW96" s="239">
        <v>23</v>
      </c>
      <c r="AX96" s="239">
        <v>2</v>
      </c>
      <c r="AY96" s="239">
        <v>3</v>
      </c>
      <c r="AZ96" s="239">
        <v>3</v>
      </c>
      <c r="BA96" s="239">
        <v>21</v>
      </c>
      <c r="BB96" s="239">
        <v>57</v>
      </c>
      <c r="BC96" s="239" t="s">
        <v>374</v>
      </c>
      <c r="BD96" s="239">
        <v>5</v>
      </c>
      <c r="BE96" s="239">
        <v>1</v>
      </c>
      <c r="BI96" s="239">
        <v>14</v>
      </c>
      <c r="BJ96" s="239">
        <v>9</v>
      </c>
      <c r="BK96" s="239">
        <v>35</v>
      </c>
      <c r="BL96" s="239">
        <v>11</v>
      </c>
      <c r="BM96" s="239">
        <v>23</v>
      </c>
      <c r="CT96" s="239">
        <v>449652.256173398</v>
      </c>
      <c r="CU96" s="239">
        <v>4976031.6205814499</v>
      </c>
      <c r="CV96" s="239">
        <v>44.935934670000002</v>
      </c>
      <c r="CW96" s="239">
        <v>-93.638096020000006</v>
      </c>
      <c r="CX96" s="239" t="s">
        <v>379</v>
      </c>
      <c r="CY96" s="239" t="s">
        <v>3065</v>
      </c>
    </row>
    <row r="97" spans="1:103" x14ac:dyDescent="0.25">
      <c r="A97" s="239">
        <v>333783</v>
      </c>
      <c r="B97" s="239">
        <v>4</v>
      </c>
      <c r="C97" s="239">
        <v>15</v>
      </c>
      <c r="D97" s="239">
        <v>6.8730000000000002</v>
      </c>
      <c r="E97" s="239">
        <v>27</v>
      </c>
      <c r="F97" s="239" t="s">
        <v>3032</v>
      </c>
      <c r="H97" s="239" t="s">
        <v>374</v>
      </c>
      <c r="I97" s="239">
        <v>25</v>
      </c>
      <c r="K97" s="239" t="s">
        <v>3066</v>
      </c>
      <c r="M97" s="239">
        <v>2</v>
      </c>
      <c r="N97" s="239">
        <v>2</v>
      </c>
      <c r="O97" s="239">
        <v>2016</v>
      </c>
      <c r="P97" s="239" t="s">
        <v>391</v>
      </c>
      <c r="Q97" s="239">
        <v>15</v>
      </c>
      <c r="R97" s="239">
        <v>98</v>
      </c>
      <c r="S97" s="239">
        <v>5</v>
      </c>
      <c r="T97" s="239">
        <v>0</v>
      </c>
      <c r="U97" s="239">
        <v>3</v>
      </c>
      <c r="W97" s="239">
        <v>11</v>
      </c>
      <c r="X97" s="239">
        <v>2</v>
      </c>
      <c r="Y97" s="239">
        <v>1</v>
      </c>
      <c r="Z97" s="239">
        <v>4</v>
      </c>
      <c r="AA97" s="239">
        <v>2</v>
      </c>
      <c r="AB97" s="239">
        <v>3</v>
      </c>
      <c r="AC97" s="239">
        <v>98</v>
      </c>
      <c r="AD97" s="239" t="s">
        <v>2895</v>
      </c>
      <c r="AF97" s="239" t="s">
        <v>2874</v>
      </c>
      <c r="AG97" s="239">
        <v>90</v>
      </c>
      <c r="AH97" s="239">
        <v>2</v>
      </c>
      <c r="AI97" s="239">
        <v>2</v>
      </c>
      <c r="AJ97" s="239">
        <v>3</v>
      </c>
      <c r="AK97" s="239">
        <v>90</v>
      </c>
      <c r="AL97" s="239">
        <v>26</v>
      </c>
      <c r="AM97" s="239" t="s">
        <v>374</v>
      </c>
      <c r="AN97" s="239">
        <v>5</v>
      </c>
      <c r="AO97" s="239">
        <v>90</v>
      </c>
      <c r="AS97" s="239">
        <v>90</v>
      </c>
      <c r="AT97" s="239">
        <v>98</v>
      </c>
      <c r="AV97" s="239">
        <v>11</v>
      </c>
      <c r="AW97" s="239">
        <v>21</v>
      </c>
      <c r="AX97" s="239">
        <v>3</v>
      </c>
      <c r="AY97" s="239">
        <v>2</v>
      </c>
      <c r="AZ97" s="239">
        <v>10</v>
      </c>
      <c r="BA97" s="239">
        <v>20</v>
      </c>
      <c r="BI97" s="239">
        <v>90</v>
      </c>
      <c r="BJ97" s="239">
        <v>9</v>
      </c>
      <c r="BL97" s="239">
        <v>11</v>
      </c>
      <c r="BM97" s="239">
        <v>21</v>
      </c>
      <c r="BN97" s="239">
        <v>3</v>
      </c>
      <c r="BO97" s="239">
        <v>2</v>
      </c>
      <c r="BP97" s="239">
        <v>10</v>
      </c>
      <c r="BQ97" s="239">
        <v>20</v>
      </c>
      <c r="BY97" s="239">
        <v>90</v>
      </c>
      <c r="BZ97" s="239">
        <v>9</v>
      </c>
      <c r="CB97" s="239">
        <v>11</v>
      </c>
      <c r="CC97" s="239">
        <v>21</v>
      </c>
      <c r="CT97" s="239">
        <v>449702.11439341097</v>
      </c>
      <c r="CU97" s="239">
        <v>4976026.2286309097</v>
      </c>
      <c r="CV97" s="239">
        <v>44.935889670000002</v>
      </c>
      <c r="CW97" s="239">
        <v>-93.637463629999999</v>
      </c>
      <c r="CX97" s="239" t="s">
        <v>438</v>
      </c>
      <c r="CY97" s="239" t="s">
        <v>3067</v>
      </c>
    </row>
    <row r="98" spans="1:103" x14ac:dyDescent="0.25">
      <c r="A98" s="239">
        <v>749156</v>
      </c>
      <c r="B98" s="239">
        <v>4</v>
      </c>
      <c r="C98" s="239">
        <v>15</v>
      </c>
      <c r="D98" s="239">
        <v>6.9240000000000004</v>
      </c>
      <c r="E98" s="239">
        <v>27</v>
      </c>
      <c r="F98" s="239" t="s">
        <v>3032</v>
      </c>
      <c r="H98" s="239" t="s">
        <v>374</v>
      </c>
      <c r="I98" s="239">
        <v>25</v>
      </c>
      <c r="K98" s="239" t="s">
        <v>3068</v>
      </c>
      <c r="M98" s="239">
        <v>9</v>
      </c>
      <c r="N98" s="239">
        <v>25</v>
      </c>
      <c r="O98" s="239">
        <v>2019</v>
      </c>
      <c r="P98" s="239" t="s">
        <v>375</v>
      </c>
      <c r="Q98" s="239">
        <v>14</v>
      </c>
      <c r="S98" s="239">
        <v>5</v>
      </c>
      <c r="T98" s="239">
        <v>0</v>
      </c>
      <c r="U98" s="239">
        <v>2</v>
      </c>
      <c r="V98" s="239">
        <v>13</v>
      </c>
      <c r="W98" s="239">
        <v>10</v>
      </c>
      <c r="X98" s="239">
        <v>2</v>
      </c>
      <c r="Y98" s="239">
        <v>1</v>
      </c>
      <c r="Z98" s="239">
        <v>1</v>
      </c>
      <c r="AB98" s="239">
        <v>1</v>
      </c>
      <c r="AC98" s="239">
        <v>98</v>
      </c>
      <c r="AD98" s="239" t="s">
        <v>2895</v>
      </c>
      <c r="AF98" s="239" t="s">
        <v>2874</v>
      </c>
      <c r="AG98" s="239">
        <v>9</v>
      </c>
      <c r="AH98" s="239">
        <v>2</v>
      </c>
      <c r="AI98" s="239">
        <v>4</v>
      </c>
      <c r="AJ98" s="239">
        <v>1</v>
      </c>
      <c r="AK98" s="239">
        <v>24</v>
      </c>
      <c r="AL98" s="239">
        <v>50</v>
      </c>
      <c r="AM98" s="239" t="s">
        <v>384</v>
      </c>
      <c r="AN98" s="239">
        <v>5</v>
      </c>
      <c r="AO98" s="239">
        <v>2</v>
      </c>
      <c r="AS98" s="239">
        <v>12</v>
      </c>
      <c r="AT98" s="239">
        <v>9</v>
      </c>
      <c r="AU98" s="239">
        <v>35</v>
      </c>
      <c r="AV98" s="239">
        <v>11</v>
      </c>
      <c r="AW98" s="239">
        <v>21</v>
      </c>
      <c r="AX98" s="239">
        <v>2</v>
      </c>
      <c r="AY98" s="239">
        <v>2</v>
      </c>
      <c r="AZ98" s="239">
        <v>3</v>
      </c>
      <c r="BA98" s="239">
        <v>34</v>
      </c>
      <c r="BB98" s="239">
        <v>68</v>
      </c>
      <c r="BC98" s="239" t="s">
        <v>384</v>
      </c>
      <c r="BD98" s="239">
        <v>5</v>
      </c>
      <c r="BE98" s="239">
        <v>1</v>
      </c>
      <c r="BI98" s="239">
        <v>12</v>
      </c>
      <c r="BJ98" s="239">
        <v>9</v>
      </c>
      <c r="BK98" s="239">
        <v>35</v>
      </c>
      <c r="BL98" s="239">
        <v>11</v>
      </c>
      <c r="BM98" s="239">
        <v>21</v>
      </c>
      <c r="CT98" s="239">
        <v>449786.66577554803</v>
      </c>
      <c r="CU98" s="239">
        <v>4976004.5397036197</v>
      </c>
      <c r="CV98" s="239">
        <v>44.935700410000003</v>
      </c>
      <c r="CW98" s="239">
        <v>-93.636389949999995</v>
      </c>
      <c r="CX98" s="239" t="s">
        <v>379</v>
      </c>
      <c r="CY98" s="239" t="s">
        <v>3069</v>
      </c>
    </row>
    <row r="99" spans="1:103" x14ac:dyDescent="0.25">
      <c r="A99" s="239">
        <v>768012</v>
      </c>
      <c r="B99" s="239">
        <v>4</v>
      </c>
      <c r="C99" s="239">
        <v>15</v>
      </c>
      <c r="D99" s="239">
        <v>6.9509999999999996</v>
      </c>
      <c r="E99" s="239">
        <v>27</v>
      </c>
      <c r="F99" s="239" t="s">
        <v>3032</v>
      </c>
      <c r="H99" s="239" t="s">
        <v>374</v>
      </c>
      <c r="I99" s="239">
        <v>25</v>
      </c>
      <c r="K99" s="239" t="s">
        <v>3070</v>
      </c>
      <c r="M99" s="239">
        <v>12</v>
      </c>
      <c r="N99" s="239">
        <v>3</v>
      </c>
      <c r="O99" s="239">
        <v>2019</v>
      </c>
      <c r="P99" s="239" t="s">
        <v>391</v>
      </c>
      <c r="Q99" s="239">
        <v>15</v>
      </c>
      <c r="S99" s="239">
        <v>3</v>
      </c>
      <c r="T99" s="239">
        <v>0</v>
      </c>
      <c r="U99" s="239">
        <v>2</v>
      </c>
      <c r="V99" s="239">
        <v>12</v>
      </c>
      <c r="W99" s="239">
        <v>10</v>
      </c>
      <c r="X99" s="239">
        <v>2</v>
      </c>
      <c r="Y99" s="239">
        <v>1</v>
      </c>
      <c r="Z99" s="239">
        <v>2</v>
      </c>
      <c r="AB99" s="239">
        <v>2</v>
      </c>
      <c r="AC99" s="239">
        <v>98</v>
      </c>
      <c r="AD99" s="239" t="s">
        <v>2895</v>
      </c>
      <c r="AF99" s="239" t="s">
        <v>2874</v>
      </c>
      <c r="AG99" s="239">
        <v>7</v>
      </c>
      <c r="AH99" s="239">
        <v>2</v>
      </c>
      <c r="AI99" s="239">
        <v>3</v>
      </c>
      <c r="AJ99" s="239">
        <v>4</v>
      </c>
      <c r="AK99" s="239">
        <v>21</v>
      </c>
      <c r="AL99" s="239">
        <v>39</v>
      </c>
      <c r="AM99" s="239" t="s">
        <v>374</v>
      </c>
      <c r="AN99" s="239">
        <v>5</v>
      </c>
      <c r="AO99" s="239">
        <v>74</v>
      </c>
      <c r="AP99" s="239">
        <v>4</v>
      </c>
      <c r="AS99" s="239">
        <v>14</v>
      </c>
      <c r="AT99" s="239">
        <v>9</v>
      </c>
      <c r="AV99" s="239">
        <v>12</v>
      </c>
      <c r="AW99" s="239">
        <v>21</v>
      </c>
      <c r="AX99" s="239">
        <v>2</v>
      </c>
      <c r="AY99" s="239">
        <v>4</v>
      </c>
      <c r="AZ99" s="239">
        <v>4</v>
      </c>
      <c r="BA99" s="239">
        <v>26</v>
      </c>
      <c r="BB99" s="239">
        <v>17</v>
      </c>
      <c r="BC99" s="239" t="s">
        <v>374</v>
      </c>
      <c r="BD99" s="239">
        <v>5</v>
      </c>
      <c r="BE99" s="239">
        <v>1</v>
      </c>
      <c r="BI99" s="239">
        <v>14</v>
      </c>
      <c r="BJ99" s="239">
        <v>9</v>
      </c>
      <c r="BL99" s="239">
        <v>12</v>
      </c>
      <c r="BM99" s="239">
        <v>21</v>
      </c>
      <c r="CT99" s="239">
        <v>449826.73525737901</v>
      </c>
      <c r="CU99" s="239">
        <v>4975990.8473246098</v>
      </c>
      <c r="CV99" s="239">
        <v>44.935579990000001</v>
      </c>
      <c r="CW99" s="239">
        <v>-93.635880790000002</v>
      </c>
      <c r="CX99" s="239" t="s">
        <v>379</v>
      </c>
      <c r="CY99" s="239" t="s">
        <v>3071</v>
      </c>
    </row>
    <row r="100" spans="1:103" x14ac:dyDescent="0.25">
      <c r="A100" s="239">
        <v>404411</v>
      </c>
      <c r="B100" s="239">
        <v>4</v>
      </c>
      <c r="C100" s="239">
        <v>15</v>
      </c>
      <c r="D100" s="239">
        <v>7.0540000000000003</v>
      </c>
      <c r="E100" s="239">
        <v>27</v>
      </c>
      <c r="F100" s="239" t="s">
        <v>3032</v>
      </c>
      <c r="H100" s="239" t="s">
        <v>374</v>
      </c>
      <c r="I100" s="239">
        <v>25</v>
      </c>
      <c r="K100" s="239" t="s">
        <v>3072</v>
      </c>
      <c r="M100" s="239">
        <v>12</v>
      </c>
      <c r="N100" s="239">
        <v>15</v>
      </c>
      <c r="O100" s="239">
        <v>2016</v>
      </c>
      <c r="P100" s="239" t="s">
        <v>416</v>
      </c>
      <c r="Q100" s="239">
        <v>17</v>
      </c>
      <c r="R100" s="239">
        <v>98</v>
      </c>
      <c r="S100" s="239">
        <v>5</v>
      </c>
      <c r="T100" s="239">
        <v>0</v>
      </c>
      <c r="U100" s="239">
        <v>2</v>
      </c>
      <c r="V100" s="239">
        <v>10</v>
      </c>
      <c r="W100" s="239">
        <v>10</v>
      </c>
      <c r="X100" s="239">
        <v>16</v>
      </c>
      <c r="Y100" s="239">
        <v>3</v>
      </c>
      <c r="Z100" s="239">
        <v>2</v>
      </c>
      <c r="AB100" s="239">
        <v>2</v>
      </c>
      <c r="AC100" s="239">
        <v>98</v>
      </c>
      <c r="AD100" s="239" t="s">
        <v>2895</v>
      </c>
      <c r="AF100" s="239" t="s">
        <v>2874</v>
      </c>
      <c r="AG100" s="239">
        <v>5</v>
      </c>
      <c r="AH100" s="239">
        <v>2</v>
      </c>
      <c r="AI100" s="239">
        <v>4</v>
      </c>
      <c r="AJ100" s="239">
        <v>4</v>
      </c>
      <c r="AK100" s="239">
        <v>21</v>
      </c>
      <c r="AL100" s="239">
        <v>26</v>
      </c>
      <c r="AM100" s="239" t="s">
        <v>374</v>
      </c>
      <c r="AN100" s="239">
        <v>99</v>
      </c>
      <c r="AO100" s="239">
        <v>70</v>
      </c>
      <c r="AS100" s="239">
        <v>12</v>
      </c>
      <c r="AT100" s="239">
        <v>9</v>
      </c>
      <c r="AU100" s="239">
        <v>35</v>
      </c>
      <c r="AV100" s="239">
        <v>11</v>
      </c>
      <c r="AW100" s="239">
        <v>21</v>
      </c>
      <c r="AX100" s="239">
        <v>2</v>
      </c>
      <c r="AY100" s="239">
        <v>6</v>
      </c>
      <c r="AZ100" s="239">
        <v>4</v>
      </c>
      <c r="BA100" s="239">
        <v>23</v>
      </c>
      <c r="BB100" s="239">
        <v>40</v>
      </c>
      <c r="BC100" s="239" t="s">
        <v>374</v>
      </c>
      <c r="BD100" s="239">
        <v>99</v>
      </c>
      <c r="BE100" s="239">
        <v>1</v>
      </c>
      <c r="BI100" s="239">
        <v>12</v>
      </c>
      <c r="BJ100" s="239">
        <v>9</v>
      </c>
      <c r="BL100" s="239">
        <v>11</v>
      </c>
      <c r="BM100" s="239">
        <v>21</v>
      </c>
      <c r="CT100" s="239">
        <v>449976.74179653102</v>
      </c>
      <c r="CU100" s="239">
        <v>4975936.4127334096</v>
      </c>
      <c r="CV100" s="239">
        <v>44.935100570000003</v>
      </c>
      <c r="CW100" s="239">
        <v>-93.633974379999998</v>
      </c>
      <c r="CX100" s="239" t="s">
        <v>379</v>
      </c>
      <c r="CY100" s="239" t="s">
        <v>3073</v>
      </c>
    </row>
    <row r="101" spans="1:103" x14ac:dyDescent="0.25">
      <c r="A101" s="239">
        <v>10904353</v>
      </c>
      <c r="B101" s="239">
        <v>4</v>
      </c>
      <c r="C101" s="239">
        <v>15</v>
      </c>
      <c r="D101" s="239">
        <v>7.0609999999999999</v>
      </c>
      <c r="E101" s="239">
        <v>27</v>
      </c>
      <c r="F101" s="239" t="s">
        <v>3032</v>
      </c>
      <c r="H101" s="239" t="s">
        <v>374</v>
      </c>
      <c r="I101" s="239">
        <v>25</v>
      </c>
      <c r="K101" s="239" t="s">
        <v>3074</v>
      </c>
      <c r="L101" s="239">
        <v>133010121</v>
      </c>
      <c r="M101" s="239">
        <v>10</v>
      </c>
      <c r="N101" s="239">
        <v>28</v>
      </c>
      <c r="O101" s="239">
        <v>2013</v>
      </c>
      <c r="P101" s="239" t="s">
        <v>381</v>
      </c>
      <c r="Q101" s="239">
        <v>10</v>
      </c>
      <c r="S101" s="239">
        <v>5</v>
      </c>
      <c r="T101" s="239">
        <v>0</v>
      </c>
      <c r="U101" s="239">
        <v>2</v>
      </c>
      <c r="V101" s="239">
        <v>1</v>
      </c>
      <c r="W101" s="239">
        <v>10</v>
      </c>
      <c r="X101" s="239">
        <v>10</v>
      </c>
      <c r="Y101" s="239">
        <v>1</v>
      </c>
      <c r="Z101" s="239">
        <v>1</v>
      </c>
      <c r="AA101" s="239">
        <v>1</v>
      </c>
      <c r="AB101" s="239">
        <v>1</v>
      </c>
      <c r="AC101" s="239">
        <v>98</v>
      </c>
      <c r="AD101" s="239" t="s">
        <v>2872</v>
      </c>
      <c r="AE101" s="239" t="s">
        <v>3075</v>
      </c>
      <c r="AF101" s="239" t="s">
        <v>2874</v>
      </c>
      <c r="AG101" s="239">
        <v>7</v>
      </c>
      <c r="AH101" s="239">
        <v>2</v>
      </c>
      <c r="AI101" s="239">
        <v>42</v>
      </c>
      <c r="AJ101" s="239">
        <v>3</v>
      </c>
      <c r="AK101" s="239">
        <v>26</v>
      </c>
      <c r="AL101" s="239">
        <v>35</v>
      </c>
      <c r="AM101" s="239" t="s">
        <v>374</v>
      </c>
      <c r="AN101" s="239">
        <v>5</v>
      </c>
      <c r="AO101" s="239">
        <v>1</v>
      </c>
      <c r="AP101" s="239">
        <v>1</v>
      </c>
      <c r="AS101" s="239">
        <v>7</v>
      </c>
      <c r="AT101" s="239">
        <v>98</v>
      </c>
      <c r="AU101" s="239">
        <v>35</v>
      </c>
      <c r="AV101" s="239">
        <v>11</v>
      </c>
      <c r="AW101" s="239">
        <v>21</v>
      </c>
      <c r="AX101" s="239">
        <v>2</v>
      </c>
      <c r="AY101" s="239">
        <v>2</v>
      </c>
      <c r="AZ101" s="239">
        <v>3</v>
      </c>
      <c r="BA101" s="239">
        <v>21</v>
      </c>
      <c r="BB101" s="239">
        <v>26</v>
      </c>
      <c r="BC101" s="239" t="s">
        <v>374</v>
      </c>
      <c r="BD101" s="239">
        <v>5</v>
      </c>
      <c r="BE101" s="239">
        <v>15</v>
      </c>
      <c r="BF101" s="239">
        <v>1</v>
      </c>
      <c r="BI101" s="239">
        <v>7</v>
      </c>
      <c r="BJ101" s="239">
        <v>98</v>
      </c>
      <c r="BK101" s="239">
        <v>35</v>
      </c>
      <c r="BL101" s="239">
        <v>11</v>
      </c>
      <c r="BM101" s="239">
        <v>21</v>
      </c>
      <c r="CT101" s="239">
        <v>449994</v>
      </c>
      <c r="CU101" s="239">
        <v>4975937</v>
      </c>
      <c r="CV101" s="239">
        <v>44.935105</v>
      </c>
      <c r="CW101" s="239">
        <v>-93.633756500000004</v>
      </c>
      <c r="CX101" s="239" t="s">
        <v>379</v>
      </c>
      <c r="CY101" s="239" t="s">
        <v>3076</v>
      </c>
    </row>
    <row r="102" spans="1:103" x14ac:dyDescent="0.25">
      <c r="A102" s="239">
        <v>724200</v>
      </c>
      <c r="B102" s="239">
        <v>4</v>
      </c>
      <c r="C102" s="239">
        <v>15</v>
      </c>
      <c r="D102" s="239">
        <v>7.0970000000000004</v>
      </c>
      <c r="E102" s="239">
        <v>27</v>
      </c>
      <c r="F102" s="239" t="s">
        <v>3032</v>
      </c>
      <c r="H102" s="239" t="s">
        <v>374</v>
      </c>
      <c r="I102" s="239">
        <v>25</v>
      </c>
      <c r="K102" s="239">
        <v>19004501</v>
      </c>
      <c r="M102" s="239">
        <v>6</v>
      </c>
      <c r="N102" s="239">
        <v>1</v>
      </c>
      <c r="O102" s="239">
        <v>2019</v>
      </c>
      <c r="P102" s="239" t="s">
        <v>386</v>
      </c>
      <c r="Q102" s="239">
        <v>16</v>
      </c>
      <c r="R102" s="239" t="s">
        <v>393</v>
      </c>
      <c r="S102" s="239">
        <v>5</v>
      </c>
      <c r="T102" s="239">
        <v>0</v>
      </c>
      <c r="U102" s="239">
        <v>2</v>
      </c>
      <c r="V102" s="239">
        <v>12</v>
      </c>
      <c r="W102" s="239">
        <v>10</v>
      </c>
      <c r="X102" s="239">
        <v>10</v>
      </c>
      <c r="Y102" s="239">
        <v>1</v>
      </c>
      <c r="Z102" s="239">
        <v>1</v>
      </c>
      <c r="AB102" s="239">
        <v>1</v>
      </c>
      <c r="AC102" s="239">
        <v>98</v>
      </c>
      <c r="AD102" s="239" t="s">
        <v>2895</v>
      </c>
      <c r="AF102" s="239" t="s">
        <v>2874</v>
      </c>
      <c r="AG102" s="239">
        <v>7</v>
      </c>
      <c r="AH102" s="239">
        <v>2</v>
      </c>
      <c r="AI102" s="239">
        <v>4</v>
      </c>
      <c r="AJ102" s="239">
        <v>3</v>
      </c>
      <c r="AK102" s="239">
        <v>34</v>
      </c>
      <c r="AL102" s="239">
        <v>72</v>
      </c>
      <c r="AM102" s="239" t="s">
        <v>384</v>
      </c>
      <c r="AN102" s="239">
        <v>5</v>
      </c>
      <c r="AO102" s="239">
        <v>99</v>
      </c>
      <c r="AS102" s="239">
        <v>15</v>
      </c>
      <c r="AT102" s="239">
        <v>20</v>
      </c>
      <c r="AU102" s="239">
        <v>35</v>
      </c>
      <c r="AV102" s="239">
        <v>11</v>
      </c>
      <c r="AW102" s="239">
        <v>21</v>
      </c>
      <c r="AX102" s="239">
        <v>2</v>
      </c>
      <c r="AY102" s="239">
        <v>4</v>
      </c>
      <c r="AZ102" s="239">
        <v>3</v>
      </c>
      <c r="BA102" s="239">
        <v>26</v>
      </c>
      <c r="BB102" s="239">
        <v>43</v>
      </c>
      <c r="BC102" s="239" t="s">
        <v>384</v>
      </c>
      <c r="BD102" s="239">
        <v>5</v>
      </c>
      <c r="BE102" s="239">
        <v>99</v>
      </c>
      <c r="BI102" s="239">
        <v>15</v>
      </c>
      <c r="BJ102" s="239">
        <v>20</v>
      </c>
      <c r="BK102" s="239">
        <v>35</v>
      </c>
      <c r="BL102" s="239">
        <v>11</v>
      </c>
      <c r="BM102" s="239">
        <v>21</v>
      </c>
      <c r="CT102" s="239">
        <v>450052.192043608</v>
      </c>
      <c r="CU102" s="239">
        <v>4975922.8938562702</v>
      </c>
      <c r="CV102" s="239">
        <v>44.934984180000001</v>
      </c>
      <c r="CW102" s="239">
        <v>-93.63301688</v>
      </c>
      <c r="CX102" s="239" t="s">
        <v>379</v>
      </c>
      <c r="CY102" s="239" t="s">
        <v>3077</v>
      </c>
    </row>
    <row r="103" spans="1:103" x14ac:dyDescent="0.25">
      <c r="A103" s="239">
        <v>10867773</v>
      </c>
      <c r="B103" s="239">
        <v>4</v>
      </c>
      <c r="C103" s="239">
        <v>15</v>
      </c>
      <c r="D103" s="239">
        <v>7.1189999999999998</v>
      </c>
      <c r="E103" s="239">
        <v>27</v>
      </c>
      <c r="F103" s="239" t="s">
        <v>3032</v>
      </c>
      <c r="H103" s="239" t="s">
        <v>374</v>
      </c>
      <c r="I103" s="239">
        <v>25</v>
      </c>
      <c r="K103" s="239" t="s">
        <v>3078</v>
      </c>
      <c r="L103" s="239">
        <v>130590048</v>
      </c>
      <c r="M103" s="239">
        <v>2</v>
      </c>
      <c r="N103" s="239">
        <v>28</v>
      </c>
      <c r="O103" s="239">
        <v>2013</v>
      </c>
      <c r="P103" s="239" t="s">
        <v>416</v>
      </c>
      <c r="Q103" s="239">
        <v>7</v>
      </c>
      <c r="S103" s="239">
        <v>4</v>
      </c>
      <c r="T103" s="239">
        <v>0</v>
      </c>
      <c r="U103" s="239">
        <v>2</v>
      </c>
      <c r="V103" s="239">
        <v>1</v>
      </c>
      <c r="W103" s="239">
        <v>10</v>
      </c>
      <c r="X103" s="239">
        <v>2</v>
      </c>
      <c r="Y103" s="239">
        <v>1</v>
      </c>
      <c r="Z103" s="239">
        <v>2</v>
      </c>
      <c r="AA103" s="239">
        <v>2</v>
      </c>
      <c r="AB103" s="239">
        <v>3</v>
      </c>
      <c r="AC103" s="239">
        <v>98</v>
      </c>
      <c r="AD103" s="239" t="s">
        <v>3079</v>
      </c>
      <c r="AE103" s="239" t="s">
        <v>3080</v>
      </c>
      <c r="AF103" s="239" t="s">
        <v>2874</v>
      </c>
      <c r="AG103" s="239">
        <v>7</v>
      </c>
      <c r="AH103" s="239">
        <v>2</v>
      </c>
      <c r="AI103" s="239">
        <v>2</v>
      </c>
      <c r="AJ103" s="239">
        <v>3</v>
      </c>
      <c r="AK103" s="239">
        <v>26</v>
      </c>
      <c r="AL103" s="239">
        <v>38</v>
      </c>
      <c r="AM103" s="239" t="s">
        <v>384</v>
      </c>
      <c r="AN103" s="239">
        <v>5</v>
      </c>
      <c r="AO103" s="239">
        <v>1</v>
      </c>
      <c r="AP103" s="239">
        <v>1</v>
      </c>
      <c r="AS103" s="239">
        <v>7</v>
      </c>
      <c r="AT103" s="239">
        <v>20</v>
      </c>
      <c r="AU103" s="239">
        <v>35</v>
      </c>
      <c r="AV103" s="239">
        <v>11</v>
      </c>
      <c r="AW103" s="239">
        <v>21</v>
      </c>
      <c r="AX103" s="239">
        <v>2</v>
      </c>
      <c r="AY103" s="239">
        <v>3</v>
      </c>
      <c r="AZ103" s="239">
        <v>3</v>
      </c>
      <c r="BA103" s="239">
        <v>21</v>
      </c>
      <c r="BB103" s="239">
        <v>41</v>
      </c>
      <c r="BC103" s="239" t="s">
        <v>374</v>
      </c>
      <c r="BD103" s="239">
        <v>5</v>
      </c>
      <c r="BE103" s="239">
        <v>15</v>
      </c>
      <c r="BF103" s="239">
        <v>5</v>
      </c>
      <c r="BI103" s="239">
        <v>7</v>
      </c>
      <c r="BJ103" s="239">
        <v>20</v>
      </c>
      <c r="BK103" s="239">
        <v>35</v>
      </c>
      <c r="BL103" s="239">
        <v>11</v>
      </c>
      <c r="BM103" s="239">
        <v>21</v>
      </c>
      <c r="CT103" s="239">
        <v>450087</v>
      </c>
      <c r="CU103" s="239">
        <v>4975938</v>
      </c>
      <c r="CV103" s="239">
        <v>44.935123300000001</v>
      </c>
      <c r="CW103" s="239">
        <v>-93.632580700000005</v>
      </c>
      <c r="CX103" s="239" t="s">
        <v>379</v>
      </c>
      <c r="CY103" s="239" t="s">
        <v>3081</v>
      </c>
    </row>
    <row r="104" spans="1:103" x14ac:dyDescent="0.25">
      <c r="A104" s="239">
        <v>596635</v>
      </c>
      <c r="B104" s="239">
        <v>4</v>
      </c>
      <c r="C104" s="239">
        <v>15</v>
      </c>
      <c r="D104" s="239">
        <v>7.125</v>
      </c>
      <c r="E104" s="239">
        <v>27</v>
      </c>
      <c r="F104" s="239" t="s">
        <v>3032</v>
      </c>
      <c r="H104" s="239" t="s">
        <v>374</v>
      </c>
      <c r="I104" s="239">
        <v>25</v>
      </c>
      <c r="K104" s="239">
        <v>18004590</v>
      </c>
      <c r="M104" s="239">
        <v>5</v>
      </c>
      <c r="N104" s="239">
        <v>10</v>
      </c>
      <c r="O104" s="239">
        <v>2018</v>
      </c>
      <c r="P104" s="239" t="s">
        <v>416</v>
      </c>
      <c r="Q104" s="239">
        <v>23</v>
      </c>
      <c r="R104" s="239" t="s">
        <v>376</v>
      </c>
      <c r="S104" s="239">
        <v>5</v>
      </c>
      <c r="T104" s="239">
        <v>0</v>
      </c>
      <c r="U104" s="239">
        <v>1</v>
      </c>
      <c r="W104" s="239">
        <v>32</v>
      </c>
      <c r="X104" s="239">
        <v>3</v>
      </c>
      <c r="Y104" s="239">
        <v>4</v>
      </c>
      <c r="Z104" s="239">
        <v>1</v>
      </c>
      <c r="AB104" s="239">
        <v>1</v>
      </c>
      <c r="AC104" s="239">
        <v>98</v>
      </c>
      <c r="AD104" s="239" t="s">
        <v>2895</v>
      </c>
      <c r="AF104" s="239" t="s">
        <v>2874</v>
      </c>
      <c r="AG104" s="239">
        <v>3</v>
      </c>
      <c r="AH104" s="239">
        <v>2</v>
      </c>
      <c r="AI104" s="239">
        <v>2</v>
      </c>
      <c r="AJ104" s="239">
        <v>4</v>
      </c>
      <c r="AK104" s="239">
        <v>21</v>
      </c>
      <c r="AL104" s="239">
        <v>26</v>
      </c>
      <c r="AM104" s="239" t="s">
        <v>384</v>
      </c>
      <c r="AN104" s="239">
        <v>5</v>
      </c>
      <c r="AO104" s="239">
        <v>74</v>
      </c>
      <c r="AS104" s="239">
        <v>15</v>
      </c>
      <c r="AT104" s="239">
        <v>20</v>
      </c>
      <c r="AU104" s="239">
        <v>35</v>
      </c>
      <c r="AV104" s="239">
        <v>11</v>
      </c>
      <c r="AW104" s="239">
        <v>21</v>
      </c>
      <c r="CT104" s="239">
        <v>450095.045200872</v>
      </c>
      <c r="CU104" s="239">
        <v>4975938.6947675897</v>
      </c>
      <c r="CV104" s="239">
        <v>44.935129420000003</v>
      </c>
      <c r="CW104" s="239">
        <v>-93.632475369999995</v>
      </c>
      <c r="CX104" s="239" t="s">
        <v>379</v>
      </c>
      <c r="CY104" s="239" t="s">
        <v>3082</v>
      </c>
    </row>
    <row r="105" spans="1:103" x14ac:dyDescent="0.25">
      <c r="A105" s="239">
        <v>845398</v>
      </c>
      <c r="B105" s="239">
        <v>4</v>
      </c>
      <c r="C105" s="239">
        <v>15</v>
      </c>
      <c r="D105" s="239">
        <v>7.1280000000000001</v>
      </c>
      <c r="E105" s="239">
        <v>27</v>
      </c>
      <c r="F105" s="239" t="s">
        <v>3032</v>
      </c>
      <c r="H105" s="239" t="s">
        <v>374</v>
      </c>
      <c r="I105" s="239">
        <v>25</v>
      </c>
      <c r="K105" s="239">
        <v>20007875</v>
      </c>
      <c r="L105" s="239">
        <v>202830053</v>
      </c>
      <c r="M105" s="239">
        <v>10</v>
      </c>
      <c r="N105" s="239">
        <v>9</v>
      </c>
      <c r="O105" s="239">
        <v>2020</v>
      </c>
      <c r="P105" s="239" t="s">
        <v>383</v>
      </c>
      <c r="Q105" s="239">
        <v>15</v>
      </c>
      <c r="R105" s="239">
        <v>98</v>
      </c>
      <c r="S105" s="239">
        <v>3</v>
      </c>
      <c r="T105" s="239">
        <v>0</v>
      </c>
      <c r="U105" s="239">
        <v>3</v>
      </c>
      <c r="V105" s="239">
        <v>12</v>
      </c>
      <c r="W105" s="239">
        <v>10</v>
      </c>
      <c r="X105" s="239">
        <v>3</v>
      </c>
      <c r="Y105" s="239">
        <v>1</v>
      </c>
      <c r="Z105" s="239">
        <v>1</v>
      </c>
      <c r="AB105" s="239">
        <v>1</v>
      </c>
      <c r="AC105" s="239">
        <v>98</v>
      </c>
      <c r="AD105" s="239" t="s">
        <v>2895</v>
      </c>
      <c r="AF105" s="239" t="s">
        <v>2874</v>
      </c>
      <c r="AG105" s="239">
        <v>7</v>
      </c>
      <c r="AH105" s="239">
        <v>2</v>
      </c>
      <c r="AI105" s="239">
        <v>4</v>
      </c>
      <c r="AJ105" s="239">
        <v>3</v>
      </c>
      <c r="AK105" s="239">
        <v>34</v>
      </c>
      <c r="AL105" s="239">
        <v>47</v>
      </c>
      <c r="AM105" s="239" t="s">
        <v>374</v>
      </c>
      <c r="AN105" s="239">
        <v>5</v>
      </c>
      <c r="AO105" s="239">
        <v>1</v>
      </c>
      <c r="AS105" s="239">
        <v>15</v>
      </c>
      <c r="AT105" s="239">
        <v>20</v>
      </c>
      <c r="AU105" s="239">
        <v>35</v>
      </c>
      <c r="AV105" s="239">
        <v>11</v>
      </c>
      <c r="AW105" s="239">
        <v>21</v>
      </c>
      <c r="AX105" s="239">
        <v>2</v>
      </c>
      <c r="AY105" s="239">
        <v>4</v>
      </c>
      <c r="AZ105" s="239">
        <v>3</v>
      </c>
      <c r="BA105" s="239">
        <v>26</v>
      </c>
      <c r="BB105" s="239">
        <v>55</v>
      </c>
      <c r="BC105" s="239" t="s">
        <v>384</v>
      </c>
      <c r="BD105" s="239">
        <v>5</v>
      </c>
      <c r="BE105" s="239">
        <v>1</v>
      </c>
      <c r="BI105" s="239">
        <v>15</v>
      </c>
      <c r="BJ105" s="239">
        <v>20</v>
      </c>
      <c r="BK105" s="239">
        <v>35</v>
      </c>
      <c r="BL105" s="239">
        <v>11</v>
      </c>
      <c r="BM105" s="239">
        <v>21</v>
      </c>
      <c r="BN105" s="239">
        <v>2</v>
      </c>
      <c r="BO105" s="239">
        <v>2</v>
      </c>
      <c r="BP105" s="239">
        <v>3</v>
      </c>
      <c r="BQ105" s="239">
        <v>21</v>
      </c>
      <c r="BR105" s="239">
        <v>51</v>
      </c>
      <c r="BS105" s="239" t="s">
        <v>374</v>
      </c>
      <c r="BT105" s="239">
        <v>5</v>
      </c>
      <c r="BU105" s="239">
        <v>4</v>
      </c>
      <c r="BY105" s="239">
        <v>15</v>
      </c>
      <c r="BZ105" s="239">
        <v>20</v>
      </c>
      <c r="CA105" s="239">
        <v>35</v>
      </c>
      <c r="CB105" s="239">
        <v>11</v>
      </c>
      <c r="CC105" s="239">
        <v>21</v>
      </c>
      <c r="CT105" s="239">
        <v>450100.33687812201</v>
      </c>
      <c r="CU105" s="239">
        <v>4975939.9763456704</v>
      </c>
      <c r="CV105" s="239">
        <v>44.93514133</v>
      </c>
      <c r="CW105" s="239">
        <v>-93.632408429999998</v>
      </c>
      <c r="CX105" s="239" t="s">
        <v>379</v>
      </c>
      <c r="CY105" s="239" t="s">
        <v>3083</v>
      </c>
    </row>
    <row r="106" spans="1:103" x14ac:dyDescent="0.25">
      <c r="A106" s="239">
        <v>453421</v>
      </c>
      <c r="B106" s="239">
        <v>4</v>
      </c>
      <c r="C106" s="239">
        <v>15</v>
      </c>
      <c r="D106" s="239">
        <v>7.1360000000000001</v>
      </c>
      <c r="E106" s="239">
        <v>27</v>
      </c>
      <c r="F106" s="239" t="s">
        <v>3032</v>
      </c>
      <c r="H106" s="239" t="s">
        <v>374</v>
      </c>
      <c r="I106" s="239">
        <v>25</v>
      </c>
      <c r="K106" s="239">
        <v>17005539</v>
      </c>
      <c r="M106" s="239">
        <v>5</v>
      </c>
      <c r="N106" s="239">
        <v>18</v>
      </c>
      <c r="O106" s="239">
        <v>2017</v>
      </c>
      <c r="P106" s="239" t="s">
        <v>416</v>
      </c>
      <c r="Q106" s="239">
        <v>19</v>
      </c>
      <c r="R106" s="239" t="s">
        <v>393</v>
      </c>
      <c r="S106" s="239">
        <v>4</v>
      </c>
      <c r="T106" s="239">
        <v>0</v>
      </c>
      <c r="U106" s="239">
        <v>2</v>
      </c>
      <c r="W106" s="239">
        <v>11</v>
      </c>
      <c r="X106" s="239">
        <v>3</v>
      </c>
      <c r="Y106" s="239">
        <v>1</v>
      </c>
      <c r="Z106" s="239">
        <v>2</v>
      </c>
      <c r="AB106" s="239">
        <v>1</v>
      </c>
      <c r="AC106" s="239">
        <v>98</v>
      </c>
      <c r="AD106" s="239" t="s">
        <v>2895</v>
      </c>
      <c r="AF106" s="239" t="s">
        <v>2879</v>
      </c>
      <c r="AG106" s="239">
        <v>90</v>
      </c>
      <c r="AH106" s="239">
        <v>2</v>
      </c>
      <c r="AI106" s="239">
        <v>3</v>
      </c>
      <c r="AJ106" s="239">
        <v>3</v>
      </c>
      <c r="AK106" s="239">
        <v>21</v>
      </c>
      <c r="AL106" s="239">
        <v>52</v>
      </c>
      <c r="AM106" s="239" t="s">
        <v>374</v>
      </c>
      <c r="AN106" s="239">
        <v>5</v>
      </c>
      <c r="AO106" s="239">
        <v>1</v>
      </c>
      <c r="AS106" s="239">
        <v>14</v>
      </c>
      <c r="AT106" s="239">
        <v>20</v>
      </c>
      <c r="AU106" s="239">
        <v>35</v>
      </c>
      <c r="AV106" s="239">
        <v>11</v>
      </c>
      <c r="AW106" s="239">
        <v>21</v>
      </c>
      <c r="AX106" s="239">
        <v>2</v>
      </c>
      <c r="AY106" s="239">
        <v>2</v>
      </c>
      <c r="AZ106" s="239">
        <v>3</v>
      </c>
      <c r="BA106" s="239">
        <v>21</v>
      </c>
      <c r="BB106" s="239">
        <v>21</v>
      </c>
      <c r="BC106" s="239" t="s">
        <v>374</v>
      </c>
      <c r="BD106" s="239">
        <v>5</v>
      </c>
      <c r="BE106" s="239">
        <v>70</v>
      </c>
      <c r="BI106" s="239">
        <v>14</v>
      </c>
      <c r="BJ106" s="239">
        <v>20</v>
      </c>
      <c r="BK106" s="239">
        <v>35</v>
      </c>
      <c r="BL106" s="239">
        <v>11</v>
      </c>
      <c r="BM106" s="239">
        <v>21</v>
      </c>
      <c r="CT106" s="239">
        <v>450113.69042959902</v>
      </c>
      <c r="CU106" s="239">
        <v>4975954.3620936004</v>
      </c>
      <c r="CV106" s="239">
        <v>44.935271759999999</v>
      </c>
      <c r="CW106" s="239">
        <v>-93.632240629999998</v>
      </c>
      <c r="CX106" s="239" t="s">
        <v>379</v>
      </c>
      <c r="CY106" s="239" t="s">
        <v>3084</v>
      </c>
    </row>
    <row r="107" spans="1:103" x14ac:dyDescent="0.25">
      <c r="A107" s="239">
        <v>738284</v>
      </c>
      <c r="B107" s="239">
        <v>4</v>
      </c>
      <c r="C107" s="239">
        <v>15</v>
      </c>
      <c r="D107" s="239">
        <v>7.1360000000000001</v>
      </c>
      <c r="E107" s="239">
        <v>27</v>
      </c>
      <c r="F107" s="239" t="s">
        <v>3032</v>
      </c>
      <c r="H107" s="239" t="s">
        <v>374</v>
      </c>
      <c r="I107" s="239">
        <v>25</v>
      </c>
      <c r="K107" s="239">
        <v>19007083</v>
      </c>
      <c r="M107" s="239">
        <v>8</v>
      </c>
      <c r="N107" s="239">
        <v>4</v>
      </c>
      <c r="O107" s="239">
        <v>2019</v>
      </c>
      <c r="P107" s="239" t="s">
        <v>389</v>
      </c>
      <c r="Q107" s="239">
        <v>13</v>
      </c>
      <c r="R107" s="239" t="s">
        <v>393</v>
      </c>
      <c r="S107" s="239">
        <v>5</v>
      </c>
      <c r="T107" s="239">
        <v>0</v>
      </c>
      <c r="U107" s="239">
        <v>2</v>
      </c>
      <c r="V107" s="239">
        <v>12</v>
      </c>
      <c r="W107" s="239">
        <v>10</v>
      </c>
      <c r="X107" s="239">
        <v>3</v>
      </c>
      <c r="Y107" s="239">
        <v>1</v>
      </c>
      <c r="Z107" s="239">
        <v>1</v>
      </c>
      <c r="AB107" s="239">
        <v>1</v>
      </c>
      <c r="AC107" s="239">
        <v>98</v>
      </c>
      <c r="AD107" s="239" t="s">
        <v>2895</v>
      </c>
      <c r="AF107" s="239" t="s">
        <v>2874</v>
      </c>
      <c r="AG107" s="239">
        <v>7</v>
      </c>
      <c r="AH107" s="239">
        <v>2</v>
      </c>
      <c r="AI107" s="239">
        <v>4</v>
      </c>
      <c r="AJ107" s="239">
        <v>3</v>
      </c>
      <c r="AK107" s="239">
        <v>21</v>
      </c>
      <c r="AL107" s="239">
        <v>65</v>
      </c>
      <c r="AM107" s="239" t="s">
        <v>384</v>
      </c>
      <c r="AN107" s="239">
        <v>99</v>
      </c>
      <c r="AO107" s="239">
        <v>99</v>
      </c>
      <c r="AS107" s="239">
        <v>12</v>
      </c>
      <c r="AT107" s="239">
        <v>20</v>
      </c>
      <c r="AU107" s="239">
        <v>35</v>
      </c>
      <c r="AV107" s="239">
        <v>11</v>
      </c>
      <c r="AW107" s="239">
        <v>21</v>
      </c>
      <c r="AX107" s="239">
        <v>2</v>
      </c>
      <c r="AY107" s="239">
        <v>4</v>
      </c>
      <c r="AZ107" s="239">
        <v>3</v>
      </c>
      <c r="BA107" s="239">
        <v>21</v>
      </c>
      <c r="BB107" s="239">
        <v>36</v>
      </c>
      <c r="BC107" s="239" t="s">
        <v>374</v>
      </c>
      <c r="BD107" s="239">
        <v>5</v>
      </c>
      <c r="BE107" s="239">
        <v>1</v>
      </c>
      <c r="BI107" s="239">
        <v>12</v>
      </c>
      <c r="BJ107" s="239">
        <v>20</v>
      </c>
      <c r="BK107" s="239">
        <v>35</v>
      </c>
      <c r="BL107" s="239">
        <v>11</v>
      </c>
      <c r="BM107" s="239">
        <v>21</v>
      </c>
      <c r="CT107" s="239">
        <v>450113.453945535</v>
      </c>
      <c r="CU107" s="239">
        <v>4975941.4876983697</v>
      </c>
      <c r="CV107" s="239">
        <v>44.935155850000001</v>
      </c>
      <c r="CW107" s="239">
        <v>-93.632242349999999</v>
      </c>
      <c r="CX107" s="239" t="s">
        <v>438</v>
      </c>
      <c r="CY107" s="239" t="s">
        <v>3085</v>
      </c>
    </row>
    <row r="108" spans="1:103" x14ac:dyDescent="0.25">
      <c r="A108" s="239">
        <v>10901005</v>
      </c>
      <c r="B108" s="239">
        <v>4</v>
      </c>
      <c r="C108" s="239">
        <v>15</v>
      </c>
      <c r="D108" s="239">
        <v>7.1379999999999999</v>
      </c>
      <c r="E108" s="239">
        <v>27</v>
      </c>
      <c r="F108" s="239" t="s">
        <v>3032</v>
      </c>
      <c r="H108" s="239" t="s">
        <v>374</v>
      </c>
      <c r="I108" s="239">
        <v>25</v>
      </c>
      <c r="K108" s="239" t="s">
        <v>3086</v>
      </c>
      <c r="L108" s="239">
        <v>132740087</v>
      </c>
      <c r="M108" s="239">
        <v>10</v>
      </c>
      <c r="N108" s="239">
        <v>1</v>
      </c>
      <c r="O108" s="239">
        <v>2013</v>
      </c>
      <c r="P108" s="239" t="s">
        <v>391</v>
      </c>
      <c r="Q108" s="239">
        <v>7</v>
      </c>
      <c r="S108" s="239">
        <v>5</v>
      </c>
      <c r="T108" s="239">
        <v>0</v>
      </c>
      <c r="U108" s="239">
        <v>2</v>
      </c>
      <c r="V108" s="239">
        <v>1</v>
      </c>
      <c r="W108" s="239">
        <v>10</v>
      </c>
      <c r="X108" s="239">
        <v>10</v>
      </c>
      <c r="Y108" s="239">
        <v>1</v>
      </c>
      <c r="Z108" s="239">
        <v>1</v>
      </c>
      <c r="AA108" s="239">
        <v>1</v>
      </c>
      <c r="AB108" s="239">
        <v>1</v>
      </c>
      <c r="AC108" s="239">
        <v>98</v>
      </c>
      <c r="AD108" s="239" t="s">
        <v>2895</v>
      </c>
      <c r="AE108" s="239" t="s">
        <v>3087</v>
      </c>
      <c r="AF108" s="239" t="s">
        <v>2874</v>
      </c>
      <c r="AG108" s="239">
        <v>7</v>
      </c>
      <c r="AH108" s="239">
        <v>2</v>
      </c>
      <c r="AI108" s="239">
        <v>4</v>
      </c>
      <c r="AJ108" s="239">
        <v>3</v>
      </c>
      <c r="AK108" s="239">
        <v>8</v>
      </c>
      <c r="AL108" s="239">
        <v>44</v>
      </c>
      <c r="AM108" s="239" t="s">
        <v>374</v>
      </c>
      <c r="AN108" s="239">
        <v>5</v>
      </c>
      <c r="AO108" s="239">
        <v>1</v>
      </c>
      <c r="AP108" s="239">
        <v>1</v>
      </c>
      <c r="AS108" s="239">
        <v>7</v>
      </c>
      <c r="AT108" s="239">
        <v>20</v>
      </c>
      <c r="AU108" s="239">
        <v>35</v>
      </c>
      <c r="AV108" s="239">
        <v>11</v>
      </c>
      <c r="AW108" s="239">
        <v>21</v>
      </c>
      <c r="AX108" s="239">
        <v>2</v>
      </c>
      <c r="AY108" s="239">
        <v>4</v>
      </c>
      <c r="AZ108" s="239">
        <v>3</v>
      </c>
      <c r="BA108" s="239">
        <v>21</v>
      </c>
      <c r="BB108" s="239">
        <v>27</v>
      </c>
      <c r="BC108" s="239" t="s">
        <v>384</v>
      </c>
      <c r="BD108" s="239">
        <v>5</v>
      </c>
      <c r="BE108" s="239">
        <v>15</v>
      </c>
      <c r="BF108" s="239">
        <v>5</v>
      </c>
      <c r="BI108" s="239">
        <v>7</v>
      </c>
      <c r="BJ108" s="239">
        <v>20</v>
      </c>
      <c r="BK108" s="239">
        <v>35</v>
      </c>
      <c r="BL108" s="239">
        <v>11</v>
      </c>
      <c r="BM108" s="239">
        <v>21</v>
      </c>
      <c r="CT108" s="239">
        <v>450117</v>
      </c>
      <c r="CU108" s="239">
        <v>4975942</v>
      </c>
      <c r="CV108" s="239">
        <v>44.935158299999998</v>
      </c>
      <c r="CW108" s="239">
        <v>-93.632198099999997</v>
      </c>
      <c r="CX108" s="239" t="s">
        <v>379</v>
      </c>
      <c r="CY108" s="239" t="s">
        <v>3088</v>
      </c>
    </row>
    <row r="109" spans="1:103" x14ac:dyDescent="0.25">
      <c r="A109" s="239">
        <v>10951641</v>
      </c>
      <c r="B109" s="239">
        <v>4</v>
      </c>
      <c r="C109" s="239">
        <v>15</v>
      </c>
      <c r="D109" s="239">
        <v>7.1379999999999999</v>
      </c>
      <c r="E109" s="239">
        <v>27</v>
      </c>
      <c r="F109" s="239" t="s">
        <v>3032</v>
      </c>
      <c r="H109" s="239" t="s">
        <v>374</v>
      </c>
      <c r="I109" s="239">
        <v>25</v>
      </c>
      <c r="K109" s="239">
        <v>14001992</v>
      </c>
      <c r="L109" s="239">
        <v>140510170</v>
      </c>
      <c r="M109" s="239">
        <v>2</v>
      </c>
      <c r="N109" s="239">
        <v>20</v>
      </c>
      <c r="O109" s="239">
        <v>2014</v>
      </c>
      <c r="P109" s="239" t="s">
        <v>416</v>
      </c>
      <c r="Q109" s="239">
        <v>14</v>
      </c>
      <c r="S109" s="239">
        <v>5</v>
      </c>
      <c r="T109" s="239">
        <v>0</v>
      </c>
      <c r="U109" s="239">
        <v>3</v>
      </c>
      <c r="V109" s="239">
        <v>98</v>
      </c>
      <c r="W109" s="239">
        <v>10</v>
      </c>
      <c r="X109" s="239">
        <v>10</v>
      </c>
      <c r="Y109" s="239">
        <v>1</v>
      </c>
      <c r="Z109" s="239">
        <v>4</v>
      </c>
      <c r="AA109" s="239">
        <v>4</v>
      </c>
      <c r="AB109" s="239">
        <v>3</v>
      </c>
      <c r="AC109" s="239">
        <v>98</v>
      </c>
      <c r="AD109" s="239" t="s">
        <v>3089</v>
      </c>
      <c r="AE109" s="239" t="s">
        <v>3090</v>
      </c>
      <c r="AF109" s="239" t="s">
        <v>2874</v>
      </c>
      <c r="AG109" s="239">
        <v>90</v>
      </c>
      <c r="AH109" s="239">
        <v>2</v>
      </c>
      <c r="AI109" s="239">
        <v>2</v>
      </c>
      <c r="AJ109" s="239">
        <v>3</v>
      </c>
      <c r="AK109" s="239">
        <v>23</v>
      </c>
      <c r="AL109" s="239">
        <v>82</v>
      </c>
      <c r="AM109" s="239" t="s">
        <v>384</v>
      </c>
      <c r="AN109" s="239">
        <v>98</v>
      </c>
      <c r="AO109" s="239">
        <v>2</v>
      </c>
      <c r="AP109" s="239">
        <v>2</v>
      </c>
      <c r="AS109" s="239">
        <v>7</v>
      </c>
      <c r="AT109" s="239">
        <v>20</v>
      </c>
      <c r="AU109" s="239">
        <v>35</v>
      </c>
      <c r="AV109" s="239">
        <v>11</v>
      </c>
      <c r="AW109" s="239">
        <v>21</v>
      </c>
      <c r="AX109" s="239">
        <v>2</v>
      </c>
      <c r="AY109" s="239">
        <v>3</v>
      </c>
      <c r="AZ109" s="239">
        <v>3</v>
      </c>
      <c r="BA109" s="239">
        <v>21</v>
      </c>
      <c r="BB109" s="239">
        <v>46</v>
      </c>
      <c r="BC109" s="239" t="s">
        <v>374</v>
      </c>
      <c r="BD109" s="239">
        <v>98</v>
      </c>
      <c r="BI109" s="239">
        <v>7</v>
      </c>
      <c r="BJ109" s="239">
        <v>20</v>
      </c>
      <c r="BK109" s="239">
        <v>35</v>
      </c>
      <c r="BL109" s="239">
        <v>11</v>
      </c>
      <c r="BM109" s="239">
        <v>21</v>
      </c>
      <c r="BN109" s="239">
        <v>3</v>
      </c>
      <c r="BO109" s="239">
        <v>44</v>
      </c>
      <c r="BP109" s="239">
        <v>3</v>
      </c>
      <c r="BQ109" s="239">
        <v>3</v>
      </c>
      <c r="BR109" s="239">
        <v>44</v>
      </c>
      <c r="BS109" s="239" t="s">
        <v>374</v>
      </c>
      <c r="BT109" s="239">
        <v>98</v>
      </c>
      <c r="BY109" s="239">
        <v>7</v>
      </c>
      <c r="BZ109" s="239">
        <v>20</v>
      </c>
      <c r="CA109" s="239">
        <v>35</v>
      </c>
      <c r="CB109" s="239">
        <v>11</v>
      </c>
      <c r="CC109" s="239">
        <v>21</v>
      </c>
      <c r="CT109" s="239">
        <v>450117</v>
      </c>
      <c r="CU109" s="239">
        <v>4975942</v>
      </c>
      <c r="CV109" s="239">
        <v>44.935158299999998</v>
      </c>
      <c r="CW109" s="239">
        <v>-93.632198099999997</v>
      </c>
      <c r="CX109" s="239" t="s">
        <v>379</v>
      </c>
      <c r="CY109" s="239" t="s">
        <v>3091</v>
      </c>
    </row>
    <row r="110" spans="1:103" x14ac:dyDescent="0.25">
      <c r="A110" s="239">
        <v>10998681</v>
      </c>
      <c r="B110" s="239">
        <v>4</v>
      </c>
      <c r="C110" s="239">
        <v>15</v>
      </c>
      <c r="D110" s="239">
        <v>7.1379999999999999</v>
      </c>
      <c r="E110" s="239">
        <v>27</v>
      </c>
      <c r="F110" s="239" t="s">
        <v>3032</v>
      </c>
      <c r="H110" s="239" t="s">
        <v>374</v>
      </c>
      <c r="I110" s="239">
        <v>25</v>
      </c>
      <c r="K110" s="239" t="s">
        <v>3092</v>
      </c>
      <c r="L110" s="239">
        <v>143380185</v>
      </c>
      <c r="M110" s="239">
        <v>12</v>
      </c>
      <c r="N110" s="239">
        <v>4</v>
      </c>
      <c r="O110" s="239">
        <v>2014</v>
      </c>
      <c r="P110" s="239" t="s">
        <v>416</v>
      </c>
      <c r="Q110" s="239">
        <v>17</v>
      </c>
      <c r="S110" s="239">
        <v>5</v>
      </c>
      <c r="T110" s="239">
        <v>0</v>
      </c>
      <c r="U110" s="239">
        <v>3</v>
      </c>
      <c r="V110" s="239">
        <v>1</v>
      </c>
      <c r="W110" s="239">
        <v>10</v>
      </c>
      <c r="X110" s="239">
        <v>2</v>
      </c>
      <c r="Y110" s="239">
        <v>4</v>
      </c>
      <c r="Z110" s="239">
        <v>1</v>
      </c>
      <c r="AA110" s="239">
        <v>1</v>
      </c>
      <c r="AB110" s="239">
        <v>1</v>
      </c>
      <c r="AC110" s="239">
        <v>98</v>
      </c>
      <c r="AD110" s="239" t="s">
        <v>2898</v>
      </c>
      <c r="AE110" s="239" t="s">
        <v>3087</v>
      </c>
      <c r="AF110" s="239" t="s">
        <v>2874</v>
      </c>
      <c r="AG110" s="239">
        <v>7</v>
      </c>
      <c r="AH110" s="239">
        <v>2</v>
      </c>
      <c r="AI110" s="239">
        <v>4</v>
      </c>
      <c r="AJ110" s="239">
        <v>4</v>
      </c>
      <c r="AK110" s="239">
        <v>21</v>
      </c>
      <c r="AL110" s="239">
        <v>44</v>
      </c>
      <c r="AM110" s="239" t="s">
        <v>374</v>
      </c>
      <c r="AN110" s="239">
        <v>5</v>
      </c>
      <c r="AO110" s="239">
        <v>15</v>
      </c>
      <c r="AP110" s="239">
        <v>5</v>
      </c>
      <c r="AT110" s="239">
        <v>20</v>
      </c>
      <c r="AU110" s="239">
        <v>35</v>
      </c>
      <c r="AV110" s="239">
        <v>11</v>
      </c>
      <c r="AW110" s="239">
        <v>21</v>
      </c>
      <c r="AX110" s="239">
        <v>2</v>
      </c>
      <c r="AY110" s="239">
        <v>2</v>
      </c>
      <c r="AZ110" s="239">
        <v>4</v>
      </c>
      <c r="BA110" s="239">
        <v>8</v>
      </c>
      <c r="BB110" s="239">
        <v>50</v>
      </c>
      <c r="BC110" s="239" t="s">
        <v>384</v>
      </c>
      <c r="BD110" s="239">
        <v>5</v>
      </c>
      <c r="BE110" s="239">
        <v>1</v>
      </c>
      <c r="BF110" s="239">
        <v>1</v>
      </c>
      <c r="BJ110" s="239">
        <v>20</v>
      </c>
      <c r="BK110" s="239">
        <v>35</v>
      </c>
      <c r="BL110" s="239">
        <v>11</v>
      </c>
      <c r="BM110" s="239">
        <v>21</v>
      </c>
      <c r="BN110" s="239">
        <v>2</v>
      </c>
      <c r="BO110" s="239">
        <v>2</v>
      </c>
      <c r="BP110" s="239">
        <v>4</v>
      </c>
      <c r="BQ110" s="239">
        <v>21</v>
      </c>
      <c r="BR110" s="239">
        <v>63</v>
      </c>
      <c r="BS110" s="239" t="s">
        <v>374</v>
      </c>
      <c r="BT110" s="239">
        <v>5</v>
      </c>
      <c r="BU110" s="239">
        <v>1</v>
      </c>
      <c r="BV110" s="239">
        <v>1</v>
      </c>
      <c r="BZ110" s="239">
        <v>20</v>
      </c>
      <c r="CA110" s="239">
        <v>35</v>
      </c>
      <c r="CB110" s="239">
        <v>11</v>
      </c>
      <c r="CC110" s="239">
        <v>21</v>
      </c>
      <c r="CT110" s="239">
        <v>450117</v>
      </c>
      <c r="CU110" s="239">
        <v>4975942</v>
      </c>
      <c r="CV110" s="239">
        <v>44.935158299999998</v>
      </c>
      <c r="CW110" s="239">
        <v>-93.632198099999997</v>
      </c>
      <c r="CX110" s="239" t="s">
        <v>379</v>
      </c>
      <c r="CY110" s="239" t="s">
        <v>3093</v>
      </c>
    </row>
    <row r="111" spans="1:103" x14ac:dyDescent="0.25">
      <c r="A111" s="239">
        <v>432455</v>
      </c>
      <c r="B111" s="239">
        <v>4</v>
      </c>
      <c r="C111" s="239">
        <v>15</v>
      </c>
      <c r="D111" s="239">
        <v>7.141</v>
      </c>
      <c r="E111" s="239">
        <v>27</v>
      </c>
      <c r="F111" s="239" t="s">
        <v>3032</v>
      </c>
      <c r="H111" s="239" t="s">
        <v>374</v>
      </c>
      <c r="I111" s="239">
        <v>25</v>
      </c>
      <c r="K111" s="239">
        <v>17003357</v>
      </c>
      <c r="M111" s="239">
        <v>3</v>
      </c>
      <c r="N111" s="239">
        <v>30</v>
      </c>
      <c r="O111" s="239">
        <v>2017</v>
      </c>
      <c r="P111" s="239" t="s">
        <v>416</v>
      </c>
      <c r="Q111" s="239">
        <v>16</v>
      </c>
      <c r="R111" s="239" t="s">
        <v>376</v>
      </c>
      <c r="S111" s="239">
        <v>4</v>
      </c>
      <c r="T111" s="239">
        <v>0</v>
      </c>
      <c r="U111" s="239">
        <v>2</v>
      </c>
      <c r="V111" s="239">
        <v>12</v>
      </c>
      <c r="W111" s="239">
        <v>10</v>
      </c>
      <c r="X111" s="239">
        <v>3</v>
      </c>
      <c r="Y111" s="239">
        <v>1</v>
      </c>
      <c r="Z111" s="239">
        <v>1</v>
      </c>
      <c r="AB111" s="239">
        <v>1</v>
      </c>
      <c r="AC111" s="239">
        <v>98</v>
      </c>
      <c r="AD111" s="239" t="s">
        <v>2895</v>
      </c>
      <c r="AF111" s="239" t="s">
        <v>2879</v>
      </c>
      <c r="AG111" s="239">
        <v>7</v>
      </c>
      <c r="AH111" s="239">
        <v>2</v>
      </c>
      <c r="AI111" s="239">
        <v>4</v>
      </c>
      <c r="AJ111" s="239">
        <v>4</v>
      </c>
      <c r="AK111" s="239">
        <v>34</v>
      </c>
      <c r="AL111" s="239">
        <v>36</v>
      </c>
      <c r="AM111" s="239" t="s">
        <v>384</v>
      </c>
      <c r="AN111" s="239">
        <v>5</v>
      </c>
      <c r="AO111" s="239">
        <v>1</v>
      </c>
      <c r="AS111" s="239">
        <v>15</v>
      </c>
      <c r="AT111" s="239">
        <v>20</v>
      </c>
      <c r="AU111" s="239">
        <v>35</v>
      </c>
      <c r="AV111" s="239">
        <v>11</v>
      </c>
      <c r="AW111" s="239">
        <v>21</v>
      </c>
      <c r="AX111" s="239">
        <v>2</v>
      </c>
      <c r="AY111" s="239">
        <v>2</v>
      </c>
      <c r="AZ111" s="239">
        <v>4</v>
      </c>
      <c r="BA111" s="239">
        <v>21</v>
      </c>
      <c r="BB111" s="239">
        <v>24</v>
      </c>
      <c r="BC111" s="239" t="s">
        <v>384</v>
      </c>
      <c r="BD111" s="239">
        <v>5</v>
      </c>
      <c r="BE111" s="239">
        <v>99</v>
      </c>
      <c r="BI111" s="239">
        <v>15</v>
      </c>
      <c r="BJ111" s="239">
        <v>20</v>
      </c>
      <c r="BK111" s="239">
        <v>35</v>
      </c>
      <c r="BL111" s="239">
        <v>11</v>
      </c>
      <c r="BM111" s="239">
        <v>21</v>
      </c>
      <c r="CT111" s="239">
        <v>450121.90252997697</v>
      </c>
      <c r="CU111" s="239">
        <v>4975955.0679611396</v>
      </c>
      <c r="CV111" s="239">
        <v>44.935278689999997</v>
      </c>
      <c r="CW111" s="239">
        <v>-93.632136630000005</v>
      </c>
      <c r="CX111" s="239" t="s">
        <v>379</v>
      </c>
      <c r="CY111" s="239" t="s">
        <v>3094</v>
      </c>
    </row>
    <row r="112" spans="1:103" x14ac:dyDescent="0.25">
      <c r="A112" s="239">
        <v>10761927</v>
      </c>
      <c r="B112" s="239">
        <v>4</v>
      </c>
      <c r="C112" s="239">
        <v>15</v>
      </c>
      <c r="D112" s="239">
        <v>7.1429999999999998</v>
      </c>
      <c r="E112" s="239">
        <v>27</v>
      </c>
      <c r="F112" s="239" t="s">
        <v>3032</v>
      </c>
      <c r="H112" s="239" t="s">
        <v>374</v>
      </c>
      <c r="I112" s="239">
        <v>25</v>
      </c>
      <c r="K112" s="239">
        <v>2757157</v>
      </c>
      <c r="L112" s="239">
        <v>113420012</v>
      </c>
      <c r="M112" s="239">
        <v>12</v>
      </c>
      <c r="N112" s="239">
        <v>3</v>
      </c>
      <c r="O112" s="239">
        <v>2011</v>
      </c>
      <c r="P112" s="239" t="s">
        <v>386</v>
      </c>
      <c r="Q112" s="239">
        <v>22</v>
      </c>
      <c r="R112" s="239" t="s">
        <v>376</v>
      </c>
      <c r="S112" s="239">
        <v>5</v>
      </c>
      <c r="T112" s="239">
        <v>0</v>
      </c>
      <c r="U112" s="239">
        <v>1</v>
      </c>
      <c r="V112" s="239">
        <v>4</v>
      </c>
      <c r="W112" s="239">
        <v>35</v>
      </c>
      <c r="X112" s="239">
        <v>10</v>
      </c>
      <c r="Y112" s="239">
        <v>4</v>
      </c>
      <c r="Z112" s="239">
        <v>4</v>
      </c>
      <c r="AB112" s="239">
        <v>3</v>
      </c>
      <c r="AC112" s="239">
        <v>98</v>
      </c>
      <c r="AD112" s="239" t="s">
        <v>2895</v>
      </c>
      <c r="AE112" s="239" t="s">
        <v>3087</v>
      </c>
      <c r="AF112" s="239" t="s">
        <v>2874</v>
      </c>
      <c r="AG112" s="239">
        <v>3</v>
      </c>
      <c r="AH112" s="239">
        <v>2</v>
      </c>
      <c r="AI112" s="239">
        <v>4</v>
      </c>
      <c r="AJ112" s="239">
        <v>4</v>
      </c>
      <c r="AK112" s="239">
        <v>21</v>
      </c>
      <c r="AL112" s="239">
        <v>28</v>
      </c>
      <c r="AM112" s="239" t="s">
        <v>374</v>
      </c>
      <c r="AN112" s="239">
        <v>10</v>
      </c>
      <c r="AO112" s="239">
        <v>72</v>
      </c>
      <c r="AS112" s="239">
        <v>7</v>
      </c>
      <c r="AT112" s="239">
        <v>20</v>
      </c>
      <c r="AU112" s="239">
        <v>35</v>
      </c>
      <c r="AV112" s="239">
        <v>11</v>
      </c>
      <c r="AW112" s="239">
        <v>21</v>
      </c>
      <c r="CT112" s="239">
        <v>450125</v>
      </c>
      <c r="CU112" s="239">
        <v>4975942</v>
      </c>
      <c r="CV112" s="239">
        <v>44.935165699999999</v>
      </c>
      <c r="CW112" s="239">
        <v>-93.632100399999999</v>
      </c>
      <c r="CX112" s="239" t="s">
        <v>379</v>
      </c>
      <c r="CY112" s="239" t="s">
        <v>3095</v>
      </c>
    </row>
    <row r="113" spans="1:103" x14ac:dyDescent="0.25">
      <c r="A113" s="239">
        <v>360921</v>
      </c>
      <c r="B113" s="239">
        <v>4</v>
      </c>
      <c r="C113" s="239">
        <v>15</v>
      </c>
      <c r="D113" s="239">
        <v>7.1440000000000001</v>
      </c>
      <c r="E113" s="239">
        <v>27</v>
      </c>
      <c r="F113" s="239" t="s">
        <v>3032</v>
      </c>
      <c r="H113" s="239" t="s">
        <v>374</v>
      </c>
      <c r="I113" s="239">
        <v>25</v>
      </c>
      <c r="K113" s="239" t="s">
        <v>3096</v>
      </c>
      <c r="M113" s="239">
        <v>6</v>
      </c>
      <c r="N113" s="239">
        <v>23</v>
      </c>
      <c r="O113" s="239">
        <v>2016</v>
      </c>
      <c r="P113" s="239" t="s">
        <v>416</v>
      </c>
      <c r="Q113" s="239">
        <v>8</v>
      </c>
      <c r="S113" s="239">
        <v>5</v>
      </c>
      <c r="T113" s="239">
        <v>0</v>
      </c>
      <c r="U113" s="239">
        <v>2</v>
      </c>
      <c r="V113" s="239">
        <v>12</v>
      </c>
      <c r="W113" s="239">
        <v>10</v>
      </c>
      <c r="X113" s="239">
        <v>3</v>
      </c>
      <c r="Y113" s="239">
        <v>1</v>
      </c>
      <c r="Z113" s="239">
        <v>1</v>
      </c>
      <c r="AB113" s="239">
        <v>1</v>
      </c>
      <c r="AC113" s="239">
        <v>98</v>
      </c>
      <c r="AD113" s="239" t="s">
        <v>2895</v>
      </c>
      <c r="AF113" s="239" t="s">
        <v>2874</v>
      </c>
      <c r="AG113" s="239">
        <v>7</v>
      </c>
      <c r="AH113" s="239">
        <v>2</v>
      </c>
      <c r="AI113" s="239">
        <v>2</v>
      </c>
      <c r="AJ113" s="239">
        <v>3</v>
      </c>
      <c r="AK113" s="239">
        <v>21</v>
      </c>
      <c r="AL113" s="239">
        <v>66</v>
      </c>
      <c r="AM113" s="239" t="s">
        <v>384</v>
      </c>
      <c r="AN113" s="239">
        <v>5</v>
      </c>
      <c r="AO113" s="239">
        <v>99</v>
      </c>
      <c r="AS113" s="239">
        <v>12</v>
      </c>
      <c r="AT113" s="239">
        <v>22</v>
      </c>
      <c r="AU113" s="239">
        <v>35</v>
      </c>
      <c r="AV113" s="239">
        <v>13</v>
      </c>
      <c r="AW113" s="239">
        <v>21</v>
      </c>
      <c r="AX113" s="239">
        <v>2</v>
      </c>
      <c r="AY113" s="239">
        <v>6</v>
      </c>
      <c r="AZ113" s="239">
        <v>3</v>
      </c>
      <c r="BA113" s="239">
        <v>23</v>
      </c>
      <c r="BB113" s="239">
        <v>64</v>
      </c>
      <c r="BC113" s="239" t="s">
        <v>374</v>
      </c>
      <c r="BD113" s="239">
        <v>5</v>
      </c>
      <c r="BE113" s="239">
        <v>1</v>
      </c>
      <c r="BI113" s="239">
        <v>12</v>
      </c>
      <c r="BJ113" s="239">
        <v>22</v>
      </c>
      <c r="BK113" s="239">
        <v>35</v>
      </c>
      <c r="BL113" s="239">
        <v>13</v>
      </c>
      <c r="BM113" s="239">
        <v>21</v>
      </c>
      <c r="CT113" s="239">
        <v>450120.56961002498</v>
      </c>
      <c r="CU113" s="239">
        <v>4975941.3974843398</v>
      </c>
      <c r="CV113" s="239">
        <v>44.935155539999997</v>
      </c>
      <c r="CW113" s="239">
        <v>-93.632152169999998</v>
      </c>
      <c r="CX113" s="239" t="s">
        <v>379</v>
      </c>
      <c r="CY113" s="239" t="s">
        <v>3097</v>
      </c>
    </row>
    <row r="114" spans="1:103" x14ac:dyDescent="0.25">
      <c r="A114" s="239">
        <v>702041</v>
      </c>
      <c r="B114" s="239">
        <v>4</v>
      </c>
      <c r="C114" s="239">
        <v>15</v>
      </c>
      <c r="D114" s="239">
        <v>7.1429999999999998</v>
      </c>
      <c r="E114" s="239">
        <v>27</v>
      </c>
      <c r="F114" s="239" t="s">
        <v>3032</v>
      </c>
      <c r="H114" s="239" t="s">
        <v>374</v>
      </c>
      <c r="I114" s="239">
        <v>25</v>
      </c>
      <c r="K114" s="239">
        <v>19002643</v>
      </c>
      <c r="M114" s="239">
        <v>4</v>
      </c>
      <c r="N114" s="239">
        <v>6</v>
      </c>
      <c r="O114" s="239">
        <v>2019</v>
      </c>
      <c r="P114" s="239" t="s">
        <v>386</v>
      </c>
      <c r="Q114" s="239">
        <v>14</v>
      </c>
      <c r="R114" s="239" t="s">
        <v>376</v>
      </c>
      <c r="S114" s="239">
        <v>4</v>
      </c>
      <c r="T114" s="239">
        <v>0</v>
      </c>
      <c r="U114" s="239">
        <v>2</v>
      </c>
      <c r="V114" s="239">
        <v>12</v>
      </c>
      <c r="W114" s="239">
        <v>10</v>
      </c>
      <c r="X114" s="239">
        <v>3</v>
      </c>
      <c r="Y114" s="239">
        <v>1</v>
      </c>
      <c r="Z114" s="239">
        <v>2</v>
      </c>
      <c r="AB114" s="239">
        <v>1</v>
      </c>
      <c r="AC114" s="239">
        <v>98</v>
      </c>
      <c r="AD114" s="239" t="s">
        <v>2895</v>
      </c>
      <c r="AF114" s="239" t="s">
        <v>2874</v>
      </c>
      <c r="AG114" s="239">
        <v>7</v>
      </c>
      <c r="AH114" s="239">
        <v>2</v>
      </c>
      <c r="AI114" s="239">
        <v>4</v>
      </c>
      <c r="AJ114" s="239">
        <v>4</v>
      </c>
      <c r="AK114" s="239">
        <v>34</v>
      </c>
      <c r="AL114" s="239">
        <v>32</v>
      </c>
      <c r="AM114" s="239" t="s">
        <v>374</v>
      </c>
      <c r="AN114" s="239">
        <v>5</v>
      </c>
      <c r="AO114" s="239">
        <v>90</v>
      </c>
      <c r="AS114" s="239">
        <v>15</v>
      </c>
      <c r="AT114" s="239">
        <v>20</v>
      </c>
      <c r="AU114" s="239">
        <v>35</v>
      </c>
      <c r="AV114" s="239">
        <v>11</v>
      </c>
      <c r="AW114" s="239">
        <v>21</v>
      </c>
      <c r="AX114" s="239">
        <v>2</v>
      </c>
      <c r="AY114" s="239">
        <v>4</v>
      </c>
      <c r="AZ114" s="239">
        <v>4</v>
      </c>
      <c r="BA114" s="239">
        <v>34</v>
      </c>
      <c r="BB114" s="239">
        <v>69</v>
      </c>
      <c r="BC114" s="239" t="s">
        <v>374</v>
      </c>
      <c r="BD114" s="239">
        <v>5</v>
      </c>
      <c r="BE114" s="239">
        <v>1</v>
      </c>
      <c r="BI114" s="239">
        <v>15</v>
      </c>
      <c r="BJ114" s="239">
        <v>20</v>
      </c>
      <c r="BK114" s="239">
        <v>35</v>
      </c>
      <c r="BL114" s="239">
        <v>11</v>
      </c>
      <c r="BM114" s="239">
        <v>21</v>
      </c>
      <c r="CT114" s="239">
        <v>450125.34005312802</v>
      </c>
      <c r="CU114" s="239">
        <v>4975937.9303020602</v>
      </c>
      <c r="CV114" s="239">
        <v>44.93512467</v>
      </c>
      <c r="CW114" s="239">
        <v>-93.632091369999998</v>
      </c>
      <c r="CX114" s="239" t="s">
        <v>379</v>
      </c>
      <c r="CY114" s="239" t="s">
        <v>3098</v>
      </c>
    </row>
    <row r="115" spans="1:103" x14ac:dyDescent="0.25">
      <c r="A115" s="239">
        <v>867820</v>
      </c>
      <c r="B115" s="239">
        <v>4</v>
      </c>
      <c r="C115" s="239">
        <v>15</v>
      </c>
      <c r="D115" s="239">
        <v>7.1440000000000001</v>
      </c>
      <c r="E115" s="239">
        <v>27</v>
      </c>
      <c r="F115" s="239" t="s">
        <v>3032</v>
      </c>
      <c r="H115" s="239" t="s">
        <v>374</v>
      </c>
      <c r="I115" s="239">
        <v>25</v>
      </c>
      <c r="K115" s="239">
        <v>20009611</v>
      </c>
      <c r="L115" s="239">
        <v>203480078</v>
      </c>
      <c r="M115" s="239">
        <v>12</v>
      </c>
      <c r="N115" s="239">
        <v>13</v>
      </c>
      <c r="O115" s="239">
        <v>2020</v>
      </c>
      <c r="P115" s="239" t="s">
        <v>389</v>
      </c>
      <c r="Q115" s="239">
        <v>15</v>
      </c>
      <c r="R115" s="239" t="s">
        <v>376</v>
      </c>
      <c r="S115" s="239">
        <v>0</v>
      </c>
      <c r="T115" s="239">
        <v>0</v>
      </c>
      <c r="U115" s="239">
        <v>2</v>
      </c>
      <c r="V115" s="239">
        <v>10</v>
      </c>
      <c r="W115" s="239">
        <v>10</v>
      </c>
      <c r="X115" s="239">
        <v>3</v>
      </c>
      <c r="Y115" s="239">
        <v>1</v>
      </c>
      <c r="Z115" s="239">
        <v>4</v>
      </c>
      <c r="AA115" s="239">
        <v>2</v>
      </c>
      <c r="AB115" s="239">
        <v>3</v>
      </c>
      <c r="AC115" s="239">
        <v>98</v>
      </c>
      <c r="AD115" s="239" t="s">
        <v>2895</v>
      </c>
      <c r="AF115" s="239" t="s">
        <v>2879</v>
      </c>
      <c r="AG115" s="239">
        <v>5</v>
      </c>
      <c r="AH115" s="239">
        <v>2</v>
      </c>
      <c r="AI115" s="239">
        <v>2</v>
      </c>
      <c r="AJ115" s="239">
        <v>4</v>
      </c>
      <c r="AK115" s="239">
        <v>21</v>
      </c>
      <c r="AL115" s="239">
        <v>65</v>
      </c>
      <c r="AM115" s="239" t="s">
        <v>374</v>
      </c>
      <c r="AN115" s="239">
        <v>5</v>
      </c>
      <c r="AO115" s="239">
        <v>1</v>
      </c>
      <c r="AS115" s="239">
        <v>12</v>
      </c>
      <c r="AT115" s="239">
        <v>20</v>
      </c>
      <c r="AU115" s="239">
        <v>35</v>
      </c>
      <c r="AV115" s="239">
        <v>11</v>
      </c>
      <c r="AW115" s="239">
        <v>21</v>
      </c>
      <c r="AX115" s="239">
        <v>2</v>
      </c>
      <c r="AY115" s="239">
        <v>2</v>
      </c>
      <c r="AZ115" s="239">
        <v>4</v>
      </c>
      <c r="BA115" s="239">
        <v>24</v>
      </c>
      <c r="BB115" s="239">
        <v>22</v>
      </c>
      <c r="BC115" s="239" t="s">
        <v>384</v>
      </c>
      <c r="BD115" s="239">
        <v>5</v>
      </c>
      <c r="BE115" s="239">
        <v>68</v>
      </c>
      <c r="BI115" s="239">
        <v>12</v>
      </c>
      <c r="BJ115" s="239">
        <v>20</v>
      </c>
      <c r="BK115" s="239">
        <v>35</v>
      </c>
      <c r="BL115" s="239">
        <v>11</v>
      </c>
      <c r="BM115" s="239">
        <v>21</v>
      </c>
      <c r="CT115" s="239">
        <v>450123.09109029698</v>
      </c>
      <c r="CU115" s="239">
        <v>4975952.9824980199</v>
      </c>
      <c r="CV115" s="239">
        <v>44.93526</v>
      </c>
      <c r="CW115" s="239">
        <v>-93.632121359999999</v>
      </c>
      <c r="CX115" s="239" t="s">
        <v>379</v>
      </c>
      <c r="CY115" s="239" t="s">
        <v>3099</v>
      </c>
    </row>
    <row r="116" spans="1:103" x14ac:dyDescent="0.25">
      <c r="A116" s="239">
        <v>539409</v>
      </c>
      <c r="B116" s="239">
        <v>4</v>
      </c>
      <c r="C116" s="239">
        <v>15</v>
      </c>
      <c r="D116" s="239">
        <v>7.1440000000000001</v>
      </c>
      <c r="E116" s="239">
        <v>27</v>
      </c>
      <c r="F116" s="239" t="s">
        <v>3032</v>
      </c>
      <c r="H116" s="239" t="s">
        <v>374</v>
      </c>
      <c r="I116" s="239">
        <v>25</v>
      </c>
      <c r="K116" s="239" t="s">
        <v>3100</v>
      </c>
      <c r="M116" s="239">
        <v>1</v>
      </c>
      <c r="N116" s="239">
        <v>23</v>
      </c>
      <c r="O116" s="239">
        <v>2018</v>
      </c>
      <c r="P116" s="239" t="s">
        <v>391</v>
      </c>
      <c r="Q116" s="239">
        <v>8</v>
      </c>
      <c r="R116" s="239" t="s">
        <v>393</v>
      </c>
      <c r="S116" s="239">
        <v>5</v>
      </c>
      <c r="T116" s="239">
        <v>0</v>
      </c>
      <c r="U116" s="239">
        <v>2</v>
      </c>
      <c r="V116" s="239">
        <v>12</v>
      </c>
      <c r="W116" s="239">
        <v>10</v>
      </c>
      <c r="X116" s="239">
        <v>27</v>
      </c>
      <c r="Y116" s="239">
        <v>1</v>
      </c>
      <c r="Z116" s="239">
        <v>1</v>
      </c>
      <c r="AA116" s="239">
        <v>4</v>
      </c>
      <c r="AB116" s="239">
        <v>2</v>
      </c>
      <c r="AC116" s="239">
        <v>98</v>
      </c>
      <c r="AD116" s="239" t="s">
        <v>2895</v>
      </c>
      <c r="AF116" s="239" t="s">
        <v>2879</v>
      </c>
      <c r="AG116" s="239">
        <v>7</v>
      </c>
      <c r="AH116" s="239">
        <v>2</v>
      </c>
      <c r="AI116" s="239">
        <v>2</v>
      </c>
      <c r="AJ116" s="239">
        <v>3</v>
      </c>
      <c r="AK116" s="239">
        <v>23</v>
      </c>
      <c r="AL116" s="239">
        <v>44</v>
      </c>
      <c r="AM116" s="239" t="s">
        <v>384</v>
      </c>
      <c r="AN116" s="239">
        <v>5</v>
      </c>
      <c r="AO116" s="239">
        <v>1</v>
      </c>
      <c r="AS116" s="239">
        <v>11</v>
      </c>
      <c r="AT116" s="239">
        <v>22</v>
      </c>
      <c r="AU116" s="239">
        <v>30</v>
      </c>
      <c r="AV116" s="239">
        <v>13</v>
      </c>
      <c r="AW116" s="239">
        <v>21</v>
      </c>
      <c r="AX116" s="239">
        <v>2</v>
      </c>
      <c r="AY116" s="239">
        <v>3</v>
      </c>
      <c r="AZ116" s="239">
        <v>3</v>
      </c>
      <c r="BA116" s="239">
        <v>21</v>
      </c>
      <c r="BB116" s="239">
        <v>27</v>
      </c>
      <c r="BC116" s="239" t="s">
        <v>374</v>
      </c>
      <c r="BD116" s="239">
        <v>5</v>
      </c>
      <c r="BE116" s="239">
        <v>99</v>
      </c>
      <c r="BI116" s="239">
        <v>11</v>
      </c>
      <c r="BJ116" s="239">
        <v>22</v>
      </c>
      <c r="BK116" s="239">
        <v>30</v>
      </c>
      <c r="BL116" s="239">
        <v>13</v>
      </c>
      <c r="BM116" s="239">
        <v>21</v>
      </c>
      <c r="CT116" s="239">
        <v>450127.79788393801</v>
      </c>
      <c r="CU116" s="239">
        <v>4975949.7723621298</v>
      </c>
      <c r="CV116" s="239">
        <v>44.935231430000002</v>
      </c>
      <c r="CW116" s="239">
        <v>-93.632061390000004</v>
      </c>
      <c r="CX116" s="239" t="s">
        <v>379</v>
      </c>
      <c r="CY116" s="239" t="s">
        <v>3101</v>
      </c>
    </row>
    <row r="117" spans="1:103" x14ac:dyDescent="0.25">
      <c r="A117" s="239">
        <v>508425</v>
      </c>
      <c r="B117" s="239">
        <v>4</v>
      </c>
      <c r="C117" s="239">
        <v>15</v>
      </c>
      <c r="D117" s="239">
        <v>7.1550000000000002</v>
      </c>
      <c r="E117" s="239">
        <v>27</v>
      </c>
      <c r="F117" s="239" t="s">
        <v>3032</v>
      </c>
      <c r="H117" s="239" t="s">
        <v>374</v>
      </c>
      <c r="I117" s="239">
        <v>25</v>
      </c>
      <c r="K117" s="239">
        <v>17012128</v>
      </c>
      <c r="M117" s="239">
        <v>10</v>
      </c>
      <c r="N117" s="239">
        <v>13</v>
      </c>
      <c r="O117" s="239">
        <v>2017</v>
      </c>
      <c r="P117" s="239" t="s">
        <v>383</v>
      </c>
      <c r="Q117" s="239">
        <v>8</v>
      </c>
      <c r="R117" s="239">
        <v>98</v>
      </c>
      <c r="S117" s="239">
        <v>5</v>
      </c>
      <c r="T117" s="239">
        <v>0</v>
      </c>
      <c r="U117" s="239">
        <v>2</v>
      </c>
      <c r="V117" s="239">
        <v>12</v>
      </c>
      <c r="W117" s="239">
        <v>10</v>
      </c>
      <c r="X117" s="239">
        <v>10</v>
      </c>
      <c r="Y117" s="239">
        <v>1</v>
      </c>
      <c r="Z117" s="239">
        <v>2</v>
      </c>
      <c r="AB117" s="239">
        <v>1</v>
      </c>
      <c r="AC117" s="239">
        <v>98</v>
      </c>
      <c r="AD117" s="239" t="s">
        <v>2895</v>
      </c>
      <c r="AF117" s="239" t="s">
        <v>2874</v>
      </c>
      <c r="AG117" s="239">
        <v>7</v>
      </c>
      <c r="AH117" s="239">
        <v>2</v>
      </c>
      <c r="AI117" s="239">
        <v>49</v>
      </c>
      <c r="AJ117" s="239">
        <v>4</v>
      </c>
      <c r="AK117" s="239">
        <v>33</v>
      </c>
      <c r="AL117" s="239">
        <v>30</v>
      </c>
      <c r="AM117" s="239" t="s">
        <v>374</v>
      </c>
      <c r="AN117" s="239">
        <v>5</v>
      </c>
      <c r="AO117" s="239">
        <v>11</v>
      </c>
      <c r="AS117" s="239">
        <v>15</v>
      </c>
      <c r="AT117" s="239">
        <v>20</v>
      </c>
      <c r="AU117" s="239">
        <v>35</v>
      </c>
      <c r="AV117" s="239">
        <v>11</v>
      </c>
      <c r="AW117" s="239">
        <v>21</v>
      </c>
      <c r="AX117" s="239">
        <v>2</v>
      </c>
      <c r="AY117" s="239">
        <v>4</v>
      </c>
      <c r="AZ117" s="239">
        <v>4</v>
      </c>
      <c r="BA117" s="239">
        <v>34</v>
      </c>
      <c r="BB117" s="239">
        <v>66</v>
      </c>
      <c r="BC117" s="239" t="s">
        <v>384</v>
      </c>
      <c r="BD117" s="239">
        <v>5</v>
      </c>
      <c r="BE117" s="239">
        <v>1</v>
      </c>
      <c r="BI117" s="239">
        <v>15</v>
      </c>
      <c r="BJ117" s="239">
        <v>20</v>
      </c>
      <c r="BK117" s="239">
        <v>35</v>
      </c>
      <c r="BL117" s="239">
        <v>11</v>
      </c>
      <c r="BM117" s="239">
        <v>21</v>
      </c>
      <c r="CT117" s="239">
        <v>450139.09048040002</v>
      </c>
      <c r="CU117" s="239">
        <v>4975941.6620682003</v>
      </c>
      <c r="CV117" s="239">
        <v>44.935159220000003</v>
      </c>
      <c r="CW117" s="239">
        <v>-93.631917479999998</v>
      </c>
      <c r="CX117" s="239" t="s">
        <v>379</v>
      </c>
      <c r="CY117" s="239" t="s">
        <v>3102</v>
      </c>
    </row>
    <row r="118" spans="1:103" x14ac:dyDescent="0.25">
      <c r="A118" s="239">
        <v>766386</v>
      </c>
      <c r="B118" s="239">
        <v>4</v>
      </c>
      <c r="C118" s="239">
        <v>15</v>
      </c>
      <c r="D118" s="239">
        <v>7.1550000000000002</v>
      </c>
      <c r="E118" s="239">
        <v>27</v>
      </c>
      <c r="F118" s="239" t="s">
        <v>3032</v>
      </c>
      <c r="H118" s="239" t="s">
        <v>374</v>
      </c>
      <c r="I118" s="239">
        <v>25</v>
      </c>
      <c r="K118" s="239">
        <v>19010436</v>
      </c>
      <c r="M118" s="239">
        <v>11</v>
      </c>
      <c r="N118" s="239">
        <v>29</v>
      </c>
      <c r="O118" s="239">
        <v>2019</v>
      </c>
      <c r="P118" s="239" t="s">
        <v>383</v>
      </c>
      <c r="Q118" s="239">
        <v>23</v>
      </c>
      <c r="R118" s="239" t="s">
        <v>393</v>
      </c>
      <c r="S118" s="239">
        <v>5</v>
      </c>
      <c r="T118" s="239">
        <v>0</v>
      </c>
      <c r="U118" s="239">
        <v>1</v>
      </c>
      <c r="W118" s="239">
        <v>47</v>
      </c>
      <c r="X118" s="239">
        <v>3</v>
      </c>
      <c r="Y118" s="239">
        <v>4</v>
      </c>
      <c r="Z118" s="239">
        <v>4</v>
      </c>
      <c r="AA118" s="239">
        <v>2</v>
      </c>
      <c r="AB118" s="239">
        <v>3</v>
      </c>
      <c r="AC118" s="239">
        <v>98</v>
      </c>
      <c r="AD118" s="239" t="s">
        <v>2895</v>
      </c>
      <c r="AF118" s="239" t="s">
        <v>2874</v>
      </c>
      <c r="AG118" s="239">
        <v>3</v>
      </c>
      <c r="AH118" s="239">
        <v>2</v>
      </c>
      <c r="AI118" s="239">
        <v>2</v>
      </c>
      <c r="AJ118" s="239">
        <v>1</v>
      </c>
      <c r="AK118" s="239">
        <v>21</v>
      </c>
      <c r="AL118" s="239">
        <v>26</v>
      </c>
      <c r="AM118" s="239" t="s">
        <v>374</v>
      </c>
      <c r="AN118" s="239">
        <v>5</v>
      </c>
      <c r="AO118" s="239">
        <v>1</v>
      </c>
      <c r="AS118" s="239">
        <v>15</v>
      </c>
      <c r="AT118" s="239">
        <v>20</v>
      </c>
      <c r="AU118" s="239">
        <v>35</v>
      </c>
      <c r="AV118" s="239">
        <v>13</v>
      </c>
      <c r="AW118" s="239">
        <v>21</v>
      </c>
      <c r="CT118" s="239">
        <v>450143.51495560299</v>
      </c>
      <c r="CU118" s="239">
        <v>4975945.8633370101</v>
      </c>
      <c r="CV118" s="239">
        <v>44.935197350000003</v>
      </c>
      <c r="CW118" s="239">
        <v>-93.631861830000005</v>
      </c>
      <c r="CX118" s="239" t="s">
        <v>379</v>
      </c>
      <c r="CY118" s="239" t="s">
        <v>3103</v>
      </c>
    </row>
    <row r="119" spans="1:103" x14ac:dyDescent="0.25">
      <c r="A119" s="239">
        <v>11051723</v>
      </c>
      <c r="B119" s="239">
        <v>4</v>
      </c>
      <c r="C119" s="239">
        <v>15</v>
      </c>
      <c r="D119" s="239">
        <v>7.17</v>
      </c>
      <c r="E119" s="239">
        <v>27</v>
      </c>
      <c r="F119" s="239" t="s">
        <v>3032</v>
      </c>
      <c r="H119" s="239" t="s">
        <v>374</v>
      </c>
      <c r="I119" s="239">
        <v>25</v>
      </c>
      <c r="K119" s="239" t="s">
        <v>3104</v>
      </c>
      <c r="L119" s="239">
        <v>151900105</v>
      </c>
      <c r="M119" s="239">
        <v>7</v>
      </c>
      <c r="N119" s="239">
        <v>8</v>
      </c>
      <c r="O119" s="239">
        <v>2015</v>
      </c>
      <c r="P119" s="239" t="s">
        <v>375</v>
      </c>
      <c r="Q119" s="239">
        <v>17</v>
      </c>
      <c r="S119" s="239">
        <v>5</v>
      </c>
      <c r="T119" s="239">
        <v>0</v>
      </c>
      <c r="U119" s="239">
        <v>3</v>
      </c>
      <c r="V119" s="239">
        <v>1</v>
      </c>
      <c r="W119" s="239">
        <v>10</v>
      </c>
      <c r="X119" s="239">
        <v>2</v>
      </c>
      <c r="Y119" s="239">
        <v>1</v>
      </c>
      <c r="Z119" s="239">
        <v>1</v>
      </c>
      <c r="AB119" s="239">
        <v>1</v>
      </c>
      <c r="AC119" s="239">
        <v>98</v>
      </c>
      <c r="AD119" s="239" t="s">
        <v>3105</v>
      </c>
      <c r="AE119" s="239" t="s">
        <v>3090</v>
      </c>
      <c r="AF119" s="239" t="s">
        <v>2874</v>
      </c>
      <c r="AG119" s="239">
        <v>7</v>
      </c>
      <c r="AH119" s="239">
        <v>2</v>
      </c>
      <c r="AI119" s="239">
        <v>2</v>
      </c>
      <c r="AJ119" s="239">
        <v>4</v>
      </c>
      <c r="AK119" s="239">
        <v>21</v>
      </c>
      <c r="AL119" s="239">
        <v>33</v>
      </c>
      <c r="AM119" s="239" t="s">
        <v>384</v>
      </c>
      <c r="AN119" s="239">
        <v>5</v>
      </c>
      <c r="AO119" s="239">
        <v>5</v>
      </c>
      <c r="AP119" s="239">
        <v>1</v>
      </c>
      <c r="AS119" s="239">
        <v>7</v>
      </c>
      <c r="AT119" s="239">
        <v>20</v>
      </c>
      <c r="AU119" s="239">
        <v>35</v>
      </c>
      <c r="AV119" s="239">
        <v>11</v>
      </c>
      <c r="AW119" s="239">
        <v>21</v>
      </c>
      <c r="AX119" s="239">
        <v>2</v>
      </c>
      <c r="AY119" s="239">
        <v>4</v>
      </c>
      <c r="AZ119" s="239">
        <v>4</v>
      </c>
      <c r="BA119" s="239">
        <v>21</v>
      </c>
      <c r="BB119" s="239">
        <v>52</v>
      </c>
      <c r="BC119" s="239" t="s">
        <v>384</v>
      </c>
      <c r="BD119" s="239">
        <v>5</v>
      </c>
      <c r="BE119" s="239">
        <v>1</v>
      </c>
      <c r="BF119" s="239">
        <v>1</v>
      </c>
      <c r="BI119" s="239">
        <v>7</v>
      </c>
      <c r="BJ119" s="239">
        <v>20</v>
      </c>
      <c r="BK119" s="239">
        <v>35</v>
      </c>
      <c r="BL119" s="239">
        <v>11</v>
      </c>
      <c r="BM119" s="239">
        <v>21</v>
      </c>
      <c r="BN119" s="239">
        <v>2</v>
      </c>
      <c r="BO119" s="239">
        <v>2</v>
      </c>
      <c r="BP119" s="239">
        <v>4</v>
      </c>
      <c r="BQ119" s="239">
        <v>21</v>
      </c>
      <c r="BR119" s="239">
        <v>66</v>
      </c>
      <c r="BS119" s="239" t="s">
        <v>374</v>
      </c>
      <c r="BT119" s="239">
        <v>5</v>
      </c>
      <c r="BU119" s="239">
        <v>1</v>
      </c>
      <c r="BV119" s="239">
        <v>1</v>
      </c>
      <c r="BY119" s="239">
        <v>7</v>
      </c>
      <c r="BZ119" s="239">
        <v>20</v>
      </c>
      <c r="CA119" s="239">
        <v>35</v>
      </c>
      <c r="CB119" s="239">
        <v>11</v>
      </c>
      <c r="CC119" s="239">
        <v>21</v>
      </c>
      <c r="CT119" s="239">
        <v>450167</v>
      </c>
      <c r="CU119" s="239">
        <v>4975947</v>
      </c>
      <c r="CV119" s="239">
        <v>44.935207200000001</v>
      </c>
      <c r="CW119" s="239">
        <v>-93.6315618</v>
      </c>
      <c r="CX119" s="239" t="s">
        <v>379</v>
      </c>
      <c r="CY119" s="239" t="s">
        <v>3106</v>
      </c>
    </row>
    <row r="120" spans="1:103" x14ac:dyDescent="0.25">
      <c r="A120" s="239">
        <v>10870414</v>
      </c>
      <c r="B120" s="239">
        <v>4</v>
      </c>
      <c r="C120" s="239">
        <v>15</v>
      </c>
      <c r="D120" s="239">
        <v>7.1749999999999998</v>
      </c>
      <c r="E120" s="239">
        <v>27</v>
      </c>
      <c r="F120" s="239" t="s">
        <v>3032</v>
      </c>
      <c r="H120" s="239" t="s">
        <v>374</v>
      </c>
      <c r="I120" s="239">
        <v>25</v>
      </c>
      <c r="K120" s="239" t="s">
        <v>3107</v>
      </c>
      <c r="L120" s="239">
        <v>130930018</v>
      </c>
      <c r="M120" s="239">
        <v>4</v>
      </c>
      <c r="N120" s="239">
        <v>3</v>
      </c>
      <c r="O120" s="239">
        <v>2013</v>
      </c>
      <c r="P120" s="239" t="s">
        <v>375</v>
      </c>
      <c r="Q120" s="239">
        <v>7</v>
      </c>
      <c r="S120" s="239">
        <v>4</v>
      </c>
      <c r="T120" s="239">
        <v>0</v>
      </c>
      <c r="U120" s="239">
        <v>2</v>
      </c>
      <c r="V120" s="239">
        <v>1</v>
      </c>
      <c r="W120" s="239">
        <v>10</v>
      </c>
      <c r="X120" s="239">
        <v>3</v>
      </c>
      <c r="Y120" s="239">
        <v>1</v>
      </c>
      <c r="Z120" s="239">
        <v>1</v>
      </c>
      <c r="AA120" s="239">
        <v>1</v>
      </c>
      <c r="AB120" s="239">
        <v>1</v>
      </c>
      <c r="AC120" s="239">
        <v>98</v>
      </c>
      <c r="AD120" s="239" t="s">
        <v>3108</v>
      </c>
      <c r="AE120" s="239" t="s">
        <v>3080</v>
      </c>
      <c r="AF120" s="239" t="s">
        <v>2874</v>
      </c>
      <c r="AG120" s="239">
        <v>7</v>
      </c>
      <c r="AH120" s="239">
        <v>2</v>
      </c>
      <c r="AI120" s="239">
        <v>2</v>
      </c>
      <c r="AJ120" s="239">
        <v>3</v>
      </c>
      <c r="AK120" s="239">
        <v>26</v>
      </c>
      <c r="AL120" s="239">
        <v>49</v>
      </c>
      <c r="AM120" s="239" t="s">
        <v>384</v>
      </c>
      <c r="AN120" s="239">
        <v>5</v>
      </c>
      <c r="AO120" s="239">
        <v>1</v>
      </c>
      <c r="AP120" s="239">
        <v>1</v>
      </c>
      <c r="AS120" s="239">
        <v>7</v>
      </c>
      <c r="AT120" s="239">
        <v>20</v>
      </c>
      <c r="AU120" s="239">
        <v>35</v>
      </c>
      <c r="AV120" s="239">
        <v>11</v>
      </c>
      <c r="AW120" s="239">
        <v>21</v>
      </c>
      <c r="AX120" s="239">
        <v>2</v>
      </c>
      <c r="AY120" s="239">
        <v>2</v>
      </c>
      <c r="AZ120" s="239">
        <v>3</v>
      </c>
      <c r="BA120" s="239">
        <v>21</v>
      </c>
      <c r="BB120" s="239">
        <v>20</v>
      </c>
      <c r="BC120" s="239" t="s">
        <v>384</v>
      </c>
      <c r="BD120" s="239">
        <v>5</v>
      </c>
      <c r="BE120" s="239">
        <v>5</v>
      </c>
      <c r="BI120" s="239">
        <v>7</v>
      </c>
      <c r="BJ120" s="239">
        <v>20</v>
      </c>
      <c r="BK120" s="239">
        <v>35</v>
      </c>
      <c r="BL120" s="239">
        <v>11</v>
      </c>
      <c r="BM120" s="239">
        <v>21</v>
      </c>
      <c r="CT120" s="239">
        <v>450175</v>
      </c>
      <c r="CU120" s="239">
        <v>4975947</v>
      </c>
      <c r="CV120" s="239">
        <v>44.9352132</v>
      </c>
      <c r="CW120" s="239">
        <v>-93.631461900000005</v>
      </c>
      <c r="CX120" s="239" t="s">
        <v>379</v>
      </c>
      <c r="CY120" s="239" t="s">
        <v>3109</v>
      </c>
    </row>
    <row r="121" spans="1:103" x14ac:dyDescent="0.25">
      <c r="A121" s="239">
        <v>600975</v>
      </c>
      <c r="B121" s="239">
        <v>4</v>
      </c>
      <c r="C121" s="239">
        <v>15</v>
      </c>
      <c r="D121" s="239">
        <v>7.1840000000000002</v>
      </c>
      <c r="E121" s="239">
        <v>27</v>
      </c>
      <c r="F121" s="239" t="s">
        <v>3032</v>
      </c>
      <c r="H121" s="239" t="s">
        <v>374</v>
      </c>
      <c r="I121" s="239">
        <v>25</v>
      </c>
      <c r="K121" s="239">
        <v>18005444</v>
      </c>
      <c r="M121" s="239">
        <v>5</v>
      </c>
      <c r="N121" s="239">
        <v>30</v>
      </c>
      <c r="O121" s="239">
        <v>2018</v>
      </c>
      <c r="P121" s="239" t="s">
        <v>375</v>
      </c>
      <c r="Q121" s="239">
        <v>7</v>
      </c>
      <c r="R121" s="239" t="s">
        <v>393</v>
      </c>
      <c r="S121" s="239">
        <v>5</v>
      </c>
      <c r="T121" s="239">
        <v>0</v>
      </c>
      <c r="U121" s="239">
        <v>2</v>
      </c>
      <c r="V121" s="239">
        <v>12</v>
      </c>
      <c r="W121" s="239">
        <v>10</v>
      </c>
      <c r="X121" s="239">
        <v>27</v>
      </c>
      <c r="Y121" s="239">
        <v>1</v>
      </c>
      <c r="Z121" s="239">
        <v>1</v>
      </c>
      <c r="AB121" s="239">
        <v>1</v>
      </c>
      <c r="AC121" s="239">
        <v>98</v>
      </c>
      <c r="AD121" s="239" t="s">
        <v>2895</v>
      </c>
      <c r="AF121" s="239" t="s">
        <v>2874</v>
      </c>
      <c r="AG121" s="239">
        <v>7</v>
      </c>
      <c r="AH121" s="239">
        <v>2</v>
      </c>
      <c r="AI121" s="239">
        <v>2</v>
      </c>
      <c r="AJ121" s="239">
        <v>3</v>
      </c>
      <c r="AK121" s="239">
        <v>26</v>
      </c>
      <c r="AL121" s="239">
        <v>25</v>
      </c>
      <c r="AM121" s="239" t="s">
        <v>374</v>
      </c>
      <c r="AN121" s="239">
        <v>5</v>
      </c>
      <c r="AO121" s="239">
        <v>1</v>
      </c>
      <c r="AS121" s="239">
        <v>90</v>
      </c>
      <c r="AT121" s="239">
        <v>22</v>
      </c>
      <c r="AV121" s="239">
        <v>13</v>
      </c>
      <c r="AW121" s="239">
        <v>21</v>
      </c>
      <c r="AX121" s="239">
        <v>2</v>
      </c>
      <c r="AY121" s="239">
        <v>4</v>
      </c>
      <c r="AZ121" s="239">
        <v>3</v>
      </c>
      <c r="BA121" s="239">
        <v>21</v>
      </c>
      <c r="BB121" s="239">
        <v>24</v>
      </c>
      <c r="BC121" s="239" t="s">
        <v>384</v>
      </c>
      <c r="BD121" s="239">
        <v>5</v>
      </c>
      <c r="BE121" s="239">
        <v>1</v>
      </c>
      <c r="BI121" s="239">
        <v>90</v>
      </c>
      <c r="BJ121" s="239">
        <v>22</v>
      </c>
      <c r="BK121" s="239">
        <v>35</v>
      </c>
      <c r="BL121" s="239">
        <v>13</v>
      </c>
      <c r="BM121" s="239">
        <v>21</v>
      </c>
      <c r="CT121" s="239">
        <v>450189.89058200002</v>
      </c>
      <c r="CU121" s="239">
        <v>4975943.3554436797</v>
      </c>
      <c r="CV121" s="239">
        <v>44.935178020000002</v>
      </c>
      <c r="CW121" s="239">
        <v>-93.631273870000001</v>
      </c>
      <c r="CX121" s="239" t="s">
        <v>379</v>
      </c>
      <c r="CY121" s="239" t="s">
        <v>3110</v>
      </c>
    </row>
    <row r="122" spans="1:103" x14ac:dyDescent="0.25">
      <c r="A122" s="239">
        <v>338830</v>
      </c>
      <c r="B122" s="239">
        <v>4</v>
      </c>
      <c r="C122" s="239">
        <v>15</v>
      </c>
      <c r="D122" s="239">
        <v>7.1909999999999998</v>
      </c>
      <c r="E122" s="239">
        <v>27</v>
      </c>
      <c r="F122" s="239" t="s">
        <v>3032</v>
      </c>
      <c r="H122" s="239" t="s">
        <v>374</v>
      </c>
      <c r="I122" s="239">
        <v>25</v>
      </c>
      <c r="K122" s="239" t="s">
        <v>3111</v>
      </c>
      <c r="M122" s="239">
        <v>3</v>
      </c>
      <c r="N122" s="239">
        <v>28</v>
      </c>
      <c r="O122" s="239">
        <v>2016</v>
      </c>
      <c r="P122" s="239" t="s">
        <v>381</v>
      </c>
      <c r="Q122" s="239">
        <v>16</v>
      </c>
      <c r="S122" s="239">
        <v>5</v>
      </c>
      <c r="T122" s="239">
        <v>0</v>
      </c>
      <c r="U122" s="239">
        <v>2</v>
      </c>
      <c r="V122" s="239">
        <v>12</v>
      </c>
      <c r="W122" s="239">
        <v>10</v>
      </c>
      <c r="X122" s="239">
        <v>3</v>
      </c>
      <c r="Y122" s="239">
        <v>1</v>
      </c>
      <c r="Z122" s="239">
        <v>1</v>
      </c>
      <c r="AB122" s="239">
        <v>1</v>
      </c>
      <c r="AC122" s="239">
        <v>98</v>
      </c>
      <c r="AD122" s="239" t="s">
        <v>2895</v>
      </c>
      <c r="AF122" s="239" t="s">
        <v>2879</v>
      </c>
      <c r="AG122" s="239">
        <v>7</v>
      </c>
      <c r="AH122" s="239">
        <v>2</v>
      </c>
      <c r="AI122" s="239">
        <v>2</v>
      </c>
      <c r="AJ122" s="239">
        <v>4</v>
      </c>
      <c r="AK122" s="239">
        <v>21</v>
      </c>
      <c r="AL122" s="239">
        <v>53</v>
      </c>
      <c r="AM122" s="239" t="s">
        <v>384</v>
      </c>
      <c r="AN122" s="239">
        <v>5</v>
      </c>
      <c r="AO122" s="239">
        <v>90</v>
      </c>
      <c r="AS122" s="239">
        <v>15</v>
      </c>
      <c r="AT122" s="239">
        <v>9</v>
      </c>
      <c r="AU122" s="239">
        <v>35</v>
      </c>
      <c r="AV122" s="239">
        <v>11</v>
      </c>
      <c r="AW122" s="239">
        <v>21</v>
      </c>
      <c r="AX122" s="239">
        <v>2</v>
      </c>
      <c r="AY122" s="239">
        <v>2</v>
      </c>
      <c r="AZ122" s="239">
        <v>4</v>
      </c>
      <c r="BA122" s="239">
        <v>34</v>
      </c>
      <c r="BB122" s="239">
        <v>24</v>
      </c>
      <c r="BC122" s="239" t="s">
        <v>384</v>
      </c>
      <c r="BD122" s="239">
        <v>5</v>
      </c>
      <c r="BE122" s="239">
        <v>1</v>
      </c>
      <c r="BI122" s="239">
        <v>15</v>
      </c>
      <c r="BJ122" s="239">
        <v>9</v>
      </c>
      <c r="BK122" s="239">
        <v>35</v>
      </c>
      <c r="BL122" s="239">
        <v>11</v>
      </c>
      <c r="BM122" s="239">
        <v>21</v>
      </c>
      <c r="CT122" s="239">
        <v>450202.16711818997</v>
      </c>
      <c r="CU122" s="239">
        <v>4975962.57478703</v>
      </c>
      <c r="CV122" s="239">
        <v>44.93535189</v>
      </c>
      <c r="CW122" s="239">
        <v>-93.631120179999996</v>
      </c>
      <c r="CX122" s="239" t="s">
        <v>438</v>
      </c>
      <c r="CY122" s="239" t="s">
        <v>3112</v>
      </c>
    </row>
    <row r="123" spans="1:103" x14ac:dyDescent="0.25">
      <c r="A123" s="239">
        <v>334357</v>
      </c>
      <c r="B123" s="239">
        <v>4</v>
      </c>
      <c r="C123" s="239">
        <v>15</v>
      </c>
      <c r="D123" s="239">
        <v>7.2530000000000001</v>
      </c>
      <c r="E123" s="239">
        <v>27</v>
      </c>
      <c r="F123" s="239" t="s">
        <v>3032</v>
      </c>
      <c r="H123" s="239" t="s">
        <v>374</v>
      </c>
      <c r="I123" s="239">
        <v>25</v>
      </c>
      <c r="K123" s="239" t="s">
        <v>3113</v>
      </c>
      <c r="M123" s="239">
        <v>3</v>
      </c>
      <c r="N123" s="239">
        <v>8</v>
      </c>
      <c r="O123" s="239">
        <v>2016</v>
      </c>
      <c r="P123" s="239" t="s">
        <v>391</v>
      </c>
      <c r="Q123" s="239">
        <v>14</v>
      </c>
      <c r="R123" s="239">
        <v>98</v>
      </c>
      <c r="S123" s="239">
        <v>5</v>
      </c>
      <c r="T123" s="239">
        <v>0</v>
      </c>
      <c r="U123" s="239">
        <v>2</v>
      </c>
      <c r="V123" s="239">
        <v>12</v>
      </c>
      <c r="W123" s="239">
        <v>10</v>
      </c>
      <c r="X123" s="239">
        <v>2</v>
      </c>
      <c r="Y123" s="239">
        <v>1</v>
      </c>
      <c r="Z123" s="239">
        <v>1</v>
      </c>
      <c r="AB123" s="239">
        <v>1</v>
      </c>
      <c r="AC123" s="239">
        <v>98</v>
      </c>
      <c r="AD123" s="239" t="s">
        <v>2895</v>
      </c>
      <c r="AF123" s="239" t="s">
        <v>2874</v>
      </c>
      <c r="AG123" s="239">
        <v>7</v>
      </c>
      <c r="AH123" s="239">
        <v>2</v>
      </c>
      <c r="AI123" s="239">
        <v>4</v>
      </c>
      <c r="AJ123" s="239">
        <v>3</v>
      </c>
      <c r="AK123" s="239">
        <v>34</v>
      </c>
      <c r="AL123" s="239">
        <v>72</v>
      </c>
      <c r="AM123" s="239" t="s">
        <v>384</v>
      </c>
      <c r="AN123" s="239">
        <v>5</v>
      </c>
      <c r="AO123" s="239">
        <v>1</v>
      </c>
      <c r="AS123" s="239">
        <v>14</v>
      </c>
      <c r="AT123" s="239">
        <v>98</v>
      </c>
      <c r="AV123" s="239">
        <v>11</v>
      </c>
      <c r="AW123" s="239">
        <v>21</v>
      </c>
      <c r="AX123" s="239">
        <v>2</v>
      </c>
      <c r="AY123" s="239">
        <v>2</v>
      </c>
      <c r="AZ123" s="239">
        <v>3</v>
      </c>
      <c r="BA123" s="239">
        <v>21</v>
      </c>
      <c r="BB123" s="239">
        <v>27</v>
      </c>
      <c r="BC123" s="239" t="s">
        <v>384</v>
      </c>
      <c r="BD123" s="239">
        <v>10</v>
      </c>
      <c r="BE123" s="239">
        <v>4</v>
      </c>
      <c r="BF123" s="239">
        <v>70</v>
      </c>
      <c r="BI123" s="239">
        <v>14</v>
      </c>
      <c r="BJ123" s="239">
        <v>98</v>
      </c>
      <c r="BK123" s="239">
        <v>35</v>
      </c>
      <c r="BL123" s="239">
        <v>11</v>
      </c>
      <c r="BM123" s="239">
        <v>21</v>
      </c>
      <c r="CT123" s="239">
        <v>450294.43299277697</v>
      </c>
      <c r="CU123" s="239">
        <v>4975945.0648826603</v>
      </c>
      <c r="CV123" s="239">
        <v>44.935200729999998</v>
      </c>
      <c r="CW123" s="239">
        <v>-93.629949190000005</v>
      </c>
      <c r="CX123" s="239" t="s">
        <v>379</v>
      </c>
      <c r="CY123" s="239" t="s">
        <v>3114</v>
      </c>
    </row>
    <row r="124" spans="1:103" x14ac:dyDescent="0.25">
      <c r="A124" s="239">
        <v>589649</v>
      </c>
      <c r="B124" s="239">
        <v>4</v>
      </c>
      <c r="C124" s="239">
        <v>15</v>
      </c>
      <c r="D124" s="239">
        <v>7.327</v>
      </c>
      <c r="E124" s="239">
        <v>27</v>
      </c>
      <c r="F124" s="239" t="s">
        <v>3032</v>
      </c>
      <c r="H124" s="239" t="s">
        <v>374</v>
      </c>
      <c r="I124" s="239">
        <v>25</v>
      </c>
      <c r="K124" s="239">
        <v>18003276</v>
      </c>
      <c r="M124" s="239">
        <v>4</v>
      </c>
      <c r="N124" s="239">
        <v>9</v>
      </c>
      <c r="O124" s="239">
        <v>2018</v>
      </c>
      <c r="P124" s="239" t="s">
        <v>381</v>
      </c>
      <c r="Q124" s="239">
        <v>7</v>
      </c>
      <c r="R124" s="239" t="s">
        <v>393</v>
      </c>
      <c r="S124" s="239">
        <v>4</v>
      </c>
      <c r="T124" s="239">
        <v>0</v>
      </c>
      <c r="U124" s="239">
        <v>2</v>
      </c>
      <c r="V124" s="239">
        <v>12</v>
      </c>
      <c r="W124" s="239">
        <v>10</v>
      </c>
      <c r="X124" s="239">
        <v>2</v>
      </c>
      <c r="Y124" s="239">
        <v>2</v>
      </c>
      <c r="Z124" s="239">
        <v>2</v>
      </c>
      <c r="AB124" s="239">
        <v>3</v>
      </c>
      <c r="AC124" s="239">
        <v>98</v>
      </c>
      <c r="AD124" s="239" t="s">
        <v>2895</v>
      </c>
      <c r="AF124" s="239" t="s">
        <v>2874</v>
      </c>
      <c r="AG124" s="239">
        <v>7</v>
      </c>
      <c r="AH124" s="239">
        <v>2</v>
      </c>
      <c r="AI124" s="239">
        <v>2</v>
      </c>
      <c r="AJ124" s="239">
        <v>3</v>
      </c>
      <c r="AK124" s="239">
        <v>26</v>
      </c>
      <c r="AL124" s="239">
        <v>40</v>
      </c>
      <c r="AM124" s="239" t="s">
        <v>384</v>
      </c>
      <c r="AN124" s="239">
        <v>5</v>
      </c>
      <c r="AO124" s="239">
        <v>1</v>
      </c>
      <c r="AS124" s="239">
        <v>14</v>
      </c>
      <c r="AT124" s="239">
        <v>9</v>
      </c>
      <c r="AU124" s="239">
        <v>30</v>
      </c>
      <c r="AV124" s="239">
        <v>11</v>
      </c>
      <c r="AW124" s="239">
        <v>21</v>
      </c>
      <c r="AX124" s="239">
        <v>2</v>
      </c>
      <c r="AY124" s="239">
        <v>4</v>
      </c>
      <c r="AZ124" s="239">
        <v>3</v>
      </c>
      <c r="BA124" s="239">
        <v>26</v>
      </c>
      <c r="BB124" s="239">
        <v>23</v>
      </c>
      <c r="BC124" s="239" t="s">
        <v>374</v>
      </c>
      <c r="BD124" s="239">
        <v>5</v>
      </c>
      <c r="BE124" s="239">
        <v>1</v>
      </c>
      <c r="BI124" s="239">
        <v>14</v>
      </c>
      <c r="BJ124" s="239">
        <v>9</v>
      </c>
      <c r="BK124" s="239">
        <v>30</v>
      </c>
      <c r="BL124" s="239">
        <v>11</v>
      </c>
      <c r="BM124" s="239">
        <v>21</v>
      </c>
      <c r="CT124" s="239">
        <v>450419.28479078802</v>
      </c>
      <c r="CU124" s="239">
        <v>4975945.1016584104</v>
      </c>
      <c r="CV124" s="239">
        <v>44.935209780000001</v>
      </c>
      <c r="CW124" s="239">
        <v>-93.628366959999994</v>
      </c>
      <c r="CX124" s="239" t="s">
        <v>379</v>
      </c>
      <c r="CY124" s="239" t="s">
        <v>3115</v>
      </c>
    </row>
    <row r="125" spans="1:103" x14ac:dyDescent="0.25">
      <c r="A125" s="239">
        <v>371201</v>
      </c>
      <c r="B125" s="239">
        <v>4</v>
      </c>
      <c r="C125" s="239">
        <v>15</v>
      </c>
      <c r="D125" s="239">
        <v>7.3289999999999997</v>
      </c>
      <c r="E125" s="239">
        <v>27</v>
      </c>
      <c r="F125" s="239" t="s">
        <v>3032</v>
      </c>
      <c r="H125" s="239" t="s">
        <v>374</v>
      </c>
      <c r="I125" s="239">
        <v>25</v>
      </c>
      <c r="K125" s="239" t="s">
        <v>3116</v>
      </c>
      <c r="M125" s="239">
        <v>8</v>
      </c>
      <c r="N125" s="239">
        <v>12</v>
      </c>
      <c r="O125" s="239">
        <v>2016</v>
      </c>
      <c r="P125" s="239" t="s">
        <v>383</v>
      </c>
      <c r="Q125" s="239">
        <v>16</v>
      </c>
      <c r="S125" s="239">
        <v>5</v>
      </c>
      <c r="T125" s="239">
        <v>0</v>
      </c>
      <c r="U125" s="239">
        <v>2</v>
      </c>
      <c r="V125" s="239">
        <v>5</v>
      </c>
      <c r="W125" s="239">
        <v>10</v>
      </c>
      <c r="X125" s="239">
        <v>10</v>
      </c>
      <c r="Y125" s="239">
        <v>1</v>
      </c>
      <c r="Z125" s="239">
        <v>2</v>
      </c>
      <c r="AA125" s="239">
        <v>3</v>
      </c>
      <c r="AB125" s="239">
        <v>2</v>
      </c>
      <c r="AC125" s="239">
        <v>98</v>
      </c>
      <c r="AD125" s="239" t="s">
        <v>2895</v>
      </c>
      <c r="AF125" s="239" t="s">
        <v>2874</v>
      </c>
      <c r="AG125" s="239">
        <v>10</v>
      </c>
      <c r="AH125" s="239">
        <v>2</v>
      </c>
      <c r="AI125" s="239">
        <v>4</v>
      </c>
      <c r="AJ125" s="239">
        <v>1</v>
      </c>
      <c r="AK125" s="239">
        <v>24</v>
      </c>
      <c r="AL125" s="239">
        <v>62</v>
      </c>
      <c r="AM125" s="239" t="s">
        <v>384</v>
      </c>
      <c r="AN125" s="239">
        <v>5</v>
      </c>
      <c r="AO125" s="239">
        <v>2</v>
      </c>
      <c r="AS125" s="239">
        <v>15</v>
      </c>
      <c r="AT125" s="239">
        <v>9</v>
      </c>
      <c r="AU125" s="239">
        <v>35</v>
      </c>
      <c r="AV125" s="239">
        <v>11</v>
      </c>
      <c r="AW125" s="239">
        <v>21</v>
      </c>
      <c r="AX125" s="239">
        <v>2</v>
      </c>
      <c r="AY125" s="239">
        <v>2</v>
      </c>
      <c r="AZ125" s="239">
        <v>4</v>
      </c>
      <c r="BA125" s="239">
        <v>21</v>
      </c>
      <c r="BB125" s="239">
        <v>26</v>
      </c>
      <c r="BC125" s="239" t="s">
        <v>374</v>
      </c>
      <c r="BD125" s="239">
        <v>5</v>
      </c>
      <c r="BE125" s="239">
        <v>1</v>
      </c>
      <c r="BI125" s="239">
        <v>15</v>
      </c>
      <c r="BJ125" s="239">
        <v>9</v>
      </c>
      <c r="BK125" s="239">
        <v>35</v>
      </c>
      <c r="BL125" s="239">
        <v>11</v>
      </c>
      <c r="BM125" s="239">
        <v>21</v>
      </c>
      <c r="CT125" s="239">
        <v>450417.837513123</v>
      </c>
      <c r="CU125" s="239">
        <v>4975951.6328239897</v>
      </c>
      <c r="CV125" s="239">
        <v>44.935268460000003</v>
      </c>
      <c r="CW125" s="239">
        <v>-93.628385940000001</v>
      </c>
      <c r="CX125" s="239" t="s">
        <v>379</v>
      </c>
      <c r="CY125" s="239" t="s">
        <v>3117</v>
      </c>
    </row>
    <row r="126" spans="1:103" x14ac:dyDescent="0.25">
      <c r="A126" s="239">
        <v>352783</v>
      </c>
      <c r="B126" s="239">
        <v>4</v>
      </c>
      <c r="C126" s="239">
        <v>15</v>
      </c>
      <c r="D126" s="239">
        <v>7.3330000000000002</v>
      </c>
      <c r="E126" s="239">
        <v>27</v>
      </c>
      <c r="F126" s="239" t="s">
        <v>3032</v>
      </c>
      <c r="H126" s="239" t="s">
        <v>374</v>
      </c>
      <c r="I126" s="239">
        <v>25</v>
      </c>
      <c r="K126" s="239">
        <v>16005544</v>
      </c>
      <c r="M126" s="239">
        <v>5</v>
      </c>
      <c r="N126" s="239">
        <v>30</v>
      </c>
      <c r="O126" s="239">
        <v>2016</v>
      </c>
      <c r="P126" s="239" t="s">
        <v>381</v>
      </c>
      <c r="Q126" s="239">
        <v>16</v>
      </c>
      <c r="R126" s="239" t="s">
        <v>376</v>
      </c>
      <c r="S126" s="239">
        <v>4</v>
      </c>
      <c r="T126" s="239">
        <v>0</v>
      </c>
      <c r="U126" s="239">
        <v>2</v>
      </c>
      <c r="V126" s="239">
        <v>12</v>
      </c>
      <c r="W126" s="239">
        <v>10</v>
      </c>
      <c r="X126" s="239">
        <v>2</v>
      </c>
      <c r="Y126" s="239">
        <v>1</v>
      </c>
      <c r="Z126" s="239">
        <v>1</v>
      </c>
      <c r="AB126" s="239">
        <v>1</v>
      </c>
      <c r="AC126" s="239">
        <v>98</v>
      </c>
      <c r="AD126" s="239" t="s">
        <v>2895</v>
      </c>
      <c r="AF126" s="239" t="s">
        <v>2879</v>
      </c>
      <c r="AG126" s="239">
        <v>7</v>
      </c>
      <c r="AH126" s="239">
        <v>2</v>
      </c>
      <c r="AI126" s="239">
        <v>2</v>
      </c>
      <c r="AJ126" s="239">
        <v>4</v>
      </c>
      <c r="AK126" s="239">
        <v>21</v>
      </c>
      <c r="AL126" s="239">
        <v>52</v>
      </c>
      <c r="AM126" s="239" t="s">
        <v>374</v>
      </c>
      <c r="AN126" s="239">
        <v>5</v>
      </c>
      <c r="AO126" s="239">
        <v>70</v>
      </c>
      <c r="AS126" s="239">
        <v>15</v>
      </c>
      <c r="AT126" s="239">
        <v>9</v>
      </c>
      <c r="AU126" s="239">
        <v>35</v>
      </c>
      <c r="AV126" s="239">
        <v>11</v>
      </c>
      <c r="AW126" s="239">
        <v>21</v>
      </c>
      <c r="AX126" s="239">
        <v>1</v>
      </c>
      <c r="AY126" s="239">
        <v>2</v>
      </c>
      <c r="AZ126" s="239">
        <v>4</v>
      </c>
      <c r="BA126" s="239">
        <v>21</v>
      </c>
      <c r="BI126" s="239">
        <v>15</v>
      </c>
      <c r="BJ126" s="239">
        <v>9</v>
      </c>
      <c r="BK126" s="239">
        <v>35</v>
      </c>
      <c r="BL126" s="239">
        <v>11</v>
      </c>
      <c r="BM126" s="239">
        <v>21</v>
      </c>
      <c r="CT126" s="239">
        <v>450429.07439370098</v>
      </c>
      <c r="CU126" s="239">
        <v>4975954.2774086799</v>
      </c>
      <c r="CV126" s="239">
        <v>44.935293049999999</v>
      </c>
      <c r="CW126" s="239">
        <v>-93.628243800000007</v>
      </c>
      <c r="CX126" s="239" t="s">
        <v>379</v>
      </c>
      <c r="CY126" s="239" t="s">
        <v>3118</v>
      </c>
    </row>
    <row r="127" spans="1:103" x14ac:dyDescent="0.25">
      <c r="A127" s="239">
        <v>388255</v>
      </c>
      <c r="B127" s="239">
        <v>4</v>
      </c>
      <c r="C127" s="239">
        <v>15</v>
      </c>
      <c r="D127" s="239">
        <v>7.3620000000000001</v>
      </c>
      <c r="E127" s="239">
        <v>27</v>
      </c>
      <c r="F127" s="239" t="s">
        <v>3032</v>
      </c>
      <c r="H127" s="239" t="s">
        <v>374</v>
      </c>
      <c r="I127" s="239">
        <v>25</v>
      </c>
      <c r="K127" s="239" t="s">
        <v>3119</v>
      </c>
      <c r="M127" s="239">
        <v>10</v>
      </c>
      <c r="N127" s="239">
        <v>19</v>
      </c>
      <c r="O127" s="239">
        <v>2016</v>
      </c>
      <c r="P127" s="239" t="s">
        <v>375</v>
      </c>
      <c r="Q127" s="239">
        <v>17</v>
      </c>
      <c r="R127" s="239">
        <v>98</v>
      </c>
      <c r="S127" s="239">
        <v>5</v>
      </c>
      <c r="T127" s="239">
        <v>0</v>
      </c>
      <c r="U127" s="239">
        <v>2</v>
      </c>
      <c r="V127" s="239">
        <v>12</v>
      </c>
      <c r="W127" s="239">
        <v>10</v>
      </c>
      <c r="X127" s="239">
        <v>4</v>
      </c>
      <c r="Y127" s="239">
        <v>1</v>
      </c>
      <c r="Z127" s="239">
        <v>1</v>
      </c>
      <c r="AB127" s="239">
        <v>1</v>
      </c>
      <c r="AC127" s="239">
        <v>98</v>
      </c>
      <c r="AD127" s="239" t="s">
        <v>2895</v>
      </c>
      <c r="AF127" s="239" t="s">
        <v>2879</v>
      </c>
      <c r="AG127" s="239">
        <v>7</v>
      </c>
      <c r="AH127" s="239">
        <v>2</v>
      </c>
      <c r="AI127" s="239">
        <v>2</v>
      </c>
      <c r="AJ127" s="239">
        <v>3</v>
      </c>
      <c r="AK127" s="239">
        <v>34</v>
      </c>
      <c r="AL127" s="239">
        <v>24</v>
      </c>
      <c r="AM127" s="239" t="s">
        <v>384</v>
      </c>
      <c r="AN127" s="239">
        <v>5</v>
      </c>
      <c r="AO127" s="239">
        <v>1</v>
      </c>
      <c r="AS127" s="239">
        <v>14</v>
      </c>
      <c r="AT127" s="239">
        <v>20</v>
      </c>
      <c r="AU127" s="239">
        <v>35</v>
      </c>
      <c r="AV127" s="239">
        <v>11</v>
      </c>
      <c r="AW127" s="239">
        <v>21</v>
      </c>
      <c r="AX127" s="239">
        <v>2</v>
      </c>
      <c r="AY127" s="239">
        <v>2</v>
      </c>
      <c r="AZ127" s="239">
        <v>3</v>
      </c>
      <c r="BA127" s="239">
        <v>21</v>
      </c>
      <c r="BB127" s="239">
        <v>67</v>
      </c>
      <c r="BC127" s="239" t="s">
        <v>384</v>
      </c>
      <c r="BD127" s="239">
        <v>5</v>
      </c>
      <c r="BE127" s="239">
        <v>1</v>
      </c>
      <c r="BI127" s="239">
        <v>14</v>
      </c>
      <c r="BJ127" s="239">
        <v>20</v>
      </c>
      <c r="BK127" s="239">
        <v>35</v>
      </c>
      <c r="BL127" s="239">
        <v>11</v>
      </c>
      <c r="BM127" s="239">
        <v>21</v>
      </c>
      <c r="CT127" s="239">
        <v>450475.38450321701</v>
      </c>
      <c r="CU127" s="239">
        <v>4975957.0833460297</v>
      </c>
      <c r="CV127" s="239">
        <v>44.935321539999997</v>
      </c>
      <c r="CW127" s="239">
        <v>-93.627657189999994</v>
      </c>
      <c r="CX127" s="239" t="s">
        <v>379</v>
      </c>
      <c r="CY127" s="239" t="s">
        <v>3120</v>
      </c>
    </row>
    <row r="128" spans="1:103" x14ac:dyDescent="0.25">
      <c r="A128" s="239">
        <v>341051</v>
      </c>
      <c r="B128" s="239">
        <v>4</v>
      </c>
      <c r="C128" s="239">
        <v>15</v>
      </c>
      <c r="D128" s="239">
        <v>7.3680000000000003</v>
      </c>
      <c r="E128" s="239">
        <v>27</v>
      </c>
      <c r="F128" s="239" t="s">
        <v>3032</v>
      </c>
      <c r="H128" s="239" t="s">
        <v>374</v>
      </c>
      <c r="I128" s="239">
        <v>25</v>
      </c>
      <c r="K128" s="239" t="s">
        <v>3121</v>
      </c>
      <c r="M128" s="239">
        <v>4</v>
      </c>
      <c r="N128" s="239">
        <v>8</v>
      </c>
      <c r="O128" s="239">
        <v>2016</v>
      </c>
      <c r="P128" s="239" t="s">
        <v>383</v>
      </c>
      <c r="Q128" s="239">
        <v>12</v>
      </c>
      <c r="R128" s="239">
        <v>98</v>
      </c>
      <c r="S128" s="239">
        <v>5</v>
      </c>
      <c r="T128" s="239">
        <v>0</v>
      </c>
      <c r="U128" s="239">
        <v>2</v>
      </c>
      <c r="V128" s="239">
        <v>12</v>
      </c>
      <c r="W128" s="239">
        <v>10</v>
      </c>
      <c r="X128" s="239">
        <v>2</v>
      </c>
      <c r="Y128" s="239">
        <v>1</v>
      </c>
      <c r="Z128" s="239">
        <v>1</v>
      </c>
      <c r="AA128" s="239">
        <v>90</v>
      </c>
      <c r="AB128" s="239">
        <v>2</v>
      </c>
      <c r="AC128" s="239">
        <v>98</v>
      </c>
      <c r="AD128" s="239" t="s">
        <v>2895</v>
      </c>
      <c r="AF128" s="239" t="s">
        <v>2874</v>
      </c>
      <c r="AG128" s="239">
        <v>7</v>
      </c>
      <c r="AH128" s="239">
        <v>2</v>
      </c>
      <c r="AI128" s="239">
        <v>4</v>
      </c>
      <c r="AJ128" s="239">
        <v>10</v>
      </c>
      <c r="AK128" s="239">
        <v>33</v>
      </c>
      <c r="AL128" s="239">
        <v>29</v>
      </c>
      <c r="AM128" s="239" t="s">
        <v>374</v>
      </c>
      <c r="AN128" s="239">
        <v>5</v>
      </c>
      <c r="AO128" s="239">
        <v>99</v>
      </c>
      <c r="AS128" s="239">
        <v>90</v>
      </c>
      <c r="AT128" s="239">
        <v>98</v>
      </c>
      <c r="AV128" s="239">
        <v>11</v>
      </c>
      <c r="AW128" s="239">
        <v>21</v>
      </c>
      <c r="AX128" s="239">
        <v>2</v>
      </c>
      <c r="AY128" s="239">
        <v>2</v>
      </c>
      <c r="AZ128" s="239">
        <v>10</v>
      </c>
      <c r="BA128" s="239">
        <v>21</v>
      </c>
      <c r="BB128" s="239">
        <v>88</v>
      </c>
      <c r="BC128" s="239" t="s">
        <v>384</v>
      </c>
      <c r="BD128" s="239">
        <v>5</v>
      </c>
      <c r="BE128" s="239">
        <v>1</v>
      </c>
      <c r="BI128" s="239">
        <v>90</v>
      </c>
      <c r="BJ128" s="239">
        <v>98</v>
      </c>
      <c r="BL128" s="239">
        <v>11</v>
      </c>
      <c r="BM128" s="239">
        <v>21</v>
      </c>
      <c r="CT128" s="239">
        <v>450479.220969224</v>
      </c>
      <c r="CU128" s="239">
        <v>4975930.3973246403</v>
      </c>
      <c r="CV128" s="239">
        <v>44.935081590000003</v>
      </c>
      <c r="CW128" s="239">
        <v>-93.627605959999997</v>
      </c>
      <c r="CX128" s="239" t="s">
        <v>438</v>
      </c>
      <c r="CY128" s="239" t="s">
        <v>3122</v>
      </c>
    </row>
    <row r="129" spans="1:103" x14ac:dyDescent="0.25">
      <c r="A129" s="239">
        <v>743909</v>
      </c>
      <c r="B129" s="239">
        <v>4</v>
      </c>
      <c r="C129" s="239">
        <v>15</v>
      </c>
      <c r="D129" s="239">
        <v>7.3780000000000001</v>
      </c>
      <c r="E129" s="239">
        <v>27</v>
      </c>
      <c r="F129" s="239" t="s">
        <v>3032</v>
      </c>
      <c r="H129" s="239" t="s">
        <v>374</v>
      </c>
      <c r="I129" s="239">
        <v>25</v>
      </c>
      <c r="K129" s="239">
        <v>19007932</v>
      </c>
      <c r="M129" s="239">
        <v>8</v>
      </c>
      <c r="N129" s="239">
        <v>30</v>
      </c>
      <c r="O129" s="239">
        <v>2019</v>
      </c>
      <c r="P129" s="239" t="s">
        <v>383</v>
      </c>
      <c r="Q129" s="239">
        <v>10</v>
      </c>
      <c r="R129" s="239" t="s">
        <v>393</v>
      </c>
      <c r="S129" s="239">
        <v>5</v>
      </c>
      <c r="T129" s="239">
        <v>0</v>
      </c>
      <c r="U129" s="239">
        <v>2</v>
      </c>
      <c r="W129" s="239">
        <v>75</v>
      </c>
      <c r="X129" s="239">
        <v>2</v>
      </c>
      <c r="Y129" s="239">
        <v>1</v>
      </c>
      <c r="Z129" s="239">
        <v>1</v>
      </c>
      <c r="AA129" s="239">
        <v>99</v>
      </c>
      <c r="AB129" s="239">
        <v>1</v>
      </c>
      <c r="AC129" s="239">
        <v>98</v>
      </c>
      <c r="AD129" s="239" t="s">
        <v>2895</v>
      </c>
      <c r="AF129" s="239" t="s">
        <v>2874</v>
      </c>
      <c r="AG129" s="239">
        <v>90</v>
      </c>
      <c r="AH129" s="239">
        <v>2</v>
      </c>
      <c r="AI129" s="239">
        <v>2</v>
      </c>
      <c r="AJ129" s="239">
        <v>3</v>
      </c>
      <c r="AK129" s="239">
        <v>21</v>
      </c>
      <c r="AL129" s="239">
        <v>37</v>
      </c>
      <c r="AM129" s="239" t="s">
        <v>384</v>
      </c>
      <c r="AN129" s="239">
        <v>5</v>
      </c>
      <c r="AO129" s="239">
        <v>1</v>
      </c>
      <c r="AS129" s="239">
        <v>15</v>
      </c>
      <c r="AT129" s="239">
        <v>20</v>
      </c>
      <c r="AU129" s="239">
        <v>35</v>
      </c>
      <c r="AV129" s="239">
        <v>11</v>
      </c>
      <c r="AW129" s="239">
        <v>21</v>
      </c>
      <c r="AX129" s="239">
        <v>2</v>
      </c>
      <c r="AY129" s="239">
        <v>3</v>
      </c>
      <c r="AZ129" s="239">
        <v>3</v>
      </c>
      <c r="BA129" s="239">
        <v>34</v>
      </c>
      <c r="BB129" s="239">
        <v>68</v>
      </c>
      <c r="BC129" s="239" t="s">
        <v>374</v>
      </c>
      <c r="BD129" s="239">
        <v>5</v>
      </c>
      <c r="BE129" s="239">
        <v>1</v>
      </c>
      <c r="BI129" s="239">
        <v>15</v>
      </c>
      <c r="BJ129" s="239">
        <v>20</v>
      </c>
      <c r="BK129" s="239">
        <v>35</v>
      </c>
      <c r="BL129" s="239">
        <v>11</v>
      </c>
      <c r="BM129" s="239">
        <v>21</v>
      </c>
      <c r="CT129" s="239">
        <v>450501.04220430099</v>
      </c>
      <c r="CU129" s="239">
        <v>4975942.3096082304</v>
      </c>
      <c r="CV129" s="239">
        <v>44.935190339999998</v>
      </c>
      <c r="CW129" s="239">
        <v>-93.62733059</v>
      </c>
      <c r="CX129" s="239" t="s">
        <v>379</v>
      </c>
      <c r="CY129" s="239" t="s">
        <v>3123</v>
      </c>
    </row>
    <row r="130" spans="1:103" x14ac:dyDescent="0.25">
      <c r="A130" s="239">
        <v>622251</v>
      </c>
      <c r="B130" s="239">
        <v>4</v>
      </c>
      <c r="C130" s="239">
        <v>15</v>
      </c>
      <c r="D130" s="239">
        <v>7.3920000000000003</v>
      </c>
      <c r="E130" s="239">
        <v>27</v>
      </c>
      <c r="F130" s="239" t="s">
        <v>3032</v>
      </c>
      <c r="H130" s="239" t="s">
        <v>374</v>
      </c>
      <c r="I130" s="239">
        <v>25</v>
      </c>
      <c r="K130" s="239">
        <v>18007909</v>
      </c>
      <c r="M130" s="239">
        <v>7</v>
      </c>
      <c r="N130" s="239">
        <v>20</v>
      </c>
      <c r="O130" s="239">
        <v>2018</v>
      </c>
      <c r="P130" s="239" t="s">
        <v>383</v>
      </c>
      <c r="Q130" s="239">
        <v>15</v>
      </c>
      <c r="R130" s="239" t="s">
        <v>393</v>
      </c>
      <c r="S130" s="239">
        <v>5</v>
      </c>
      <c r="T130" s="239">
        <v>0</v>
      </c>
      <c r="U130" s="239">
        <v>3</v>
      </c>
      <c r="V130" s="239">
        <v>12</v>
      </c>
      <c r="W130" s="239">
        <v>10</v>
      </c>
      <c r="X130" s="239">
        <v>4</v>
      </c>
      <c r="Y130" s="239">
        <v>1</v>
      </c>
      <c r="Z130" s="239">
        <v>2</v>
      </c>
      <c r="AB130" s="239">
        <v>1</v>
      </c>
      <c r="AC130" s="239">
        <v>98</v>
      </c>
      <c r="AD130" s="239" t="s">
        <v>2895</v>
      </c>
      <c r="AE130" s="239" t="s">
        <v>3124</v>
      </c>
      <c r="AF130" s="239" t="s">
        <v>2874</v>
      </c>
      <c r="AG130" s="239">
        <v>7</v>
      </c>
      <c r="AH130" s="239">
        <v>2</v>
      </c>
      <c r="AI130" s="239">
        <v>3</v>
      </c>
      <c r="AJ130" s="239">
        <v>3</v>
      </c>
      <c r="AK130" s="239">
        <v>34</v>
      </c>
      <c r="AL130" s="239">
        <v>43</v>
      </c>
      <c r="AM130" s="239" t="s">
        <v>374</v>
      </c>
      <c r="AN130" s="239">
        <v>5</v>
      </c>
      <c r="AO130" s="239">
        <v>1</v>
      </c>
      <c r="AS130" s="239">
        <v>15</v>
      </c>
      <c r="AT130" s="239">
        <v>20</v>
      </c>
      <c r="AU130" s="239">
        <v>35</v>
      </c>
      <c r="AV130" s="239">
        <v>11</v>
      </c>
      <c r="AW130" s="239">
        <v>21</v>
      </c>
      <c r="AX130" s="239">
        <v>2</v>
      </c>
      <c r="AY130" s="239">
        <v>2</v>
      </c>
      <c r="AZ130" s="239">
        <v>3</v>
      </c>
      <c r="BA130" s="239">
        <v>34</v>
      </c>
      <c r="BB130" s="239">
        <v>64</v>
      </c>
      <c r="BC130" s="239" t="s">
        <v>374</v>
      </c>
      <c r="BD130" s="239">
        <v>5</v>
      </c>
      <c r="BE130" s="239">
        <v>1</v>
      </c>
      <c r="BI130" s="239">
        <v>15</v>
      </c>
      <c r="BJ130" s="239">
        <v>20</v>
      </c>
      <c r="BK130" s="239">
        <v>35</v>
      </c>
      <c r="BL130" s="239">
        <v>11</v>
      </c>
      <c r="BM130" s="239">
        <v>21</v>
      </c>
      <c r="BN130" s="239">
        <v>2</v>
      </c>
      <c r="BO130" s="239">
        <v>49</v>
      </c>
      <c r="BP130" s="239">
        <v>3</v>
      </c>
      <c r="BQ130" s="239">
        <v>21</v>
      </c>
      <c r="BR130" s="239">
        <v>29</v>
      </c>
      <c r="BS130" s="239" t="s">
        <v>374</v>
      </c>
      <c r="BT130" s="239">
        <v>5</v>
      </c>
      <c r="BU130" s="239">
        <v>1</v>
      </c>
      <c r="BY130" s="239">
        <v>15</v>
      </c>
      <c r="BZ130" s="239">
        <v>20</v>
      </c>
      <c r="CA130" s="239">
        <v>35</v>
      </c>
      <c r="CB130" s="239">
        <v>11</v>
      </c>
      <c r="CC130" s="239">
        <v>21</v>
      </c>
      <c r="CT130" s="239">
        <v>450524.32458420098</v>
      </c>
      <c r="CU130" s="239">
        <v>4975938.5293720104</v>
      </c>
      <c r="CV130" s="239">
        <v>44.935157930000003</v>
      </c>
      <c r="CW130" s="239">
        <v>-93.627035160000005</v>
      </c>
      <c r="CX130" s="239" t="s">
        <v>379</v>
      </c>
      <c r="CY130" s="239" t="s">
        <v>3125</v>
      </c>
    </row>
    <row r="131" spans="1:103" x14ac:dyDescent="0.25">
      <c r="A131" s="239">
        <v>694946</v>
      </c>
      <c r="B131" s="239">
        <v>4</v>
      </c>
      <c r="C131" s="239">
        <v>15</v>
      </c>
      <c r="D131" s="239">
        <v>7.4029999999999996</v>
      </c>
      <c r="E131" s="239">
        <v>27</v>
      </c>
      <c r="F131" s="239" t="s">
        <v>3032</v>
      </c>
      <c r="H131" s="239" t="s">
        <v>374</v>
      </c>
      <c r="I131" s="239">
        <v>25</v>
      </c>
      <c r="K131" s="239">
        <v>19001759</v>
      </c>
      <c r="M131" s="239">
        <v>3</v>
      </c>
      <c r="N131" s="239">
        <v>5</v>
      </c>
      <c r="O131" s="239">
        <v>2019</v>
      </c>
      <c r="P131" s="239" t="s">
        <v>391</v>
      </c>
      <c r="Q131" s="239">
        <v>7</v>
      </c>
      <c r="R131" s="239" t="s">
        <v>393</v>
      </c>
      <c r="S131" s="239">
        <v>5</v>
      </c>
      <c r="T131" s="239">
        <v>0</v>
      </c>
      <c r="U131" s="239">
        <v>2</v>
      </c>
      <c r="V131" s="239">
        <v>12</v>
      </c>
      <c r="W131" s="239">
        <v>10</v>
      </c>
      <c r="X131" s="239">
        <v>2</v>
      </c>
      <c r="Y131" s="239">
        <v>2</v>
      </c>
      <c r="Z131" s="239">
        <v>1</v>
      </c>
      <c r="AB131" s="239">
        <v>5</v>
      </c>
      <c r="AC131" s="239">
        <v>98</v>
      </c>
      <c r="AD131" s="239" t="s">
        <v>2895</v>
      </c>
      <c r="AF131" s="239" t="s">
        <v>2874</v>
      </c>
      <c r="AG131" s="239">
        <v>7</v>
      </c>
      <c r="AH131" s="239">
        <v>2</v>
      </c>
      <c r="AI131" s="239">
        <v>2</v>
      </c>
      <c r="AJ131" s="239">
        <v>3</v>
      </c>
      <c r="AK131" s="239">
        <v>21</v>
      </c>
      <c r="AL131" s="239">
        <v>55</v>
      </c>
      <c r="AM131" s="239" t="s">
        <v>384</v>
      </c>
      <c r="AN131" s="239">
        <v>5</v>
      </c>
      <c r="AO131" s="239">
        <v>90</v>
      </c>
      <c r="AP131" s="239">
        <v>1</v>
      </c>
      <c r="AS131" s="239">
        <v>12</v>
      </c>
      <c r="AT131" s="239">
        <v>20</v>
      </c>
      <c r="AU131" s="239">
        <v>35</v>
      </c>
      <c r="AV131" s="239">
        <v>11</v>
      </c>
      <c r="AW131" s="239">
        <v>21</v>
      </c>
      <c r="AX131" s="239">
        <v>2</v>
      </c>
      <c r="AY131" s="239">
        <v>14</v>
      </c>
      <c r="AZ131" s="239">
        <v>3</v>
      </c>
      <c r="BA131" s="239">
        <v>21</v>
      </c>
      <c r="BB131" s="239">
        <v>66</v>
      </c>
      <c r="BC131" s="239" t="s">
        <v>374</v>
      </c>
      <c r="BD131" s="239">
        <v>5</v>
      </c>
      <c r="BE131" s="239">
        <v>1</v>
      </c>
      <c r="BI131" s="239">
        <v>12</v>
      </c>
      <c r="BJ131" s="239">
        <v>20</v>
      </c>
      <c r="BK131" s="239">
        <v>35</v>
      </c>
      <c r="BL131" s="239">
        <v>11</v>
      </c>
      <c r="BM131" s="239">
        <v>21</v>
      </c>
      <c r="CT131" s="239">
        <v>450541.78711912601</v>
      </c>
      <c r="CU131" s="239">
        <v>4975931.6078814203</v>
      </c>
      <c r="CV131" s="239">
        <v>44.93509684</v>
      </c>
      <c r="CW131" s="239">
        <v>-93.626813189999993</v>
      </c>
      <c r="CX131" s="239" t="s">
        <v>379</v>
      </c>
      <c r="CY131" s="239" t="s">
        <v>3126</v>
      </c>
    </row>
    <row r="132" spans="1:103" x14ac:dyDescent="0.25">
      <c r="A132" s="239">
        <v>385845</v>
      </c>
      <c r="B132" s="239">
        <v>4</v>
      </c>
      <c r="C132" s="239">
        <v>15</v>
      </c>
      <c r="D132" s="239">
        <v>7.4039999999999999</v>
      </c>
      <c r="E132" s="239">
        <v>27</v>
      </c>
      <c r="F132" s="239" t="s">
        <v>3032</v>
      </c>
      <c r="H132" s="239" t="s">
        <v>374</v>
      </c>
      <c r="I132" s="239">
        <v>25</v>
      </c>
      <c r="K132" s="239">
        <v>16011867</v>
      </c>
      <c r="M132" s="239">
        <v>10</v>
      </c>
      <c r="N132" s="239">
        <v>11</v>
      </c>
      <c r="O132" s="239">
        <v>2016</v>
      </c>
      <c r="P132" s="239" t="s">
        <v>391</v>
      </c>
      <c r="Q132" s="239">
        <v>12</v>
      </c>
      <c r="R132" s="239" t="s">
        <v>376</v>
      </c>
      <c r="S132" s="239">
        <v>5</v>
      </c>
      <c r="T132" s="239">
        <v>0</v>
      </c>
      <c r="U132" s="239">
        <v>2</v>
      </c>
      <c r="W132" s="239">
        <v>11</v>
      </c>
      <c r="X132" s="239">
        <v>90</v>
      </c>
      <c r="Y132" s="239">
        <v>1</v>
      </c>
      <c r="Z132" s="239">
        <v>1</v>
      </c>
      <c r="AB132" s="239">
        <v>1</v>
      </c>
      <c r="AC132" s="239">
        <v>98</v>
      </c>
      <c r="AD132" s="239" t="s">
        <v>2895</v>
      </c>
      <c r="AF132" s="239" t="s">
        <v>2874</v>
      </c>
      <c r="AG132" s="239">
        <v>90</v>
      </c>
      <c r="AH132" s="239">
        <v>2</v>
      </c>
      <c r="AI132" s="239">
        <v>90</v>
      </c>
      <c r="AJ132" s="239">
        <v>10</v>
      </c>
      <c r="AK132" s="239">
        <v>24</v>
      </c>
      <c r="AL132" s="239">
        <v>73</v>
      </c>
      <c r="AM132" s="239" t="s">
        <v>374</v>
      </c>
      <c r="AN132" s="239">
        <v>5</v>
      </c>
      <c r="AO132" s="239">
        <v>10</v>
      </c>
      <c r="AS132" s="239">
        <v>90</v>
      </c>
      <c r="AT132" s="239">
        <v>9</v>
      </c>
      <c r="AU132" s="239">
        <v>10</v>
      </c>
      <c r="AV132" s="239">
        <v>11</v>
      </c>
      <c r="AW132" s="239">
        <v>21</v>
      </c>
      <c r="AX132" s="239">
        <v>3</v>
      </c>
      <c r="AY132" s="239">
        <v>90</v>
      </c>
      <c r="AZ132" s="239">
        <v>10</v>
      </c>
      <c r="BA132" s="239">
        <v>20</v>
      </c>
      <c r="BI132" s="239">
        <v>90</v>
      </c>
      <c r="BJ132" s="239">
        <v>9</v>
      </c>
      <c r="BK132" s="239">
        <v>10</v>
      </c>
      <c r="BL132" s="239">
        <v>11</v>
      </c>
      <c r="BM132" s="239">
        <v>21</v>
      </c>
      <c r="CT132" s="239">
        <v>450536.60112039198</v>
      </c>
      <c r="CU132" s="239">
        <v>4975926.2527066302</v>
      </c>
      <c r="CV132" s="239">
        <v>44.935048279999997</v>
      </c>
      <c r="CW132" s="239">
        <v>-93.626878379999994</v>
      </c>
      <c r="CX132" s="239" t="s">
        <v>438</v>
      </c>
      <c r="CY132" s="239" t="s">
        <v>3127</v>
      </c>
    </row>
    <row r="133" spans="1:103" x14ac:dyDescent="0.25">
      <c r="A133" s="239">
        <v>10940858</v>
      </c>
      <c r="B133" s="239">
        <v>4</v>
      </c>
      <c r="C133" s="239">
        <v>15</v>
      </c>
      <c r="D133" s="239">
        <v>7.4089999999999998</v>
      </c>
      <c r="E133" s="239">
        <v>27</v>
      </c>
      <c r="F133" s="239" t="s">
        <v>3032</v>
      </c>
      <c r="H133" s="239" t="s">
        <v>374</v>
      </c>
      <c r="I133" s="239">
        <v>25</v>
      </c>
      <c r="K133" s="239">
        <v>14000351</v>
      </c>
      <c r="L133" s="239">
        <v>140100201</v>
      </c>
      <c r="M133" s="239">
        <v>1</v>
      </c>
      <c r="N133" s="239">
        <v>10</v>
      </c>
      <c r="O133" s="239">
        <v>2014</v>
      </c>
      <c r="P133" s="239" t="s">
        <v>383</v>
      </c>
      <c r="Q133" s="239">
        <v>18</v>
      </c>
      <c r="S133" s="239">
        <v>4</v>
      </c>
      <c r="T133" s="239">
        <v>0</v>
      </c>
      <c r="U133" s="239">
        <v>2</v>
      </c>
      <c r="V133" s="239">
        <v>5</v>
      </c>
      <c r="W133" s="239">
        <v>10</v>
      </c>
      <c r="X133" s="239">
        <v>4</v>
      </c>
      <c r="Y133" s="239">
        <v>4</v>
      </c>
      <c r="Z133" s="239">
        <v>2</v>
      </c>
      <c r="AA133" s="239">
        <v>5</v>
      </c>
      <c r="AB133" s="239">
        <v>2</v>
      </c>
      <c r="AC133" s="239">
        <v>98</v>
      </c>
      <c r="AD133" s="239" t="s">
        <v>2872</v>
      </c>
      <c r="AE133" s="239" t="s">
        <v>397</v>
      </c>
      <c r="AF133" s="239" t="s">
        <v>2874</v>
      </c>
      <c r="AG133" s="239">
        <v>10</v>
      </c>
      <c r="AH133" s="239">
        <v>0</v>
      </c>
      <c r="AI133" s="239">
        <v>3</v>
      </c>
      <c r="AJ133" s="239">
        <v>2</v>
      </c>
      <c r="AL133" s="239">
        <v>26</v>
      </c>
      <c r="AM133" s="239" t="s">
        <v>374</v>
      </c>
      <c r="AN133" s="239">
        <v>5</v>
      </c>
      <c r="AQ133" s="239">
        <v>26</v>
      </c>
      <c r="AS133" s="239">
        <v>7</v>
      </c>
      <c r="AT133" s="239">
        <v>2</v>
      </c>
      <c r="AU133" s="239">
        <v>35</v>
      </c>
      <c r="AV133" s="239">
        <v>11</v>
      </c>
      <c r="AW133" s="239">
        <v>21</v>
      </c>
      <c r="AX133" s="239">
        <v>2</v>
      </c>
      <c r="AY133" s="239">
        <v>2</v>
      </c>
      <c r="AZ133" s="239">
        <v>4</v>
      </c>
      <c r="BA133" s="239">
        <v>21</v>
      </c>
      <c r="BB133" s="239">
        <v>59</v>
      </c>
      <c r="BC133" s="239" t="s">
        <v>384</v>
      </c>
      <c r="BD133" s="239">
        <v>5</v>
      </c>
      <c r="BE133" s="239">
        <v>1</v>
      </c>
      <c r="BI133" s="239">
        <v>7</v>
      </c>
      <c r="BJ133" s="239">
        <v>2</v>
      </c>
      <c r="BK133" s="239">
        <v>35</v>
      </c>
      <c r="BL133" s="239">
        <v>11</v>
      </c>
      <c r="BM133" s="239">
        <v>21</v>
      </c>
      <c r="CT133" s="239">
        <v>450551</v>
      </c>
      <c r="CU133" s="239">
        <v>4975927</v>
      </c>
      <c r="CV133" s="239">
        <v>44.935056099999997</v>
      </c>
      <c r="CW133" s="239">
        <v>-93.626694599999993</v>
      </c>
      <c r="CX133" s="239" t="s">
        <v>379</v>
      </c>
      <c r="CY133" s="239" t="s">
        <v>3128</v>
      </c>
    </row>
    <row r="134" spans="1:103" x14ac:dyDescent="0.25">
      <c r="A134" s="239">
        <v>10956063</v>
      </c>
      <c r="B134" s="239">
        <v>4</v>
      </c>
      <c r="C134" s="239">
        <v>15</v>
      </c>
      <c r="D134" s="239">
        <v>7.4089999999999998</v>
      </c>
      <c r="E134" s="239">
        <v>27</v>
      </c>
      <c r="F134" s="239" t="s">
        <v>3032</v>
      </c>
      <c r="H134" s="239" t="s">
        <v>374</v>
      </c>
      <c r="I134" s="239">
        <v>25</v>
      </c>
      <c r="K134" s="239" t="s">
        <v>3129</v>
      </c>
      <c r="L134" s="239">
        <v>141020062</v>
      </c>
      <c r="M134" s="239">
        <v>4</v>
      </c>
      <c r="N134" s="239">
        <v>12</v>
      </c>
      <c r="O134" s="239">
        <v>2014</v>
      </c>
      <c r="P134" s="239" t="s">
        <v>386</v>
      </c>
      <c r="Q134" s="239">
        <v>12</v>
      </c>
      <c r="R134" s="239" t="s">
        <v>376</v>
      </c>
      <c r="S134" s="239">
        <v>4</v>
      </c>
      <c r="T134" s="239">
        <v>0</v>
      </c>
      <c r="U134" s="239">
        <v>3</v>
      </c>
      <c r="V134" s="239">
        <v>1</v>
      </c>
      <c r="W134" s="239">
        <v>10</v>
      </c>
      <c r="X134" s="239">
        <v>4</v>
      </c>
      <c r="Y134" s="239">
        <v>1</v>
      </c>
      <c r="Z134" s="239">
        <v>1</v>
      </c>
      <c r="AA134" s="239">
        <v>90</v>
      </c>
      <c r="AB134" s="239">
        <v>1</v>
      </c>
      <c r="AC134" s="239">
        <v>98</v>
      </c>
      <c r="AD134" s="239" t="s">
        <v>3016</v>
      </c>
      <c r="AE134" s="239" t="s">
        <v>3130</v>
      </c>
      <c r="AF134" s="239" t="s">
        <v>2874</v>
      </c>
      <c r="AG134" s="239">
        <v>7</v>
      </c>
      <c r="AH134" s="239">
        <v>2</v>
      </c>
      <c r="AI134" s="239">
        <v>4</v>
      </c>
      <c r="AJ134" s="239">
        <v>4</v>
      </c>
      <c r="AK134" s="239">
        <v>21</v>
      </c>
      <c r="AL134" s="239">
        <v>29</v>
      </c>
      <c r="AM134" s="239" t="s">
        <v>374</v>
      </c>
      <c r="AN134" s="239">
        <v>5</v>
      </c>
      <c r="AO134" s="239">
        <v>1</v>
      </c>
      <c r="AP134" s="239">
        <v>1</v>
      </c>
      <c r="AT134" s="239">
        <v>20</v>
      </c>
      <c r="AU134" s="239">
        <v>35</v>
      </c>
      <c r="AV134" s="239">
        <v>11</v>
      </c>
      <c r="AW134" s="239">
        <v>21</v>
      </c>
      <c r="AX134" s="239">
        <v>2</v>
      </c>
      <c r="AY134" s="239">
        <v>2</v>
      </c>
      <c r="AZ134" s="239">
        <v>4</v>
      </c>
      <c r="BA134" s="239">
        <v>21</v>
      </c>
      <c r="BB134" s="239">
        <v>26</v>
      </c>
      <c r="BC134" s="239" t="s">
        <v>384</v>
      </c>
      <c r="BD134" s="239">
        <v>5</v>
      </c>
      <c r="BF134" s="239">
        <v>1</v>
      </c>
      <c r="BJ134" s="239">
        <v>20</v>
      </c>
      <c r="BK134" s="239">
        <v>35</v>
      </c>
      <c r="BL134" s="239">
        <v>11</v>
      </c>
      <c r="BM134" s="239">
        <v>21</v>
      </c>
      <c r="BN134" s="239">
        <v>2</v>
      </c>
      <c r="BO134" s="239">
        <v>2</v>
      </c>
      <c r="BP134" s="239">
        <v>4</v>
      </c>
      <c r="BQ134" s="239">
        <v>21</v>
      </c>
      <c r="BR134" s="239">
        <v>21</v>
      </c>
      <c r="BS134" s="239" t="s">
        <v>374</v>
      </c>
      <c r="BT134" s="239">
        <v>5</v>
      </c>
      <c r="BU134" s="239">
        <v>21</v>
      </c>
      <c r="BZ134" s="239">
        <v>20</v>
      </c>
      <c r="CA134" s="239">
        <v>35</v>
      </c>
      <c r="CB134" s="239">
        <v>11</v>
      </c>
      <c r="CC134" s="239">
        <v>21</v>
      </c>
      <c r="CT134" s="239">
        <v>450551</v>
      </c>
      <c r="CU134" s="239">
        <v>4975927</v>
      </c>
      <c r="CV134" s="239">
        <v>44.935056099999997</v>
      </c>
      <c r="CW134" s="239">
        <v>-93.626694599999993</v>
      </c>
      <c r="CX134" s="239" t="s">
        <v>379</v>
      </c>
      <c r="CY134" s="239" t="s">
        <v>3131</v>
      </c>
    </row>
    <row r="135" spans="1:103" x14ac:dyDescent="0.25">
      <c r="A135" s="239">
        <v>10958409</v>
      </c>
      <c r="B135" s="239">
        <v>4</v>
      </c>
      <c r="C135" s="239">
        <v>15</v>
      </c>
      <c r="D135" s="239">
        <v>7.4089999999999998</v>
      </c>
      <c r="E135" s="239">
        <v>27</v>
      </c>
      <c r="F135" s="239" t="s">
        <v>3032</v>
      </c>
      <c r="H135" s="239" t="s">
        <v>374</v>
      </c>
      <c r="I135" s="239">
        <v>25</v>
      </c>
      <c r="K135" s="239" t="s">
        <v>3132</v>
      </c>
      <c r="L135" s="239">
        <v>141450023</v>
      </c>
      <c r="M135" s="239">
        <v>5</v>
      </c>
      <c r="N135" s="239">
        <v>24</v>
      </c>
      <c r="O135" s="239">
        <v>2014</v>
      </c>
      <c r="P135" s="239" t="s">
        <v>386</v>
      </c>
      <c r="Q135" s="239">
        <v>9</v>
      </c>
      <c r="S135" s="239">
        <v>5</v>
      </c>
      <c r="T135" s="239">
        <v>0</v>
      </c>
      <c r="U135" s="239">
        <v>2</v>
      </c>
      <c r="V135" s="239">
        <v>1</v>
      </c>
      <c r="W135" s="239">
        <v>10</v>
      </c>
      <c r="X135" s="239">
        <v>4</v>
      </c>
      <c r="Y135" s="239">
        <v>1</v>
      </c>
      <c r="Z135" s="239">
        <v>1</v>
      </c>
      <c r="AB135" s="239">
        <v>1</v>
      </c>
      <c r="AC135" s="239">
        <v>98</v>
      </c>
      <c r="AD135" s="239" t="s">
        <v>3133</v>
      </c>
      <c r="AE135" s="239" t="s">
        <v>3134</v>
      </c>
      <c r="AF135" s="239" t="s">
        <v>2874</v>
      </c>
      <c r="AG135" s="239">
        <v>7</v>
      </c>
      <c r="AH135" s="239">
        <v>2</v>
      </c>
      <c r="AI135" s="239">
        <v>2</v>
      </c>
      <c r="AJ135" s="239">
        <v>4</v>
      </c>
      <c r="AK135" s="239">
        <v>21</v>
      </c>
      <c r="AL135" s="239">
        <v>21</v>
      </c>
      <c r="AM135" s="239" t="s">
        <v>374</v>
      </c>
      <c r="AN135" s="239">
        <v>5</v>
      </c>
      <c r="AO135" s="239">
        <v>15</v>
      </c>
      <c r="AS135" s="239">
        <v>7</v>
      </c>
      <c r="AT135" s="239">
        <v>20</v>
      </c>
      <c r="AU135" s="239">
        <v>35</v>
      </c>
      <c r="AV135" s="239">
        <v>11</v>
      </c>
      <c r="AW135" s="239">
        <v>21</v>
      </c>
      <c r="AX135" s="239">
        <v>2</v>
      </c>
      <c r="AY135" s="239">
        <v>2</v>
      </c>
      <c r="AZ135" s="239">
        <v>4</v>
      </c>
      <c r="BA135" s="239">
        <v>21</v>
      </c>
      <c r="BB135" s="239">
        <v>27</v>
      </c>
      <c r="BC135" s="239" t="s">
        <v>384</v>
      </c>
      <c r="BD135" s="239">
        <v>5</v>
      </c>
      <c r="BE135" s="239">
        <v>1</v>
      </c>
      <c r="BI135" s="239">
        <v>7</v>
      </c>
      <c r="BJ135" s="239">
        <v>20</v>
      </c>
      <c r="BK135" s="239">
        <v>35</v>
      </c>
      <c r="BL135" s="239">
        <v>11</v>
      </c>
      <c r="BM135" s="239">
        <v>21</v>
      </c>
      <c r="CT135" s="239">
        <v>450551</v>
      </c>
      <c r="CU135" s="239">
        <v>4975927</v>
      </c>
      <c r="CV135" s="239">
        <v>44.935056099999997</v>
      </c>
      <c r="CW135" s="239">
        <v>-93.626694599999993</v>
      </c>
      <c r="CX135" s="239" t="s">
        <v>379</v>
      </c>
      <c r="CY135" s="239" t="s">
        <v>3135</v>
      </c>
    </row>
    <row r="136" spans="1:103" x14ac:dyDescent="0.25">
      <c r="A136" s="239">
        <v>11040793</v>
      </c>
      <c r="B136" s="239">
        <v>4</v>
      </c>
      <c r="C136" s="239">
        <v>15</v>
      </c>
      <c r="D136" s="239">
        <v>7.4089999999999998</v>
      </c>
      <c r="E136" s="239">
        <v>27</v>
      </c>
      <c r="F136" s="239" t="s">
        <v>3032</v>
      </c>
      <c r="H136" s="239" t="s">
        <v>374</v>
      </c>
      <c r="I136" s="239">
        <v>25</v>
      </c>
      <c r="K136" s="239" t="s">
        <v>3136</v>
      </c>
      <c r="L136" s="239">
        <v>151350114</v>
      </c>
      <c r="M136" s="239">
        <v>5</v>
      </c>
      <c r="N136" s="239">
        <v>15</v>
      </c>
      <c r="O136" s="239">
        <v>2015</v>
      </c>
      <c r="P136" s="239" t="s">
        <v>383</v>
      </c>
      <c r="Q136" s="239">
        <v>15</v>
      </c>
      <c r="R136" s="239" t="s">
        <v>393</v>
      </c>
      <c r="S136" s="239">
        <v>5</v>
      </c>
      <c r="T136" s="239">
        <v>0</v>
      </c>
      <c r="U136" s="239">
        <v>2</v>
      </c>
      <c r="V136" s="239">
        <v>98</v>
      </c>
      <c r="W136" s="239">
        <v>10</v>
      </c>
      <c r="X136" s="239">
        <v>4</v>
      </c>
      <c r="Y136" s="239">
        <v>1</v>
      </c>
      <c r="Z136" s="239">
        <v>1</v>
      </c>
      <c r="AA136" s="239">
        <v>1</v>
      </c>
      <c r="AB136" s="239">
        <v>1</v>
      </c>
      <c r="AC136" s="239">
        <v>98</v>
      </c>
      <c r="AD136" s="239" t="s">
        <v>3137</v>
      </c>
      <c r="AE136" s="239" t="s">
        <v>3138</v>
      </c>
      <c r="AF136" s="239" t="s">
        <v>2874</v>
      </c>
      <c r="AG136" s="239">
        <v>90</v>
      </c>
      <c r="AH136" s="239">
        <v>2</v>
      </c>
      <c r="AI136" s="239">
        <v>3</v>
      </c>
      <c r="AJ136" s="239">
        <v>3</v>
      </c>
      <c r="AK136" s="239">
        <v>26</v>
      </c>
      <c r="AL136" s="239">
        <v>60</v>
      </c>
      <c r="AM136" s="239" t="s">
        <v>374</v>
      </c>
      <c r="AN136" s="239">
        <v>5</v>
      </c>
      <c r="AO136" s="239">
        <v>1</v>
      </c>
      <c r="AS136" s="239">
        <v>7</v>
      </c>
      <c r="AT136" s="239">
        <v>20</v>
      </c>
      <c r="AU136" s="239">
        <v>35</v>
      </c>
      <c r="AV136" s="239">
        <v>11</v>
      </c>
      <c r="AW136" s="239">
        <v>21</v>
      </c>
      <c r="AX136" s="239">
        <v>2</v>
      </c>
      <c r="AY136" s="239">
        <v>1</v>
      </c>
      <c r="AZ136" s="239">
        <v>3</v>
      </c>
      <c r="BA136" s="239">
        <v>21</v>
      </c>
      <c r="BB136" s="239">
        <v>27</v>
      </c>
      <c r="BC136" s="239" t="s">
        <v>384</v>
      </c>
      <c r="BD136" s="239">
        <v>5</v>
      </c>
      <c r="BE136" s="239">
        <v>15</v>
      </c>
      <c r="BI136" s="239">
        <v>7</v>
      </c>
      <c r="BJ136" s="239">
        <v>20</v>
      </c>
      <c r="BK136" s="239">
        <v>35</v>
      </c>
      <c r="BL136" s="239">
        <v>11</v>
      </c>
      <c r="BM136" s="239">
        <v>21</v>
      </c>
      <c r="CT136" s="239">
        <v>450551</v>
      </c>
      <c r="CU136" s="239">
        <v>4975927</v>
      </c>
      <c r="CV136" s="239">
        <v>44.935056099999997</v>
      </c>
      <c r="CW136" s="239">
        <v>-93.626694599999993</v>
      </c>
      <c r="CX136" s="239" t="s">
        <v>379</v>
      </c>
      <c r="CY136" s="239" t="s">
        <v>3139</v>
      </c>
    </row>
    <row r="137" spans="1:103" x14ac:dyDescent="0.25">
      <c r="A137" s="239">
        <v>353833</v>
      </c>
      <c r="B137" s="239">
        <v>4</v>
      </c>
      <c r="C137" s="239">
        <v>15</v>
      </c>
      <c r="D137" s="239">
        <v>7.4160000000000004</v>
      </c>
      <c r="E137" s="239">
        <v>27</v>
      </c>
      <c r="F137" s="239" t="s">
        <v>3032</v>
      </c>
      <c r="H137" s="239" t="s">
        <v>374</v>
      </c>
      <c r="I137" s="239">
        <v>25</v>
      </c>
      <c r="K137" s="239">
        <v>16005737</v>
      </c>
      <c r="M137" s="239">
        <v>6</v>
      </c>
      <c r="N137" s="239">
        <v>3</v>
      </c>
      <c r="O137" s="239">
        <v>2016</v>
      </c>
      <c r="P137" s="239" t="s">
        <v>383</v>
      </c>
      <c r="Q137" s="239">
        <v>15</v>
      </c>
      <c r="R137" s="239" t="s">
        <v>376</v>
      </c>
      <c r="S137" s="239">
        <v>4</v>
      </c>
      <c r="T137" s="239">
        <v>0</v>
      </c>
      <c r="U137" s="239">
        <v>2</v>
      </c>
      <c r="V137" s="239">
        <v>12</v>
      </c>
      <c r="W137" s="239">
        <v>10</v>
      </c>
      <c r="X137" s="239">
        <v>4</v>
      </c>
      <c r="Y137" s="239">
        <v>1</v>
      </c>
      <c r="Z137" s="239">
        <v>2</v>
      </c>
      <c r="AA137" s="239">
        <v>3</v>
      </c>
      <c r="AB137" s="239">
        <v>2</v>
      </c>
      <c r="AC137" s="239">
        <v>98</v>
      </c>
      <c r="AD137" s="239" t="s">
        <v>2895</v>
      </c>
      <c r="AF137" s="239" t="s">
        <v>2879</v>
      </c>
      <c r="AG137" s="239">
        <v>7</v>
      </c>
      <c r="AH137" s="239">
        <v>2</v>
      </c>
      <c r="AI137" s="239">
        <v>3</v>
      </c>
      <c r="AJ137" s="239">
        <v>4</v>
      </c>
      <c r="AK137" s="239">
        <v>34</v>
      </c>
      <c r="AL137" s="239">
        <v>62</v>
      </c>
      <c r="AM137" s="239" t="s">
        <v>374</v>
      </c>
      <c r="AN137" s="239">
        <v>5</v>
      </c>
      <c r="AO137" s="239">
        <v>1</v>
      </c>
      <c r="AS137" s="239">
        <v>15</v>
      </c>
      <c r="AT137" s="239">
        <v>20</v>
      </c>
      <c r="AU137" s="239">
        <v>35</v>
      </c>
      <c r="AV137" s="239">
        <v>11</v>
      </c>
      <c r="AW137" s="239">
        <v>21</v>
      </c>
      <c r="AX137" s="239">
        <v>2</v>
      </c>
      <c r="AY137" s="239">
        <v>49</v>
      </c>
      <c r="AZ137" s="239">
        <v>4</v>
      </c>
      <c r="BA137" s="239">
        <v>21</v>
      </c>
      <c r="BB137" s="239">
        <v>26</v>
      </c>
      <c r="BC137" s="239" t="s">
        <v>374</v>
      </c>
      <c r="BD137" s="239">
        <v>5</v>
      </c>
      <c r="BE137" s="239">
        <v>1</v>
      </c>
      <c r="BI137" s="239">
        <v>15</v>
      </c>
      <c r="BJ137" s="239">
        <v>20</v>
      </c>
      <c r="BK137" s="239">
        <v>35</v>
      </c>
      <c r="BL137" s="239">
        <v>11</v>
      </c>
      <c r="BM137" s="239">
        <v>21</v>
      </c>
      <c r="CT137" s="239">
        <v>450560.83153740299</v>
      </c>
      <c r="CU137" s="239">
        <v>4975940.30217594</v>
      </c>
      <c r="CV137" s="239">
        <v>44.935176429999999</v>
      </c>
      <c r="CW137" s="239">
        <v>-93.626572690000003</v>
      </c>
      <c r="CX137" s="239" t="s">
        <v>379</v>
      </c>
      <c r="CY137" s="239" t="s">
        <v>3140</v>
      </c>
    </row>
    <row r="138" spans="1:103" x14ac:dyDescent="0.25">
      <c r="A138" s="239">
        <v>330287</v>
      </c>
      <c r="B138" s="239">
        <v>4</v>
      </c>
      <c r="C138" s="239">
        <v>15</v>
      </c>
      <c r="D138" s="239">
        <v>7.42</v>
      </c>
      <c r="E138" s="239">
        <v>27</v>
      </c>
      <c r="F138" s="239" t="s">
        <v>3032</v>
      </c>
      <c r="H138" s="239" t="s">
        <v>374</v>
      </c>
      <c r="I138" s="239">
        <v>25</v>
      </c>
      <c r="K138" s="239">
        <v>16001642</v>
      </c>
      <c r="M138" s="239">
        <v>2</v>
      </c>
      <c r="N138" s="239">
        <v>18</v>
      </c>
      <c r="O138" s="239">
        <v>2016</v>
      </c>
      <c r="P138" s="239" t="s">
        <v>416</v>
      </c>
      <c r="Q138" s="239">
        <v>14</v>
      </c>
      <c r="R138" s="239" t="s">
        <v>376</v>
      </c>
      <c r="S138" s="239">
        <v>5</v>
      </c>
      <c r="T138" s="239">
        <v>0</v>
      </c>
      <c r="U138" s="239">
        <v>2</v>
      </c>
      <c r="V138" s="239">
        <v>12</v>
      </c>
      <c r="W138" s="239">
        <v>10</v>
      </c>
      <c r="X138" s="239">
        <v>4</v>
      </c>
      <c r="Y138" s="239">
        <v>1</v>
      </c>
      <c r="Z138" s="239">
        <v>1</v>
      </c>
      <c r="AA138" s="239">
        <v>90</v>
      </c>
      <c r="AB138" s="239">
        <v>1</v>
      </c>
      <c r="AC138" s="239">
        <v>98</v>
      </c>
      <c r="AD138" s="239" t="s">
        <v>2895</v>
      </c>
      <c r="AF138" s="239" t="s">
        <v>2879</v>
      </c>
      <c r="AG138" s="239">
        <v>7</v>
      </c>
      <c r="AH138" s="239">
        <v>2</v>
      </c>
      <c r="AI138" s="239">
        <v>3</v>
      </c>
      <c r="AJ138" s="239">
        <v>4</v>
      </c>
      <c r="AK138" s="239">
        <v>34</v>
      </c>
      <c r="AL138" s="239">
        <v>66</v>
      </c>
      <c r="AM138" s="239" t="s">
        <v>374</v>
      </c>
      <c r="AN138" s="239">
        <v>5</v>
      </c>
      <c r="AO138" s="239">
        <v>1</v>
      </c>
      <c r="AS138" s="239">
        <v>15</v>
      </c>
      <c r="AT138" s="239">
        <v>20</v>
      </c>
      <c r="AU138" s="239">
        <v>35</v>
      </c>
      <c r="AV138" s="239">
        <v>11</v>
      </c>
      <c r="AW138" s="239">
        <v>21</v>
      </c>
      <c r="AX138" s="239">
        <v>2</v>
      </c>
      <c r="AY138" s="239">
        <v>2</v>
      </c>
      <c r="AZ138" s="239">
        <v>4</v>
      </c>
      <c r="BA138" s="239">
        <v>21</v>
      </c>
      <c r="BB138" s="239">
        <v>19</v>
      </c>
      <c r="BC138" s="239" t="s">
        <v>374</v>
      </c>
      <c r="BD138" s="239">
        <v>5</v>
      </c>
      <c r="BE138" s="239">
        <v>74</v>
      </c>
      <c r="BF138" s="239">
        <v>90</v>
      </c>
      <c r="BI138" s="239">
        <v>15</v>
      </c>
      <c r="BJ138" s="239">
        <v>20</v>
      </c>
      <c r="BK138" s="239">
        <v>35</v>
      </c>
      <c r="BL138" s="239">
        <v>11</v>
      </c>
      <c r="BM138" s="239">
        <v>21</v>
      </c>
      <c r="CT138" s="239">
        <v>450567.54087536701</v>
      </c>
      <c r="CU138" s="239">
        <v>4975939.53003777</v>
      </c>
      <c r="CV138" s="239">
        <v>44.935169940000002</v>
      </c>
      <c r="CW138" s="239">
        <v>-93.626487589999996</v>
      </c>
      <c r="CX138" s="239" t="s">
        <v>379</v>
      </c>
      <c r="CY138" s="239" t="s">
        <v>3141</v>
      </c>
    </row>
    <row r="139" spans="1:103" x14ac:dyDescent="0.25">
      <c r="A139" s="239">
        <v>362578</v>
      </c>
      <c r="B139" s="239">
        <v>4</v>
      </c>
      <c r="C139" s="239">
        <v>15</v>
      </c>
      <c r="D139" s="239">
        <v>7.4340000000000002</v>
      </c>
      <c r="E139" s="239">
        <v>27</v>
      </c>
      <c r="F139" s="239" t="s">
        <v>3032</v>
      </c>
      <c r="H139" s="239" t="s">
        <v>374</v>
      </c>
      <c r="I139" s="239">
        <v>25</v>
      </c>
      <c r="K139" s="239">
        <v>16007580</v>
      </c>
      <c r="M139" s="239">
        <v>7</v>
      </c>
      <c r="N139" s="239">
        <v>9</v>
      </c>
      <c r="O139" s="239">
        <v>2016</v>
      </c>
      <c r="P139" s="239" t="s">
        <v>386</v>
      </c>
      <c r="Q139" s="239">
        <v>11</v>
      </c>
      <c r="R139" s="239" t="s">
        <v>376</v>
      </c>
      <c r="S139" s="239">
        <v>5</v>
      </c>
      <c r="T139" s="239">
        <v>0</v>
      </c>
      <c r="U139" s="239">
        <v>2</v>
      </c>
      <c r="V139" s="239">
        <v>12</v>
      </c>
      <c r="W139" s="239">
        <v>10</v>
      </c>
      <c r="X139" s="239">
        <v>4</v>
      </c>
      <c r="Y139" s="239">
        <v>1</v>
      </c>
      <c r="Z139" s="239">
        <v>1</v>
      </c>
      <c r="AB139" s="239">
        <v>1</v>
      </c>
      <c r="AC139" s="239">
        <v>98</v>
      </c>
      <c r="AD139" s="239" t="s">
        <v>2895</v>
      </c>
      <c r="AF139" s="239" t="s">
        <v>2879</v>
      </c>
      <c r="AG139" s="239">
        <v>7</v>
      </c>
      <c r="AH139" s="239">
        <v>2</v>
      </c>
      <c r="AI139" s="239">
        <v>2</v>
      </c>
      <c r="AJ139" s="239">
        <v>4</v>
      </c>
      <c r="AK139" s="239">
        <v>21</v>
      </c>
      <c r="AL139" s="239">
        <v>45</v>
      </c>
      <c r="AM139" s="239" t="s">
        <v>384</v>
      </c>
      <c r="AN139" s="239">
        <v>5</v>
      </c>
      <c r="AO139" s="239">
        <v>74</v>
      </c>
      <c r="AS139" s="239">
        <v>15</v>
      </c>
      <c r="AT139" s="239">
        <v>20</v>
      </c>
      <c r="AU139" s="239">
        <v>35</v>
      </c>
      <c r="AV139" s="239">
        <v>11</v>
      </c>
      <c r="AW139" s="239">
        <v>21</v>
      </c>
      <c r="AX139" s="239">
        <v>2</v>
      </c>
      <c r="AY139" s="239">
        <v>3</v>
      </c>
      <c r="AZ139" s="239">
        <v>4</v>
      </c>
      <c r="BA139" s="239">
        <v>34</v>
      </c>
      <c r="BB139" s="239">
        <v>23</v>
      </c>
      <c r="BC139" s="239" t="s">
        <v>374</v>
      </c>
      <c r="BD139" s="239">
        <v>5</v>
      </c>
      <c r="BE139" s="239">
        <v>1</v>
      </c>
      <c r="BI139" s="239">
        <v>15</v>
      </c>
      <c r="BJ139" s="239">
        <v>20</v>
      </c>
      <c r="BK139" s="239">
        <v>35</v>
      </c>
      <c r="BL139" s="239">
        <v>11</v>
      </c>
      <c r="BM139" s="239">
        <v>21</v>
      </c>
      <c r="CT139" s="239">
        <v>450590.58926497801</v>
      </c>
      <c r="CU139" s="239">
        <v>4975937.4437392196</v>
      </c>
      <c r="CV139" s="239">
        <v>44.935152770000002</v>
      </c>
      <c r="CW139" s="239">
        <v>-93.626195300000006</v>
      </c>
      <c r="CX139" s="239" t="s">
        <v>379</v>
      </c>
      <c r="CY139" s="239" t="s">
        <v>3142</v>
      </c>
    </row>
    <row r="140" spans="1:103" x14ac:dyDescent="0.25">
      <c r="A140" s="239">
        <v>382669</v>
      </c>
      <c r="B140" s="239">
        <v>4</v>
      </c>
      <c r="C140" s="239">
        <v>15</v>
      </c>
      <c r="D140" s="239">
        <v>7.4409999999999998</v>
      </c>
      <c r="E140" s="239">
        <v>27</v>
      </c>
      <c r="F140" s="239" t="s">
        <v>3032</v>
      </c>
      <c r="H140" s="239" t="s">
        <v>374</v>
      </c>
      <c r="I140" s="239">
        <v>25</v>
      </c>
      <c r="K140" s="239" t="s">
        <v>3143</v>
      </c>
      <c r="M140" s="239">
        <v>9</v>
      </c>
      <c r="N140" s="239">
        <v>29</v>
      </c>
      <c r="O140" s="239">
        <v>2016</v>
      </c>
      <c r="P140" s="239" t="s">
        <v>416</v>
      </c>
      <c r="Q140" s="239">
        <v>7</v>
      </c>
      <c r="S140" s="239">
        <v>5</v>
      </c>
      <c r="T140" s="239">
        <v>0</v>
      </c>
      <c r="U140" s="239">
        <v>3</v>
      </c>
      <c r="V140" s="239">
        <v>12</v>
      </c>
      <c r="W140" s="239">
        <v>10</v>
      </c>
      <c r="X140" s="239">
        <v>2</v>
      </c>
      <c r="Y140" s="239">
        <v>1</v>
      </c>
      <c r="Z140" s="239">
        <v>1</v>
      </c>
      <c r="AB140" s="239">
        <v>1</v>
      </c>
      <c r="AC140" s="239">
        <v>98</v>
      </c>
      <c r="AD140" s="239" t="s">
        <v>2895</v>
      </c>
      <c r="AF140" s="239" t="s">
        <v>2879</v>
      </c>
      <c r="AG140" s="239">
        <v>7</v>
      </c>
      <c r="AH140" s="239">
        <v>2</v>
      </c>
      <c r="AI140" s="239">
        <v>3</v>
      </c>
      <c r="AJ140" s="239">
        <v>3</v>
      </c>
      <c r="AK140" s="239">
        <v>34</v>
      </c>
      <c r="AL140" s="239">
        <v>73</v>
      </c>
      <c r="AM140" s="239" t="s">
        <v>374</v>
      </c>
      <c r="AN140" s="239">
        <v>5</v>
      </c>
      <c r="AO140" s="239">
        <v>1</v>
      </c>
      <c r="AS140" s="239">
        <v>12</v>
      </c>
      <c r="AT140" s="239">
        <v>9</v>
      </c>
      <c r="AU140" s="239">
        <v>35</v>
      </c>
      <c r="AV140" s="239">
        <v>11</v>
      </c>
      <c r="AW140" s="239">
        <v>21</v>
      </c>
      <c r="AX140" s="239">
        <v>2</v>
      </c>
      <c r="AY140" s="239">
        <v>2</v>
      </c>
      <c r="AZ140" s="239">
        <v>3</v>
      </c>
      <c r="BA140" s="239">
        <v>34</v>
      </c>
      <c r="BB140" s="239">
        <v>28</v>
      </c>
      <c r="BC140" s="239" t="s">
        <v>374</v>
      </c>
      <c r="BD140" s="239">
        <v>5</v>
      </c>
      <c r="BE140" s="239">
        <v>1</v>
      </c>
      <c r="BI140" s="239">
        <v>12</v>
      </c>
      <c r="BJ140" s="239">
        <v>9</v>
      </c>
      <c r="BK140" s="239">
        <v>35</v>
      </c>
      <c r="BL140" s="239">
        <v>11</v>
      </c>
      <c r="BM140" s="239">
        <v>21</v>
      </c>
      <c r="BN140" s="239">
        <v>2</v>
      </c>
      <c r="BO140" s="239">
        <v>2</v>
      </c>
      <c r="BP140" s="239">
        <v>3</v>
      </c>
      <c r="BQ140" s="239">
        <v>21</v>
      </c>
      <c r="BR140" s="239">
        <v>23</v>
      </c>
      <c r="BS140" s="239" t="s">
        <v>384</v>
      </c>
      <c r="BT140" s="239">
        <v>5</v>
      </c>
      <c r="BU140" s="239">
        <v>90</v>
      </c>
      <c r="BY140" s="239">
        <v>12</v>
      </c>
      <c r="BZ140" s="239">
        <v>9</v>
      </c>
      <c r="CA140" s="239">
        <v>35</v>
      </c>
      <c r="CB140" s="239">
        <v>11</v>
      </c>
      <c r="CC140" s="239">
        <v>21</v>
      </c>
      <c r="CT140" s="239">
        <v>450600.52473660099</v>
      </c>
      <c r="CU140" s="239">
        <v>4975927.6497171801</v>
      </c>
      <c r="CV140" s="239">
        <v>44.935065299999998</v>
      </c>
      <c r="CW140" s="239">
        <v>-93.626068430000004</v>
      </c>
      <c r="CX140" s="239" t="s">
        <v>379</v>
      </c>
      <c r="CY140" s="239" t="s">
        <v>3144</v>
      </c>
    </row>
    <row r="141" spans="1:103" x14ac:dyDescent="0.25">
      <c r="A141" s="239">
        <v>700773</v>
      </c>
      <c r="B141" s="239">
        <v>4</v>
      </c>
      <c r="C141" s="239">
        <v>15</v>
      </c>
      <c r="D141" s="239">
        <v>7.45</v>
      </c>
      <c r="E141" s="239">
        <v>27</v>
      </c>
      <c r="F141" s="239" t="s">
        <v>3032</v>
      </c>
      <c r="H141" s="239" t="s">
        <v>374</v>
      </c>
      <c r="I141" s="239">
        <v>25</v>
      </c>
      <c r="K141" s="239">
        <v>19002441</v>
      </c>
      <c r="M141" s="239">
        <v>3</v>
      </c>
      <c r="N141" s="239">
        <v>29</v>
      </c>
      <c r="O141" s="239">
        <v>2019</v>
      </c>
      <c r="P141" s="239" t="s">
        <v>383</v>
      </c>
      <c r="Q141" s="239">
        <v>17</v>
      </c>
      <c r="S141" s="239">
        <v>4</v>
      </c>
      <c r="T141" s="239">
        <v>0</v>
      </c>
      <c r="U141" s="239">
        <v>2</v>
      </c>
      <c r="V141" s="239">
        <v>12</v>
      </c>
      <c r="W141" s="239">
        <v>10</v>
      </c>
      <c r="X141" s="239">
        <v>2</v>
      </c>
      <c r="Y141" s="239">
        <v>1</v>
      </c>
      <c r="Z141" s="239">
        <v>1</v>
      </c>
      <c r="AA141" s="239">
        <v>99</v>
      </c>
      <c r="AB141" s="239">
        <v>1</v>
      </c>
      <c r="AC141" s="239">
        <v>98</v>
      </c>
      <c r="AD141" s="239" t="s">
        <v>2895</v>
      </c>
      <c r="AF141" s="239" t="s">
        <v>2879</v>
      </c>
      <c r="AG141" s="239">
        <v>7</v>
      </c>
      <c r="AH141" s="239">
        <v>2</v>
      </c>
      <c r="AI141" s="239">
        <v>5</v>
      </c>
      <c r="AJ141" s="239">
        <v>4</v>
      </c>
      <c r="AK141" s="239">
        <v>21</v>
      </c>
      <c r="AL141" s="239">
        <v>29</v>
      </c>
      <c r="AM141" s="239" t="s">
        <v>384</v>
      </c>
      <c r="AN141" s="239">
        <v>5</v>
      </c>
      <c r="AO141" s="239">
        <v>74</v>
      </c>
      <c r="AP141" s="239">
        <v>4</v>
      </c>
      <c r="AS141" s="239">
        <v>15</v>
      </c>
      <c r="AT141" s="239">
        <v>20</v>
      </c>
      <c r="AU141" s="239">
        <v>35</v>
      </c>
      <c r="AV141" s="239">
        <v>11</v>
      </c>
      <c r="AW141" s="239">
        <v>21</v>
      </c>
      <c r="AX141" s="239">
        <v>2</v>
      </c>
      <c r="AY141" s="239">
        <v>4</v>
      </c>
      <c r="AZ141" s="239">
        <v>4</v>
      </c>
      <c r="BA141" s="239">
        <v>21</v>
      </c>
      <c r="BB141" s="239">
        <v>70</v>
      </c>
      <c r="BC141" s="239" t="s">
        <v>384</v>
      </c>
      <c r="BD141" s="239">
        <v>5</v>
      </c>
      <c r="BE141" s="239">
        <v>1</v>
      </c>
      <c r="BI141" s="239">
        <v>15</v>
      </c>
      <c r="BJ141" s="239">
        <v>20</v>
      </c>
      <c r="BK141" s="239">
        <v>35</v>
      </c>
      <c r="BL141" s="239">
        <v>11</v>
      </c>
      <c r="BM141" s="239">
        <v>21</v>
      </c>
      <c r="CT141" s="239">
        <v>450613.57605702098</v>
      </c>
      <c r="CU141" s="239">
        <v>4975927.9349262305</v>
      </c>
      <c r="CV141" s="239">
        <v>44.935068770000001</v>
      </c>
      <c r="CW141" s="239">
        <v>-93.625903059999999</v>
      </c>
      <c r="CX141" s="239" t="s">
        <v>379</v>
      </c>
      <c r="CY141" s="239" t="s">
        <v>3145</v>
      </c>
    </row>
    <row r="142" spans="1:103" x14ac:dyDescent="0.25">
      <c r="A142" s="239">
        <v>351791</v>
      </c>
      <c r="B142" s="239">
        <v>4</v>
      </c>
      <c r="C142" s="239">
        <v>15</v>
      </c>
      <c r="D142" s="239">
        <v>7.4589999999999996</v>
      </c>
      <c r="E142" s="239">
        <v>27</v>
      </c>
      <c r="F142" s="239" t="s">
        <v>3032</v>
      </c>
      <c r="H142" s="239" t="s">
        <v>374</v>
      </c>
      <c r="I142" s="239">
        <v>25</v>
      </c>
      <c r="K142" s="239" t="s">
        <v>3146</v>
      </c>
      <c r="M142" s="239">
        <v>5</v>
      </c>
      <c r="N142" s="239">
        <v>26</v>
      </c>
      <c r="O142" s="239">
        <v>2016</v>
      </c>
      <c r="P142" s="239" t="s">
        <v>416</v>
      </c>
      <c r="Q142" s="239">
        <v>7</v>
      </c>
      <c r="R142" s="239" t="s">
        <v>393</v>
      </c>
      <c r="S142" s="239">
        <v>4</v>
      </c>
      <c r="T142" s="239">
        <v>0</v>
      </c>
      <c r="U142" s="239">
        <v>3</v>
      </c>
      <c r="V142" s="239">
        <v>12</v>
      </c>
      <c r="W142" s="239">
        <v>10</v>
      </c>
      <c r="X142" s="239">
        <v>2</v>
      </c>
      <c r="Y142" s="239">
        <v>1</v>
      </c>
      <c r="Z142" s="239">
        <v>1</v>
      </c>
      <c r="AB142" s="239">
        <v>1</v>
      </c>
      <c r="AC142" s="239">
        <v>98</v>
      </c>
      <c r="AD142" s="239" t="s">
        <v>2895</v>
      </c>
      <c r="AF142" s="239" t="s">
        <v>2874</v>
      </c>
      <c r="AG142" s="239">
        <v>7</v>
      </c>
      <c r="AH142" s="239">
        <v>2</v>
      </c>
      <c r="AI142" s="239">
        <v>5</v>
      </c>
      <c r="AJ142" s="239">
        <v>3</v>
      </c>
      <c r="AK142" s="239">
        <v>21</v>
      </c>
      <c r="AL142" s="239">
        <v>66</v>
      </c>
      <c r="AM142" s="239" t="s">
        <v>374</v>
      </c>
      <c r="AN142" s="239">
        <v>5</v>
      </c>
      <c r="AO142" s="239">
        <v>4</v>
      </c>
      <c r="AS142" s="239">
        <v>15</v>
      </c>
      <c r="AT142" s="239">
        <v>9</v>
      </c>
      <c r="AU142" s="239">
        <v>35</v>
      </c>
      <c r="AV142" s="239">
        <v>11</v>
      </c>
      <c r="AW142" s="239">
        <v>21</v>
      </c>
      <c r="AX142" s="239">
        <v>2</v>
      </c>
      <c r="AY142" s="239">
        <v>4</v>
      </c>
      <c r="AZ142" s="239">
        <v>3</v>
      </c>
      <c r="BA142" s="239">
        <v>34</v>
      </c>
      <c r="BB142" s="239">
        <v>24</v>
      </c>
      <c r="BC142" s="239" t="s">
        <v>384</v>
      </c>
      <c r="BD142" s="239">
        <v>5</v>
      </c>
      <c r="BE142" s="239">
        <v>1</v>
      </c>
      <c r="BI142" s="239">
        <v>15</v>
      </c>
      <c r="BJ142" s="239">
        <v>9</v>
      </c>
      <c r="BK142" s="239">
        <v>35</v>
      </c>
      <c r="BL142" s="239">
        <v>11</v>
      </c>
      <c r="BM142" s="239">
        <v>21</v>
      </c>
      <c r="BN142" s="239">
        <v>2</v>
      </c>
      <c r="BO142" s="239">
        <v>4</v>
      </c>
      <c r="BP142" s="239">
        <v>3</v>
      </c>
      <c r="BQ142" s="239">
        <v>34</v>
      </c>
      <c r="BR142" s="239">
        <v>38</v>
      </c>
      <c r="BS142" s="239" t="s">
        <v>384</v>
      </c>
      <c r="BT142" s="239">
        <v>5</v>
      </c>
      <c r="BU142" s="239">
        <v>1</v>
      </c>
      <c r="BY142" s="239">
        <v>15</v>
      </c>
      <c r="BZ142" s="239">
        <v>9</v>
      </c>
      <c r="CA142" s="239">
        <v>35</v>
      </c>
      <c r="CB142" s="239">
        <v>11</v>
      </c>
      <c r="CC142" s="239">
        <v>21</v>
      </c>
      <c r="CT142" s="239">
        <v>450626.05165329698</v>
      </c>
      <c r="CU142" s="239">
        <v>4975917.3206112301</v>
      </c>
      <c r="CV142" s="239">
        <v>44.934974089999997</v>
      </c>
      <c r="CW142" s="239">
        <v>-93.625743920000005</v>
      </c>
      <c r="CX142" s="239" t="s">
        <v>379</v>
      </c>
      <c r="CY142" s="239" t="s">
        <v>3147</v>
      </c>
    </row>
    <row r="143" spans="1:103" x14ac:dyDescent="0.25">
      <c r="A143" s="239">
        <v>10801230</v>
      </c>
      <c r="B143" s="239">
        <v>4</v>
      </c>
      <c r="C143" s="239">
        <v>15</v>
      </c>
      <c r="D143" s="239">
        <v>7.4649999999999999</v>
      </c>
      <c r="E143" s="239">
        <v>27</v>
      </c>
      <c r="F143" s="239" t="s">
        <v>3032</v>
      </c>
      <c r="H143" s="239" t="s">
        <v>374</v>
      </c>
      <c r="I143" s="239">
        <v>25</v>
      </c>
      <c r="K143" s="239">
        <v>1595350</v>
      </c>
      <c r="L143" s="239">
        <v>122180004</v>
      </c>
      <c r="M143" s="239">
        <v>8</v>
      </c>
      <c r="N143" s="239">
        <v>3</v>
      </c>
      <c r="O143" s="239">
        <v>2012</v>
      </c>
      <c r="P143" s="239" t="s">
        <v>383</v>
      </c>
      <c r="Q143" s="239">
        <v>17</v>
      </c>
      <c r="R143" s="239" t="s">
        <v>376</v>
      </c>
      <c r="S143" s="239">
        <v>5</v>
      </c>
      <c r="T143" s="239">
        <v>0</v>
      </c>
      <c r="U143" s="239">
        <v>2</v>
      </c>
      <c r="V143" s="239">
        <v>1</v>
      </c>
      <c r="W143" s="239">
        <v>10</v>
      </c>
      <c r="X143" s="239">
        <v>2</v>
      </c>
      <c r="Y143" s="239">
        <v>1</v>
      </c>
      <c r="Z143" s="239">
        <v>1</v>
      </c>
      <c r="AB143" s="239">
        <v>1</v>
      </c>
      <c r="AC143" s="239">
        <v>98</v>
      </c>
      <c r="AD143" s="239" t="s">
        <v>2952</v>
      </c>
      <c r="AE143" s="239" t="s">
        <v>3148</v>
      </c>
      <c r="AF143" s="239" t="s">
        <v>2874</v>
      </c>
      <c r="AG143" s="239">
        <v>7</v>
      </c>
      <c r="AH143" s="239">
        <v>2</v>
      </c>
      <c r="AI143" s="239">
        <v>2</v>
      </c>
      <c r="AJ143" s="239">
        <v>4</v>
      </c>
      <c r="AK143" s="239">
        <v>21</v>
      </c>
      <c r="AL143" s="239">
        <v>48</v>
      </c>
      <c r="AM143" s="239" t="s">
        <v>374</v>
      </c>
      <c r="AN143" s="239">
        <v>5</v>
      </c>
      <c r="AO143" s="239">
        <v>15</v>
      </c>
      <c r="AS143" s="239">
        <v>7</v>
      </c>
      <c r="AT143" s="239">
        <v>98</v>
      </c>
      <c r="AU143" s="239">
        <v>35</v>
      </c>
      <c r="AV143" s="239">
        <v>11</v>
      </c>
      <c r="AW143" s="239">
        <v>20</v>
      </c>
      <c r="AX143" s="239">
        <v>2</v>
      </c>
      <c r="AY143" s="239">
        <v>3</v>
      </c>
      <c r="AZ143" s="239">
        <v>4</v>
      </c>
      <c r="BA143" s="239">
        <v>8</v>
      </c>
      <c r="BB143" s="239">
        <v>22</v>
      </c>
      <c r="BC143" s="239" t="s">
        <v>374</v>
      </c>
      <c r="BD143" s="239">
        <v>5</v>
      </c>
      <c r="BE143" s="239">
        <v>1</v>
      </c>
      <c r="BI143" s="239">
        <v>7</v>
      </c>
      <c r="BJ143" s="239">
        <v>98</v>
      </c>
      <c r="BK143" s="239">
        <v>35</v>
      </c>
      <c r="BL143" s="239">
        <v>11</v>
      </c>
      <c r="BM143" s="239">
        <v>20</v>
      </c>
      <c r="CT143" s="239">
        <v>450638</v>
      </c>
      <c r="CU143" s="239">
        <v>4975909</v>
      </c>
      <c r="CV143" s="239">
        <v>44.934902800000003</v>
      </c>
      <c r="CW143" s="239">
        <v>-93.625585400000006</v>
      </c>
      <c r="CX143" s="239" t="s">
        <v>379</v>
      </c>
      <c r="CY143" s="239" t="s">
        <v>3149</v>
      </c>
    </row>
    <row r="144" spans="1:103" x14ac:dyDescent="0.25">
      <c r="A144" s="239">
        <v>784480</v>
      </c>
      <c r="B144" s="239">
        <v>4</v>
      </c>
      <c r="C144" s="239">
        <v>15</v>
      </c>
      <c r="D144" s="239">
        <v>7.4809999999999999</v>
      </c>
      <c r="E144" s="239">
        <v>27</v>
      </c>
      <c r="F144" s="239" t="s">
        <v>3032</v>
      </c>
      <c r="H144" s="239" t="s">
        <v>374</v>
      </c>
      <c r="I144" s="239">
        <v>25</v>
      </c>
      <c r="K144" s="239">
        <v>20000766</v>
      </c>
      <c r="L144" s="239">
        <v>200300103</v>
      </c>
      <c r="M144" s="239">
        <v>1</v>
      </c>
      <c r="N144" s="239">
        <v>30</v>
      </c>
      <c r="O144" s="239">
        <v>2020</v>
      </c>
      <c r="P144" s="239" t="s">
        <v>416</v>
      </c>
      <c r="Q144" s="239">
        <v>15</v>
      </c>
      <c r="R144" s="239" t="s">
        <v>376</v>
      </c>
      <c r="S144" s="239">
        <v>5</v>
      </c>
      <c r="T144" s="239">
        <v>0</v>
      </c>
      <c r="U144" s="239">
        <v>2</v>
      </c>
      <c r="V144" s="239">
        <v>12</v>
      </c>
      <c r="W144" s="239">
        <v>10</v>
      </c>
      <c r="X144" s="239">
        <v>10</v>
      </c>
      <c r="Y144" s="239">
        <v>1</v>
      </c>
      <c r="Z144" s="239">
        <v>1</v>
      </c>
      <c r="AB144" s="239">
        <v>1</v>
      </c>
      <c r="AC144" s="239">
        <v>98</v>
      </c>
      <c r="AD144" s="239" t="s">
        <v>2895</v>
      </c>
      <c r="AF144" s="239" t="s">
        <v>2879</v>
      </c>
      <c r="AG144" s="239">
        <v>7</v>
      </c>
      <c r="AH144" s="239">
        <v>2</v>
      </c>
      <c r="AI144" s="239">
        <v>3</v>
      </c>
      <c r="AJ144" s="239">
        <v>4</v>
      </c>
      <c r="AK144" s="239">
        <v>26</v>
      </c>
      <c r="AL144" s="239">
        <v>38</v>
      </c>
      <c r="AM144" s="239" t="s">
        <v>374</v>
      </c>
      <c r="AN144" s="239">
        <v>5</v>
      </c>
      <c r="AO144" s="239">
        <v>1</v>
      </c>
      <c r="AS144" s="239">
        <v>15</v>
      </c>
      <c r="AT144" s="239">
        <v>20</v>
      </c>
      <c r="AU144" s="239">
        <v>35</v>
      </c>
      <c r="AV144" s="239">
        <v>11</v>
      </c>
      <c r="AW144" s="239">
        <v>21</v>
      </c>
      <c r="AX144" s="239">
        <v>2</v>
      </c>
      <c r="AY144" s="239">
        <v>2</v>
      </c>
      <c r="AZ144" s="239">
        <v>4</v>
      </c>
      <c r="BA144" s="239">
        <v>21</v>
      </c>
      <c r="BB144" s="239">
        <v>34</v>
      </c>
      <c r="BC144" s="239" t="s">
        <v>374</v>
      </c>
      <c r="BD144" s="239">
        <v>5</v>
      </c>
      <c r="BE144" s="239">
        <v>99</v>
      </c>
      <c r="BI144" s="239">
        <v>15</v>
      </c>
      <c r="BJ144" s="239">
        <v>20</v>
      </c>
      <c r="BK144" s="239">
        <v>35</v>
      </c>
      <c r="BL144" s="239">
        <v>11</v>
      </c>
      <c r="BM144" s="239">
        <v>21</v>
      </c>
      <c r="CT144" s="239">
        <v>450661.12237469299</v>
      </c>
      <c r="CU144" s="239">
        <v>4975921.7614003904</v>
      </c>
      <c r="CV144" s="239">
        <v>44.935016500000003</v>
      </c>
      <c r="CW144" s="239">
        <v>-93.625299909999995</v>
      </c>
      <c r="CX144" s="239" t="s">
        <v>379</v>
      </c>
      <c r="CY144" s="239" t="s">
        <v>3150</v>
      </c>
    </row>
    <row r="145" spans="1:103" x14ac:dyDescent="0.25">
      <c r="A145" s="239">
        <v>840039</v>
      </c>
      <c r="B145" s="239">
        <v>4</v>
      </c>
      <c r="C145" s="239">
        <v>15</v>
      </c>
      <c r="D145" s="239">
        <v>7.4850000000000003</v>
      </c>
      <c r="E145" s="239">
        <v>27</v>
      </c>
      <c r="F145" s="239" t="s">
        <v>3032</v>
      </c>
      <c r="H145" s="239" t="s">
        <v>374</v>
      </c>
      <c r="I145" s="239">
        <v>25</v>
      </c>
      <c r="K145" s="239">
        <v>20007072</v>
      </c>
      <c r="L145" s="239">
        <v>202540090</v>
      </c>
      <c r="M145" s="239">
        <v>9</v>
      </c>
      <c r="N145" s="239">
        <v>10</v>
      </c>
      <c r="O145" s="239">
        <v>2020</v>
      </c>
      <c r="P145" s="239" t="s">
        <v>416</v>
      </c>
      <c r="Q145" s="239">
        <v>12</v>
      </c>
      <c r="R145" s="239">
        <v>98</v>
      </c>
      <c r="S145" s="239">
        <v>4</v>
      </c>
      <c r="T145" s="239">
        <v>0</v>
      </c>
      <c r="U145" s="239">
        <v>3</v>
      </c>
      <c r="V145" s="239">
        <v>12</v>
      </c>
      <c r="W145" s="239">
        <v>10</v>
      </c>
      <c r="X145" s="239">
        <v>2</v>
      </c>
      <c r="Y145" s="239">
        <v>1</v>
      </c>
      <c r="Z145" s="239">
        <v>1</v>
      </c>
      <c r="AB145" s="239">
        <v>1</v>
      </c>
      <c r="AC145" s="239">
        <v>98</v>
      </c>
      <c r="AD145" s="239" t="s">
        <v>2895</v>
      </c>
      <c r="AF145" s="239" t="s">
        <v>2879</v>
      </c>
      <c r="AG145" s="239">
        <v>7</v>
      </c>
      <c r="AH145" s="239">
        <v>2</v>
      </c>
      <c r="AI145" s="239">
        <v>2</v>
      </c>
      <c r="AJ145" s="239">
        <v>4</v>
      </c>
      <c r="AK145" s="239">
        <v>34</v>
      </c>
      <c r="AL145" s="239">
        <v>81</v>
      </c>
      <c r="AM145" s="239" t="s">
        <v>374</v>
      </c>
      <c r="AN145" s="239">
        <v>5</v>
      </c>
      <c r="AO145" s="239">
        <v>1</v>
      </c>
      <c r="AS145" s="239">
        <v>15</v>
      </c>
      <c r="AT145" s="239">
        <v>20</v>
      </c>
      <c r="AU145" s="239">
        <v>35</v>
      </c>
      <c r="AV145" s="239">
        <v>11</v>
      </c>
      <c r="AW145" s="239">
        <v>21</v>
      </c>
      <c r="AX145" s="239">
        <v>2</v>
      </c>
      <c r="AY145" s="239">
        <v>4</v>
      </c>
      <c r="AZ145" s="239">
        <v>4</v>
      </c>
      <c r="BA145" s="239">
        <v>34</v>
      </c>
      <c r="BB145" s="239">
        <v>30</v>
      </c>
      <c r="BC145" s="239" t="s">
        <v>384</v>
      </c>
      <c r="BD145" s="239">
        <v>5</v>
      </c>
      <c r="BE145" s="239">
        <v>1</v>
      </c>
      <c r="BI145" s="239">
        <v>15</v>
      </c>
      <c r="BJ145" s="239">
        <v>20</v>
      </c>
      <c r="BK145" s="239">
        <v>35</v>
      </c>
      <c r="BL145" s="239">
        <v>11</v>
      </c>
      <c r="BM145" s="239">
        <v>21</v>
      </c>
      <c r="BN145" s="239">
        <v>2</v>
      </c>
      <c r="BO145" s="239">
        <v>5</v>
      </c>
      <c r="BP145" s="239">
        <v>4</v>
      </c>
      <c r="BQ145" s="239">
        <v>21</v>
      </c>
      <c r="BR145" s="239">
        <v>93</v>
      </c>
      <c r="BS145" s="239" t="s">
        <v>384</v>
      </c>
      <c r="BT145" s="239">
        <v>5</v>
      </c>
      <c r="BU145" s="239">
        <v>99</v>
      </c>
      <c r="BY145" s="239">
        <v>15</v>
      </c>
      <c r="BZ145" s="239">
        <v>20</v>
      </c>
      <c r="CA145" s="239">
        <v>35</v>
      </c>
      <c r="CB145" s="239">
        <v>11</v>
      </c>
      <c r="CC145" s="239">
        <v>21</v>
      </c>
      <c r="CT145" s="239">
        <v>450665.210990327</v>
      </c>
      <c r="CU145" s="239">
        <v>4975909.3318956103</v>
      </c>
      <c r="CV145" s="239">
        <v>44.934904899999999</v>
      </c>
      <c r="CW145" s="239">
        <v>-93.625246880000006</v>
      </c>
      <c r="CX145" s="239" t="s">
        <v>379</v>
      </c>
      <c r="CY145" s="239" t="s">
        <v>3151</v>
      </c>
    </row>
    <row r="146" spans="1:103" x14ac:dyDescent="0.25">
      <c r="A146" s="239">
        <v>725453</v>
      </c>
      <c r="B146" s="239">
        <v>4</v>
      </c>
      <c r="C146" s="239">
        <v>15</v>
      </c>
      <c r="D146" s="239">
        <v>7.4939999999999998</v>
      </c>
      <c r="E146" s="239">
        <v>27</v>
      </c>
      <c r="F146" s="239" t="s">
        <v>3032</v>
      </c>
      <c r="H146" s="239" t="s">
        <v>374</v>
      </c>
      <c r="I146" s="239">
        <v>25</v>
      </c>
      <c r="K146" s="239">
        <v>19004794</v>
      </c>
      <c r="M146" s="239">
        <v>6</v>
      </c>
      <c r="N146" s="239">
        <v>8</v>
      </c>
      <c r="O146" s="239">
        <v>2019</v>
      </c>
      <c r="P146" s="239" t="s">
        <v>386</v>
      </c>
      <c r="Q146" s="239">
        <v>14</v>
      </c>
      <c r="R146" s="239" t="s">
        <v>376</v>
      </c>
      <c r="S146" s="239">
        <v>4</v>
      </c>
      <c r="T146" s="239">
        <v>0</v>
      </c>
      <c r="U146" s="239">
        <v>2</v>
      </c>
      <c r="V146" s="239">
        <v>12</v>
      </c>
      <c r="W146" s="239">
        <v>10</v>
      </c>
      <c r="X146" s="239">
        <v>2</v>
      </c>
      <c r="Y146" s="239">
        <v>1</v>
      </c>
      <c r="Z146" s="239">
        <v>1</v>
      </c>
      <c r="AB146" s="239">
        <v>1</v>
      </c>
      <c r="AC146" s="239">
        <v>98</v>
      </c>
      <c r="AD146" s="239" t="s">
        <v>2895</v>
      </c>
      <c r="AF146" s="239" t="s">
        <v>2879</v>
      </c>
      <c r="AG146" s="239">
        <v>7</v>
      </c>
      <c r="AH146" s="239">
        <v>2</v>
      </c>
      <c r="AI146" s="239">
        <v>2</v>
      </c>
      <c r="AJ146" s="239">
        <v>4</v>
      </c>
      <c r="AK146" s="239">
        <v>34</v>
      </c>
      <c r="AL146" s="239">
        <v>40</v>
      </c>
      <c r="AM146" s="239" t="s">
        <v>374</v>
      </c>
      <c r="AN146" s="239">
        <v>5</v>
      </c>
      <c r="AO146" s="239">
        <v>1</v>
      </c>
      <c r="AS146" s="239">
        <v>14</v>
      </c>
      <c r="AT146" s="239">
        <v>9</v>
      </c>
      <c r="AU146" s="239">
        <v>35</v>
      </c>
      <c r="AV146" s="239">
        <v>11</v>
      </c>
      <c r="AW146" s="239">
        <v>21</v>
      </c>
      <c r="AX146" s="239">
        <v>2</v>
      </c>
      <c r="AY146" s="239">
        <v>2</v>
      </c>
      <c r="AZ146" s="239">
        <v>4</v>
      </c>
      <c r="BA146" s="239">
        <v>21</v>
      </c>
      <c r="BB146" s="239">
        <v>16</v>
      </c>
      <c r="BC146" s="239" t="s">
        <v>374</v>
      </c>
      <c r="BD146" s="239">
        <v>5</v>
      </c>
      <c r="BE146" s="239">
        <v>74</v>
      </c>
      <c r="BI146" s="239">
        <v>14</v>
      </c>
      <c r="BJ146" s="239">
        <v>9</v>
      </c>
      <c r="BK146" s="239">
        <v>35</v>
      </c>
      <c r="BL146" s="239">
        <v>11</v>
      </c>
      <c r="BM146" s="239">
        <v>21</v>
      </c>
      <c r="CT146" s="239">
        <v>450682.83976113203</v>
      </c>
      <c r="CU146" s="239">
        <v>4975915.8928736299</v>
      </c>
      <c r="CV146" s="239">
        <v>44.934965179999999</v>
      </c>
      <c r="CW146" s="239">
        <v>-93.625024109999998</v>
      </c>
      <c r="CX146" s="239" t="s">
        <v>379</v>
      </c>
      <c r="CY146" s="239" t="s">
        <v>3152</v>
      </c>
    </row>
    <row r="147" spans="1:103" x14ac:dyDescent="0.25">
      <c r="A147" s="239">
        <v>626781</v>
      </c>
      <c r="B147" s="239">
        <v>4</v>
      </c>
      <c r="C147" s="239">
        <v>15</v>
      </c>
      <c r="D147" s="239">
        <v>7.5010000000000003</v>
      </c>
      <c r="E147" s="239">
        <v>27</v>
      </c>
      <c r="F147" s="239" t="s">
        <v>3032</v>
      </c>
      <c r="H147" s="239" t="s">
        <v>374</v>
      </c>
      <c r="I147" s="239">
        <v>25</v>
      </c>
      <c r="K147" s="239" t="s">
        <v>3153</v>
      </c>
      <c r="M147" s="239">
        <v>8</v>
      </c>
      <c r="N147" s="239">
        <v>9</v>
      </c>
      <c r="O147" s="239">
        <v>2018</v>
      </c>
      <c r="P147" s="239" t="s">
        <v>416</v>
      </c>
      <c r="Q147" s="239">
        <v>14</v>
      </c>
      <c r="S147" s="239">
        <v>5</v>
      </c>
      <c r="T147" s="239">
        <v>0</v>
      </c>
      <c r="U147" s="239">
        <v>2</v>
      </c>
      <c r="V147" s="239">
        <v>12</v>
      </c>
      <c r="W147" s="239">
        <v>10</v>
      </c>
      <c r="X147" s="239">
        <v>10</v>
      </c>
      <c r="Y147" s="239">
        <v>1</v>
      </c>
      <c r="Z147" s="239">
        <v>1</v>
      </c>
      <c r="AB147" s="239">
        <v>1</v>
      </c>
      <c r="AC147" s="239">
        <v>98</v>
      </c>
      <c r="AD147" s="239" t="s">
        <v>2895</v>
      </c>
      <c r="AF147" s="239" t="s">
        <v>2874</v>
      </c>
      <c r="AG147" s="239">
        <v>7</v>
      </c>
      <c r="AH147" s="239">
        <v>2</v>
      </c>
      <c r="AI147" s="239">
        <v>2</v>
      </c>
      <c r="AJ147" s="239">
        <v>3</v>
      </c>
      <c r="AK147" s="239">
        <v>21</v>
      </c>
      <c r="AL147" s="239">
        <v>69</v>
      </c>
      <c r="AM147" s="239" t="s">
        <v>384</v>
      </c>
      <c r="AN147" s="239">
        <v>5</v>
      </c>
      <c r="AO147" s="239">
        <v>74</v>
      </c>
      <c r="AS147" s="239">
        <v>15</v>
      </c>
      <c r="AT147" s="239">
        <v>9</v>
      </c>
      <c r="AU147" s="239">
        <v>35</v>
      </c>
      <c r="AV147" s="239">
        <v>11</v>
      </c>
      <c r="AW147" s="239">
        <v>21</v>
      </c>
      <c r="AX147" s="239">
        <v>2</v>
      </c>
      <c r="AY147" s="239">
        <v>4</v>
      </c>
      <c r="AZ147" s="239">
        <v>3</v>
      </c>
      <c r="BA147" s="239">
        <v>26</v>
      </c>
      <c r="BB147" s="239">
        <v>58</v>
      </c>
      <c r="BC147" s="239" t="s">
        <v>374</v>
      </c>
      <c r="BD147" s="239">
        <v>5</v>
      </c>
      <c r="BE147" s="239">
        <v>1</v>
      </c>
      <c r="BI147" s="239">
        <v>15</v>
      </c>
      <c r="BJ147" s="239">
        <v>9</v>
      </c>
      <c r="BK147" s="239">
        <v>35</v>
      </c>
      <c r="BL147" s="239">
        <v>11</v>
      </c>
      <c r="BM147" s="239">
        <v>21</v>
      </c>
      <c r="CT147" s="239">
        <v>450694.21452935901</v>
      </c>
      <c r="CU147" s="239">
        <v>4975895.3202738296</v>
      </c>
      <c r="CV147" s="239">
        <v>44.934780789999998</v>
      </c>
      <c r="CW147" s="239">
        <v>-93.624877960000006</v>
      </c>
      <c r="CX147" s="239" t="s">
        <v>379</v>
      </c>
      <c r="CY147" s="239" t="s">
        <v>3154</v>
      </c>
    </row>
    <row r="148" spans="1:103" x14ac:dyDescent="0.25">
      <c r="A148" s="239">
        <v>679168</v>
      </c>
      <c r="B148" s="239">
        <v>4</v>
      </c>
      <c r="C148" s="239">
        <v>15</v>
      </c>
      <c r="D148" s="239">
        <v>7.5039999999999996</v>
      </c>
      <c r="E148" s="239">
        <v>27</v>
      </c>
      <c r="F148" s="239" t="s">
        <v>3032</v>
      </c>
      <c r="H148" s="239" t="s">
        <v>374</v>
      </c>
      <c r="I148" s="239">
        <v>25</v>
      </c>
      <c r="K148" s="239" t="s">
        <v>3155</v>
      </c>
      <c r="M148" s="239">
        <v>1</v>
      </c>
      <c r="N148" s="239">
        <v>25</v>
      </c>
      <c r="O148" s="239">
        <v>2019</v>
      </c>
      <c r="P148" s="239" t="s">
        <v>383</v>
      </c>
      <c r="Q148" s="239">
        <v>16</v>
      </c>
      <c r="S148" s="239">
        <v>4</v>
      </c>
      <c r="T148" s="239">
        <v>0</v>
      </c>
      <c r="U148" s="239">
        <v>2</v>
      </c>
      <c r="V148" s="239">
        <v>12</v>
      </c>
      <c r="W148" s="239">
        <v>10</v>
      </c>
      <c r="X148" s="239">
        <v>2</v>
      </c>
      <c r="Y148" s="239">
        <v>3</v>
      </c>
      <c r="Z148" s="239">
        <v>1</v>
      </c>
      <c r="AB148" s="239">
        <v>1</v>
      </c>
      <c r="AC148" s="239">
        <v>98</v>
      </c>
      <c r="AD148" s="239" t="s">
        <v>2895</v>
      </c>
      <c r="AF148" s="239" t="s">
        <v>2879</v>
      </c>
      <c r="AG148" s="239">
        <v>7</v>
      </c>
      <c r="AH148" s="239">
        <v>2</v>
      </c>
      <c r="AI148" s="239">
        <v>4</v>
      </c>
      <c r="AJ148" s="239">
        <v>4</v>
      </c>
      <c r="AK148" s="239">
        <v>34</v>
      </c>
      <c r="AL148" s="239">
        <v>58</v>
      </c>
      <c r="AM148" s="239" t="s">
        <v>374</v>
      </c>
      <c r="AN148" s="239">
        <v>5</v>
      </c>
      <c r="AO148" s="239">
        <v>1</v>
      </c>
      <c r="AS148" s="239">
        <v>15</v>
      </c>
      <c r="AT148" s="239">
        <v>9</v>
      </c>
      <c r="AU148" s="239">
        <v>35</v>
      </c>
      <c r="AV148" s="239">
        <v>11</v>
      </c>
      <c r="AW148" s="239">
        <v>21</v>
      </c>
      <c r="AX148" s="239">
        <v>2</v>
      </c>
      <c r="AY148" s="239">
        <v>4</v>
      </c>
      <c r="AZ148" s="239">
        <v>4</v>
      </c>
      <c r="BA148" s="239">
        <v>21</v>
      </c>
      <c r="BB148" s="239">
        <v>60</v>
      </c>
      <c r="BC148" s="239" t="s">
        <v>384</v>
      </c>
      <c r="BD148" s="239">
        <v>5</v>
      </c>
      <c r="BE148" s="239">
        <v>1</v>
      </c>
      <c r="BI148" s="239">
        <v>15</v>
      </c>
      <c r="BJ148" s="239">
        <v>9</v>
      </c>
      <c r="BK148" s="239">
        <v>35</v>
      </c>
      <c r="BL148" s="239">
        <v>11</v>
      </c>
      <c r="BM148" s="239">
        <v>21</v>
      </c>
      <c r="CT148" s="239">
        <v>450697.76723964902</v>
      </c>
      <c r="CU148" s="239">
        <v>4975910.3842943003</v>
      </c>
      <c r="CV148" s="239">
        <v>44.934916629999996</v>
      </c>
      <c r="CW148" s="239">
        <v>-93.624834399999997</v>
      </c>
      <c r="CX148" s="239" t="s">
        <v>379</v>
      </c>
      <c r="CY148" s="239" t="s">
        <v>3156</v>
      </c>
    </row>
    <row r="149" spans="1:103" x14ac:dyDescent="0.25">
      <c r="A149" s="239">
        <v>381831</v>
      </c>
      <c r="B149" s="239">
        <v>4</v>
      </c>
      <c r="C149" s="239">
        <v>15</v>
      </c>
      <c r="D149" s="239">
        <v>7.532</v>
      </c>
      <c r="E149" s="239">
        <v>27</v>
      </c>
      <c r="F149" s="239" t="s">
        <v>3032</v>
      </c>
      <c r="H149" s="239" t="s">
        <v>374</v>
      </c>
      <c r="I149" s="239">
        <v>25</v>
      </c>
      <c r="K149" s="239" t="s">
        <v>3157</v>
      </c>
      <c r="M149" s="239">
        <v>9</v>
      </c>
      <c r="N149" s="239">
        <v>25</v>
      </c>
      <c r="O149" s="239">
        <v>2016</v>
      </c>
      <c r="P149" s="239" t="s">
        <v>389</v>
      </c>
      <c r="Q149" s="239">
        <v>20</v>
      </c>
      <c r="R149" s="239" t="s">
        <v>393</v>
      </c>
      <c r="S149" s="239">
        <v>5</v>
      </c>
      <c r="T149" s="239">
        <v>0</v>
      </c>
      <c r="U149" s="239">
        <v>1</v>
      </c>
      <c r="W149" s="239">
        <v>25</v>
      </c>
      <c r="X149" s="239">
        <v>2</v>
      </c>
      <c r="Y149" s="239">
        <v>4</v>
      </c>
      <c r="Z149" s="239">
        <v>1</v>
      </c>
      <c r="AB149" s="239">
        <v>1</v>
      </c>
      <c r="AC149" s="239">
        <v>98</v>
      </c>
      <c r="AD149" s="239" t="s">
        <v>2895</v>
      </c>
      <c r="AF149" s="239" t="s">
        <v>2879</v>
      </c>
      <c r="AG149" s="239">
        <v>4</v>
      </c>
      <c r="AH149" s="239">
        <v>2</v>
      </c>
      <c r="AI149" s="239">
        <v>2</v>
      </c>
      <c r="AJ149" s="239">
        <v>3</v>
      </c>
      <c r="AK149" s="239">
        <v>21</v>
      </c>
      <c r="AL149" s="239">
        <v>87</v>
      </c>
      <c r="AM149" s="239" t="s">
        <v>374</v>
      </c>
      <c r="AN149" s="239">
        <v>5</v>
      </c>
      <c r="AO149" s="239">
        <v>68</v>
      </c>
      <c r="AP149" s="239">
        <v>62</v>
      </c>
      <c r="AS149" s="239">
        <v>15</v>
      </c>
      <c r="AT149" s="239">
        <v>9</v>
      </c>
      <c r="AU149" s="239">
        <v>35</v>
      </c>
      <c r="AV149" s="239">
        <v>11</v>
      </c>
      <c r="AW149" s="239">
        <v>21</v>
      </c>
      <c r="CT149" s="239">
        <v>450744.98752552702</v>
      </c>
      <c r="CU149" s="239">
        <v>4975903.6466123303</v>
      </c>
      <c r="CV149" s="239">
        <v>44.934859250000002</v>
      </c>
      <c r="CW149" s="239">
        <v>-93.624235330000005</v>
      </c>
      <c r="CX149" s="239" t="s">
        <v>379</v>
      </c>
      <c r="CY149" s="239" t="s">
        <v>3158</v>
      </c>
    </row>
    <row r="150" spans="1:103" x14ac:dyDescent="0.25">
      <c r="A150" s="239">
        <v>405551</v>
      </c>
      <c r="B150" s="239">
        <v>4</v>
      </c>
      <c r="C150" s="239">
        <v>15</v>
      </c>
      <c r="D150" s="239">
        <v>7.5620000000000003</v>
      </c>
      <c r="E150" s="239">
        <v>27</v>
      </c>
      <c r="F150" s="239" t="s">
        <v>3032</v>
      </c>
      <c r="H150" s="239" t="s">
        <v>374</v>
      </c>
      <c r="I150" s="239">
        <v>25</v>
      </c>
      <c r="K150" s="239">
        <v>16014440</v>
      </c>
      <c r="M150" s="239">
        <v>12</v>
      </c>
      <c r="N150" s="239">
        <v>14</v>
      </c>
      <c r="O150" s="239">
        <v>2016</v>
      </c>
      <c r="P150" s="239" t="s">
        <v>375</v>
      </c>
      <c r="Q150" s="239">
        <v>22</v>
      </c>
      <c r="R150" s="239" t="s">
        <v>376</v>
      </c>
      <c r="S150" s="239">
        <v>4</v>
      </c>
      <c r="T150" s="239">
        <v>0</v>
      </c>
      <c r="U150" s="239">
        <v>1</v>
      </c>
      <c r="V150" s="239">
        <v>10</v>
      </c>
      <c r="W150" s="239">
        <v>10</v>
      </c>
      <c r="X150" s="239">
        <v>99</v>
      </c>
      <c r="Y150" s="239">
        <v>4</v>
      </c>
      <c r="Z150" s="239">
        <v>1</v>
      </c>
      <c r="AB150" s="239">
        <v>1</v>
      </c>
      <c r="AC150" s="239">
        <v>98</v>
      </c>
      <c r="AD150" s="239" t="s">
        <v>2895</v>
      </c>
      <c r="AF150" s="239" t="s">
        <v>2879</v>
      </c>
      <c r="AG150" s="239">
        <v>4</v>
      </c>
      <c r="AH150" s="239">
        <v>2</v>
      </c>
      <c r="AI150" s="239">
        <v>2</v>
      </c>
      <c r="AJ150" s="239">
        <v>4</v>
      </c>
      <c r="AK150" s="239">
        <v>21</v>
      </c>
      <c r="AL150" s="239">
        <v>21</v>
      </c>
      <c r="AM150" s="239" t="s">
        <v>374</v>
      </c>
      <c r="AN150" s="239">
        <v>5</v>
      </c>
      <c r="AO150" s="239">
        <v>90</v>
      </c>
      <c r="AS150" s="239">
        <v>15</v>
      </c>
      <c r="AT150" s="239">
        <v>98</v>
      </c>
      <c r="AU150" s="239">
        <v>35</v>
      </c>
      <c r="AV150" s="239">
        <v>11</v>
      </c>
      <c r="AW150" s="239">
        <v>21</v>
      </c>
      <c r="CT150" s="239">
        <v>450790.63617538702</v>
      </c>
      <c r="CU150" s="239">
        <v>4975892.1280077901</v>
      </c>
      <c r="CV150" s="239">
        <v>44.934758729999999</v>
      </c>
      <c r="CW150" s="239">
        <v>-93.623655720000002</v>
      </c>
      <c r="CX150" s="239" t="s">
        <v>379</v>
      </c>
      <c r="CY150" s="239" t="s">
        <v>3159</v>
      </c>
    </row>
    <row r="151" spans="1:103" x14ac:dyDescent="0.25">
      <c r="A151" s="239">
        <v>624477</v>
      </c>
      <c r="B151" s="239">
        <v>4</v>
      </c>
      <c r="C151" s="239">
        <v>15</v>
      </c>
      <c r="D151" s="239">
        <v>7.5670000000000002</v>
      </c>
      <c r="E151" s="239">
        <v>27</v>
      </c>
      <c r="F151" s="239" t="s">
        <v>3032</v>
      </c>
      <c r="H151" s="239" t="s">
        <v>374</v>
      </c>
      <c r="I151" s="239">
        <v>25</v>
      </c>
      <c r="K151" s="239">
        <v>18008417</v>
      </c>
      <c r="M151" s="239">
        <v>7</v>
      </c>
      <c r="N151" s="239">
        <v>30</v>
      </c>
      <c r="O151" s="239">
        <v>2018</v>
      </c>
      <c r="P151" s="239" t="s">
        <v>381</v>
      </c>
      <c r="Q151" s="239">
        <v>16</v>
      </c>
      <c r="R151" s="239" t="s">
        <v>376</v>
      </c>
      <c r="S151" s="239">
        <v>5</v>
      </c>
      <c r="T151" s="239">
        <v>0</v>
      </c>
      <c r="U151" s="239">
        <v>2</v>
      </c>
      <c r="V151" s="239">
        <v>12</v>
      </c>
      <c r="W151" s="239">
        <v>10</v>
      </c>
      <c r="X151" s="239">
        <v>10</v>
      </c>
      <c r="Y151" s="239">
        <v>1</v>
      </c>
      <c r="Z151" s="239">
        <v>1</v>
      </c>
      <c r="AB151" s="239">
        <v>1</v>
      </c>
      <c r="AC151" s="239">
        <v>98</v>
      </c>
      <c r="AD151" s="239" t="s">
        <v>2895</v>
      </c>
      <c r="AF151" s="239" t="s">
        <v>2879</v>
      </c>
      <c r="AG151" s="239">
        <v>7</v>
      </c>
      <c r="AH151" s="239">
        <v>2</v>
      </c>
      <c r="AI151" s="239">
        <v>4</v>
      </c>
      <c r="AJ151" s="239">
        <v>4</v>
      </c>
      <c r="AK151" s="239">
        <v>21</v>
      </c>
      <c r="AL151" s="239">
        <v>21</v>
      </c>
      <c r="AM151" s="239" t="s">
        <v>374</v>
      </c>
      <c r="AN151" s="239">
        <v>5</v>
      </c>
      <c r="AO151" s="239">
        <v>4</v>
      </c>
      <c r="AS151" s="239">
        <v>15</v>
      </c>
      <c r="AT151" s="239">
        <v>9</v>
      </c>
      <c r="AU151" s="239">
        <v>35</v>
      </c>
      <c r="AV151" s="239">
        <v>11</v>
      </c>
      <c r="AW151" s="239">
        <v>21</v>
      </c>
      <c r="AX151" s="239">
        <v>2</v>
      </c>
      <c r="AY151" s="239">
        <v>3</v>
      </c>
      <c r="AZ151" s="239">
        <v>4</v>
      </c>
      <c r="BA151" s="239">
        <v>34</v>
      </c>
      <c r="BB151" s="239">
        <v>57</v>
      </c>
      <c r="BC151" s="239" t="s">
        <v>374</v>
      </c>
      <c r="BD151" s="239">
        <v>5</v>
      </c>
      <c r="BE151" s="239">
        <v>1</v>
      </c>
      <c r="BI151" s="239">
        <v>15</v>
      </c>
      <c r="BJ151" s="239">
        <v>9</v>
      </c>
      <c r="BK151" s="239">
        <v>35</v>
      </c>
      <c r="BL151" s="239">
        <v>11</v>
      </c>
      <c r="BM151" s="239">
        <v>21</v>
      </c>
      <c r="CT151" s="239">
        <v>450797.37513030198</v>
      </c>
      <c r="CU151" s="239">
        <v>4975891.9626122098</v>
      </c>
      <c r="CV151" s="239">
        <v>44.93475771</v>
      </c>
      <c r="CW151" s="239">
        <v>-93.623570299999997</v>
      </c>
      <c r="CX151" s="239" t="s">
        <v>379</v>
      </c>
      <c r="CY151" s="239" t="s">
        <v>3160</v>
      </c>
    </row>
    <row r="152" spans="1:103" x14ac:dyDescent="0.25">
      <c r="A152" s="239">
        <v>320909</v>
      </c>
      <c r="B152" s="239">
        <v>4</v>
      </c>
      <c r="C152" s="239">
        <v>15</v>
      </c>
      <c r="D152" s="239">
        <v>7.601</v>
      </c>
      <c r="E152" s="239">
        <v>27</v>
      </c>
      <c r="F152" s="239" t="s">
        <v>3161</v>
      </c>
      <c r="H152" s="239" t="s">
        <v>374</v>
      </c>
      <c r="I152" s="239">
        <v>25</v>
      </c>
      <c r="K152" s="239">
        <v>16000530</v>
      </c>
      <c r="M152" s="239">
        <v>1</v>
      </c>
      <c r="N152" s="239">
        <v>17</v>
      </c>
      <c r="O152" s="239">
        <v>2016</v>
      </c>
      <c r="P152" s="239" t="s">
        <v>389</v>
      </c>
      <c r="Q152" s="239">
        <v>0</v>
      </c>
      <c r="R152" s="239" t="s">
        <v>376</v>
      </c>
      <c r="S152" s="239">
        <v>5</v>
      </c>
      <c r="T152" s="239">
        <v>0</v>
      </c>
      <c r="U152" s="239">
        <v>1</v>
      </c>
      <c r="W152" s="239">
        <v>32</v>
      </c>
      <c r="X152" s="239">
        <v>2</v>
      </c>
      <c r="Y152" s="239">
        <v>4</v>
      </c>
      <c r="Z152" s="239">
        <v>90</v>
      </c>
      <c r="AB152" s="239">
        <v>1</v>
      </c>
      <c r="AC152" s="239">
        <v>98</v>
      </c>
      <c r="AD152" s="239" t="s">
        <v>2895</v>
      </c>
      <c r="AF152" s="239" t="s">
        <v>2874</v>
      </c>
      <c r="AG152" s="239">
        <v>3</v>
      </c>
      <c r="AH152" s="239">
        <v>2</v>
      </c>
      <c r="AI152" s="239">
        <v>2</v>
      </c>
      <c r="AJ152" s="239">
        <v>4</v>
      </c>
      <c r="AK152" s="239">
        <v>21</v>
      </c>
      <c r="AL152" s="239">
        <v>30</v>
      </c>
      <c r="AM152" s="239" t="s">
        <v>384</v>
      </c>
      <c r="AN152" s="239">
        <v>10</v>
      </c>
      <c r="AO152" s="239">
        <v>67</v>
      </c>
      <c r="AP152" s="239">
        <v>62</v>
      </c>
      <c r="AS152" s="239">
        <v>15</v>
      </c>
      <c r="AT152" s="239">
        <v>9</v>
      </c>
      <c r="AU152" s="239">
        <v>35</v>
      </c>
      <c r="AV152" s="239">
        <v>13</v>
      </c>
      <c r="AW152" s="239">
        <v>21</v>
      </c>
      <c r="CT152" s="239">
        <v>450845.37540905399</v>
      </c>
      <c r="CU152" s="239">
        <v>4975874.8176276898</v>
      </c>
      <c r="CV152" s="239">
        <v>44.934606700000003</v>
      </c>
      <c r="CW152" s="239">
        <v>-93.622960329999998</v>
      </c>
      <c r="CX152" s="239" t="s">
        <v>379</v>
      </c>
      <c r="CY152" s="239" t="s">
        <v>3162</v>
      </c>
    </row>
    <row r="153" spans="1:103" x14ac:dyDescent="0.25">
      <c r="A153" s="239">
        <v>10967433</v>
      </c>
      <c r="B153" s="239">
        <v>4</v>
      </c>
      <c r="C153" s="239">
        <v>15</v>
      </c>
      <c r="D153" s="239">
        <v>7.6139999999999999</v>
      </c>
      <c r="E153" s="239">
        <v>27</v>
      </c>
      <c r="F153" s="239" t="s">
        <v>3032</v>
      </c>
      <c r="H153" s="239" t="s">
        <v>374</v>
      </c>
      <c r="I153" s="239">
        <v>25</v>
      </c>
      <c r="K153" s="239">
        <v>14008313</v>
      </c>
      <c r="L153" s="239">
        <v>141740027</v>
      </c>
      <c r="M153" s="239">
        <v>6</v>
      </c>
      <c r="N153" s="239">
        <v>23</v>
      </c>
      <c r="O153" s="239">
        <v>2014</v>
      </c>
      <c r="P153" s="239" t="s">
        <v>381</v>
      </c>
      <c r="Q153" s="239">
        <v>8</v>
      </c>
      <c r="S153" s="239">
        <v>5</v>
      </c>
      <c r="T153" s="239">
        <v>0</v>
      </c>
      <c r="U153" s="239">
        <v>2</v>
      </c>
      <c r="V153" s="239">
        <v>1</v>
      </c>
      <c r="W153" s="239">
        <v>10</v>
      </c>
      <c r="X153" s="239">
        <v>2</v>
      </c>
      <c r="Y153" s="239">
        <v>1</v>
      </c>
      <c r="Z153" s="239">
        <v>1</v>
      </c>
      <c r="AA153" s="239">
        <v>90</v>
      </c>
      <c r="AB153" s="239">
        <v>1</v>
      </c>
      <c r="AC153" s="239">
        <v>98</v>
      </c>
      <c r="AD153" s="239" t="s">
        <v>3163</v>
      </c>
      <c r="AE153" s="239" t="s">
        <v>3164</v>
      </c>
      <c r="AF153" s="239" t="s">
        <v>2874</v>
      </c>
      <c r="AG153" s="239">
        <v>7</v>
      </c>
      <c r="AH153" s="239">
        <v>0</v>
      </c>
      <c r="AI153" s="239">
        <v>3</v>
      </c>
      <c r="AJ153" s="239">
        <v>3</v>
      </c>
      <c r="AL153" s="239">
        <v>54</v>
      </c>
      <c r="AM153" s="239" t="s">
        <v>374</v>
      </c>
      <c r="AN153" s="239">
        <v>5</v>
      </c>
      <c r="AP153" s="239">
        <v>1</v>
      </c>
      <c r="AQ153" s="239">
        <v>26</v>
      </c>
      <c r="AS153" s="239">
        <v>7</v>
      </c>
      <c r="AT153" s="239">
        <v>98</v>
      </c>
      <c r="AU153" s="239">
        <v>35</v>
      </c>
      <c r="AV153" s="239">
        <v>11</v>
      </c>
      <c r="AW153" s="239">
        <v>21</v>
      </c>
      <c r="AX153" s="239">
        <v>2</v>
      </c>
      <c r="AY153" s="239">
        <v>3</v>
      </c>
      <c r="AZ153" s="239">
        <v>3</v>
      </c>
      <c r="BA153" s="239">
        <v>21</v>
      </c>
      <c r="BB153" s="239">
        <v>35</v>
      </c>
      <c r="BC153" s="239" t="s">
        <v>374</v>
      </c>
      <c r="BD153" s="239">
        <v>5</v>
      </c>
      <c r="BE153" s="239">
        <v>15</v>
      </c>
      <c r="BF153" s="239">
        <v>1</v>
      </c>
      <c r="BI153" s="239">
        <v>7</v>
      </c>
      <c r="BJ153" s="239">
        <v>98</v>
      </c>
      <c r="BK153" s="239">
        <v>35</v>
      </c>
      <c r="BL153" s="239">
        <v>11</v>
      </c>
      <c r="BM153" s="239">
        <v>21</v>
      </c>
      <c r="CT153" s="239">
        <v>450872</v>
      </c>
      <c r="CU153" s="239">
        <v>4975873</v>
      </c>
      <c r="CV153" s="239">
        <v>44.934593800000002</v>
      </c>
      <c r="CW153" s="239">
        <v>-93.622620499999996</v>
      </c>
      <c r="CX153" s="239" t="s">
        <v>379</v>
      </c>
      <c r="CY153" s="239" t="s">
        <v>3165</v>
      </c>
    </row>
    <row r="154" spans="1:103" x14ac:dyDescent="0.25">
      <c r="A154" s="239">
        <v>834799</v>
      </c>
      <c r="B154" s="239">
        <v>4</v>
      </c>
      <c r="C154" s="239">
        <v>15</v>
      </c>
      <c r="D154" s="239">
        <v>7.6429999999999998</v>
      </c>
      <c r="E154" s="239">
        <v>27</v>
      </c>
      <c r="F154" s="239" t="s">
        <v>3032</v>
      </c>
      <c r="H154" s="239" t="s">
        <v>374</v>
      </c>
      <c r="I154" s="239">
        <v>25</v>
      </c>
      <c r="K154" s="239" t="s">
        <v>3166</v>
      </c>
      <c r="L154" s="239">
        <v>202230138</v>
      </c>
      <c r="M154" s="239">
        <v>8</v>
      </c>
      <c r="N154" s="239">
        <v>10</v>
      </c>
      <c r="O154" s="239">
        <v>2020</v>
      </c>
      <c r="P154" s="239" t="s">
        <v>381</v>
      </c>
      <c r="Q154" s="239">
        <v>19</v>
      </c>
      <c r="R154" s="239" t="s">
        <v>376</v>
      </c>
      <c r="S154" s="239">
        <v>5</v>
      </c>
      <c r="T154" s="239">
        <v>0</v>
      </c>
      <c r="U154" s="239">
        <v>2</v>
      </c>
      <c r="V154" s="239">
        <v>12</v>
      </c>
      <c r="W154" s="239">
        <v>10</v>
      </c>
      <c r="X154" s="239">
        <v>99</v>
      </c>
      <c r="Y154" s="239">
        <v>1</v>
      </c>
      <c r="Z154" s="239">
        <v>1</v>
      </c>
      <c r="AB154" s="239">
        <v>1</v>
      </c>
      <c r="AC154" s="239">
        <v>98</v>
      </c>
      <c r="AD154" s="239" t="s">
        <v>2895</v>
      </c>
      <c r="AF154" s="239" t="s">
        <v>2874</v>
      </c>
      <c r="AG154" s="239">
        <v>7</v>
      </c>
      <c r="AH154" s="239">
        <v>2</v>
      </c>
      <c r="AI154" s="239">
        <v>4</v>
      </c>
      <c r="AJ154" s="239">
        <v>4</v>
      </c>
      <c r="AK154" s="239">
        <v>34</v>
      </c>
      <c r="AL154" s="239">
        <v>67</v>
      </c>
      <c r="AM154" s="239" t="s">
        <v>384</v>
      </c>
      <c r="AN154" s="239">
        <v>5</v>
      </c>
      <c r="AO154" s="239">
        <v>1</v>
      </c>
      <c r="AS154" s="239">
        <v>15</v>
      </c>
      <c r="AT154" s="239">
        <v>20</v>
      </c>
      <c r="AU154" s="239">
        <v>35</v>
      </c>
      <c r="AV154" s="239">
        <v>11</v>
      </c>
      <c r="AW154" s="239">
        <v>21</v>
      </c>
      <c r="AX154" s="239">
        <v>2</v>
      </c>
      <c r="AY154" s="239">
        <v>4</v>
      </c>
      <c r="AZ154" s="239">
        <v>4</v>
      </c>
      <c r="BA154" s="239">
        <v>99</v>
      </c>
      <c r="BB154" s="239">
        <v>40</v>
      </c>
      <c r="BC154" s="239" t="s">
        <v>374</v>
      </c>
      <c r="BD154" s="239">
        <v>11</v>
      </c>
      <c r="BE154" s="239">
        <v>74</v>
      </c>
      <c r="BI154" s="239">
        <v>15</v>
      </c>
      <c r="BJ154" s="239">
        <v>20</v>
      </c>
      <c r="BK154" s="239">
        <v>35</v>
      </c>
      <c r="BL154" s="239">
        <v>11</v>
      </c>
      <c r="BM154" s="239">
        <v>21</v>
      </c>
      <c r="CT154" s="239">
        <v>450918.02537160303</v>
      </c>
      <c r="CU154" s="239">
        <v>4975873.9285994004</v>
      </c>
      <c r="CV154" s="239">
        <v>44.934603709999998</v>
      </c>
      <c r="CW154" s="239">
        <v>-93.622039569999998</v>
      </c>
      <c r="CX154" s="239" t="s">
        <v>379</v>
      </c>
      <c r="CY154" s="239" t="s">
        <v>3167</v>
      </c>
    </row>
    <row r="155" spans="1:103" x14ac:dyDescent="0.25">
      <c r="A155" s="239">
        <v>368411</v>
      </c>
      <c r="B155" s="239">
        <v>4</v>
      </c>
      <c r="C155" s="239">
        <v>15</v>
      </c>
      <c r="D155" s="239">
        <v>7.6829999999999998</v>
      </c>
      <c r="E155" s="239">
        <v>27</v>
      </c>
      <c r="F155" s="239" t="s">
        <v>3161</v>
      </c>
      <c r="H155" s="239" t="s">
        <v>374</v>
      </c>
      <c r="I155" s="239">
        <v>25</v>
      </c>
      <c r="K155" s="239">
        <v>16008750</v>
      </c>
      <c r="M155" s="239">
        <v>8</v>
      </c>
      <c r="N155" s="239">
        <v>2</v>
      </c>
      <c r="O155" s="239">
        <v>2016</v>
      </c>
      <c r="P155" s="239" t="s">
        <v>391</v>
      </c>
      <c r="Q155" s="239">
        <v>14</v>
      </c>
      <c r="R155" s="239" t="s">
        <v>393</v>
      </c>
      <c r="S155" s="239">
        <v>5</v>
      </c>
      <c r="T155" s="239">
        <v>0</v>
      </c>
      <c r="U155" s="239">
        <v>2</v>
      </c>
      <c r="V155" s="239">
        <v>12</v>
      </c>
      <c r="W155" s="239">
        <v>10</v>
      </c>
      <c r="X155" s="239">
        <v>2</v>
      </c>
      <c r="Y155" s="239">
        <v>1</v>
      </c>
      <c r="Z155" s="239">
        <v>1</v>
      </c>
      <c r="AB155" s="239">
        <v>1</v>
      </c>
      <c r="AC155" s="239">
        <v>98</v>
      </c>
      <c r="AD155" s="239" t="s">
        <v>2895</v>
      </c>
      <c r="AF155" s="239" t="s">
        <v>2874</v>
      </c>
      <c r="AG155" s="239">
        <v>7</v>
      </c>
      <c r="AH155" s="239">
        <v>2</v>
      </c>
      <c r="AI155" s="239">
        <v>4</v>
      </c>
      <c r="AJ155" s="239">
        <v>3</v>
      </c>
      <c r="AK155" s="239">
        <v>21</v>
      </c>
      <c r="AL155" s="239">
        <v>65</v>
      </c>
      <c r="AM155" s="239" t="s">
        <v>374</v>
      </c>
      <c r="AN155" s="239">
        <v>5</v>
      </c>
      <c r="AO155" s="239">
        <v>4</v>
      </c>
      <c r="AS155" s="239">
        <v>12</v>
      </c>
      <c r="AT155" s="239">
        <v>9</v>
      </c>
      <c r="AU155" s="239">
        <v>35</v>
      </c>
      <c r="AV155" s="239">
        <v>11</v>
      </c>
      <c r="AW155" s="239">
        <v>21</v>
      </c>
      <c r="AX155" s="239">
        <v>2</v>
      </c>
      <c r="AY155" s="239">
        <v>4</v>
      </c>
      <c r="AZ155" s="239">
        <v>3</v>
      </c>
      <c r="BA155" s="239">
        <v>26</v>
      </c>
      <c r="BB155" s="239">
        <v>46</v>
      </c>
      <c r="BC155" s="239" t="s">
        <v>374</v>
      </c>
      <c r="BD155" s="239">
        <v>5</v>
      </c>
      <c r="BE155" s="239">
        <v>1</v>
      </c>
      <c r="BI155" s="239">
        <v>12</v>
      </c>
      <c r="BJ155" s="239">
        <v>9</v>
      </c>
      <c r="BK155" s="239">
        <v>35</v>
      </c>
      <c r="BL155" s="239">
        <v>11</v>
      </c>
      <c r="BM155" s="239">
        <v>21</v>
      </c>
      <c r="CT155" s="239">
        <v>450977.96155003802</v>
      </c>
      <c r="CU155" s="239">
        <v>4975866.4633731302</v>
      </c>
      <c r="CV155" s="239">
        <v>44.934540650000002</v>
      </c>
      <c r="CW155" s="239">
        <v>-93.621279290000004</v>
      </c>
      <c r="CX155" s="239" t="s">
        <v>379</v>
      </c>
      <c r="CY155" s="239" t="s">
        <v>3168</v>
      </c>
    </row>
    <row r="156" spans="1:103" x14ac:dyDescent="0.25">
      <c r="A156" s="239">
        <v>10902337</v>
      </c>
      <c r="B156" s="239">
        <v>4</v>
      </c>
      <c r="C156" s="239">
        <v>15</v>
      </c>
      <c r="D156" s="239">
        <v>7.6950000000000003</v>
      </c>
      <c r="E156" s="239">
        <v>27</v>
      </c>
      <c r="F156" s="239" t="s">
        <v>3161</v>
      </c>
      <c r="H156" s="239" t="s">
        <v>374</v>
      </c>
      <c r="I156" s="239">
        <v>25</v>
      </c>
      <c r="K156" s="239" t="s">
        <v>3169</v>
      </c>
      <c r="L156" s="239">
        <v>132840147</v>
      </c>
      <c r="M156" s="239">
        <v>10</v>
      </c>
      <c r="N156" s="239">
        <v>10</v>
      </c>
      <c r="O156" s="239">
        <v>2013</v>
      </c>
      <c r="P156" s="239" t="s">
        <v>416</v>
      </c>
      <c r="Q156" s="239">
        <v>18</v>
      </c>
      <c r="R156" s="239" t="s">
        <v>376</v>
      </c>
      <c r="S156" s="239">
        <v>3</v>
      </c>
      <c r="T156" s="239">
        <v>0</v>
      </c>
      <c r="U156" s="239">
        <v>1</v>
      </c>
      <c r="V156" s="239">
        <v>90</v>
      </c>
      <c r="W156" s="239">
        <v>8</v>
      </c>
      <c r="X156" s="239">
        <v>4</v>
      </c>
      <c r="Y156" s="239">
        <v>3</v>
      </c>
      <c r="Z156" s="239">
        <v>2</v>
      </c>
      <c r="AB156" s="239">
        <v>1</v>
      </c>
      <c r="AC156" s="239">
        <v>98</v>
      </c>
      <c r="AD156" s="239" t="s">
        <v>3170</v>
      </c>
      <c r="AE156" s="239" t="s">
        <v>3171</v>
      </c>
      <c r="AF156" s="239" t="s">
        <v>2874</v>
      </c>
      <c r="AG156" s="239">
        <v>1</v>
      </c>
      <c r="AH156" s="239">
        <v>2</v>
      </c>
      <c r="AI156" s="239">
        <v>2</v>
      </c>
      <c r="AJ156" s="239">
        <v>4</v>
      </c>
      <c r="AK156" s="239">
        <v>21</v>
      </c>
      <c r="AL156" s="239">
        <v>64</v>
      </c>
      <c r="AM156" s="239" t="s">
        <v>384</v>
      </c>
      <c r="AN156" s="239">
        <v>5</v>
      </c>
      <c r="AO156" s="239">
        <v>1</v>
      </c>
      <c r="AS156" s="239">
        <v>7</v>
      </c>
      <c r="AT156" s="239">
        <v>98</v>
      </c>
      <c r="AU156" s="239">
        <v>35</v>
      </c>
      <c r="AV156" s="239">
        <v>11</v>
      </c>
      <c r="AW156" s="239">
        <v>21</v>
      </c>
      <c r="AX156" s="239">
        <v>5</v>
      </c>
      <c r="AY156" s="239">
        <v>60</v>
      </c>
      <c r="BB156" s="239">
        <v>10</v>
      </c>
      <c r="BC156" s="239" t="s">
        <v>384</v>
      </c>
      <c r="BD156" s="239">
        <v>5</v>
      </c>
      <c r="BE156" s="239">
        <v>17</v>
      </c>
      <c r="BG156" s="239">
        <v>3</v>
      </c>
      <c r="BI156" s="239">
        <v>7</v>
      </c>
      <c r="BJ156" s="239">
        <v>98</v>
      </c>
      <c r="BK156" s="239">
        <v>35</v>
      </c>
      <c r="BL156" s="239">
        <v>11</v>
      </c>
      <c r="BM156" s="239">
        <v>21</v>
      </c>
      <c r="CT156" s="239">
        <v>451003</v>
      </c>
      <c r="CU156" s="239">
        <v>4975870</v>
      </c>
      <c r="CV156" s="239">
        <v>44.934576800000002</v>
      </c>
      <c r="CW156" s="239">
        <v>-93.620967399999998</v>
      </c>
      <c r="CX156" s="239" t="s">
        <v>379</v>
      </c>
      <c r="CY156" s="239" t="s">
        <v>3172</v>
      </c>
    </row>
    <row r="157" spans="1:103" x14ac:dyDescent="0.25">
      <c r="A157" s="239">
        <v>446085</v>
      </c>
      <c r="B157" s="239">
        <v>4</v>
      </c>
      <c r="C157" s="239">
        <v>15</v>
      </c>
      <c r="D157" s="239">
        <v>7.71</v>
      </c>
      <c r="E157" s="239">
        <v>27</v>
      </c>
      <c r="F157" s="239" t="s">
        <v>3161</v>
      </c>
      <c r="H157" s="239" t="s">
        <v>374</v>
      </c>
      <c r="I157" s="239">
        <v>25</v>
      </c>
      <c r="K157" s="239">
        <v>17004153</v>
      </c>
      <c r="M157" s="239">
        <v>4</v>
      </c>
      <c r="N157" s="239">
        <v>18</v>
      </c>
      <c r="O157" s="239">
        <v>2017</v>
      </c>
      <c r="P157" s="239" t="s">
        <v>391</v>
      </c>
      <c r="Q157" s="239">
        <v>18</v>
      </c>
      <c r="R157" s="239" t="s">
        <v>376</v>
      </c>
      <c r="S157" s="239">
        <v>5</v>
      </c>
      <c r="T157" s="239">
        <v>0</v>
      </c>
      <c r="U157" s="239">
        <v>2</v>
      </c>
      <c r="V157" s="239">
        <v>12</v>
      </c>
      <c r="W157" s="239">
        <v>10</v>
      </c>
      <c r="X157" s="239">
        <v>90</v>
      </c>
      <c r="Y157" s="239">
        <v>1</v>
      </c>
      <c r="Z157" s="239">
        <v>2</v>
      </c>
      <c r="AB157" s="239">
        <v>1</v>
      </c>
      <c r="AC157" s="239">
        <v>98</v>
      </c>
      <c r="AD157" s="239" t="s">
        <v>2895</v>
      </c>
      <c r="AF157" s="239" t="s">
        <v>2874</v>
      </c>
      <c r="AG157" s="239">
        <v>7</v>
      </c>
      <c r="AH157" s="239">
        <v>2</v>
      </c>
      <c r="AI157" s="239">
        <v>4</v>
      </c>
      <c r="AJ157" s="239">
        <v>4</v>
      </c>
      <c r="AK157" s="239">
        <v>21</v>
      </c>
      <c r="AL157" s="239">
        <v>29</v>
      </c>
      <c r="AM157" s="239" t="s">
        <v>384</v>
      </c>
      <c r="AN157" s="239">
        <v>5</v>
      </c>
      <c r="AO157" s="239">
        <v>74</v>
      </c>
      <c r="AS157" s="239">
        <v>12</v>
      </c>
      <c r="AT157" s="239">
        <v>9</v>
      </c>
      <c r="AV157" s="239">
        <v>11</v>
      </c>
      <c r="AW157" s="239">
        <v>21</v>
      </c>
      <c r="AX157" s="239">
        <v>2</v>
      </c>
      <c r="AY157" s="239">
        <v>2</v>
      </c>
      <c r="AZ157" s="239">
        <v>4</v>
      </c>
      <c r="BA157" s="239">
        <v>26</v>
      </c>
      <c r="BB157" s="239">
        <v>59</v>
      </c>
      <c r="BC157" s="239" t="s">
        <v>374</v>
      </c>
      <c r="BD157" s="239">
        <v>5</v>
      </c>
      <c r="BE157" s="239">
        <v>1</v>
      </c>
      <c r="BI157" s="239">
        <v>12</v>
      </c>
      <c r="BJ157" s="239">
        <v>9</v>
      </c>
      <c r="BK157" s="239">
        <v>35</v>
      </c>
      <c r="BL157" s="239">
        <v>11</v>
      </c>
      <c r="BM157" s="239">
        <v>21</v>
      </c>
      <c r="CT157" s="239">
        <v>451021.61788735102</v>
      </c>
      <c r="CU157" s="239">
        <v>4975876.9140723404</v>
      </c>
      <c r="CV157" s="239">
        <v>44.934637729999999</v>
      </c>
      <c r="CW157" s="239">
        <v>-93.620727059999993</v>
      </c>
      <c r="CX157" s="239" t="s">
        <v>379</v>
      </c>
      <c r="CY157" s="239" t="s">
        <v>3173</v>
      </c>
    </row>
    <row r="158" spans="1:103" x14ac:dyDescent="0.25">
      <c r="A158" s="239">
        <v>761764</v>
      </c>
      <c r="B158" s="239">
        <v>4</v>
      </c>
      <c r="C158" s="239">
        <v>15</v>
      </c>
      <c r="D158" s="239">
        <v>7.726</v>
      </c>
      <c r="E158" s="239">
        <v>27</v>
      </c>
      <c r="F158" s="239" t="s">
        <v>3161</v>
      </c>
      <c r="H158" s="239" t="s">
        <v>374</v>
      </c>
      <c r="I158" s="239">
        <v>25</v>
      </c>
      <c r="K158" s="239">
        <v>19010017</v>
      </c>
      <c r="M158" s="239">
        <v>11</v>
      </c>
      <c r="N158" s="239">
        <v>12</v>
      </c>
      <c r="O158" s="239">
        <v>2019</v>
      </c>
      <c r="P158" s="239" t="s">
        <v>391</v>
      </c>
      <c r="Q158" s="239">
        <v>7</v>
      </c>
      <c r="R158" s="239" t="s">
        <v>393</v>
      </c>
      <c r="S158" s="239">
        <v>4</v>
      </c>
      <c r="T158" s="239">
        <v>0</v>
      </c>
      <c r="U158" s="239">
        <v>2</v>
      </c>
      <c r="V158" s="239">
        <v>12</v>
      </c>
      <c r="W158" s="239">
        <v>10</v>
      </c>
      <c r="X158" s="239">
        <v>2</v>
      </c>
      <c r="Y158" s="239">
        <v>2</v>
      </c>
      <c r="Z158" s="239">
        <v>1</v>
      </c>
      <c r="AB158" s="239">
        <v>1</v>
      </c>
      <c r="AC158" s="239">
        <v>98</v>
      </c>
      <c r="AD158" s="239" t="s">
        <v>2895</v>
      </c>
      <c r="AF158" s="239" t="s">
        <v>2874</v>
      </c>
      <c r="AG158" s="239">
        <v>7</v>
      </c>
      <c r="AH158" s="239">
        <v>2</v>
      </c>
      <c r="AI158" s="239">
        <v>4</v>
      </c>
      <c r="AJ158" s="239">
        <v>3</v>
      </c>
      <c r="AK158" s="239">
        <v>21</v>
      </c>
      <c r="AL158" s="239">
        <v>53</v>
      </c>
      <c r="AM158" s="239" t="s">
        <v>384</v>
      </c>
      <c r="AN158" s="239">
        <v>5</v>
      </c>
      <c r="AO158" s="239">
        <v>1</v>
      </c>
      <c r="AS158" s="239">
        <v>12</v>
      </c>
      <c r="AT158" s="239">
        <v>9</v>
      </c>
      <c r="AU158" s="239">
        <v>35</v>
      </c>
      <c r="AV158" s="239">
        <v>11</v>
      </c>
      <c r="AW158" s="239">
        <v>21</v>
      </c>
      <c r="AX158" s="239">
        <v>2</v>
      </c>
      <c r="AY158" s="239">
        <v>2</v>
      </c>
      <c r="AZ158" s="239">
        <v>3</v>
      </c>
      <c r="BA158" s="239">
        <v>21</v>
      </c>
      <c r="BB158" s="239">
        <v>16</v>
      </c>
      <c r="BC158" s="239" t="s">
        <v>374</v>
      </c>
      <c r="BD158" s="239">
        <v>5</v>
      </c>
      <c r="BE158" s="239">
        <v>1</v>
      </c>
      <c r="BI158" s="239">
        <v>12</v>
      </c>
      <c r="BJ158" s="239">
        <v>9</v>
      </c>
      <c r="BK158" s="239">
        <v>35</v>
      </c>
      <c r="BL158" s="239">
        <v>11</v>
      </c>
      <c r="BM158" s="239">
        <v>21</v>
      </c>
      <c r="CT158" s="239">
        <v>451052.05253153801</v>
      </c>
      <c r="CU158" s="239">
        <v>4975871.4904665099</v>
      </c>
      <c r="CV158" s="239">
        <v>44.934591009999998</v>
      </c>
      <c r="CW158" s="239">
        <v>-93.620340850000005</v>
      </c>
      <c r="CX158" s="239" t="s">
        <v>379</v>
      </c>
      <c r="CY158" s="239" t="s">
        <v>3174</v>
      </c>
    </row>
    <row r="159" spans="1:103" x14ac:dyDescent="0.25">
      <c r="A159" s="239">
        <v>10799141</v>
      </c>
      <c r="B159" s="239">
        <v>4</v>
      </c>
      <c r="C159" s="239">
        <v>15</v>
      </c>
      <c r="D159" s="239">
        <v>7.7329999999999997</v>
      </c>
      <c r="E159" s="239">
        <v>27</v>
      </c>
      <c r="F159" s="239" t="s">
        <v>3161</v>
      </c>
      <c r="H159" s="239" t="s">
        <v>374</v>
      </c>
      <c r="I159" s="239">
        <v>25</v>
      </c>
      <c r="K159" s="239">
        <v>1224995</v>
      </c>
      <c r="L159" s="239">
        <v>121830073</v>
      </c>
      <c r="M159" s="239">
        <v>7</v>
      </c>
      <c r="N159" s="239">
        <v>1</v>
      </c>
      <c r="O159" s="239">
        <v>2012</v>
      </c>
      <c r="P159" s="239" t="s">
        <v>389</v>
      </c>
      <c r="Q159" s="239">
        <v>13</v>
      </c>
      <c r="R159" s="239" t="s">
        <v>393</v>
      </c>
      <c r="S159" s="239">
        <v>5</v>
      </c>
      <c r="T159" s="239">
        <v>0</v>
      </c>
      <c r="U159" s="239">
        <v>2</v>
      </c>
      <c r="V159" s="239">
        <v>1</v>
      </c>
      <c r="W159" s="239">
        <v>10</v>
      </c>
      <c r="X159" s="239">
        <v>2</v>
      </c>
      <c r="Y159" s="239">
        <v>1</v>
      </c>
      <c r="Z159" s="239">
        <v>1</v>
      </c>
      <c r="AB159" s="239">
        <v>1</v>
      </c>
      <c r="AC159" s="239">
        <v>98</v>
      </c>
      <c r="AD159" s="239" t="s">
        <v>2890</v>
      </c>
      <c r="AE159" s="239" t="s">
        <v>3175</v>
      </c>
      <c r="AF159" s="239" t="s">
        <v>2874</v>
      </c>
      <c r="AG159" s="239">
        <v>7</v>
      </c>
      <c r="AH159" s="239">
        <v>2</v>
      </c>
      <c r="AI159" s="239">
        <v>2</v>
      </c>
      <c r="AJ159" s="239">
        <v>3</v>
      </c>
      <c r="AK159" s="239">
        <v>8</v>
      </c>
      <c r="AL159" s="239">
        <v>42</v>
      </c>
      <c r="AM159" s="239" t="s">
        <v>384</v>
      </c>
      <c r="AN159" s="239">
        <v>5</v>
      </c>
      <c r="AO159" s="239">
        <v>1</v>
      </c>
      <c r="AS159" s="239">
        <v>7</v>
      </c>
      <c r="AT159" s="239">
        <v>98</v>
      </c>
      <c r="AU159" s="239">
        <v>35</v>
      </c>
      <c r="AV159" s="239">
        <v>11</v>
      </c>
      <c r="AW159" s="239">
        <v>21</v>
      </c>
      <c r="AX159" s="239">
        <v>2</v>
      </c>
      <c r="AY159" s="239">
        <v>2</v>
      </c>
      <c r="AZ159" s="239">
        <v>3</v>
      </c>
      <c r="BA159" s="239">
        <v>21</v>
      </c>
      <c r="BB159" s="239">
        <v>61</v>
      </c>
      <c r="BC159" s="239" t="s">
        <v>374</v>
      </c>
      <c r="BD159" s="239">
        <v>5</v>
      </c>
      <c r="BE159" s="239">
        <v>5</v>
      </c>
      <c r="BI159" s="239">
        <v>7</v>
      </c>
      <c r="BJ159" s="239">
        <v>98</v>
      </c>
      <c r="BK159" s="239">
        <v>35</v>
      </c>
      <c r="BL159" s="239">
        <v>11</v>
      </c>
      <c r="BM159" s="239">
        <v>21</v>
      </c>
      <c r="CT159" s="239">
        <v>451064</v>
      </c>
      <c r="CU159" s="239">
        <v>4975870</v>
      </c>
      <c r="CV159" s="239">
        <v>44.934581100000003</v>
      </c>
      <c r="CW159" s="239">
        <v>-93.620192099999997</v>
      </c>
      <c r="CX159" s="239" t="s">
        <v>379</v>
      </c>
      <c r="CY159" s="239" t="s">
        <v>3176</v>
      </c>
    </row>
    <row r="160" spans="1:103" x14ac:dyDescent="0.25">
      <c r="A160" s="239">
        <v>698103</v>
      </c>
      <c r="B160" s="239">
        <v>4</v>
      </c>
      <c r="C160" s="239">
        <v>15</v>
      </c>
      <c r="D160" s="239">
        <v>7.7409999999999997</v>
      </c>
      <c r="E160" s="239">
        <v>27</v>
      </c>
      <c r="F160" s="239" t="s">
        <v>3161</v>
      </c>
      <c r="H160" s="239" t="s">
        <v>374</v>
      </c>
      <c r="I160" s="239">
        <v>25</v>
      </c>
      <c r="K160" s="239" t="s">
        <v>3177</v>
      </c>
      <c r="M160" s="239">
        <v>3</v>
      </c>
      <c r="N160" s="239">
        <v>15</v>
      </c>
      <c r="O160" s="239">
        <v>2019</v>
      </c>
      <c r="P160" s="239" t="s">
        <v>383</v>
      </c>
      <c r="Q160" s="239">
        <v>6</v>
      </c>
      <c r="R160" s="239">
        <v>98</v>
      </c>
      <c r="S160" s="239">
        <v>5</v>
      </c>
      <c r="T160" s="239">
        <v>0</v>
      </c>
      <c r="U160" s="239">
        <v>1</v>
      </c>
      <c r="W160" s="239">
        <v>28</v>
      </c>
      <c r="X160" s="239">
        <v>2</v>
      </c>
      <c r="Y160" s="239">
        <v>2</v>
      </c>
      <c r="Z160" s="239">
        <v>1</v>
      </c>
      <c r="AB160" s="239">
        <v>5</v>
      </c>
      <c r="AC160" s="239">
        <v>98</v>
      </c>
      <c r="AD160" s="239" t="s">
        <v>2895</v>
      </c>
      <c r="AF160" s="239" t="s">
        <v>2874</v>
      </c>
      <c r="AG160" s="239">
        <v>3</v>
      </c>
      <c r="AH160" s="239">
        <v>2</v>
      </c>
      <c r="AI160" s="239">
        <v>2</v>
      </c>
      <c r="AJ160" s="239">
        <v>3</v>
      </c>
      <c r="AK160" s="239">
        <v>21</v>
      </c>
      <c r="AL160" s="239">
        <v>29</v>
      </c>
      <c r="AM160" s="239" t="s">
        <v>384</v>
      </c>
      <c r="AN160" s="239">
        <v>10</v>
      </c>
      <c r="AO160" s="239">
        <v>70</v>
      </c>
      <c r="AS160" s="239">
        <v>12</v>
      </c>
      <c r="AT160" s="239">
        <v>98</v>
      </c>
      <c r="AU160" s="239">
        <v>35</v>
      </c>
      <c r="AV160" s="239">
        <v>11</v>
      </c>
      <c r="AW160" s="239">
        <v>21</v>
      </c>
      <c r="CT160" s="239">
        <v>451075.85757916298</v>
      </c>
      <c r="CU160" s="239">
        <v>4975867.5217085797</v>
      </c>
      <c r="CV160" s="239">
        <v>44.934556919999999</v>
      </c>
      <c r="CW160" s="239">
        <v>-93.620038789999995</v>
      </c>
      <c r="CX160" s="239" t="s">
        <v>438</v>
      </c>
      <c r="CY160" s="239" t="s">
        <v>3178</v>
      </c>
    </row>
    <row r="161" spans="1:103" x14ac:dyDescent="0.25">
      <c r="A161" s="239">
        <v>870116</v>
      </c>
      <c r="B161" s="239">
        <v>4</v>
      </c>
      <c r="C161" s="239">
        <v>15</v>
      </c>
      <c r="D161" s="239">
        <v>7.7430000000000003</v>
      </c>
      <c r="E161" s="239">
        <v>27</v>
      </c>
      <c r="F161" s="239" t="s">
        <v>3161</v>
      </c>
      <c r="H161" s="239" t="s">
        <v>374</v>
      </c>
      <c r="I161" s="239">
        <v>25</v>
      </c>
      <c r="K161" s="239">
        <v>20009845</v>
      </c>
      <c r="L161" s="239">
        <v>203580444</v>
      </c>
      <c r="M161" s="239">
        <v>12</v>
      </c>
      <c r="N161" s="239">
        <v>23</v>
      </c>
      <c r="O161" s="239">
        <v>2020</v>
      </c>
      <c r="P161" s="239" t="s">
        <v>375</v>
      </c>
      <c r="Q161" s="239">
        <v>12</v>
      </c>
      <c r="S161" s="239">
        <v>5</v>
      </c>
      <c r="T161" s="239">
        <v>0</v>
      </c>
      <c r="U161" s="239">
        <v>1</v>
      </c>
      <c r="W161" s="239">
        <v>35</v>
      </c>
      <c r="X161" s="239">
        <v>2</v>
      </c>
      <c r="Y161" s="239">
        <v>1</v>
      </c>
      <c r="Z161" s="239">
        <v>4</v>
      </c>
      <c r="AA161" s="239">
        <v>2</v>
      </c>
      <c r="AB161" s="239">
        <v>5</v>
      </c>
      <c r="AC161" s="239">
        <v>98</v>
      </c>
      <c r="AD161" s="239" t="s">
        <v>2895</v>
      </c>
      <c r="AF161" s="239" t="s">
        <v>2874</v>
      </c>
      <c r="AG161" s="239">
        <v>3</v>
      </c>
      <c r="AH161" s="239">
        <v>2</v>
      </c>
      <c r="AI161" s="239">
        <v>3</v>
      </c>
      <c r="AJ161" s="239">
        <v>4</v>
      </c>
      <c r="AK161" s="239">
        <v>27</v>
      </c>
      <c r="AL161" s="239">
        <v>43</v>
      </c>
      <c r="AM161" s="239" t="s">
        <v>374</v>
      </c>
      <c r="AN161" s="239">
        <v>5</v>
      </c>
      <c r="AO161" s="239">
        <v>71</v>
      </c>
      <c r="AS161" s="239">
        <v>12</v>
      </c>
      <c r="AT161" s="239">
        <v>9</v>
      </c>
      <c r="AV161" s="239">
        <v>11</v>
      </c>
      <c r="AW161" s="239">
        <v>21</v>
      </c>
      <c r="CT161" s="239">
        <v>451079.826337101</v>
      </c>
      <c r="CU161" s="239">
        <v>4975873.6071374202</v>
      </c>
      <c r="CV161" s="239">
        <v>44.934611969999999</v>
      </c>
      <c r="CW161" s="239">
        <v>-93.619989079999996</v>
      </c>
      <c r="CX161" s="239" t="s">
        <v>379</v>
      </c>
      <c r="CY161" s="239" t="s">
        <v>3179</v>
      </c>
    </row>
    <row r="162" spans="1:103" x14ac:dyDescent="0.25">
      <c r="A162" s="239">
        <v>346108</v>
      </c>
      <c r="B162" s="239">
        <v>4</v>
      </c>
      <c r="C162" s="239">
        <v>15</v>
      </c>
      <c r="D162" s="239">
        <v>7.7539999999999996</v>
      </c>
      <c r="E162" s="239">
        <v>27</v>
      </c>
      <c r="F162" s="239" t="s">
        <v>3161</v>
      </c>
      <c r="H162" s="239" t="s">
        <v>374</v>
      </c>
      <c r="I162" s="239">
        <v>25</v>
      </c>
      <c r="K162" s="239">
        <v>16004342</v>
      </c>
      <c r="M162" s="239">
        <v>5</v>
      </c>
      <c r="N162" s="239">
        <v>2</v>
      </c>
      <c r="O162" s="239">
        <v>2016</v>
      </c>
      <c r="P162" s="239" t="s">
        <v>381</v>
      </c>
      <c r="Q162" s="239">
        <v>7</v>
      </c>
      <c r="R162" s="239" t="s">
        <v>393</v>
      </c>
      <c r="S162" s="239">
        <v>4</v>
      </c>
      <c r="T162" s="239">
        <v>0</v>
      </c>
      <c r="U162" s="239">
        <v>2</v>
      </c>
      <c r="V162" s="239">
        <v>12</v>
      </c>
      <c r="W162" s="239">
        <v>10</v>
      </c>
      <c r="X162" s="239">
        <v>2</v>
      </c>
      <c r="Y162" s="239">
        <v>1</v>
      </c>
      <c r="Z162" s="239">
        <v>1</v>
      </c>
      <c r="AB162" s="239">
        <v>1</v>
      </c>
      <c r="AC162" s="239">
        <v>98</v>
      </c>
      <c r="AD162" s="239" t="s">
        <v>2895</v>
      </c>
      <c r="AF162" s="239" t="s">
        <v>2874</v>
      </c>
      <c r="AG162" s="239">
        <v>7</v>
      </c>
      <c r="AH162" s="239">
        <v>2</v>
      </c>
      <c r="AI162" s="239">
        <v>2</v>
      </c>
      <c r="AJ162" s="239">
        <v>3</v>
      </c>
      <c r="AK162" s="239">
        <v>21</v>
      </c>
      <c r="AL162" s="239">
        <v>68</v>
      </c>
      <c r="AM162" s="239" t="s">
        <v>384</v>
      </c>
      <c r="AN162" s="239">
        <v>5</v>
      </c>
      <c r="AO162" s="239">
        <v>1</v>
      </c>
      <c r="AS162" s="239">
        <v>12</v>
      </c>
      <c r="AT162" s="239">
        <v>9</v>
      </c>
      <c r="AU162" s="239">
        <v>35</v>
      </c>
      <c r="AV162" s="239">
        <v>11</v>
      </c>
      <c r="AW162" s="239">
        <v>23</v>
      </c>
      <c r="AX162" s="239">
        <v>1</v>
      </c>
      <c r="AY162" s="239">
        <v>5</v>
      </c>
      <c r="AZ162" s="239">
        <v>3</v>
      </c>
      <c r="BA162" s="239">
        <v>21</v>
      </c>
      <c r="BI162" s="239">
        <v>12</v>
      </c>
      <c r="BJ162" s="239">
        <v>9</v>
      </c>
      <c r="BK162" s="239">
        <v>35</v>
      </c>
      <c r="BL162" s="239">
        <v>11</v>
      </c>
      <c r="BM162" s="239">
        <v>23</v>
      </c>
      <c r="CT162" s="239">
        <v>451091.65903138201</v>
      </c>
      <c r="CU162" s="239">
        <v>4975869.7887811903</v>
      </c>
      <c r="CV162" s="239">
        <v>44.93457841</v>
      </c>
      <c r="CW162" s="239">
        <v>-93.619838759999993</v>
      </c>
      <c r="CX162" s="239" t="s">
        <v>379</v>
      </c>
      <c r="CY162" s="239" t="s">
        <v>3180</v>
      </c>
    </row>
    <row r="163" spans="1:103" x14ac:dyDescent="0.25">
      <c r="A163" s="239">
        <v>10752221</v>
      </c>
      <c r="B163" s="239">
        <v>4</v>
      </c>
      <c r="C163" s="239">
        <v>15</v>
      </c>
      <c r="D163" s="239">
        <v>7.7969999999999997</v>
      </c>
      <c r="E163" s="239">
        <v>27</v>
      </c>
      <c r="F163" s="239" t="s">
        <v>3161</v>
      </c>
      <c r="H163" s="239" t="s">
        <v>374</v>
      </c>
      <c r="I163" s="239">
        <v>25</v>
      </c>
      <c r="K163" s="239">
        <v>2530341</v>
      </c>
      <c r="L163" s="239">
        <v>113150061</v>
      </c>
      <c r="M163" s="239">
        <v>11</v>
      </c>
      <c r="N163" s="239">
        <v>10</v>
      </c>
      <c r="O163" s="239">
        <v>2011</v>
      </c>
      <c r="P163" s="239" t="s">
        <v>416</v>
      </c>
      <c r="Q163" s="239">
        <v>22</v>
      </c>
      <c r="R163" s="239" t="s">
        <v>376</v>
      </c>
      <c r="S163" s="239">
        <v>4</v>
      </c>
      <c r="T163" s="239">
        <v>0</v>
      </c>
      <c r="U163" s="239">
        <v>1</v>
      </c>
      <c r="V163" s="239">
        <v>4</v>
      </c>
      <c r="W163" s="239">
        <v>26</v>
      </c>
      <c r="X163" s="239">
        <v>15</v>
      </c>
      <c r="Y163" s="239">
        <v>4</v>
      </c>
      <c r="Z163" s="239">
        <v>1</v>
      </c>
      <c r="AB163" s="239">
        <v>1</v>
      </c>
      <c r="AC163" s="239">
        <v>98</v>
      </c>
      <c r="AD163" s="239" t="s">
        <v>3181</v>
      </c>
      <c r="AE163" s="239" t="s">
        <v>3182</v>
      </c>
      <c r="AF163" s="239" t="s">
        <v>2874</v>
      </c>
      <c r="AG163" s="239">
        <v>3</v>
      </c>
      <c r="AH163" s="239">
        <v>2</v>
      </c>
      <c r="AI163" s="239">
        <v>2</v>
      </c>
      <c r="AJ163" s="239">
        <v>4</v>
      </c>
      <c r="AK163" s="239">
        <v>21</v>
      </c>
      <c r="AL163" s="239">
        <v>63</v>
      </c>
      <c r="AM163" s="239" t="s">
        <v>374</v>
      </c>
      <c r="AN163" s="239">
        <v>90</v>
      </c>
      <c r="AO163" s="239">
        <v>21</v>
      </c>
      <c r="AS163" s="239">
        <v>7</v>
      </c>
      <c r="AT163" s="239">
        <v>98</v>
      </c>
      <c r="AU163" s="239">
        <v>35</v>
      </c>
      <c r="AV163" s="239">
        <v>11</v>
      </c>
      <c r="AW163" s="239">
        <v>22</v>
      </c>
      <c r="CT163" s="239">
        <v>451166</v>
      </c>
      <c r="CU163" s="239">
        <v>4975870</v>
      </c>
      <c r="CV163" s="239">
        <v>44.934588499999997</v>
      </c>
      <c r="CW163" s="239">
        <v>-93.618893400000005</v>
      </c>
      <c r="CX163" s="239" t="s">
        <v>379</v>
      </c>
      <c r="CY163" s="239" t="s">
        <v>3183</v>
      </c>
    </row>
    <row r="164" spans="1:103" x14ac:dyDescent="0.25">
      <c r="A164" s="239">
        <v>10802365</v>
      </c>
      <c r="B164" s="239">
        <v>4</v>
      </c>
      <c r="C164" s="239">
        <v>15</v>
      </c>
      <c r="D164" s="239">
        <v>7.7969999999999997</v>
      </c>
      <c r="E164" s="239">
        <v>27</v>
      </c>
      <c r="F164" s="239" t="s">
        <v>3161</v>
      </c>
      <c r="H164" s="239" t="s">
        <v>374</v>
      </c>
      <c r="I164" s="239">
        <v>25</v>
      </c>
      <c r="K164" s="239" t="s">
        <v>3184</v>
      </c>
      <c r="L164" s="239">
        <v>122370105</v>
      </c>
      <c r="M164" s="239">
        <v>8</v>
      </c>
      <c r="N164" s="239">
        <v>24</v>
      </c>
      <c r="O164" s="239">
        <v>2012</v>
      </c>
      <c r="P164" s="239" t="s">
        <v>383</v>
      </c>
      <c r="Q164" s="239">
        <v>11</v>
      </c>
      <c r="S164" s="239">
        <v>5</v>
      </c>
      <c r="T164" s="239">
        <v>0</v>
      </c>
      <c r="U164" s="239">
        <v>2</v>
      </c>
      <c r="V164" s="239">
        <v>1</v>
      </c>
      <c r="W164" s="239">
        <v>10</v>
      </c>
      <c r="X164" s="239">
        <v>4</v>
      </c>
      <c r="Y164" s="239">
        <v>1</v>
      </c>
      <c r="Z164" s="239">
        <v>1</v>
      </c>
      <c r="AB164" s="239">
        <v>1</v>
      </c>
      <c r="AC164" s="239">
        <v>98</v>
      </c>
      <c r="AD164" s="239" t="s">
        <v>2929</v>
      </c>
      <c r="AE164" s="239" t="s">
        <v>3185</v>
      </c>
      <c r="AF164" s="239" t="s">
        <v>2874</v>
      </c>
      <c r="AG164" s="239">
        <v>7</v>
      </c>
      <c r="AH164" s="239">
        <v>2</v>
      </c>
      <c r="AI164" s="239">
        <v>2</v>
      </c>
      <c r="AJ164" s="239">
        <v>3</v>
      </c>
      <c r="AK164" s="239">
        <v>21</v>
      </c>
      <c r="AL164" s="239">
        <v>23</v>
      </c>
      <c r="AM164" s="239" t="s">
        <v>374</v>
      </c>
      <c r="AN164" s="239">
        <v>5</v>
      </c>
      <c r="AO164" s="239">
        <v>15</v>
      </c>
      <c r="AS164" s="239">
        <v>7</v>
      </c>
      <c r="AT164" s="239">
        <v>98</v>
      </c>
      <c r="AU164" s="239">
        <v>35</v>
      </c>
      <c r="AV164" s="239">
        <v>11</v>
      </c>
      <c r="AW164" s="239">
        <v>21</v>
      </c>
      <c r="AX164" s="239">
        <v>2</v>
      </c>
      <c r="AY164" s="239">
        <v>4</v>
      </c>
      <c r="AZ164" s="239">
        <v>3</v>
      </c>
      <c r="BA164" s="239">
        <v>26</v>
      </c>
      <c r="BB164" s="239">
        <v>76</v>
      </c>
      <c r="BC164" s="239" t="s">
        <v>384</v>
      </c>
      <c r="BD164" s="239">
        <v>5</v>
      </c>
      <c r="BE164" s="239">
        <v>1</v>
      </c>
      <c r="BI164" s="239">
        <v>7</v>
      </c>
      <c r="BJ164" s="239">
        <v>98</v>
      </c>
      <c r="BK164" s="239">
        <v>35</v>
      </c>
      <c r="BL164" s="239">
        <v>11</v>
      </c>
      <c r="BM164" s="239">
        <v>21</v>
      </c>
      <c r="CT164" s="239">
        <v>451166</v>
      </c>
      <c r="CU164" s="239">
        <v>4975870</v>
      </c>
      <c r="CV164" s="239">
        <v>44.934588499999997</v>
      </c>
      <c r="CW164" s="239">
        <v>-93.618893400000005</v>
      </c>
      <c r="CX164" s="239" t="s">
        <v>379</v>
      </c>
      <c r="CY164" s="239" t="s">
        <v>3186</v>
      </c>
    </row>
    <row r="165" spans="1:103" x14ac:dyDescent="0.25">
      <c r="A165" s="239">
        <v>10753322</v>
      </c>
      <c r="B165" s="239">
        <v>4</v>
      </c>
      <c r="C165" s="239">
        <v>15</v>
      </c>
      <c r="D165" s="239">
        <v>7.8369999999999997</v>
      </c>
      <c r="E165" s="239">
        <v>27</v>
      </c>
      <c r="F165" s="239" t="s">
        <v>3161</v>
      </c>
      <c r="H165" s="239" t="s">
        <v>374</v>
      </c>
      <c r="I165" s="239">
        <v>25</v>
      </c>
      <c r="K165" s="239">
        <v>2624939</v>
      </c>
      <c r="L165" s="239">
        <v>113230348</v>
      </c>
      <c r="M165" s="239">
        <v>11</v>
      </c>
      <c r="N165" s="239">
        <v>19</v>
      </c>
      <c r="O165" s="239">
        <v>2011</v>
      </c>
      <c r="P165" s="239" t="s">
        <v>386</v>
      </c>
      <c r="Q165" s="239">
        <v>15</v>
      </c>
      <c r="S165" s="239">
        <v>4</v>
      </c>
      <c r="T165" s="239">
        <v>0</v>
      </c>
      <c r="U165" s="239">
        <v>2</v>
      </c>
      <c r="V165" s="239">
        <v>5</v>
      </c>
      <c r="W165" s="239">
        <v>10</v>
      </c>
      <c r="X165" s="239">
        <v>2</v>
      </c>
      <c r="Y165" s="239">
        <v>1</v>
      </c>
      <c r="Z165" s="239">
        <v>4</v>
      </c>
      <c r="AA165" s="239">
        <v>5</v>
      </c>
      <c r="AB165" s="239">
        <v>5</v>
      </c>
      <c r="AC165" s="239">
        <v>98</v>
      </c>
      <c r="AD165" s="239" t="s">
        <v>2929</v>
      </c>
      <c r="AE165" s="239" t="s">
        <v>3187</v>
      </c>
      <c r="AF165" s="239" t="s">
        <v>2874</v>
      </c>
      <c r="AG165" s="239">
        <v>10</v>
      </c>
      <c r="AH165" s="239">
        <v>2</v>
      </c>
      <c r="AI165" s="239">
        <v>4</v>
      </c>
      <c r="AJ165" s="239">
        <v>3</v>
      </c>
      <c r="AK165" s="239">
        <v>21</v>
      </c>
      <c r="AL165" s="239">
        <v>44</v>
      </c>
      <c r="AM165" s="239" t="s">
        <v>384</v>
      </c>
      <c r="AN165" s="239">
        <v>5</v>
      </c>
      <c r="AS165" s="239">
        <v>7</v>
      </c>
      <c r="AT165" s="239">
        <v>98</v>
      </c>
      <c r="AU165" s="239">
        <v>35</v>
      </c>
      <c r="AV165" s="239">
        <v>11</v>
      </c>
      <c r="AW165" s="239">
        <v>20</v>
      </c>
      <c r="AX165" s="239">
        <v>2</v>
      </c>
      <c r="AY165" s="239">
        <v>4</v>
      </c>
      <c r="AZ165" s="239">
        <v>4</v>
      </c>
      <c r="BA165" s="239">
        <v>21</v>
      </c>
      <c r="BB165" s="239">
        <v>58</v>
      </c>
      <c r="BC165" s="239" t="s">
        <v>374</v>
      </c>
      <c r="BD165" s="239">
        <v>5</v>
      </c>
      <c r="BI165" s="239">
        <v>7</v>
      </c>
      <c r="BJ165" s="239">
        <v>98</v>
      </c>
      <c r="BK165" s="239">
        <v>35</v>
      </c>
      <c r="BL165" s="239">
        <v>11</v>
      </c>
      <c r="BM165" s="239">
        <v>20</v>
      </c>
      <c r="CT165" s="239">
        <v>451231</v>
      </c>
      <c r="CU165" s="239">
        <v>4975870</v>
      </c>
      <c r="CV165" s="239">
        <v>44.934593100000001</v>
      </c>
      <c r="CW165" s="239">
        <v>-93.618067600000003</v>
      </c>
      <c r="CX165" s="239" t="s">
        <v>379</v>
      </c>
      <c r="CY165" s="239" t="s">
        <v>3188</v>
      </c>
    </row>
    <row r="166" spans="1:103" x14ac:dyDescent="0.25">
      <c r="A166" s="239">
        <v>456229</v>
      </c>
      <c r="B166" s="239">
        <v>4</v>
      </c>
      <c r="C166" s="239">
        <v>15</v>
      </c>
      <c r="D166" s="239">
        <v>7.9459999999999997</v>
      </c>
      <c r="E166" s="239">
        <v>27</v>
      </c>
      <c r="F166" s="239" t="s">
        <v>3161</v>
      </c>
      <c r="H166" s="239" t="s">
        <v>374</v>
      </c>
      <c r="I166" s="239">
        <v>25</v>
      </c>
      <c r="K166" s="239">
        <v>17006133</v>
      </c>
      <c r="M166" s="239">
        <v>5</v>
      </c>
      <c r="N166" s="239">
        <v>31</v>
      </c>
      <c r="O166" s="239">
        <v>2017</v>
      </c>
      <c r="P166" s="239" t="s">
        <v>375</v>
      </c>
      <c r="Q166" s="239">
        <v>7</v>
      </c>
      <c r="R166" s="239" t="s">
        <v>393</v>
      </c>
      <c r="S166" s="239">
        <v>5</v>
      </c>
      <c r="T166" s="239">
        <v>0</v>
      </c>
      <c r="U166" s="239">
        <v>2</v>
      </c>
      <c r="V166" s="239">
        <v>12</v>
      </c>
      <c r="W166" s="239">
        <v>10</v>
      </c>
      <c r="X166" s="239">
        <v>2</v>
      </c>
      <c r="Y166" s="239">
        <v>1</v>
      </c>
      <c r="Z166" s="239">
        <v>1</v>
      </c>
      <c r="AB166" s="239">
        <v>1</v>
      </c>
      <c r="AC166" s="239">
        <v>98</v>
      </c>
      <c r="AD166" s="239" t="s">
        <v>2895</v>
      </c>
      <c r="AF166" s="239" t="s">
        <v>2874</v>
      </c>
      <c r="AG166" s="239">
        <v>7</v>
      </c>
      <c r="AH166" s="239">
        <v>2</v>
      </c>
      <c r="AI166" s="239">
        <v>2</v>
      </c>
      <c r="AJ166" s="239">
        <v>3</v>
      </c>
      <c r="AK166" s="239">
        <v>21</v>
      </c>
      <c r="AL166" s="239">
        <v>29</v>
      </c>
      <c r="AM166" s="239" t="s">
        <v>374</v>
      </c>
      <c r="AN166" s="239">
        <v>5</v>
      </c>
      <c r="AO166" s="239">
        <v>90</v>
      </c>
      <c r="AS166" s="239">
        <v>12</v>
      </c>
      <c r="AT166" s="239">
        <v>9</v>
      </c>
      <c r="AU166" s="239">
        <v>35</v>
      </c>
      <c r="AV166" s="239">
        <v>11</v>
      </c>
      <c r="AW166" s="239">
        <v>23</v>
      </c>
      <c r="AX166" s="239">
        <v>2</v>
      </c>
      <c r="AY166" s="239">
        <v>4</v>
      </c>
      <c r="AZ166" s="239">
        <v>3</v>
      </c>
      <c r="BA166" s="239">
        <v>34</v>
      </c>
      <c r="BB166" s="239">
        <v>51</v>
      </c>
      <c r="BC166" s="239" t="s">
        <v>374</v>
      </c>
      <c r="BD166" s="239">
        <v>5</v>
      </c>
      <c r="BE166" s="239">
        <v>1</v>
      </c>
      <c r="BI166" s="239">
        <v>12</v>
      </c>
      <c r="BJ166" s="239">
        <v>9</v>
      </c>
      <c r="BK166" s="239">
        <v>35</v>
      </c>
      <c r="BL166" s="239">
        <v>11</v>
      </c>
      <c r="BM166" s="239">
        <v>23</v>
      </c>
      <c r="CT166" s="239">
        <v>451400.23739458999</v>
      </c>
      <c r="CU166" s="239">
        <v>4975870.9612987898</v>
      </c>
      <c r="CV166" s="239">
        <v>44.934610130000003</v>
      </c>
      <c r="CW166" s="239">
        <v>-93.615928339999996</v>
      </c>
      <c r="CX166" s="239" t="s">
        <v>379</v>
      </c>
      <c r="CY166" s="239" t="s">
        <v>3189</v>
      </c>
    </row>
    <row r="167" spans="1:103" x14ac:dyDescent="0.25">
      <c r="A167" s="239">
        <v>10967444</v>
      </c>
      <c r="B167" s="239">
        <v>4</v>
      </c>
      <c r="C167" s="239">
        <v>15</v>
      </c>
      <c r="D167" s="239">
        <v>7.9660000000000002</v>
      </c>
      <c r="E167" s="239">
        <v>27</v>
      </c>
      <c r="F167" s="239" t="s">
        <v>3161</v>
      </c>
      <c r="H167" s="239" t="s">
        <v>374</v>
      </c>
      <c r="I167" s="239">
        <v>25</v>
      </c>
      <c r="K167" s="239" t="s">
        <v>3190</v>
      </c>
      <c r="L167" s="239">
        <v>141740049</v>
      </c>
      <c r="M167" s="239">
        <v>6</v>
      </c>
      <c r="N167" s="239">
        <v>23</v>
      </c>
      <c r="O167" s="239">
        <v>2014</v>
      </c>
      <c r="P167" s="239" t="s">
        <v>381</v>
      </c>
      <c r="Q167" s="239">
        <v>7</v>
      </c>
      <c r="S167" s="239">
        <v>5</v>
      </c>
      <c r="T167" s="239">
        <v>0</v>
      </c>
      <c r="U167" s="239">
        <v>2</v>
      </c>
      <c r="V167" s="239">
        <v>1</v>
      </c>
      <c r="W167" s="239">
        <v>10</v>
      </c>
      <c r="X167" s="239">
        <v>2</v>
      </c>
      <c r="Y167" s="239">
        <v>1</v>
      </c>
      <c r="Z167" s="239">
        <v>1</v>
      </c>
      <c r="AA167" s="239">
        <v>1</v>
      </c>
      <c r="AB167" s="239">
        <v>1</v>
      </c>
      <c r="AC167" s="239">
        <v>98</v>
      </c>
      <c r="AD167" s="239" t="s">
        <v>3191</v>
      </c>
      <c r="AF167" s="239" t="s">
        <v>2874</v>
      </c>
      <c r="AG167" s="239">
        <v>7</v>
      </c>
      <c r="AH167" s="239">
        <v>2</v>
      </c>
      <c r="AI167" s="239">
        <v>2</v>
      </c>
      <c r="AJ167" s="239">
        <v>3</v>
      </c>
      <c r="AK167" s="239">
        <v>8</v>
      </c>
      <c r="AL167" s="239">
        <v>34</v>
      </c>
      <c r="AM167" s="239" t="s">
        <v>374</v>
      </c>
      <c r="AN167" s="239">
        <v>5</v>
      </c>
      <c r="AO167" s="239">
        <v>1</v>
      </c>
      <c r="AP167" s="239">
        <v>1</v>
      </c>
      <c r="AS167" s="239">
        <v>7</v>
      </c>
      <c r="AT167" s="239">
        <v>98</v>
      </c>
      <c r="AU167" s="239">
        <v>35</v>
      </c>
      <c r="AV167" s="239">
        <v>11</v>
      </c>
      <c r="AW167" s="239">
        <v>20</v>
      </c>
      <c r="AX167" s="239">
        <v>2</v>
      </c>
      <c r="AY167" s="239">
        <v>11</v>
      </c>
      <c r="AZ167" s="239">
        <v>3</v>
      </c>
      <c r="BA167" s="239">
        <v>21</v>
      </c>
      <c r="BB167" s="239">
        <v>43</v>
      </c>
      <c r="BC167" s="239" t="s">
        <v>374</v>
      </c>
      <c r="BD167" s="239">
        <v>5</v>
      </c>
      <c r="BE167" s="239">
        <v>5</v>
      </c>
      <c r="BF167" s="239">
        <v>15</v>
      </c>
      <c r="BI167" s="239">
        <v>7</v>
      </c>
      <c r="BJ167" s="239">
        <v>98</v>
      </c>
      <c r="BK167" s="239">
        <v>35</v>
      </c>
      <c r="BL167" s="239">
        <v>11</v>
      </c>
      <c r="BM167" s="239">
        <v>20</v>
      </c>
      <c r="CT167" s="239">
        <v>451439</v>
      </c>
      <c r="CU167" s="239">
        <v>4975870</v>
      </c>
      <c r="CV167" s="239">
        <v>44.934607800000002</v>
      </c>
      <c r="CW167" s="239">
        <v>-93.615441700000005</v>
      </c>
      <c r="CX167" s="239" t="s">
        <v>379</v>
      </c>
      <c r="CY167" s="239" t="s">
        <v>3192</v>
      </c>
    </row>
    <row r="168" spans="1:103" x14ac:dyDescent="0.25">
      <c r="A168" s="239">
        <v>515147</v>
      </c>
      <c r="B168" s="239">
        <v>4</v>
      </c>
      <c r="C168" s="239">
        <v>15</v>
      </c>
      <c r="D168" s="239">
        <v>7.9809999999999999</v>
      </c>
      <c r="E168" s="239">
        <v>27</v>
      </c>
      <c r="F168" s="239" t="s">
        <v>3161</v>
      </c>
      <c r="H168" s="239" t="s">
        <v>374</v>
      </c>
      <c r="I168" s="239">
        <v>25</v>
      </c>
      <c r="K168" s="239">
        <v>17012949</v>
      </c>
      <c r="M168" s="239">
        <v>11</v>
      </c>
      <c r="N168" s="239">
        <v>7</v>
      </c>
      <c r="O168" s="239">
        <v>2017</v>
      </c>
      <c r="P168" s="239" t="s">
        <v>391</v>
      </c>
      <c r="Q168" s="239">
        <v>7</v>
      </c>
      <c r="R168" s="239" t="s">
        <v>393</v>
      </c>
      <c r="S168" s="239">
        <v>5</v>
      </c>
      <c r="T168" s="239">
        <v>0</v>
      </c>
      <c r="U168" s="239">
        <v>2</v>
      </c>
      <c r="V168" s="239">
        <v>12</v>
      </c>
      <c r="W168" s="239">
        <v>10</v>
      </c>
      <c r="X168" s="239">
        <v>99</v>
      </c>
      <c r="Y168" s="239">
        <v>1</v>
      </c>
      <c r="Z168" s="239">
        <v>1</v>
      </c>
      <c r="AB168" s="239">
        <v>1</v>
      </c>
      <c r="AC168" s="239">
        <v>98</v>
      </c>
      <c r="AD168" s="239" t="s">
        <v>2895</v>
      </c>
      <c r="AF168" s="239" t="s">
        <v>2874</v>
      </c>
      <c r="AG168" s="239">
        <v>7</v>
      </c>
      <c r="AH168" s="239">
        <v>2</v>
      </c>
      <c r="AI168" s="239">
        <v>4</v>
      </c>
      <c r="AJ168" s="239">
        <v>3</v>
      </c>
      <c r="AK168" s="239">
        <v>26</v>
      </c>
      <c r="AL168" s="239">
        <v>51</v>
      </c>
      <c r="AM168" s="239" t="s">
        <v>384</v>
      </c>
      <c r="AN168" s="239">
        <v>5</v>
      </c>
      <c r="AO168" s="239">
        <v>1</v>
      </c>
      <c r="AS168" s="239">
        <v>14</v>
      </c>
      <c r="AT168" s="239">
        <v>9</v>
      </c>
      <c r="AU168" s="239">
        <v>35</v>
      </c>
      <c r="AV168" s="239">
        <v>11</v>
      </c>
      <c r="AW168" s="239">
        <v>21</v>
      </c>
      <c r="AX168" s="239">
        <v>2</v>
      </c>
      <c r="AY168" s="239">
        <v>4</v>
      </c>
      <c r="AZ168" s="239">
        <v>3</v>
      </c>
      <c r="BA168" s="239">
        <v>26</v>
      </c>
      <c r="BB168" s="239">
        <v>37</v>
      </c>
      <c r="BC168" s="239" t="s">
        <v>374</v>
      </c>
      <c r="BD168" s="239">
        <v>5</v>
      </c>
      <c r="BE168" s="239">
        <v>99</v>
      </c>
      <c r="BI168" s="239">
        <v>14</v>
      </c>
      <c r="BJ168" s="239">
        <v>9</v>
      </c>
      <c r="BK168" s="239">
        <v>35</v>
      </c>
      <c r="BL168" s="239">
        <v>11</v>
      </c>
      <c r="BM168" s="239">
        <v>21</v>
      </c>
      <c r="CT168" s="239">
        <v>451457.784384684</v>
      </c>
      <c r="CU168" s="239">
        <v>4975876.2529760404</v>
      </c>
      <c r="CV168" s="239">
        <v>44.934661689999999</v>
      </c>
      <c r="CW168" s="239">
        <v>-93.615199570000001</v>
      </c>
      <c r="CX168" s="239" t="s">
        <v>379</v>
      </c>
      <c r="CY168" s="239" t="s">
        <v>3193</v>
      </c>
    </row>
    <row r="169" spans="1:103" x14ac:dyDescent="0.25">
      <c r="A169" s="239">
        <v>317159</v>
      </c>
      <c r="B169" s="239">
        <v>4</v>
      </c>
      <c r="C169" s="239">
        <v>15</v>
      </c>
      <c r="D169" s="239">
        <v>7.9870000000000001</v>
      </c>
      <c r="E169" s="239">
        <v>27</v>
      </c>
      <c r="F169" s="239" t="s">
        <v>3161</v>
      </c>
      <c r="H169" s="239" t="s">
        <v>374</v>
      </c>
      <c r="I169" s="239">
        <v>25</v>
      </c>
      <c r="K169" s="239">
        <v>16000160</v>
      </c>
      <c r="M169" s="239">
        <v>1</v>
      </c>
      <c r="N169" s="239">
        <v>6</v>
      </c>
      <c r="O169" s="239">
        <v>2016</v>
      </c>
      <c r="P169" s="239" t="s">
        <v>375</v>
      </c>
      <c r="Q169" s="239">
        <v>7</v>
      </c>
      <c r="R169" s="239" t="s">
        <v>393</v>
      </c>
      <c r="S169" s="239">
        <v>5</v>
      </c>
      <c r="T169" s="239">
        <v>0</v>
      </c>
      <c r="U169" s="239">
        <v>3</v>
      </c>
      <c r="V169" s="239">
        <v>15</v>
      </c>
      <c r="W169" s="239">
        <v>10</v>
      </c>
      <c r="X169" s="239">
        <v>2</v>
      </c>
      <c r="Y169" s="239">
        <v>1</v>
      </c>
      <c r="Z169" s="239">
        <v>1</v>
      </c>
      <c r="AB169" s="239">
        <v>1</v>
      </c>
      <c r="AC169" s="239">
        <v>98</v>
      </c>
      <c r="AD169" s="239" t="s">
        <v>2895</v>
      </c>
      <c r="AF169" s="239" t="s">
        <v>2874</v>
      </c>
      <c r="AG169" s="239">
        <v>90</v>
      </c>
      <c r="AH169" s="239">
        <v>2</v>
      </c>
      <c r="AI169" s="239">
        <v>4</v>
      </c>
      <c r="AJ169" s="239">
        <v>3</v>
      </c>
      <c r="AK169" s="239">
        <v>21</v>
      </c>
      <c r="AL169" s="239">
        <v>38</v>
      </c>
      <c r="AM169" s="239" t="s">
        <v>374</v>
      </c>
      <c r="AN169" s="239">
        <v>5</v>
      </c>
      <c r="AO169" s="239">
        <v>4</v>
      </c>
      <c r="AS169" s="239">
        <v>13</v>
      </c>
      <c r="AT169" s="239">
        <v>9</v>
      </c>
      <c r="AU169" s="239">
        <v>35</v>
      </c>
      <c r="AV169" s="239">
        <v>11</v>
      </c>
      <c r="AW169" s="239">
        <v>21</v>
      </c>
      <c r="AX169" s="239">
        <v>2</v>
      </c>
      <c r="AY169" s="239">
        <v>4</v>
      </c>
      <c r="AZ169" s="239">
        <v>3</v>
      </c>
      <c r="BA169" s="239">
        <v>26</v>
      </c>
      <c r="BB169" s="239">
        <v>33</v>
      </c>
      <c r="BC169" s="239" t="s">
        <v>384</v>
      </c>
      <c r="BD169" s="239">
        <v>5</v>
      </c>
      <c r="BE169" s="239">
        <v>1</v>
      </c>
      <c r="BI169" s="239">
        <v>13</v>
      </c>
      <c r="BJ169" s="239">
        <v>9</v>
      </c>
      <c r="BK169" s="239">
        <v>35</v>
      </c>
      <c r="BL169" s="239">
        <v>11</v>
      </c>
      <c r="BM169" s="239">
        <v>21</v>
      </c>
      <c r="BN169" s="239">
        <v>2</v>
      </c>
      <c r="BO169" s="239">
        <v>3</v>
      </c>
      <c r="BP169" s="239">
        <v>3</v>
      </c>
      <c r="BQ169" s="239">
        <v>26</v>
      </c>
      <c r="BR169" s="239">
        <v>54</v>
      </c>
      <c r="BS169" s="239" t="s">
        <v>374</v>
      </c>
      <c r="BT169" s="239">
        <v>5</v>
      </c>
      <c r="BU169" s="239">
        <v>1</v>
      </c>
      <c r="BY169" s="239">
        <v>13</v>
      </c>
      <c r="BZ169" s="239">
        <v>9</v>
      </c>
      <c r="CA169" s="239">
        <v>35</v>
      </c>
      <c r="CB169" s="239">
        <v>11</v>
      </c>
      <c r="CC169" s="239">
        <v>21</v>
      </c>
      <c r="CT169" s="239">
        <v>451467.41206979402</v>
      </c>
      <c r="CU169" s="239">
        <v>4975868.6474816296</v>
      </c>
      <c r="CV169" s="239">
        <v>44.934593890000002</v>
      </c>
      <c r="CW169" s="239">
        <v>-93.615076830000007</v>
      </c>
      <c r="CX169" s="239" t="s">
        <v>379</v>
      </c>
      <c r="CY169" s="239" t="s">
        <v>3194</v>
      </c>
    </row>
    <row r="170" spans="1:103" x14ac:dyDescent="0.25">
      <c r="A170" s="239">
        <v>565535</v>
      </c>
      <c r="B170" s="239">
        <v>4</v>
      </c>
      <c r="C170" s="239">
        <v>15</v>
      </c>
      <c r="D170" s="239">
        <v>8</v>
      </c>
      <c r="E170" s="239">
        <v>27</v>
      </c>
      <c r="F170" s="239" t="s">
        <v>3161</v>
      </c>
      <c r="H170" s="239" t="s">
        <v>374</v>
      </c>
      <c r="I170" s="239">
        <v>25</v>
      </c>
      <c r="K170" s="239">
        <v>18001417</v>
      </c>
      <c r="M170" s="239">
        <v>2</v>
      </c>
      <c r="N170" s="239">
        <v>12</v>
      </c>
      <c r="O170" s="239">
        <v>2018</v>
      </c>
      <c r="P170" s="239" t="s">
        <v>381</v>
      </c>
      <c r="Q170" s="239">
        <v>7</v>
      </c>
      <c r="R170" s="239" t="s">
        <v>393</v>
      </c>
      <c r="S170" s="239">
        <v>5</v>
      </c>
      <c r="T170" s="239">
        <v>0</v>
      </c>
      <c r="U170" s="239">
        <v>2</v>
      </c>
      <c r="V170" s="239">
        <v>12</v>
      </c>
      <c r="W170" s="239">
        <v>10</v>
      </c>
      <c r="X170" s="239">
        <v>2</v>
      </c>
      <c r="Y170" s="239">
        <v>2</v>
      </c>
      <c r="Z170" s="239">
        <v>1</v>
      </c>
      <c r="AB170" s="239">
        <v>1</v>
      </c>
      <c r="AC170" s="239">
        <v>98</v>
      </c>
      <c r="AD170" s="239" t="s">
        <v>2895</v>
      </c>
      <c r="AF170" s="239" t="s">
        <v>2874</v>
      </c>
      <c r="AG170" s="239">
        <v>7</v>
      </c>
      <c r="AH170" s="239">
        <v>2</v>
      </c>
      <c r="AI170" s="239">
        <v>2</v>
      </c>
      <c r="AJ170" s="239">
        <v>3</v>
      </c>
      <c r="AK170" s="239">
        <v>26</v>
      </c>
      <c r="AL170" s="239">
        <v>50</v>
      </c>
      <c r="AM170" s="239" t="s">
        <v>384</v>
      </c>
      <c r="AN170" s="239">
        <v>5</v>
      </c>
      <c r="AO170" s="239">
        <v>99</v>
      </c>
      <c r="AS170" s="239">
        <v>12</v>
      </c>
      <c r="AT170" s="239">
        <v>9</v>
      </c>
      <c r="AU170" s="239">
        <v>35</v>
      </c>
      <c r="AV170" s="239">
        <v>11</v>
      </c>
      <c r="AW170" s="239">
        <v>23</v>
      </c>
      <c r="AX170" s="239">
        <v>2</v>
      </c>
      <c r="AY170" s="239">
        <v>2</v>
      </c>
      <c r="AZ170" s="239">
        <v>3</v>
      </c>
      <c r="BA170" s="239">
        <v>26</v>
      </c>
      <c r="BB170" s="239">
        <v>56</v>
      </c>
      <c r="BC170" s="239" t="s">
        <v>384</v>
      </c>
      <c r="BD170" s="239">
        <v>5</v>
      </c>
      <c r="BE170" s="239">
        <v>1</v>
      </c>
      <c r="BI170" s="239">
        <v>12</v>
      </c>
      <c r="BJ170" s="239">
        <v>9</v>
      </c>
      <c r="BK170" s="239">
        <v>35</v>
      </c>
      <c r="BL170" s="239">
        <v>11</v>
      </c>
      <c r="BM170" s="239">
        <v>23</v>
      </c>
      <c r="CT170" s="239">
        <v>451493.90008191502</v>
      </c>
      <c r="CU170" s="239">
        <v>4975870.0722039901</v>
      </c>
      <c r="CV170" s="239">
        <v>44.934608519999998</v>
      </c>
      <c r="CW170" s="239">
        <v>-93.614741289999998</v>
      </c>
      <c r="CX170" s="239" t="s">
        <v>379</v>
      </c>
      <c r="CY170" s="239" t="s">
        <v>3195</v>
      </c>
    </row>
    <row r="171" spans="1:103" x14ac:dyDescent="0.25">
      <c r="A171" s="239">
        <v>10785539</v>
      </c>
      <c r="B171" s="239">
        <v>4</v>
      </c>
      <c r="C171" s="239">
        <v>15</v>
      </c>
      <c r="D171" s="239">
        <v>8.0020000000000007</v>
      </c>
      <c r="E171" s="239">
        <v>27</v>
      </c>
      <c r="F171" s="239" t="s">
        <v>3161</v>
      </c>
      <c r="H171" s="239" t="s">
        <v>374</v>
      </c>
      <c r="I171" s="239">
        <v>25</v>
      </c>
      <c r="K171" s="239" t="s">
        <v>3196</v>
      </c>
      <c r="L171" s="239">
        <v>120500086</v>
      </c>
      <c r="M171" s="239">
        <v>2</v>
      </c>
      <c r="N171" s="239">
        <v>19</v>
      </c>
      <c r="O171" s="239">
        <v>2012</v>
      </c>
      <c r="P171" s="239" t="s">
        <v>389</v>
      </c>
      <c r="Q171" s="239">
        <v>18</v>
      </c>
      <c r="R171" s="239" t="s">
        <v>376</v>
      </c>
      <c r="S171" s="239">
        <v>5</v>
      </c>
      <c r="T171" s="239">
        <v>0</v>
      </c>
      <c r="U171" s="239">
        <v>2</v>
      </c>
      <c r="V171" s="239">
        <v>90</v>
      </c>
      <c r="W171" s="239">
        <v>10</v>
      </c>
      <c r="X171" s="239">
        <v>3</v>
      </c>
      <c r="Y171" s="239">
        <v>4</v>
      </c>
      <c r="Z171" s="239">
        <v>1</v>
      </c>
      <c r="AB171" s="239">
        <v>1</v>
      </c>
      <c r="AC171" s="239">
        <v>98</v>
      </c>
      <c r="AD171" s="239" t="s">
        <v>3197</v>
      </c>
      <c r="AE171" s="239" t="s">
        <v>3198</v>
      </c>
      <c r="AF171" s="239" t="s">
        <v>2874</v>
      </c>
      <c r="AG171" s="239">
        <v>90</v>
      </c>
      <c r="AH171" s="239">
        <v>2</v>
      </c>
      <c r="AI171" s="239">
        <v>2</v>
      </c>
      <c r="AJ171" s="239">
        <v>1</v>
      </c>
      <c r="AK171" s="239">
        <v>21</v>
      </c>
      <c r="AL171" s="239">
        <v>59</v>
      </c>
      <c r="AM171" s="239" t="s">
        <v>384</v>
      </c>
      <c r="AN171" s="239">
        <v>10</v>
      </c>
      <c r="AO171" s="239">
        <v>2</v>
      </c>
      <c r="AP171" s="239">
        <v>21</v>
      </c>
      <c r="AS171" s="239">
        <v>7</v>
      </c>
      <c r="AT171" s="239">
        <v>2</v>
      </c>
      <c r="AU171" s="239">
        <v>35</v>
      </c>
      <c r="AV171" s="239">
        <v>11</v>
      </c>
      <c r="AW171" s="239">
        <v>21</v>
      </c>
      <c r="AX171" s="239">
        <v>2</v>
      </c>
      <c r="AY171" s="239">
        <v>2</v>
      </c>
      <c r="AZ171" s="239">
        <v>4</v>
      </c>
      <c r="BA171" s="239">
        <v>21</v>
      </c>
      <c r="BB171" s="239">
        <v>25</v>
      </c>
      <c r="BC171" s="239" t="s">
        <v>384</v>
      </c>
      <c r="BD171" s="239">
        <v>5</v>
      </c>
      <c r="BE171" s="239">
        <v>1</v>
      </c>
      <c r="BI171" s="239">
        <v>7</v>
      </c>
      <c r="BJ171" s="239">
        <v>2</v>
      </c>
      <c r="BK171" s="239">
        <v>35</v>
      </c>
      <c r="BL171" s="239">
        <v>11</v>
      </c>
      <c r="BM171" s="239">
        <v>21</v>
      </c>
      <c r="CT171" s="239">
        <v>451496</v>
      </c>
      <c r="CU171" s="239">
        <v>4975870</v>
      </c>
      <c r="CV171" s="239">
        <v>44.934612000000001</v>
      </c>
      <c r="CW171" s="239">
        <v>-93.614708699999994</v>
      </c>
      <c r="CX171" s="239" t="s">
        <v>379</v>
      </c>
      <c r="CY171" s="239" t="s">
        <v>3199</v>
      </c>
    </row>
    <row r="172" spans="1:103" x14ac:dyDescent="0.25">
      <c r="A172" s="239">
        <v>10793846</v>
      </c>
      <c r="B172" s="239">
        <v>4</v>
      </c>
      <c r="C172" s="239">
        <v>15</v>
      </c>
      <c r="D172" s="239">
        <v>8.0050000000000008</v>
      </c>
      <c r="E172" s="239">
        <v>27</v>
      </c>
      <c r="F172" s="239" t="s">
        <v>3161</v>
      </c>
      <c r="H172" s="239" t="s">
        <v>374</v>
      </c>
      <c r="I172" s="239">
        <v>25</v>
      </c>
      <c r="K172" s="239">
        <v>184053</v>
      </c>
      <c r="L172" s="239">
        <v>120870022</v>
      </c>
      <c r="M172" s="239">
        <v>3</v>
      </c>
      <c r="N172" s="239">
        <v>27</v>
      </c>
      <c r="O172" s="239">
        <v>2012</v>
      </c>
      <c r="P172" s="239" t="s">
        <v>391</v>
      </c>
      <c r="Q172" s="239">
        <v>7</v>
      </c>
      <c r="S172" s="239">
        <v>4</v>
      </c>
      <c r="T172" s="239">
        <v>0</v>
      </c>
      <c r="U172" s="239">
        <v>2</v>
      </c>
      <c r="V172" s="239">
        <v>1</v>
      </c>
      <c r="W172" s="239">
        <v>10</v>
      </c>
      <c r="X172" s="239">
        <v>2</v>
      </c>
      <c r="Y172" s="239">
        <v>1</v>
      </c>
      <c r="Z172" s="239">
        <v>1</v>
      </c>
      <c r="AA172" s="239">
        <v>1</v>
      </c>
      <c r="AB172" s="239">
        <v>2</v>
      </c>
      <c r="AC172" s="239">
        <v>98</v>
      </c>
      <c r="AD172" s="239" t="s">
        <v>3016</v>
      </c>
      <c r="AE172" s="239" t="s">
        <v>3200</v>
      </c>
      <c r="AF172" s="239" t="s">
        <v>2874</v>
      </c>
      <c r="AG172" s="239">
        <v>7</v>
      </c>
      <c r="AH172" s="239">
        <v>2</v>
      </c>
      <c r="AI172" s="239">
        <v>2</v>
      </c>
      <c r="AJ172" s="239">
        <v>3</v>
      </c>
      <c r="AK172" s="239">
        <v>21</v>
      </c>
      <c r="AL172" s="239">
        <v>48</v>
      </c>
      <c r="AM172" s="239" t="s">
        <v>384</v>
      </c>
      <c r="AN172" s="239">
        <v>5</v>
      </c>
      <c r="AO172" s="239">
        <v>15</v>
      </c>
      <c r="AP172" s="239">
        <v>1</v>
      </c>
      <c r="AS172" s="239">
        <v>7</v>
      </c>
      <c r="AT172" s="239">
        <v>98</v>
      </c>
      <c r="AU172" s="239">
        <v>35</v>
      </c>
      <c r="AV172" s="239">
        <v>11</v>
      </c>
      <c r="AW172" s="239">
        <v>20</v>
      </c>
      <c r="AX172" s="239">
        <v>2</v>
      </c>
      <c r="AY172" s="239">
        <v>2</v>
      </c>
      <c r="AZ172" s="239">
        <v>3</v>
      </c>
      <c r="BA172" s="239">
        <v>21</v>
      </c>
      <c r="BB172" s="239">
        <v>25</v>
      </c>
      <c r="BC172" s="239" t="s">
        <v>374</v>
      </c>
      <c r="BD172" s="239">
        <v>5</v>
      </c>
      <c r="BE172" s="239">
        <v>1</v>
      </c>
      <c r="BF172" s="239">
        <v>1</v>
      </c>
      <c r="BI172" s="239">
        <v>7</v>
      </c>
      <c r="BJ172" s="239">
        <v>98</v>
      </c>
      <c r="BK172" s="239">
        <v>35</v>
      </c>
      <c r="BL172" s="239">
        <v>11</v>
      </c>
      <c r="BM172" s="239">
        <v>20</v>
      </c>
      <c r="CT172" s="239">
        <v>451501</v>
      </c>
      <c r="CU172" s="239">
        <v>4975870</v>
      </c>
      <c r="CV172" s="239">
        <v>44.9346119</v>
      </c>
      <c r="CW172" s="239">
        <v>-93.614655900000002</v>
      </c>
      <c r="CX172" s="239" t="s">
        <v>379</v>
      </c>
      <c r="CY172" s="239" t="s">
        <v>3201</v>
      </c>
    </row>
    <row r="173" spans="1:103" x14ac:dyDescent="0.25">
      <c r="A173" s="239">
        <v>10785221</v>
      </c>
      <c r="B173" s="239">
        <v>4</v>
      </c>
      <c r="C173" s="239">
        <v>15</v>
      </c>
      <c r="D173" s="239">
        <v>8.0109999999999992</v>
      </c>
      <c r="E173" s="239">
        <v>27</v>
      </c>
      <c r="F173" s="239" t="s">
        <v>3161</v>
      </c>
      <c r="H173" s="239" t="s">
        <v>374</v>
      </c>
      <c r="I173" s="239">
        <v>25</v>
      </c>
      <c r="K173" s="239" t="s">
        <v>3202</v>
      </c>
      <c r="L173" s="239">
        <v>120430038</v>
      </c>
      <c r="M173" s="239">
        <v>2</v>
      </c>
      <c r="N173" s="239">
        <v>11</v>
      </c>
      <c r="O173" s="239">
        <v>2012</v>
      </c>
      <c r="P173" s="239" t="s">
        <v>386</v>
      </c>
      <c r="Q173" s="239">
        <v>14</v>
      </c>
      <c r="S173" s="239">
        <v>4</v>
      </c>
      <c r="T173" s="239">
        <v>0</v>
      </c>
      <c r="U173" s="239">
        <v>4</v>
      </c>
      <c r="V173" s="239">
        <v>1</v>
      </c>
      <c r="W173" s="239">
        <v>10</v>
      </c>
      <c r="X173" s="239">
        <v>2</v>
      </c>
      <c r="Y173" s="239">
        <v>1</v>
      </c>
      <c r="Z173" s="239">
        <v>1</v>
      </c>
      <c r="AA173" s="239">
        <v>1</v>
      </c>
      <c r="AB173" s="239">
        <v>1</v>
      </c>
      <c r="AC173" s="239">
        <v>98</v>
      </c>
      <c r="AD173" s="239" t="s">
        <v>2929</v>
      </c>
      <c r="AE173" s="239" t="s">
        <v>3203</v>
      </c>
      <c r="AF173" s="239" t="s">
        <v>2874</v>
      </c>
      <c r="AG173" s="239">
        <v>7</v>
      </c>
      <c r="AH173" s="239">
        <v>2</v>
      </c>
      <c r="AI173" s="239">
        <v>4</v>
      </c>
      <c r="AJ173" s="239">
        <v>3</v>
      </c>
      <c r="AK173" s="239">
        <v>23</v>
      </c>
      <c r="AL173" s="239">
        <v>50</v>
      </c>
      <c r="AM173" s="239" t="s">
        <v>384</v>
      </c>
      <c r="AN173" s="239">
        <v>5</v>
      </c>
      <c r="AO173" s="239">
        <v>1</v>
      </c>
      <c r="AP173" s="239">
        <v>1</v>
      </c>
      <c r="AS173" s="239">
        <v>7</v>
      </c>
      <c r="AT173" s="239">
        <v>98</v>
      </c>
      <c r="AU173" s="239">
        <v>35</v>
      </c>
      <c r="AV173" s="239">
        <v>11</v>
      </c>
      <c r="AW173" s="239">
        <v>20</v>
      </c>
      <c r="AX173" s="239">
        <v>2</v>
      </c>
      <c r="AY173" s="239">
        <v>1</v>
      </c>
      <c r="AZ173" s="239">
        <v>3</v>
      </c>
      <c r="BA173" s="239">
        <v>21</v>
      </c>
      <c r="BB173" s="239">
        <v>64</v>
      </c>
      <c r="BC173" s="239" t="s">
        <v>374</v>
      </c>
      <c r="BD173" s="239">
        <v>5</v>
      </c>
      <c r="BE173" s="239">
        <v>5</v>
      </c>
      <c r="BF173" s="239">
        <v>5</v>
      </c>
      <c r="BI173" s="239">
        <v>7</v>
      </c>
      <c r="BJ173" s="239">
        <v>98</v>
      </c>
      <c r="BK173" s="239">
        <v>35</v>
      </c>
      <c r="BL173" s="239">
        <v>11</v>
      </c>
      <c r="BM173" s="239">
        <v>20</v>
      </c>
      <c r="BN173" s="239">
        <v>2</v>
      </c>
      <c r="BO173" s="239">
        <v>2</v>
      </c>
      <c r="BP173" s="239">
        <v>3</v>
      </c>
      <c r="BQ173" s="239">
        <v>21</v>
      </c>
      <c r="BR173" s="239">
        <v>23</v>
      </c>
      <c r="BS173" s="239" t="s">
        <v>384</v>
      </c>
      <c r="BT173" s="239">
        <v>5</v>
      </c>
      <c r="BU173" s="239">
        <v>1</v>
      </c>
      <c r="BV173" s="239">
        <v>1</v>
      </c>
      <c r="BY173" s="239">
        <v>7</v>
      </c>
      <c r="BZ173" s="239">
        <v>98</v>
      </c>
      <c r="CA173" s="239">
        <v>35</v>
      </c>
      <c r="CB173" s="239">
        <v>11</v>
      </c>
      <c r="CC173" s="239">
        <v>20</v>
      </c>
      <c r="CD173" s="239">
        <v>2</v>
      </c>
      <c r="CE173" s="239">
        <v>4</v>
      </c>
      <c r="CF173" s="239">
        <v>3</v>
      </c>
      <c r="CG173" s="239">
        <v>21</v>
      </c>
      <c r="CH173" s="239">
        <v>46</v>
      </c>
      <c r="CI173" s="239" t="s">
        <v>374</v>
      </c>
      <c r="CJ173" s="239">
        <v>5</v>
      </c>
      <c r="CK173" s="239">
        <v>5</v>
      </c>
      <c r="CL173" s="239">
        <v>5</v>
      </c>
      <c r="CO173" s="239">
        <v>7</v>
      </c>
      <c r="CP173" s="239">
        <v>98</v>
      </c>
      <c r="CQ173" s="239">
        <v>35</v>
      </c>
      <c r="CR173" s="239">
        <v>11</v>
      </c>
      <c r="CS173" s="239">
        <v>20</v>
      </c>
      <c r="CT173" s="239">
        <v>451511</v>
      </c>
      <c r="CU173" s="239">
        <v>4975870</v>
      </c>
      <c r="CV173" s="239">
        <v>44.934611699999998</v>
      </c>
      <c r="CW173" s="239">
        <v>-93.614525099999994</v>
      </c>
      <c r="CX173" s="239" t="s">
        <v>379</v>
      </c>
      <c r="CY173" s="239" t="s">
        <v>3204</v>
      </c>
    </row>
    <row r="174" spans="1:103" x14ac:dyDescent="0.25">
      <c r="A174" s="239">
        <v>10794112</v>
      </c>
      <c r="B174" s="239">
        <v>4</v>
      </c>
      <c r="C174" s="239">
        <v>15</v>
      </c>
      <c r="D174" s="239">
        <v>8.0120000000000005</v>
      </c>
      <c r="E174" s="239">
        <v>27</v>
      </c>
      <c r="F174" s="239" t="s">
        <v>3161</v>
      </c>
      <c r="H174" s="239" t="s">
        <v>374</v>
      </c>
      <c r="I174" s="239">
        <v>25</v>
      </c>
      <c r="K174" s="239">
        <v>246875</v>
      </c>
      <c r="L174" s="239">
        <v>120930021</v>
      </c>
      <c r="M174" s="239">
        <v>4</v>
      </c>
      <c r="N174" s="239">
        <v>2</v>
      </c>
      <c r="O174" s="239">
        <v>2012</v>
      </c>
      <c r="P174" s="239" t="s">
        <v>381</v>
      </c>
      <c r="Q174" s="239">
        <v>9</v>
      </c>
      <c r="S174" s="239">
        <v>5</v>
      </c>
      <c r="T174" s="239">
        <v>0</v>
      </c>
      <c r="U174" s="239">
        <v>2</v>
      </c>
      <c r="V174" s="239">
        <v>1</v>
      </c>
      <c r="W174" s="239">
        <v>10</v>
      </c>
      <c r="X174" s="239">
        <v>2</v>
      </c>
      <c r="Y174" s="239">
        <v>1</v>
      </c>
      <c r="Z174" s="239">
        <v>1</v>
      </c>
      <c r="AA174" s="239">
        <v>1</v>
      </c>
      <c r="AB174" s="239">
        <v>1</v>
      </c>
      <c r="AC174" s="239">
        <v>98</v>
      </c>
      <c r="AD174" s="239" t="s">
        <v>3205</v>
      </c>
      <c r="AE174" s="239" t="s">
        <v>3206</v>
      </c>
      <c r="AF174" s="239" t="s">
        <v>2874</v>
      </c>
      <c r="AG174" s="239">
        <v>7</v>
      </c>
      <c r="AH174" s="239">
        <v>2</v>
      </c>
      <c r="AI174" s="239">
        <v>3</v>
      </c>
      <c r="AJ174" s="239">
        <v>4</v>
      </c>
      <c r="AK174" s="239">
        <v>26</v>
      </c>
      <c r="AL174" s="239">
        <v>30</v>
      </c>
      <c r="AM174" s="239" t="s">
        <v>374</v>
      </c>
      <c r="AN174" s="239">
        <v>5</v>
      </c>
      <c r="AO174" s="239">
        <v>1</v>
      </c>
      <c r="AP174" s="239">
        <v>1</v>
      </c>
      <c r="AS174" s="239">
        <v>7</v>
      </c>
      <c r="AT174" s="239">
        <v>98</v>
      </c>
      <c r="AU174" s="239">
        <v>35</v>
      </c>
      <c r="AV174" s="239">
        <v>11</v>
      </c>
      <c r="AW174" s="239">
        <v>21</v>
      </c>
      <c r="AX174" s="239">
        <v>2</v>
      </c>
      <c r="AY174" s="239">
        <v>2</v>
      </c>
      <c r="AZ174" s="239">
        <v>4</v>
      </c>
      <c r="BA174" s="239">
        <v>21</v>
      </c>
      <c r="BB174" s="239">
        <v>31</v>
      </c>
      <c r="BC174" s="239" t="s">
        <v>374</v>
      </c>
      <c r="BD174" s="239">
        <v>5</v>
      </c>
      <c r="BE174" s="239">
        <v>1</v>
      </c>
      <c r="BF174" s="239">
        <v>1</v>
      </c>
      <c r="BI174" s="239">
        <v>7</v>
      </c>
      <c r="BJ174" s="239">
        <v>98</v>
      </c>
      <c r="BK174" s="239">
        <v>35</v>
      </c>
      <c r="BL174" s="239">
        <v>11</v>
      </c>
      <c r="BM174" s="239">
        <v>21</v>
      </c>
      <c r="CT174" s="239">
        <v>451512</v>
      </c>
      <c r="CU174" s="239">
        <v>4975870</v>
      </c>
      <c r="CV174" s="239">
        <v>44.934611699999998</v>
      </c>
      <c r="CW174" s="239">
        <v>-93.614506399999996</v>
      </c>
      <c r="CX174" s="239" t="s">
        <v>379</v>
      </c>
      <c r="CY174" s="239" t="s">
        <v>3207</v>
      </c>
    </row>
    <row r="175" spans="1:103" x14ac:dyDescent="0.25">
      <c r="A175" s="239">
        <v>10956663</v>
      </c>
      <c r="B175" s="239">
        <v>4</v>
      </c>
      <c r="C175" s="239">
        <v>15</v>
      </c>
      <c r="D175" s="239">
        <v>8.0150000000000006</v>
      </c>
      <c r="E175" s="239">
        <v>27</v>
      </c>
      <c r="F175" s="239" t="s">
        <v>3161</v>
      </c>
      <c r="H175" s="239" t="s">
        <v>374</v>
      </c>
      <c r="I175" s="239">
        <v>25</v>
      </c>
      <c r="K175" s="239" t="s">
        <v>3208</v>
      </c>
      <c r="L175" s="239">
        <v>141130063</v>
      </c>
      <c r="M175" s="239">
        <v>4</v>
      </c>
      <c r="N175" s="239">
        <v>23</v>
      </c>
      <c r="O175" s="239">
        <v>2014</v>
      </c>
      <c r="P175" s="239" t="s">
        <v>375</v>
      </c>
      <c r="Q175" s="239">
        <v>10</v>
      </c>
      <c r="S175" s="239">
        <v>5</v>
      </c>
      <c r="T175" s="239">
        <v>0</v>
      </c>
      <c r="U175" s="239">
        <v>2</v>
      </c>
      <c r="V175" s="239">
        <v>10</v>
      </c>
      <c r="W175" s="239">
        <v>10</v>
      </c>
      <c r="X175" s="239">
        <v>2</v>
      </c>
      <c r="Y175" s="239">
        <v>1</v>
      </c>
      <c r="Z175" s="239">
        <v>2</v>
      </c>
      <c r="AA175" s="239">
        <v>2</v>
      </c>
      <c r="AB175" s="239">
        <v>1</v>
      </c>
      <c r="AC175" s="239">
        <v>98</v>
      </c>
      <c r="AD175" s="239" t="s">
        <v>2929</v>
      </c>
      <c r="AE175" s="239" t="s">
        <v>3198</v>
      </c>
      <c r="AF175" s="239" t="s">
        <v>2874</v>
      </c>
      <c r="AG175" s="239">
        <v>5</v>
      </c>
      <c r="AH175" s="239">
        <v>2</v>
      </c>
      <c r="AI175" s="239">
        <v>3</v>
      </c>
      <c r="AJ175" s="239">
        <v>4</v>
      </c>
      <c r="AK175" s="239">
        <v>23</v>
      </c>
      <c r="AL175" s="239">
        <v>61</v>
      </c>
      <c r="AM175" s="239" t="s">
        <v>374</v>
      </c>
      <c r="AN175" s="239">
        <v>5</v>
      </c>
      <c r="AO175" s="239">
        <v>2</v>
      </c>
      <c r="AP175" s="239">
        <v>2</v>
      </c>
      <c r="AS175" s="239">
        <v>7</v>
      </c>
      <c r="AT175" s="239">
        <v>98</v>
      </c>
      <c r="AU175" s="239">
        <v>35</v>
      </c>
      <c r="AV175" s="239">
        <v>11</v>
      </c>
      <c r="AW175" s="239">
        <v>22</v>
      </c>
      <c r="AX175" s="239">
        <v>2</v>
      </c>
      <c r="AY175" s="239">
        <v>44</v>
      </c>
      <c r="AZ175" s="239">
        <v>4</v>
      </c>
      <c r="BA175" s="239">
        <v>21</v>
      </c>
      <c r="BB175" s="239">
        <v>64</v>
      </c>
      <c r="BC175" s="239" t="s">
        <v>374</v>
      </c>
      <c r="BD175" s="239">
        <v>5</v>
      </c>
      <c r="BE175" s="239">
        <v>1</v>
      </c>
      <c r="BF175" s="239">
        <v>1</v>
      </c>
      <c r="BI175" s="239">
        <v>7</v>
      </c>
      <c r="BJ175" s="239">
        <v>98</v>
      </c>
      <c r="BK175" s="239">
        <v>35</v>
      </c>
      <c r="BL175" s="239">
        <v>11</v>
      </c>
      <c r="BM175" s="239">
        <v>22</v>
      </c>
      <c r="CT175" s="239">
        <v>451517</v>
      </c>
      <c r="CU175" s="239">
        <v>4975870</v>
      </c>
      <c r="CV175" s="239">
        <v>44.934611699999998</v>
      </c>
      <c r="CW175" s="239">
        <v>-93.614450300000001</v>
      </c>
      <c r="CX175" s="239" t="s">
        <v>379</v>
      </c>
      <c r="CY175" s="239" t="s">
        <v>3209</v>
      </c>
    </row>
    <row r="176" spans="1:103" x14ac:dyDescent="0.25">
      <c r="A176" s="239">
        <v>809763</v>
      </c>
      <c r="B176" s="239">
        <v>4</v>
      </c>
      <c r="C176" s="239">
        <v>15</v>
      </c>
      <c r="D176" s="239">
        <v>8.0210000000000008</v>
      </c>
      <c r="E176" s="239">
        <v>27</v>
      </c>
      <c r="F176" s="239" t="s">
        <v>3161</v>
      </c>
      <c r="H176" s="239" t="s">
        <v>374</v>
      </c>
      <c r="I176" s="239">
        <v>25</v>
      </c>
      <c r="K176" s="239" t="s">
        <v>3210</v>
      </c>
      <c r="L176" s="239">
        <v>201310034</v>
      </c>
      <c r="M176" s="239">
        <v>5</v>
      </c>
      <c r="N176" s="239">
        <v>10</v>
      </c>
      <c r="O176" s="239">
        <v>2020</v>
      </c>
      <c r="P176" s="239" t="s">
        <v>389</v>
      </c>
      <c r="Q176" s="239">
        <v>15</v>
      </c>
      <c r="R176" s="239" t="s">
        <v>376</v>
      </c>
      <c r="S176" s="239">
        <v>5</v>
      </c>
      <c r="T176" s="239">
        <v>0</v>
      </c>
      <c r="U176" s="239">
        <v>2</v>
      </c>
      <c r="V176" s="239">
        <v>12</v>
      </c>
      <c r="W176" s="239">
        <v>10</v>
      </c>
      <c r="X176" s="239">
        <v>2</v>
      </c>
      <c r="Y176" s="239">
        <v>1</v>
      </c>
      <c r="Z176" s="239">
        <v>2</v>
      </c>
      <c r="AB176" s="239">
        <v>1</v>
      </c>
      <c r="AC176" s="239">
        <v>98</v>
      </c>
      <c r="AD176" s="239" t="s">
        <v>2895</v>
      </c>
      <c r="AF176" s="239" t="s">
        <v>2874</v>
      </c>
      <c r="AG176" s="239">
        <v>7</v>
      </c>
      <c r="AH176" s="239">
        <v>2</v>
      </c>
      <c r="AI176" s="239">
        <v>4</v>
      </c>
      <c r="AJ176" s="239">
        <v>4</v>
      </c>
      <c r="AK176" s="239">
        <v>23</v>
      </c>
      <c r="AL176" s="239">
        <v>17</v>
      </c>
      <c r="AM176" s="239" t="s">
        <v>374</v>
      </c>
      <c r="AN176" s="239">
        <v>5</v>
      </c>
      <c r="AO176" s="239">
        <v>1</v>
      </c>
      <c r="AS176" s="239">
        <v>12</v>
      </c>
      <c r="AT176" s="239">
        <v>9</v>
      </c>
      <c r="AU176" s="239">
        <v>35</v>
      </c>
      <c r="AV176" s="239">
        <v>11</v>
      </c>
      <c r="AW176" s="239">
        <v>21</v>
      </c>
      <c r="AX176" s="239">
        <v>2</v>
      </c>
      <c r="AY176" s="239">
        <v>4</v>
      </c>
      <c r="AZ176" s="239">
        <v>4</v>
      </c>
      <c r="BA176" s="239">
        <v>21</v>
      </c>
      <c r="BB176" s="239">
        <v>29</v>
      </c>
      <c r="BC176" s="239" t="s">
        <v>374</v>
      </c>
      <c r="BD176" s="239">
        <v>5</v>
      </c>
      <c r="BE176" s="239">
        <v>4</v>
      </c>
      <c r="BF176" s="239">
        <v>74</v>
      </c>
      <c r="BI176" s="239">
        <v>12</v>
      </c>
      <c r="BJ176" s="239">
        <v>9</v>
      </c>
      <c r="BK176" s="239">
        <v>35</v>
      </c>
      <c r="BL176" s="239">
        <v>11</v>
      </c>
      <c r="BM176" s="239">
        <v>21</v>
      </c>
      <c r="CT176" s="239">
        <v>451526.708480865</v>
      </c>
      <c r="CU176" s="239">
        <v>4975869.9029633403</v>
      </c>
      <c r="CV176" s="239">
        <v>44.93460923</v>
      </c>
      <c r="CW176" s="239">
        <v>-93.614325500000007</v>
      </c>
      <c r="CX176" s="239" t="s">
        <v>379</v>
      </c>
      <c r="CY176" s="239" t="s">
        <v>3211</v>
      </c>
    </row>
    <row r="177" spans="1:103" x14ac:dyDescent="0.25">
      <c r="A177" s="239">
        <v>743200</v>
      </c>
      <c r="B177" s="239">
        <v>4</v>
      </c>
      <c r="C177" s="239">
        <v>15</v>
      </c>
      <c r="D177" s="239">
        <v>8.0239999999999991</v>
      </c>
      <c r="E177" s="239">
        <v>27</v>
      </c>
      <c r="F177" s="239" t="s">
        <v>3161</v>
      </c>
      <c r="H177" s="239" t="s">
        <v>374</v>
      </c>
      <c r="I177" s="239">
        <v>25</v>
      </c>
      <c r="K177" s="239">
        <v>19007857</v>
      </c>
      <c r="M177" s="239">
        <v>8</v>
      </c>
      <c r="N177" s="239">
        <v>27</v>
      </c>
      <c r="O177" s="239">
        <v>2019</v>
      </c>
      <c r="P177" s="239" t="s">
        <v>391</v>
      </c>
      <c r="Q177" s="239">
        <v>16</v>
      </c>
      <c r="S177" s="239">
        <v>5</v>
      </c>
      <c r="T177" s="239">
        <v>0</v>
      </c>
      <c r="U177" s="239">
        <v>2</v>
      </c>
      <c r="V177" s="239">
        <v>12</v>
      </c>
      <c r="W177" s="239">
        <v>10</v>
      </c>
      <c r="X177" s="239">
        <v>2</v>
      </c>
      <c r="Y177" s="239">
        <v>1</v>
      </c>
      <c r="Z177" s="239">
        <v>1</v>
      </c>
      <c r="AB177" s="239">
        <v>1</v>
      </c>
      <c r="AC177" s="239">
        <v>98</v>
      </c>
      <c r="AD177" s="239" t="s">
        <v>2895</v>
      </c>
      <c r="AF177" s="239" t="s">
        <v>2874</v>
      </c>
      <c r="AG177" s="239">
        <v>7</v>
      </c>
      <c r="AH177" s="239">
        <v>2</v>
      </c>
      <c r="AI177" s="239">
        <v>2</v>
      </c>
      <c r="AJ177" s="239">
        <v>4</v>
      </c>
      <c r="AK177" s="239">
        <v>26</v>
      </c>
      <c r="AL177" s="239">
        <v>77</v>
      </c>
      <c r="AM177" s="239" t="s">
        <v>384</v>
      </c>
      <c r="AN177" s="239">
        <v>5</v>
      </c>
      <c r="AO177" s="239">
        <v>1</v>
      </c>
      <c r="AS177" s="239">
        <v>12</v>
      </c>
      <c r="AT177" s="239">
        <v>9</v>
      </c>
      <c r="AU177" s="239">
        <v>35</v>
      </c>
      <c r="AV177" s="239">
        <v>11</v>
      </c>
      <c r="AW177" s="239">
        <v>21</v>
      </c>
      <c r="AX177" s="239">
        <v>2</v>
      </c>
      <c r="AY177" s="239">
        <v>4</v>
      </c>
      <c r="AZ177" s="239">
        <v>4</v>
      </c>
      <c r="BA177" s="239">
        <v>21</v>
      </c>
      <c r="BB177" s="239">
        <v>16</v>
      </c>
      <c r="BC177" s="239" t="s">
        <v>384</v>
      </c>
      <c r="BD177" s="239">
        <v>5</v>
      </c>
      <c r="BE177" s="239">
        <v>4</v>
      </c>
      <c r="BI177" s="239">
        <v>12</v>
      </c>
      <c r="BJ177" s="239">
        <v>9</v>
      </c>
      <c r="BK177" s="239">
        <v>35</v>
      </c>
      <c r="BL177" s="239">
        <v>11</v>
      </c>
      <c r="BM177" s="239">
        <v>21</v>
      </c>
      <c r="CT177" s="239">
        <v>451531.29285095999</v>
      </c>
      <c r="CU177" s="239">
        <v>4975860.7062707702</v>
      </c>
      <c r="CV177" s="239">
        <v>44.934526759999997</v>
      </c>
      <c r="CW177" s="239">
        <v>-93.614266520000001</v>
      </c>
      <c r="CX177" s="239" t="s">
        <v>379</v>
      </c>
      <c r="CY177" s="239" t="s">
        <v>3212</v>
      </c>
    </row>
    <row r="178" spans="1:103" x14ac:dyDescent="0.25">
      <c r="A178" s="239">
        <v>844964</v>
      </c>
      <c r="B178" s="239">
        <v>4</v>
      </c>
      <c r="C178" s="239">
        <v>15</v>
      </c>
      <c r="D178" s="239">
        <v>8.0299999999999994</v>
      </c>
      <c r="E178" s="239">
        <v>27</v>
      </c>
      <c r="F178" s="239" t="s">
        <v>3161</v>
      </c>
      <c r="H178" s="239" t="s">
        <v>374</v>
      </c>
      <c r="I178" s="239">
        <v>25</v>
      </c>
      <c r="K178" s="239">
        <v>20007822</v>
      </c>
      <c r="L178" s="239">
        <v>202810072</v>
      </c>
      <c r="M178" s="239">
        <v>10</v>
      </c>
      <c r="N178" s="239">
        <v>7</v>
      </c>
      <c r="O178" s="239">
        <v>2020</v>
      </c>
      <c r="P178" s="239" t="s">
        <v>375</v>
      </c>
      <c r="Q178" s="239">
        <v>7</v>
      </c>
      <c r="R178" s="239" t="s">
        <v>207</v>
      </c>
      <c r="S178" s="239">
        <v>5</v>
      </c>
      <c r="T178" s="239">
        <v>0</v>
      </c>
      <c r="U178" s="239">
        <v>2</v>
      </c>
      <c r="V178" s="239">
        <v>12</v>
      </c>
      <c r="W178" s="239">
        <v>10</v>
      </c>
      <c r="X178" s="239">
        <v>2</v>
      </c>
      <c r="Y178" s="239">
        <v>1</v>
      </c>
      <c r="Z178" s="239">
        <v>1</v>
      </c>
      <c r="AB178" s="239">
        <v>1</v>
      </c>
      <c r="AC178" s="239">
        <v>98</v>
      </c>
      <c r="AD178" s="239" t="s">
        <v>2895</v>
      </c>
      <c r="AF178" s="239" t="s">
        <v>2874</v>
      </c>
      <c r="AG178" s="239">
        <v>7</v>
      </c>
      <c r="AH178" s="239">
        <v>2</v>
      </c>
      <c r="AI178" s="239">
        <v>4</v>
      </c>
      <c r="AJ178" s="239">
        <v>3</v>
      </c>
      <c r="AK178" s="239">
        <v>21</v>
      </c>
      <c r="AL178" s="239">
        <v>24</v>
      </c>
      <c r="AM178" s="239" t="s">
        <v>384</v>
      </c>
      <c r="AN178" s="239">
        <v>5</v>
      </c>
      <c r="AO178" s="239">
        <v>74</v>
      </c>
      <c r="AS178" s="239">
        <v>12</v>
      </c>
      <c r="AT178" s="239">
        <v>9</v>
      </c>
      <c r="AU178" s="239">
        <v>35</v>
      </c>
      <c r="AV178" s="239">
        <v>11</v>
      </c>
      <c r="AW178" s="239">
        <v>24</v>
      </c>
      <c r="AX178" s="239">
        <v>2</v>
      </c>
      <c r="AY178" s="239">
        <v>4</v>
      </c>
      <c r="AZ178" s="239">
        <v>3</v>
      </c>
      <c r="BA178" s="239">
        <v>34</v>
      </c>
      <c r="BB178" s="239">
        <v>25</v>
      </c>
      <c r="BC178" s="239" t="s">
        <v>384</v>
      </c>
      <c r="BD178" s="239">
        <v>5</v>
      </c>
      <c r="BE178" s="239">
        <v>1</v>
      </c>
      <c r="BI178" s="239">
        <v>12</v>
      </c>
      <c r="BJ178" s="239">
        <v>9</v>
      </c>
      <c r="BK178" s="239">
        <v>35</v>
      </c>
      <c r="BL178" s="239">
        <v>11</v>
      </c>
      <c r="BM178" s="239">
        <v>24</v>
      </c>
      <c r="CT178" s="239">
        <v>451541.51274293102</v>
      </c>
      <c r="CU178" s="239">
        <v>4975868.5859807897</v>
      </c>
      <c r="CV178" s="239">
        <v>44.934598389999998</v>
      </c>
      <c r="CW178" s="239">
        <v>-93.614137760000006</v>
      </c>
      <c r="CX178" s="239" t="s">
        <v>379</v>
      </c>
      <c r="CY178" s="239" t="s">
        <v>3213</v>
      </c>
    </row>
    <row r="179" spans="1:103" x14ac:dyDescent="0.25">
      <c r="A179" s="239">
        <v>650791</v>
      </c>
      <c r="B179" s="239">
        <v>4</v>
      </c>
      <c r="C179" s="239">
        <v>15</v>
      </c>
      <c r="D179" s="239">
        <v>8.0549999999999997</v>
      </c>
      <c r="E179" s="239">
        <v>27</v>
      </c>
      <c r="F179" s="239" t="s">
        <v>3161</v>
      </c>
      <c r="H179" s="239" t="s">
        <v>374</v>
      </c>
      <c r="I179" s="239">
        <v>25</v>
      </c>
      <c r="K179" s="239">
        <v>18011300</v>
      </c>
      <c r="M179" s="239">
        <v>10</v>
      </c>
      <c r="N179" s="239">
        <v>10</v>
      </c>
      <c r="O179" s="239">
        <v>2018</v>
      </c>
      <c r="P179" s="239" t="s">
        <v>375</v>
      </c>
      <c r="Q179" s="239">
        <v>7</v>
      </c>
      <c r="R179" s="239">
        <v>98</v>
      </c>
      <c r="S179" s="239">
        <v>5</v>
      </c>
      <c r="T179" s="239">
        <v>0</v>
      </c>
      <c r="U179" s="239">
        <v>2</v>
      </c>
      <c r="V179" s="239">
        <v>12</v>
      </c>
      <c r="W179" s="239">
        <v>10</v>
      </c>
      <c r="X179" s="239">
        <v>4</v>
      </c>
      <c r="Y179" s="239">
        <v>2</v>
      </c>
      <c r="Z179" s="239">
        <v>3</v>
      </c>
      <c r="AB179" s="239">
        <v>2</v>
      </c>
      <c r="AC179" s="239">
        <v>98</v>
      </c>
      <c r="AD179" s="239" t="s">
        <v>2895</v>
      </c>
      <c r="AF179" s="239" t="s">
        <v>2874</v>
      </c>
      <c r="AG179" s="239">
        <v>7</v>
      </c>
      <c r="AH179" s="239">
        <v>2</v>
      </c>
      <c r="AI179" s="239">
        <v>4</v>
      </c>
      <c r="AJ179" s="239">
        <v>3</v>
      </c>
      <c r="AK179" s="239">
        <v>26</v>
      </c>
      <c r="AL179" s="239">
        <v>63</v>
      </c>
      <c r="AM179" s="239" t="s">
        <v>384</v>
      </c>
      <c r="AN179" s="239">
        <v>5</v>
      </c>
      <c r="AO179" s="239">
        <v>1</v>
      </c>
      <c r="AS179" s="239">
        <v>12</v>
      </c>
      <c r="AT179" s="239">
        <v>9</v>
      </c>
      <c r="AU179" s="239">
        <v>35</v>
      </c>
      <c r="AV179" s="239">
        <v>11</v>
      </c>
      <c r="AW179" s="239">
        <v>24</v>
      </c>
      <c r="AX179" s="239">
        <v>2</v>
      </c>
      <c r="AY179" s="239">
        <v>2</v>
      </c>
      <c r="AZ179" s="239">
        <v>3</v>
      </c>
      <c r="BA179" s="239">
        <v>21</v>
      </c>
      <c r="BB179" s="239">
        <v>20</v>
      </c>
      <c r="BC179" s="239" t="s">
        <v>374</v>
      </c>
      <c r="BD179" s="239">
        <v>5</v>
      </c>
      <c r="BE179" s="239">
        <v>4</v>
      </c>
      <c r="BI179" s="239">
        <v>12</v>
      </c>
      <c r="BJ179" s="239">
        <v>9</v>
      </c>
      <c r="BK179" s="239">
        <v>35</v>
      </c>
      <c r="BL179" s="239">
        <v>11</v>
      </c>
      <c r="BM179" s="239">
        <v>24</v>
      </c>
      <c r="CT179" s="239">
        <v>451582.27109199</v>
      </c>
      <c r="CU179" s="239">
        <v>4975868.8446278898</v>
      </c>
      <c r="CV179" s="239">
        <v>44.934603490000001</v>
      </c>
      <c r="CW179" s="239">
        <v>-93.613621269999996</v>
      </c>
      <c r="CX179" s="239" t="s">
        <v>379</v>
      </c>
      <c r="CY179" s="239" t="s">
        <v>3214</v>
      </c>
    </row>
    <row r="180" spans="1:103" x14ac:dyDescent="0.25">
      <c r="A180" s="239">
        <v>395184</v>
      </c>
      <c r="B180" s="239">
        <v>4</v>
      </c>
      <c r="C180" s="239">
        <v>15</v>
      </c>
      <c r="D180" s="239">
        <v>8.0589999999999993</v>
      </c>
      <c r="E180" s="239">
        <v>27</v>
      </c>
      <c r="F180" s="239" t="s">
        <v>3161</v>
      </c>
      <c r="H180" s="239" t="s">
        <v>374</v>
      </c>
      <c r="I180" s="239">
        <v>25</v>
      </c>
      <c r="K180" s="239">
        <v>16013388</v>
      </c>
      <c r="M180" s="239">
        <v>11</v>
      </c>
      <c r="N180" s="239">
        <v>17</v>
      </c>
      <c r="O180" s="239">
        <v>2016</v>
      </c>
      <c r="P180" s="239" t="s">
        <v>416</v>
      </c>
      <c r="Q180" s="239">
        <v>11</v>
      </c>
      <c r="R180" s="239" t="s">
        <v>393</v>
      </c>
      <c r="S180" s="239">
        <v>5</v>
      </c>
      <c r="T180" s="239">
        <v>0</v>
      </c>
      <c r="U180" s="239">
        <v>2</v>
      </c>
      <c r="V180" s="239">
        <v>12</v>
      </c>
      <c r="W180" s="239">
        <v>10</v>
      </c>
      <c r="X180" s="239">
        <v>3</v>
      </c>
      <c r="Y180" s="239">
        <v>1</v>
      </c>
      <c r="Z180" s="239">
        <v>1</v>
      </c>
      <c r="AB180" s="239">
        <v>1</v>
      </c>
      <c r="AC180" s="239">
        <v>98</v>
      </c>
      <c r="AD180" s="239" t="s">
        <v>2895</v>
      </c>
      <c r="AF180" s="239" t="s">
        <v>2874</v>
      </c>
      <c r="AG180" s="239">
        <v>7</v>
      </c>
      <c r="AH180" s="239">
        <v>2</v>
      </c>
      <c r="AI180" s="239">
        <v>2</v>
      </c>
      <c r="AJ180" s="239">
        <v>3</v>
      </c>
      <c r="AK180" s="239">
        <v>21</v>
      </c>
      <c r="AL180" s="239">
        <v>64</v>
      </c>
      <c r="AM180" s="239" t="s">
        <v>374</v>
      </c>
      <c r="AN180" s="239">
        <v>5</v>
      </c>
      <c r="AO180" s="239">
        <v>4</v>
      </c>
      <c r="AS180" s="239">
        <v>13</v>
      </c>
      <c r="AT180" s="239">
        <v>9</v>
      </c>
      <c r="AU180" s="239">
        <v>35</v>
      </c>
      <c r="AV180" s="239">
        <v>11</v>
      </c>
      <c r="AW180" s="239">
        <v>24</v>
      </c>
      <c r="AX180" s="239">
        <v>2</v>
      </c>
      <c r="AY180" s="239">
        <v>2</v>
      </c>
      <c r="AZ180" s="239">
        <v>3</v>
      </c>
      <c r="BA180" s="239">
        <v>34</v>
      </c>
      <c r="BB180" s="239">
        <v>53</v>
      </c>
      <c r="BC180" s="239" t="s">
        <v>384</v>
      </c>
      <c r="BD180" s="239">
        <v>5</v>
      </c>
      <c r="BE180" s="239">
        <v>1</v>
      </c>
      <c r="BI180" s="239">
        <v>13</v>
      </c>
      <c r="BJ180" s="239">
        <v>9</v>
      </c>
      <c r="BK180" s="239">
        <v>35</v>
      </c>
      <c r="BL180" s="239">
        <v>11</v>
      </c>
      <c r="BM180" s="239">
        <v>24</v>
      </c>
      <c r="CT180" s="239">
        <v>451582.27109199</v>
      </c>
      <c r="CU180" s="239">
        <v>4975856.1446024897</v>
      </c>
      <c r="CV180" s="239">
        <v>44.934489169999999</v>
      </c>
      <c r="CW180" s="239">
        <v>-93.613620049999994</v>
      </c>
      <c r="CX180" s="239" t="s">
        <v>379</v>
      </c>
      <c r="CY180" s="239" t="s">
        <v>3215</v>
      </c>
    </row>
    <row r="181" spans="1:103" x14ac:dyDescent="0.25">
      <c r="A181" s="239">
        <v>767280</v>
      </c>
      <c r="B181" s="239">
        <v>4</v>
      </c>
      <c r="C181" s="239">
        <v>15</v>
      </c>
      <c r="D181" s="239">
        <v>8.0649999999999995</v>
      </c>
      <c r="E181" s="239">
        <v>27</v>
      </c>
      <c r="F181" s="239" t="s">
        <v>3161</v>
      </c>
      <c r="H181" s="239" t="s">
        <v>374</v>
      </c>
      <c r="I181" s="239">
        <v>25</v>
      </c>
      <c r="K181" s="239">
        <v>19010492</v>
      </c>
      <c r="M181" s="239">
        <v>12</v>
      </c>
      <c r="N181" s="239">
        <v>1</v>
      </c>
      <c r="O181" s="239">
        <v>2019</v>
      </c>
      <c r="P181" s="239" t="s">
        <v>389</v>
      </c>
      <c r="Q181" s="239">
        <v>16</v>
      </c>
      <c r="R181" s="239">
        <v>98</v>
      </c>
      <c r="S181" s="239">
        <v>5</v>
      </c>
      <c r="T181" s="239">
        <v>0</v>
      </c>
      <c r="U181" s="239">
        <v>2</v>
      </c>
      <c r="V181" s="239">
        <v>13</v>
      </c>
      <c r="W181" s="239">
        <v>10</v>
      </c>
      <c r="X181" s="239">
        <v>28</v>
      </c>
      <c r="Y181" s="239">
        <v>3</v>
      </c>
      <c r="Z181" s="239">
        <v>5</v>
      </c>
      <c r="AB181" s="239">
        <v>5</v>
      </c>
      <c r="AC181" s="239">
        <v>98</v>
      </c>
      <c r="AD181" s="239" t="s">
        <v>2895</v>
      </c>
      <c r="AF181" s="239" t="s">
        <v>2874</v>
      </c>
      <c r="AG181" s="239">
        <v>8</v>
      </c>
      <c r="AH181" s="239">
        <v>2</v>
      </c>
      <c r="AI181" s="239">
        <v>4</v>
      </c>
      <c r="AJ181" s="239">
        <v>4</v>
      </c>
      <c r="AK181" s="239">
        <v>21</v>
      </c>
      <c r="AL181" s="239">
        <v>60</v>
      </c>
      <c r="AM181" s="239" t="s">
        <v>384</v>
      </c>
      <c r="AN181" s="239">
        <v>5</v>
      </c>
      <c r="AO181" s="239">
        <v>71</v>
      </c>
      <c r="AS181" s="239">
        <v>12</v>
      </c>
      <c r="AT181" s="239">
        <v>9</v>
      </c>
      <c r="AU181" s="239">
        <v>35</v>
      </c>
      <c r="AV181" s="239">
        <v>11</v>
      </c>
      <c r="AW181" s="239">
        <v>21</v>
      </c>
      <c r="AX181" s="239">
        <v>2</v>
      </c>
      <c r="AY181" s="239">
        <v>4</v>
      </c>
      <c r="AZ181" s="239">
        <v>3</v>
      </c>
      <c r="BA181" s="239">
        <v>21</v>
      </c>
      <c r="BB181" s="239">
        <v>48</v>
      </c>
      <c r="BC181" s="239" t="s">
        <v>384</v>
      </c>
      <c r="BD181" s="239">
        <v>5</v>
      </c>
      <c r="BE181" s="239">
        <v>1</v>
      </c>
      <c r="BI181" s="239">
        <v>12</v>
      </c>
      <c r="BJ181" s="239">
        <v>9</v>
      </c>
      <c r="BK181" s="239">
        <v>35</v>
      </c>
      <c r="BL181" s="239">
        <v>11</v>
      </c>
      <c r="BM181" s="239">
        <v>21</v>
      </c>
      <c r="CT181" s="239">
        <v>451596.566120565</v>
      </c>
      <c r="CU181" s="239">
        <v>4975871.5963388197</v>
      </c>
      <c r="CV181" s="239">
        <v>44.934629229999999</v>
      </c>
      <c r="CW181" s="239">
        <v>-93.613440370000006</v>
      </c>
      <c r="CX181" s="239" t="s">
        <v>379</v>
      </c>
      <c r="CY181" s="239" t="s">
        <v>3216</v>
      </c>
    </row>
    <row r="182" spans="1:103" x14ac:dyDescent="0.25">
      <c r="A182" s="239">
        <v>11069243</v>
      </c>
      <c r="B182" s="239">
        <v>4</v>
      </c>
      <c r="C182" s="239">
        <v>15</v>
      </c>
      <c r="D182" s="239">
        <v>8.0660000000000007</v>
      </c>
      <c r="E182" s="239">
        <v>27</v>
      </c>
      <c r="F182" s="239" t="s">
        <v>3161</v>
      </c>
      <c r="H182" s="239" t="s">
        <v>374</v>
      </c>
      <c r="I182" s="239">
        <v>25</v>
      </c>
      <c r="K182" s="239">
        <v>15011479</v>
      </c>
      <c r="L182" s="239">
        <v>152720158</v>
      </c>
      <c r="M182" s="239">
        <v>9</v>
      </c>
      <c r="N182" s="239">
        <v>29</v>
      </c>
      <c r="O182" s="239">
        <v>2015</v>
      </c>
      <c r="P182" s="239" t="s">
        <v>391</v>
      </c>
      <c r="Q182" s="239">
        <v>14</v>
      </c>
      <c r="R182" s="239" t="s">
        <v>376</v>
      </c>
      <c r="S182" s="239">
        <v>4</v>
      </c>
      <c r="T182" s="239">
        <v>0</v>
      </c>
      <c r="U182" s="239">
        <v>2</v>
      </c>
      <c r="V182" s="239">
        <v>98</v>
      </c>
      <c r="W182" s="239">
        <v>10</v>
      </c>
      <c r="X182" s="239">
        <v>2</v>
      </c>
      <c r="Y182" s="239">
        <v>1</v>
      </c>
      <c r="Z182" s="239">
        <v>1</v>
      </c>
      <c r="AA182" s="239">
        <v>1</v>
      </c>
      <c r="AB182" s="239">
        <v>1</v>
      </c>
      <c r="AC182" s="239">
        <v>98</v>
      </c>
      <c r="AD182" s="239" t="s">
        <v>3217</v>
      </c>
      <c r="AE182" s="239" t="s">
        <v>3218</v>
      </c>
      <c r="AF182" s="239" t="s">
        <v>2874</v>
      </c>
      <c r="AG182" s="239">
        <v>90</v>
      </c>
      <c r="AH182" s="239">
        <v>2</v>
      </c>
      <c r="AI182" s="239">
        <v>2</v>
      </c>
      <c r="AJ182" s="239">
        <v>4</v>
      </c>
      <c r="AK182" s="239">
        <v>23</v>
      </c>
      <c r="AL182" s="239">
        <v>71</v>
      </c>
      <c r="AM182" s="239" t="s">
        <v>384</v>
      </c>
      <c r="AN182" s="239">
        <v>5</v>
      </c>
      <c r="AO182" s="239">
        <v>1</v>
      </c>
      <c r="AS182" s="239">
        <v>7</v>
      </c>
      <c r="AT182" s="239">
        <v>98</v>
      </c>
      <c r="AU182" s="239">
        <v>35</v>
      </c>
      <c r="AV182" s="239">
        <v>11</v>
      </c>
      <c r="AW182" s="239">
        <v>21</v>
      </c>
      <c r="AX182" s="239">
        <v>2</v>
      </c>
      <c r="AY182" s="239">
        <v>4</v>
      </c>
      <c r="AZ182" s="239">
        <v>4</v>
      </c>
      <c r="BA182" s="239">
        <v>21</v>
      </c>
      <c r="BB182" s="239">
        <v>21</v>
      </c>
      <c r="BC182" s="239" t="s">
        <v>374</v>
      </c>
      <c r="BD182" s="239">
        <v>5</v>
      </c>
      <c r="BE182" s="239">
        <v>5</v>
      </c>
      <c r="BI182" s="239">
        <v>7</v>
      </c>
      <c r="BJ182" s="239">
        <v>98</v>
      </c>
      <c r="BK182" s="239">
        <v>35</v>
      </c>
      <c r="BL182" s="239">
        <v>11</v>
      </c>
      <c r="BM182" s="239">
        <v>21</v>
      </c>
      <c r="CT182" s="239">
        <v>451599</v>
      </c>
      <c r="CU182" s="239">
        <v>4975869</v>
      </c>
      <c r="CV182" s="239">
        <v>44.934610499999998</v>
      </c>
      <c r="CW182" s="239">
        <v>-93.613411900000003</v>
      </c>
      <c r="CX182" s="239" t="s">
        <v>379</v>
      </c>
      <c r="CY182" s="239" t="s">
        <v>3219</v>
      </c>
    </row>
    <row r="183" spans="1:103" x14ac:dyDescent="0.25">
      <c r="A183" s="239">
        <v>769709</v>
      </c>
      <c r="B183" s="239">
        <v>4</v>
      </c>
      <c r="C183" s="239">
        <v>15</v>
      </c>
      <c r="D183" s="239">
        <v>8.0679999999999996</v>
      </c>
      <c r="E183" s="239">
        <v>27</v>
      </c>
      <c r="F183" s="239" t="s">
        <v>3161</v>
      </c>
      <c r="H183" s="239" t="s">
        <v>374</v>
      </c>
      <c r="I183" s="239">
        <v>25</v>
      </c>
      <c r="K183" s="239">
        <v>19010699</v>
      </c>
      <c r="M183" s="239">
        <v>12</v>
      </c>
      <c r="N183" s="239">
        <v>9</v>
      </c>
      <c r="O183" s="239">
        <v>2019</v>
      </c>
      <c r="P183" s="239" t="s">
        <v>381</v>
      </c>
      <c r="Q183" s="239">
        <v>16</v>
      </c>
      <c r="R183" s="239" t="s">
        <v>376</v>
      </c>
      <c r="S183" s="239">
        <v>5</v>
      </c>
      <c r="T183" s="239">
        <v>0</v>
      </c>
      <c r="U183" s="239">
        <v>2</v>
      </c>
      <c r="V183" s="239">
        <v>12</v>
      </c>
      <c r="W183" s="239">
        <v>10</v>
      </c>
      <c r="X183" s="239">
        <v>99</v>
      </c>
      <c r="Y183" s="239">
        <v>1</v>
      </c>
      <c r="Z183" s="239">
        <v>2</v>
      </c>
      <c r="AB183" s="239">
        <v>2</v>
      </c>
      <c r="AC183" s="239">
        <v>98</v>
      </c>
      <c r="AD183" s="239" t="s">
        <v>2895</v>
      </c>
      <c r="AF183" s="239" t="s">
        <v>2874</v>
      </c>
      <c r="AG183" s="239">
        <v>7</v>
      </c>
      <c r="AH183" s="239">
        <v>2</v>
      </c>
      <c r="AI183" s="239">
        <v>3</v>
      </c>
      <c r="AJ183" s="239">
        <v>4</v>
      </c>
      <c r="AK183" s="239">
        <v>26</v>
      </c>
      <c r="AL183" s="239">
        <v>66</v>
      </c>
      <c r="AM183" s="239" t="s">
        <v>374</v>
      </c>
      <c r="AN183" s="239">
        <v>5</v>
      </c>
      <c r="AO183" s="239">
        <v>1</v>
      </c>
      <c r="AS183" s="239">
        <v>12</v>
      </c>
      <c r="AT183" s="239">
        <v>9</v>
      </c>
      <c r="AU183" s="239">
        <v>35</v>
      </c>
      <c r="AV183" s="239">
        <v>11</v>
      </c>
      <c r="AW183" s="239">
        <v>21</v>
      </c>
      <c r="AX183" s="239">
        <v>2</v>
      </c>
      <c r="AY183" s="239">
        <v>2</v>
      </c>
      <c r="AZ183" s="239">
        <v>4</v>
      </c>
      <c r="BA183" s="239">
        <v>21</v>
      </c>
      <c r="BB183" s="239">
        <v>24</v>
      </c>
      <c r="BC183" s="239" t="s">
        <v>374</v>
      </c>
      <c r="BD183" s="239">
        <v>5</v>
      </c>
      <c r="BE183" s="239">
        <v>4</v>
      </c>
      <c r="BI183" s="239">
        <v>12</v>
      </c>
      <c r="BJ183" s="239">
        <v>9</v>
      </c>
      <c r="BK183" s="239">
        <v>35</v>
      </c>
      <c r="BL183" s="239">
        <v>11</v>
      </c>
      <c r="BM183" s="239">
        <v>21</v>
      </c>
      <c r="CT183" s="239">
        <v>451602.12238167803</v>
      </c>
      <c r="CU183" s="239">
        <v>4975881.2800694304</v>
      </c>
      <c r="CV183" s="239">
        <v>44.934716780000002</v>
      </c>
      <c r="CW183" s="239">
        <v>-93.613370889999999</v>
      </c>
      <c r="CX183" s="239" t="s">
        <v>379</v>
      </c>
      <c r="CY183" s="239" t="s">
        <v>3220</v>
      </c>
    </row>
    <row r="184" spans="1:103" x14ac:dyDescent="0.25">
      <c r="A184" s="239">
        <v>652011</v>
      </c>
      <c r="B184" s="239">
        <v>4</v>
      </c>
      <c r="C184" s="239">
        <v>15</v>
      </c>
      <c r="D184" s="239">
        <v>8.0830000000000002</v>
      </c>
      <c r="E184" s="239">
        <v>27</v>
      </c>
      <c r="F184" s="239" t="s">
        <v>3161</v>
      </c>
      <c r="H184" s="239" t="s">
        <v>374</v>
      </c>
      <c r="I184" s="239">
        <v>25</v>
      </c>
      <c r="K184" s="239">
        <v>18011404</v>
      </c>
      <c r="M184" s="239">
        <v>10</v>
      </c>
      <c r="N184" s="239">
        <v>15</v>
      </c>
      <c r="O184" s="239">
        <v>2018</v>
      </c>
      <c r="P184" s="239" t="s">
        <v>381</v>
      </c>
      <c r="Q184" s="239">
        <v>8</v>
      </c>
      <c r="R184" s="239" t="s">
        <v>393</v>
      </c>
      <c r="S184" s="239">
        <v>5</v>
      </c>
      <c r="T184" s="239">
        <v>0</v>
      </c>
      <c r="U184" s="239">
        <v>3</v>
      </c>
      <c r="V184" s="239">
        <v>12</v>
      </c>
      <c r="W184" s="239">
        <v>10</v>
      </c>
      <c r="X184" s="239">
        <v>2</v>
      </c>
      <c r="Y184" s="239">
        <v>2</v>
      </c>
      <c r="Z184" s="239">
        <v>1</v>
      </c>
      <c r="AB184" s="239">
        <v>1</v>
      </c>
      <c r="AC184" s="239">
        <v>98</v>
      </c>
      <c r="AD184" s="239" t="s">
        <v>2895</v>
      </c>
      <c r="AF184" s="239" t="s">
        <v>2874</v>
      </c>
      <c r="AG184" s="239">
        <v>7</v>
      </c>
      <c r="AH184" s="239">
        <v>2</v>
      </c>
      <c r="AI184" s="239">
        <v>6</v>
      </c>
      <c r="AJ184" s="239">
        <v>3</v>
      </c>
      <c r="AK184" s="239">
        <v>21</v>
      </c>
      <c r="AL184" s="239">
        <v>26</v>
      </c>
      <c r="AM184" s="239" t="s">
        <v>374</v>
      </c>
      <c r="AN184" s="239">
        <v>5</v>
      </c>
      <c r="AO184" s="239">
        <v>74</v>
      </c>
      <c r="AS184" s="239">
        <v>12</v>
      </c>
      <c r="AT184" s="239">
        <v>9</v>
      </c>
      <c r="AU184" s="239">
        <v>35</v>
      </c>
      <c r="AV184" s="239">
        <v>11</v>
      </c>
      <c r="AW184" s="239">
        <v>21</v>
      </c>
      <c r="AX184" s="239">
        <v>2</v>
      </c>
      <c r="AY184" s="239">
        <v>3</v>
      </c>
      <c r="AZ184" s="239">
        <v>3</v>
      </c>
      <c r="BA184" s="239">
        <v>90</v>
      </c>
      <c r="BB184" s="239">
        <v>27</v>
      </c>
      <c r="BC184" s="239" t="s">
        <v>374</v>
      </c>
      <c r="BD184" s="239">
        <v>5</v>
      </c>
      <c r="BE184" s="239">
        <v>1</v>
      </c>
      <c r="BI184" s="239">
        <v>12</v>
      </c>
      <c r="BJ184" s="239">
        <v>9</v>
      </c>
      <c r="BK184" s="239">
        <v>35</v>
      </c>
      <c r="BL184" s="239">
        <v>11</v>
      </c>
      <c r="BM184" s="239">
        <v>21</v>
      </c>
      <c r="BN184" s="239">
        <v>2</v>
      </c>
      <c r="BO184" s="239">
        <v>3</v>
      </c>
      <c r="BP184" s="239">
        <v>3</v>
      </c>
      <c r="BQ184" s="239">
        <v>90</v>
      </c>
      <c r="BR184" s="239">
        <v>36</v>
      </c>
      <c r="BS184" s="239" t="s">
        <v>374</v>
      </c>
      <c r="BT184" s="239">
        <v>5</v>
      </c>
      <c r="BU184" s="239">
        <v>1</v>
      </c>
      <c r="BY184" s="239">
        <v>12</v>
      </c>
      <c r="BZ184" s="239">
        <v>9</v>
      </c>
      <c r="CA184" s="239">
        <v>35</v>
      </c>
      <c r="CB184" s="239">
        <v>11</v>
      </c>
      <c r="CC184" s="239">
        <v>21</v>
      </c>
      <c r="CT184" s="239">
        <v>451627.25034861598</v>
      </c>
      <c r="CU184" s="239">
        <v>4975865.1404538099</v>
      </c>
      <c r="CV184" s="239">
        <v>44.934573210000003</v>
      </c>
      <c r="CW184" s="239">
        <v>-93.613050900000005</v>
      </c>
      <c r="CX184" s="239" t="s">
        <v>379</v>
      </c>
      <c r="CY184" s="239" t="s">
        <v>3221</v>
      </c>
    </row>
    <row r="185" spans="1:103" x14ac:dyDescent="0.25">
      <c r="A185" s="239">
        <v>10721172</v>
      </c>
      <c r="B185" s="239">
        <v>4</v>
      </c>
      <c r="C185" s="239">
        <v>15</v>
      </c>
      <c r="D185" s="239">
        <v>8.1219999999999999</v>
      </c>
      <c r="E185" s="239">
        <v>27</v>
      </c>
      <c r="F185" s="239" t="s">
        <v>3161</v>
      </c>
      <c r="H185" s="239" t="s">
        <v>374</v>
      </c>
      <c r="I185" s="239">
        <v>25</v>
      </c>
      <c r="K185" s="239">
        <v>1102491</v>
      </c>
      <c r="L185" s="239">
        <v>111360036</v>
      </c>
      <c r="M185" s="239">
        <v>4</v>
      </c>
      <c r="N185" s="239">
        <v>16</v>
      </c>
      <c r="O185" s="239">
        <v>2011</v>
      </c>
      <c r="P185" s="239" t="s">
        <v>386</v>
      </c>
      <c r="Q185" s="239">
        <v>15</v>
      </c>
      <c r="S185" s="239">
        <v>5</v>
      </c>
      <c r="T185" s="239">
        <v>0</v>
      </c>
      <c r="U185" s="239">
        <v>3</v>
      </c>
      <c r="V185" s="239">
        <v>1</v>
      </c>
      <c r="W185" s="239">
        <v>83</v>
      </c>
      <c r="X185" s="239">
        <v>4</v>
      </c>
      <c r="Y185" s="239">
        <v>1</v>
      </c>
      <c r="Z185" s="239">
        <v>2</v>
      </c>
      <c r="AB185" s="239">
        <v>1</v>
      </c>
      <c r="AC185" s="239">
        <v>98</v>
      </c>
      <c r="AF185" s="239" t="s">
        <v>2874</v>
      </c>
      <c r="AG185" s="239">
        <v>7</v>
      </c>
      <c r="AH185" s="239">
        <v>2</v>
      </c>
      <c r="AI185" s="239">
        <v>2</v>
      </c>
      <c r="AJ185" s="239">
        <v>3</v>
      </c>
      <c r="AK185" s="239">
        <v>24</v>
      </c>
      <c r="AL185" s="239">
        <v>51</v>
      </c>
      <c r="AM185" s="239" t="s">
        <v>384</v>
      </c>
      <c r="AN185" s="239">
        <v>5</v>
      </c>
      <c r="AO185" s="239">
        <v>8</v>
      </c>
      <c r="AP185" s="239">
        <v>10</v>
      </c>
      <c r="AS185" s="239">
        <v>7</v>
      </c>
      <c r="AT185" s="239">
        <v>98</v>
      </c>
      <c r="AU185" s="239">
        <v>35</v>
      </c>
      <c r="AV185" s="239">
        <v>11</v>
      </c>
      <c r="AW185" s="239">
        <v>21</v>
      </c>
      <c r="AX185" s="239">
        <v>2</v>
      </c>
      <c r="AY185" s="239">
        <v>3</v>
      </c>
      <c r="AZ185" s="239">
        <v>3</v>
      </c>
      <c r="BA185" s="239">
        <v>8</v>
      </c>
      <c r="BB185" s="239">
        <v>39</v>
      </c>
      <c r="BC185" s="239" t="s">
        <v>374</v>
      </c>
      <c r="BD185" s="239">
        <v>5</v>
      </c>
      <c r="BE185" s="239">
        <v>1</v>
      </c>
      <c r="BI185" s="239">
        <v>7</v>
      </c>
      <c r="BJ185" s="239">
        <v>98</v>
      </c>
      <c r="BK185" s="239">
        <v>35</v>
      </c>
      <c r="BL185" s="239">
        <v>11</v>
      </c>
      <c r="BM185" s="239">
        <v>21</v>
      </c>
      <c r="BN185" s="239">
        <v>2</v>
      </c>
      <c r="BO185" s="239">
        <v>2</v>
      </c>
      <c r="BP185" s="239">
        <v>3</v>
      </c>
      <c r="BQ185" s="239">
        <v>21</v>
      </c>
      <c r="BR185" s="239">
        <v>22</v>
      </c>
      <c r="BS185" s="239" t="s">
        <v>374</v>
      </c>
      <c r="BT185" s="239">
        <v>5</v>
      </c>
      <c r="BU185" s="239">
        <v>5</v>
      </c>
      <c r="BV185" s="239">
        <v>15</v>
      </c>
      <c r="BY185" s="239">
        <v>7</v>
      </c>
      <c r="BZ185" s="239">
        <v>98</v>
      </c>
      <c r="CA185" s="239">
        <v>35</v>
      </c>
      <c r="CB185" s="239">
        <v>11</v>
      </c>
      <c r="CC185" s="239">
        <v>21</v>
      </c>
      <c r="CT185" s="239">
        <v>451690</v>
      </c>
      <c r="CU185" s="239">
        <v>4975867</v>
      </c>
      <c r="CV185" s="239">
        <v>44.934595999999999</v>
      </c>
      <c r="CW185" s="239">
        <v>-93.612258999999995</v>
      </c>
      <c r="CX185" s="239" t="s">
        <v>379</v>
      </c>
    </row>
    <row r="186" spans="1:103" x14ac:dyDescent="0.25">
      <c r="A186" s="239">
        <v>10903748</v>
      </c>
      <c r="B186" s="239">
        <v>4</v>
      </c>
      <c r="C186" s="239">
        <v>15</v>
      </c>
      <c r="D186" s="239">
        <v>8.1219999999999999</v>
      </c>
      <c r="E186" s="239">
        <v>27</v>
      </c>
      <c r="F186" s="239" t="s">
        <v>3161</v>
      </c>
      <c r="H186" s="239" t="s">
        <v>374</v>
      </c>
      <c r="I186" s="239">
        <v>25</v>
      </c>
      <c r="K186" s="239" t="s">
        <v>3222</v>
      </c>
      <c r="L186" s="239">
        <v>132950085</v>
      </c>
      <c r="M186" s="239">
        <v>10</v>
      </c>
      <c r="N186" s="239">
        <v>22</v>
      </c>
      <c r="O186" s="239">
        <v>2013</v>
      </c>
      <c r="P186" s="239" t="s">
        <v>391</v>
      </c>
      <c r="Q186" s="239">
        <v>7</v>
      </c>
      <c r="S186" s="239">
        <v>4</v>
      </c>
      <c r="T186" s="239">
        <v>0</v>
      </c>
      <c r="U186" s="239">
        <v>2</v>
      </c>
      <c r="V186" s="239">
        <v>1</v>
      </c>
      <c r="W186" s="239">
        <v>10</v>
      </c>
      <c r="X186" s="239">
        <v>2</v>
      </c>
      <c r="Y186" s="239">
        <v>2</v>
      </c>
      <c r="Z186" s="239">
        <v>2</v>
      </c>
      <c r="AA186" s="239">
        <v>2</v>
      </c>
      <c r="AB186" s="239">
        <v>1</v>
      </c>
      <c r="AC186" s="239">
        <v>98</v>
      </c>
      <c r="AD186" s="239" t="s">
        <v>2994</v>
      </c>
      <c r="AE186" s="239" t="s">
        <v>3223</v>
      </c>
      <c r="AF186" s="239" t="s">
        <v>2874</v>
      </c>
      <c r="AG186" s="239">
        <v>7</v>
      </c>
      <c r="AH186" s="239">
        <v>2</v>
      </c>
      <c r="AI186" s="239">
        <v>4</v>
      </c>
      <c r="AJ186" s="239">
        <v>3</v>
      </c>
      <c r="AK186" s="239">
        <v>8</v>
      </c>
      <c r="AL186" s="239">
        <v>51</v>
      </c>
      <c r="AM186" s="239" t="s">
        <v>384</v>
      </c>
      <c r="AN186" s="239">
        <v>5</v>
      </c>
      <c r="AO186" s="239">
        <v>1</v>
      </c>
      <c r="AP186" s="239">
        <v>1</v>
      </c>
      <c r="AS186" s="239">
        <v>5</v>
      </c>
      <c r="AT186" s="239">
        <v>98</v>
      </c>
      <c r="AU186" s="239">
        <v>35</v>
      </c>
      <c r="AV186" s="239">
        <v>11</v>
      </c>
      <c r="AW186" s="239">
        <v>22</v>
      </c>
      <c r="AX186" s="239">
        <v>2</v>
      </c>
      <c r="AY186" s="239">
        <v>2</v>
      </c>
      <c r="AZ186" s="239">
        <v>3</v>
      </c>
      <c r="BA186" s="239">
        <v>26</v>
      </c>
      <c r="BB186" s="239">
        <v>29</v>
      </c>
      <c r="BC186" s="239" t="s">
        <v>384</v>
      </c>
      <c r="BD186" s="239">
        <v>5</v>
      </c>
      <c r="BE186" s="239">
        <v>9</v>
      </c>
      <c r="BF186" s="239">
        <v>1</v>
      </c>
      <c r="BI186" s="239">
        <v>5</v>
      </c>
      <c r="BJ186" s="239">
        <v>98</v>
      </c>
      <c r="BK186" s="239">
        <v>35</v>
      </c>
      <c r="BL186" s="239">
        <v>11</v>
      </c>
      <c r="BM186" s="239">
        <v>22</v>
      </c>
      <c r="CT186" s="239">
        <v>451690</v>
      </c>
      <c r="CU186" s="239">
        <v>4975867</v>
      </c>
      <c r="CV186" s="239">
        <v>44.934595999999999</v>
      </c>
      <c r="CW186" s="239">
        <v>-93.612258999999995</v>
      </c>
      <c r="CX186" s="239" t="s">
        <v>379</v>
      </c>
      <c r="CY186" s="239" t="s">
        <v>3224</v>
      </c>
    </row>
    <row r="187" spans="1:103" x14ac:dyDescent="0.25">
      <c r="A187" s="239">
        <v>325898</v>
      </c>
      <c r="B187" s="239">
        <v>4</v>
      </c>
      <c r="C187" s="239">
        <v>15</v>
      </c>
      <c r="D187" s="239">
        <v>8.1389999999999993</v>
      </c>
      <c r="E187" s="239">
        <v>27</v>
      </c>
      <c r="F187" s="239" t="s">
        <v>3161</v>
      </c>
      <c r="H187" s="239" t="s">
        <v>374</v>
      </c>
      <c r="I187" s="239">
        <v>25</v>
      </c>
      <c r="K187" s="239" t="s">
        <v>3225</v>
      </c>
      <c r="M187" s="239">
        <v>2</v>
      </c>
      <c r="N187" s="239">
        <v>3</v>
      </c>
      <c r="O187" s="239">
        <v>2016</v>
      </c>
      <c r="P187" s="239" t="s">
        <v>375</v>
      </c>
      <c r="Q187" s="239">
        <v>8</v>
      </c>
      <c r="R187" s="239" t="s">
        <v>393</v>
      </c>
      <c r="S187" s="239">
        <v>5</v>
      </c>
      <c r="T187" s="239">
        <v>0</v>
      </c>
      <c r="U187" s="239">
        <v>1</v>
      </c>
      <c r="W187" s="239">
        <v>28</v>
      </c>
      <c r="X187" s="239">
        <v>4</v>
      </c>
      <c r="Y187" s="239">
        <v>1</v>
      </c>
      <c r="Z187" s="239">
        <v>1</v>
      </c>
      <c r="AA187" s="239">
        <v>90</v>
      </c>
      <c r="AB187" s="239">
        <v>4</v>
      </c>
      <c r="AC187" s="239">
        <v>98</v>
      </c>
      <c r="AD187" s="239" t="s">
        <v>2895</v>
      </c>
      <c r="AF187" s="239" t="s">
        <v>2874</v>
      </c>
      <c r="AG187" s="239">
        <v>3</v>
      </c>
      <c r="AH187" s="239">
        <v>2</v>
      </c>
      <c r="AI187" s="239">
        <v>4</v>
      </c>
      <c r="AJ187" s="239">
        <v>3</v>
      </c>
      <c r="AK187" s="239">
        <v>27</v>
      </c>
      <c r="AL187" s="239">
        <v>50</v>
      </c>
      <c r="AM187" s="239" t="s">
        <v>374</v>
      </c>
      <c r="AN187" s="239">
        <v>5</v>
      </c>
      <c r="AO187" s="239">
        <v>99</v>
      </c>
      <c r="AS187" s="239">
        <v>12</v>
      </c>
      <c r="AT187" s="239">
        <v>98</v>
      </c>
      <c r="AU187" s="239">
        <v>35</v>
      </c>
      <c r="AV187" s="239">
        <v>11</v>
      </c>
      <c r="AW187" s="239">
        <v>21</v>
      </c>
      <c r="CT187" s="239">
        <v>451710.977276569</v>
      </c>
      <c r="CU187" s="239">
        <v>4975870.1081835097</v>
      </c>
      <c r="CV187" s="239">
        <v>44.934623620000004</v>
      </c>
      <c r="CW187" s="239">
        <v>-93.611990320000004</v>
      </c>
      <c r="CX187" s="239" t="s">
        <v>379</v>
      </c>
      <c r="CY187" s="239" t="s">
        <v>3226</v>
      </c>
    </row>
    <row r="188" spans="1:103" x14ac:dyDescent="0.25">
      <c r="A188" s="239">
        <v>10798633</v>
      </c>
      <c r="B188" s="239">
        <v>4</v>
      </c>
      <c r="C188" s="239">
        <v>15</v>
      </c>
      <c r="D188" s="239">
        <v>8.1660000000000004</v>
      </c>
      <c r="E188" s="239">
        <v>27</v>
      </c>
      <c r="F188" s="239" t="s">
        <v>3161</v>
      </c>
      <c r="H188" s="239" t="s">
        <v>374</v>
      </c>
      <c r="I188" s="239">
        <v>25</v>
      </c>
      <c r="K188" s="239" t="s">
        <v>3227</v>
      </c>
      <c r="L188" s="239">
        <v>121740109</v>
      </c>
      <c r="M188" s="239">
        <v>6</v>
      </c>
      <c r="N188" s="239">
        <v>22</v>
      </c>
      <c r="O188" s="239">
        <v>2012</v>
      </c>
      <c r="P188" s="239" t="s">
        <v>383</v>
      </c>
      <c r="Q188" s="239">
        <v>12</v>
      </c>
      <c r="S188" s="239">
        <v>5</v>
      </c>
      <c r="T188" s="239">
        <v>0</v>
      </c>
      <c r="U188" s="239">
        <v>2</v>
      </c>
      <c r="V188" s="239">
        <v>5</v>
      </c>
      <c r="W188" s="239">
        <v>10</v>
      </c>
      <c r="X188" s="239">
        <v>2</v>
      </c>
      <c r="Y188" s="239">
        <v>1</v>
      </c>
      <c r="Z188" s="239">
        <v>1</v>
      </c>
      <c r="AA188" s="239">
        <v>1</v>
      </c>
      <c r="AB188" s="239">
        <v>1</v>
      </c>
      <c r="AC188" s="239">
        <v>98</v>
      </c>
      <c r="AD188" s="239" t="s">
        <v>3228</v>
      </c>
      <c r="AF188" s="239" t="s">
        <v>2874</v>
      </c>
      <c r="AG188" s="239">
        <v>10</v>
      </c>
      <c r="AH188" s="239">
        <v>2</v>
      </c>
      <c r="AI188" s="239">
        <v>2</v>
      </c>
      <c r="AJ188" s="239">
        <v>2</v>
      </c>
      <c r="AK188" s="239">
        <v>24</v>
      </c>
      <c r="AL188" s="239">
        <v>41</v>
      </c>
      <c r="AM188" s="239" t="s">
        <v>384</v>
      </c>
      <c r="AN188" s="239">
        <v>5</v>
      </c>
      <c r="AO188" s="239">
        <v>2</v>
      </c>
      <c r="AP188" s="239">
        <v>20</v>
      </c>
      <c r="AS188" s="239">
        <v>7</v>
      </c>
      <c r="AT188" s="239">
        <v>98</v>
      </c>
      <c r="AU188" s="239">
        <v>35</v>
      </c>
      <c r="AV188" s="239">
        <v>11</v>
      </c>
      <c r="AW188" s="239">
        <v>21</v>
      </c>
      <c r="AX188" s="239">
        <v>2</v>
      </c>
      <c r="AY188" s="239">
        <v>4</v>
      </c>
      <c r="AZ188" s="239">
        <v>3</v>
      </c>
      <c r="BA188" s="239">
        <v>21</v>
      </c>
      <c r="BB188" s="239">
        <v>60</v>
      </c>
      <c r="BC188" s="239" t="s">
        <v>374</v>
      </c>
      <c r="BD188" s="239">
        <v>5</v>
      </c>
      <c r="BE188" s="239">
        <v>1</v>
      </c>
      <c r="BF188" s="239">
        <v>1</v>
      </c>
      <c r="BI188" s="239">
        <v>7</v>
      </c>
      <c r="BJ188" s="239">
        <v>98</v>
      </c>
      <c r="BK188" s="239">
        <v>35</v>
      </c>
      <c r="BL188" s="239">
        <v>11</v>
      </c>
      <c r="BM188" s="239">
        <v>21</v>
      </c>
      <c r="CT188" s="239">
        <v>451760</v>
      </c>
      <c r="CU188" s="239">
        <v>4975867</v>
      </c>
      <c r="CV188" s="239">
        <v>44.934598000000001</v>
      </c>
      <c r="CW188" s="239">
        <v>-93.611370199999996</v>
      </c>
      <c r="CX188" s="239" t="s">
        <v>379</v>
      </c>
      <c r="CY188" s="239" t="s">
        <v>3229</v>
      </c>
    </row>
    <row r="189" spans="1:103" x14ac:dyDescent="0.25">
      <c r="A189" s="239">
        <v>10724490</v>
      </c>
      <c r="B189" s="239">
        <v>4</v>
      </c>
      <c r="C189" s="239">
        <v>15</v>
      </c>
      <c r="D189" s="239">
        <v>8.1669999999999998</v>
      </c>
      <c r="E189" s="239">
        <v>27</v>
      </c>
      <c r="F189" s="239" t="s">
        <v>3161</v>
      </c>
      <c r="H189" s="239" t="s">
        <v>374</v>
      </c>
      <c r="I189" s="239">
        <v>25</v>
      </c>
      <c r="K189" s="239">
        <v>1232270</v>
      </c>
      <c r="L189" s="239">
        <v>111970095</v>
      </c>
      <c r="M189" s="239">
        <v>7</v>
      </c>
      <c r="N189" s="239">
        <v>16</v>
      </c>
      <c r="O189" s="239">
        <v>2011</v>
      </c>
      <c r="P189" s="239" t="s">
        <v>386</v>
      </c>
      <c r="Q189" s="239">
        <v>16</v>
      </c>
      <c r="S189" s="239">
        <v>5</v>
      </c>
      <c r="T189" s="239">
        <v>0</v>
      </c>
      <c r="U189" s="239">
        <v>2</v>
      </c>
      <c r="V189" s="239">
        <v>7</v>
      </c>
      <c r="W189" s="239">
        <v>11</v>
      </c>
      <c r="X189" s="239">
        <v>2</v>
      </c>
      <c r="Y189" s="239">
        <v>1</v>
      </c>
      <c r="Z189" s="239">
        <v>1</v>
      </c>
      <c r="AA189" s="239">
        <v>1</v>
      </c>
      <c r="AB189" s="239">
        <v>1</v>
      </c>
      <c r="AC189" s="239">
        <v>98</v>
      </c>
      <c r="AD189" s="239" t="s">
        <v>3230</v>
      </c>
      <c r="AE189" s="239" t="s">
        <v>3203</v>
      </c>
      <c r="AF189" s="239" t="s">
        <v>2874</v>
      </c>
      <c r="AG189" s="239">
        <v>90</v>
      </c>
      <c r="AH189" s="239">
        <v>3</v>
      </c>
      <c r="AI189" s="239">
        <v>4</v>
      </c>
      <c r="AJ189" s="239">
        <v>1</v>
      </c>
      <c r="AK189" s="239">
        <v>1</v>
      </c>
      <c r="AL189" s="239">
        <v>41</v>
      </c>
      <c r="AM189" s="239" t="s">
        <v>374</v>
      </c>
      <c r="AN189" s="239">
        <v>5</v>
      </c>
      <c r="AO189" s="239">
        <v>1</v>
      </c>
      <c r="AP189" s="239">
        <v>1</v>
      </c>
      <c r="AS189" s="239">
        <v>7</v>
      </c>
      <c r="AT189" s="239">
        <v>98</v>
      </c>
      <c r="AU189" s="239">
        <v>35</v>
      </c>
      <c r="AV189" s="239">
        <v>11</v>
      </c>
      <c r="AW189" s="239">
        <v>21</v>
      </c>
      <c r="AX189" s="239">
        <v>0</v>
      </c>
      <c r="AY189" s="239">
        <v>4</v>
      </c>
      <c r="AZ189" s="239">
        <v>3</v>
      </c>
      <c r="BB189" s="239">
        <v>55</v>
      </c>
      <c r="BC189" s="239" t="s">
        <v>374</v>
      </c>
      <c r="BD189" s="239">
        <v>5</v>
      </c>
      <c r="BE189" s="239">
        <v>1</v>
      </c>
      <c r="BF189" s="239">
        <v>15</v>
      </c>
      <c r="BG189" s="239">
        <v>8</v>
      </c>
      <c r="BI189" s="239">
        <v>7</v>
      </c>
      <c r="BJ189" s="239">
        <v>98</v>
      </c>
      <c r="BK189" s="239">
        <v>35</v>
      </c>
      <c r="BL189" s="239">
        <v>11</v>
      </c>
      <c r="BM189" s="239">
        <v>21</v>
      </c>
      <c r="CT189" s="239">
        <v>451761</v>
      </c>
      <c r="CU189" s="239">
        <v>4975867</v>
      </c>
      <c r="CV189" s="239">
        <v>44.934598000000001</v>
      </c>
      <c r="CW189" s="239">
        <v>-93.611350000000002</v>
      </c>
      <c r="CX189" s="239" t="s">
        <v>379</v>
      </c>
      <c r="CY189" s="239" t="s">
        <v>3231</v>
      </c>
    </row>
    <row r="190" spans="1:103" x14ac:dyDescent="0.25">
      <c r="A190" s="239">
        <v>725262</v>
      </c>
      <c r="B190" s="239">
        <v>4</v>
      </c>
      <c r="C190" s="239">
        <v>15</v>
      </c>
      <c r="D190" s="239">
        <v>8.1669999999999998</v>
      </c>
      <c r="E190" s="239">
        <v>27</v>
      </c>
      <c r="F190" s="239" t="s">
        <v>3161</v>
      </c>
      <c r="H190" s="239" t="s">
        <v>374</v>
      </c>
      <c r="I190" s="239">
        <v>25</v>
      </c>
      <c r="K190" s="239">
        <v>19004761</v>
      </c>
      <c r="M190" s="239">
        <v>6</v>
      </c>
      <c r="N190" s="239">
        <v>7</v>
      </c>
      <c r="O190" s="239">
        <v>2019</v>
      </c>
      <c r="P190" s="239" t="s">
        <v>383</v>
      </c>
      <c r="Q190" s="239">
        <v>17</v>
      </c>
      <c r="S190" s="239">
        <v>5</v>
      </c>
      <c r="T190" s="239">
        <v>0</v>
      </c>
      <c r="U190" s="239">
        <v>2</v>
      </c>
      <c r="V190" s="239">
        <v>12</v>
      </c>
      <c r="W190" s="239">
        <v>10</v>
      </c>
      <c r="X190" s="239">
        <v>2</v>
      </c>
      <c r="Y190" s="239">
        <v>1</v>
      </c>
      <c r="Z190" s="239">
        <v>1</v>
      </c>
      <c r="AB190" s="239">
        <v>1</v>
      </c>
      <c r="AC190" s="239">
        <v>98</v>
      </c>
      <c r="AD190" s="239" t="s">
        <v>2895</v>
      </c>
      <c r="AF190" s="239" t="s">
        <v>2874</v>
      </c>
      <c r="AG190" s="239">
        <v>7</v>
      </c>
      <c r="AH190" s="239">
        <v>2</v>
      </c>
      <c r="AI190" s="239">
        <v>3</v>
      </c>
      <c r="AJ190" s="239">
        <v>3</v>
      </c>
      <c r="AK190" s="239">
        <v>34</v>
      </c>
      <c r="AL190" s="239">
        <v>22</v>
      </c>
      <c r="AM190" s="239" t="s">
        <v>374</v>
      </c>
      <c r="AN190" s="239">
        <v>5</v>
      </c>
      <c r="AO190" s="239">
        <v>1</v>
      </c>
      <c r="AS190" s="239">
        <v>12</v>
      </c>
      <c r="AT190" s="239">
        <v>9</v>
      </c>
      <c r="AU190" s="239">
        <v>35</v>
      </c>
      <c r="AV190" s="239">
        <v>11</v>
      </c>
      <c r="AW190" s="239">
        <v>21</v>
      </c>
      <c r="AX190" s="239">
        <v>2</v>
      </c>
      <c r="AY190" s="239">
        <v>4</v>
      </c>
      <c r="AZ190" s="239">
        <v>3</v>
      </c>
      <c r="BA190" s="239">
        <v>21</v>
      </c>
      <c r="BB190" s="239">
        <v>17</v>
      </c>
      <c r="BC190" s="239" t="s">
        <v>374</v>
      </c>
      <c r="BD190" s="239">
        <v>5</v>
      </c>
      <c r="BE190" s="239">
        <v>74</v>
      </c>
      <c r="BI190" s="239">
        <v>12</v>
      </c>
      <c r="BJ190" s="239">
        <v>9</v>
      </c>
      <c r="BK190" s="239">
        <v>35</v>
      </c>
      <c r="BL190" s="239">
        <v>11</v>
      </c>
      <c r="BM190" s="239">
        <v>21</v>
      </c>
      <c r="CT190" s="239">
        <v>451762.22750417801</v>
      </c>
      <c r="CU190" s="239">
        <v>4975853.0776535701</v>
      </c>
      <c r="CV190" s="239">
        <v>44.934473789999998</v>
      </c>
      <c r="CW190" s="239">
        <v>-93.611339220000005</v>
      </c>
      <c r="CX190" s="239" t="s">
        <v>379</v>
      </c>
      <c r="CY190" s="239" t="s">
        <v>3232</v>
      </c>
    </row>
    <row r="191" spans="1:103" x14ac:dyDescent="0.25">
      <c r="A191" s="239">
        <v>732344</v>
      </c>
      <c r="B191" s="239">
        <v>4</v>
      </c>
      <c r="C191" s="239">
        <v>15</v>
      </c>
      <c r="D191" s="239">
        <v>8.1690000000000005</v>
      </c>
      <c r="E191" s="239">
        <v>27</v>
      </c>
      <c r="F191" s="239" t="s">
        <v>3161</v>
      </c>
      <c r="H191" s="239" t="s">
        <v>374</v>
      </c>
      <c r="I191" s="239">
        <v>25</v>
      </c>
      <c r="K191" s="239" t="s">
        <v>3233</v>
      </c>
      <c r="M191" s="239">
        <v>7</v>
      </c>
      <c r="N191" s="239">
        <v>8</v>
      </c>
      <c r="O191" s="239">
        <v>2019</v>
      </c>
      <c r="P191" s="239" t="s">
        <v>381</v>
      </c>
      <c r="Q191" s="239">
        <v>17</v>
      </c>
      <c r="R191" s="239" t="s">
        <v>376</v>
      </c>
      <c r="S191" s="239">
        <v>5</v>
      </c>
      <c r="T191" s="239">
        <v>0</v>
      </c>
      <c r="U191" s="239">
        <v>3</v>
      </c>
      <c r="V191" s="239">
        <v>12</v>
      </c>
      <c r="W191" s="239">
        <v>10</v>
      </c>
      <c r="X191" s="239">
        <v>2</v>
      </c>
      <c r="Y191" s="239">
        <v>1</v>
      </c>
      <c r="Z191" s="239">
        <v>1</v>
      </c>
      <c r="AB191" s="239">
        <v>1</v>
      </c>
      <c r="AC191" s="239">
        <v>98</v>
      </c>
      <c r="AD191" s="239" t="s">
        <v>2895</v>
      </c>
      <c r="AF191" s="239" t="s">
        <v>2874</v>
      </c>
      <c r="AG191" s="239">
        <v>7</v>
      </c>
      <c r="AH191" s="239">
        <v>2</v>
      </c>
      <c r="AI191" s="239">
        <v>2</v>
      </c>
      <c r="AJ191" s="239">
        <v>4</v>
      </c>
      <c r="AK191" s="239">
        <v>26</v>
      </c>
      <c r="AL191" s="239">
        <v>29</v>
      </c>
      <c r="AM191" s="239" t="s">
        <v>374</v>
      </c>
      <c r="AN191" s="239">
        <v>5</v>
      </c>
      <c r="AO191" s="239">
        <v>1</v>
      </c>
      <c r="AS191" s="239">
        <v>12</v>
      </c>
      <c r="AT191" s="239">
        <v>9</v>
      </c>
      <c r="AU191" s="239">
        <v>35</v>
      </c>
      <c r="AV191" s="239">
        <v>11</v>
      </c>
      <c r="AW191" s="239">
        <v>21</v>
      </c>
      <c r="AX191" s="239">
        <v>2</v>
      </c>
      <c r="AY191" s="239">
        <v>4</v>
      </c>
      <c r="AZ191" s="239">
        <v>4</v>
      </c>
      <c r="BA191" s="239">
        <v>21</v>
      </c>
      <c r="BB191" s="239">
        <v>17</v>
      </c>
      <c r="BC191" s="239" t="s">
        <v>384</v>
      </c>
      <c r="BD191" s="239">
        <v>5</v>
      </c>
      <c r="BE191" s="239">
        <v>4</v>
      </c>
      <c r="BI191" s="239">
        <v>12</v>
      </c>
      <c r="BJ191" s="239">
        <v>9</v>
      </c>
      <c r="BK191" s="239">
        <v>35</v>
      </c>
      <c r="BL191" s="239">
        <v>11</v>
      </c>
      <c r="BM191" s="239">
        <v>21</v>
      </c>
      <c r="BN191" s="239">
        <v>2</v>
      </c>
      <c r="BO191" s="239">
        <v>2</v>
      </c>
      <c r="BP191" s="239">
        <v>4</v>
      </c>
      <c r="BQ191" s="239">
        <v>21</v>
      </c>
      <c r="BR191" s="239">
        <v>16</v>
      </c>
      <c r="BS191" s="239" t="s">
        <v>374</v>
      </c>
      <c r="BT191" s="239">
        <v>5</v>
      </c>
      <c r="BU191" s="239">
        <v>4</v>
      </c>
      <c r="BY191" s="239">
        <v>12</v>
      </c>
      <c r="BZ191" s="239">
        <v>9</v>
      </c>
      <c r="CA191" s="239">
        <v>35</v>
      </c>
      <c r="CB191" s="239">
        <v>11</v>
      </c>
      <c r="CC191" s="239">
        <v>21</v>
      </c>
      <c r="CT191" s="239">
        <v>451765.62770870398</v>
      </c>
      <c r="CU191" s="239">
        <v>4975867.7862924403</v>
      </c>
      <c r="CV191" s="239">
        <v>44.934606430000002</v>
      </c>
      <c r="CW191" s="239">
        <v>-93.611297530000002</v>
      </c>
      <c r="CX191" s="239" t="s">
        <v>379</v>
      </c>
      <c r="CY191" s="239" t="s">
        <v>3234</v>
      </c>
    </row>
    <row r="192" spans="1:103" x14ac:dyDescent="0.25">
      <c r="A192" s="239">
        <v>718409</v>
      </c>
      <c r="B192" s="239">
        <v>4</v>
      </c>
      <c r="C192" s="239">
        <v>15</v>
      </c>
      <c r="D192" s="239">
        <v>8.1709999999999994</v>
      </c>
      <c r="E192" s="239">
        <v>27</v>
      </c>
      <c r="F192" s="239" t="s">
        <v>3161</v>
      </c>
      <c r="H192" s="239" t="s">
        <v>374</v>
      </c>
      <c r="I192" s="239">
        <v>25</v>
      </c>
      <c r="K192" s="239">
        <v>19003592</v>
      </c>
      <c r="M192" s="239">
        <v>5</v>
      </c>
      <c r="N192" s="239">
        <v>6</v>
      </c>
      <c r="O192" s="239">
        <v>2019</v>
      </c>
      <c r="P192" s="239" t="s">
        <v>381</v>
      </c>
      <c r="Q192" s="239">
        <v>18</v>
      </c>
      <c r="R192" s="239">
        <v>98</v>
      </c>
      <c r="S192" s="239">
        <v>5</v>
      </c>
      <c r="T192" s="239">
        <v>0</v>
      </c>
      <c r="U192" s="239">
        <v>2</v>
      </c>
      <c r="V192" s="239">
        <v>12</v>
      </c>
      <c r="W192" s="239">
        <v>10</v>
      </c>
      <c r="X192" s="239">
        <v>2</v>
      </c>
      <c r="Y192" s="239">
        <v>1</v>
      </c>
      <c r="Z192" s="239">
        <v>2</v>
      </c>
      <c r="AB192" s="239">
        <v>1</v>
      </c>
      <c r="AC192" s="239">
        <v>98</v>
      </c>
      <c r="AD192" s="239" t="s">
        <v>2895</v>
      </c>
      <c r="AF192" s="239" t="s">
        <v>2874</v>
      </c>
      <c r="AG192" s="239">
        <v>7</v>
      </c>
      <c r="AH192" s="239">
        <v>2</v>
      </c>
      <c r="AI192" s="239">
        <v>2</v>
      </c>
      <c r="AJ192" s="239">
        <v>4</v>
      </c>
      <c r="AK192" s="239">
        <v>34</v>
      </c>
      <c r="AL192" s="239">
        <v>17</v>
      </c>
      <c r="AM192" s="239" t="s">
        <v>374</v>
      </c>
      <c r="AN192" s="239">
        <v>5</v>
      </c>
      <c r="AO192" s="239">
        <v>99</v>
      </c>
      <c r="AS192" s="239">
        <v>12</v>
      </c>
      <c r="AT192" s="239">
        <v>9</v>
      </c>
      <c r="AU192" s="239">
        <v>35</v>
      </c>
      <c r="AV192" s="239">
        <v>11</v>
      </c>
      <c r="AW192" s="239">
        <v>24</v>
      </c>
      <c r="AX192" s="239">
        <v>2</v>
      </c>
      <c r="AY192" s="239">
        <v>2</v>
      </c>
      <c r="AZ192" s="239">
        <v>4</v>
      </c>
      <c r="BA192" s="239">
        <v>26</v>
      </c>
      <c r="BB192" s="239">
        <v>29</v>
      </c>
      <c r="BC192" s="239" t="s">
        <v>374</v>
      </c>
      <c r="BD192" s="239">
        <v>5</v>
      </c>
      <c r="BE192" s="239">
        <v>99</v>
      </c>
      <c r="BI192" s="239">
        <v>12</v>
      </c>
      <c r="BJ192" s="239">
        <v>9</v>
      </c>
      <c r="BK192" s="239">
        <v>35</v>
      </c>
      <c r="BL192" s="239">
        <v>11</v>
      </c>
      <c r="BM192" s="239">
        <v>24</v>
      </c>
      <c r="CT192" s="239">
        <v>451767.744379604</v>
      </c>
      <c r="CU192" s="239">
        <v>4975866.7279569898</v>
      </c>
      <c r="CV192" s="239">
        <v>44.93459704</v>
      </c>
      <c r="CW192" s="239">
        <v>-93.611270599999997</v>
      </c>
      <c r="CX192" s="239" t="s">
        <v>379</v>
      </c>
      <c r="CY192" s="239" t="s">
        <v>3235</v>
      </c>
    </row>
    <row r="193" spans="1:103" x14ac:dyDescent="0.25">
      <c r="A193" s="239">
        <v>10784794</v>
      </c>
      <c r="B193" s="239">
        <v>4</v>
      </c>
      <c r="C193" s="239">
        <v>15</v>
      </c>
      <c r="D193" s="239">
        <v>8.1720000000000006</v>
      </c>
      <c r="E193" s="239">
        <v>27</v>
      </c>
      <c r="F193" s="239" t="s">
        <v>3161</v>
      </c>
      <c r="H193" s="239" t="s">
        <v>374</v>
      </c>
      <c r="I193" s="239">
        <v>25</v>
      </c>
      <c r="K193" s="239" t="s">
        <v>3236</v>
      </c>
      <c r="L193" s="239">
        <v>120330033</v>
      </c>
      <c r="M193" s="239">
        <v>2</v>
      </c>
      <c r="N193" s="239">
        <v>2</v>
      </c>
      <c r="O193" s="239">
        <v>2012</v>
      </c>
      <c r="P193" s="239" t="s">
        <v>416</v>
      </c>
      <c r="Q193" s="239">
        <v>7</v>
      </c>
      <c r="S193" s="239">
        <v>5</v>
      </c>
      <c r="T193" s="239">
        <v>0</v>
      </c>
      <c r="U193" s="239">
        <v>2</v>
      </c>
      <c r="V193" s="239">
        <v>1</v>
      </c>
      <c r="W193" s="239">
        <v>10</v>
      </c>
      <c r="X193" s="239">
        <v>2</v>
      </c>
      <c r="Y193" s="239">
        <v>2</v>
      </c>
      <c r="Z193" s="239">
        <v>6</v>
      </c>
      <c r="AA193" s="239">
        <v>2</v>
      </c>
      <c r="AB193" s="239">
        <v>2</v>
      </c>
      <c r="AC193" s="239">
        <v>98</v>
      </c>
      <c r="AD193" s="239" t="s">
        <v>3237</v>
      </c>
      <c r="AE193" s="239" t="s">
        <v>3238</v>
      </c>
      <c r="AF193" s="239" t="s">
        <v>2874</v>
      </c>
      <c r="AG193" s="239">
        <v>7</v>
      </c>
      <c r="AH193" s="239">
        <v>0</v>
      </c>
      <c r="AI193" s="239">
        <v>2</v>
      </c>
      <c r="AJ193" s="239">
        <v>4</v>
      </c>
      <c r="AL193" s="239">
        <v>57</v>
      </c>
      <c r="AM193" s="239" t="s">
        <v>374</v>
      </c>
      <c r="AN193" s="239">
        <v>5</v>
      </c>
      <c r="AO193" s="239">
        <v>1</v>
      </c>
      <c r="AP193" s="239">
        <v>1</v>
      </c>
      <c r="AQ193" s="239">
        <v>26</v>
      </c>
      <c r="AS193" s="239">
        <v>7</v>
      </c>
      <c r="AT193" s="239">
        <v>98</v>
      </c>
      <c r="AU193" s="239">
        <v>35</v>
      </c>
      <c r="AV193" s="239">
        <v>11</v>
      </c>
      <c r="AW193" s="239">
        <v>21</v>
      </c>
      <c r="AX193" s="239">
        <v>2</v>
      </c>
      <c r="AY193" s="239">
        <v>2</v>
      </c>
      <c r="AZ193" s="239">
        <v>4</v>
      </c>
      <c r="BA193" s="239">
        <v>21</v>
      </c>
      <c r="BB193" s="239">
        <v>24</v>
      </c>
      <c r="BC193" s="239" t="s">
        <v>374</v>
      </c>
      <c r="BD193" s="239">
        <v>5</v>
      </c>
      <c r="BE193" s="239">
        <v>15</v>
      </c>
      <c r="BF193" s="239">
        <v>16</v>
      </c>
      <c r="BI193" s="239">
        <v>7</v>
      </c>
      <c r="BJ193" s="239">
        <v>98</v>
      </c>
      <c r="BK193" s="239">
        <v>35</v>
      </c>
      <c r="BL193" s="239">
        <v>11</v>
      </c>
      <c r="BM193" s="239">
        <v>21</v>
      </c>
      <c r="CT193" s="239">
        <v>451769</v>
      </c>
      <c r="CU193" s="239">
        <v>4975867</v>
      </c>
      <c r="CV193" s="239">
        <v>44.934598299999998</v>
      </c>
      <c r="CW193" s="239">
        <v>-93.611249299999997</v>
      </c>
      <c r="CX193" s="239" t="s">
        <v>379</v>
      </c>
      <c r="CY193" s="239" t="s">
        <v>3239</v>
      </c>
    </row>
    <row r="194" spans="1:103" x14ac:dyDescent="0.25">
      <c r="A194" s="239">
        <v>758849</v>
      </c>
      <c r="B194" s="239">
        <v>4</v>
      </c>
      <c r="C194" s="239">
        <v>15</v>
      </c>
      <c r="D194" s="239">
        <v>8.1750000000000007</v>
      </c>
      <c r="E194" s="239">
        <v>27</v>
      </c>
      <c r="F194" s="239" t="s">
        <v>3161</v>
      </c>
      <c r="H194" s="239" t="s">
        <v>374</v>
      </c>
      <c r="I194" s="239">
        <v>25</v>
      </c>
      <c r="K194" s="239" t="s">
        <v>3240</v>
      </c>
      <c r="M194" s="239">
        <v>10</v>
      </c>
      <c r="N194" s="239">
        <v>31</v>
      </c>
      <c r="O194" s="239">
        <v>2019</v>
      </c>
      <c r="P194" s="239" t="s">
        <v>416</v>
      </c>
      <c r="Q194" s="239">
        <v>14</v>
      </c>
      <c r="S194" s="239">
        <v>5</v>
      </c>
      <c r="T194" s="239">
        <v>0</v>
      </c>
      <c r="U194" s="239">
        <v>2</v>
      </c>
      <c r="V194" s="239">
        <v>12</v>
      </c>
      <c r="W194" s="239">
        <v>10</v>
      </c>
      <c r="X194" s="239">
        <v>2</v>
      </c>
      <c r="Y194" s="239">
        <v>1</v>
      </c>
      <c r="Z194" s="239">
        <v>1</v>
      </c>
      <c r="AB194" s="239">
        <v>1</v>
      </c>
      <c r="AC194" s="239">
        <v>98</v>
      </c>
      <c r="AD194" s="239" t="s">
        <v>2895</v>
      </c>
      <c r="AF194" s="239" t="s">
        <v>2874</v>
      </c>
      <c r="AG194" s="239">
        <v>7</v>
      </c>
      <c r="AH194" s="239">
        <v>2</v>
      </c>
      <c r="AI194" s="239">
        <v>5</v>
      </c>
      <c r="AJ194" s="239">
        <v>4</v>
      </c>
      <c r="AK194" s="239">
        <v>21</v>
      </c>
      <c r="AL194" s="239">
        <v>82</v>
      </c>
      <c r="AM194" s="239" t="s">
        <v>374</v>
      </c>
      <c r="AN194" s="239">
        <v>5</v>
      </c>
      <c r="AO194" s="239">
        <v>1</v>
      </c>
      <c r="AS194" s="239">
        <v>12</v>
      </c>
      <c r="AT194" s="239">
        <v>98</v>
      </c>
      <c r="AU194" s="239">
        <v>35</v>
      </c>
      <c r="AV194" s="239">
        <v>11</v>
      </c>
      <c r="AW194" s="239">
        <v>21</v>
      </c>
      <c r="AX194" s="239">
        <v>2</v>
      </c>
      <c r="AY194" s="239">
        <v>2</v>
      </c>
      <c r="AZ194" s="239">
        <v>4</v>
      </c>
      <c r="BA194" s="239">
        <v>21</v>
      </c>
      <c r="BB194" s="239">
        <v>54</v>
      </c>
      <c r="BC194" s="239" t="s">
        <v>384</v>
      </c>
      <c r="BD194" s="239">
        <v>10</v>
      </c>
      <c r="BE194" s="239">
        <v>70</v>
      </c>
      <c r="BI194" s="239">
        <v>12</v>
      </c>
      <c r="BJ194" s="239">
        <v>98</v>
      </c>
      <c r="BK194" s="239">
        <v>35</v>
      </c>
      <c r="BL194" s="239">
        <v>11</v>
      </c>
      <c r="BM194" s="239">
        <v>21</v>
      </c>
      <c r="CT194" s="239">
        <v>451774.145987948</v>
      </c>
      <c r="CU194" s="239">
        <v>4975866.13999609</v>
      </c>
      <c r="CV194" s="239">
        <v>44.934592180000003</v>
      </c>
      <c r="CW194" s="239">
        <v>-93.611189420000002</v>
      </c>
      <c r="CX194" s="239" t="s">
        <v>379</v>
      </c>
      <c r="CY194" s="239" t="s">
        <v>3241</v>
      </c>
    </row>
    <row r="195" spans="1:103" x14ac:dyDescent="0.25">
      <c r="A195" s="239">
        <v>784690</v>
      </c>
      <c r="B195" s="239">
        <v>4</v>
      </c>
      <c r="C195" s="239">
        <v>15</v>
      </c>
      <c r="D195" s="239">
        <v>8.18</v>
      </c>
      <c r="E195" s="239">
        <v>27</v>
      </c>
      <c r="F195" s="239" t="s">
        <v>3161</v>
      </c>
      <c r="H195" s="239" t="s">
        <v>374</v>
      </c>
      <c r="I195" s="239">
        <v>25</v>
      </c>
      <c r="K195" s="239" t="s">
        <v>3242</v>
      </c>
      <c r="L195" s="239">
        <v>200300178</v>
      </c>
      <c r="M195" s="239">
        <v>1</v>
      </c>
      <c r="N195" s="239">
        <v>30</v>
      </c>
      <c r="O195" s="239">
        <v>2020</v>
      </c>
      <c r="P195" s="239" t="s">
        <v>416</v>
      </c>
      <c r="Q195" s="239">
        <v>16</v>
      </c>
      <c r="R195" s="239" t="s">
        <v>376</v>
      </c>
      <c r="S195" s="239">
        <v>5</v>
      </c>
      <c r="T195" s="239">
        <v>0</v>
      </c>
      <c r="U195" s="239">
        <v>2</v>
      </c>
      <c r="V195" s="239">
        <v>12</v>
      </c>
      <c r="W195" s="239">
        <v>10</v>
      </c>
      <c r="X195" s="239">
        <v>2</v>
      </c>
      <c r="Y195" s="239">
        <v>1</v>
      </c>
      <c r="Z195" s="239">
        <v>1</v>
      </c>
      <c r="AB195" s="239">
        <v>1</v>
      </c>
      <c r="AC195" s="239">
        <v>98</v>
      </c>
      <c r="AD195" s="239" t="s">
        <v>2895</v>
      </c>
      <c r="AF195" s="239" t="s">
        <v>2874</v>
      </c>
      <c r="AG195" s="239">
        <v>7</v>
      </c>
      <c r="AH195" s="239">
        <v>2</v>
      </c>
      <c r="AI195" s="239">
        <v>2</v>
      </c>
      <c r="AJ195" s="239">
        <v>4</v>
      </c>
      <c r="AK195" s="239">
        <v>26</v>
      </c>
      <c r="AL195" s="239">
        <v>61</v>
      </c>
      <c r="AM195" s="239" t="s">
        <v>374</v>
      </c>
      <c r="AN195" s="239">
        <v>5</v>
      </c>
      <c r="AO195" s="239">
        <v>1</v>
      </c>
      <c r="AS195" s="239">
        <v>12</v>
      </c>
      <c r="AT195" s="239">
        <v>9</v>
      </c>
      <c r="AU195" s="239">
        <v>35</v>
      </c>
      <c r="AV195" s="239">
        <v>11</v>
      </c>
      <c r="AW195" s="239">
        <v>22</v>
      </c>
      <c r="AX195" s="239">
        <v>2</v>
      </c>
      <c r="AY195" s="239">
        <v>2</v>
      </c>
      <c r="AZ195" s="239">
        <v>4</v>
      </c>
      <c r="BA195" s="239">
        <v>21</v>
      </c>
      <c r="BB195" s="239">
        <v>55</v>
      </c>
      <c r="BC195" s="239" t="s">
        <v>374</v>
      </c>
      <c r="BD195" s="239">
        <v>5</v>
      </c>
      <c r="BE195" s="239">
        <v>1</v>
      </c>
      <c r="BI195" s="239">
        <v>12</v>
      </c>
      <c r="BJ195" s="239">
        <v>9</v>
      </c>
      <c r="BK195" s="239">
        <v>35</v>
      </c>
      <c r="BL195" s="239">
        <v>11</v>
      </c>
      <c r="BM195" s="239">
        <v>22</v>
      </c>
      <c r="CT195" s="239">
        <v>451782.16420011001</v>
      </c>
      <c r="CU195" s="239">
        <v>4975868.0508762999</v>
      </c>
      <c r="CV195" s="239">
        <v>44.934609930000001</v>
      </c>
      <c r="CW195" s="239">
        <v>-93.611087990000001</v>
      </c>
      <c r="CX195" s="239" t="s">
        <v>379</v>
      </c>
      <c r="CY195" s="239" t="s">
        <v>3243</v>
      </c>
    </row>
    <row r="196" spans="1:103" x14ac:dyDescent="0.25">
      <c r="A196" s="239">
        <v>368294</v>
      </c>
      <c r="B196" s="239">
        <v>4</v>
      </c>
      <c r="C196" s="239">
        <v>15</v>
      </c>
      <c r="D196" s="239">
        <v>8.18</v>
      </c>
      <c r="E196" s="239">
        <v>27</v>
      </c>
      <c r="F196" s="239" t="s">
        <v>3161</v>
      </c>
      <c r="H196" s="239" t="s">
        <v>374</v>
      </c>
      <c r="I196" s="239">
        <v>25</v>
      </c>
      <c r="K196" s="239">
        <v>16008739</v>
      </c>
      <c r="M196" s="239">
        <v>8</v>
      </c>
      <c r="N196" s="239">
        <v>2</v>
      </c>
      <c r="O196" s="239">
        <v>2016</v>
      </c>
      <c r="P196" s="239" t="s">
        <v>391</v>
      </c>
      <c r="Q196" s="239">
        <v>0</v>
      </c>
      <c r="R196" s="239">
        <v>98</v>
      </c>
      <c r="S196" s="239">
        <v>4</v>
      </c>
      <c r="T196" s="239">
        <v>0</v>
      </c>
      <c r="U196" s="239">
        <v>2</v>
      </c>
      <c r="V196" s="239">
        <v>12</v>
      </c>
      <c r="W196" s="239">
        <v>10</v>
      </c>
      <c r="X196" s="239">
        <v>2</v>
      </c>
      <c r="Y196" s="239">
        <v>1</v>
      </c>
      <c r="Z196" s="239">
        <v>1</v>
      </c>
      <c r="AA196" s="239">
        <v>99</v>
      </c>
      <c r="AB196" s="239">
        <v>1</v>
      </c>
      <c r="AC196" s="239">
        <v>98</v>
      </c>
      <c r="AD196" s="239" t="s">
        <v>2895</v>
      </c>
      <c r="AF196" s="239" t="s">
        <v>2874</v>
      </c>
      <c r="AG196" s="239">
        <v>7</v>
      </c>
      <c r="AH196" s="239">
        <v>2</v>
      </c>
      <c r="AI196" s="239">
        <v>2</v>
      </c>
      <c r="AJ196" s="239">
        <v>3</v>
      </c>
      <c r="AK196" s="239">
        <v>34</v>
      </c>
      <c r="AL196" s="239">
        <v>20</v>
      </c>
      <c r="AM196" s="239" t="s">
        <v>374</v>
      </c>
      <c r="AN196" s="239">
        <v>5</v>
      </c>
      <c r="AO196" s="239">
        <v>1</v>
      </c>
      <c r="AS196" s="239">
        <v>13</v>
      </c>
      <c r="AT196" s="239">
        <v>20</v>
      </c>
      <c r="AV196" s="239">
        <v>11</v>
      </c>
      <c r="AW196" s="239">
        <v>21</v>
      </c>
      <c r="AX196" s="239">
        <v>2</v>
      </c>
      <c r="AY196" s="239">
        <v>2</v>
      </c>
      <c r="AZ196" s="239">
        <v>3</v>
      </c>
      <c r="BA196" s="239">
        <v>21</v>
      </c>
      <c r="BB196" s="239">
        <v>17</v>
      </c>
      <c r="BC196" s="239" t="s">
        <v>384</v>
      </c>
      <c r="BD196" s="239">
        <v>5</v>
      </c>
      <c r="BE196" s="239">
        <v>4</v>
      </c>
      <c r="BI196" s="239">
        <v>13</v>
      </c>
      <c r="BJ196" s="239">
        <v>20</v>
      </c>
      <c r="BL196" s="239">
        <v>11</v>
      </c>
      <c r="BM196" s="239">
        <v>21</v>
      </c>
      <c r="CT196" s="239">
        <v>451778.08430532302</v>
      </c>
      <c r="CU196" s="239">
        <v>4975856.3828313202</v>
      </c>
      <c r="CV196" s="239">
        <v>44.934504619999998</v>
      </c>
      <c r="CW196" s="239">
        <v>-93.611138580000002</v>
      </c>
      <c r="CX196" s="239" t="s">
        <v>379</v>
      </c>
      <c r="CY196" s="239" t="s">
        <v>3244</v>
      </c>
    </row>
    <row r="197" spans="1:103" x14ac:dyDescent="0.25">
      <c r="A197" s="239">
        <v>10721399</v>
      </c>
      <c r="B197" s="239">
        <v>4</v>
      </c>
      <c r="C197" s="239">
        <v>15</v>
      </c>
      <c r="D197" s="239">
        <v>8.1880000000000006</v>
      </c>
      <c r="E197" s="239">
        <v>27</v>
      </c>
      <c r="F197" s="239" t="s">
        <v>3161</v>
      </c>
      <c r="H197" s="239" t="s">
        <v>374</v>
      </c>
      <c r="I197" s="239">
        <v>25</v>
      </c>
      <c r="K197" s="239">
        <v>113424</v>
      </c>
      <c r="L197" s="239">
        <v>111400162</v>
      </c>
      <c r="M197" s="239">
        <v>5</v>
      </c>
      <c r="N197" s="239">
        <v>20</v>
      </c>
      <c r="O197" s="239">
        <v>2011</v>
      </c>
      <c r="P197" s="239" t="s">
        <v>383</v>
      </c>
      <c r="Q197" s="239">
        <v>14</v>
      </c>
      <c r="S197" s="239">
        <v>5</v>
      </c>
      <c r="T197" s="239">
        <v>0</v>
      </c>
      <c r="U197" s="239">
        <v>3</v>
      </c>
      <c r="V197" s="239">
        <v>1</v>
      </c>
      <c r="W197" s="239">
        <v>10</v>
      </c>
      <c r="X197" s="239">
        <v>2</v>
      </c>
      <c r="Y197" s="239">
        <v>1</v>
      </c>
      <c r="Z197" s="239">
        <v>2</v>
      </c>
      <c r="AB197" s="239">
        <v>1</v>
      </c>
      <c r="AC197" s="239">
        <v>98</v>
      </c>
      <c r="AD197" s="239" t="s">
        <v>3245</v>
      </c>
      <c r="AE197" s="239" t="s">
        <v>3246</v>
      </c>
      <c r="AF197" s="239" t="s">
        <v>2874</v>
      </c>
      <c r="AG197" s="239">
        <v>7</v>
      </c>
      <c r="AH197" s="239">
        <v>2</v>
      </c>
      <c r="AI197" s="239">
        <v>4</v>
      </c>
      <c r="AJ197" s="239">
        <v>4</v>
      </c>
      <c r="AK197" s="239">
        <v>21</v>
      </c>
      <c r="AL197" s="239">
        <v>52</v>
      </c>
      <c r="AM197" s="239" t="s">
        <v>374</v>
      </c>
      <c r="AN197" s="239">
        <v>5</v>
      </c>
      <c r="AO197" s="239">
        <v>15</v>
      </c>
      <c r="AS197" s="239">
        <v>7</v>
      </c>
      <c r="AT197" s="239">
        <v>98</v>
      </c>
      <c r="AU197" s="239">
        <v>35</v>
      </c>
      <c r="AV197" s="239">
        <v>11</v>
      </c>
      <c r="AW197" s="239">
        <v>21</v>
      </c>
      <c r="AX197" s="239">
        <v>2</v>
      </c>
      <c r="AY197" s="239">
        <v>2</v>
      </c>
      <c r="AZ197" s="239">
        <v>4</v>
      </c>
      <c r="BA197" s="239">
        <v>8</v>
      </c>
      <c r="BB197" s="239">
        <v>43</v>
      </c>
      <c r="BC197" s="239" t="s">
        <v>384</v>
      </c>
      <c r="BD197" s="239">
        <v>5</v>
      </c>
      <c r="BE197" s="239">
        <v>1</v>
      </c>
      <c r="BI197" s="239">
        <v>7</v>
      </c>
      <c r="BJ197" s="239">
        <v>98</v>
      </c>
      <c r="BK197" s="239">
        <v>35</v>
      </c>
      <c r="BL197" s="239">
        <v>11</v>
      </c>
      <c r="BM197" s="239">
        <v>21</v>
      </c>
      <c r="BN197" s="239">
        <v>2</v>
      </c>
      <c r="BO197" s="239">
        <v>2</v>
      </c>
      <c r="BP197" s="239">
        <v>4</v>
      </c>
      <c r="BQ197" s="239">
        <v>26</v>
      </c>
      <c r="BR197" s="239">
        <v>59</v>
      </c>
      <c r="BS197" s="239" t="s">
        <v>384</v>
      </c>
      <c r="BT197" s="239">
        <v>5</v>
      </c>
      <c r="BU197" s="239">
        <v>1</v>
      </c>
      <c r="BY197" s="239">
        <v>7</v>
      </c>
      <c r="BZ197" s="239">
        <v>98</v>
      </c>
      <c r="CA197" s="239">
        <v>35</v>
      </c>
      <c r="CB197" s="239">
        <v>11</v>
      </c>
      <c r="CC197" s="239">
        <v>21</v>
      </c>
      <c r="CT197" s="239">
        <v>451796</v>
      </c>
      <c r="CU197" s="239">
        <v>4975867</v>
      </c>
      <c r="CV197" s="239">
        <v>44.934598999999999</v>
      </c>
      <c r="CW197" s="239">
        <v>-93.610906499999999</v>
      </c>
      <c r="CX197" s="239" t="s">
        <v>379</v>
      </c>
      <c r="CY197" s="239" t="s">
        <v>3247</v>
      </c>
    </row>
    <row r="198" spans="1:103" x14ac:dyDescent="0.25">
      <c r="A198" s="239">
        <v>458717</v>
      </c>
      <c r="B198" s="239">
        <v>4</v>
      </c>
      <c r="C198" s="239">
        <v>15</v>
      </c>
      <c r="D198" s="239">
        <v>8.2080000000000002</v>
      </c>
      <c r="E198" s="239">
        <v>27</v>
      </c>
      <c r="F198" s="239" t="s">
        <v>3161</v>
      </c>
      <c r="H198" s="239" t="s">
        <v>374</v>
      </c>
      <c r="I198" s="239">
        <v>25</v>
      </c>
      <c r="K198" s="239">
        <v>17006704</v>
      </c>
      <c r="M198" s="239">
        <v>6</v>
      </c>
      <c r="N198" s="239">
        <v>10</v>
      </c>
      <c r="O198" s="239">
        <v>2017</v>
      </c>
      <c r="P198" s="239" t="s">
        <v>386</v>
      </c>
      <c r="Q198" s="239">
        <v>14</v>
      </c>
      <c r="R198" s="239" t="s">
        <v>376</v>
      </c>
      <c r="S198" s="239">
        <v>4</v>
      </c>
      <c r="T198" s="239">
        <v>0</v>
      </c>
      <c r="U198" s="239">
        <v>2</v>
      </c>
      <c r="V198" s="239">
        <v>90</v>
      </c>
      <c r="W198" s="239">
        <v>10</v>
      </c>
      <c r="X198" s="239">
        <v>2</v>
      </c>
      <c r="Y198" s="239">
        <v>1</v>
      </c>
      <c r="Z198" s="239">
        <v>1</v>
      </c>
      <c r="AB198" s="239">
        <v>1</v>
      </c>
      <c r="AC198" s="239">
        <v>98</v>
      </c>
      <c r="AD198" s="239" t="s">
        <v>2895</v>
      </c>
      <c r="AF198" s="239" t="s">
        <v>2874</v>
      </c>
      <c r="AG198" s="239">
        <v>90</v>
      </c>
      <c r="AH198" s="239">
        <v>2</v>
      </c>
      <c r="AI198" s="239">
        <v>4</v>
      </c>
      <c r="AJ198" s="239">
        <v>2</v>
      </c>
      <c r="AK198" s="239">
        <v>31</v>
      </c>
      <c r="AL198" s="239">
        <v>22</v>
      </c>
      <c r="AM198" s="239" t="s">
        <v>374</v>
      </c>
      <c r="AN198" s="239">
        <v>5</v>
      </c>
      <c r="AO198" s="239">
        <v>10</v>
      </c>
      <c r="AS198" s="239">
        <v>12</v>
      </c>
      <c r="AT198" s="239">
        <v>98</v>
      </c>
      <c r="AU198" s="239">
        <v>35</v>
      </c>
      <c r="AV198" s="239">
        <v>11</v>
      </c>
      <c r="AW198" s="239">
        <v>21</v>
      </c>
      <c r="AX198" s="239">
        <v>2</v>
      </c>
      <c r="AY198" s="239">
        <v>4</v>
      </c>
      <c r="AZ198" s="239">
        <v>4</v>
      </c>
      <c r="BA198" s="239">
        <v>21</v>
      </c>
      <c r="BB198" s="239">
        <v>17</v>
      </c>
      <c r="BC198" s="239" t="s">
        <v>374</v>
      </c>
      <c r="BD198" s="239">
        <v>5</v>
      </c>
      <c r="BE198" s="239">
        <v>1</v>
      </c>
      <c r="BI198" s="239">
        <v>12</v>
      </c>
      <c r="BJ198" s="239">
        <v>98</v>
      </c>
      <c r="BK198" s="239">
        <v>35</v>
      </c>
      <c r="BL198" s="239">
        <v>11</v>
      </c>
      <c r="BM198" s="239">
        <v>21</v>
      </c>
      <c r="CT198" s="239">
        <v>451823.04240686598</v>
      </c>
      <c r="CU198" s="239">
        <v>4975869.9241184201</v>
      </c>
      <c r="CV198" s="239">
        <v>44.934629559999998</v>
      </c>
      <c r="CW198" s="239">
        <v>-93.610570129999999</v>
      </c>
      <c r="CX198" s="239" t="s">
        <v>379</v>
      </c>
      <c r="CY198" s="239" t="s">
        <v>3248</v>
      </c>
    </row>
    <row r="199" spans="1:103" x14ac:dyDescent="0.25">
      <c r="A199" s="239">
        <v>471336</v>
      </c>
      <c r="B199" s="239">
        <v>4</v>
      </c>
      <c r="C199" s="239">
        <v>15</v>
      </c>
      <c r="D199" s="239">
        <v>8.218</v>
      </c>
      <c r="E199" s="239">
        <v>27</v>
      </c>
      <c r="F199" s="239" t="s">
        <v>3161</v>
      </c>
      <c r="H199" s="239" t="s">
        <v>374</v>
      </c>
      <c r="I199" s="239">
        <v>25</v>
      </c>
      <c r="K199" s="239" t="s">
        <v>3249</v>
      </c>
      <c r="M199" s="239">
        <v>6</v>
      </c>
      <c r="N199" s="239">
        <v>21</v>
      </c>
      <c r="O199" s="239">
        <v>2017</v>
      </c>
      <c r="P199" s="239" t="s">
        <v>375</v>
      </c>
      <c r="Q199" s="239">
        <v>6</v>
      </c>
      <c r="R199" s="239" t="s">
        <v>393</v>
      </c>
      <c r="S199" s="239">
        <v>3</v>
      </c>
      <c r="T199" s="239">
        <v>0</v>
      </c>
      <c r="U199" s="239">
        <v>2</v>
      </c>
      <c r="V199" s="239">
        <v>12</v>
      </c>
      <c r="W199" s="239">
        <v>10</v>
      </c>
      <c r="X199" s="239">
        <v>2</v>
      </c>
      <c r="Y199" s="239">
        <v>1</v>
      </c>
      <c r="Z199" s="239">
        <v>1</v>
      </c>
      <c r="AB199" s="239">
        <v>1</v>
      </c>
      <c r="AC199" s="239">
        <v>98</v>
      </c>
      <c r="AD199" s="239" t="s">
        <v>2895</v>
      </c>
      <c r="AF199" s="239" t="s">
        <v>2874</v>
      </c>
      <c r="AG199" s="239">
        <v>7</v>
      </c>
      <c r="AH199" s="239">
        <v>2</v>
      </c>
      <c r="AI199" s="239">
        <v>2</v>
      </c>
      <c r="AJ199" s="239">
        <v>3</v>
      </c>
      <c r="AK199" s="239">
        <v>21</v>
      </c>
      <c r="AL199" s="239">
        <v>29</v>
      </c>
      <c r="AM199" s="239" t="s">
        <v>384</v>
      </c>
      <c r="AN199" s="239">
        <v>5</v>
      </c>
      <c r="AO199" s="239">
        <v>99</v>
      </c>
      <c r="AS199" s="239">
        <v>12</v>
      </c>
      <c r="AT199" s="239">
        <v>20</v>
      </c>
      <c r="AU199" s="239">
        <v>35</v>
      </c>
      <c r="AV199" s="239">
        <v>11</v>
      </c>
      <c r="AW199" s="239">
        <v>21</v>
      </c>
      <c r="AX199" s="239">
        <v>2</v>
      </c>
      <c r="AY199" s="239">
        <v>2</v>
      </c>
      <c r="AZ199" s="239">
        <v>3</v>
      </c>
      <c r="BA199" s="239">
        <v>34</v>
      </c>
      <c r="BB199" s="239">
        <v>25</v>
      </c>
      <c r="BC199" s="239" t="s">
        <v>374</v>
      </c>
      <c r="BD199" s="239">
        <v>5</v>
      </c>
      <c r="BE199" s="239">
        <v>1</v>
      </c>
      <c r="BI199" s="239">
        <v>12</v>
      </c>
      <c r="BJ199" s="239">
        <v>20</v>
      </c>
      <c r="BK199" s="239">
        <v>35</v>
      </c>
      <c r="BL199" s="239">
        <v>11</v>
      </c>
      <c r="BM199" s="239">
        <v>21</v>
      </c>
      <c r="CT199" s="239">
        <v>451838.38827089098</v>
      </c>
      <c r="CU199" s="239">
        <v>4975864.6112860898</v>
      </c>
      <c r="CV199" s="239">
        <v>44.93458278</v>
      </c>
      <c r="CW199" s="239">
        <v>-93.610375149999996</v>
      </c>
      <c r="CX199" s="239" t="s">
        <v>379</v>
      </c>
      <c r="CY199" s="239" t="s">
        <v>3250</v>
      </c>
    </row>
    <row r="200" spans="1:103" x14ac:dyDescent="0.25">
      <c r="A200" s="239">
        <v>723067</v>
      </c>
      <c r="B200" s="239">
        <v>4</v>
      </c>
      <c r="C200" s="239">
        <v>15</v>
      </c>
      <c r="D200" s="239">
        <v>8.2170000000000005</v>
      </c>
      <c r="E200" s="239">
        <v>27</v>
      </c>
      <c r="F200" s="239" t="s">
        <v>3161</v>
      </c>
      <c r="H200" s="239" t="s">
        <v>374</v>
      </c>
      <c r="I200" s="239">
        <v>25</v>
      </c>
      <c r="K200" s="239">
        <v>19004367</v>
      </c>
      <c r="M200" s="239">
        <v>5</v>
      </c>
      <c r="N200" s="239">
        <v>30</v>
      </c>
      <c r="O200" s="239">
        <v>2019</v>
      </c>
      <c r="P200" s="239" t="s">
        <v>416</v>
      </c>
      <c r="Q200" s="239">
        <v>0</v>
      </c>
      <c r="R200" s="239" t="s">
        <v>376</v>
      </c>
      <c r="S200" s="239">
        <v>5</v>
      </c>
      <c r="T200" s="239">
        <v>0</v>
      </c>
      <c r="U200" s="239">
        <v>4</v>
      </c>
      <c r="V200" s="239">
        <v>12</v>
      </c>
      <c r="W200" s="239">
        <v>10</v>
      </c>
      <c r="X200" s="239">
        <v>2</v>
      </c>
      <c r="Y200" s="239">
        <v>1</v>
      </c>
      <c r="Z200" s="239">
        <v>1</v>
      </c>
      <c r="AB200" s="239">
        <v>1</v>
      </c>
      <c r="AC200" s="239">
        <v>98</v>
      </c>
      <c r="AD200" s="239" t="s">
        <v>2895</v>
      </c>
      <c r="AF200" s="239" t="s">
        <v>2874</v>
      </c>
      <c r="AG200" s="239">
        <v>7</v>
      </c>
      <c r="AH200" s="239">
        <v>2</v>
      </c>
      <c r="AI200" s="239">
        <v>4</v>
      </c>
      <c r="AJ200" s="239">
        <v>4</v>
      </c>
      <c r="AK200" s="239">
        <v>21</v>
      </c>
      <c r="AL200" s="239">
        <v>38</v>
      </c>
      <c r="AM200" s="239" t="s">
        <v>384</v>
      </c>
      <c r="AN200" s="239">
        <v>5</v>
      </c>
      <c r="AO200" s="239">
        <v>4</v>
      </c>
      <c r="AS200" s="239">
        <v>12</v>
      </c>
      <c r="AT200" s="239">
        <v>9</v>
      </c>
      <c r="AU200" s="239">
        <v>40</v>
      </c>
      <c r="AV200" s="239">
        <v>11</v>
      </c>
      <c r="AW200" s="239">
        <v>24</v>
      </c>
      <c r="AX200" s="239">
        <v>2</v>
      </c>
      <c r="AY200" s="239">
        <v>4</v>
      </c>
      <c r="AZ200" s="239">
        <v>4</v>
      </c>
      <c r="BA200" s="239">
        <v>34</v>
      </c>
      <c r="BB200" s="239">
        <v>55</v>
      </c>
      <c r="BC200" s="239" t="s">
        <v>374</v>
      </c>
      <c r="BD200" s="239">
        <v>5</v>
      </c>
      <c r="BE200" s="239">
        <v>1</v>
      </c>
      <c r="BI200" s="239">
        <v>12</v>
      </c>
      <c r="BJ200" s="239">
        <v>9</v>
      </c>
      <c r="BK200" s="239">
        <v>40</v>
      </c>
      <c r="BL200" s="239">
        <v>11</v>
      </c>
      <c r="BM200" s="239">
        <v>24</v>
      </c>
      <c r="BN200" s="239">
        <v>2</v>
      </c>
      <c r="BO200" s="239">
        <v>4</v>
      </c>
      <c r="BP200" s="239">
        <v>4</v>
      </c>
      <c r="BQ200" s="239">
        <v>34</v>
      </c>
      <c r="BR200" s="239">
        <v>58</v>
      </c>
      <c r="BS200" s="239" t="s">
        <v>384</v>
      </c>
      <c r="BT200" s="239">
        <v>5</v>
      </c>
      <c r="BU200" s="239">
        <v>1</v>
      </c>
      <c r="BY200" s="239">
        <v>12</v>
      </c>
      <c r="BZ200" s="239">
        <v>9</v>
      </c>
      <c r="CA200" s="239">
        <v>40</v>
      </c>
      <c r="CB200" s="239">
        <v>11</v>
      </c>
      <c r="CC200" s="239">
        <v>24</v>
      </c>
      <c r="CD200" s="239">
        <v>2</v>
      </c>
      <c r="CE200" s="239">
        <v>4</v>
      </c>
      <c r="CF200" s="239">
        <v>4</v>
      </c>
      <c r="CG200" s="239">
        <v>34</v>
      </c>
      <c r="CH200" s="239">
        <v>40</v>
      </c>
      <c r="CI200" s="239" t="s">
        <v>374</v>
      </c>
      <c r="CJ200" s="239">
        <v>5</v>
      </c>
      <c r="CK200" s="239">
        <v>1</v>
      </c>
      <c r="CO200" s="239">
        <v>12</v>
      </c>
      <c r="CP200" s="239">
        <v>9</v>
      </c>
      <c r="CQ200" s="239">
        <v>40</v>
      </c>
      <c r="CR200" s="239">
        <v>11</v>
      </c>
      <c r="CS200" s="239">
        <v>24</v>
      </c>
      <c r="CT200" s="239">
        <v>451843.28686863399</v>
      </c>
      <c r="CU200" s="239">
        <v>4975874.4053723598</v>
      </c>
      <c r="CV200" s="239">
        <v>44.934671270000003</v>
      </c>
      <c r="CW200" s="239">
        <v>-93.610314000000002</v>
      </c>
      <c r="CX200" s="239" t="s">
        <v>379</v>
      </c>
      <c r="CY200" s="239" t="s">
        <v>3251</v>
      </c>
    </row>
    <row r="201" spans="1:103" x14ac:dyDescent="0.25">
      <c r="A201" s="239">
        <v>10873906</v>
      </c>
      <c r="B201" s="239">
        <v>4</v>
      </c>
      <c r="C201" s="239">
        <v>15</v>
      </c>
      <c r="D201" s="239">
        <v>8.2210000000000001</v>
      </c>
      <c r="E201" s="239">
        <v>27</v>
      </c>
      <c r="F201" s="239" t="s">
        <v>3161</v>
      </c>
      <c r="H201" s="239" t="s">
        <v>374</v>
      </c>
      <c r="I201" s="239">
        <v>25</v>
      </c>
      <c r="K201" s="239" t="s">
        <v>3252</v>
      </c>
      <c r="L201" s="239">
        <v>131500142</v>
      </c>
      <c r="M201" s="239">
        <v>5</v>
      </c>
      <c r="N201" s="239">
        <v>29</v>
      </c>
      <c r="O201" s="239">
        <v>2013</v>
      </c>
      <c r="P201" s="239" t="s">
        <v>375</v>
      </c>
      <c r="Q201" s="239">
        <v>16</v>
      </c>
      <c r="R201" s="239" t="s">
        <v>393</v>
      </c>
      <c r="S201" s="239">
        <v>5</v>
      </c>
      <c r="T201" s="239">
        <v>0</v>
      </c>
      <c r="U201" s="239">
        <v>2</v>
      </c>
      <c r="V201" s="239">
        <v>1</v>
      </c>
      <c r="W201" s="239">
        <v>10</v>
      </c>
      <c r="X201" s="239">
        <v>10</v>
      </c>
      <c r="Y201" s="239">
        <v>1</v>
      </c>
      <c r="Z201" s="239">
        <v>2</v>
      </c>
      <c r="AB201" s="239">
        <v>1</v>
      </c>
      <c r="AC201" s="239">
        <v>98</v>
      </c>
      <c r="AD201" s="239" t="s">
        <v>2890</v>
      </c>
      <c r="AE201" s="239" t="s">
        <v>3253</v>
      </c>
      <c r="AF201" s="239" t="s">
        <v>2874</v>
      </c>
      <c r="AG201" s="239">
        <v>7</v>
      </c>
      <c r="AH201" s="239">
        <v>2</v>
      </c>
      <c r="AI201" s="239">
        <v>2</v>
      </c>
      <c r="AJ201" s="239">
        <v>3</v>
      </c>
      <c r="AK201" s="239">
        <v>7</v>
      </c>
      <c r="AL201" s="239">
        <v>22</v>
      </c>
      <c r="AM201" s="239" t="s">
        <v>384</v>
      </c>
      <c r="AN201" s="239">
        <v>5</v>
      </c>
      <c r="AO201" s="239">
        <v>15</v>
      </c>
      <c r="AS201" s="239">
        <v>4</v>
      </c>
      <c r="AT201" s="239">
        <v>20</v>
      </c>
      <c r="AU201" s="239">
        <v>35</v>
      </c>
      <c r="AV201" s="239">
        <v>11</v>
      </c>
      <c r="AW201" s="239">
        <v>21</v>
      </c>
      <c r="AX201" s="239">
        <v>2</v>
      </c>
      <c r="AY201" s="239">
        <v>2</v>
      </c>
      <c r="AZ201" s="239">
        <v>3</v>
      </c>
      <c r="BA201" s="239">
        <v>7</v>
      </c>
      <c r="BB201" s="239">
        <v>60</v>
      </c>
      <c r="BC201" s="239" t="s">
        <v>384</v>
      </c>
      <c r="BD201" s="239">
        <v>5</v>
      </c>
      <c r="BE201" s="239">
        <v>1</v>
      </c>
      <c r="BI201" s="239">
        <v>4</v>
      </c>
      <c r="BJ201" s="239">
        <v>20</v>
      </c>
      <c r="BK201" s="239">
        <v>35</v>
      </c>
      <c r="BL201" s="239">
        <v>11</v>
      </c>
      <c r="BM201" s="239">
        <v>21</v>
      </c>
      <c r="CT201" s="239">
        <v>451849</v>
      </c>
      <c r="CU201" s="239">
        <v>4975867</v>
      </c>
      <c r="CV201" s="239">
        <v>44.934600500000002</v>
      </c>
      <c r="CW201" s="239">
        <v>-93.610241299999998</v>
      </c>
      <c r="CX201" s="239" t="s">
        <v>379</v>
      </c>
      <c r="CY201" s="239" t="s">
        <v>3254</v>
      </c>
    </row>
    <row r="202" spans="1:103" x14ac:dyDescent="0.25">
      <c r="A202" s="239">
        <v>341197</v>
      </c>
      <c r="B202" s="239">
        <v>4</v>
      </c>
      <c r="C202" s="239">
        <v>15</v>
      </c>
      <c r="D202" s="239">
        <v>8.2210000000000001</v>
      </c>
      <c r="E202" s="239">
        <v>27</v>
      </c>
      <c r="F202" s="239" t="s">
        <v>3161</v>
      </c>
      <c r="H202" s="239" t="s">
        <v>374</v>
      </c>
      <c r="I202" s="239">
        <v>25</v>
      </c>
      <c r="K202" s="239" t="s">
        <v>3255</v>
      </c>
      <c r="M202" s="239">
        <v>4</v>
      </c>
      <c r="N202" s="239">
        <v>8</v>
      </c>
      <c r="O202" s="239">
        <v>2016</v>
      </c>
      <c r="P202" s="239" t="s">
        <v>383</v>
      </c>
      <c r="Q202" s="239">
        <v>15</v>
      </c>
      <c r="R202" s="239" t="s">
        <v>376</v>
      </c>
      <c r="S202" s="239">
        <v>5</v>
      </c>
      <c r="T202" s="239">
        <v>0</v>
      </c>
      <c r="U202" s="239">
        <v>2</v>
      </c>
      <c r="V202" s="239">
        <v>12</v>
      </c>
      <c r="W202" s="239">
        <v>10</v>
      </c>
      <c r="X202" s="239">
        <v>2</v>
      </c>
      <c r="Y202" s="239">
        <v>1</v>
      </c>
      <c r="Z202" s="239">
        <v>1</v>
      </c>
      <c r="AB202" s="239">
        <v>1</v>
      </c>
      <c r="AC202" s="239">
        <v>98</v>
      </c>
      <c r="AD202" s="239" t="s">
        <v>2895</v>
      </c>
      <c r="AF202" s="239" t="s">
        <v>2874</v>
      </c>
      <c r="AG202" s="239">
        <v>7</v>
      </c>
      <c r="AH202" s="239">
        <v>2</v>
      </c>
      <c r="AI202" s="239">
        <v>4</v>
      </c>
      <c r="AJ202" s="239">
        <v>4</v>
      </c>
      <c r="AK202" s="239">
        <v>34</v>
      </c>
      <c r="AL202" s="239">
        <v>73</v>
      </c>
      <c r="AM202" s="239" t="s">
        <v>384</v>
      </c>
      <c r="AN202" s="239">
        <v>5</v>
      </c>
      <c r="AO202" s="239">
        <v>1</v>
      </c>
      <c r="AS202" s="239">
        <v>12</v>
      </c>
      <c r="AT202" s="239">
        <v>90</v>
      </c>
      <c r="AV202" s="239">
        <v>11</v>
      </c>
      <c r="AW202" s="239">
        <v>21</v>
      </c>
      <c r="AX202" s="239">
        <v>2</v>
      </c>
      <c r="AY202" s="239">
        <v>2</v>
      </c>
      <c r="AZ202" s="239">
        <v>4</v>
      </c>
      <c r="BA202" s="239">
        <v>21</v>
      </c>
      <c r="BB202" s="239">
        <v>22</v>
      </c>
      <c r="BC202" s="239" t="s">
        <v>384</v>
      </c>
      <c r="BD202" s="239">
        <v>5</v>
      </c>
      <c r="BE202" s="239">
        <v>74</v>
      </c>
      <c r="BI202" s="239">
        <v>12</v>
      </c>
      <c r="BJ202" s="239">
        <v>90</v>
      </c>
      <c r="BL202" s="239">
        <v>11</v>
      </c>
      <c r="BM202" s="239">
        <v>21</v>
      </c>
      <c r="CT202" s="239">
        <v>451843.54765621002</v>
      </c>
      <c r="CU202" s="239">
        <v>4975878.1050630799</v>
      </c>
      <c r="CV202" s="239">
        <v>44.934704590000003</v>
      </c>
      <c r="CW202" s="239">
        <v>-93.610311050000007</v>
      </c>
      <c r="CX202" s="239" t="s">
        <v>379</v>
      </c>
      <c r="CY202" s="239" t="s">
        <v>3256</v>
      </c>
    </row>
    <row r="203" spans="1:103" x14ac:dyDescent="0.25">
      <c r="A203" s="239">
        <v>10741492</v>
      </c>
      <c r="B203" s="239">
        <v>4</v>
      </c>
      <c r="C203" s="239">
        <v>15</v>
      </c>
      <c r="D203" s="239">
        <v>8.2260000000000009</v>
      </c>
      <c r="E203" s="239">
        <v>27</v>
      </c>
      <c r="F203" s="239" t="s">
        <v>3161</v>
      </c>
      <c r="H203" s="239" t="s">
        <v>374</v>
      </c>
      <c r="I203" s="239">
        <v>25</v>
      </c>
      <c r="K203" s="239">
        <v>116322</v>
      </c>
      <c r="L203" s="239">
        <v>112300112</v>
      </c>
      <c r="M203" s="239">
        <v>8</v>
      </c>
      <c r="N203" s="239">
        <v>18</v>
      </c>
      <c r="O203" s="239">
        <v>2011</v>
      </c>
      <c r="P203" s="239" t="s">
        <v>416</v>
      </c>
      <c r="Q203" s="239">
        <v>14</v>
      </c>
      <c r="S203" s="239">
        <v>5</v>
      </c>
      <c r="T203" s="239">
        <v>0</v>
      </c>
      <c r="U203" s="239">
        <v>2</v>
      </c>
      <c r="V203" s="239">
        <v>5</v>
      </c>
      <c r="W203" s="239">
        <v>10</v>
      </c>
      <c r="X203" s="239">
        <v>2</v>
      </c>
      <c r="Y203" s="239">
        <v>1</v>
      </c>
      <c r="Z203" s="239">
        <v>1</v>
      </c>
      <c r="AB203" s="239">
        <v>1</v>
      </c>
      <c r="AC203" s="239">
        <v>98</v>
      </c>
      <c r="AD203" s="239" t="s">
        <v>3257</v>
      </c>
      <c r="AE203" s="239" t="s">
        <v>3246</v>
      </c>
      <c r="AF203" s="239" t="s">
        <v>2874</v>
      </c>
      <c r="AG203" s="239">
        <v>10</v>
      </c>
      <c r="AH203" s="239">
        <v>2</v>
      </c>
      <c r="AI203" s="239">
        <v>4</v>
      </c>
      <c r="AJ203" s="239">
        <v>4</v>
      </c>
      <c r="AK203" s="239">
        <v>25</v>
      </c>
      <c r="AL203" s="239">
        <v>46</v>
      </c>
      <c r="AM203" s="239" t="s">
        <v>384</v>
      </c>
      <c r="AN203" s="239">
        <v>5</v>
      </c>
      <c r="AO203" s="239">
        <v>8</v>
      </c>
      <c r="AS203" s="239">
        <v>7</v>
      </c>
      <c r="AT203" s="239">
        <v>98</v>
      </c>
      <c r="AU203" s="239">
        <v>35</v>
      </c>
      <c r="AV203" s="239">
        <v>11</v>
      </c>
      <c r="AW203" s="239">
        <v>21</v>
      </c>
      <c r="AX203" s="239">
        <v>2</v>
      </c>
      <c r="AY203" s="239">
        <v>3</v>
      </c>
      <c r="AZ203" s="239">
        <v>4</v>
      </c>
      <c r="BA203" s="239">
        <v>21</v>
      </c>
      <c r="BB203" s="239">
        <v>70</v>
      </c>
      <c r="BC203" s="239" t="s">
        <v>374</v>
      </c>
      <c r="BD203" s="239">
        <v>5</v>
      </c>
      <c r="BE203" s="239">
        <v>1</v>
      </c>
      <c r="BI203" s="239">
        <v>7</v>
      </c>
      <c r="BJ203" s="239">
        <v>98</v>
      </c>
      <c r="BK203" s="239">
        <v>35</v>
      </c>
      <c r="BL203" s="239">
        <v>11</v>
      </c>
      <c r="BM203" s="239">
        <v>21</v>
      </c>
      <c r="CT203" s="239">
        <v>451857</v>
      </c>
      <c r="CU203" s="239">
        <v>4975866</v>
      </c>
      <c r="CV203" s="239">
        <v>44.934600799999998</v>
      </c>
      <c r="CW203" s="239">
        <v>-93.6101405</v>
      </c>
      <c r="CX203" s="239" t="s">
        <v>379</v>
      </c>
      <c r="CY203" s="239" t="s">
        <v>3258</v>
      </c>
    </row>
    <row r="204" spans="1:103" x14ac:dyDescent="0.25">
      <c r="A204" s="239">
        <v>816286</v>
      </c>
      <c r="B204" s="239">
        <v>4</v>
      </c>
      <c r="C204" s="239">
        <v>15</v>
      </c>
      <c r="D204" s="239">
        <v>8.23</v>
      </c>
      <c r="E204" s="239">
        <v>27</v>
      </c>
      <c r="F204" s="239" t="s">
        <v>3161</v>
      </c>
      <c r="H204" s="239" t="s">
        <v>374</v>
      </c>
      <c r="I204" s="239">
        <v>25</v>
      </c>
      <c r="K204" s="239" t="s">
        <v>3259</v>
      </c>
      <c r="L204" s="239">
        <v>201760130</v>
      </c>
      <c r="M204" s="239">
        <v>6</v>
      </c>
      <c r="N204" s="239">
        <v>24</v>
      </c>
      <c r="O204" s="239">
        <v>2020</v>
      </c>
      <c r="P204" s="239" t="s">
        <v>375</v>
      </c>
      <c r="Q204" s="239">
        <v>14</v>
      </c>
      <c r="S204" s="239">
        <v>5</v>
      </c>
      <c r="T204" s="239">
        <v>0</v>
      </c>
      <c r="U204" s="239">
        <v>3</v>
      </c>
      <c r="V204" s="239">
        <v>12</v>
      </c>
      <c r="W204" s="239">
        <v>10</v>
      </c>
      <c r="X204" s="239">
        <v>2</v>
      </c>
      <c r="Y204" s="239">
        <v>1</v>
      </c>
      <c r="Z204" s="239">
        <v>1</v>
      </c>
      <c r="AB204" s="239">
        <v>1</v>
      </c>
      <c r="AC204" s="239">
        <v>2</v>
      </c>
      <c r="AD204" s="239" t="s">
        <v>2895</v>
      </c>
      <c r="AF204" s="239" t="s">
        <v>2874</v>
      </c>
      <c r="AG204" s="239">
        <v>7</v>
      </c>
      <c r="AH204" s="239">
        <v>2</v>
      </c>
      <c r="AI204" s="239">
        <v>2</v>
      </c>
      <c r="AJ204" s="239">
        <v>3</v>
      </c>
      <c r="AK204" s="239">
        <v>21</v>
      </c>
      <c r="AL204" s="239">
        <v>54</v>
      </c>
      <c r="AM204" s="239" t="s">
        <v>374</v>
      </c>
      <c r="AN204" s="239">
        <v>5</v>
      </c>
      <c r="AO204" s="239">
        <v>74</v>
      </c>
      <c r="AS204" s="239">
        <v>12</v>
      </c>
      <c r="AT204" s="239">
        <v>9</v>
      </c>
      <c r="AU204" s="239">
        <v>35</v>
      </c>
      <c r="AV204" s="239">
        <v>11</v>
      </c>
      <c r="AW204" s="239">
        <v>21</v>
      </c>
      <c r="AX204" s="239">
        <v>2</v>
      </c>
      <c r="AY204" s="239">
        <v>2</v>
      </c>
      <c r="AZ204" s="239">
        <v>3</v>
      </c>
      <c r="BA204" s="239">
        <v>21</v>
      </c>
      <c r="BB204" s="239">
        <v>19</v>
      </c>
      <c r="BC204" s="239" t="s">
        <v>384</v>
      </c>
      <c r="BD204" s="239">
        <v>5</v>
      </c>
      <c r="BE204" s="239">
        <v>1</v>
      </c>
      <c r="BI204" s="239">
        <v>12</v>
      </c>
      <c r="BJ204" s="239">
        <v>9</v>
      </c>
      <c r="BK204" s="239">
        <v>35</v>
      </c>
      <c r="BL204" s="239">
        <v>11</v>
      </c>
      <c r="BM204" s="239">
        <v>21</v>
      </c>
      <c r="BN204" s="239">
        <v>2</v>
      </c>
      <c r="BO204" s="239">
        <v>2</v>
      </c>
      <c r="BP204" s="239">
        <v>3</v>
      </c>
      <c r="BQ204" s="239">
        <v>21</v>
      </c>
      <c r="BR204" s="239">
        <v>65</v>
      </c>
      <c r="BS204" s="239" t="s">
        <v>374</v>
      </c>
      <c r="BT204" s="239">
        <v>5</v>
      </c>
      <c r="BU204" s="239">
        <v>1</v>
      </c>
      <c r="BY204" s="239">
        <v>12</v>
      </c>
      <c r="BZ204" s="239">
        <v>9</v>
      </c>
      <c r="CA204" s="239">
        <v>35</v>
      </c>
      <c r="CB204" s="239">
        <v>11</v>
      </c>
      <c r="CC204" s="239">
        <v>21</v>
      </c>
      <c r="CT204" s="239">
        <v>451862.068526585</v>
      </c>
      <c r="CU204" s="239">
        <v>4975867.2571247099</v>
      </c>
      <c r="CV204" s="239">
        <v>44.9346082</v>
      </c>
      <c r="CW204" s="239">
        <v>-93.610075309999999</v>
      </c>
      <c r="CX204" s="239" t="s">
        <v>379</v>
      </c>
      <c r="CY204" s="239" t="s">
        <v>3260</v>
      </c>
    </row>
    <row r="205" spans="1:103" x14ac:dyDescent="0.25">
      <c r="A205" s="239">
        <v>753198</v>
      </c>
      <c r="B205" s="239">
        <v>4</v>
      </c>
      <c r="C205" s="239">
        <v>15</v>
      </c>
      <c r="D205" s="239">
        <v>8.2309999999999999</v>
      </c>
      <c r="E205" s="239">
        <v>27</v>
      </c>
      <c r="F205" s="239" t="s">
        <v>3161</v>
      </c>
      <c r="H205" s="239" t="s">
        <v>374</v>
      </c>
      <c r="I205" s="239">
        <v>25</v>
      </c>
      <c r="K205" s="239" t="s">
        <v>3261</v>
      </c>
      <c r="M205" s="239">
        <v>10</v>
      </c>
      <c r="N205" s="239">
        <v>9</v>
      </c>
      <c r="O205" s="239">
        <v>2019</v>
      </c>
      <c r="P205" s="239" t="s">
        <v>375</v>
      </c>
      <c r="Q205" s="239">
        <v>8</v>
      </c>
      <c r="S205" s="239">
        <v>5</v>
      </c>
      <c r="T205" s="239">
        <v>0</v>
      </c>
      <c r="U205" s="239">
        <v>2</v>
      </c>
      <c r="V205" s="239">
        <v>12</v>
      </c>
      <c r="W205" s="239">
        <v>10</v>
      </c>
      <c r="X205" s="239">
        <v>2</v>
      </c>
      <c r="Y205" s="239">
        <v>1</v>
      </c>
      <c r="Z205" s="239">
        <v>1</v>
      </c>
      <c r="AB205" s="239">
        <v>1</v>
      </c>
      <c r="AC205" s="239">
        <v>98</v>
      </c>
      <c r="AD205" s="239" t="s">
        <v>2895</v>
      </c>
      <c r="AF205" s="239" t="s">
        <v>2874</v>
      </c>
      <c r="AG205" s="239">
        <v>7</v>
      </c>
      <c r="AH205" s="239">
        <v>2</v>
      </c>
      <c r="AI205" s="239">
        <v>2</v>
      </c>
      <c r="AJ205" s="239">
        <v>3</v>
      </c>
      <c r="AK205" s="239">
        <v>21</v>
      </c>
      <c r="AL205" s="239">
        <v>35</v>
      </c>
      <c r="AM205" s="239" t="s">
        <v>374</v>
      </c>
      <c r="AN205" s="239">
        <v>5</v>
      </c>
      <c r="AO205" s="239">
        <v>90</v>
      </c>
      <c r="AS205" s="239">
        <v>12</v>
      </c>
      <c r="AT205" s="239">
        <v>20</v>
      </c>
      <c r="AU205" s="239">
        <v>35</v>
      </c>
      <c r="AV205" s="239">
        <v>11</v>
      </c>
      <c r="AW205" s="239">
        <v>21</v>
      </c>
      <c r="AX205" s="239">
        <v>2</v>
      </c>
      <c r="AY205" s="239">
        <v>4</v>
      </c>
      <c r="AZ205" s="239">
        <v>3</v>
      </c>
      <c r="BA205" s="239">
        <v>34</v>
      </c>
      <c r="BB205" s="239">
        <v>53</v>
      </c>
      <c r="BC205" s="239" t="s">
        <v>374</v>
      </c>
      <c r="BD205" s="239">
        <v>5</v>
      </c>
      <c r="BE205" s="239">
        <v>1</v>
      </c>
      <c r="BI205" s="239">
        <v>12</v>
      </c>
      <c r="BJ205" s="239">
        <v>20</v>
      </c>
      <c r="BK205" s="239">
        <v>35</v>
      </c>
      <c r="BL205" s="239">
        <v>11</v>
      </c>
      <c r="BM205" s="239">
        <v>21</v>
      </c>
      <c r="CT205" s="239">
        <v>451864.56016636197</v>
      </c>
      <c r="CU205" s="239">
        <v>4975868.73991853</v>
      </c>
      <c r="CV205" s="239">
        <v>44.934621710000002</v>
      </c>
      <c r="CW205" s="239">
        <v>-93.610043869999998</v>
      </c>
      <c r="CX205" s="239" t="s">
        <v>379</v>
      </c>
      <c r="CY205" s="239" t="s">
        <v>3262</v>
      </c>
    </row>
    <row r="206" spans="1:103" x14ac:dyDescent="0.25">
      <c r="A206" s="239">
        <v>11053400</v>
      </c>
      <c r="B206" s="239">
        <v>4</v>
      </c>
      <c r="C206" s="239">
        <v>15</v>
      </c>
      <c r="D206" s="239">
        <v>8.234</v>
      </c>
      <c r="E206" s="239">
        <v>27</v>
      </c>
      <c r="F206" s="239" t="s">
        <v>3161</v>
      </c>
      <c r="H206" s="239" t="s">
        <v>374</v>
      </c>
      <c r="I206" s="239">
        <v>25</v>
      </c>
      <c r="K206" s="239" t="s">
        <v>3263</v>
      </c>
      <c r="L206" s="239">
        <v>152130028</v>
      </c>
      <c r="M206" s="239">
        <v>7</v>
      </c>
      <c r="N206" s="239">
        <v>31</v>
      </c>
      <c r="O206" s="239">
        <v>2015</v>
      </c>
      <c r="P206" s="239" t="s">
        <v>383</v>
      </c>
      <c r="Q206" s="239">
        <v>15</v>
      </c>
      <c r="S206" s="239">
        <v>3</v>
      </c>
      <c r="T206" s="239">
        <v>0</v>
      </c>
      <c r="U206" s="239">
        <v>2</v>
      </c>
      <c r="V206" s="239">
        <v>3</v>
      </c>
      <c r="W206" s="239">
        <v>10</v>
      </c>
      <c r="X206" s="239">
        <v>2</v>
      </c>
      <c r="Y206" s="239">
        <v>1</v>
      </c>
      <c r="Z206" s="239">
        <v>1</v>
      </c>
      <c r="AA206" s="239">
        <v>1</v>
      </c>
      <c r="AB206" s="239">
        <v>1</v>
      </c>
      <c r="AC206" s="239">
        <v>98</v>
      </c>
      <c r="AD206" s="239" t="s">
        <v>3264</v>
      </c>
      <c r="AE206" s="239" t="s">
        <v>3265</v>
      </c>
      <c r="AF206" s="239" t="s">
        <v>2874</v>
      </c>
      <c r="AG206" s="239">
        <v>9</v>
      </c>
      <c r="AH206" s="239">
        <v>2</v>
      </c>
      <c r="AI206" s="239">
        <v>2</v>
      </c>
      <c r="AJ206" s="239">
        <v>3</v>
      </c>
      <c r="AK206" s="239">
        <v>29</v>
      </c>
      <c r="AL206" s="239">
        <v>19</v>
      </c>
      <c r="AM206" s="239" t="s">
        <v>374</v>
      </c>
      <c r="AN206" s="239">
        <v>5</v>
      </c>
      <c r="AO206" s="239">
        <v>7</v>
      </c>
      <c r="AP206" s="239">
        <v>1</v>
      </c>
      <c r="AS206" s="239">
        <v>7</v>
      </c>
      <c r="AT206" s="239">
        <v>98</v>
      </c>
      <c r="AU206" s="239">
        <v>35</v>
      </c>
      <c r="AV206" s="239">
        <v>11</v>
      </c>
      <c r="AW206" s="239">
        <v>21</v>
      </c>
      <c r="AX206" s="239">
        <v>2</v>
      </c>
      <c r="AY206" s="239">
        <v>2</v>
      </c>
      <c r="AZ206" s="239">
        <v>2</v>
      </c>
      <c r="BA206" s="239">
        <v>24</v>
      </c>
      <c r="BB206" s="239">
        <v>44</v>
      </c>
      <c r="BC206" s="239" t="s">
        <v>374</v>
      </c>
      <c r="BD206" s="239">
        <v>5</v>
      </c>
      <c r="BF206" s="239">
        <v>1</v>
      </c>
      <c r="BI206" s="239">
        <v>7</v>
      </c>
      <c r="BJ206" s="239">
        <v>98</v>
      </c>
      <c r="BK206" s="239">
        <v>35</v>
      </c>
      <c r="BL206" s="239">
        <v>11</v>
      </c>
      <c r="BM206" s="239">
        <v>21</v>
      </c>
      <c r="CT206" s="239">
        <v>451870</v>
      </c>
      <c r="CU206" s="239">
        <v>4975866</v>
      </c>
      <c r="CV206" s="239">
        <v>44.934601100000002</v>
      </c>
      <c r="CW206" s="239">
        <v>-93.609979199999998</v>
      </c>
      <c r="CX206" s="239" t="s">
        <v>379</v>
      </c>
      <c r="CY206" s="239" t="s">
        <v>3266</v>
      </c>
    </row>
    <row r="207" spans="1:103" x14ac:dyDescent="0.25">
      <c r="A207" s="239">
        <v>627007</v>
      </c>
      <c r="B207" s="239">
        <v>4</v>
      </c>
      <c r="C207" s="239">
        <v>15</v>
      </c>
      <c r="D207" s="239">
        <v>8.2360000000000007</v>
      </c>
      <c r="E207" s="239">
        <v>27</v>
      </c>
      <c r="F207" s="239" t="s">
        <v>3161</v>
      </c>
      <c r="H207" s="239" t="s">
        <v>374</v>
      </c>
      <c r="I207" s="239">
        <v>25</v>
      </c>
      <c r="K207" s="239">
        <v>18008990</v>
      </c>
      <c r="M207" s="239">
        <v>8</v>
      </c>
      <c r="N207" s="239">
        <v>11</v>
      </c>
      <c r="O207" s="239">
        <v>2018</v>
      </c>
      <c r="P207" s="239" t="s">
        <v>386</v>
      </c>
      <c r="Q207" s="239">
        <v>8</v>
      </c>
      <c r="R207" s="239">
        <v>98</v>
      </c>
      <c r="S207" s="239">
        <v>5</v>
      </c>
      <c r="T207" s="239">
        <v>0</v>
      </c>
      <c r="U207" s="239">
        <v>1</v>
      </c>
      <c r="W207" s="239">
        <v>35</v>
      </c>
      <c r="X207" s="239">
        <v>99</v>
      </c>
      <c r="Y207" s="239">
        <v>1</v>
      </c>
      <c r="Z207" s="239">
        <v>1</v>
      </c>
      <c r="AB207" s="239">
        <v>1</v>
      </c>
      <c r="AC207" s="239">
        <v>98</v>
      </c>
      <c r="AD207" s="239" t="s">
        <v>2895</v>
      </c>
      <c r="AF207" s="239" t="s">
        <v>2874</v>
      </c>
      <c r="AG207" s="239">
        <v>3</v>
      </c>
      <c r="AH207" s="239">
        <v>1</v>
      </c>
      <c r="AI207" s="239">
        <v>4</v>
      </c>
      <c r="AJ207" s="239">
        <v>10</v>
      </c>
      <c r="AK207" s="239">
        <v>21</v>
      </c>
      <c r="AL207" s="239">
        <v>69</v>
      </c>
      <c r="AM207" s="239" t="s">
        <v>374</v>
      </c>
      <c r="AN207" s="239">
        <v>99</v>
      </c>
      <c r="AO207" s="239">
        <v>99</v>
      </c>
      <c r="AS207" s="239">
        <v>90</v>
      </c>
      <c r="CT207" s="239">
        <v>451872.71001718799</v>
      </c>
      <c r="CU207" s="239">
        <v>4975863.4308890495</v>
      </c>
      <c r="CV207" s="239">
        <v>44.934574480000002</v>
      </c>
      <c r="CW207" s="239">
        <v>-93.609940089999995</v>
      </c>
      <c r="CX207" s="239" t="s">
        <v>438</v>
      </c>
      <c r="CY207" s="239" t="s">
        <v>3267</v>
      </c>
    </row>
    <row r="208" spans="1:103" x14ac:dyDescent="0.25">
      <c r="A208" s="239">
        <v>11042318</v>
      </c>
      <c r="B208" s="239">
        <v>4</v>
      </c>
      <c r="C208" s="239">
        <v>15</v>
      </c>
      <c r="D208" s="239">
        <v>8.2370000000000001</v>
      </c>
      <c r="E208" s="239">
        <v>27</v>
      </c>
      <c r="F208" s="239" t="s">
        <v>3161</v>
      </c>
      <c r="H208" s="239" t="s">
        <v>374</v>
      </c>
      <c r="I208" s="239">
        <v>25</v>
      </c>
      <c r="K208" s="239" t="s">
        <v>3268</v>
      </c>
      <c r="L208" s="239">
        <v>151570006</v>
      </c>
      <c r="M208" s="239">
        <v>6</v>
      </c>
      <c r="N208" s="239">
        <v>5</v>
      </c>
      <c r="O208" s="239">
        <v>2015</v>
      </c>
      <c r="P208" s="239" t="s">
        <v>383</v>
      </c>
      <c r="Q208" s="239">
        <v>18</v>
      </c>
      <c r="S208" s="239">
        <v>5</v>
      </c>
      <c r="T208" s="239">
        <v>0</v>
      </c>
      <c r="U208" s="239">
        <v>2</v>
      </c>
      <c r="V208" s="239">
        <v>10</v>
      </c>
      <c r="W208" s="239">
        <v>10</v>
      </c>
      <c r="X208" s="239">
        <v>2</v>
      </c>
      <c r="Y208" s="239">
        <v>1</v>
      </c>
      <c r="Z208" s="239">
        <v>1</v>
      </c>
      <c r="AA208" s="239">
        <v>1</v>
      </c>
      <c r="AB208" s="239">
        <v>1</v>
      </c>
      <c r="AC208" s="239">
        <v>98</v>
      </c>
      <c r="AD208" s="239" t="s">
        <v>3269</v>
      </c>
      <c r="AE208" s="239" t="s">
        <v>3270</v>
      </c>
      <c r="AF208" s="239" t="s">
        <v>2874</v>
      </c>
      <c r="AG208" s="239">
        <v>5</v>
      </c>
      <c r="AH208" s="239">
        <v>2</v>
      </c>
      <c r="AI208" s="239">
        <v>2</v>
      </c>
      <c r="AJ208" s="239">
        <v>4</v>
      </c>
      <c r="AK208" s="239">
        <v>21</v>
      </c>
      <c r="AL208" s="239">
        <v>37</v>
      </c>
      <c r="AM208" s="239" t="s">
        <v>374</v>
      </c>
      <c r="AN208" s="239">
        <v>5</v>
      </c>
      <c r="AO208" s="239">
        <v>14</v>
      </c>
      <c r="AP208" s="239">
        <v>14</v>
      </c>
      <c r="AS208" s="239">
        <v>7</v>
      </c>
      <c r="AT208" s="239">
        <v>98</v>
      </c>
      <c r="AU208" s="239">
        <v>35</v>
      </c>
      <c r="AV208" s="239">
        <v>11</v>
      </c>
      <c r="AW208" s="239">
        <v>20</v>
      </c>
      <c r="AX208" s="239">
        <v>2</v>
      </c>
      <c r="AY208" s="239">
        <v>2</v>
      </c>
      <c r="AZ208" s="239">
        <v>4</v>
      </c>
      <c r="BA208" s="239">
        <v>21</v>
      </c>
      <c r="BB208" s="239">
        <v>26</v>
      </c>
      <c r="BC208" s="239" t="s">
        <v>384</v>
      </c>
      <c r="BD208" s="239">
        <v>5</v>
      </c>
      <c r="BE208" s="239">
        <v>1</v>
      </c>
      <c r="BF208" s="239">
        <v>1</v>
      </c>
      <c r="BI208" s="239">
        <v>7</v>
      </c>
      <c r="BJ208" s="239">
        <v>98</v>
      </c>
      <c r="BK208" s="239">
        <v>35</v>
      </c>
      <c r="BL208" s="239">
        <v>11</v>
      </c>
      <c r="BM208" s="239">
        <v>20</v>
      </c>
      <c r="CT208" s="239">
        <v>451874</v>
      </c>
      <c r="CU208" s="239">
        <v>4975866</v>
      </c>
      <c r="CV208" s="239">
        <v>44.934601299999997</v>
      </c>
      <c r="CW208" s="239">
        <v>-93.609918699999994</v>
      </c>
      <c r="CX208" s="239" t="s">
        <v>379</v>
      </c>
      <c r="CY208" s="239" t="s">
        <v>3271</v>
      </c>
    </row>
    <row r="209" spans="1:103" x14ac:dyDescent="0.25">
      <c r="A209" s="239">
        <v>383535</v>
      </c>
      <c r="B209" s="239">
        <v>4</v>
      </c>
      <c r="C209" s="239">
        <v>15</v>
      </c>
      <c r="D209" s="239">
        <v>8.2409999999999997</v>
      </c>
      <c r="E209" s="239">
        <v>27</v>
      </c>
      <c r="F209" s="239" t="s">
        <v>3161</v>
      </c>
      <c r="H209" s="239" t="s">
        <v>374</v>
      </c>
      <c r="I209" s="239">
        <v>25</v>
      </c>
      <c r="K209" s="239">
        <v>16011517</v>
      </c>
      <c r="M209" s="239">
        <v>10</v>
      </c>
      <c r="N209" s="239">
        <v>2</v>
      </c>
      <c r="O209" s="239">
        <v>2016</v>
      </c>
      <c r="P209" s="239" t="s">
        <v>389</v>
      </c>
      <c r="Q209" s="239">
        <v>16</v>
      </c>
      <c r="R209" s="239" t="s">
        <v>393</v>
      </c>
      <c r="S209" s="239">
        <v>5</v>
      </c>
      <c r="T209" s="239">
        <v>0</v>
      </c>
      <c r="U209" s="239">
        <v>2</v>
      </c>
      <c r="V209" s="239">
        <v>12</v>
      </c>
      <c r="W209" s="239">
        <v>10</v>
      </c>
      <c r="X209" s="239">
        <v>2</v>
      </c>
      <c r="Y209" s="239">
        <v>1</v>
      </c>
      <c r="Z209" s="239">
        <v>1</v>
      </c>
      <c r="AB209" s="239">
        <v>1</v>
      </c>
      <c r="AC209" s="239">
        <v>98</v>
      </c>
      <c r="AD209" s="239" t="s">
        <v>2895</v>
      </c>
      <c r="AF209" s="239" t="s">
        <v>2874</v>
      </c>
      <c r="AG209" s="239">
        <v>7</v>
      </c>
      <c r="AH209" s="239">
        <v>2</v>
      </c>
      <c r="AI209" s="239">
        <v>3</v>
      </c>
      <c r="AJ209" s="239">
        <v>3</v>
      </c>
      <c r="AK209" s="239">
        <v>21</v>
      </c>
      <c r="AL209" s="239">
        <v>17</v>
      </c>
      <c r="AM209" s="239" t="s">
        <v>374</v>
      </c>
      <c r="AN209" s="239">
        <v>5</v>
      </c>
      <c r="AO209" s="239">
        <v>74</v>
      </c>
      <c r="AS209" s="239">
        <v>13</v>
      </c>
      <c r="AT209" s="239">
        <v>20</v>
      </c>
      <c r="AU209" s="239">
        <v>35</v>
      </c>
      <c r="AV209" s="239">
        <v>11</v>
      </c>
      <c r="AW209" s="239">
        <v>21</v>
      </c>
      <c r="AX209" s="239">
        <v>2</v>
      </c>
      <c r="AY209" s="239">
        <v>4</v>
      </c>
      <c r="AZ209" s="239">
        <v>3</v>
      </c>
      <c r="BA209" s="239">
        <v>34</v>
      </c>
      <c r="BB209" s="239">
        <v>24</v>
      </c>
      <c r="BC209" s="239" t="s">
        <v>374</v>
      </c>
      <c r="BD209" s="239">
        <v>5</v>
      </c>
      <c r="BE209" s="239">
        <v>1</v>
      </c>
      <c r="BI209" s="239">
        <v>13</v>
      </c>
      <c r="BJ209" s="239">
        <v>20</v>
      </c>
      <c r="BK209" s="239">
        <v>35</v>
      </c>
      <c r="BL209" s="239">
        <v>11</v>
      </c>
      <c r="BM209" s="239">
        <v>21</v>
      </c>
      <c r="CT209" s="239">
        <v>451875.72137040901</v>
      </c>
      <c r="CU209" s="239">
        <v>4975865.1413379703</v>
      </c>
      <c r="CV209" s="239">
        <v>44.93459008</v>
      </c>
      <c r="CW209" s="239">
        <v>-93.609902090000006</v>
      </c>
      <c r="CX209" s="239" t="s">
        <v>379</v>
      </c>
      <c r="CY209" s="239" t="s">
        <v>3272</v>
      </c>
    </row>
    <row r="210" spans="1:103" x14ac:dyDescent="0.25">
      <c r="A210" s="239">
        <v>10808958</v>
      </c>
      <c r="B210" s="239">
        <v>4</v>
      </c>
      <c r="C210" s="239">
        <v>15</v>
      </c>
      <c r="D210" s="239">
        <v>8.2460000000000004</v>
      </c>
      <c r="E210" s="239">
        <v>27</v>
      </c>
      <c r="F210" s="239" t="s">
        <v>3161</v>
      </c>
      <c r="H210" s="239" t="s">
        <v>374</v>
      </c>
      <c r="I210" s="239">
        <v>25</v>
      </c>
      <c r="K210" s="239" t="s">
        <v>3273</v>
      </c>
      <c r="L210" s="239">
        <v>122460048</v>
      </c>
      <c r="M210" s="239">
        <v>9</v>
      </c>
      <c r="N210" s="239">
        <v>2</v>
      </c>
      <c r="O210" s="239">
        <v>2012</v>
      </c>
      <c r="P210" s="239" t="s">
        <v>389</v>
      </c>
      <c r="Q210" s="239">
        <v>11</v>
      </c>
      <c r="S210" s="239">
        <v>5</v>
      </c>
      <c r="T210" s="239">
        <v>0</v>
      </c>
      <c r="U210" s="239">
        <v>2</v>
      </c>
      <c r="V210" s="239">
        <v>5</v>
      </c>
      <c r="W210" s="239">
        <v>10</v>
      </c>
      <c r="X210" s="239">
        <v>2</v>
      </c>
      <c r="Y210" s="239">
        <v>1</v>
      </c>
      <c r="Z210" s="239">
        <v>1</v>
      </c>
      <c r="AA210" s="239">
        <v>1</v>
      </c>
      <c r="AB210" s="239">
        <v>1</v>
      </c>
      <c r="AC210" s="239">
        <v>98</v>
      </c>
      <c r="AD210" s="239" t="s">
        <v>3228</v>
      </c>
      <c r="AF210" s="239" t="s">
        <v>2874</v>
      </c>
      <c r="AG210" s="239">
        <v>10</v>
      </c>
      <c r="AH210" s="239">
        <v>0</v>
      </c>
      <c r="AI210" s="239">
        <v>2</v>
      </c>
      <c r="AJ210" s="239">
        <v>7</v>
      </c>
      <c r="AL210" s="239">
        <v>43</v>
      </c>
      <c r="AM210" s="239" t="s">
        <v>374</v>
      </c>
      <c r="AN210" s="239">
        <v>5</v>
      </c>
      <c r="AO210" s="239">
        <v>2</v>
      </c>
      <c r="AP210" s="239">
        <v>8</v>
      </c>
      <c r="AQ210" s="239">
        <v>7</v>
      </c>
      <c r="AS210" s="239">
        <v>7</v>
      </c>
      <c r="AT210" s="239">
        <v>98</v>
      </c>
      <c r="AU210" s="239">
        <v>35</v>
      </c>
      <c r="AV210" s="239">
        <v>11</v>
      </c>
      <c r="AW210" s="239">
        <v>21</v>
      </c>
      <c r="AX210" s="239">
        <v>2</v>
      </c>
      <c r="AY210" s="239">
        <v>4</v>
      </c>
      <c r="AZ210" s="239">
        <v>4</v>
      </c>
      <c r="BA210" s="239">
        <v>21</v>
      </c>
      <c r="BB210" s="239">
        <v>26</v>
      </c>
      <c r="BC210" s="239" t="s">
        <v>384</v>
      </c>
      <c r="BD210" s="239">
        <v>5</v>
      </c>
      <c r="BE210" s="239">
        <v>1</v>
      </c>
      <c r="BF210" s="239">
        <v>1</v>
      </c>
      <c r="BI210" s="239">
        <v>7</v>
      </c>
      <c r="BJ210" s="239">
        <v>98</v>
      </c>
      <c r="BK210" s="239">
        <v>35</v>
      </c>
      <c r="BL210" s="239">
        <v>11</v>
      </c>
      <c r="BM210" s="239">
        <v>21</v>
      </c>
      <c r="CT210" s="239">
        <v>451889</v>
      </c>
      <c r="CU210" s="239">
        <v>4975866</v>
      </c>
      <c r="CV210" s="239">
        <v>44.934601700000002</v>
      </c>
      <c r="CW210" s="239">
        <v>-93.609737300000006</v>
      </c>
      <c r="CX210" s="239" t="s">
        <v>379</v>
      </c>
      <c r="CY210" s="239" t="s">
        <v>3274</v>
      </c>
    </row>
    <row r="211" spans="1:103" x14ac:dyDescent="0.25">
      <c r="A211" s="239">
        <v>622479</v>
      </c>
      <c r="B211" s="239">
        <v>4</v>
      </c>
      <c r="C211" s="239">
        <v>15</v>
      </c>
      <c r="D211" s="239">
        <v>8.2490000000000006</v>
      </c>
      <c r="E211" s="239">
        <v>27</v>
      </c>
      <c r="F211" s="239" t="s">
        <v>3161</v>
      </c>
      <c r="H211" s="239" t="s">
        <v>374</v>
      </c>
      <c r="I211" s="239">
        <v>25</v>
      </c>
      <c r="K211" s="239">
        <v>18007980</v>
      </c>
      <c r="M211" s="239">
        <v>7</v>
      </c>
      <c r="N211" s="239">
        <v>21</v>
      </c>
      <c r="O211" s="239">
        <v>2018</v>
      </c>
      <c r="P211" s="239" t="s">
        <v>386</v>
      </c>
      <c r="Q211" s="239">
        <v>18</v>
      </c>
      <c r="R211" s="239">
        <v>98</v>
      </c>
      <c r="S211" s="239">
        <v>4</v>
      </c>
      <c r="T211" s="239">
        <v>0</v>
      </c>
      <c r="U211" s="239">
        <v>2</v>
      </c>
      <c r="V211" s="239">
        <v>13</v>
      </c>
      <c r="W211" s="239">
        <v>10</v>
      </c>
      <c r="X211" s="239">
        <v>16</v>
      </c>
      <c r="Y211" s="239">
        <v>1</v>
      </c>
      <c r="Z211" s="239">
        <v>1</v>
      </c>
      <c r="AB211" s="239">
        <v>1</v>
      </c>
      <c r="AC211" s="239">
        <v>98</v>
      </c>
      <c r="AD211" s="239" t="s">
        <v>2895</v>
      </c>
      <c r="AE211" s="239" t="s">
        <v>3275</v>
      </c>
      <c r="AF211" s="239" t="s">
        <v>2874</v>
      </c>
      <c r="AG211" s="239">
        <v>7</v>
      </c>
      <c r="AH211" s="239">
        <v>2</v>
      </c>
      <c r="AI211" s="239">
        <v>2</v>
      </c>
      <c r="AJ211" s="239">
        <v>3</v>
      </c>
      <c r="AK211" s="239">
        <v>21</v>
      </c>
      <c r="AL211" s="239">
        <v>35</v>
      </c>
      <c r="AM211" s="239" t="s">
        <v>384</v>
      </c>
      <c r="AN211" s="239">
        <v>5</v>
      </c>
      <c r="AO211" s="239">
        <v>1</v>
      </c>
      <c r="AS211" s="239">
        <v>13</v>
      </c>
      <c r="AT211" s="239">
        <v>98</v>
      </c>
      <c r="AU211" s="239">
        <v>35</v>
      </c>
      <c r="AV211" s="239">
        <v>11</v>
      </c>
      <c r="AW211" s="239">
        <v>21</v>
      </c>
      <c r="AX211" s="239">
        <v>2</v>
      </c>
      <c r="AY211" s="239">
        <v>4</v>
      </c>
      <c r="AZ211" s="239">
        <v>3</v>
      </c>
      <c r="BA211" s="239">
        <v>24</v>
      </c>
      <c r="BB211" s="239">
        <v>47</v>
      </c>
      <c r="BC211" s="239" t="s">
        <v>374</v>
      </c>
      <c r="BD211" s="239">
        <v>5</v>
      </c>
      <c r="BE211" s="239">
        <v>2</v>
      </c>
      <c r="BF211" s="239">
        <v>99</v>
      </c>
      <c r="BI211" s="239">
        <v>13</v>
      </c>
      <c r="BJ211" s="239">
        <v>98</v>
      </c>
      <c r="BK211" s="239">
        <v>35</v>
      </c>
      <c r="BL211" s="239">
        <v>11</v>
      </c>
      <c r="BM211" s="239">
        <v>21</v>
      </c>
      <c r="CT211" s="239">
        <v>451893.53701947199</v>
      </c>
      <c r="CU211" s="239">
        <v>4975866.2508504298</v>
      </c>
      <c r="CV211" s="239">
        <v>44.934601270000002</v>
      </c>
      <c r="CW211" s="239">
        <v>-93.60967642</v>
      </c>
      <c r="CX211" s="239" t="s">
        <v>379</v>
      </c>
      <c r="CY211" s="239" t="s">
        <v>3276</v>
      </c>
    </row>
    <row r="212" spans="1:103" x14ac:dyDescent="0.25">
      <c r="A212" s="239">
        <v>10873418</v>
      </c>
      <c r="B212" s="239">
        <v>4</v>
      </c>
      <c r="C212" s="239">
        <v>15</v>
      </c>
      <c r="D212" s="239">
        <v>8.2509999999999994</v>
      </c>
      <c r="E212" s="239">
        <v>27</v>
      </c>
      <c r="F212" s="239" t="s">
        <v>3161</v>
      </c>
      <c r="H212" s="239" t="s">
        <v>374</v>
      </c>
      <c r="I212" s="239">
        <v>25</v>
      </c>
      <c r="K212" s="239" t="s">
        <v>3277</v>
      </c>
      <c r="L212" s="239">
        <v>131410168</v>
      </c>
      <c r="M212" s="239">
        <v>5</v>
      </c>
      <c r="N212" s="239">
        <v>21</v>
      </c>
      <c r="O212" s="239">
        <v>2013</v>
      </c>
      <c r="P212" s="239" t="s">
        <v>391</v>
      </c>
      <c r="Q212" s="239">
        <v>15</v>
      </c>
      <c r="R212" s="239" t="s">
        <v>376</v>
      </c>
      <c r="S212" s="239">
        <v>4</v>
      </c>
      <c r="T212" s="239">
        <v>0</v>
      </c>
      <c r="U212" s="239">
        <v>2</v>
      </c>
      <c r="V212" s="239">
        <v>1</v>
      </c>
      <c r="W212" s="239">
        <v>10</v>
      </c>
      <c r="X212" s="239">
        <v>15</v>
      </c>
      <c r="Y212" s="239">
        <v>1</v>
      </c>
      <c r="Z212" s="239">
        <v>2</v>
      </c>
      <c r="AB212" s="239">
        <v>1</v>
      </c>
      <c r="AC212" s="239">
        <v>98</v>
      </c>
      <c r="AD212" s="239" t="s">
        <v>3278</v>
      </c>
      <c r="AE212" s="239" t="s">
        <v>3279</v>
      </c>
      <c r="AF212" s="239" t="s">
        <v>2874</v>
      </c>
      <c r="AG212" s="239">
        <v>7</v>
      </c>
      <c r="AH212" s="239">
        <v>2</v>
      </c>
      <c r="AI212" s="239">
        <v>2</v>
      </c>
      <c r="AJ212" s="239">
        <v>4</v>
      </c>
      <c r="AK212" s="239">
        <v>21</v>
      </c>
      <c r="AL212" s="239">
        <v>42</v>
      </c>
      <c r="AM212" s="239" t="s">
        <v>374</v>
      </c>
      <c r="AN212" s="239">
        <v>5</v>
      </c>
      <c r="AO212" s="239">
        <v>15</v>
      </c>
      <c r="AS212" s="239">
        <v>5</v>
      </c>
      <c r="AT212" s="239">
        <v>98</v>
      </c>
      <c r="AU212" s="239">
        <v>35</v>
      </c>
      <c r="AV212" s="239">
        <v>11</v>
      </c>
      <c r="AW212" s="239">
        <v>20</v>
      </c>
      <c r="AX212" s="239">
        <v>2</v>
      </c>
      <c r="AY212" s="239">
        <v>1</v>
      </c>
      <c r="AZ212" s="239">
        <v>4</v>
      </c>
      <c r="BA212" s="239">
        <v>26</v>
      </c>
      <c r="BB212" s="239">
        <v>55</v>
      </c>
      <c r="BC212" s="239" t="s">
        <v>374</v>
      </c>
      <c r="BD212" s="239">
        <v>5</v>
      </c>
      <c r="BE212" s="239">
        <v>1</v>
      </c>
      <c r="BI212" s="239">
        <v>5</v>
      </c>
      <c r="BJ212" s="239">
        <v>98</v>
      </c>
      <c r="BK212" s="239">
        <v>35</v>
      </c>
      <c r="BL212" s="239">
        <v>11</v>
      </c>
      <c r="BM212" s="239">
        <v>20</v>
      </c>
      <c r="CT212" s="239">
        <v>451897</v>
      </c>
      <c r="CU212" s="239">
        <v>4975866</v>
      </c>
      <c r="CV212" s="239">
        <v>44.934601899999997</v>
      </c>
      <c r="CW212" s="239">
        <v>-93.609636499999993</v>
      </c>
      <c r="CX212" s="239" t="s">
        <v>379</v>
      </c>
      <c r="CY212" s="239" t="s">
        <v>3280</v>
      </c>
    </row>
    <row r="213" spans="1:103" x14ac:dyDescent="0.25">
      <c r="A213" s="239">
        <v>602312</v>
      </c>
      <c r="B213" s="239">
        <v>4</v>
      </c>
      <c r="C213" s="239">
        <v>15</v>
      </c>
      <c r="D213" s="239">
        <v>8.2539999999999996</v>
      </c>
      <c r="E213" s="239">
        <v>27</v>
      </c>
      <c r="F213" s="239" t="s">
        <v>3161</v>
      </c>
      <c r="H213" s="239" t="s">
        <v>374</v>
      </c>
      <c r="I213" s="239">
        <v>25</v>
      </c>
      <c r="K213" s="239">
        <v>18005718</v>
      </c>
      <c r="M213" s="239">
        <v>6</v>
      </c>
      <c r="N213" s="239">
        <v>5</v>
      </c>
      <c r="O213" s="239">
        <v>2018</v>
      </c>
      <c r="P213" s="239" t="s">
        <v>391</v>
      </c>
      <c r="Q213" s="239">
        <v>15</v>
      </c>
      <c r="R213" s="239" t="s">
        <v>393</v>
      </c>
      <c r="S213" s="239">
        <v>3</v>
      </c>
      <c r="T213" s="239">
        <v>0</v>
      </c>
      <c r="U213" s="239">
        <v>3</v>
      </c>
      <c r="V213" s="239">
        <v>12</v>
      </c>
      <c r="W213" s="239">
        <v>10</v>
      </c>
      <c r="X213" s="239">
        <v>10</v>
      </c>
      <c r="Y213" s="239">
        <v>1</v>
      </c>
      <c r="Z213" s="239">
        <v>1</v>
      </c>
      <c r="AB213" s="239">
        <v>1</v>
      </c>
      <c r="AC213" s="239">
        <v>98</v>
      </c>
      <c r="AD213" s="239" t="s">
        <v>2895</v>
      </c>
      <c r="AF213" s="239" t="s">
        <v>2874</v>
      </c>
      <c r="AG213" s="239">
        <v>7</v>
      </c>
      <c r="AH213" s="239">
        <v>2</v>
      </c>
      <c r="AI213" s="239">
        <v>4</v>
      </c>
      <c r="AJ213" s="239">
        <v>3</v>
      </c>
      <c r="AK213" s="239">
        <v>21</v>
      </c>
      <c r="AL213" s="239">
        <v>19</v>
      </c>
      <c r="AM213" s="239" t="s">
        <v>384</v>
      </c>
      <c r="AN213" s="239">
        <v>5</v>
      </c>
      <c r="AO213" s="239">
        <v>1</v>
      </c>
      <c r="AS213" s="239">
        <v>12</v>
      </c>
      <c r="AT213" s="239">
        <v>20</v>
      </c>
      <c r="AU213" s="239">
        <v>35</v>
      </c>
      <c r="AV213" s="239">
        <v>11</v>
      </c>
      <c r="AW213" s="239">
        <v>21</v>
      </c>
      <c r="AX213" s="239">
        <v>2</v>
      </c>
      <c r="AY213" s="239">
        <v>2</v>
      </c>
      <c r="AZ213" s="239">
        <v>3</v>
      </c>
      <c r="BA213" s="239">
        <v>21</v>
      </c>
      <c r="BB213" s="239">
        <v>88</v>
      </c>
      <c r="BC213" s="239" t="s">
        <v>374</v>
      </c>
      <c r="BD213" s="239">
        <v>5</v>
      </c>
      <c r="BE213" s="239">
        <v>1</v>
      </c>
      <c r="BI213" s="239">
        <v>12</v>
      </c>
      <c r="BJ213" s="239">
        <v>20</v>
      </c>
      <c r="BK213" s="239">
        <v>35</v>
      </c>
      <c r="BL213" s="239">
        <v>11</v>
      </c>
      <c r="BM213" s="239">
        <v>21</v>
      </c>
      <c r="BN213" s="239">
        <v>2</v>
      </c>
      <c r="BO213" s="239">
        <v>2</v>
      </c>
      <c r="BP213" s="239">
        <v>3</v>
      </c>
      <c r="BQ213" s="239">
        <v>21</v>
      </c>
      <c r="BR213" s="239">
        <v>20</v>
      </c>
      <c r="BS213" s="239" t="s">
        <v>384</v>
      </c>
      <c r="BT213" s="239">
        <v>5</v>
      </c>
      <c r="BU213" s="239">
        <v>90</v>
      </c>
      <c r="BV213" s="239">
        <v>74</v>
      </c>
      <c r="BY213" s="239">
        <v>12</v>
      </c>
      <c r="BZ213" s="239">
        <v>20</v>
      </c>
      <c r="CA213" s="239">
        <v>35</v>
      </c>
      <c r="CB213" s="239">
        <v>11</v>
      </c>
      <c r="CC213" s="239">
        <v>21</v>
      </c>
      <c r="CT213" s="239">
        <v>451901.88839789201</v>
      </c>
      <c r="CU213" s="239">
        <v>4975862.8330964996</v>
      </c>
      <c r="CV213" s="239">
        <v>44.934571069999997</v>
      </c>
      <c r="CW213" s="239">
        <v>-93.609570259999998</v>
      </c>
      <c r="CX213" s="239" t="s">
        <v>379</v>
      </c>
      <c r="CY213" s="239" t="s">
        <v>3281</v>
      </c>
    </row>
    <row r="214" spans="1:103" x14ac:dyDescent="0.25">
      <c r="A214" s="239">
        <v>783677</v>
      </c>
      <c r="B214" s="239">
        <v>4</v>
      </c>
      <c r="C214" s="239">
        <v>15</v>
      </c>
      <c r="D214" s="239">
        <v>8.2560000000000002</v>
      </c>
      <c r="E214" s="239">
        <v>27</v>
      </c>
      <c r="F214" s="239" t="s">
        <v>3161</v>
      </c>
      <c r="H214" s="239" t="s">
        <v>374</v>
      </c>
      <c r="I214" s="239">
        <v>25</v>
      </c>
      <c r="K214" s="239">
        <v>200000671</v>
      </c>
      <c r="L214" s="239">
        <v>200260103</v>
      </c>
      <c r="M214" s="239">
        <v>1</v>
      </c>
      <c r="N214" s="239">
        <v>26</v>
      </c>
      <c r="O214" s="239">
        <v>2020</v>
      </c>
      <c r="P214" s="239" t="s">
        <v>389</v>
      </c>
      <c r="Q214" s="239">
        <v>16</v>
      </c>
      <c r="R214" s="239">
        <v>98</v>
      </c>
      <c r="S214" s="239">
        <v>5</v>
      </c>
      <c r="T214" s="239">
        <v>0</v>
      </c>
      <c r="U214" s="239">
        <v>2</v>
      </c>
      <c r="V214" s="239">
        <v>12</v>
      </c>
      <c r="W214" s="239">
        <v>10</v>
      </c>
      <c r="X214" s="239">
        <v>4</v>
      </c>
      <c r="Y214" s="239">
        <v>1</v>
      </c>
      <c r="Z214" s="239">
        <v>2</v>
      </c>
      <c r="AB214" s="239">
        <v>1</v>
      </c>
      <c r="AC214" s="239">
        <v>98</v>
      </c>
      <c r="AD214" s="239" t="s">
        <v>2895</v>
      </c>
      <c r="AF214" s="239" t="s">
        <v>2874</v>
      </c>
      <c r="AG214" s="239">
        <v>7</v>
      </c>
      <c r="AH214" s="239">
        <v>2</v>
      </c>
      <c r="AI214" s="239">
        <v>4</v>
      </c>
      <c r="AJ214" s="239">
        <v>3</v>
      </c>
      <c r="AK214" s="239">
        <v>34</v>
      </c>
      <c r="AL214" s="239">
        <v>68</v>
      </c>
      <c r="AM214" s="239" t="s">
        <v>374</v>
      </c>
      <c r="AN214" s="239">
        <v>5</v>
      </c>
      <c r="AO214" s="239">
        <v>1</v>
      </c>
      <c r="AS214" s="239">
        <v>12</v>
      </c>
      <c r="AT214" s="239">
        <v>23</v>
      </c>
      <c r="AU214" s="239">
        <v>35</v>
      </c>
      <c r="AV214" s="239">
        <v>11</v>
      </c>
      <c r="AW214" s="239">
        <v>21</v>
      </c>
      <c r="AX214" s="239">
        <v>2</v>
      </c>
      <c r="AY214" s="239">
        <v>2</v>
      </c>
      <c r="AZ214" s="239">
        <v>3</v>
      </c>
      <c r="BA214" s="239">
        <v>21</v>
      </c>
      <c r="BB214" s="239">
        <v>37</v>
      </c>
      <c r="BC214" s="239" t="s">
        <v>374</v>
      </c>
      <c r="BD214" s="239">
        <v>5</v>
      </c>
      <c r="BE214" s="239">
        <v>4</v>
      </c>
      <c r="BI214" s="239">
        <v>12</v>
      </c>
      <c r="BJ214" s="239">
        <v>23</v>
      </c>
      <c r="BK214" s="239">
        <v>35</v>
      </c>
      <c r="BL214" s="239">
        <v>11</v>
      </c>
      <c r="BM214" s="239">
        <v>21</v>
      </c>
      <c r="CT214" s="239">
        <v>451904.00506879197</v>
      </c>
      <c r="CU214" s="239">
        <v>4975862.4946151897</v>
      </c>
      <c r="CV214" s="239">
        <v>44.934568169999999</v>
      </c>
      <c r="CW214" s="239">
        <v>-93.609543400000007</v>
      </c>
      <c r="CX214" s="239" t="s">
        <v>379</v>
      </c>
      <c r="CY214" s="239" t="s">
        <v>3282</v>
      </c>
    </row>
    <row r="215" spans="1:103" x14ac:dyDescent="0.25">
      <c r="A215" s="239">
        <v>10870723</v>
      </c>
      <c r="B215" s="239">
        <v>4</v>
      </c>
      <c r="C215" s="239">
        <v>15</v>
      </c>
      <c r="D215" s="239">
        <v>8.2569999999999997</v>
      </c>
      <c r="E215" s="239">
        <v>27</v>
      </c>
      <c r="F215" s="239" t="s">
        <v>3161</v>
      </c>
      <c r="H215" s="239" t="s">
        <v>374</v>
      </c>
      <c r="I215" s="239">
        <v>25</v>
      </c>
      <c r="K215" s="239" t="s">
        <v>3283</v>
      </c>
      <c r="L215" s="239">
        <v>130990081</v>
      </c>
      <c r="M215" s="239">
        <v>4</v>
      </c>
      <c r="N215" s="239">
        <v>9</v>
      </c>
      <c r="O215" s="239">
        <v>2013</v>
      </c>
      <c r="P215" s="239" t="s">
        <v>391</v>
      </c>
      <c r="Q215" s="239">
        <v>8</v>
      </c>
      <c r="S215" s="239">
        <v>4</v>
      </c>
      <c r="T215" s="239">
        <v>0</v>
      </c>
      <c r="U215" s="239">
        <v>3</v>
      </c>
      <c r="V215" s="239">
        <v>1</v>
      </c>
      <c r="W215" s="239">
        <v>10</v>
      </c>
      <c r="X215" s="239">
        <v>2</v>
      </c>
      <c r="Y215" s="239">
        <v>1</v>
      </c>
      <c r="Z215" s="239">
        <v>3</v>
      </c>
      <c r="AB215" s="239">
        <v>2</v>
      </c>
      <c r="AC215" s="239">
        <v>98</v>
      </c>
      <c r="AD215" s="239" t="s">
        <v>3284</v>
      </c>
      <c r="AE215" s="239" t="s">
        <v>3238</v>
      </c>
      <c r="AF215" s="239" t="s">
        <v>2874</v>
      </c>
      <c r="AG215" s="239">
        <v>7</v>
      </c>
      <c r="AH215" s="239">
        <v>2</v>
      </c>
      <c r="AI215" s="239">
        <v>2</v>
      </c>
      <c r="AJ215" s="239">
        <v>3</v>
      </c>
      <c r="AK215" s="239">
        <v>26</v>
      </c>
      <c r="AL215" s="239">
        <v>19</v>
      </c>
      <c r="AM215" s="239" t="s">
        <v>374</v>
      </c>
      <c r="AN215" s="239">
        <v>5</v>
      </c>
      <c r="AS215" s="239">
        <v>4</v>
      </c>
      <c r="AT215" s="239">
        <v>20</v>
      </c>
      <c r="AU215" s="239">
        <v>35</v>
      </c>
      <c r="AV215" s="239">
        <v>11</v>
      </c>
      <c r="AW215" s="239">
        <v>21</v>
      </c>
      <c r="AX215" s="239">
        <v>2</v>
      </c>
      <c r="AY215" s="239">
        <v>2</v>
      </c>
      <c r="AZ215" s="239">
        <v>3</v>
      </c>
      <c r="BA215" s="239">
        <v>8</v>
      </c>
      <c r="BB215" s="239">
        <v>41</v>
      </c>
      <c r="BC215" s="239" t="s">
        <v>374</v>
      </c>
      <c r="BD215" s="239">
        <v>5</v>
      </c>
      <c r="BE215" s="239">
        <v>1</v>
      </c>
      <c r="BI215" s="239">
        <v>4</v>
      </c>
      <c r="BJ215" s="239">
        <v>20</v>
      </c>
      <c r="BK215" s="239">
        <v>35</v>
      </c>
      <c r="BL215" s="239">
        <v>11</v>
      </c>
      <c r="BM215" s="239">
        <v>21</v>
      </c>
      <c r="BN215" s="239">
        <v>2</v>
      </c>
      <c r="BO215" s="239">
        <v>2</v>
      </c>
      <c r="BP215" s="239">
        <v>3</v>
      </c>
      <c r="BQ215" s="239">
        <v>8</v>
      </c>
      <c r="BR215" s="239">
        <v>55</v>
      </c>
      <c r="BS215" s="239" t="s">
        <v>374</v>
      </c>
      <c r="BT215" s="239">
        <v>5</v>
      </c>
      <c r="BU215" s="239">
        <v>1</v>
      </c>
      <c r="BY215" s="239">
        <v>4</v>
      </c>
      <c r="BZ215" s="239">
        <v>20</v>
      </c>
      <c r="CA215" s="239">
        <v>35</v>
      </c>
      <c r="CB215" s="239">
        <v>11</v>
      </c>
      <c r="CC215" s="239">
        <v>21</v>
      </c>
      <c r="CT215" s="239">
        <v>451906</v>
      </c>
      <c r="CU215" s="239">
        <v>4975866</v>
      </c>
      <c r="CV215" s="239">
        <v>44.9346022</v>
      </c>
      <c r="CW215" s="239">
        <v>-93.609515599999995</v>
      </c>
      <c r="CX215" s="239" t="s">
        <v>379</v>
      </c>
      <c r="CY215" s="239" t="s">
        <v>3285</v>
      </c>
    </row>
    <row r="216" spans="1:103" x14ac:dyDescent="0.25">
      <c r="A216" s="239">
        <v>10720841</v>
      </c>
      <c r="B216" s="239">
        <v>4</v>
      </c>
      <c r="C216" s="239">
        <v>15</v>
      </c>
      <c r="D216" s="239">
        <v>8.2609999999999992</v>
      </c>
      <c r="E216" s="239">
        <v>27</v>
      </c>
      <c r="F216" s="239" t="s">
        <v>3161</v>
      </c>
      <c r="H216" s="239" t="s">
        <v>374</v>
      </c>
      <c r="I216" s="239">
        <v>25</v>
      </c>
      <c r="K216" s="239">
        <v>113086</v>
      </c>
      <c r="L216" s="239">
        <v>111300055</v>
      </c>
      <c r="M216" s="239">
        <v>5</v>
      </c>
      <c r="N216" s="239">
        <v>10</v>
      </c>
      <c r="O216" s="239">
        <v>2011</v>
      </c>
      <c r="P216" s="239" t="s">
        <v>391</v>
      </c>
      <c r="Q216" s="239">
        <v>7</v>
      </c>
      <c r="S216" s="239">
        <v>5</v>
      </c>
      <c r="T216" s="239">
        <v>0</v>
      </c>
      <c r="U216" s="239">
        <v>2</v>
      </c>
      <c r="V216" s="239">
        <v>3</v>
      </c>
      <c r="W216" s="239">
        <v>10</v>
      </c>
      <c r="X216" s="239">
        <v>4</v>
      </c>
      <c r="Y216" s="239">
        <v>1</v>
      </c>
      <c r="Z216" s="239">
        <v>1</v>
      </c>
      <c r="AB216" s="239">
        <v>1</v>
      </c>
      <c r="AC216" s="239">
        <v>98</v>
      </c>
      <c r="AD216" s="239" t="s">
        <v>2872</v>
      </c>
      <c r="AE216" s="239" t="s">
        <v>3286</v>
      </c>
      <c r="AF216" s="239" t="s">
        <v>2874</v>
      </c>
      <c r="AG216" s="239">
        <v>9</v>
      </c>
      <c r="AH216" s="239">
        <v>2</v>
      </c>
      <c r="AI216" s="239">
        <v>2</v>
      </c>
      <c r="AJ216" s="239">
        <v>4</v>
      </c>
      <c r="AK216" s="239">
        <v>24</v>
      </c>
      <c r="AL216" s="239">
        <v>57</v>
      </c>
      <c r="AM216" s="239" t="s">
        <v>384</v>
      </c>
      <c r="AN216" s="239">
        <v>5</v>
      </c>
      <c r="AO216" s="239">
        <v>2</v>
      </c>
      <c r="AS216" s="239">
        <v>7</v>
      </c>
      <c r="AT216" s="239">
        <v>98</v>
      </c>
      <c r="AU216" s="239">
        <v>35</v>
      </c>
      <c r="AV216" s="239">
        <v>11</v>
      </c>
      <c r="AW216" s="239">
        <v>21</v>
      </c>
      <c r="AX216" s="239">
        <v>2</v>
      </c>
      <c r="AY216" s="239">
        <v>4</v>
      </c>
      <c r="AZ216" s="239">
        <v>3</v>
      </c>
      <c r="BA216" s="239">
        <v>21</v>
      </c>
      <c r="BB216" s="239">
        <v>43</v>
      </c>
      <c r="BC216" s="239" t="s">
        <v>384</v>
      </c>
      <c r="BD216" s="239">
        <v>5</v>
      </c>
      <c r="BE216" s="239">
        <v>8</v>
      </c>
      <c r="BI216" s="239">
        <v>7</v>
      </c>
      <c r="BJ216" s="239">
        <v>98</v>
      </c>
      <c r="BK216" s="239">
        <v>35</v>
      </c>
      <c r="BL216" s="239">
        <v>11</v>
      </c>
      <c r="BM216" s="239">
        <v>21</v>
      </c>
      <c r="CT216" s="239">
        <v>451913</v>
      </c>
      <c r="CU216" s="239">
        <v>4975866</v>
      </c>
      <c r="CV216" s="239">
        <v>44.934602400000003</v>
      </c>
      <c r="CW216" s="239">
        <v>-93.609428600000001</v>
      </c>
      <c r="CX216" s="239" t="s">
        <v>379</v>
      </c>
      <c r="CY216" s="239" t="s">
        <v>3287</v>
      </c>
    </row>
    <row r="217" spans="1:103" x14ac:dyDescent="0.25">
      <c r="A217" s="239">
        <v>10722001</v>
      </c>
      <c r="B217" s="239">
        <v>4</v>
      </c>
      <c r="C217" s="239">
        <v>15</v>
      </c>
      <c r="D217" s="239">
        <v>8.2609999999999992</v>
      </c>
      <c r="E217" s="239">
        <v>27</v>
      </c>
      <c r="F217" s="239" t="s">
        <v>3161</v>
      </c>
      <c r="H217" s="239" t="s">
        <v>374</v>
      </c>
      <c r="I217" s="239">
        <v>25</v>
      </c>
      <c r="K217" s="239">
        <v>113239</v>
      </c>
      <c r="L217" s="239">
        <v>111510132</v>
      </c>
      <c r="M217" s="239">
        <v>5</v>
      </c>
      <c r="N217" s="239">
        <v>14</v>
      </c>
      <c r="O217" s="239">
        <v>2011</v>
      </c>
      <c r="P217" s="239" t="s">
        <v>386</v>
      </c>
      <c r="Q217" s="239">
        <v>12</v>
      </c>
      <c r="S217" s="239">
        <v>5</v>
      </c>
      <c r="T217" s="239">
        <v>0</v>
      </c>
      <c r="U217" s="239">
        <v>2</v>
      </c>
      <c r="V217" s="239">
        <v>3</v>
      </c>
      <c r="W217" s="239">
        <v>10</v>
      </c>
      <c r="X217" s="239">
        <v>4</v>
      </c>
      <c r="Y217" s="239">
        <v>1</v>
      </c>
      <c r="Z217" s="239">
        <v>3</v>
      </c>
      <c r="AB217" s="239">
        <v>2</v>
      </c>
      <c r="AC217" s="239">
        <v>98</v>
      </c>
      <c r="AF217" s="239" t="s">
        <v>2874</v>
      </c>
      <c r="AG217" s="239">
        <v>9</v>
      </c>
      <c r="AH217" s="239">
        <v>2</v>
      </c>
      <c r="AI217" s="239">
        <v>4</v>
      </c>
      <c r="AJ217" s="239">
        <v>1</v>
      </c>
      <c r="AK217" s="239">
        <v>24</v>
      </c>
      <c r="AL217" s="239">
        <v>45</v>
      </c>
      <c r="AM217" s="239" t="s">
        <v>384</v>
      </c>
      <c r="AN217" s="239">
        <v>5</v>
      </c>
      <c r="AO217" s="239">
        <v>2</v>
      </c>
      <c r="AS217" s="239">
        <v>5</v>
      </c>
      <c r="AT217" s="239">
        <v>2</v>
      </c>
      <c r="AU217" s="239">
        <v>35</v>
      </c>
      <c r="AV217" s="239">
        <v>11</v>
      </c>
      <c r="AW217" s="239">
        <v>21</v>
      </c>
      <c r="AX217" s="239">
        <v>2</v>
      </c>
      <c r="AY217" s="239">
        <v>4</v>
      </c>
      <c r="AZ217" s="239">
        <v>3</v>
      </c>
      <c r="BA217" s="239">
        <v>21</v>
      </c>
      <c r="BB217" s="239">
        <v>53</v>
      </c>
      <c r="BC217" s="239" t="s">
        <v>384</v>
      </c>
      <c r="BD217" s="239">
        <v>5</v>
      </c>
      <c r="BE217" s="239">
        <v>1</v>
      </c>
      <c r="BI217" s="239">
        <v>5</v>
      </c>
      <c r="BJ217" s="239">
        <v>2</v>
      </c>
      <c r="BK217" s="239">
        <v>35</v>
      </c>
      <c r="BL217" s="239">
        <v>11</v>
      </c>
      <c r="BM217" s="239">
        <v>21</v>
      </c>
      <c r="CT217" s="239">
        <v>451913</v>
      </c>
      <c r="CU217" s="239">
        <v>4975866</v>
      </c>
      <c r="CV217" s="239">
        <v>44.934602400000003</v>
      </c>
      <c r="CW217" s="239">
        <v>-93.609428600000001</v>
      </c>
      <c r="CX217" s="239" t="s">
        <v>379</v>
      </c>
    </row>
    <row r="218" spans="1:103" x14ac:dyDescent="0.25">
      <c r="A218" s="239">
        <v>10783464</v>
      </c>
      <c r="B218" s="239">
        <v>4</v>
      </c>
      <c r="C218" s="239">
        <v>15</v>
      </c>
      <c r="D218" s="239">
        <v>8.2609999999999992</v>
      </c>
      <c r="E218" s="239">
        <v>27</v>
      </c>
      <c r="F218" s="239" t="s">
        <v>3161</v>
      </c>
      <c r="H218" s="239" t="s">
        <v>374</v>
      </c>
      <c r="I218" s="239">
        <v>25</v>
      </c>
      <c r="K218" s="239" t="s">
        <v>3288</v>
      </c>
      <c r="L218" s="239">
        <v>120130036</v>
      </c>
      <c r="M218" s="239">
        <v>1</v>
      </c>
      <c r="N218" s="239">
        <v>13</v>
      </c>
      <c r="O218" s="239">
        <v>2012</v>
      </c>
      <c r="P218" s="239" t="s">
        <v>383</v>
      </c>
      <c r="Q218" s="239">
        <v>8</v>
      </c>
      <c r="S218" s="239">
        <v>5</v>
      </c>
      <c r="T218" s="239">
        <v>0</v>
      </c>
      <c r="U218" s="239">
        <v>2</v>
      </c>
      <c r="V218" s="239">
        <v>1</v>
      </c>
      <c r="W218" s="239">
        <v>10</v>
      </c>
      <c r="X218" s="239">
        <v>4</v>
      </c>
      <c r="Y218" s="239">
        <v>1</v>
      </c>
      <c r="Z218" s="239">
        <v>2</v>
      </c>
      <c r="AB218" s="239">
        <v>1</v>
      </c>
      <c r="AC218" s="239">
        <v>98</v>
      </c>
      <c r="AD218" s="239" t="s">
        <v>2952</v>
      </c>
      <c r="AE218" s="239" t="s">
        <v>3289</v>
      </c>
      <c r="AF218" s="239" t="s">
        <v>2874</v>
      </c>
      <c r="AG218" s="239">
        <v>7</v>
      </c>
      <c r="AH218" s="239">
        <v>2</v>
      </c>
      <c r="AI218" s="239">
        <v>2</v>
      </c>
      <c r="AJ218" s="239">
        <v>3</v>
      </c>
      <c r="AK218" s="239">
        <v>21</v>
      </c>
      <c r="AL218" s="239">
        <v>18</v>
      </c>
      <c r="AM218" s="239" t="s">
        <v>384</v>
      </c>
      <c r="AN218" s="239">
        <v>5</v>
      </c>
      <c r="AO218" s="239">
        <v>15</v>
      </c>
      <c r="AS218" s="239">
        <v>7</v>
      </c>
      <c r="AT218" s="239">
        <v>20</v>
      </c>
      <c r="AU218" s="239">
        <v>35</v>
      </c>
      <c r="AV218" s="239">
        <v>11</v>
      </c>
      <c r="AW218" s="239">
        <v>21</v>
      </c>
      <c r="AX218" s="239">
        <v>2</v>
      </c>
      <c r="AY218" s="239">
        <v>4</v>
      </c>
      <c r="AZ218" s="239">
        <v>3</v>
      </c>
      <c r="BA218" s="239">
        <v>21</v>
      </c>
      <c r="BB218" s="239">
        <v>52</v>
      </c>
      <c r="BC218" s="239" t="s">
        <v>384</v>
      </c>
      <c r="BD218" s="239">
        <v>5</v>
      </c>
      <c r="BE218" s="239">
        <v>1</v>
      </c>
      <c r="BI218" s="239">
        <v>7</v>
      </c>
      <c r="BJ218" s="239">
        <v>20</v>
      </c>
      <c r="BK218" s="239">
        <v>35</v>
      </c>
      <c r="BL218" s="239">
        <v>11</v>
      </c>
      <c r="BM218" s="239">
        <v>21</v>
      </c>
      <c r="CT218" s="239">
        <v>451913</v>
      </c>
      <c r="CU218" s="239">
        <v>4975866</v>
      </c>
      <c r="CV218" s="239">
        <v>44.934602400000003</v>
      </c>
      <c r="CW218" s="239">
        <v>-93.609428600000001</v>
      </c>
      <c r="CX218" s="239" t="s">
        <v>379</v>
      </c>
      <c r="CY218" s="239" t="s">
        <v>3290</v>
      </c>
    </row>
    <row r="219" spans="1:103" x14ac:dyDescent="0.25">
      <c r="A219" s="239">
        <v>10796649</v>
      </c>
      <c r="B219" s="239">
        <v>4</v>
      </c>
      <c r="C219" s="239">
        <v>15</v>
      </c>
      <c r="D219" s="239">
        <v>8.2609999999999992</v>
      </c>
      <c r="E219" s="239">
        <v>27</v>
      </c>
      <c r="F219" s="239" t="s">
        <v>3161</v>
      </c>
      <c r="H219" s="239" t="s">
        <v>374</v>
      </c>
      <c r="I219" s="239">
        <v>25</v>
      </c>
      <c r="K219" s="239">
        <v>703793</v>
      </c>
      <c r="L219" s="239">
        <v>121400073</v>
      </c>
      <c r="M219" s="239">
        <v>5</v>
      </c>
      <c r="N219" s="239">
        <v>19</v>
      </c>
      <c r="O219" s="239">
        <v>2012</v>
      </c>
      <c r="P219" s="239" t="s">
        <v>386</v>
      </c>
      <c r="Q219" s="239">
        <v>12</v>
      </c>
      <c r="S219" s="239">
        <v>4</v>
      </c>
      <c r="T219" s="239">
        <v>0</v>
      </c>
      <c r="U219" s="239">
        <v>3</v>
      </c>
      <c r="V219" s="239">
        <v>1</v>
      </c>
      <c r="W219" s="239">
        <v>10</v>
      </c>
      <c r="X219" s="239">
        <v>2</v>
      </c>
      <c r="Y219" s="239">
        <v>1</v>
      </c>
      <c r="Z219" s="239">
        <v>1</v>
      </c>
      <c r="AA219" s="239">
        <v>1</v>
      </c>
      <c r="AB219" s="239">
        <v>1</v>
      </c>
      <c r="AC219" s="239">
        <v>98</v>
      </c>
      <c r="AD219" s="239" t="s">
        <v>3291</v>
      </c>
      <c r="AE219" s="239" t="s">
        <v>3238</v>
      </c>
      <c r="AF219" s="239" t="s">
        <v>2874</v>
      </c>
      <c r="AG219" s="239">
        <v>7</v>
      </c>
      <c r="AH219" s="239">
        <v>2</v>
      </c>
      <c r="AI219" s="239">
        <v>4</v>
      </c>
      <c r="AJ219" s="239">
        <v>4</v>
      </c>
      <c r="AK219" s="239">
        <v>21</v>
      </c>
      <c r="AL219" s="239">
        <v>30</v>
      </c>
      <c r="AM219" s="239" t="s">
        <v>384</v>
      </c>
      <c r="AN219" s="239">
        <v>5</v>
      </c>
      <c r="AO219" s="239">
        <v>1</v>
      </c>
      <c r="AP219" s="239">
        <v>1</v>
      </c>
      <c r="AS219" s="239">
        <v>7</v>
      </c>
      <c r="AT219" s="239">
        <v>98</v>
      </c>
      <c r="AU219" s="239">
        <v>35</v>
      </c>
      <c r="AV219" s="239">
        <v>11</v>
      </c>
      <c r="AW219" s="239">
        <v>21</v>
      </c>
      <c r="AX219" s="239">
        <v>2</v>
      </c>
      <c r="AY219" s="239">
        <v>3</v>
      </c>
      <c r="AZ219" s="239">
        <v>4</v>
      </c>
      <c r="BA219" s="239">
        <v>21</v>
      </c>
      <c r="BB219" s="239">
        <v>22</v>
      </c>
      <c r="BC219" s="239" t="s">
        <v>374</v>
      </c>
      <c r="BD219" s="239">
        <v>5</v>
      </c>
      <c r="BE219" s="239">
        <v>1</v>
      </c>
      <c r="BF219" s="239">
        <v>1</v>
      </c>
      <c r="BI219" s="239">
        <v>7</v>
      </c>
      <c r="BJ219" s="239">
        <v>98</v>
      </c>
      <c r="BK219" s="239">
        <v>35</v>
      </c>
      <c r="BL219" s="239">
        <v>11</v>
      </c>
      <c r="BM219" s="239">
        <v>21</v>
      </c>
      <c r="BN219" s="239">
        <v>2</v>
      </c>
      <c r="BO219" s="239">
        <v>1</v>
      </c>
      <c r="BP219" s="239">
        <v>4</v>
      </c>
      <c r="BQ219" s="239">
        <v>21</v>
      </c>
      <c r="BR219" s="239">
        <v>45</v>
      </c>
      <c r="BS219" s="239" t="s">
        <v>374</v>
      </c>
      <c r="BT219" s="239">
        <v>5</v>
      </c>
      <c r="BU219" s="239">
        <v>1</v>
      </c>
      <c r="BV219" s="239">
        <v>1</v>
      </c>
      <c r="BY219" s="239">
        <v>7</v>
      </c>
      <c r="BZ219" s="239">
        <v>98</v>
      </c>
      <c r="CA219" s="239">
        <v>35</v>
      </c>
      <c r="CB219" s="239">
        <v>11</v>
      </c>
      <c r="CC219" s="239">
        <v>21</v>
      </c>
      <c r="CT219" s="239">
        <v>451913</v>
      </c>
      <c r="CU219" s="239">
        <v>4975866</v>
      </c>
      <c r="CV219" s="239">
        <v>44.934602400000003</v>
      </c>
      <c r="CW219" s="239">
        <v>-93.609428600000001</v>
      </c>
      <c r="CX219" s="239" t="s">
        <v>379</v>
      </c>
      <c r="CY219" s="239" t="s">
        <v>3292</v>
      </c>
    </row>
    <row r="220" spans="1:103" x14ac:dyDescent="0.25">
      <c r="A220" s="239">
        <v>10838483</v>
      </c>
      <c r="B220" s="239">
        <v>4</v>
      </c>
      <c r="C220" s="239">
        <v>15</v>
      </c>
      <c r="D220" s="239">
        <v>8.2609999999999992</v>
      </c>
      <c r="E220" s="239">
        <v>27</v>
      </c>
      <c r="F220" s="239" t="s">
        <v>3161</v>
      </c>
      <c r="H220" s="239" t="s">
        <v>374</v>
      </c>
      <c r="I220" s="239">
        <v>25</v>
      </c>
      <c r="K220" s="239">
        <v>2896709</v>
      </c>
      <c r="L220" s="239">
        <v>123400046</v>
      </c>
      <c r="M220" s="239">
        <v>12</v>
      </c>
      <c r="N220" s="239">
        <v>5</v>
      </c>
      <c r="O220" s="239">
        <v>2012</v>
      </c>
      <c r="P220" s="239" t="s">
        <v>375</v>
      </c>
      <c r="Q220" s="239">
        <v>7</v>
      </c>
      <c r="S220" s="239">
        <v>5</v>
      </c>
      <c r="T220" s="239">
        <v>0</v>
      </c>
      <c r="U220" s="239">
        <v>3</v>
      </c>
      <c r="V220" s="239">
        <v>1</v>
      </c>
      <c r="W220" s="239">
        <v>10</v>
      </c>
      <c r="X220" s="239">
        <v>2</v>
      </c>
      <c r="Y220" s="239">
        <v>1</v>
      </c>
      <c r="Z220" s="239">
        <v>2</v>
      </c>
      <c r="AB220" s="239">
        <v>1</v>
      </c>
      <c r="AC220" s="239">
        <v>98</v>
      </c>
      <c r="AD220" s="239" t="s">
        <v>2890</v>
      </c>
      <c r="AE220" s="239" t="s">
        <v>3293</v>
      </c>
      <c r="AF220" s="239" t="s">
        <v>2874</v>
      </c>
      <c r="AG220" s="239">
        <v>7</v>
      </c>
      <c r="AH220" s="239">
        <v>2</v>
      </c>
      <c r="AI220" s="239">
        <v>1</v>
      </c>
      <c r="AJ220" s="239">
        <v>3</v>
      </c>
      <c r="AK220" s="239">
        <v>8</v>
      </c>
      <c r="AL220" s="239">
        <v>50</v>
      </c>
      <c r="AM220" s="239" t="s">
        <v>384</v>
      </c>
      <c r="AN220" s="239">
        <v>5</v>
      </c>
      <c r="AO220" s="239">
        <v>1</v>
      </c>
      <c r="AS220" s="239">
        <v>7</v>
      </c>
      <c r="AT220" s="239">
        <v>98</v>
      </c>
      <c r="AU220" s="239">
        <v>35</v>
      </c>
      <c r="AV220" s="239">
        <v>11</v>
      </c>
      <c r="AW220" s="239">
        <v>20</v>
      </c>
      <c r="AX220" s="239">
        <v>2</v>
      </c>
      <c r="AY220" s="239">
        <v>2</v>
      </c>
      <c r="AZ220" s="239">
        <v>3</v>
      </c>
      <c r="BA220" s="239">
        <v>8</v>
      </c>
      <c r="BB220" s="239">
        <v>51</v>
      </c>
      <c r="BC220" s="239" t="s">
        <v>374</v>
      </c>
      <c r="BD220" s="239">
        <v>5</v>
      </c>
      <c r="BE220" s="239">
        <v>1</v>
      </c>
      <c r="BI220" s="239">
        <v>7</v>
      </c>
      <c r="BJ220" s="239">
        <v>98</v>
      </c>
      <c r="BK220" s="239">
        <v>35</v>
      </c>
      <c r="BL220" s="239">
        <v>11</v>
      </c>
      <c r="BM220" s="239">
        <v>20</v>
      </c>
      <c r="BN220" s="239">
        <v>2</v>
      </c>
      <c r="BO220" s="239">
        <v>2</v>
      </c>
      <c r="BP220" s="239">
        <v>3</v>
      </c>
      <c r="BQ220" s="239">
        <v>21</v>
      </c>
      <c r="BR220" s="239">
        <v>53</v>
      </c>
      <c r="BS220" s="239" t="s">
        <v>384</v>
      </c>
      <c r="BT220" s="239">
        <v>5</v>
      </c>
      <c r="BU220" s="239">
        <v>5</v>
      </c>
      <c r="BV220" s="239">
        <v>9</v>
      </c>
      <c r="BY220" s="239">
        <v>7</v>
      </c>
      <c r="BZ220" s="239">
        <v>98</v>
      </c>
      <c r="CA220" s="239">
        <v>35</v>
      </c>
      <c r="CB220" s="239">
        <v>11</v>
      </c>
      <c r="CC220" s="239">
        <v>20</v>
      </c>
      <c r="CT220" s="239">
        <v>451913</v>
      </c>
      <c r="CU220" s="239">
        <v>4975866</v>
      </c>
      <c r="CV220" s="239">
        <v>44.934602400000003</v>
      </c>
      <c r="CW220" s="239">
        <v>-93.609428600000001</v>
      </c>
      <c r="CX220" s="239" t="s">
        <v>379</v>
      </c>
      <c r="CY220" s="239" t="s">
        <v>3294</v>
      </c>
    </row>
    <row r="221" spans="1:103" x14ac:dyDescent="0.25">
      <c r="A221" s="239">
        <v>10885492</v>
      </c>
      <c r="B221" s="239">
        <v>4</v>
      </c>
      <c r="C221" s="239">
        <v>15</v>
      </c>
      <c r="D221" s="239">
        <v>8.2609999999999992</v>
      </c>
      <c r="E221" s="239">
        <v>27</v>
      </c>
      <c r="F221" s="239" t="s">
        <v>3161</v>
      </c>
      <c r="H221" s="239" t="s">
        <v>374</v>
      </c>
      <c r="I221" s="239">
        <v>25</v>
      </c>
      <c r="K221" s="239" t="s">
        <v>3295</v>
      </c>
      <c r="L221" s="239">
        <v>132270033</v>
      </c>
      <c r="M221" s="239">
        <v>8</v>
      </c>
      <c r="N221" s="239">
        <v>15</v>
      </c>
      <c r="O221" s="239">
        <v>2013</v>
      </c>
      <c r="P221" s="239" t="s">
        <v>416</v>
      </c>
      <c r="Q221" s="239">
        <v>7</v>
      </c>
      <c r="S221" s="239">
        <v>5</v>
      </c>
      <c r="T221" s="239">
        <v>0</v>
      </c>
      <c r="U221" s="239">
        <v>2</v>
      </c>
      <c r="V221" s="239">
        <v>11</v>
      </c>
      <c r="W221" s="239">
        <v>10</v>
      </c>
      <c r="X221" s="239">
        <v>4</v>
      </c>
      <c r="Y221" s="239">
        <v>1</v>
      </c>
      <c r="Z221" s="239">
        <v>1</v>
      </c>
      <c r="AA221" s="239">
        <v>1</v>
      </c>
      <c r="AB221" s="239">
        <v>1</v>
      </c>
      <c r="AC221" s="239">
        <v>98</v>
      </c>
      <c r="AD221" s="239" t="s">
        <v>3016</v>
      </c>
      <c r="AE221" s="239" t="s">
        <v>3238</v>
      </c>
      <c r="AF221" s="239" t="s">
        <v>2874</v>
      </c>
      <c r="AG221" s="239">
        <v>6</v>
      </c>
      <c r="AH221" s="239">
        <v>2</v>
      </c>
      <c r="AI221" s="239">
        <v>2</v>
      </c>
      <c r="AJ221" s="239">
        <v>4</v>
      </c>
      <c r="AK221" s="239">
        <v>21</v>
      </c>
      <c r="AL221" s="239">
        <v>23</v>
      </c>
      <c r="AM221" s="239" t="s">
        <v>384</v>
      </c>
      <c r="AN221" s="239">
        <v>5</v>
      </c>
      <c r="AO221" s="239">
        <v>1</v>
      </c>
      <c r="AP221" s="239">
        <v>1</v>
      </c>
      <c r="AS221" s="239">
        <v>7</v>
      </c>
      <c r="AT221" s="239">
        <v>98</v>
      </c>
      <c r="AU221" s="239">
        <v>35</v>
      </c>
      <c r="AV221" s="239">
        <v>11</v>
      </c>
      <c r="AW221" s="239">
        <v>21</v>
      </c>
      <c r="AX221" s="239">
        <v>2</v>
      </c>
      <c r="AY221" s="239">
        <v>2</v>
      </c>
      <c r="AZ221" s="239">
        <v>3</v>
      </c>
      <c r="BA221" s="239">
        <v>21</v>
      </c>
      <c r="BB221" s="239">
        <v>27</v>
      </c>
      <c r="BC221" s="239" t="s">
        <v>374</v>
      </c>
      <c r="BD221" s="239">
        <v>5</v>
      </c>
      <c r="BE221" s="239">
        <v>6</v>
      </c>
      <c r="BF221" s="239">
        <v>1</v>
      </c>
      <c r="BI221" s="239">
        <v>7</v>
      </c>
      <c r="BJ221" s="239">
        <v>98</v>
      </c>
      <c r="BK221" s="239">
        <v>35</v>
      </c>
      <c r="BL221" s="239">
        <v>11</v>
      </c>
      <c r="BM221" s="239">
        <v>21</v>
      </c>
      <c r="CT221" s="239">
        <v>451913</v>
      </c>
      <c r="CU221" s="239">
        <v>4975866</v>
      </c>
      <c r="CV221" s="239">
        <v>44.934602400000003</v>
      </c>
      <c r="CW221" s="239">
        <v>-93.609428600000001</v>
      </c>
      <c r="CX221" s="239" t="s">
        <v>379</v>
      </c>
      <c r="CY221" s="239" t="s">
        <v>3296</v>
      </c>
    </row>
    <row r="222" spans="1:103" x14ac:dyDescent="0.25">
      <c r="A222" s="239">
        <v>10910432</v>
      </c>
      <c r="B222" s="239">
        <v>4</v>
      </c>
      <c r="C222" s="239">
        <v>15</v>
      </c>
      <c r="D222" s="239">
        <v>8.2609999999999992</v>
      </c>
      <c r="E222" s="239">
        <v>27</v>
      </c>
      <c r="F222" s="239" t="s">
        <v>3161</v>
      </c>
      <c r="H222" s="239" t="s">
        <v>374</v>
      </c>
      <c r="I222" s="239">
        <v>25</v>
      </c>
      <c r="K222" s="239">
        <v>13015926</v>
      </c>
      <c r="L222" s="239">
        <v>133230041</v>
      </c>
      <c r="M222" s="239">
        <v>11</v>
      </c>
      <c r="N222" s="239">
        <v>18</v>
      </c>
      <c r="O222" s="239">
        <v>2013</v>
      </c>
      <c r="P222" s="239" t="s">
        <v>381</v>
      </c>
      <c r="Q222" s="239">
        <v>17</v>
      </c>
      <c r="S222" s="239">
        <v>5</v>
      </c>
      <c r="T222" s="239">
        <v>0</v>
      </c>
      <c r="U222" s="239">
        <v>2</v>
      </c>
      <c r="V222" s="239">
        <v>10</v>
      </c>
      <c r="W222" s="239">
        <v>10</v>
      </c>
      <c r="X222" s="239">
        <v>4</v>
      </c>
      <c r="Y222" s="239">
        <v>4</v>
      </c>
      <c r="Z222" s="239">
        <v>2</v>
      </c>
      <c r="AA222" s="239">
        <v>1</v>
      </c>
      <c r="AB222" s="239">
        <v>1</v>
      </c>
      <c r="AC222" s="239">
        <v>98</v>
      </c>
      <c r="AD222" s="239" t="s">
        <v>3297</v>
      </c>
      <c r="AE222" s="239" t="s">
        <v>3298</v>
      </c>
      <c r="AF222" s="239" t="s">
        <v>2874</v>
      </c>
      <c r="AG222" s="239">
        <v>5</v>
      </c>
      <c r="AH222" s="239">
        <v>2</v>
      </c>
      <c r="AI222" s="239">
        <v>2</v>
      </c>
      <c r="AJ222" s="239">
        <v>4</v>
      </c>
      <c r="AK222" s="239">
        <v>24</v>
      </c>
      <c r="AL222" s="239">
        <v>44</v>
      </c>
      <c r="AM222" s="239" t="s">
        <v>374</v>
      </c>
      <c r="AN222" s="239">
        <v>5</v>
      </c>
      <c r="AO222" s="239">
        <v>1</v>
      </c>
      <c r="AP222" s="239">
        <v>1</v>
      </c>
      <c r="AS222" s="239">
        <v>7</v>
      </c>
      <c r="AT222" s="239">
        <v>98</v>
      </c>
      <c r="AU222" s="239">
        <v>35</v>
      </c>
      <c r="AV222" s="239">
        <v>11</v>
      </c>
      <c r="AW222" s="239">
        <v>21</v>
      </c>
      <c r="AX222" s="239">
        <v>2</v>
      </c>
      <c r="AY222" s="239">
        <v>4</v>
      </c>
      <c r="AZ222" s="239">
        <v>4</v>
      </c>
      <c r="BA222" s="239">
        <v>6</v>
      </c>
      <c r="BB222" s="239">
        <v>26</v>
      </c>
      <c r="BC222" s="239" t="s">
        <v>374</v>
      </c>
      <c r="BD222" s="239">
        <v>5</v>
      </c>
      <c r="BE222" s="239">
        <v>9</v>
      </c>
      <c r="BF222" s="239">
        <v>2</v>
      </c>
      <c r="BI222" s="239">
        <v>7</v>
      </c>
      <c r="BJ222" s="239">
        <v>98</v>
      </c>
      <c r="BK222" s="239">
        <v>35</v>
      </c>
      <c r="BL222" s="239">
        <v>11</v>
      </c>
      <c r="BM222" s="239">
        <v>21</v>
      </c>
      <c r="CT222" s="239">
        <v>451913</v>
      </c>
      <c r="CU222" s="239">
        <v>4975866</v>
      </c>
      <c r="CV222" s="239">
        <v>44.934602400000003</v>
      </c>
      <c r="CW222" s="239">
        <v>-93.609428600000001</v>
      </c>
      <c r="CX222" s="239" t="s">
        <v>379</v>
      </c>
      <c r="CY222" s="239" t="s">
        <v>3299</v>
      </c>
    </row>
    <row r="223" spans="1:103" x14ac:dyDescent="0.25">
      <c r="A223" s="239">
        <v>10912435</v>
      </c>
      <c r="B223" s="239">
        <v>4</v>
      </c>
      <c r="C223" s="239">
        <v>15</v>
      </c>
      <c r="D223" s="239">
        <v>8.2609999999999992</v>
      </c>
      <c r="E223" s="239">
        <v>27</v>
      </c>
      <c r="F223" s="239" t="s">
        <v>3161</v>
      </c>
      <c r="H223" s="239" t="s">
        <v>374</v>
      </c>
      <c r="I223" s="239">
        <v>25</v>
      </c>
      <c r="K223" s="239">
        <v>13016595</v>
      </c>
      <c r="L223" s="239">
        <v>133380307</v>
      </c>
      <c r="M223" s="239">
        <v>12</v>
      </c>
      <c r="N223" s="239">
        <v>4</v>
      </c>
      <c r="O223" s="239">
        <v>2013</v>
      </c>
      <c r="P223" s="239" t="s">
        <v>375</v>
      </c>
      <c r="Q223" s="239">
        <v>13</v>
      </c>
      <c r="S223" s="239">
        <v>5</v>
      </c>
      <c r="T223" s="239">
        <v>0</v>
      </c>
      <c r="U223" s="239">
        <v>2</v>
      </c>
      <c r="V223" s="239">
        <v>1</v>
      </c>
      <c r="W223" s="239">
        <v>10</v>
      </c>
      <c r="X223" s="239">
        <v>2</v>
      </c>
      <c r="Y223" s="239">
        <v>1</v>
      </c>
      <c r="Z223" s="239">
        <v>4</v>
      </c>
      <c r="AB223" s="239">
        <v>5</v>
      </c>
      <c r="AC223" s="239">
        <v>98</v>
      </c>
      <c r="AD223" s="239" t="s">
        <v>2890</v>
      </c>
      <c r="AE223" s="239" t="s">
        <v>3203</v>
      </c>
      <c r="AF223" s="239" t="s">
        <v>2874</v>
      </c>
      <c r="AG223" s="239">
        <v>7</v>
      </c>
      <c r="AH223" s="239">
        <v>2</v>
      </c>
      <c r="AI223" s="239">
        <v>4</v>
      </c>
      <c r="AJ223" s="239">
        <v>4</v>
      </c>
      <c r="AK223" s="239">
        <v>21</v>
      </c>
      <c r="AL223" s="239">
        <v>42</v>
      </c>
      <c r="AM223" s="239" t="s">
        <v>384</v>
      </c>
      <c r="AN223" s="239">
        <v>5</v>
      </c>
      <c r="AS223" s="239">
        <v>7</v>
      </c>
      <c r="AT223" s="239">
        <v>90</v>
      </c>
      <c r="AU223" s="239">
        <v>35</v>
      </c>
      <c r="AV223" s="239">
        <v>11</v>
      </c>
      <c r="AW223" s="239">
        <v>21</v>
      </c>
      <c r="AX223" s="239">
        <v>2</v>
      </c>
      <c r="AY223" s="239">
        <v>2</v>
      </c>
      <c r="AZ223" s="239">
        <v>4</v>
      </c>
      <c r="BA223" s="239">
        <v>21</v>
      </c>
      <c r="BB223" s="239">
        <v>27</v>
      </c>
      <c r="BC223" s="239" t="s">
        <v>374</v>
      </c>
      <c r="BD223" s="239">
        <v>5</v>
      </c>
      <c r="BE223" s="239">
        <v>1</v>
      </c>
      <c r="BI223" s="239">
        <v>7</v>
      </c>
      <c r="BJ223" s="239">
        <v>90</v>
      </c>
      <c r="BK223" s="239">
        <v>35</v>
      </c>
      <c r="BL223" s="239">
        <v>11</v>
      </c>
      <c r="BM223" s="239">
        <v>21</v>
      </c>
      <c r="CT223" s="239">
        <v>451913</v>
      </c>
      <c r="CU223" s="239">
        <v>4975866</v>
      </c>
      <c r="CV223" s="239">
        <v>44.934602400000003</v>
      </c>
      <c r="CW223" s="239">
        <v>-93.609428600000001</v>
      </c>
      <c r="CX223" s="239" t="s">
        <v>379</v>
      </c>
      <c r="CY223" s="239" t="s">
        <v>3300</v>
      </c>
    </row>
    <row r="224" spans="1:103" x14ac:dyDescent="0.25">
      <c r="A224" s="239">
        <v>10987607</v>
      </c>
      <c r="B224" s="239">
        <v>4</v>
      </c>
      <c r="C224" s="239">
        <v>15</v>
      </c>
      <c r="D224" s="239">
        <v>8.2609999999999992</v>
      </c>
      <c r="E224" s="239">
        <v>27</v>
      </c>
      <c r="F224" s="239" t="s">
        <v>3161</v>
      </c>
      <c r="H224" s="239" t="s">
        <v>374</v>
      </c>
      <c r="I224" s="239">
        <v>25</v>
      </c>
      <c r="K224" s="239" t="s">
        <v>3301</v>
      </c>
      <c r="L224" s="239">
        <v>142860086</v>
      </c>
      <c r="M224" s="239">
        <v>10</v>
      </c>
      <c r="N224" s="239">
        <v>9</v>
      </c>
      <c r="O224" s="239">
        <v>2014</v>
      </c>
      <c r="P224" s="239" t="s">
        <v>416</v>
      </c>
      <c r="Q224" s="239">
        <v>13</v>
      </c>
      <c r="S224" s="239">
        <v>5</v>
      </c>
      <c r="T224" s="239">
        <v>0</v>
      </c>
      <c r="U224" s="239">
        <v>3</v>
      </c>
      <c r="V224" s="239">
        <v>90</v>
      </c>
      <c r="W224" s="239">
        <v>10</v>
      </c>
      <c r="X224" s="239">
        <v>4</v>
      </c>
      <c r="Y224" s="239">
        <v>1</v>
      </c>
      <c r="Z224" s="239">
        <v>1</v>
      </c>
      <c r="AB224" s="239">
        <v>1</v>
      </c>
      <c r="AC224" s="239">
        <v>98</v>
      </c>
      <c r="AD224" s="239" t="s">
        <v>3302</v>
      </c>
      <c r="AE224" s="239" t="s">
        <v>3303</v>
      </c>
      <c r="AF224" s="239" t="s">
        <v>2874</v>
      </c>
      <c r="AG224" s="239">
        <v>90</v>
      </c>
      <c r="AH224" s="239">
        <v>2</v>
      </c>
      <c r="AI224" s="239">
        <v>3</v>
      </c>
      <c r="AJ224" s="239">
        <v>2</v>
      </c>
      <c r="AK224" s="239">
        <v>24</v>
      </c>
      <c r="AL224" s="239">
        <v>55</v>
      </c>
      <c r="AM224" s="239" t="s">
        <v>374</v>
      </c>
      <c r="AN224" s="239">
        <v>5</v>
      </c>
      <c r="AO224" s="239">
        <v>2</v>
      </c>
      <c r="AS224" s="239">
        <v>7</v>
      </c>
      <c r="AT224" s="239">
        <v>20</v>
      </c>
      <c r="AU224" s="239">
        <v>35</v>
      </c>
      <c r="AV224" s="239">
        <v>11</v>
      </c>
      <c r="AW224" s="239">
        <v>21</v>
      </c>
      <c r="AX224" s="239">
        <v>2</v>
      </c>
      <c r="AY224" s="239">
        <v>3</v>
      </c>
      <c r="AZ224" s="239">
        <v>3</v>
      </c>
      <c r="BA224" s="239">
        <v>21</v>
      </c>
      <c r="BB224" s="239">
        <v>27</v>
      </c>
      <c r="BC224" s="239" t="s">
        <v>374</v>
      </c>
      <c r="BD224" s="239">
        <v>5</v>
      </c>
      <c r="BE224" s="239">
        <v>1</v>
      </c>
      <c r="BI224" s="239">
        <v>7</v>
      </c>
      <c r="BJ224" s="239">
        <v>20</v>
      </c>
      <c r="BK224" s="239">
        <v>35</v>
      </c>
      <c r="BL224" s="239">
        <v>11</v>
      </c>
      <c r="BM224" s="239">
        <v>21</v>
      </c>
      <c r="BN224" s="239">
        <v>2</v>
      </c>
      <c r="BO224" s="239">
        <v>1</v>
      </c>
      <c r="BP224" s="239">
        <v>3</v>
      </c>
      <c r="BQ224" s="239">
        <v>8</v>
      </c>
      <c r="BR224" s="239">
        <v>52</v>
      </c>
      <c r="BS224" s="239" t="s">
        <v>384</v>
      </c>
      <c r="BT224" s="239">
        <v>5</v>
      </c>
      <c r="BU224" s="239">
        <v>1</v>
      </c>
      <c r="BY224" s="239">
        <v>7</v>
      </c>
      <c r="BZ224" s="239">
        <v>20</v>
      </c>
      <c r="CA224" s="239">
        <v>35</v>
      </c>
      <c r="CB224" s="239">
        <v>11</v>
      </c>
      <c r="CC224" s="239">
        <v>21</v>
      </c>
      <c r="CT224" s="239">
        <v>451913</v>
      </c>
      <c r="CU224" s="239">
        <v>4975866</v>
      </c>
      <c r="CV224" s="239">
        <v>44.934602400000003</v>
      </c>
      <c r="CW224" s="239">
        <v>-93.609428600000001</v>
      </c>
      <c r="CX224" s="239" t="s">
        <v>379</v>
      </c>
      <c r="CY224" s="239" t="s">
        <v>3304</v>
      </c>
    </row>
    <row r="225" spans="1:103" x14ac:dyDescent="0.25">
      <c r="A225" s="239">
        <v>11036744</v>
      </c>
      <c r="B225" s="239">
        <v>4</v>
      </c>
      <c r="C225" s="239">
        <v>15</v>
      </c>
      <c r="D225" s="239">
        <v>8.2609999999999992</v>
      </c>
      <c r="E225" s="239">
        <v>27</v>
      </c>
      <c r="F225" s="239" t="s">
        <v>3161</v>
      </c>
      <c r="H225" s="239" t="s">
        <v>374</v>
      </c>
      <c r="I225" s="239">
        <v>25</v>
      </c>
      <c r="K225" s="239" t="s">
        <v>3305</v>
      </c>
      <c r="L225" s="239">
        <v>150670014</v>
      </c>
      <c r="M225" s="239">
        <v>3</v>
      </c>
      <c r="N225" s="239">
        <v>7</v>
      </c>
      <c r="O225" s="239">
        <v>2015</v>
      </c>
      <c r="P225" s="239" t="s">
        <v>386</v>
      </c>
      <c r="Q225" s="239">
        <v>5</v>
      </c>
      <c r="S225" s="239">
        <v>5</v>
      </c>
      <c r="T225" s="239">
        <v>0</v>
      </c>
      <c r="U225" s="239">
        <v>1</v>
      </c>
      <c r="V225" s="239">
        <v>7</v>
      </c>
      <c r="W225" s="239">
        <v>54</v>
      </c>
      <c r="X225" s="239">
        <v>2</v>
      </c>
      <c r="Y225" s="239">
        <v>6</v>
      </c>
      <c r="Z225" s="239">
        <v>1</v>
      </c>
      <c r="AA225" s="239">
        <v>1</v>
      </c>
      <c r="AB225" s="239">
        <v>90</v>
      </c>
      <c r="AC225" s="239">
        <v>98</v>
      </c>
      <c r="AD225" s="239" t="s">
        <v>2929</v>
      </c>
      <c r="AF225" s="239" t="s">
        <v>2874</v>
      </c>
      <c r="AG225" s="239">
        <v>3</v>
      </c>
      <c r="AH225" s="239">
        <v>2</v>
      </c>
      <c r="AI225" s="239">
        <v>2</v>
      </c>
      <c r="AJ225" s="239">
        <v>4</v>
      </c>
      <c r="AK225" s="239">
        <v>99</v>
      </c>
      <c r="AL225" s="239">
        <v>61</v>
      </c>
      <c r="AM225" s="239" t="s">
        <v>374</v>
      </c>
      <c r="AN225" s="239">
        <v>98</v>
      </c>
      <c r="AQ225" s="239">
        <v>99</v>
      </c>
      <c r="AS225" s="239">
        <v>7</v>
      </c>
      <c r="AT225" s="239">
        <v>98</v>
      </c>
      <c r="AU225" s="239">
        <v>40</v>
      </c>
      <c r="AV225" s="239">
        <v>10</v>
      </c>
      <c r="AW225" s="239">
        <v>20</v>
      </c>
      <c r="CT225" s="239">
        <v>451913</v>
      </c>
      <c r="CU225" s="239">
        <v>4975866</v>
      </c>
      <c r="CV225" s="239">
        <v>44.934602400000003</v>
      </c>
      <c r="CW225" s="239">
        <v>-93.609428600000001</v>
      </c>
      <c r="CX225" s="239" t="s">
        <v>379</v>
      </c>
      <c r="CY225" s="239" t="s">
        <v>3306</v>
      </c>
    </row>
    <row r="226" spans="1:103" x14ac:dyDescent="0.25">
      <c r="A226" s="239">
        <v>11050939</v>
      </c>
      <c r="B226" s="239">
        <v>4</v>
      </c>
      <c r="C226" s="239">
        <v>15</v>
      </c>
      <c r="D226" s="239">
        <v>8.2609999999999992</v>
      </c>
      <c r="E226" s="239">
        <v>27</v>
      </c>
      <c r="F226" s="239" t="s">
        <v>3161</v>
      </c>
      <c r="H226" s="239" t="s">
        <v>374</v>
      </c>
      <c r="I226" s="239">
        <v>25</v>
      </c>
      <c r="K226" s="239">
        <v>15007168</v>
      </c>
      <c r="L226" s="239">
        <v>151780120</v>
      </c>
      <c r="M226" s="239">
        <v>6</v>
      </c>
      <c r="N226" s="239">
        <v>27</v>
      </c>
      <c r="O226" s="239">
        <v>2015</v>
      </c>
      <c r="P226" s="239" t="s">
        <v>386</v>
      </c>
      <c r="Q226" s="239">
        <v>12</v>
      </c>
      <c r="R226" s="239" t="s">
        <v>393</v>
      </c>
      <c r="S226" s="239">
        <v>5</v>
      </c>
      <c r="T226" s="239">
        <v>0</v>
      </c>
      <c r="U226" s="239">
        <v>2</v>
      </c>
      <c r="V226" s="239">
        <v>1</v>
      </c>
      <c r="W226" s="239">
        <v>10</v>
      </c>
      <c r="X226" s="239">
        <v>10</v>
      </c>
      <c r="Y226" s="239">
        <v>1</v>
      </c>
      <c r="Z226" s="239">
        <v>1</v>
      </c>
      <c r="AB226" s="239">
        <v>1</v>
      </c>
      <c r="AC226" s="239">
        <v>98</v>
      </c>
      <c r="AD226" s="239" t="s">
        <v>2929</v>
      </c>
      <c r="AE226" s="239" t="s">
        <v>3307</v>
      </c>
      <c r="AF226" s="239" t="s">
        <v>2874</v>
      </c>
      <c r="AG226" s="239">
        <v>7</v>
      </c>
      <c r="AH226" s="239">
        <v>2</v>
      </c>
      <c r="AI226" s="239">
        <v>3</v>
      </c>
      <c r="AJ226" s="239">
        <v>3</v>
      </c>
      <c r="AK226" s="239">
        <v>8</v>
      </c>
      <c r="AL226" s="239">
        <v>44</v>
      </c>
      <c r="AM226" s="239" t="s">
        <v>374</v>
      </c>
      <c r="AN226" s="239">
        <v>5</v>
      </c>
      <c r="AO226" s="239">
        <v>1</v>
      </c>
      <c r="AS226" s="239">
        <v>7</v>
      </c>
      <c r="AT226" s="239">
        <v>20</v>
      </c>
      <c r="AU226" s="239">
        <v>35</v>
      </c>
      <c r="AV226" s="239">
        <v>11</v>
      </c>
      <c r="AW226" s="239">
        <v>21</v>
      </c>
      <c r="AX226" s="239">
        <v>2</v>
      </c>
      <c r="AY226" s="239">
        <v>2</v>
      </c>
      <c r="AZ226" s="239">
        <v>3</v>
      </c>
      <c r="BA226" s="239">
        <v>7</v>
      </c>
      <c r="BB226" s="239">
        <v>26</v>
      </c>
      <c r="BC226" s="239" t="s">
        <v>384</v>
      </c>
      <c r="BD226" s="239">
        <v>5</v>
      </c>
      <c r="BE226" s="239">
        <v>2</v>
      </c>
      <c r="BI226" s="239">
        <v>7</v>
      </c>
      <c r="BJ226" s="239">
        <v>20</v>
      </c>
      <c r="BK226" s="239">
        <v>35</v>
      </c>
      <c r="BL226" s="239">
        <v>11</v>
      </c>
      <c r="BM226" s="239">
        <v>21</v>
      </c>
      <c r="CT226" s="239">
        <v>451913</v>
      </c>
      <c r="CU226" s="239">
        <v>4975866</v>
      </c>
      <c r="CV226" s="239">
        <v>44.934602400000003</v>
      </c>
      <c r="CW226" s="239">
        <v>-93.609428600000001</v>
      </c>
      <c r="CX226" s="239" t="s">
        <v>379</v>
      </c>
      <c r="CY226" s="239" t="s">
        <v>3308</v>
      </c>
    </row>
    <row r="227" spans="1:103" x14ac:dyDescent="0.25">
      <c r="A227" s="239">
        <v>10720722</v>
      </c>
      <c r="B227" s="239">
        <v>4</v>
      </c>
      <c r="C227" s="239">
        <v>15</v>
      </c>
      <c r="D227" s="239">
        <v>8.266</v>
      </c>
      <c r="E227" s="239">
        <v>27</v>
      </c>
      <c r="F227" s="239" t="s">
        <v>3161</v>
      </c>
      <c r="H227" s="239" t="s">
        <v>374</v>
      </c>
      <c r="I227" s="239">
        <v>25</v>
      </c>
      <c r="K227" s="239">
        <v>403534</v>
      </c>
      <c r="L227" s="239">
        <v>111270088</v>
      </c>
      <c r="M227" s="239">
        <v>5</v>
      </c>
      <c r="N227" s="239">
        <v>7</v>
      </c>
      <c r="O227" s="239">
        <v>2011</v>
      </c>
      <c r="P227" s="239" t="s">
        <v>386</v>
      </c>
      <c r="Q227" s="239">
        <v>11</v>
      </c>
      <c r="S227" s="239">
        <v>4</v>
      </c>
      <c r="T227" s="239">
        <v>0</v>
      </c>
      <c r="U227" s="239">
        <v>3</v>
      </c>
      <c r="V227" s="239">
        <v>90</v>
      </c>
      <c r="W227" s="239">
        <v>10</v>
      </c>
      <c r="X227" s="239">
        <v>90</v>
      </c>
      <c r="Y227" s="239">
        <v>1</v>
      </c>
      <c r="Z227" s="239">
        <v>1</v>
      </c>
      <c r="AB227" s="239">
        <v>1</v>
      </c>
      <c r="AC227" s="239">
        <v>98</v>
      </c>
      <c r="AD227" s="239" t="s">
        <v>2895</v>
      </c>
      <c r="AE227" s="239" t="s">
        <v>3275</v>
      </c>
      <c r="AF227" s="239" t="s">
        <v>2874</v>
      </c>
      <c r="AG227" s="239">
        <v>90</v>
      </c>
      <c r="AH227" s="239">
        <v>2</v>
      </c>
      <c r="AI227" s="239">
        <v>2</v>
      </c>
      <c r="AJ227" s="239">
        <v>2</v>
      </c>
      <c r="AK227" s="239">
        <v>24</v>
      </c>
      <c r="AL227" s="239">
        <v>23</v>
      </c>
      <c r="AM227" s="239" t="s">
        <v>374</v>
      </c>
      <c r="AN227" s="239">
        <v>5</v>
      </c>
      <c r="AO227" s="239">
        <v>2</v>
      </c>
      <c r="AS227" s="239">
        <v>6</v>
      </c>
      <c r="AT227" s="239">
        <v>98</v>
      </c>
      <c r="AU227" s="239">
        <v>35</v>
      </c>
      <c r="AV227" s="239">
        <v>11</v>
      </c>
      <c r="AW227" s="239">
        <v>20</v>
      </c>
      <c r="AX227" s="239">
        <v>2</v>
      </c>
      <c r="AY227" s="239">
        <v>2</v>
      </c>
      <c r="AZ227" s="239">
        <v>3</v>
      </c>
      <c r="BA227" s="239">
        <v>23</v>
      </c>
      <c r="BB227" s="239">
        <v>29</v>
      </c>
      <c r="BC227" s="239" t="s">
        <v>384</v>
      </c>
      <c r="BD227" s="239">
        <v>5</v>
      </c>
      <c r="BE227" s="239">
        <v>1</v>
      </c>
      <c r="BI227" s="239">
        <v>6</v>
      </c>
      <c r="BJ227" s="239">
        <v>98</v>
      </c>
      <c r="BK227" s="239">
        <v>35</v>
      </c>
      <c r="BL227" s="239">
        <v>11</v>
      </c>
      <c r="BM227" s="239">
        <v>20</v>
      </c>
      <c r="BN227" s="239">
        <v>2</v>
      </c>
      <c r="BO227" s="239">
        <v>4</v>
      </c>
      <c r="BP227" s="239">
        <v>1</v>
      </c>
      <c r="BQ227" s="239">
        <v>8</v>
      </c>
      <c r="BR227" s="239">
        <v>32</v>
      </c>
      <c r="BS227" s="239" t="s">
        <v>384</v>
      </c>
      <c r="BT227" s="239">
        <v>5</v>
      </c>
      <c r="BU227" s="239">
        <v>1</v>
      </c>
      <c r="BY227" s="239">
        <v>6</v>
      </c>
      <c r="BZ227" s="239">
        <v>98</v>
      </c>
      <c r="CA227" s="239">
        <v>35</v>
      </c>
      <c r="CB227" s="239">
        <v>11</v>
      </c>
      <c r="CC227" s="239">
        <v>20</v>
      </c>
      <c r="CT227" s="239">
        <v>451922</v>
      </c>
      <c r="CU227" s="239">
        <v>4975867</v>
      </c>
      <c r="CV227" s="239">
        <v>44.934608400000002</v>
      </c>
      <c r="CW227" s="239">
        <v>-93.609317099999998</v>
      </c>
      <c r="CX227" s="239" t="s">
        <v>379</v>
      </c>
      <c r="CY227" s="239" t="s">
        <v>3309</v>
      </c>
    </row>
    <row r="228" spans="1:103" x14ac:dyDescent="0.25">
      <c r="A228" s="239">
        <v>10902042</v>
      </c>
      <c r="B228" s="239">
        <v>4</v>
      </c>
      <c r="C228" s="239">
        <v>15</v>
      </c>
      <c r="D228" s="239">
        <v>8.266</v>
      </c>
      <c r="E228" s="239">
        <v>27</v>
      </c>
      <c r="F228" s="239" t="s">
        <v>3161</v>
      </c>
      <c r="H228" s="239" t="s">
        <v>374</v>
      </c>
      <c r="I228" s="239">
        <v>25</v>
      </c>
      <c r="K228" s="239" t="s">
        <v>3310</v>
      </c>
      <c r="L228" s="239">
        <v>132820038</v>
      </c>
      <c r="M228" s="239">
        <v>10</v>
      </c>
      <c r="N228" s="239">
        <v>4</v>
      </c>
      <c r="O228" s="239">
        <v>2013</v>
      </c>
      <c r="P228" s="239" t="s">
        <v>383</v>
      </c>
      <c r="Q228" s="239">
        <v>6</v>
      </c>
      <c r="S228" s="239">
        <v>4</v>
      </c>
      <c r="T228" s="239">
        <v>0</v>
      </c>
      <c r="U228" s="239">
        <v>2</v>
      </c>
      <c r="V228" s="239">
        <v>90</v>
      </c>
      <c r="W228" s="239">
        <v>10</v>
      </c>
      <c r="X228" s="239">
        <v>2</v>
      </c>
      <c r="Y228" s="239">
        <v>1</v>
      </c>
      <c r="Z228" s="239">
        <v>1</v>
      </c>
      <c r="AB228" s="239">
        <v>1</v>
      </c>
      <c r="AC228" s="239">
        <v>98</v>
      </c>
      <c r="AD228" s="239" t="s">
        <v>3311</v>
      </c>
      <c r="AE228" s="239" t="s">
        <v>3303</v>
      </c>
      <c r="AF228" s="239" t="s">
        <v>2874</v>
      </c>
      <c r="AG228" s="239">
        <v>90</v>
      </c>
      <c r="AH228" s="239">
        <v>2</v>
      </c>
      <c r="AI228" s="239">
        <v>2</v>
      </c>
      <c r="AJ228" s="239">
        <v>2</v>
      </c>
      <c r="AK228" s="239">
        <v>24</v>
      </c>
      <c r="AL228" s="239">
        <v>26</v>
      </c>
      <c r="AM228" s="239" t="s">
        <v>384</v>
      </c>
      <c r="AN228" s="239">
        <v>5</v>
      </c>
      <c r="AO228" s="239">
        <v>2</v>
      </c>
      <c r="AS228" s="239">
        <v>4</v>
      </c>
      <c r="AT228" s="239">
        <v>98</v>
      </c>
      <c r="AU228" s="239">
        <v>35</v>
      </c>
      <c r="AV228" s="239">
        <v>11</v>
      </c>
      <c r="AW228" s="239">
        <v>21</v>
      </c>
      <c r="AX228" s="239">
        <v>2</v>
      </c>
      <c r="AY228" s="239">
        <v>2</v>
      </c>
      <c r="AZ228" s="239">
        <v>3</v>
      </c>
      <c r="BA228" s="239">
        <v>21</v>
      </c>
      <c r="BB228" s="239">
        <v>64</v>
      </c>
      <c r="BC228" s="239" t="s">
        <v>384</v>
      </c>
      <c r="BD228" s="239">
        <v>5</v>
      </c>
      <c r="BE228" s="239">
        <v>1</v>
      </c>
      <c r="BI228" s="239">
        <v>4</v>
      </c>
      <c r="BJ228" s="239">
        <v>98</v>
      </c>
      <c r="BK228" s="239">
        <v>35</v>
      </c>
      <c r="BL228" s="239">
        <v>11</v>
      </c>
      <c r="BM228" s="239">
        <v>21</v>
      </c>
      <c r="CT228" s="239">
        <v>451922</v>
      </c>
      <c r="CU228" s="239">
        <v>4975867</v>
      </c>
      <c r="CV228" s="239">
        <v>44.934608400000002</v>
      </c>
      <c r="CW228" s="239">
        <v>-93.609317099999998</v>
      </c>
      <c r="CX228" s="239" t="s">
        <v>379</v>
      </c>
      <c r="CY228" s="239" t="s">
        <v>3312</v>
      </c>
    </row>
    <row r="229" spans="1:103" x14ac:dyDescent="0.25">
      <c r="A229" s="239">
        <v>10873405</v>
      </c>
      <c r="B229" s="239">
        <v>4</v>
      </c>
      <c r="C229" s="239">
        <v>15</v>
      </c>
      <c r="D229" s="239">
        <v>8.2690000000000001</v>
      </c>
      <c r="E229" s="239">
        <v>27</v>
      </c>
      <c r="F229" s="239" t="s">
        <v>3161</v>
      </c>
      <c r="H229" s="239" t="s">
        <v>374</v>
      </c>
      <c r="I229" s="239">
        <v>25</v>
      </c>
      <c r="K229" s="239">
        <v>13006265</v>
      </c>
      <c r="L229" s="239">
        <v>131410133</v>
      </c>
      <c r="M229" s="239">
        <v>5</v>
      </c>
      <c r="N229" s="239">
        <v>21</v>
      </c>
      <c r="O229" s="239">
        <v>2013</v>
      </c>
      <c r="P229" s="239" t="s">
        <v>391</v>
      </c>
      <c r="Q229" s="239">
        <v>12</v>
      </c>
      <c r="S229" s="239">
        <v>5</v>
      </c>
      <c r="T229" s="239">
        <v>0</v>
      </c>
      <c r="U229" s="239">
        <v>2</v>
      </c>
      <c r="V229" s="239">
        <v>90</v>
      </c>
      <c r="W229" s="239">
        <v>10</v>
      </c>
      <c r="X229" s="239">
        <v>15</v>
      </c>
      <c r="Y229" s="239">
        <v>1</v>
      </c>
      <c r="Z229" s="239">
        <v>3</v>
      </c>
      <c r="AA229" s="239">
        <v>2</v>
      </c>
      <c r="AB229" s="239">
        <v>2</v>
      </c>
      <c r="AC229" s="239">
        <v>98</v>
      </c>
      <c r="AD229" s="239" t="s">
        <v>3313</v>
      </c>
      <c r="AE229" s="239" t="s">
        <v>3238</v>
      </c>
      <c r="AF229" s="239" t="s">
        <v>2874</v>
      </c>
      <c r="AG229" s="239">
        <v>90</v>
      </c>
      <c r="AH229" s="239">
        <v>2</v>
      </c>
      <c r="AI229" s="239">
        <v>2</v>
      </c>
      <c r="AJ229" s="239">
        <v>1</v>
      </c>
      <c r="AK229" s="239">
        <v>7</v>
      </c>
      <c r="AL229" s="239">
        <v>59</v>
      </c>
      <c r="AM229" s="239" t="s">
        <v>384</v>
      </c>
      <c r="AN229" s="239">
        <v>98</v>
      </c>
      <c r="AO229" s="239">
        <v>2</v>
      </c>
      <c r="AT229" s="239">
        <v>98</v>
      </c>
      <c r="AU229" s="239">
        <v>35</v>
      </c>
      <c r="AV229" s="239">
        <v>11</v>
      </c>
      <c r="AW229" s="239">
        <v>21</v>
      </c>
      <c r="AX229" s="239">
        <v>2</v>
      </c>
      <c r="AY229" s="239">
        <v>2</v>
      </c>
      <c r="AZ229" s="239">
        <v>3</v>
      </c>
      <c r="BA229" s="239">
        <v>23</v>
      </c>
      <c r="BB229" s="239">
        <v>27</v>
      </c>
      <c r="BC229" s="239" t="s">
        <v>384</v>
      </c>
      <c r="BD229" s="239">
        <v>5</v>
      </c>
      <c r="BE229" s="239">
        <v>1</v>
      </c>
      <c r="BJ229" s="239">
        <v>98</v>
      </c>
      <c r="BK229" s="239">
        <v>35</v>
      </c>
      <c r="BL229" s="239">
        <v>11</v>
      </c>
      <c r="BM229" s="239">
        <v>21</v>
      </c>
      <c r="CT229" s="239">
        <v>451926</v>
      </c>
      <c r="CU229" s="239">
        <v>4975867</v>
      </c>
      <c r="CV229" s="239">
        <v>44.934610999999997</v>
      </c>
      <c r="CW229" s="239">
        <v>-93.609269499999996</v>
      </c>
      <c r="CX229" s="239" t="s">
        <v>379</v>
      </c>
      <c r="CY229" s="239" t="s">
        <v>3314</v>
      </c>
    </row>
    <row r="230" spans="1:103" x14ac:dyDescent="0.25">
      <c r="A230" s="239">
        <v>10753792</v>
      </c>
      <c r="B230" s="239">
        <v>4</v>
      </c>
      <c r="C230" s="239">
        <v>15</v>
      </c>
      <c r="D230" s="239">
        <v>8.2720000000000002</v>
      </c>
      <c r="E230" s="239">
        <v>27</v>
      </c>
      <c r="F230" s="239" t="s">
        <v>3161</v>
      </c>
      <c r="H230" s="239" t="s">
        <v>374</v>
      </c>
      <c r="I230" s="239">
        <v>25</v>
      </c>
      <c r="K230" s="239" t="s">
        <v>3315</v>
      </c>
      <c r="L230" s="239">
        <v>113250204</v>
      </c>
      <c r="M230" s="239">
        <v>11</v>
      </c>
      <c r="N230" s="239">
        <v>21</v>
      </c>
      <c r="O230" s="239">
        <v>2011</v>
      </c>
      <c r="P230" s="239" t="s">
        <v>381</v>
      </c>
      <c r="Q230" s="239">
        <v>13</v>
      </c>
      <c r="S230" s="239">
        <v>4</v>
      </c>
      <c r="T230" s="239">
        <v>0</v>
      </c>
      <c r="U230" s="239">
        <v>2</v>
      </c>
      <c r="V230" s="239">
        <v>3</v>
      </c>
      <c r="W230" s="239">
        <v>10</v>
      </c>
      <c r="X230" s="239">
        <v>2</v>
      </c>
      <c r="Y230" s="239">
        <v>1</v>
      </c>
      <c r="Z230" s="239">
        <v>1</v>
      </c>
      <c r="AB230" s="239">
        <v>1</v>
      </c>
      <c r="AC230" s="239">
        <v>98</v>
      </c>
      <c r="AD230" s="239" t="s">
        <v>3316</v>
      </c>
      <c r="AE230" s="239" t="s">
        <v>3275</v>
      </c>
      <c r="AF230" s="239" t="s">
        <v>2874</v>
      </c>
      <c r="AG230" s="239">
        <v>9</v>
      </c>
      <c r="AH230" s="239">
        <v>2</v>
      </c>
      <c r="AI230" s="239">
        <v>2</v>
      </c>
      <c r="AJ230" s="239">
        <v>3</v>
      </c>
      <c r="AK230" s="239">
        <v>21</v>
      </c>
      <c r="AL230" s="239">
        <v>60</v>
      </c>
      <c r="AM230" s="239" t="s">
        <v>384</v>
      </c>
      <c r="AN230" s="239">
        <v>5</v>
      </c>
      <c r="AO230" s="239">
        <v>1</v>
      </c>
      <c r="AS230" s="239">
        <v>7</v>
      </c>
      <c r="AT230" s="239">
        <v>98</v>
      </c>
      <c r="AU230" s="239">
        <v>35</v>
      </c>
      <c r="AV230" s="239">
        <v>11</v>
      </c>
      <c r="AW230" s="239">
        <v>21</v>
      </c>
      <c r="AX230" s="239">
        <v>2</v>
      </c>
      <c r="AY230" s="239">
        <v>4</v>
      </c>
      <c r="AZ230" s="239">
        <v>2</v>
      </c>
      <c r="BA230" s="239">
        <v>24</v>
      </c>
      <c r="BB230" s="239">
        <v>58</v>
      </c>
      <c r="BC230" s="239" t="s">
        <v>384</v>
      </c>
      <c r="BD230" s="239">
        <v>5</v>
      </c>
      <c r="BE230" s="239">
        <v>10</v>
      </c>
      <c r="BI230" s="239">
        <v>7</v>
      </c>
      <c r="BJ230" s="239">
        <v>98</v>
      </c>
      <c r="BK230" s="239">
        <v>35</v>
      </c>
      <c r="BL230" s="239">
        <v>11</v>
      </c>
      <c r="BM230" s="239">
        <v>21</v>
      </c>
      <c r="CT230" s="239">
        <v>451931</v>
      </c>
      <c r="CU230" s="239">
        <v>4975867</v>
      </c>
      <c r="CV230" s="239">
        <v>44.9346149</v>
      </c>
      <c r="CW230" s="239">
        <v>-93.6091981</v>
      </c>
      <c r="CX230" s="239" t="s">
        <v>379</v>
      </c>
      <c r="CY230" s="239" t="s">
        <v>3317</v>
      </c>
    </row>
    <row r="231" spans="1:103" x14ac:dyDescent="0.25">
      <c r="A231" s="239">
        <v>623477</v>
      </c>
      <c r="B231" s="239">
        <v>4</v>
      </c>
      <c r="C231" s="239">
        <v>15</v>
      </c>
      <c r="D231" s="239">
        <v>8.2729999999999997</v>
      </c>
      <c r="E231" s="239">
        <v>27</v>
      </c>
      <c r="F231" s="239" t="s">
        <v>3161</v>
      </c>
      <c r="H231" s="239" t="s">
        <v>374</v>
      </c>
      <c r="I231" s="239">
        <v>25</v>
      </c>
      <c r="K231" s="239">
        <v>18008172</v>
      </c>
      <c r="M231" s="239">
        <v>7</v>
      </c>
      <c r="N231" s="239">
        <v>26</v>
      </c>
      <c r="O231" s="239">
        <v>2018</v>
      </c>
      <c r="P231" s="239" t="s">
        <v>416</v>
      </c>
      <c r="Q231" s="239">
        <v>8</v>
      </c>
      <c r="R231" s="239" t="s">
        <v>207</v>
      </c>
      <c r="S231" s="239">
        <v>5</v>
      </c>
      <c r="T231" s="239">
        <v>0</v>
      </c>
      <c r="U231" s="239">
        <v>2</v>
      </c>
      <c r="V231" s="239">
        <v>5</v>
      </c>
      <c r="W231" s="239">
        <v>10</v>
      </c>
      <c r="X231" s="239">
        <v>2</v>
      </c>
      <c r="Y231" s="239">
        <v>1</v>
      </c>
      <c r="Z231" s="239">
        <v>1</v>
      </c>
      <c r="AB231" s="239">
        <v>1</v>
      </c>
      <c r="AC231" s="239">
        <v>98</v>
      </c>
      <c r="AD231" s="239" t="s">
        <v>2895</v>
      </c>
      <c r="AF231" s="239" t="s">
        <v>2874</v>
      </c>
      <c r="AG231" s="239">
        <v>10</v>
      </c>
      <c r="AH231" s="239">
        <v>2</v>
      </c>
      <c r="AI231" s="239">
        <v>2</v>
      </c>
      <c r="AJ231" s="239">
        <v>2</v>
      </c>
      <c r="AK231" s="239">
        <v>24</v>
      </c>
      <c r="AL231" s="239">
        <v>63</v>
      </c>
      <c r="AM231" s="239" t="s">
        <v>384</v>
      </c>
      <c r="AN231" s="239">
        <v>5</v>
      </c>
      <c r="AO231" s="239">
        <v>2</v>
      </c>
      <c r="AS231" s="239">
        <v>12</v>
      </c>
      <c r="AT231" s="239">
        <v>9</v>
      </c>
      <c r="AU231" s="239">
        <v>35</v>
      </c>
      <c r="AV231" s="239">
        <v>11</v>
      </c>
      <c r="AW231" s="239">
        <v>21</v>
      </c>
      <c r="AX231" s="239">
        <v>2</v>
      </c>
      <c r="AY231" s="239">
        <v>4</v>
      </c>
      <c r="AZ231" s="239">
        <v>2</v>
      </c>
      <c r="BA231" s="239">
        <v>21</v>
      </c>
      <c r="BB231" s="239">
        <v>51</v>
      </c>
      <c r="BC231" s="239" t="s">
        <v>374</v>
      </c>
      <c r="BD231" s="239">
        <v>5</v>
      </c>
      <c r="BE231" s="239">
        <v>1</v>
      </c>
      <c r="BI231" s="239">
        <v>12</v>
      </c>
      <c r="BJ231" s="239">
        <v>9</v>
      </c>
      <c r="BK231" s="239">
        <v>35</v>
      </c>
      <c r="BL231" s="239">
        <v>11</v>
      </c>
      <c r="BM231" s="239">
        <v>21</v>
      </c>
      <c r="CT231" s="239">
        <v>451932.39859198098</v>
      </c>
      <c r="CU231" s="239">
        <v>4975867.3610776104</v>
      </c>
      <c r="CV231" s="239">
        <v>44.934613890000001</v>
      </c>
      <c r="CW231" s="239">
        <v>-93.609184040000002</v>
      </c>
      <c r="CX231" s="239" t="s">
        <v>379</v>
      </c>
      <c r="CY231" s="239" t="s">
        <v>3318</v>
      </c>
    </row>
    <row r="232" spans="1:103" x14ac:dyDescent="0.25">
      <c r="A232" s="239">
        <v>726625</v>
      </c>
      <c r="B232" s="239">
        <v>4</v>
      </c>
      <c r="C232" s="239">
        <v>15</v>
      </c>
      <c r="D232" s="239">
        <v>8.2739999999999991</v>
      </c>
      <c r="E232" s="239">
        <v>27</v>
      </c>
      <c r="F232" s="239" t="s">
        <v>3161</v>
      </c>
      <c r="H232" s="239" t="s">
        <v>374</v>
      </c>
      <c r="I232" s="239">
        <v>25</v>
      </c>
      <c r="K232" s="239">
        <v>19005020</v>
      </c>
      <c r="M232" s="239">
        <v>6</v>
      </c>
      <c r="N232" s="239">
        <v>13</v>
      </c>
      <c r="O232" s="239">
        <v>2019</v>
      </c>
      <c r="P232" s="239" t="s">
        <v>416</v>
      </c>
      <c r="Q232" s="239">
        <v>17</v>
      </c>
      <c r="S232" s="239">
        <v>5</v>
      </c>
      <c r="T232" s="239">
        <v>0</v>
      </c>
      <c r="U232" s="239">
        <v>2</v>
      </c>
      <c r="V232" s="239">
        <v>10</v>
      </c>
      <c r="W232" s="239">
        <v>10</v>
      </c>
      <c r="X232" s="239">
        <v>2</v>
      </c>
      <c r="Y232" s="239">
        <v>1</v>
      </c>
      <c r="Z232" s="239">
        <v>1</v>
      </c>
      <c r="AB232" s="239">
        <v>1</v>
      </c>
      <c r="AC232" s="239">
        <v>98</v>
      </c>
      <c r="AD232" s="239" t="s">
        <v>2895</v>
      </c>
      <c r="AF232" s="239" t="s">
        <v>2874</v>
      </c>
      <c r="AG232" s="239">
        <v>5</v>
      </c>
      <c r="AH232" s="239">
        <v>2</v>
      </c>
      <c r="AI232" s="239">
        <v>4</v>
      </c>
      <c r="AJ232" s="239">
        <v>4</v>
      </c>
      <c r="AK232" s="239">
        <v>31</v>
      </c>
      <c r="AL232" s="239">
        <v>51</v>
      </c>
      <c r="AM232" s="239" t="s">
        <v>384</v>
      </c>
      <c r="AN232" s="239">
        <v>5</v>
      </c>
      <c r="AO232" s="239">
        <v>99</v>
      </c>
      <c r="AS232" s="239">
        <v>12</v>
      </c>
      <c r="AT232" s="239">
        <v>9</v>
      </c>
      <c r="AU232" s="239">
        <v>35</v>
      </c>
      <c r="AV232" s="239">
        <v>11</v>
      </c>
      <c r="AW232" s="239">
        <v>21</v>
      </c>
      <c r="AX232" s="239">
        <v>2</v>
      </c>
      <c r="AY232" s="239">
        <v>4</v>
      </c>
      <c r="AZ232" s="239">
        <v>4</v>
      </c>
      <c r="BA232" s="239">
        <v>21</v>
      </c>
      <c r="BB232" s="239">
        <v>25</v>
      </c>
      <c r="BC232" s="239" t="s">
        <v>384</v>
      </c>
      <c r="BD232" s="239">
        <v>5</v>
      </c>
      <c r="BE232" s="239">
        <v>99</v>
      </c>
      <c r="BI232" s="239">
        <v>12</v>
      </c>
      <c r="BJ232" s="239">
        <v>9</v>
      </c>
      <c r="BK232" s="239">
        <v>35</v>
      </c>
      <c r="BL232" s="239">
        <v>11</v>
      </c>
      <c r="BM232" s="239">
        <v>21</v>
      </c>
      <c r="CT232" s="239">
        <v>451934.43682580302</v>
      </c>
      <c r="CU232" s="239">
        <v>4975868.5787089197</v>
      </c>
      <c r="CV232" s="239">
        <v>44.934624990000003</v>
      </c>
      <c r="CW232" s="239">
        <v>-93.60915833</v>
      </c>
      <c r="CX232" s="239" t="s">
        <v>379</v>
      </c>
      <c r="CY232" s="239" t="s">
        <v>3319</v>
      </c>
    </row>
    <row r="233" spans="1:103" x14ac:dyDescent="0.25">
      <c r="A233" s="239">
        <v>770795</v>
      </c>
      <c r="B233" s="239">
        <v>4</v>
      </c>
      <c r="C233" s="239">
        <v>15</v>
      </c>
      <c r="D233" s="239">
        <v>8.2750000000000004</v>
      </c>
      <c r="E233" s="239">
        <v>27</v>
      </c>
      <c r="F233" s="239" t="s">
        <v>3161</v>
      </c>
      <c r="H233" s="239" t="s">
        <v>374</v>
      </c>
      <c r="I233" s="239">
        <v>25</v>
      </c>
      <c r="K233" s="239">
        <v>19010747</v>
      </c>
      <c r="M233" s="239">
        <v>12</v>
      </c>
      <c r="N233" s="239">
        <v>11</v>
      </c>
      <c r="O233" s="239">
        <v>2019</v>
      </c>
      <c r="P233" s="239" t="s">
        <v>375</v>
      </c>
      <c r="Q233" s="239">
        <v>17</v>
      </c>
      <c r="R233" s="239" t="s">
        <v>393</v>
      </c>
      <c r="S233" s="239">
        <v>5</v>
      </c>
      <c r="T233" s="239">
        <v>0</v>
      </c>
      <c r="U233" s="239">
        <v>2</v>
      </c>
      <c r="V233" s="239">
        <v>5</v>
      </c>
      <c r="W233" s="239">
        <v>10</v>
      </c>
      <c r="X233" s="239">
        <v>16</v>
      </c>
      <c r="Y233" s="239">
        <v>4</v>
      </c>
      <c r="Z233" s="239">
        <v>1</v>
      </c>
      <c r="AB233" s="239">
        <v>2</v>
      </c>
      <c r="AC233" s="239">
        <v>98</v>
      </c>
      <c r="AD233" s="239" t="s">
        <v>2895</v>
      </c>
      <c r="AF233" s="239" t="s">
        <v>2874</v>
      </c>
      <c r="AG233" s="239">
        <v>10</v>
      </c>
      <c r="AH233" s="239">
        <v>2</v>
      </c>
      <c r="AI233" s="239">
        <v>4</v>
      </c>
      <c r="AJ233" s="239">
        <v>3</v>
      </c>
      <c r="AK233" s="239">
        <v>21</v>
      </c>
      <c r="AL233" s="239">
        <v>30</v>
      </c>
      <c r="AM233" s="239" t="s">
        <v>374</v>
      </c>
      <c r="AN233" s="239">
        <v>5</v>
      </c>
      <c r="AO233" s="239">
        <v>1</v>
      </c>
      <c r="AS233" s="239">
        <v>12</v>
      </c>
      <c r="AT233" s="239">
        <v>9</v>
      </c>
      <c r="AU233" s="239">
        <v>35</v>
      </c>
      <c r="AV233" s="239">
        <v>11</v>
      </c>
      <c r="AW233" s="239">
        <v>21</v>
      </c>
      <c r="AX233" s="239">
        <v>2</v>
      </c>
      <c r="AY233" s="239">
        <v>2</v>
      </c>
      <c r="AZ233" s="239">
        <v>1</v>
      </c>
      <c r="BA233" s="239">
        <v>24</v>
      </c>
      <c r="BB233" s="239">
        <v>36</v>
      </c>
      <c r="BC233" s="239" t="s">
        <v>384</v>
      </c>
      <c r="BD233" s="239">
        <v>5</v>
      </c>
      <c r="BE233" s="239">
        <v>10</v>
      </c>
      <c r="BI233" s="239">
        <v>12</v>
      </c>
      <c r="BJ233" s="239">
        <v>9</v>
      </c>
      <c r="BK233" s="239">
        <v>35</v>
      </c>
      <c r="BL233" s="239">
        <v>11</v>
      </c>
      <c r="BM233" s="239">
        <v>21</v>
      </c>
      <c r="CT233" s="239">
        <v>451935.77916865097</v>
      </c>
      <c r="CU233" s="239">
        <v>4975866.8230419504</v>
      </c>
      <c r="CV233" s="239">
        <v>44.934609279999997</v>
      </c>
      <c r="CW233" s="239">
        <v>-93.609141149999999</v>
      </c>
      <c r="CX233" s="239" t="s">
        <v>379</v>
      </c>
      <c r="CY233" s="239" t="s">
        <v>3320</v>
      </c>
    </row>
    <row r="234" spans="1:103" x14ac:dyDescent="0.25">
      <c r="A234" s="239">
        <v>674056</v>
      </c>
      <c r="B234" s="239">
        <v>4</v>
      </c>
      <c r="C234" s="239">
        <v>15</v>
      </c>
      <c r="D234" s="239">
        <v>8.2759999999999998</v>
      </c>
      <c r="E234" s="239">
        <v>27</v>
      </c>
      <c r="F234" s="239" t="s">
        <v>3161</v>
      </c>
      <c r="H234" s="239" t="s">
        <v>374</v>
      </c>
      <c r="I234" s="239">
        <v>25</v>
      </c>
      <c r="K234" s="239">
        <v>19000120</v>
      </c>
      <c r="M234" s="239">
        <v>1</v>
      </c>
      <c r="N234" s="239">
        <v>5</v>
      </c>
      <c r="O234" s="239">
        <v>2019</v>
      </c>
      <c r="P234" s="239" t="s">
        <v>386</v>
      </c>
      <c r="Q234" s="239">
        <v>9</v>
      </c>
      <c r="R234" s="239" t="s">
        <v>512</v>
      </c>
      <c r="S234" s="239">
        <v>5</v>
      </c>
      <c r="T234" s="239">
        <v>0</v>
      </c>
      <c r="U234" s="239">
        <v>2</v>
      </c>
      <c r="V234" s="239">
        <v>12</v>
      </c>
      <c r="W234" s="239">
        <v>10</v>
      </c>
      <c r="X234" s="239">
        <v>16</v>
      </c>
      <c r="Y234" s="239">
        <v>1</v>
      </c>
      <c r="Z234" s="239">
        <v>1</v>
      </c>
      <c r="AB234" s="239">
        <v>2</v>
      </c>
      <c r="AC234" s="239">
        <v>98</v>
      </c>
      <c r="AD234" s="239" t="s">
        <v>2895</v>
      </c>
      <c r="AF234" s="239" t="s">
        <v>2874</v>
      </c>
      <c r="AG234" s="239">
        <v>7</v>
      </c>
      <c r="AH234" s="239">
        <v>2</v>
      </c>
      <c r="AI234" s="239">
        <v>49</v>
      </c>
      <c r="AJ234" s="239">
        <v>1</v>
      </c>
      <c r="AK234" s="239">
        <v>24</v>
      </c>
      <c r="AL234" s="239">
        <v>50</v>
      </c>
      <c r="AM234" s="239" t="s">
        <v>374</v>
      </c>
      <c r="AN234" s="239">
        <v>5</v>
      </c>
      <c r="AO234" s="239">
        <v>11</v>
      </c>
      <c r="AS234" s="239">
        <v>90</v>
      </c>
      <c r="AT234" s="239">
        <v>9</v>
      </c>
      <c r="AV234" s="239">
        <v>11</v>
      </c>
      <c r="AW234" s="239">
        <v>24</v>
      </c>
      <c r="AX234" s="239">
        <v>2</v>
      </c>
      <c r="AY234" s="239">
        <v>4</v>
      </c>
      <c r="AZ234" s="239">
        <v>1</v>
      </c>
      <c r="BA234" s="239">
        <v>34</v>
      </c>
      <c r="BB234" s="239">
        <v>60</v>
      </c>
      <c r="BC234" s="239" t="s">
        <v>374</v>
      </c>
      <c r="BD234" s="239">
        <v>5</v>
      </c>
      <c r="BE234" s="239">
        <v>1</v>
      </c>
      <c r="BI234" s="239">
        <v>12</v>
      </c>
      <c r="BJ234" s="239">
        <v>9</v>
      </c>
      <c r="BL234" s="239">
        <v>11</v>
      </c>
      <c r="BM234" s="239">
        <v>24</v>
      </c>
      <c r="CT234" s="239">
        <v>451937.75237261603</v>
      </c>
      <c r="CU234" s="239">
        <v>4975866.31914033</v>
      </c>
      <c r="CV234" s="239">
        <v>44.934604870000001</v>
      </c>
      <c r="CW234" s="239">
        <v>-93.609116090000001</v>
      </c>
      <c r="CX234" s="239" t="s">
        <v>438</v>
      </c>
      <c r="CY234" s="239" t="s">
        <v>3321</v>
      </c>
    </row>
    <row r="235" spans="1:103" x14ac:dyDescent="0.25">
      <c r="A235" s="239">
        <v>590053</v>
      </c>
      <c r="B235" s="239">
        <v>4</v>
      </c>
      <c r="C235" s="239">
        <v>15</v>
      </c>
      <c r="D235" s="239">
        <v>8.2769999999999992</v>
      </c>
      <c r="E235" s="239">
        <v>27</v>
      </c>
      <c r="F235" s="239" t="s">
        <v>3161</v>
      </c>
      <c r="H235" s="239" t="s">
        <v>374</v>
      </c>
      <c r="I235" s="239">
        <v>25</v>
      </c>
      <c r="K235" s="239" t="s">
        <v>3322</v>
      </c>
      <c r="M235" s="239">
        <v>4</v>
      </c>
      <c r="N235" s="239">
        <v>4</v>
      </c>
      <c r="O235" s="239">
        <v>2018</v>
      </c>
      <c r="P235" s="239" t="s">
        <v>375</v>
      </c>
      <c r="Q235" s="239">
        <v>16</v>
      </c>
      <c r="R235" s="239" t="s">
        <v>207</v>
      </c>
      <c r="S235" s="239">
        <v>5</v>
      </c>
      <c r="T235" s="239">
        <v>0</v>
      </c>
      <c r="U235" s="239">
        <v>2</v>
      </c>
      <c r="V235" s="239">
        <v>10</v>
      </c>
      <c r="W235" s="239">
        <v>10</v>
      </c>
      <c r="X235" s="239">
        <v>90</v>
      </c>
      <c r="Y235" s="239">
        <v>1</v>
      </c>
      <c r="Z235" s="239">
        <v>1</v>
      </c>
      <c r="AB235" s="239">
        <v>1</v>
      </c>
      <c r="AC235" s="239">
        <v>98</v>
      </c>
      <c r="AD235" s="239" t="s">
        <v>2895</v>
      </c>
      <c r="AF235" s="239" t="s">
        <v>2874</v>
      </c>
      <c r="AG235" s="239">
        <v>5</v>
      </c>
      <c r="AH235" s="239">
        <v>2</v>
      </c>
      <c r="AI235" s="239">
        <v>2</v>
      </c>
      <c r="AJ235" s="239">
        <v>3</v>
      </c>
      <c r="AK235" s="239">
        <v>23</v>
      </c>
      <c r="AL235" s="239">
        <v>45</v>
      </c>
      <c r="AM235" s="239" t="s">
        <v>384</v>
      </c>
      <c r="AN235" s="239">
        <v>5</v>
      </c>
      <c r="AO235" s="239">
        <v>10</v>
      </c>
      <c r="AS235" s="239">
        <v>12</v>
      </c>
      <c r="AT235" s="239">
        <v>9</v>
      </c>
      <c r="AU235" s="239">
        <v>35</v>
      </c>
      <c r="AV235" s="239">
        <v>11</v>
      </c>
      <c r="AW235" s="239">
        <v>21</v>
      </c>
      <c r="AX235" s="239">
        <v>2</v>
      </c>
      <c r="AY235" s="239">
        <v>3</v>
      </c>
      <c r="AZ235" s="239">
        <v>3</v>
      </c>
      <c r="BA235" s="239">
        <v>21</v>
      </c>
      <c r="BB235" s="239">
        <v>35</v>
      </c>
      <c r="BC235" s="239" t="s">
        <v>374</v>
      </c>
      <c r="BD235" s="239">
        <v>5</v>
      </c>
      <c r="BE235" s="239">
        <v>1</v>
      </c>
      <c r="BI235" s="239">
        <v>12</v>
      </c>
      <c r="BJ235" s="239">
        <v>9</v>
      </c>
      <c r="BK235" s="239">
        <v>35</v>
      </c>
      <c r="BL235" s="239">
        <v>11</v>
      </c>
      <c r="BM235" s="239">
        <v>21</v>
      </c>
      <c r="CT235" s="239">
        <v>451939.19472250401</v>
      </c>
      <c r="CU235" s="239">
        <v>4975865.07429644</v>
      </c>
      <c r="CV235" s="239">
        <v>44.934593769999999</v>
      </c>
      <c r="CW235" s="239">
        <v>-93.609097700000007</v>
      </c>
      <c r="CX235" s="239" t="s">
        <v>379</v>
      </c>
      <c r="CY235" s="239" t="s">
        <v>3323</v>
      </c>
    </row>
    <row r="236" spans="1:103" x14ac:dyDescent="0.25">
      <c r="A236" s="239">
        <v>630913</v>
      </c>
      <c r="B236" s="239">
        <v>4</v>
      </c>
      <c r="C236" s="239">
        <v>15</v>
      </c>
      <c r="D236" s="239">
        <v>8.2769999999999992</v>
      </c>
      <c r="E236" s="239">
        <v>27</v>
      </c>
      <c r="F236" s="239" t="s">
        <v>3161</v>
      </c>
      <c r="H236" s="239" t="s">
        <v>374</v>
      </c>
      <c r="I236" s="239">
        <v>25</v>
      </c>
      <c r="K236" s="239">
        <v>18009718</v>
      </c>
      <c r="M236" s="239">
        <v>8</v>
      </c>
      <c r="N236" s="239">
        <v>28</v>
      </c>
      <c r="O236" s="239">
        <v>2018</v>
      </c>
      <c r="P236" s="239" t="s">
        <v>391</v>
      </c>
      <c r="Q236" s="239">
        <v>16</v>
      </c>
      <c r="S236" s="239">
        <v>5</v>
      </c>
      <c r="T236" s="239">
        <v>0</v>
      </c>
      <c r="U236" s="239">
        <v>2</v>
      </c>
      <c r="V236" s="239">
        <v>5</v>
      </c>
      <c r="W236" s="239">
        <v>10</v>
      </c>
      <c r="X236" s="239">
        <v>90</v>
      </c>
      <c r="Y236" s="239">
        <v>1</v>
      </c>
      <c r="Z236" s="239">
        <v>2</v>
      </c>
      <c r="AB236" s="239">
        <v>1</v>
      </c>
      <c r="AC236" s="239">
        <v>98</v>
      </c>
      <c r="AD236" s="239" t="s">
        <v>2895</v>
      </c>
      <c r="AF236" s="239" t="s">
        <v>2874</v>
      </c>
      <c r="AG236" s="239">
        <v>9</v>
      </c>
      <c r="AH236" s="239">
        <v>2</v>
      </c>
      <c r="AI236" s="239">
        <v>2</v>
      </c>
      <c r="AJ236" s="239">
        <v>3</v>
      </c>
      <c r="AK236" s="239">
        <v>21</v>
      </c>
      <c r="AL236" s="239">
        <v>21</v>
      </c>
      <c r="AM236" s="239" t="s">
        <v>374</v>
      </c>
      <c r="AN236" s="239">
        <v>5</v>
      </c>
      <c r="AO236" s="239">
        <v>1</v>
      </c>
      <c r="AS236" s="239">
        <v>12</v>
      </c>
      <c r="AT236" s="239">
        <v>9</v>
      </c>
      <c r="AU236" s="239">
        <v>35</v>
      </c>
      <c r="AV236" s="239">
        <v>11</v>
      </c>
      <c r="AW236" s="239">
        <v>21</v>
      </c>
      <c r="AX236" s="239">
        <v>2</v>
      </c>
      <c r="AY236" s="239">
        <v>2</v>
      </c>
      <c r="AZ236" s="239">
        <v>4</v>
      </c>
      <c r="BA236" s="239">
        <v>24</v>
      </c>
      <c r="BB236" s="239">
        <v>30</v>
      </c>
      <c r="BC236" s="239" t="s">
        <v>384</v>
      </c>
      <c r="BD236" s="239">
        <v>5</v>
      </c>
      <c r="BE236" s="239">
        <v>2</v>
      </c>
      <c r="BI236" s="239">
        <v>12</v>
      </c>
      <c r="BJ236" s="239">
        <v>9</v>
      </c>
      <c r="BK236" s="239">
        <v>35</v>
      </c>
      <c r="BL236" s="239">
        <v>11</v>
      </c>
      <c r="BM236" s="239">
        <v>21</v>
      </c>
      <c r="CT236" s="239">
        <v>451939.32701443601</v>
      </c>
      <c r="CU236" s="239">
        <v>4975868.0508762999</v>
      </c>
      <c r="CV236" s="239">
        <v>44.93462057</v>
      </c>
      <c r="CW236" s="239">
        <v>-93.609096300000004</v>
      </c>
      <c r="CX236" s="239" t="s">
        <v>379</v>
      </c>
      <c r="CY236" s="239" t="s">
        <v>3324</v>
      </c>
    </row>
    <row r="237" spans="1:103" x14ac:dyDescent="0.25">
      <c r="A237" s="239">
        <v>368916</v>
      </c>
      <c r="B237" s="239">
        <v>4</v>
      </c>
      <c r="C237" s="239">
        <v>15</v>
      </c>
      <c r="D237" s="239">
        <v>8.2810000000000006</v>
      </c>
      <c r="E237" s="239">
        <v>27</v>
      </c>
      <c r="F237" s="239" t="s">
        <v>3161</v>
      </c>
      <c r="H237" s="239" t="s">
        <v>374</v>
      </c>
      <c r="I237" s="239">
        <v>25</v>
      </c>
      <c r="K237" s="239" t="s">
        <v>3325</v>
      </c>
      <c r="M237" s="239">
        <v>8</v>
      </c>
      <c r="N237" s="239">
        <v>4</v>
      </c>
      <c r="O237" s="239">
        <v>2016</v>
      </c>
      <c r="P237" s="239" t="s">
        <v>416</v>
      </c>
      <c r="Q237" s="239">
        <v>8</v>
      </c>
      <c r="R237" s="239" t="s">
        <v>207</v>
      </c>
      <c r="S237" s="239">
        <v>5</v>
      </c>
      <c r="T237" s="239">
        <v>0</v>
      </c>
      <c r="U237" s="239">
        <v>2</v>
      </c>
      <c r="V237" s="239">
        <v>12</v>
      </c>
      <c r="W237" s="239">
        <v>10</v>
      </c>
      <c r="X237" s="239">
        <v>16</v>
      </c>
      <c r="Y237" s="239">
        <v>1</v>
      </c>
      <c r="Z237" s="239">
        <v>1</v>
      </c>
      <c r="AB237" s="239">
        <v>1</v>
      </c>
      <c r="AC237" s="239">
        <v>98</v>
      </c>
      <c r="AD237" s="239" t="s">
        <v>2895</v>
      </c>
      <c r="AF237" s="239" t="s">
        <v>2874</v>
      </c>
      <c r="AG237" s="239">
        <v>7</v>
      </c>
      <c r="AH237" s="239">
        <v>2</v>
      </c>
      <c r="AI237" s="239">
        <v>4</v>
      </c>
      <c r="AJ237" s="239">
        <v>2</v>
      </c>
      <c r="AK237" s="239">
        <v>21</v>
      </c>
      <c r="AL237" s="239">
        <v>23</v>
      </c>
      <c r="AM237" s="239" t="s">
        <v>384</v>
      </c>
      <c r="AN237" s="239">
        <v>5</v>
      </c>
      <c r="AO237" s="239">
        <v>2</v>
      </c>
      <c r="AS237" s="239">
        <v>13</v>
      </c>
      <c r="AT237" s="239">
        <v>9</v>
      </c>
      <c r="AU237" s="239">
        <v>35</v>
      </c>
      <c r="AV237" s="239">
        <v>11</v>
      </c>
      <c r="AW237" s="239">
        <v>21</v>
      </c>
      <c r="AX237" s="239">
        <v>2</v>
      </c>
      <c r="AY237" s="239">
        <v>2</v>
      </c>
      <c r="AZ237" s="239">
        <v>2</v>
      </c>
      <c r="BA237" s="239">
        <v>21</v>
      </c>
      <c r="BB237" s="239">
        <v>60</v>
      </c>
      <c r="BC237" s="239" t="s">
        <v>384</v>
      </c>
      <c r="BD237" s="239">
        <v>5</v>
      </c>
      <c r="BE237" s="239">
        <v>1</v>
      </c>
      <c r="BI237" s="239">
        <v>13</v>
      </c>
      <c r="BJ237" s="239">
        <v>9</v>
      </c>
      <c r="BK237" s="239">
        <v>35</v>
      </c>
      <c r="BL237" s="239">
        <v>11</v>
      </c>
      <c r="BM237" s="239">
        <v>21</v>
      </c>
      <c r="CT237" s="239">
        <v>451940.51764181699</v>
      </c>
      <c r="CU237" s="239">
        <v>4975868.6963969804</v>
      </c>
      <c r="CV237" s="239">
        <v>44.934626459999997</v>
      </c>
      <c r="CW237" s="239">
        <v>-93.609081279999998</v>
      </c>
      <c r="CX237" s="239" t="s">
        <v>379</v>
      </c>
      <c r="CY237" s="239" t="s">
        <v>3326</v>
      </c>
    </row>
    <row r="238" spans="1:103" x14ac:dyDescent="0.25">
      <c r="A238" s="239">
        <v>10783393</v>
      </c>
      <c r="B238" s="239">
        <v>4</v>
      </c>
      <c r="C238" s="239">
        <v>15</v>
      </c>
      <c r="D238" s="239">
        <v>8.282</v>
      </c>
      <c r="E238" s="239">
        <v>27</v>
      </c>
      <c r="F238" s="239" t="s">
        <v>3161</v>
      </c>
      <c r="H238" s="239" t="s">
        <v>374</v>
      </c>
      <c r="I238" s="239">
        <v>25</v>
      </c>
      <c r="K238" s="239" t="s">
        <v>3327</v>
      </c>
      <c r="L238" s="239">
        <v>120110109</v>
      </c>
      <c r="M238" s="239">
        <v>1</v>
      </c>
      <c r="N238" s="239">
        <v>11</v>
      </c>
      <c r="O238" s="239">
        <v>2012</v>
      </c>
      <c r="P238" s="239" t="s">
        <v>375</v>
      </c>
      <c r="Q238" s="239">
        <v>6</v>
      </c>
      <c r="S238" s="239">
        <v>5</v>
      </c>
      <c r="T238" s="239">
        <v>0</v>
      </c>
      <c r="U238" s="239">
        <v>2</v>
      </c>
      <c r="V238" s="239">
        <v>5</v>
      </c>
      <c r="W238" s="239">
        <v>10</v>
      </c>
      <c r="X238" s="239">
        <v>2</v>
      </c>
      <c r="Y238" s="239">
        <v>4</v>
      </c>
      <c r="Z238" s="239">
        <v>1</v>
      </c>
      <c r="AA238" s="239">
        <v>1</v>
      </c>
      <c r="AB238" s="239">
        <v>1</v>
      </c>
      <c r="AC238" s="239">
        <v>98</v>
      </c>
      <c r="AD238" s="239" t="s">
        <v>2929</v>
      </c>
      <c r="AE238" s="239" t="s">
        <v>3203</v>
      </c>
      <c r="AF238" s="239" t="s">
        <v>2874</v>
      </c>
      <c r="AG238" s="239">
        <v>10</v>
      </c>
      <c r="AH238" s="239">
        <v>2</v>
      </c>
      <c r="AI238" s="239">
        <v>2</v>
      </c>
      <c r="AJ238" s="239">
        <v>1</v>
      </c>
      <c r="AK238" s="239">
        <v>24</v>
      </c>
      <c r="AL238" s="239">
        <v>21</v>
      </c>
      <c r="AM238" s="239" t="s">
        <v>384</v>
      </c>
      <c r="AN238" s="239">
        <v>5</v>
      </c>
      <c r="AO238" s="239">
        <v>2</v>
      </c>
      <c r="AP238" s="239">
        <v>2</v>
      </c>
      <c r="AS238" s="239">
        <v>7</v>
      </c>
      <c r="AT238" s="239">
        <v>90</v>
      </c>
      <c r="AU238" s="239">
        <v>35</v>
      </c>
      <c r="AV238" s="239">
        <v>11</v>
      </c>
      <c r="AW238" s="239">
        <v>21</v>
      </c>
      <c r="AX238" s="239">
        <v>2</v>
      </c>
      <c r="AY238" s="239">
        <v>3</v>
      </c>
      <c r="AZ238" s="239">
        <v>3</v>
      </c>
      <c r="BA238" s="239">
        <v>21</v>
      </c>
      <c r="BB238" s="239">
        <v>42</v>
      </c>
      <c r="BC238" s="239" t="s">
        <v>374</v>
      </c>
      <c r="BD238" s="239">
        <v>5</v>
      </c>
      <c r="BE238" s="239">
        <v>1</v>
      </c>
      <c r="BF238" s="239">
        <v>1</v>
      </c>
      <c r="BI238" s="239">
        <v>7</v>
      </c>
      <c r="BJ238" s="239">
        <v>90</v>
      </c>
      <c r="BK238" s="239">
        <v>35</v>
      </c>
      <c r="BL238" s="239">
        <v>11</v>
      </c>
      <c r="BM238" s="239">
        <v>21</v>
      </c>
      <c r="CT238" s="239">
        <v>451946</v>
      </c>
      <c r="CU238" s="239">
        <v>4975869</v>
      </c>
      <c r="CV238" s="239">
        <v>44.9346253</v>
      </c>
      <c r="CW238" s="239">
        <v>-93.609007800000001</v>
      </c>
      <c r="CX238" s="239" t="s">
        <v>379</v>
      </c>
      <c r="CY238" s="239" t="s">
        <v>3328</v>
      </c>
    </row>
    <row r="239" spans="1:103" x14ac:dyDescent="0.25">
      <c r="A239" s="239">
        <v>10899714</v>
      </c>
      <c r="B239" s="239">
        <v>4</v>
      </c>
      <c r="C239" s="239">
        <v>15</v>
      </c>
      <c r="D239" s="239">
        <v>8.282</v>
      </c>
      <c r="E239" s="239">
        <v>27</v>
      </c>
      <c r="F239" s="239" t="s">
        <v>3161</v>
      </c>
      <c r="H239" s="239" t="s">
        <v>374</v>
      </c>
      <c r="I239" s="239">
        <v>25</v>
      </c>
      <c r="K239" s="239">
        <v>1301378</v>
      </c>
      <c r="L239" s="239">
        <v>132630105</v>
      </c>
      <c r="M239" s="239">
        <v>9</v>
      </c>
      <c r="N239" s="239">
        <v>20</v>
      </c>
      <c r="O239" s="239">
        <v>2013</v>
      </c>
      <c r="P239" s="239" t="s">
        <v>383</v>
      </c>
      <c r="Q239" s="239">
        <v>11</v>
      </c>
      <c r="S239" s="239">
        <v>3</v>
      </c>
      <c r="T239" s="239">
        <v>0</v>
      </c>
      <c r="U239" s="239">
        <v>2</v>
      </c>
      <c r="V239" s="239">
        <v>3</v>
      </c>
      <c r="W239" s="239">
        <v>10</v>
      </c>
      <c r="X239" s="239">
        <v>2</v>
      </c>
      <c r="Y239" s="239">
        <v>1</v>
      </c>
      <c r="Z239" s="239">
        <v>2</v>
      </c>
      <c r="AB239" s="239">
        <v>1</v>
      </c>
      <c r="AC239" s="239">
        <v>98</v>
      </c>
      <c r="AD239" s="239" t="s">
        <v>2893</v>
      </c>
      <c r="AE239" s="239" t="s">
        <v>3286</v>
      </c>
      <c r="AF239" s="239" t="s">
        <v>2874</v>
      </c>
      <c r="AG239" s="239">
        <v>9</v>
      </c>
      <c r="AH239" s="239">
        <v>2</v>
      </c>
      <c r="AI239" s="239">
        <v>4</v>
      </c>
      <c r="AJ239" s="239">
        <v>3</v>
      </c>
      <c r="AK239" s="239">
        <v>21</v>
      </c>
      <c r="AL239" s="239">
        <v>28</v>
      </c>
      <c r="AM239" s="239" t="s">
        <v>374</v>
      </c>
      <c r="AN239" s="239">
        <v>5</v>
      </c>
      <c r="AO239" s="239">
        <v>1</v>
      </c>
      <c r="AS239" s="239">
        <v>7</v>
      </c>
      <c r="AT239" s="239">
        <v>98</v>
      </c>
      <c r="AU239" s="239">
        <v>35</v>
      </c>
      <c r="AV239" s="239">
        <v>11</v>
      </c>
      <c r="AW239" s="239">
        <v>21</v>
      </c>
      <c r="AX239" s="239">
        <v>2</v>
      </c>
      <c r="AY239" s="239">
        <v>2</v>
      </c>
      <c r="AZ239" s="239">
        <v>4</v>
      </c>
      <c r="BA239" s="239">
        <v>24</v>
      </c>
      <c r="BB239" s="239">
        <v>83</v>
      </c>
      <c r="BC239" s="239" t="s">
        <v>374</v>
      </c>
      <c r="BD239" s="239">
        <v>5</v>
      </c>
      <c r="BE239" s="239">
        <v>2</v>
      </c>
      <c r="BI239" s="239">
        <v>7</v>
      </c>
      <c r="BJ239" s="239">
        <v>98</v>
      </c>
      <c r="BK239" s="239">
        <v>35</v>
      </c>
      <c r="BL239" s="239">
        <v>11</v>
      </c>
      <c r="BM239" s="239">
        <v>21</v>
      </c>
      <c r="CT239" s="239">
        <v>451946</v>
      </c>
      <c r="CU239" s="239">
        <v>4975869</v>
      </c>
      <c r="CV239" s="239">
        <v>44.9346253</v>
      </c>
      <c r="CW239" s="239">
        <v>-93.609007800000001</v>
      </c>
      <c r="CX239" s="239" t="s">
        <v>379</v>
      </c>
      <c r="CY239" s="239" t="s">
        <v>3329</v>
      </c>
    </row>
    <row r="240" spans="1:103" x14ac:dyDescent="0.25">
      <c r="A240" s="239">
        <v>10970140</v>
      </c>
      <c r="B240" s="239">
        <v>4</v>
      </c>
      <c r="C240" s="239">
        <v>15</v>
      </c>
      <c r="D240" s="239">
        <v>8.282</v>
      </c>
      <c r="E240" s="239">
        <v>27</v>
      </c>
      <c r="F240" s="239" t="s">
        <v>3161</v>
      </c>
      <c r="H240" s="239" t="s">
        <v>374</v>
      </c>
      <c r="I240" s="239">
        <v>25</v>
      </c>
      <c r="K240" s="239">
        <v>14010552</v>
      </c>
      <c r="L240" s="239">
        <v>142140127</v>
      </c>
      <c r="M240" s="239">
        <v>8</v>
      </c>
      <c r="N240" s="239">
        <v>2</v>
      </c>
      <c r="O240" s="239">
        <v>2014</v>
      </c>
      <c r="P240" s="239" t="s">
        <v>386</v>
      </c>
      <c r="Q240" s="239">
        <v>16</v>
      </c>
      <c r="S240" s="239">
        <v>5</v>
      </c>
      <c r="T240" s="239">
        <v>0</v>
      </c>
      <c r="U240" s="239">
        <v>2</v>
      </c>
      <c r="V240" s="239">
        <v>7</v>
      </c>
      <c r="W240" s="239">
        <v>11</v>
      </c>
      <c r="X240" s="239">
        <v>2</v>
      </c>
      <c r="Y240" s="239">
        <v>1</v>
      </c>
      <c r="Z240" s="239">
        <v>1</v>
      </c>
      <c r="AB240" s="239">
        <v>1</v>
      </c>
      <c r="AC240" s="239">
        <v>98</v>
      </c>
      <c r="AD240" s="239" t="s">
        <v>2893</v>
      </c>
      <c r="AE240" s="239" t="s">
        <v>3203</v>
      </c>
      <c r="AF240" s="239" t="s">
        <v>2874</v>
      </c>
      <c r="AG240" s="239">
        <v>90</v>
      </c>
      <c r="AH240" s="239">
        <v>3</v>
      </c>
      <c r="AI240" s="239">
        <v>3</v>
      </c>
      <c r="AJ240" s="239">
        <v>98</v>
      </c>
      <c r="AK240" s="239">
        <v>1</v>
      </c>
      <c r="AO240" s="239">
        <v>1</v>
      </c>
      <c r="AS240" s="239">
        <v>7</v>
      </c>
      <c r="AT240" s="239">
        <v>98</v>
      </c>
      <c r="AU240" s="239">
        <v>35</v>
      </c>
      <c r="AV240" s="239">
        <v>11</v>
      </c>
      <c r="AW240" s="239">
        <v>21</v>
      </c>
      <c r="AX240" s="239">
        <v>2</v>
      </c>
      <c r="AY240" s="239">
        <v>2</v>
      </c>
      <c r="AZ240" s="239">
        <v>4</v>
      </c>
      <c r="BA240" s="239">
        <v>21</v>
      </c>
      <c r="BB240" s="239">
        <v>47</v>
      </c>
      <c r="BC240" s="239" t="s">
        <v>374</v>
      </c>
      <c r="BD240" s="239">
        <v>5</v>
      </c>
      <c r="BE240" s="239">
        <v>15</v>
      </c>
      <c r="BI240" s="239">
        <v>7</v>
      </c>
      <c r="BJ240" s="239">
        <v>98</v>
      </c>
      <c r="BK240" s="239">
        <v>35</v>
      </c>
      <c r="BL240" s="239">
        <v>11</v>
      </c>
      <c r="BM240" s="239">
        <v>21</v>
      </c>
      <c r="CT240" s="239">
        <v>451946</v>
      </c>
      <c r="CU240" s="239">
        <v>4975869</v>
      </c>
      <c r="CV240" s="239">
        <v>44.9346253</v>
      </c>
      <c r="CW240" s="239">
        <v>-93.609007800000001</v>
      </c>
      <c r="CX240" s="239" t="s">
        <v>379</v>
      </c>
      <c r="CY240" s="239" t="s">
        <v>3330</v>
      </c>
    </row>
    <row r="241" spans="1:103" x14ac:dyDescent="0.25">
      <c r="A241" s="239">
        <v>725190</v>
      </c>
      <c r="B241" s="239">
        <v>4</v>
      </c>
      <c r="C241" s="239">
        <v>15</v>
      </c>
      <c r="D241" s="239">
        <v>8.2840000000000007</v>
      </c>
      <c r="E241" s="239">
        <v>27</v>
      </c>
      <c r="F241" s="239" t="s">
        <v>3161</v>
      </c>
      <c r="H241" s="239" t="s">
        <v>374</v>
      </c>
      <c r="I241" s="239">
        <v>25</v>
      </c>
      <c r="K241" s="239" t="s">
        <v>3331</v>
      </c>
      <c r="M241" s="239">
        <v>6</v>
      </c>
      <c r="N241" s="239">
        <v>6</v>
      </c>
      <c r="O241" s="239">
        <v>2019</v>
      </c>
      <c r="P241" s="239" t="s">
        <v>416</v>
      </c>
      <c r="Q241" s="239">
        <v>18</v>
      </c>
      <c r="S241" s="239">
        <v>5</v>
      </c>
      <c r="T241" s="239">
        <v>0</v>
      </c>
      <c r="U241" s="239">
        <v>2</v>
      </c>
      <c r="V241" s="239">
        <v>10</v>
      </c>
      <c r="W241" s="239">
        <v>10</v>
      </c>
      <c r="X241" s="239">
        <v>2</v>
      </c>
      <c r="Y241" s="239">
        <v>1</v>
      </c>
      <c r="Z241" s="239">
        <v>1</v>
      </c>
      <c r="AB241" s="239">
        <v>1</v>
      </c>
      <c r="AC241" s="239">
        <v>98</v>
      </c>
      <c r="AD241" s="239" t="s">
        <v>2895</v>
      </c>
      <c r="AF241" s="239" t="s">
        <v>2874</v>
      </c>
      <c r="AG241" s="239">
        <v>5</v>
      </c>
      <c r="AH241" s="239">
        <v>2</v>
      </c>
      <c r="AI241" s="239">
        <v>2</v>
      </c>
      <c r="AJ241" s="239">
        <v>1</v>
      </c>
      <c r="AK241" s="239">
        <v>21</v>
      </c>
      <c r="AL241" s="239">
        <v>23</v>
      </c>
      <c r="AM241" s="239" t="s">
        <v>384</v>
      </c>
      <c r="AN241" s="239">
        <v>5</v>
      </c>
      <c r="AO241" s="239">
        <v>99</v>
      </c>
      <c r="AS241" s="239">
        <v>90</v>
      </c>
      <c r="AT241" s="239">
        <v>9</v>
      </c>
      <c r="AV241" s="239">
        <v>11</v>
      </c>
      <c r="AW241" s="239">
        <v>21</v>
      </c>
      <c r="AX241" s="239">
        <v>2</v>
      </c>
      <c r="AY241" s="239">
        <v>6</v>
      </c>
      <c r="AZ241" s="239">
        <v>1</v>
      </c>
      <c r="BA241" s="239">
        <v>21</v>
      </c>
      <c r="BB241" s="239">
        <v>61</v>
      </c>
      <c r="BC241" s="239" t="s">
        <v>374</v>
      </c>
      <c r="BD241" s="239">
        <v>99</v>
      </c>
      <c r="BE241" s="239">
        <v>90</v>
      </c>
      <c r="BI241" s="239">
        <v>90</v>
      </c>
      <c r="BJ241" s="239">
        <v>9</v>
      </c>
      <c r="BL241" s="239">
        <v>11</v>
      </c>
      <c r="BM241" s="239">
        <v>21</v>
      </c>
      <c r="CT241" s="239">
        <v>451950.93972592702</v>
      </c>
      <c r="CU241" s="239">
        <v>4975856.1966377599</v>
      </c>
      <c r="CV241" s="239">
        <v>44.934514649999997</v>
      </c>
      <c r="CW241" s="239">
        <v>-93.608948010000006</v>
      </c>
      <c r="CX241" s="239" t="s">
        <v>438</v>
      </c>
      <c r="CY241" s="239" t="s">
        <v>3332</v>
      </c>
    </row>
    <row r="242" spans="1:103" x14ac:dyDescent="0.25">
      <c r="A242" s="239">
        <v>687674</v>
      </c>
      <c r="B242" s="239">
        <v>4</v>
      </c>
      <c r="C242" s="239">
        <v>15</v>
      </c>
      <c r="D242" s="239">
        <v>8.2840000000000007</v>
      </c>
      <c r="E242" s="239">
        <v>27</v>
      </c>
      <c r="F242" s="239" t="s">
        <v>3161</v>
      </c>
      <c r="H242" s="239" t="s">
        <v>374</v>
      </c>
      <c r="I242" s="239">
        <v>25</v>
      </c>
      <c r="K242" s="239">
        <v>19001182</v>
      </c>
      <c r="M242" s="239">
        <v>2</v>
      </c>
      <c r="N242" s="239">
        <v>13</v>
      </c>
      <c r="O242" s="239">
        <v>2019</v>
      </c>
      <c r="P242" s="239" t="s">
        <v>375</v>
      </c>
      <c r="Q242" s="239">
        <v>8</v>
      </c>
      <c r="R242" s="239" t="s">
        <v>393</v>
      </c>
      <c r="S242" s="239">
        <v>5</v>
      </c>
      <c r="T242" s="239">
        <v>0</v>
      </c>
      <c r="U242" s="239">
        <v>2</v>
      </c>
      <c r="V242" s="239">
        <v>5</v>
      </c>
      <c r="W242" s="239">
        <v>10</v>
      </c>
      <c r="X242" s="239">
        <v>16</v>
      </c>
      <c r="Y242" s="239">
        <v>1</v>
      </c>
      <c r="Z242" s="239">
        <v>1</v>
      </c>
      <c r="AB242" s="239">
        <v>1</v>
      </c>
      <c r="AC242" s="239">
        <v>98</v>
      </c>
      <c r="AD242" s="239" t="s">
        <v>2895</v>
      </c>
      <c r="AF242" s="239" t="s">
        <v>2874</v>
      </c>
      <c r="AG242" s="239">
        <v>10</v>
      </c>
      <c r="AH242" s="239">
        <v>2</v>
      </c>
      <c r="AI242" s="239">
        <v>2</v>
      </c>
      <c r="AJ242" s="239">
        <v>1</v>
      </c>
      <c r="AK242" s="239">
        <v>24</v>
      </c>
      <c r="AL242" s="239">
        <v>31</v>
      </c>
      <c r="AM242" s="239" t="s">
        <v>374</v>
      </c>
      <c r="AN242" s="239">
        <v>5</v>
      </c>
      <c r="AO242" s="239">
        <v>2</v>
      </c>
      <c r="AS242" s="239">
        <v>13</v>
      </c>
      <c r="AT242" s="239">
        <v>9</v>
      </c>
      <c r="AU242" s="239">
        <v>35</v>
      </c>
      <c r="AV242" s="239">
        <v>11</v>
      </c>
      <c r="AW242" s="239">
        <v>21</v>
      </c>
      <c r="AX242" s="239">
        <v>2</v>
      </c>
      <c r="AY242" s="239">
        <v>4</v>
      </c>
      <c r="AZ242" s="239">
        <v>1</v>
      </c>
      <c r="BA242" s="239">
        <v>21</v>
      </c>
      <c r="BB242" s="239">
        <v>52</v>
      </c>
      <c r="BC242" s="239" t="s">
        <v>384</v>
      </c>
      <c r="BD242" s="239">
        <v>5</v>
      </c>
      <c r="BE242" s="239">
        <v>1</v>
      </c>
      <c r="BI242" s="239">
        <v>13</v>
      </c>
      <c r="BJ242" s="239">
        <v>9</v>
      </c>
      <c r="BK242" s="239">
        <v>35</v>
      </c>
      <c r="BL242" s="239">
        <v>11</v>
      </c>
      <c r="BM242" s="239">
        <v>21</v>
      </c>
      <c r="CT242" s="239">
        <v>451950.41494185902</v>
      </c>
      <c r="CU242" s="239">
        <v>4975867.4822487002</v>
      </c>
      <c r="CV242" s="239">
        <v>44.934616200000001</v>
      </c>
      <c r="CW242" s="239">
        <v>-93.608955739999999</v>
      </c>
      <c r="CX242" s="239" t="s">
        <v>379</v>
      </c>
      <c r="CY242" s="239" t="s">
        <v>3333</v>
      </c>
    </row>
    <row r="243" spans="1:103" x14ac:dyDescent="0.25">
      <c r="A243" s="239">
        <v>10956065</v>
      </c>
      <c r="B243" s="239">
        <v>4</v>
      </c>
      <c r="C243" s="239">
        <v>15</v>
      </c>
      <c r="D243" s="239">
        <v>8.2859999999999996</v>
      </c>
      <c r="E243" s="239">
        <v>27</v>
      </c>
      <c r="F243" s="239" t="s">
        <v>3161</v>
      </c>
      <c r="H243" s="239" t="s">
        <v>374</v>
      </c>
      <c r="I243" s="239">
        <v>25</v>
      </c>
      <c r="K243" s="239" t="s">
        <v>3334</v>
      </c>
      <c r="L243" s="239">
        <v>141020067</v>
      </c>
      <c r="M243" s="239">
        <v>4</v>
      </c>
      <c r="N243" s="239">
        <v>12</v>
      </c>
      <c r="O243" s="239">
        <v>2014</v>
      </c>
      <c r="P243" s="239" t="s">
        <v>386</v>
      </c>
      <c r="Q243" s="239">
        <v>15</v>
      </c>
      <c r="S243" s="239">
        <v>4</v>
      </c>
      <c r="T243" s="239">
        <v>0</v>
      </c>
      <c r="U243" s="239">
        <v>3</v>
      </c>
      <c r="V243" s="239">
        <v>3</v>
      </c>
      <c r="W243" s="239">
        <v>10</v>
      </c>
      <c r="X243" s="239">
        <v>2</v>
      </c>
      <c r="Y243" s="239">
        <v>1</v>
      </c>
      <c r="Z243" s="239">
        <v>1</v>
      </c>
      <c r="AA243" s="239">
        <v>1</v>
      </c>
      <c r="AB243" s="239">
        <v>1</v>
      </c>
      <c r="AC243" s="239">
        <v>98</v>
      </c>
      <c r="AD243" s="239" t="s">
        <v>3335</v>
      </c>
      <c r="AE243" s="239" t="s">
        <v>3253</v>
      </c>
      <c r="AF243" s="239" t="s">
        <v>2874</v>
      </c>
      <c r="AG243" s="239">
        <v>9</v>
      </c>
      <c r="AH243" s="239">
        <v>2</v>
      </c>
      <c r="AI243" s="239">
        <v>4</v>
      </c>
      <c r="AJ243" s="239">
        <v>3</v>
      </c>
      <c r="AK243" s="239">
        <v>21</v>
      </c>
      <c r="AL243" s="239">
        <v>35</v>
      </c>
      <c r="AM243" s="239" t="s">
        <v>384</v>
      </c>
      <c r="AN243" s="239">
        <v>5</v>
      </c>
      <c r="AO243" s="239">
        <v>1</v>
      </c>
      <c r="AS243" s="239">
        <v>7</v>
      </c>
      <c r="AT243" s="239">
        <v>98</v>
      </c>
      <c r="AU243" s="239">
        <v>35</v>
      </c>
      <c r="AV243" s="239">
        <v>11</v>
      </c>
      <c r="AW243" s="239">
        <v>21</v>
      </c>
      <c r="AX243" s="239">
        <v>2</v>
      </c>
      <c r="AY243" s="239">
        <v>4</v>
      </c>
      <c r="BA243" s="239">
        <v>24</v>
      </c>
      <c r="BB243" s="239">
        <v>19</v>
      </c>
      <c r="BC243" s="239" t="s">
        <v>374</v>
      </c>
      <c r="BD243" s="239">
        <v>5</v>
      </c>
      <c r="BE243" s="239">
        <v>2</v>
      </c>
      <c r="BI243" s="239">
        <v>7</v>
      </c>
      <c r="BJ243" s="239">
        <v>98</v>
      </c>
      <c r="BK243" s="239">
        <v>35</v>
      </c>
      <c r="BL243" s="239">
        <v>11</v>
      </c>
      <c r="BM243" s="239">
        <v>21</v>
      </c>
      <c r="BN243" s="239">
        <v>0</v>
      </c>
      <c r="BO243" s="239">
        <v>1</v>
      </c>
      <c r="BR243" s="239">
        <v>26</v>
      </c>
      <c r="BS243" s="239" t="s">
        <v>384</v>
      </c>
      <c r="BT243" s="239">
        <v>5</v>
      </c>
      <c r="BU243" s="239">
        <v>1</v>
      </c>
      <c r="BW243" s="239">
        <v>26</v>
      </c>
      <c r="BY243" s="239">
        <v>7</v>
      </c>
      <c r="BZ243" s="239">
        <v>98</v>
      </c>
      <c r="CA243" s="239">
        <v>35</v>
      </c>
      <c r="CB243" s="239">
        <v>11</v>
      </c>
      <c r="CC243" s="239">
        <v>21</v>
      </c>
      <c r="CT243" s="239">
        <v>451954</v>
      </c>
      <c r="CU243" s="239">
        <v>4975869</v>
      </c>
      <c r="CV243" s="239">
        <v>44.934630499999997</v>
      </c>
      <c r="CW243" s="239">
        <v>-93.608912599999996</v>
      </c>
      <c r="CX243" s="239" t="s">
        <v>379</v>
      </c>
      <c r="CY243" s="239" t="s">
        <v>3336</v>
      </c>
    </row>
    <row r="244" spans="1:103" x14ac:dyDescent="0.25">
      <c r="A244" s="239">
        <v>397840</v>
      </c>
      <c r="B244" s="239">
        <v>4</v>
      </c>
      <c r="C244" s="239">
        <v>15</v>
      </c>
      <c r="D244" s="239">
        <v>8.2880000000000003</v>
      </c>
      <c r="E244" s="239">
        <v>27</v>
      </c>
      <c r="F244" s="239" t="s">
        <v>3161</v>
      </c>
      <c r="H244" s="239" t="s">
        <v>374</v>
      </c>
      <c r="I244" s="239">
        <v>25</v>
      </c>
      <c r="K244" s="239" t="s">
        <v>3337</v>
      </c>
      <c r="M244" s="239">
        <v>11</v>
      </c>
      <c r="N244" s="239">
        <v>25</v>
      </c>
      <c r="O244" s="239">
        <v>2016</v>
      </c>
      <c r="P244" s="239" t="s">
        <v>383</v>
      </c>
      <c r="Q244" s="239">
        <v>13</v>
      </c>
      <c r="R244" s="239" t="s">
        <v>207</v>
      </c>
      <c r="S244" s="239">
        <v>5</v>
      </c>
      <c r="T244" s="239">
        <v>0</v>
      </c>
      <c r="U244" s="239">
        <v>2</v>
      </c>
      <c r="V244" s="239">
        <v>5</v>
      </c>
      <c r="W244" s="239">
        <v>10</v>
      </c>
      <c r="X244" s="239">
        <v>2</v>
      </c>
      <c r="Y244" s="239">
        <v>1</v>
      </c>
      <c r="Z244" s="239">
        <v>1</v>
      </c>
      <c r="AB244" s="239">
        <v>1</v>
      </c>
      <c r="AC244" s="239">
        <v>98</v>
      </c>
      <c r="AD244" s="239" t="s">
        <v>2895</v>
      </c>
      <c r="AF244" s="239" t="s">
        <v>2874</v>
      </c>
      <c r="AG244" s="239">
        <v>10</v>
      </c>
      <c r="AH244" s="239">
        <v>2</v>
      </c>
      <c r="AI244" s="239">
        <v>2</v>
      </c>
      <c r="AJ244" s="239">
        <v>2</v>
      </c>
      <c r="AK244" s="239">
        <v>21</v>
      </c>
      <c r="AL244" s="239">
        <v>59</v>
      </c>
      <c r="AM244" s="239" t="s">
        <v>374</v>
      </c>
      <c r="AN244" s="239">
        <v>5</v>
      </c>
      <c r="AO244" s="239">
        <v>2</v>
      </c>
      <c r="AS244" s="239">
        <v>14</v>
      </c>
      <c r="AT244" s="239">
        <v>9</v>
      </c>
      <c r="AU244" s="239">
        <v>35</v>
      </c>
      <c r="AV244" s="239">
        <v>11</v>
      </c>
      <c r="AW244" s="239">
        <v>21</v>
      </c>
      <c r="AX244" s="239">
        <v>2</v>
      </c>
      <c r="AY244" s="239">
        <v>3</v>
      </c>
      <c r="AZ244" s="239">
        <v>2</v>
      </c>
      <c r="BA244" s="239">
        <v>21</v>
      </c>
      <c r="BB244" s="239">
        <v>23</v>
      </c>
      <c r="BC244" s="239" t="s">
        <v>374</v>
      </c>
      <c r="BD244" s="239">
        <v>5</v>
      </c>
      <c r="BE244" s="239">
        <v>1</v>
      </c>
      <c r="BI244" s="239">
        <v>14</v>
      </c>
      <c r="BJ244" s="239">
        <v>9</v>
      </c>
      <c r="BK244" s="239">
        <v>35</v>
      </c>
      <c r="BL244" s="239">
        <v>11</v>
      </c>
      <c r="BM244" s="239">
        <v>21</v>
      </c>
      <c r="CT244" s="239">
        <v>451950.57182859199</v>
      </c>
      <c r="CU244" s="239">
        <v>4975868.8446278898</v>
      </c>
      <c r="CV244" s="239">
        <v>44.93462847</v>
      </c>
      <c r="CW244" s="239">
        <v>-93.608953880000001</v>
      </c>
      <c r="CX244" s="239" t="s">
        <v>379</v>
      </c>
      <c r="CY244" s="239" t="s">
        <v>3338</v>
      </c>
    </row>
    <row r="245" spans="1:103" x14ac:dyDescent="0.25">
      <c r="A245" s="239">
        <v>503515</v>
      </c>
      <c r="B245" s="239">
        <v>4</v>
      </c>
      <c r="C245" s="239">
        <v>15</v>
      </c>
      <c r="D245" s="239">
        <v>8.2889999999999997</v>
      </c>
      <c r="E245" s="239">
        <v>27</v>
      </c>
      <c r="F245" s="239" t="s">
        <v>3161</v>
      </c>
      <c r="H245" s="239" t="s">
        <v>374</v>
      </c>
      <c r="I245" s="239">
        <v>25</v>
      </c>
      <c r="K245" s="239">
        <v>17011453</v>
      </c>
      <c r="M245" s="239">
        <v>9</v>
      </c>
      <c r="N245" s="239">
        <v>23</v>
      </c>
      <c r="O245" s="239">
        <v>2017</v>
      </c>
      <c r="P245" s="239" t="s">
        <v>386</v>
      </c>
      <c r="Q245" s="239">
        <v>19</v>
      </c>
      <c r="R245" s="239" t="s">
        <v>376</v>
      </c>
      <c r="S245" s="239">
        <v>5</v>
      </c>
      <c r="T245" s="239">
        <v>0</v>
      </c>
      <c r="U245" s="239">
        <v>2</v>
      </c>
      <c r="V245" s="239">
        <v>12</v>
      </c>
      <c r="W245" s="239">
        <v>10</v>
      </c>
      <c r="X245" s="239">
        <v>2</v>
      </c>
      <c r="Y245" s="239">
        <v>4</v>
      </c>
      <c r="Z245" s="239">
        <v>1</v>
      </c>
      <c r="AB245" s="239">
        <v>1</v>
      </c>
      <c r="AC245" s="239">
        <v>98</v>
      </c>
      <c r="AD245" s="239" t="s">
        <v>2895</v>
      </c>
      <c r="AF245" s="239" t="s">
        <v>2874</v>
      </c>
      <c r="AG245" s="239">
        <v>7</v>
      </c>
      <c r="AH245" s="239">
        <v>2</v>
      </c>
      <c r="AI245" s="239">
        <v>4</v>
      </c>
      <c r="AJ245" s="239">
        <v>4</v>
      </c>
      <c r="AK245" s="239">
        <v>23</v>
      </c>
      <c r="AL245" s="239">
        <v>43</v>
      </c>
      <c r="AM245" s="239" t="s">
        <v>384</v>
      </c>
      <c r="AN245" s="239">
        <v>5</v>
      </c>
      <c r="AO245" s="239">
        <v>1</v>
      </c>
      <c r="AS245" s="239">
        <v>12</v>
      </c>
      <c r="AT245" s="239">
        <v>98</v>
      </c>
      <c r="AU245" s="239">
        <v>35</v>
      </c>
      <c r="AV245" s="239">
        <v>11</v>
      </c>
      <c r="AW245" s="239">
        <v>21</v>
      </c>
      <c r="AX245" s="239">
        <v>2</v>
      </c>
      <c r="AY245" s="239">
        <v>4</v>
      </c>
      <c r="AZ245" s="239">
        <v>4</v>
      </c>
      <c r="BA245" s="239">
        <v>21</v>
      </c>
      <c r="BB245" s="239">
        <v>23</v>
      </c>
      <c r="BC245" s="239" t="s">
        <v>384</v>
      </c>
      <c r="BD245" s="239">
        <v>5</v>
      </c>
      <c r="BE245" s="239">
        <v>99</v>
      </c>
      <c r="BI245" s="239">
        <v>12</v>
      </c>
      <c r="BJ245" s="239">
        <v>98</v>
      </c>
      <c r="BK245" s="239">
        <v>35</v>
      </c>
      <c r="BL245" s="239">
        <v>11</v>
      </c>
      <c r="BM245" s="239">
        <v>21</v>
      </c>
      <c r="CT245" s="239">
        <v>451952.95308335399</v>
      </c>
      <c r="CU245" s="239">
        <v>4975873.3425535504</v>
      </c>
      <c r="CV245" s="239">
        <v>44.934669120000002</v>
      </c>
      <c r="CW245" s="239">
        <v>-93.608924130000005</v>
      </c>
      <c r="CX245" s="239" t="s">
        <v>379</v>
      </c>
      <c r="CY245" s="239" t="s">
        <v>3339</v>
      </c>
    </row>
    <row r="246" spans="1:103" x14ac:dyDescent="0.25">
      <c r="A246" s="239">
        <v>727398</v>
      </c>
      <c r="B246" s="239">
        <v>4</v>
      </c>
      <c r="C246" s="239">
        <v>15</v>
      </c>
      <c r="D246" s="239">
        <v>8.2910000000000004</v>
      </c>
      <c r="E246" s="239">
        <v>27</v>
      </c>
      <c r="F246" s="239" t="s">
        <v>3161</v>
      </c>
      <c r="H246" s="239" t="s">
        <v>374</v>
      </c>
      <c r="I246" s="239">
        <v>25</v>
      </c>
      <c r="K246" s="239">
        <v>19005145</v>
      </c>
      <c r="M246" s="239">
        <v>6</v>
      </c>
      <c r="N246" s="239">
        <v>17</v>
      </c>
      <c r="O246" s="239">
        <v>2019</v>
      </c>
      <c r="P246" s="239" t="s">
        <v>381</v>
      </c>
      <c r="Q246" s="239">
        <v>7</v>
      </c>
      <c r="R246" s="239" t="s">
        <v>393</v>
      </c>
      <c r="S246" s="239">
        <v>5</v>
      </c>
      <c r="T246" s="239">
        <v>0</v>
      </c>
      <c r="U246" s="239">
        <v>2</v>
      </c>
      <c r="V246" s="239">
        <v>90</v>
      </c>
      <c r="W246" s="239">
        <v>10</v>
      </c>
      <c r="X246" s="239">
        <v>4</v>
      </c>
      <c r="Y246" s="239">
        <v>1</v>
      </c>
      <c r="Z246" s="239">
        <v>2</v>
      </c>
      <c r="AB246" s="239">
        <v>1</v>
      </c>
      <c r="AC246" s="239">
        <v>98</v>
      </c>
      <c r="AD246" s="239" t="s">
        <v>2895</v>
      </c>
      <c r="AF246" s="239" t="s">
        <v>2874</v>
      </c>
      <c r="AG246" s="239">
        <v>90</v>
      </c>
      <c r="AH246" s="239">
        <v>2</v>
      </c>
      <c r="AI246" s="239">
        <v>4</v>
      </c>
      <c r="AJ246" s="239">
        <v>3</v>
      </c>
      <c r="AK246" s="239">
        <v>23</v>
      </c>
      <c r="AL246" s="239">
        <v>38</v>
      </c>
      <c r="AM246" s="239" t="s">
        <v>384</v>
      </c>
      <c r="AN246" s="239">
        <v>5</v>
      </c>
      <c r="AO246" s="239">
        <v>1</v>
      </c>
      <c r="AS246" s="239">
        <v>12</v>
      </c>
      <c r="AT246" s="239">
        <v>20</v>
      </c>
      <c r="AU246" s="239">
        <v>35</v>
      </c>
      <c r="AV246" s="239">
        <v>11</v>
      </c>
      <c r="AW246" s="239">
        <v>21</v>
      </c>
      <c r="AX246" s="239">
        <v>2</v>
      </c>
      <c r="AY246" s="239">
        <v>2</v>
      </c>
      <c r="AZ246" s="239">
        <v>4</v>
      </c>
      <c r="BA246" s="239">
        <v>24</v>
      </c>
      <c r="BB246" s="239">
        <v>40</v>
      </c>
      <c r="BC246" s="239" t="s">
        <v>374</v>
      </c>
      <c r="BD246" s="239">
        <v>5</v>
      </c>
      <c r="BE246" s="239">
        <v>1</v>
      </c>
      <c r="BI246" s="239">
        <v>12</v>
      </c>
      <c r="BJ246" s="239">
        <v>20</v>
      </c>
      <c r="BK246" s="239">
        <v>35</v>
      </c>
      <c r="BL246" s="239">
        <v>11</v>
      </c>
      <c r="BM246" s="239">
        <v>21</v>
      </c>
      <c r="CT246" s="239">
        <v>451961.15518309199</v>
      </c>
      <c r="CU246" s="239">
        <v>4975865.6696215402</v>
      </c>
      <c r="CV246" s="239">
        <v>44.934600609999997</v>
      </c>
      <c r="CW246" s="239">
        <v>-93.608819449999999</v>
      </c>
      <c r="CX246" s="239" t="s">
        <v>379</v>
      </c>
      <c r="CY246" s="239" t="s">
        <v>3340</v>
      </c>
    </row>
    <row r="247" spans="1:103" x14ac:dyDescent="0.25">
      <c r="A247" s="239">
        <v>621578</v>
      </c>
      <c r="B247" s="239">
        <v>4</v>
      </c>
      <c r="C247" s="239">
        <v>15</v>
      </c>
      <c r="D247" s="239">
        <v>8.2940000000000005</v>
      </c>
      <c r="E247" s="239">
        <v>27</v>
      </c>
      <c r="F247" s="239" t="s">
        <v>3161</v>
      </c>
      <c r="H247" s="239" t="s">
        <v>374</v>
      </c>
      <c r="I247" s="239">
        <v>25</v>
      </c>
      <c r="K247" s="239">
        <v>18007784</v>
      </c>
      <c r="M247" s="239">
        <v>7</v>
      </c>
      <c r="N247" s="239">
        <v>17</v>
      </c>
      <c r="O247" s="239">
        <v>2018</v>
      </c>
      <c r="P247" s="239" t="s">
        <v>391</v>
      </c>
      <c r="Q247" s="239">
        <v>17</v>
      </c>
      <c r="R247" s="239" t="s">
        <v>393</v>
      </c>
      <c r="S247" s="239">
        <v>5</v>
      </c>
      <c r="T247" s="239">
        <v>0</v>
      </c>
      <c r="U247" s="239">
        <v>2</v>
      </c>
      <c r="V247" s="239">
        <v>90</v>
      </c>
      <c r="W247" s="239">
        <v>10</v>
      </c>
      <c r="X247" s="239">
        <v>2</v>
      </c>
      <c r="Y247" s="239">
        <v>1</v>
      </c>
      <c r="Z247" s="239">
        <v>1</v>
      </c>
      <c r="AB247" s="239">
        <v>1</v>
      </c>
      <c r="AC247" s="239">
        <v>98</v>
      </c>
      <c r="AD247" s="239" t="s">
        <v>2895</v>
      </c>
      <c r="AF247" s="239" t="s">
        <v>2874</v>
      </c>
      <c r="AG247" s="239">
        <v>90</v>
      </c>
      <c r="AH247" s="239">
        <v>2</v>
      </c>
      <c r="AI247" s="239">
        <v>2</v>
      </c>
      <c r="AJ247" s="239">
        <v>1</v>
      </c>
      <c r="AK247" s="239">
        <v>24</v>
      </c>
      <c r="AL247" s="239">
        <v>68</v>
      </c>
      <c r="AM247" s="239" t="s">
        <v>384</v>
      </c>
      <c r="AN247" s="239">
        <v>5</v>
      </c>
      <c r="AO247" s="239">
        <v>1</v>
      </c>
      <c r="AS247" s="239">
        <v>12</v>
      </c>
      <c r="AT247" s="239">
        <v>9</v>
      </c>
      <c r="AU247" s="239">
        <v>35</v>
      </c>
      <c r="AV247" s="239">
        <v>11</v>
      </c>
      <c r="AW247" s="239">
        <v>21</v>
      </c>
      <c r="AX247" s="239">
        <v>2</v>
      </c>
      <c r="AY247" s="239">
        <v>4</v>
      </c>
      <c r="AZ247" s="239">
        <v>1</v>
      </c>
      <c r="BA247" s="239">
        <v>21</v>
      </c>
      <c r="BB247" s="239">
        <v>18</v>
      </c>
      <c r="BC247" s="239" t="s">
        <v>384</v>
      </c>
      <c r="BD247" s="239">
        <v>5</v>
      </c>
      <c r="BE247" s="239">
        <v>70</v>
      </c>
      <c r="BI247" s="239">
        <v>12</v>
      </c>
      <c r="BJ247" s="239">
        <v>9</v>
      </c>
      <c r="BK247" s="239">
        <v>35</v>
      </c>
      <c r="BL247" s="239">
        <v>11</v>
      </c>
      <c r="BM247" s="239">
        <v>21</v>
      </c>
      <c r="CT247" s="239">
        <v>451966.446860342</v>
      </c>
      <c r="CU247" s="239">
        <v>4975869.9029633403</v>
      </c>
      <c r="CV247" s="239">
        <v>44.934639070000003</v>
      </c>
      <c r="CW247" s="239">
        <v>-93.608752800000005</v>
      </c>
      <c r="CX247" s="239" t="s">
        <v>379</v>
      </c>
      <c r="CY247" s="239" t="s">
        <v>3341</v>
      </c>
    </row>
    <row r="248" spans="1:103" x14ac:dyDescent="0.25">
      <c r="A248" s="239">
        <v>861355</v>
      </c>
      <c r="B248" s="239">
        <v>4</v>
      </c>
      <c r="C248" s="239">
        <v>15</v>
      </c>
      <c r="D248" s="239">
        <v>8.2949999999999999</v>
      </c>
      <c r="E248" s="239">
        <v>27</v>
      </c>
      <c r="F248" s="239" t="s">
        <v>3161</v>
      </c>
      <c r="H248" s="239" t="s">
        <v>374</v>
      </c>
      <c r="I248" s="239">
        <v>25</v>
      </c>
      <c r="K248" s="239">
        <v>20008554</v>
      </c>
      <c r="L248" s="239">
        <v>203100046</v>
      </c>
      <c r="M248" s="239">
        <v>11</v>
      </c>
      <c r="N248" s="239">
        <v>5</v>
      </c>
      <c r="O248" s="239">
        <v>2020</v>
      </c>
      <c r="P248" s="239" t="s">
        <v>416</v>
      </c>
      <c r="Q248" s="239">
        <v>10</v>
      </c>
      <c r="R248" s="239" t="s">
        <v>376</v>
      </c>
      <c r="S248" s="239">
        <v>5</v>
      </c>
      <c r="T248" s="239">
        <v>0</v>
      </c>
      <c r="U248" s="239">
        <v>2</v>
      </c>
      <c r="W248" s="239">
        <v>25</v>
      </c>
      <c r="X248" s="239">
        <v>16</v>
      </c>
      <c r="Y248" s="239">
        <v>1</v>
      </c>
      <c r="Z248" s="239">
        <v>1</v>
      </c>
      <c r="AB248" s="239">
        <v>1</v>
      </c>
      <c r="AC248" s="239">
        <v>98</v>
      </c>
      <c r="AD248" s="239" t="s">
        <v>2895</v>
      </c>
      <c r="AF248" s="239" t="s">
        <v>2874</v>
      </c>
      <c r="AG248" s="239">
        <v>90</v>
      </c>
      <c r="AH248" s="239">
        <v>2</v>
      </c>
      <c r="AI248" s="239">
        <v>2</v>
      </c>
      <c r="AJ248" s="239">
        <v>4</v>
      </c>
      <c r="AK248" s="239">
        <v>24</v>
      </c>
      <c r="AL248" s="239">
        <v>64</v>
      </c>
      <c r="AM248" s="239" t="s">
        <v>384</v>
      </c>
      <c r="AN248" s="239">
        <v>5</v>
      </c>
      <c r="AO248" s="239">
        <v>2</v>
      </c>
      <c r="AS248" s="239">
        <v>13</v>
      </c>
      <c r="AT248" s="239">
        <v>23</v>
      </c>
      <c r="AU248" s="239">
        <v>35</v>
      </c>
      <c r="AV248" s="239">
        <v>11</v>
      </c>
      <c r="AW248" s="239">
        <v>21</v>
      </c>
      <c r="AX248" s="239">
        <v>2</v>
      </c>
      <c r="AY248" s="239">
        <v>4</v>
      </c>
      <c r="AZ248" s="239">
        <v>4</v>
      </c>
      <c r="BA248" s="239">
        <v>21</v>
      </c>
      <c r="BB248" s="239">
        <v>43</v>
      </c>
      <c r="BC248" s="239" t="s">
        <v>374</v>
      </c>
      <c r="BD248" s="239">
        <v>5</v>
      </c>
      <c r="BE248" s="239">
        <v>1</v>
      </c>
      <c r="BI248" s="239">
        <v>13</v>
      </c>
      <c r="BJ248" s="239">
        <v>9</v>
      </c>
      <c r="BK248" s="239">
        <v>35</v>
      </c>
      <c r="BL248" s="239">
        <v>11</v>
      </c>
      <c r="BM248" s="239">
        <v>21</v>
      </c>
      <c r="CT248" s="239">
        <v>451966.446860342</v>
      </c>
      <c r="CU248" s="239">
        <v>4975884.7196596405</v>
      </c>
      <c r="CV248" s="239">
        <v>44.934772449999997</v>
      </c>
      <c r="CW248" s="239">
        <v>-93.608754210000001</v>
      </c>
      <c r="CX248" s="239" t="s">
        <v>379</v>
      </c>
      <c r="CY248" s="239" t="s">
        <v>3342</v>
      </c>
    </row>
    <row r="249" spans="1:103" x14ac:dyDescent="0.25">
      <c r="A249" s="239">
        <v>398982</v>
      </c>
      <c r="B249" s="239">
        <v>4</v>
      </c>
      <c r="C249" s="239">
        <v>15</v>
      </c>
      <c r="D249" s="239">
        <v>8.2970000000000006</v>
      </c>
      <c r="E249" s="239">
        <v>27</v>
      </c>
      <c r="F249" s="239" t="s">
        <v>3161</v>
      </c>
      <c r="H249" s="239" t="s">
        <v>374</v>
      </c>
      <c r="I249" s="239">
        <v>25</v>
      </c>
      <c r="K249" s="239">
        <v>16013914</v>
      </c>
      <c r="M249" s="239">
        <v>11</v>
      </c>
      <c r="N249" s="239">
        <v>30</v>
      </c>
      <c r="O249" s="239">
        <v>2016</v>
      </c>
      <c r="P249" s="239" t="s">
        <v>375</v>
      </c>
      <c r="Q249" s="239">
        <v>7</v>
      </c>
      <c r="R249" s="239" t="s">
        <v>393</v>
      </c>
      <c r="S249" s="239">
        <v>4</v>
      </c>
      <c r="T249" s="239">
        <v>0</v>
      </c>
      <c r="U249" s="239">
        <v>2</v>
      </c>
      <c r="V249" s="239">
        <v>5</v>
      </c>
      <c r="W249" s="239">
        <v>10</v>
      </c>
      <c r="X249" s="239">
        <v>16</v>
      </c>
      <c r="Y249" s="239">
        <v>1</v>
      </c>
      <c r="Z249" s="239">
        <v>4</v>
      </c>
      <c r="AB249" s="239">
        <v>2</v>
      </c>
      <c r="AC249" s="239">
        <v>98</v>
      </c>
      <c r="AD249" s="239" t="s">
        <v>2895</v>
      </c>
      <c r="AF249" s="239" t="s">
        <v>2874</v>
      </c>
      <c r="AG249" s="239">
        <v>10</v>
      </c>
      <c r="AH249" s="239">
        <v>2</v>
      </c>
      <c r="AI249" s="239">
        <v>4</v>
      </c>
      <c r="AJ249" s="239">
        <v>4</v>
      </c>
      <c r="AK249" s="239">
        <v>24</v>
      </c>
      <c r="AL249" s="239">
        <v>30</v>
      </c>
      <c r="AM249" s="239" t="s">
        <v>374</v>
      </c>
      <c r="AN249" s="239">
        <v>5</v>
      </c>
      <c r="AO249" s="239">
        <v>2</v>
      </c>
      <c r="AS249" s="239">
        <v>13</v>
      </c>
      <c r="AT249" s="239">
        <v>9</v>
      </c>
      <c r="AU249" s="239">
        <v>35</v>
      </c>
      <c r="AV249" s="239">
        <v>11</v>
      </c>
      <c r="AW249" s="239">
        <v>21</v>
      </c>
      <c r="AX249" s="239">
        <v>2</v>
      </c>
      <c r="AY249" s="239">
        <v>4</v>
      </c>
      <c r="AZ249" s="239">
        <v>4</v>
      </c>
      <c r="BA249" s="239">
        <v>21</v>
      </c>
      <c r="BB249" s="239">
        <v>25</v>
      </c>
      <c r="BC249" s="239" t="s">
        <v>384</v>
      </c>
      <c r="BD249" s="239">
        <v>5</v>
      </c>
      <c r="BE249" s="239">
        <v>1</v>
      </c>
      <c r="BI249" s="239">
        <v>13</v>
      </c>
      <c r="BJ249" s="239">
        <v>9</v>
      </c>
      <c r="BK249" s="239">
        <v>35</v>
      </c>
      <c r="BL249" s="239">
        <v>11</v>
      </c>
      <c r="BM249" s="239">
        <v>21</v>
      </c>
      <c r="CT249" s="239">
        <v>451965.38852489198</v>
      </c>
      <c r="CU249" s="239">
        <v>4975870.3685689298</v>
      </c>
      <c r="CV249" s="239">
        <v>44.934643190000003</v>
      </c>
      <c r="CW249" s="239">
        <v>-93.608766250000002</v>
      </c>
      <c r="CX249" s="239" t="s">
        <v>379</v>
      </c>
      <c r="CY249" s="239" t="s">
        <v>3343</v>
      </c>
    </row>
    <row r="250" spans="1:103" x14ac:dyDescent="0.25">
      <c r="A250" s="239">
        <v>688958</v>
      </c>
      <c r="B250" s="239">
        <v>4</v>
      </c>
      <c r="C250" s="239">
        <v>15</v>
      </c>
      <c r="D250" s="239">
        <v>8.2959999999999994</v>
      </c>
      <c r="E250" s="239">
        <v>27</v>
      </c>
      <c r="F250" s="239" t="s">
        <v>3161</v>
      </c>
      <c r="H250" s="239" t="s">
        <v>374</v>
      </c>
      <c r="I250" s="239">
        <v>25</v>
      </c>
      <c r="K250" s="239">
        <v>19001276</v>
      </c>
      <c r="M250" s="239">
        <v>2</v>
      </c>
      <c r="N250" s="239">
        <v>16</v>
      </c>
      <c r="O250" s="239">
        <v>2019</v>
      </c>
      <c r="P250" s="239" t="s">
        <v>386</v>
      </c>
      <c r="Q250" s="239">
        <v>17</v>
      </c>
      <c r="R250" s="239" t="s">
        <v>393</v>
      </c>
      <c r="S250" s="239">
        <v>5</v>
      </c>
      <c r="T250" s="239">
        <v>0</v>
      </c>
      <c r="U250" s="239">
        <v>2</v>
      </c>
      <c r="V250" s="239">
        <v>12</v>
      </c>
      <c r="W250" s="239">
        <v>10</v>
      </c>
      <c r="X250" s="239">
        <v>10</v>
      </c>
      <c r="Y250" s="239">
        <v>1</v>
      </c>
      <c r="Z250" s="239">
        <v>1</v>
      </c>
      <c r="AB250" s="239">
        <v>4</v>
      </c>
      <c r="AC250" s="239">
        <v>98</v>
      </c>
      <c r="AD250" s="239" t="s">
        <v>2895</v>
      </c>
      <c r="AF250" s="239" t="s">
        <v>2874</v>
      </c>
      <c r="AG250" s="239">
        <v>7</v>
      </c>
      <c r="AH250" s="239">
        <v>2</v>
      </c>
      <c r="AI250" s="239">
        <v>2</v>
      </c>
      <c r="AJ250" s="239">
        <v>3</v>
      </c>
      <c r="AK250" s="239">
        <v>25</v>
      </c>
      <c r="AL250" s="239">
        <v>45</v>
      </c>
      <c r="AM250" s="239" t="s">
        <v>374</v>
      </c>
      <c r="AN250" s="239">
        <v>5</v>
      </c>
      <c r="AO250" s="239">
        <v>1</v>
      </c>
      <c r="AS250" s="239">
        <v>12</v>
      </c>
      <c r="AT250" s="239">
        <v>9</v>
      </c>
      <c r="AV250" s="239">
        <v>11</v>
      </c>
      <c r="AW250" s="239">
        <v>21</v>
      </c>
      <c r="AX250" s="239">
        <v>2</v>
      </c>
      <c r="AY250" s="239">
        <v>2</v>
      </c>
      <c r="AZ250" s="239">
        <v>3</v>
      </c>
      <c r="BA250" s="239">
        <v>21</v>
      </c>
      <c r="BB250" s="239">
        <v>68</v>
      </c>
      <c r="BC250" s="239" t="s">
        <v>374</v>
      </c>
      <c r="BD250" s="239">
        <v>5</v>
      </c>
      <c r="BE250" s="239">
        <v>1</v>
      </c>
      <c r="BI250" s="239">
        <v>12</v>
      </c>
      <c r="BJ250" s="239">
        <v>9</v>
      </c>
      <c r="BK250" s="239">
        <v>35</v>
      </c>
      <c r="BL250" s="239">
        <v>11</v>
      </c>
      <c r="BM250" s="239">
        <v>21</v>
      </c>
      <c r="CT250" s="239">
        <v>451969.75415862299</v>
      </c>
      <c r="CU250" s="239">
        <v>4975870.1675471999</v>
      </c>
      <c r="CV250" s="239">
        <v>44.934641679999999</v>
      </c>
      <c r="CW250" s="239">
        <v>-93.608710909999999</v>
      </c>
      <c r="CX250" s="239" t="s">
        <v>379</v>
      </c>
      <c r="CY250" s="239" t="s">
        <v>3344</v>
      </c>
    </row>
    <row r="251" spans="1:103" x14ac:dyDescent="0.25">
      <c r="A251" s="239">
        <v>10762883</v>
      </c>
      <c r="B251" s="239">
        <v>4</v>
      </c>
      <c r="C251" s="239">
        <v>15</v>
      </c>
      <c r="D251" s="239">
        <v>8.3040000000000003</v>
      </c>
      <c r="E251" s="239">
        <v>27</v>
      </c>
      <c r="F251" s="239" t="s">
        <v>3161</v>
      </c>
      <c r="H251" s="239" t="s">
        <v>374</v>
      </c>
      <c r="I251" s="239">
        <v>25</v>
      </c>
      <c r="K251" s="239" t="s">
        <v>3345</v>
      </c>
      <c r="L251" s="239">
        <v>113490162</v>
      </c>
      <c r="M251" s="239">
        <v>12</v>
      </c>
      <c r="N251" s="239">
        <v>15</v>
      </c>
      <c r="O251" s="239">
        <v>2011</v>
      </c>
      <c r="P251" s="239" t="s">
        <v>416</v>
      </c>
      <c r="Q251" s="239">
        <v>7</v>
      </c>
      <c r="S251" s="239">
        <v>5</v>
      </c>
      <c r="T251" s="239">
        <v>0</v>
      </c>
      <c r="U251" s="239">
        <v>2</v>
      </c>
      <c r="V251" s="239">
        <v>3</v>
      </c>
      <c r="W251" s="239">
        <v>10</v>
      </c>
      <c r="X251" s="239">
        <v>15</v>
      </c>
      <c r="Y251" s="239">
        <v>1</v>
      </c>
      <c r="Z251" s="239">
        <v>2</v>
      </c>
      <c r="AA251" s="239">
        <v>2</v>
      </c>
      <c r="AB251" s="239">
        <v>1</v>
      </c>
      <c r="AC251" s="239">
        <v>98</v>
      </c>
      <c r="AD251" s="239" t="s">
        <v>3346</v>
      </c>
      <c r="AF251" s="239" t="s">
        <v>2874</v>
      </c>
      <c r="AG251" s="239">
        <v>9</v>
      </c>
      <c r="AH251" s="239">
        <v>2</v>
      </c>
      <c r="AI251" s="239">
        <v>2</v>
      </c>
      <c r="AJ251" s="239">
        <v>3</v>
      </c>
      <c r="AK251" s="239">
        <v>21</v>
      </c>
      <c r="AL251" s="239">
        <v>51</v>
      </c>
      <c r="AM251" s="239" t="s">
        <v>384</v>
      </c>
      <c r="AN251" s="239">
        <v>5</v>
      </c>
      <c r="AO251" s="239">
        <v>1</v>
      </c>
      <c r="AP251" s="239">
        <v>1</v>
      </c>
      <c r="AS251" s="239">
        <v>7</v>
      </c>
      <c r="AT251" s="239">
        <v>98</v>
      </c>
      <c r="AU251" s="239">
        <v>35</v>
      </c>
      <c r="AV251" s="239">
        <v>11</v>
      </c>
      <c r="AW251" s="239">
        <v>21</v>
      </c>
      <c r="AX251" s="239">
        <v>2</v>
      </c>
      <c r="AY251" s="239">
        <v>4</v>
      </c>
      <c r="AZ251" s="239">
        <v>8</v>
      </c>
      <c r="BA251" s="239">
        <v>24</v>
      </c>
      <c r="BB251" s="239">
        <v>28</v>
      </c>
      <c r="BC251" s="239" t="s">
        <v>384</v>
      </c>
      <c r="BD251" s="239">
        <v>5</v>
      </c>
      <c r="BE251" s="239">
        <v>2</v>
      </c>
      <c r="BI251" s="239">
        <v>7</v>
      </c>
      <c r="BJ251" s="239">
        <v>98</v>
      </c>
      <c r="BK251" s="239">
        <v>35</v>
      </c>
      <c r="BL251" s="239">
        <v>11</v>
      </c>
      <c r="BM251" s="239">
        <v>21</v>
      </c>
      <c r="CT251" s="239">
        <v>451982</v>
      </c>
      <c r="CU251" s="239">
        <v>4975871</v>
      </c>
      <c r="CV251" s="239">
        <v>44.934649899999997</v>
      </c>
      <c r="CW251" s="239">
        <v>-93.608555699999997</v>
      </c>
      <c r="CX251" s="239" t="s">
        <v>379</v>
      </c>
      <c r="CY251" s="239" t="s">
        <v>3347</v>
      </c>
    </row>
    <row r="252" spans="1:103" x14ac:dyDescent="0.25">
      <c r="A252" s="239">
        <v>621645</v>
      </c>
      <c r="B252" s="239">
        <v>4</v>
      </c>
      <c r="C252" s="239">
        <v>15</v>
      </c>
      <c r="D252" s="239">
        <v>8.3070000000000004</v>
      </c>
      <c r="E252" s="239">
        <v>27</v>
      </c>
      <c r="F252" s="239" t="s">
        <v>3161</v>
      </c>
      <c r="H252" s="239" t="s">
        <v>374</v>
      </c>
      <c r="I252" s="239">
        <v>25</v>
      </c>
      <c r="K252" s="239">
        <v>18007638</v>
      </c>
      <c r="M252" s="239">
        <v>7</v>
      </c>
      <c r="N252" s="239">
        <v>14</v>
      </c>
      <c r="O252" s="239">
        <v>2018</v>
      </c>
      <c r="P252" s="239" t="s">
        <v>386</v>
      </c>
      <c r="Q252" s="239">
        <v>12</v>
      </c>
      <c r="R252" s="239" t="s">
        <v>393</v>
      </c>
      <c r="S252" s="239">
        <v>5</v>
      </c>
      <c r="T252" s="239">
        <v>0</v>
      </c>
      <c r="U252" s="239">
        <v>2</v>
      </c>
      <c r="V252" s="239">
        <v>5</v>
      </c>
      <c r="W252" s="239">
        <v>10</v>
      </c>
      <c r="X252" s="239">
        <v>2</v>
      </c>
      <c r="Y252" s="239">
        <v>1</v>
      </c>
      <c r="Z252" s="239">
        <v>1</v>
      </c>
      <c r="AB252" s="239">
        <v>1</v>
      </c>
      <c r="AC252" s="239">
        <v>98</v>
      </c>
      <c r="AD252" s="239" t="s">
        <v>2895</v>
      </c>
      <c r="AF252" s="239" t="s">
        <v>2874</v>
      </c>
      <c r="AG252" s="239">
        <v>10</v>
      </c>
      <c r="AH252" s="239">
        <v>2</v>
      </c>
      <c r="AI252" s="239">
        <v>2</v>
      </c>
      <c r="AJ252" s="239">
        <v>4</v>
      </c>
      <c r="AK252" s="239">
        <v>24</v>
      </c>
      <c r="AL252" s="239">
        <v>30</v>
      </c>
      <c r="AM252" s="239" t="s">
        <v>384</v>
      </c>
      <c r="AN252" s="239">
        <v>5</v>
      </c>
      <c r="AO252" s="239">
        <v>10</v>
      </c>
      <c r="AS252" s="239">
        <v>13</v>
      </c>
      <c r="AT252" s="239">
        <v>20</v>
      </c>
      <c r="AU252" s="239">
        <v>30</v>
      </c>
      <c r="AV252" s="239">
        <v>11</v>
      </c>
      <c r="AW252" s="239">
        <v>21</v>
      </c>
      <c r="AX252" s="239">
        <v>2</v>
      </c>
      <c r="AY252" s="239">
        <v>3</v>
      </c>
      <c r="AZ252" s="239">
        <v>4</v>
      </c>
      <c r="BA252" s="239">
        <v>21</v>
      </c>
      <c r="BB252" s="239">
        <v>25</v>
      </c>
      <c r="BC252" s="239" t="s">
        <v>374</v>
      </c>
      <c r="BD252" s="239">
        <v>5</v>
      </c>
      <c r="BE252" s="239">
        <v>1</v>
      </c>
      <c r="BI252" s="239">
        <v>13</v>
      </c>
      <c r="BJ252" s="239">
        <v>20</v>
      </c>
      <c r="BK252" s="239">
        <v>30</v>
      </c>
      <c r="BL252" s="239">
        <v>11</v>
      </c>
      <c r="BM252" s="239">
        <v>21</v>
      </c>
      <c r="CT252" s="239">
        <v>451986.88399355201</v>
      </c>
      <c r="CU252" s="239">
        <v>4975865.9689094303</v>
      </c>
      <c r="CV252" s="239">
        <v>44.934605040000001</v>
      </c>
      <c r="CW252" s="239">
        <v>-93.608493429999996</v>
      </c>
      <c r="CX252" s="239" t="s">
        <v>379</v>
      </c>
      <c r="CY252" s="239" t="s">
        <v>3348</v>
      </c>
    </row>
    <row r="253" spans="1:103" x14ac:dyDescent="0.25">
      <c r="A253" s="239">
        <v>10886072</v>
      </c>
      <c r="B253" s="239">
        <v>4</v>
      </c>
      <c r="C253" s="239">
        <v>15</v>
      </c>
      <c r="D253" s="239">
        <v>8.3070000000000004</v>
      </c>
      <c r="E253" s="239">
        <v>27</v>
      </c>
      <c r="F253" s="239" t="s">
        <v>3161</v>
      </c>
      <c r="H253" s="239" t="s">
        <v>374</v>
      </c>
      <c r="I253" s="239">
        <v>25</v>
      </c>
      <c r="K253" s="239" t="s">
        <v>3349</v>
      </c>
      <c r="L253" s="239">
        <v>132360015</v>
      </c>
      <c r="M253" s="239">
        <v>8</v>
      </c>
      <c r="N253" s="239">
        <v>23</v>
      </c>
      <c r="O253" s="239">
        <v>2013</v>
      </c>
      <c r="P253" s="239" t="s">
        <v>383</v>
      </c>
      <c r="Q253" s="239">
        <v>17</v>
      </c>
      <c r="R253" s="239" t="s">
        <v>376</v>
      </c>
      <c r="S253" s="239">
        <v>5</v>
      </c>
      <c r="T253" s="239">
        <v>0</v>
      </c>
      <c r="U253" s="239">
        <v>2</v>
      </c>
      <c r="V253" s="239">
        <v>3</v>
      </c>
      <c r="W253" s="239">
        <v>10</v>
      </c>
      <c r="X253" s="239">
        <v>2</v>
      </c>
      <c r="Y253" s="239">
        <v>1</v>
      </c>
      <c r="Z253" s="239">
        <v>1</v>
      </c>
      <c r="AA253" s="239">
        <v>1</v>
      </c>
      <c r="AB253" s="239">
        <v>1</v>
      </c>
      <c r="AC253" s="239">
        <v>98</v>
      </c>
      <c r="AD253" s="239" t="s">
        <v>3016</v>
      </c>
      <c r="AE253" s="239" t="s">
        <v>3350</v>
      </c>
      <c r="AF253" s="239" t="s">
        <v>2874</v>
      </c>
      <c r="AG253" s="239">
        <v>9</v>
      </c>
      <c r="AH253" s="239">
        <v>2</v>
      </c>
      <c r="AI253" s="239">
        <v>4</v>
      </c>
      <c r="AJ253" s="239">
        <v>8</v>
      </c>
      <c r="AK253" s="239">
        <v>24</v>
      </c>
      <c r="AL253" s="239">
        <v>74</v>
      </c>
      <c r="AM253" s="239" t="s">
        <v>374</v>
      </c>
      <c r="AN253" s="239">
        <v>5</v>
      </c>
      <c r="AS253" s="239">
        <v>7</v>
      </c>
      <c r="AT253" s="239">
        <v>20</v>
      </c>
      <c r="AU253" s="239">
        <v>35</v>
      </c>
      <c r="AV253" s="239">
        <v>11</v>
      </c>
      <c r="AW253" s="239">
        <v>21</v>
      </c>
      <c r="AX253" s="239">
        <v>2</v>
      </c>
      <c r="AY253" s="239">
        <v>2</v>
      </c>
      <c r="AZ253" s="239">
        <v>4</v>
      </c>
      <c r="BA253" s="239">
        <v>21</v>
      </c>
      <c r="BD253" s="239">
        <v>99</v>
      </c>
      <c r="BI253" s="239">
        <v>7</v>
      </c>
      <c r="BJ253" s="239">
        <v>20</v>
      </c>
      <c r="BK253" s="239">
        <v>35</v>
      </c>
      <c r="BL253" s="239">
        <v>11</v>
      </c>
      <c r="BM253" s="239">
        <v>21</v>
      </c>
      <c r="CT253" s="239">
        <v>451988</v>
      </c>
      <c r="CU253" s="239">
        <v>4975871</v>
      </c>
      <c r="CV253" s="239">
        <v>44.9346538</v>
      </c>
      <c r="CW253" s="239">
        <v>-93.608484300000001</v>
      </c>
      <c r="CX253" s="239" t="s">
        <v>379</v>
      </c>
      <c r="CY253" s="239" t="s">
        <v>3351</v>
      </c>
    </row>
    <row r="254" spans="1:103" x14ac:dyDescent="0.25">
      <c r="A254" s="239">
        <v>10873008</v>
      </c>
      <c r="B254" s="239">
        <v>4</v>
      </c>
      <c r="C254" s="239">
        <v>15</v>
      </c>
      <c r="D254" s="239">
        <v>8.3089999999999993</v>
      </c>
      <c r="E254" s="239">
        <v>27</v>
      </c>
      <c r="F254" s="239" t="s">
        <v>3161</v>
      </c>
      <c r="H254" s="239" t="s">
        <v>374</v>
      </c>
      <c r="I254" s="239">
        <v>25</v>
      </c>
      <c r="K254" s="239" t="s">
        <v>3352</v>
      </c>
      <c r="L254" s="239">
        <v>131350079</v>
      </c>
      <c r="M254" s="239">
        <v>5</v>
      </c>
      <c r="N254" s="239">
        <v>10</v>
      </c>
      <c r="O254" s="239">
        <v>2013</v>
      </c>
      <c r="P254" s="239" t="s">
        <v>383</v>
      </c>
      <c r="Q254" s="239">
        <v>14</v>
      </c>
      <c r="S254" s="239">
        <v>5</v>
      </c>
      <c r="T254" s="239">
        <v>0</v>
      </c>
      <c r="U254" s="239">
        <v>2</v>
      </c>
      <c r="V254" s="239">
        <v>5</v>
      </c>
      <c r="W254" s="239">
        <v>10</v>
      </c>
      <c r="X254" s="239">
        <v>15</v>
      </c>
      <c r="Y254" s="239">
        <v>1</v>
      </c>
      <c r="Z254" s="239">
        <v>1</v>
      </c>
      <c r="AA254" s="239">
        <v>1</v>
      </c>
      <c r="AB254" s="239">
        <v>1</v>
      </c>
      <c r="AC254" s="239">
        <v>98</v>
      </c>
      <c r="AD254" s="239" t="s">
        <v>3353</v>
      </c>
      <c r="AE254" s="239" t="s">
        <v>2895</v>
      </c>
      <c r="AF254" s="239" t="s">
        <v>2874</v>
      </c>
      <c r="AG254" s="239">
        <v>10</v>
      </c>
      <c r="AH254" s="239">
        <v>2</v>
      </c>
      <c r="AI254" s="239">
        <v>4</v>
      </c>
      <c r="AJ254" s="239">
        <v>1</v>
      </c>
      <c r="AK254" s="239">
        <v>21</v>
      </c>
      <c r="AL254" s="239">
        <v>18</v>
      </c>
      <c r="AM254" s="239" t="s">
        <v>374</v>
      </c>
      <c r="AN254" s="239">
        <v>5</v>
      </c>
      <c r="AO254" s="239">
        <v>1</v>
      </c>
      <c r="AS254" s="239">
        <v>4</v>
      </c>
      <c r="AT254" s="239">
        <v>98</v>
      </c>
      <c r="AU254" s="239">
        <v>40</v>
      </c>
      <c r="AV254" s="239">
        <v>11</v>
      </c>
      <c r="AW254" s="239">
        <v>21</v>
      </c>
      <c r="AX254" s="239">
        <v>2</v>
      </c>
      <c r="AY254" s="239">
        <v>2</v>
      </c>
      <c r="AZ254" s="239">
        <v>3</v>
      </c>
      <c r="BA254" s="239">
        <v>24</v>
      </c>
      <c r="BB254" s="239">
        <v>29</v>
      </c>
      <c r="BC254" s="239" t="s">
        <v>374</v>
      </c>
      <c r="BD254" s="239">
        <v>5</v>
      </c>
      <c r="BE254" s="239">
        <v>2</v>
      </c>
      <c r="BI254" s="239">
        <v>4</v>
      </c>
      <c r="BJ254" s="239">
        <v>98</v>
      </c>
      <c r="BK254" s="239">
        <v>40</v>
      </c>
      <c r="BL254" s="239">
        <v>11</v>
      </c>
      <c r="BM254" s="239">
        <v>21</v>
      </c>
      <c r="CT254" s="239">
        <v>451990</v>
      </c>
      <c r="CU254" s="239">
        <v>4975872</v>
      </c>
      <c r="CV254" s="239">
        <v>44.934655100000001</v>
      </c>
      <c r="CW254" s="239">
        <v>-93.608460500000007</v>
      </c>
      <c r="CX254" s="239" t="s">
        <v>379</v>
      </c>
      <c r="CY254" s="239" t="s">
        <v>3354</v>
      </c>
    </row>
    <row r="255" spans="1:103" x14ac:dyDescent="0.25">
      <c r="A255" s="239">
        <v>621656</v>
      </c>
      <c r="B255" s="239">
        <v>4</v>
      </c>
      <c r="C255" s="239">
        <v>15</v>
      </c>
      <c r="D255" s="239">
        <v>8.3089999999999993</v>
      </c>
      <c r="E255" s="239">
        <v>27</v>
      </c>
      <c r="F255" s="239" t="s">
        <v>3161</v>
      </c>
      <c r="H255" s="239" t="s">
        <v>374</v>
      </c>
      <c r="I255" s="239">
        <v>25</v>
      </c>
      <c r="K255" s="239">
        <v>18007633</v>
      </c>
      <c r="M255" s="239">
        <v>7</v>
      </c>
      <c r="N255" s="239">
        <v>14</v>
      </c>
      <c r="O255" s="239">
        <v>2018</v>
      </c>
      <c r="P255" s="239" t="s">
        <v>386</v>
      </c>
      <c r="Q255" s="239">
        <v>10</v>
      </c>
      <c r="R255" s="239" t="s">
        <v>393</v>
      </c>
      <c r="S255" s="239">
        <v>5</v>
      </c>
      <c r="T255" s="239">
        <v>0</v>
      </c>
      <c r="U255" s="239">
        <v>3</v>
      </c>
      <c r="V255" s="239">
        <v>12</v>
      </c>
      <c r="W255" s="239">
        <v>10</v>
      </c>
      <c r="X255" s="239">
        <v>2</v>
      </c>
      <c r="Y255" s="239">
        <v>1</v>
      </c>
      <c r="Z255" s="239">
        <v>1</v>
      </c>
      <c r="AB255" s="239">
        <v>1</v>
      </c>
      <c r="AC255" s="239">
        <v>98</v>
      </c>
      <c r="AD255" s="239" t="s">
        <v>2895</v>
      </c>
      <c r="AF255" s="239" t="s">
        <v>2874</v>
      </c>
      <c r="AG255" s="239">
        <v>7</v>
      </c>
      <c r="AH255" s="239">
        <v>2</v>
      </c>
      <c r="AI255" s="239">
        <v>2</v>
      </c>
      <c r="AJ255" s="239">
        <v>3</v>
      </c>
      <c r="AK255" s="239">
        <v>34</v>
      </c>
      <c r="AL255" s="239">
        <v>26</v>
      </c>
      <c r="AM255" s="239" t="s">
        <v>374</v>
      </c>
      <c r="AN255" s="239">
        <v>5</v>
      </c>
      <c r="AO255" s="239">
        <v>74</v>
      </c>
      <c r="AS255" s="239">
        <v>13</v>
      </c>
      <c r="AT255" s="239">
        <v>20</v>
      </c>
      <c r="AU255" s="239">
        <v>30</v>
      </c>
      <c r="AV255" s="239">
        <v>11</v>
      </c>
      <c r="AW255" s="239">
        <v>21</v>
      </c>
      <c r="AX255" s="239">
        <v>2</v>
      </c>
      <c r="AY255" s="239">
        <v>2</v>
      </c>
      <c r="AZ255" s="239">
        <v>3</v>
      </c>
      <c r="BA255" s="239">
        <v>34</v>
      </c>
      <c r="BB255" s="239">
        <v>51</v>
      </c>
      <c r="BC255" s="239" t="s">
        <v>384</v>
      </c>
      <c r="BD255" s="239">
        <v>5</v>
      </c>
      <c r="BE255" s="239">
        <v>1</v>
      </c>
      <c r="BI255" s="239">
        <v>13</v>
      </c>
      <c r="BJ255" s="239">
        <v>20</v>
      </c>
      <c r="BK255" s="239">
        <v>30</v>
      </c>
      <c r="BL255" s="239">
        <v>11</v>
      </c>
      <c r="BM255" s="239">
        <v>21</v>
      </c>
      <c r="BN255" s="239">
        <v>2</v>
      </c>
      <c r="BO255" s="239">
        <v>4</v>
      </c>
      <c r="BP255" s="239">
        <v>3</v>
      </c>
      <c r="BQ255" s="239">
        <v>34</v>
      </c>
      <c r="BR255" s="239">
        <v>57</v>
      </c>
      <c r="BS255" s="239" t="s">
        <v>374</v>
      </c>
      <c r="BT255" s="239">
        <v>5</v>
      </c>
      <c r="BU255" s="239">
        <v>1</v>
      </c>
      <c r="BY255" s="239">
        <v>13</v>
      </c>
      <c r="BZ255" s="239">
        <v>20</v>
      </c>
      <c r="CA255" s="239">
        <v>30</v>
      </c>
      <c r="CB255" s="239">
        <v>11</v>
      </c>
      <c r="CC255" s="239">
        <v>21</v>
      </c>
      <c r="CT255" s="239">
        <v>451990.64770868601</v>
      </c>
      <c r="CU255" s="239">
        <v>4975867.3266296498</v>
      </c>
      <c r="CV255" s="239">
        <v>44.934617520000003</v>
      </c>
      <c r="CW255" s="239">
        <v>-93.608445860000003</v>
      </c>
      <c r="CX255" s="239" t="s">
        <v>379</v>
      </c>
      <c r="CY255" s="239" t="s">
        <v>3355</v>
      </c>
    </row>
    <row r="256" spans="1:103" x14ac:dyDescent="0.25">
      <c r="A256" s="239">
        <v>343865</v>
      </c>
      <c r="B256" s="239">
        <v>4</v>
      </c>
      <c r="C256" s="239">
        <v>15</v>
      </c>
      <c r="D256" s="239">
        <v>8.3190000000000008</v>
      </c>
      <c r="E256" s="239">
        <v>27</v>
      </c>
      <c r="F256" s="239" t="s">
        <v>3161</v>
      </c>
      <c r="H256" s="239" t="s">
        <v>374</v>
      </c>
      <c r="I256" s="239">
        <v>25</v>
      </c>
      <c r="K256" s="239">
        <v>16003915</v>
      </c>
      <c r="M256" s="239">
        <v>4</v>
      </c>
      <c r="N256" s="239">
        <v>20</v>
      </c>
      <c r="O256" s="239">
        <v>2016</v>
      </c>
      <c r="P256" s="239" t="s">
        <v>375</v>
      </c>
      <c r="Q256" s="239">
        <v>17</v>
      </c>
      <c r="R256" s="239" t="s">
        <v>393</v>
      </c>
      <c r="S256" s="239">
        <v>5</v>
      </c>
      <c r="T256" s="239">
        <v>0</v>
      </c>
      <c r="U256" s="239">
        <v>2</v>
      </c>
      <c r="V256" s="239">
        <v>10</v>
      </c>
      <c r="W256" s="239">
        <v>10</v>
      </c>
      <c r="X256" s="239">
        <v>10</v>
      </c>
      <c r="Y256" s="239">
        <v>1</v>
      </c>
      <c r="Z256" s="239">
        <v>2</v>
      </c>
      <c r="AB256" s="239">
        <v>1</v>
      </c>
      <c r="AC256" s="239">
        <v>98</v>
      </c>
      <c r="AD256" s="239" t="s">
        <v>2895</v>
      </c>
      <c r="AF256" s="239" t="s">
        <v>2874</v>
      </c>
      <c r="AG256" s="239">
        <v>5</v>
      </c>
      <c r="AH256" s="239">
        <v>2</v>
      </c>
      <c r="AI256" s="239">
        <v>2</v>
      </c>
      <c r="AJ256" s="239">
        <v>3</v>
      </c>
      <c r="AK256" s="239">
        <v>21</v>
      </c>
      <c r="AL256" s="239">
        <v>22</v>
      </c>
      <c r="AM256" s="239" t="s">
        <v>384</v>
      </c>
      <c r="AN256" s="239">
        <v>5</v>
      </c>
      <c r="AO256" s="239">
        <v>1</v>
      </c>
      <c r="AS256" s="239">
        <v>14</v>
      </c>
      <c r="AT256" s="239">
        <v>20</v>
      </c>
      <c r="AU256" s="239">
        <v>35</v>
      </c>
      <c r="AV256" s="239">
        <v>11</v>
      </c>
      <c r="AW256" s="239">
        <v>21</v>
      </c>
      <c r="AX256" s="239">
        <v>2</v>
      </c>
      <c r="AY256" s="239">
        <v>4</v>
      </c>
      <c r="AZ256" s="239">
        <v>3</v>
      </c>
      <c r="BA256" s="239">
        <v>28</v>
      </c>
      <c r="BB256" s="239">
        <v>16</v>
      </c>
      <c r="BC256" s="239" t="s">
        <v>384</v>
      </c>
      <c r="BD256" s="239">
        <v>5</v>
      </c>
      <c r="BE256" s="239">
        <v>74</v>
      </c>
      <c r="BI256" s="239">
        <v>14</v>
      </c>
      <c r="BJ256" s="239">
        <v>20</v>
      </c>
      <c r="BK256" s="239">
        <v>35</v>
      </c>
      <c r="BL256" s="239">
        <v>11</v>
      </c>
      <c r="BM256" s="239">
        <v>21</v>
      </c>
      <c r="CT256" s="239">
        <v>452001.37193019199</v>
      </c>
      <c r="CU256" s="239">
        <v>4975872.4852398196</v>
      </c>
      <c r="CV256" s="239">
        <v>44.934664679999997</v>
      </c>
      <c r="CW256" s="239">
        <v>-93.608310439999997</v>
      </c>
      <c r="CX256" s="239" t="s">
        <v>379</v>
      </c>
      <c r="CY256" s="239" t="s">
        <v>3356</v>
      </c>
    </row>
    <row r="257" spans="1:103" x14ac:dyDescent="0.25">
      <c r="A257" s="239">
        <v>10899836</v>
      </c>
      <c r="B257" s="239">
        <v>4</v>
      </c>
      <c r="C257" s="239">
        <v>15</v>
      </c>
      <c r="D257" s="239">
        <v>8.3239999999999998</v>
      </c>
      <c r="E257" s="239">
        <v>27</v>
      </c>
      <c r="F257" s="239" t="s">
        <v>3161</v>
      </c>
      <c r="H257" s="239" t="s">
        <v>374</v>
      </c>
      <c r="I257" s="239">
        <v>25</v>
      </c>
      <c r="K257" s="239" t="s">
        <v>3357</v>
      </c>
      <c r="L257" s="239">
        <v>132640119</v>
      </c>
      <c r="M257" s="239">
        <v>9</v>
      </c>
      <c r="N257" s="239">
        <v>21</v>
      </c>
      <c r="O257" s="239">
        <v>2013</v>
      </c>
      <c r="P257" s="239" t="s">
        <v>386</v>
      </c>
      <c r="Q257" s="239">
        <v>16</v>
      </c>
      <c r="S257" s="239">
        <v>5</v>
      </c>
      <c r="T257" s="239">
        <v>0</v>
      </c>
      <c r="U257" s="239">
        <v>2</v>
      </c>
      <c r="V257" s="239">
        <v>1</v>
      </c>
      <c r="W257" s="239">
        <v>10</v>
      </c>
      <c r="X257" s="239">
        <v>2</v>
      </c>
      <c r="Y257" s="239">
        <v>1</v>
      </c>
      <c r="Z257" s="239">
        <v>1</v>
      </c>
      <c r="AB257" s="239">
        <v>1</v>
      </c>
      <c r="AC257" s="239">
        <v>98</v>
      </c>
      <c r="AD257" s="239" t="s">
        <v>2929</v>
      </c>
      <c r="AE257" s="239" t="s">
        <v>3253</v>
      </c>
      <c r="AF257" s="239" t="s">
        <v>2874</v>
      </c>
      <c r="AG257" s="239">
        <v>7</v>
      </c>
      <c r="AH257" s="239">
        <v>2</v>
      </c>
      <c r="AI257" s="239">
        <v>2</v>
      </c>
      <c r="AJ257" s="239">
        <v>3</v>
      </c>
      <c r="AK257" s="239">
        <v>8</v>
      </c>
      <c r="AL257" s="239">
        <v>56</v>
      </c>
      <c r="AM257" s="239" t="s">
        <v>374</v>
      </c>
      <c r="AN257" s="239">
        <v>5</v>
      </c>
      <c r="AO257" s="239">
        <v>1</v>
      </c>
      <c r="AS257" s="239">
        <v>7</v>
      </c>
      <c r="AT257" s="239">
        <v>98</v>
      </c>
      <c r="AU257" s="239">
        <v>35</v>
      </c>
      <c r="AV257" s="239">
        <v>11</v>
      </c>
      <c r="AW257" s="239">
        <v>21</v>
      </c>
      <c r="AX257" s="239">
        <v>2</v>
      </c>
      <c r="AY257" s="239">
        <v>4</v>
      </c>
      <c r="AZ257" s="239">
        <v>3</v>
      </c>
      <c r="BA257" s="239">
        <v>21</v>
      </c>
      <c r="BB257" s="239">
        <v>44</v>
      </c>
      <c r="BC257" s="239" t="s">
        <v>384</v>
      </c>
      <c r="BD257" s="239">
        <v>5</v>
      </c>
      <c r="BE257" s="239">
        <v>21</v>
      </c>
      <c r="BI257" s="239">
        <v>7</v>
      </c>
      <c r="BJ257" s="239">
        <v>98</v>
      </c>
      <c r="BK257" s="239">
        <v>35</v>
      </c>
      <c r="BL257" s="239">
        <v>11</v>
      </c>
      <c r="BM257" s="239">
        <v>21</v>
      </c>
      <c r="CT257" s="239">
        <v>452014</v>
      </c>
      <c r="CU257" s="239">
        <v>4975873</v>
      </c>
      <c r="CV257" s="239">
        <v>44.934671899999998</v>
      </c>
      <c r="CW257" s="239">
        <v>-93.608151199999995</v>
      </c>
      <c r="CX257" s="239" t="s">
        <v>379</v>
      </c>
      <c r="CY257" s="239" t="s">
        <v>3358</v>
      </c>
    </row>
    <row r="258" spans="1:103" x14ac:dyDescent="0.25">
      <c r="A258" s="239">
        <v>324985</v>
      </c>
      <c r="B258" s="239">
        <v>4</v>
      </c>
      <c r="C258" s="239">
        <v>15</v>
      </c>
      <c r="D258" s="239">
        <v>8.3260000000000005</v>
      </c>
      <c r="E258" s="239">
        <v>27</v>
      </c>
      <c r="F258" s="239" t="s">
        <v>3161</v>
      </c>
      <c r="H258" s="239" t="s">
        <v>374</v>
      </c>
      <c r="I258" s="239">
        <v>25</v>
      </c>
      <c r="K258" s="239" t="s">
        <v>3359</v>
      </c>
      <c r="M258" s="239">
        <v>2</v>
      </c>
      <c r="N258" s="239">
        <v>1</v>
      </c>
      <c r="O258" s="239">
        <v>2016</v>
      </c>
      <c r="P258" s="239" t="s">
        <v>381</v>
      </c>
      <c r="Q258" s="239">
        <v>8</v>
      </c>
      <c r="R258" s="239">
        <v>98</v>
      </c>
      <c r="S258" s="239">
        <v>5</v>
      </c>
      <c r="T258" s="239">
        <v>0</v>
      </c>
      <c r="U258" s="239">
        <v>2</v>
      </c>
      <c r="V258" s="239">
        <v>11</v>
      </c>
      <c r="W258" s="239">
        <v>10</v>
      </c>
      <c r="X258" s="239">
        <v>3</v>
      </c>
      <c r="Y258" s="239">
        <v>1</v>
      </c>
      <c r="Z258" s="239">
        <v>6</v>
      </c>
      <c r="AA258" s="239">
        <v>2</v>
      </c>
      <c r="AB258" s="239">
        <v>1</v>
      </c>
      <c r="AC258" s="239">
        <v>98</v>
      </c>
      <c r="AD258" s="239" t="s">
        <v>2895</v>
      </c>
      <c r="AF258" s="239" t="s">
        <v>2874</v>
      </c>
      <c r="AG258" s="239">
        <v>6</v>
      </c>
      <c r="AH258" s="239">
        <v>2</v>
      </c>
      <c r="AI258" s="239">
        <v>2</v>
      </c>
      <c r="AJ258" s="239">
        <v>4</v>
      </c>
      <c r="AK258" s="239">
        <v>24</v>
      </c>
      <c r="AL258" s="239">
        <v>29</v>
      </c>
      <c r="AM258" s="239" t="s">
        <v>374</v>
      </c>
      <c r="AN258" s="239">
        <v>5</v>
      </c>
      <c r="AO258" s="239">
        <v>2</v>
      </c>
      <c r="AP258" s="239">
        <v>1</v>
      </c>
      <c r="AS258" s="239">
        <v>90</v>
      </c>
      <c r="AT258" s="239">
        <v>20</v>
      </c>
      <c r="AU258" s="239">
        <v>35</v>
      </c>
      <c r="AV258" s="239">
        <v>11</v>
      </c>
      <c r="AW258" s="239">
        <v>21</v>
      </c>
      <c r="AX258" s="239">
        <v>2</v>
      </c>
      <c r="AY258" s="239">
        <v>2</v>
      </c>
      <c r="AZ258" s="239">
        <v>2</v>
      </c>
      <c r="BA258" s="239">
        <v>28</v>
      </c>
      <c r="BB258" s="239">
        <v>30</v>
      </c>
      <c r="BC258" s="239" t="s">
        <v>374</v>
      </c>
      <c r="BD258" s="239">
        <v>5</v>
      </c>
      <c r="BE258" s="239">
        <v>1</v>
      </c>
      <c r="BI258" s="239">
        <v>90</v>
      </c>
      <c r="BJ258" s="239">
        <v>20</v>
      </c>
      <c r="BK258" s="239">
        <v>35</v>
      </c>
      <c r="BL258" s="239">
        <v>11</v>
      </c>
      <c r="BM258" s="239">
        <v>21</v>
      </c>
      <c r="CT258" s="239">
        <v>452011.39662028698</v>
      </c>
      <c r="CU258" s="239">
        <v>4975876.5217906404</v>
      </c>
      <c r="CV258" s="239">
        <v>44.934701689999997</v>
      </c>
      <c r="CW258" s="239">
        <v>-93.608183789999998</v>
      </c>
      <c r="CX258" s="239" t="s">
        <v>379</v>
      </c>
      <c r="CY258" s="239" t="s">
        <v>3360</v>
      </c>
    </row>
    <row r="259" spans="1:103" x14ac:dyDescent="0.25">
      <c r="A259" s="239">
        <v>409485</v>
      </c>
      <c r="B259" s="239">
        <v>4</v>
      </c>
      <c r="C259" s="239">
        <v>15</v>
      </c>
      <c r="D259" s="239">
        <v>8.3260000000000005</v>
      </c>
      <c r="E259" s="239">
        <v>27</v>
      </c>
      <c r="F259" s="239" t="s">
        <v>3161</v>
      </c>
      <c r="H259" s="239" t="s">
        <v>374</v>
      </c>
      <c r="I259" s="239">
        <v>25</v>
      </c>
      <c r="K259" s="239">
        <v>16014926</v>
      </c>
      <c r="M259" s="239">
        <v>12</v>
      </c>
      <c r="N259" s="239">
        <v>29</v>
      </c>
      <c r="O259" s="239">
        <v>2016</v>
      </c>
      <c r="P259" s="239" t="s">
        <v>416</v>
      </c>
      <c r="Q259" s="239">
        <v>10</v>
      </c>
      <c r="R259" s="239" t="s">
        <v>393</v>
      </c>
      <c r="S259" s="239">
        <v>3</v>
      </c>
      <c r="T259" s="239">
        <v>0</v>
      </c>
      <c r="U259" s="239">
        <v>2</v>
      </c>
      <c r="V259" s="239">
        <v>12</v>
      </c>
      <c r="W259" s="239">
        <v>10</v>
      </c>
      <c r="X259" s="239">
        <v>2</v>
      </c>
      <c r="Y259" s="239">
        <v>1</v>
      </c>
      <c r="Z259" s="239">
        <v>2</v>
      </c>
      <c r="AB259" s="239">
        <v>1</v>
      </c>
      <c r="AC259" s="239">
        <v>98</v>
      </c>
      <c r="AD259" s="239" t="s">
        <v>2895</v>
      </c>
      <c r="AF259" s="239" t="s">
        <v>2874</v>
      </c>
      <c r="AG259" s="239">
        <v>7</v>
      </c>
      <c r="AH259" s="239">
        <v>2</v>
      </c>
      <c r="AI259" s="239">
        <v>4</v>
      </c>
      <c r="AJ259" s="239">
        <v>3</v>
      </c>
      <c r="AK259" s="239">
        <v>34</v>
      </c>
      <c r="AL259" s="239">
        <v>66</v>
      </c>
      <c r="AM259" s="239" t="s">
        <v>374</v>
      </c>
      <c r="AN259" s="239">
        <v>5</v>
      </c>
      <c r="AO259" s="239">
        <v>1</v>
      </c>
      <c r="AS259" s="239">
        <v>12</v>
      </c>
      <c r="AT259" s="239">
        <v>20</v>
      </c>
      <c r="AU259" s="239">
        <v>35</v>
      </c>
      <c r="AV259" s="239">
        <v>11</v>
      </c>
      <c r="AW259" s="239">
        <v>21</v>
      </c>
      <c r="AX259" s="239">
        <v>2</v>
      </c>
      <c r="AY259" s="239">
        <v>4</v>
      </c>
      <c r="AZ259" s="239">
        <v>3</v>
      </c>
      <c r="BA259" s="239">
        <v>21</v>
      </c>
      <c r="BB259" s="239">
        <v>18</v>
      </c>
      <c r="BC259" s="239" t="s">
        <v>374</v>
      </c>
      <c r="BD259" s="239">
        <v>5</v>
      </c>
      <c r="BE259" s="239">
        <v>74</v>
      </c>
      <c r="BI259" s="239">
        <v>12</v>
      </c>
      <c r="BJ259" s="239">
        <v>20</v>
      </c>
      <c r="BK259" s="239">
        <v>35</v>
      </c>
      <c r="BL259" s="239">
        <v>11</v>
      </c>
      <c r="BM259" s="239">
        <v>21</v>
      </c>
      <c r="CT259" s="239">
        <v>452012.24706333101</v>
      </c>
      <c r="CU259" s="239">
        <v>4975872.3898199098</v>
      </c>
      <c r="CV259" s="239">
        <v>44.934664550000001</v>
      </c>
      <c r="CW259" s="239">
        <v>-93.608172620000005</v>
      </c>
      <c r="CX259" s="239" t="s">
        <v>379</v>
      </c>
      <c r="CY259" s="239" t="s">
        <v>3361</v>
      </c>
    </row>
    <row r="260" spans="1:103" x14ac:dyDescent="0.25">
      <c r="A260" s="239">
        <v>619933</v>
      </c>
      <c r="B260" s="239">
        <v>4</v>
      </c>
      <c r="C260" s="239">
        <v>15</v>
      </c>
      <c r="D260" s="239">
        <v>8.3279999999999994</v>
      </c>
      <c r="E260" s="239">
        <v>27</v>
      </c>
      <c r="F260" s="239" t="s">
        <v>3161</v>
      </c>
      <c r="H260" s="239" t="s">
        <v>374</v>
      </c>
      <c r="I260" s="239">
        <v>25</v>
      </c>
      <c r="K260" s="239">
        <v>18007479</v>
      </c>
      <c r="M260" s="239">
        <v>7</v>
      </c>
      <c r="N260" s="239">
        <v>10</v>
      </c>
      <c r="O260" s="239">
        <v>2018</v>
      </c>
      <c r="P260" s="239" t="s">
        <v>391</v>
      </c>
      <c r="Q260" s="239">
        <v>17</v>
      </c>
      <c r="R260" s="239" t="s">
        <v>393</v>
      </c>
      <c r="S260" s="239">
        <v>5</v>
      </c>
      <c r="T260" s="239">
        <v>0</v>
      </c>
      <c r="U260" s="239">
        <v>2</v>
      </c>
      <c r="V260" s="239">
        <v>12</v>
      </c>
      <c r="W260" s="239">
        <v>10</v>
      </c>
      <c r="X260" s="239">
        <v>3</v>
      </c>
      <c r="Y260" s="239">
        <v>1</v>
      </c>
      <c r="Z260" s="239">
        <v>1</v>
      </c>
      <c r="AB260" s="239">
        <v>1</v>
      </c>
      <c r="AC260" s="239">
        <v>98</v>
      </c>
      <c r="AD260" s="239" t="s">
        <v>2895</v>
      </c>
      <c r="AF260" s="239" t="s">
        <v>2874</v>
      </c>
      <c r="AG260" s="239">
        <v>7</v>
      </c>
      <c r="AH260" s="239">
        <v>2</v>
      </c>
      <c r="AI260" s="239">
        <v>2</v>
      </c>
      <c r="AJ260" s="239">
        <v>3</v>
      </c>
      <c r="AK260" s="239">
        <v>23</v>
      </c>
      <c r="AL260" s="239">
        <v>77</v>
      </c>
      <c r="AM260" s="239" t="s">
        <v>374</v>
      </c>
      <c r="AN260" s="239">
        <v>5</v>
      </c>
      <c r="AO260" s="239">
        <v>1</v>
      </c>
      <c r="AS260" s="239">
        <v>14</v>
      </c>
      <c r="AT260" s="239">
        <v>20</v>
      </c>
      <c r="AU260" s="239">
        <v>35</v>
      </c>
      <c r="AV260" s="239">
        <v>11</v>
      </c>
      <c r="AW260" s="239">
        <v>21</v>
      </c>
      <c r="AX260" s="239">
        <v>2</v>
      </c>
      <c r="AY260" s="239">
        <v>3</v>
      </c>
      <c r="AZ260" s="239">
        <v>3</v>
      </c>
      <c r="BA260" s="239">
        <v>21</v>
      </c>
      <c r="BB260" s="239">
        <v>21</v>
      </c>
      <c r="BC260" s="239" t="s">
        <v>374</v>
      </c>
      <c r="BD260" s="239">
        <v>5</v>
      </c>
      <c r="BE260" s="239">
        <v>99</v>
      </c>
      <c r="BI260" s="239">
        <v>14</v>
      </c>
      <c r="BJ260" s="239">
        <v>20</v>
      </c>
      <c r="BK260" s="239">
        <v>35</v>
      </c>
      <c r="BL260" s="239">
        <v>11</v>
      </c>
      <c r="BM260" s="239">
        <v>21</v>
      </c>
      <c r="CT260" s="239">
        <v>452022.009471467</v>
      </c>
      <c r="CU260" s="239">
        <v>4975866.4633731302</v>
      </c>
      <c r="CV260" s="239">
        <v>44.934611859999997</v>
      </c>
      <c r="CW260" s="239">
        <v>-93.608048339999996</v>
      </c>
      <c r="CX260" s="239" t="s">
        <v>379</v>
      </c>
      <c r="CY260" s="239" t="s">
        <v>3362</v>
      </c>
    </row>
    <row r="261" spans="1:103" x14ac:dyDescent="0.25">
      <c r="A261" s="239">
        <v>10952221</v>
      </c>
      <c r="B261" s="239">
        <v>4</v>
      </c>
      <c r="C261" s="239">
        <v>15</v>
      </c>
      <c r="D261" s="239">
        <v>8.33</v>
      </c>
      <c r="E261" s="239">
        <v>27</v>
      </c>
      <c r="F261" s="239" t="s">
        <v>3161</v>
      </c>
      <c r="H261" s="239" t="s">
        <v>374</v>
      </c>
      <c r="I261" s="239">
        <v>25</v>
      </c>
      <c r="K261" s="239" t="s">
        <v>3363</v>
      </c>
      <c r="L261" s="239">
        <v>140550307</v>
      </c>
      <c r="M261" s="239">
        <v>2</v>
      </c>
      <c r="N261" s="239">
        <v>24</v>
      </c>
      <c r="O261" s="239">
        <v>2014</v>
      </c>
      <c r="P261" s="239" t="s">
        <v>381</v>
      </c>
      <c r="Q261" s="239">
        <v>12</v>
      </c>
      <c r="R261" s="239" t="s">
        <v>393</v>
      </c>
      <c r="S261" s="239">
        <v>5</v>
      </c>
      <c r="T261" s="239">
        <v>0</v>
      </c>
      <c r="U261" s="239">
        <v>1</v>
      </c>
      <c r="V261" s="239">
        <v>7</v>
      </c>
      <c r="W261" s="239">
        <v>93</v>
      </c>
      <c r="X261" s="239">
        <v>2</v>
      </c>
      <c r="Y261" s="239">
        <v>1</v>
      </c>
      <c r="Z261" s="239">
        <v>1</v>
      </c>
      <c r="AA261" s="239">
        <v>90</v>
      </c>
      <c r="AB261" s="239">
        <v>5</v>
      </c>
      <c r="AC261" s="239">
        <v>98</v>
      </c>
      <c r="AD261" s="239" t="s">
        <v>3016</v>
      </c>
      <c r="AE261" s="239" t="s">
        <v>3350</v>
      </c>
      <c r="AF261" s="239" t="s">
        <v>2874</v>
      </c>
      <c r="AG261" s="239">
        <v>3</v>
      </c>
      <c r="AH261" s="239">
        <v>2</v>
      </c>
      <c r="AI261" s="239">
        <v>2</v>
      </c>
      <c r="AJ261" s="239">
        <v>3</v>
      </c>
      <c r="AK261" s="239">
        <v>21</v>
      </c>
      <c r="AL261" s="239">
        <v>85</v>
      </c>
      <c r="AM261" s="239" t="s">
        <v>384</v>
      </c>
      <c r="AN261" s="239">
        <v>5</v>
      </c>
      <c r="AS261" s="239">
        <v>7</v>
      </c>
      <c r="AT261" s="239">
        <v>98</v>
      </c>
      <c r="AU261" s="239">
        <v>35</v>
      </c>
      <c r="AV261" s="239">
        <v>11</v>
      </c>
      <c r="AW261" s="239">
        <v>21</v>
      </c>
      <c r="CT261" s="239">
        <v>452023</v>
      </c>
      <c r="CU261" s="239">
        <v>4975874</v>
      </c>
      <c r="CV261" s="239">
        <v>44.934678400000003</v>
      </c>
      <c r="CW261" s="239">
        <v>-93.608032199999997</v>
      </c>
      <c r="CX261" s="239" t="s">
        <v>379</v>
      </c>
      <c r="CY261" s="239" t="s">
        <v>3364</v>
      </c>
    </row>
    <row r="262" spans="1:103" x14ac:dyDescent="0.25">
      <c r="A262" s="239">
        <v>669583</v>
      </c>
      <c r="B262" s="239">
        <v>4</v>
      </c>
      <c r="C262" s="239">
        <v>15</v>
      </c>
      <c r="D262" s="239">
        <v>8.3309999999999995</v>
      </c>
      <c r="E262" s="239">
        <v>27</v>
      </c>
      <c r="F262" s="239" t="s">
        <v>3161</v>
      </c>
      <c r="H262" s="239" t="s">
        <v>374</v>
      </c>
      <c r="I262" s="239">
        <v>25</v>
      </c>
      <c r="K262" s="239">
        <v>18013193</v>
      </c>
      <c r="M262" s="239">
        <v>12</v>
      </c>
      <c r="N262" s="239">
        <v>19</v>
      </c>
      <c r="O262" s="239">
        <v>2018</v>
      </c>
      <c r="P262" s="239" t="s">
        <v>375</v>
      </c>
      <c r="Q262" s="239">
        <v>7</v>
      </c>
      <c r="R262" s="239" t="s">
        <v>512</v>
      </c>
      <c r="S262" s="239">
        <v>5</v>
      </c>
      <c r="T262" s="239">
        <v>0</v>
      </c>
      <c r="U262" s="239">
        <v>3</v>
      </c>
      <c r="V262" s="239">
        <v>11</v>
      </c>
      <c r="W262" s="239">
        <v>10</v>
      </c>
      <c r="X262" s="239">
        <v>3</v>
      </c>
      <c r="Y262" s="239">
        <v>2</v>
      </c>
      <c r="Z262" s="239">
        <v>1</v>
      </c>
      <c r="AB262" s="239">
        <v>1</v>
      </c>
      <c r="AC262" s="239">
        <v>98</v>
      </c>
      <c r="AD262" s="239" t="s">
        <v>2895</v>
      </c>
      <c r="AF262" s="239" t="s">
        <v>2874</v>
      </c>
      <c r="AG262" s="239">
        <v>6</v>
      </c>
      <c r="AH262" s="239">
        <v>2</v>
      </c>
      <c r="AI262" s="239">
        <v>5</v>
      </c>
      <c r="AJ262" s="239">
        <v>1</v>
      </c>
      <c r="AK262" s="239">
        <v>24</v>
      </c>
      <c r="AL262" s="239">
        <v>55</v>
      </c>
      <c r="AM262" s="239" t="s">
        <v>384</v>
      </c>
      <c r="AN262" s="239">
        <v>5</v>
      </c>
      <c r="AO262" s="239">
        <v>10</v>
      </c>
      <c r="AS262" s="239">
        <v>12</v>
      </c>
      <c r="AT262" s="239">
        <v>20</v>
      </c>
      <c r="AU262" s="239">
        <v>40</v>
      </c>
      <c r="AV262" s="239">
        <v>11</v>
      </c>
      <c r="AW262" s="239">
        <v>21</v>
      </c>
      <c r="AX262" s="239">
        <v>2</v>
      </c>
      <c r="AY262" s="239">
        <v>2</v>
      </c>
      <c r="AZ262" s="239">
        <v>2</v>
      </c>
      <c r="BA262" s="239">
        <v>21</v>
      </c>
      <c r="BB262" s="239">
        <v>20</v>
      </c>
      <c r="BC262" s="239" t="s">
        <v>374</v>
      </c>
      <c r="BD262" s="239">
        <v>5</v>
      </c>
      <c r="BE262" s="239">
        <v>1</v>
      </c>
      <c r="BI262" s="239">
        <v>12</v>
      </c>
      <c r="BJ262" s="239">
        <v>20</v>
      </c>
      <c r="BK262" s="239">
        <v>40</v>
      </c>
      <c r="BL262" s="239">
        <v>11</v>
      </c>
      <c r="BM262" s="239">
        <v>21</v>
      </c>
      <c r="BN262" s="239">
        <v>2</v>
      </c>
      <c r="BO262" s="239">
        <v>2</v>
      </c>
      <c r="BP262" s="239">
        <v>3</v>
      </c>
      <c r="BQ262" s="239">
        <v>24</v>
      </c>
      <c r="BR262" s="239">
        <v>33</v>
      </c>
      <c r="BS262" s="239" t="s">
        <v>374</v>
      </c>
      <c r="BT262" s="239">
        <v>5</v>
      </c>
      <c r="BU262" s="239">
        <v>1</v>
      </c>
      <c r="BY262" s="239">
        <v>12</v>
      </c>
      <c r="BZ262" s="239">
        <v>20</v>
      </c>
      <c r="CA262" s="239">
        <v>40</v>
      </c>
      <c r="CB262" s="239">
        <v>11</v>
      </c>
      <c r="CC262" s="239">
        <v>21</v>
      </c>
      <c r="CT262" s="239">
        <v>452025.18447781698</v>
      </c>
      <c r="CU262" s="239">
        <v>4975874.1363051403</v>
      </c>
      <c r="CV262" s="239">
        <v>44.934681140000002</v>
      </c>
      <c r="CW262" s="239">
        <v>-93.608008830000003</v>
      </c>
      <c r="CX262" s="239" t="s">
        <v>379</v>
      </c>
      <c r="CY262" s="239" t="s">
        <v>3365</v>
      </c>
    </row>
    <row r="263" spans="1:103" x14ac:dyDescent="0.25">
      <c r="A263" s="239">
        <v>10723027</v>
      </c>
      <c r="B263" s="239">
        <v>4</v>
      </c>
      <c r="C263" s="239">
        <v>15</v>
      </c>
      <c r="D263" s="239">
        <v>8.3309999999999995</v>
      </c>
      <c r="E263" s="239">
        <v>27</v>
      </c>
      <c r="F263" s="239" t="s">
        <v>3161</v>
      </c>
      <c r="H263" s="239" t="s">
        <v>374</v>
      </c>
      <c r="I263" s="239">
        <v>25</v>
      </c>
      <c r="K263" s="239">
        <v>894785</v>
      </c>
      <c r="L263" s="239">
        <v>111680132</v>
      </c>
      <c r="M263" s="239">
        <v>6</v>
      </c>
      <c r="N263" s="239">
        <v>17</v>
      </c>
      <c r="O263" s="239">
        <v>2011</v>
      </c>
      <c r="P263" s="239" t="s">
        <v>383</v>
      </c>
      <c r="Q263" s="239">
        <v>13</v>
      </c>
      <c r="R263" s="239" t="s">
        <v>376</v>
      </c>
      <c r="S263" s="239">
        <v>2</v>
      </c>
      <c r="T263" s="239">
        <v>0</v>
      </c>
      <c r="U263" s="239">
        <v>2</v>
      </c>
      <c r="V263" s="239">
        <v>1</v>
      </c>
      <c r="W263" s="239">
        <v>10</v>
      </c>
      <c r="X263" s="239">
        <v>3</v>
      </c>
      <c r="Y263" s="239">
        <v>1</v>
      </c>
      <c r="Z263" s="239">
        <v>1</v>
      </c>
      <c r="AB263" s="239">
        <v>1</v>
      </c>
      <c r="AC263" s="239">
        <v>98</v>
      </c>
      <c r="AD263" s="239" t="s">
        <v>3366</v>
      </c>
      <c r="AE263" s="239" t="s">
        <v>3367</v>
      </c>
      <c r="AF263" s="239" t="s">
        <v>2874</v>
      </c>
      <c r="AG263" s="239">
        <v>7</v>
      </c>
      <c r="AH263" s="239">
        <v>2</v>
      </c>
      <c r="AI263" s="239">
        <v>2</v>
      </c>
      <c r="AJ263" s="239">
        <v>4</v>
      </c>
      <c r="AK263" s="239">
        <v>8</v>
      </c>
      <c r="AL263" s="239">
        <v>80</v>
      </c>
      <c r="AM263" s="239" t="s">
        <v>374</v>
      </c>
      <c r="AN263" s="239">
        <v>5</v>
      </c>
      <c r="AO263" s="239">
        <v>1</v>
      </c>
      <c r="AS263" s="239">
        <v>5</v>
      </c>
      <c r="AT263" s="239">
        <v>20</v>
      </c>
      <c r="AU263" s="239">
        <v>40</v>
      </c>
      <c r="AV263" s="239">
        <v>10</v>
      </c>
      <c r="AW263" s="239">
        <v>20</v>
      </c>
      <c r="AX263" s="239">
        <v>2</v>
      </c>
      <c r="AY263" s="239">
        <v>31</v>
      </c>
      <c r="AZ263" s="239">
        <v>4</v>
      </c>
      <c r="BA263" s="239">
        <v>21</v>
      </c>
      <c r="BB263" s="239">
        <v>41</v>
      </c>
      <c r="BC263" s="239" t="s">
        <v>374</v>
      </c>
      <c r="BD263" s="239">
        <v>5</v>
      </c>
      <c r="BE263" s="239">
        <v>15</v>
      </c>
      <c r="BI263" s="239">
        <v>5</v>
      </c>
      <c r="BJ263" s="239">
        <v>20</v>
      </c>
      <c r="BK263" s="239">
        <v>40</v>
      </c>
      <c r="BL263" s="239">
        <v>10</v>
      </c>
      <c r="BM263" s="239">
        <v>20</v>
      </c>
      <c r="CT263" s="239">
        <v>452026</v>
      </c>
      <c r="CU263" s="239">
        <v>4975874</v>
      </c>
      <c r="CV263" s="239">
        <v>44.934679899999999</v>
      </c>
      <c r="CW263" s="239">
        <v>-93.608003999999994</v>
      </c>
      <c r="CX263" s="239" t="s">
        <v>379</v>
      </c>
      <c r="CY263" s="239" t="s">
        <v>3368</v>
      </c>
    </row>
    <row r="264" spans="1:103" x14ac:dyDescent="0.25">
      <c r="A264" s="239">
        <v>10724573</v>
      </c>
      <c r="B264" s="239">
        <v>4</v>
      </c>
      <c r="C264" s="239">
        <v>15</v>
      </c>
      <c r="D264" s="239">
        <v>8.3309999999999995</v>
      </c>
      <c r="E264" s="239">
        <v>27</v>
      </c>
      <c r="F264" s="239" t="s">
        <v>3161</v>
      </c>
      <c r="H264" s="239" t="s">
        <v>374</v>
      </c>
      <c r="I264" s="239">
        <v>25</v>
      </c>
      <c r="K264" s="239">
        <v>1263680</v>
      </c>
      <c r="L264" s="239">
        <v>111990111</v>
      </c>
      <c r="M264" s="239">
        <v>7</v>
      </c>
      <c r="N264" s="239">
        <v>18</v>
      </c>
      <c r="O264" s="239">
        <v>2011</v>
      </c>
      <c r="P264" s="239" t="s">
        <v>381</v>
      </c>
      <c r="Q264" s="239">
        <v>16</v>
      </c>
      <c r="S264" s="239">
        <v>4</v>
      </c>
      <c r="T264" s="239">
        <v>0</v>
      </c>
      <c r="U264" s="239">
        <v>3</v>
      </c>
      <c r="V264" s="239">
        <v>1</v>
      </c>
      <c r="W264" s="239">
        <v>10</v>
      </c>
      <c r="X264" s="239">
        <v>3</v>
      </c>
      <c r="Y264" s="239">
        <v>1</v>
      </c>
      <c r="Z264" s="239">
        <v>1</v>
      </c>
      <c r="AA264" s="239">
        <v>1</v>
      </c>
      <c r="AB264" s="239">
        <v>1</v>
      </c>
      <c r="AC264" s="239">
        <v>98</v>
      </c>
      <c r="AD264" s="239" t="s">
        <v>3016</v>
      </c>
      <c r="AE264" s="239" t="s">
        <v>3350</v>
      </c>
      <c r="AF264" s="239" t="s">
        <v>2874</v>
      </c>
      <c r="AG264" s="239">
        <v>7</v>
      </c>
      <c r="AH264" s="239">
        <v>2</v>
      </c>
      <c r="AI264" s="239">
        <v>2</v>
      </c>
      <c r="AJ264" s="239">
        <v>3</v>
      </c>
      <c r="AK264" s="239">
        <v>7</v>
      </c>
      <c r="AL264" s="239">
        <v>16</v>
      </c>
      <c r="AM264" s="239" t="s">
        <v>384</v>
      </c>
      <c r="AN264" s="239">
        <v>5</v>
      </c>
      <c r="AO264" s="239">
        <v>5</v>
      </c>
      <c r="AP264" s="239">
        <v>1</v>
      </c>
      <c r="AS264" s="239">
        <v>7</v>
      </c>
      <c r="AT264" s="239">
        <v>20</v>
      </c>
      <c r="AU264" s="239">
        <v>35</v>
      </c>
      <c r="AV264" s="239">
        <v>11</v>
      </c>
      <c r="AW264" s="239">
        <v>20</v>
      </c>
      <c r="AX264" s="239">
        <v>2</v>
      </c>
      <c r="AY264" s="239">
        <v>4</v>
      </c>
      <c r="AZ264" s="239">
        <v>3</v>
      </c>
      <c r="BA264" s="239">
        <v>21</v>
      </c>
      <c r="BB264" s="239">
        <v>31</v>
      </c>
      <c r="BC264" s="239" t="s">
        <v>384</v>
      </c>
      <c r="BD264" s="239">
        <v>5</v>
      </c>
      <c r="BE264" s="239">
        <v>1</v>
      </c>
      <c r="BF264" s="239">
        <v>1</v>
      </c>
      <c r="BI264" s="239">
        <v>7</v>
      </c>
      <c r="BJ264" s="239">
        <v>20</v>
      </c>
      <c r="BK264" s="239">
        <v>35</v>
      </c>
      <c r="BL264" s="239">
        <v>11</v>
      </c>
      <c r="BM264" s="239">
        <v>20</v>
      </c>
      <c r="BN264" s="239">
        <v>2</v>
      </c>
      <c r="BO264" s="239">
        <v>2</v>
      </c>
      <c r="BP264" s="239">
        <v>3</v>
      </c>
      <c r="BQ264" s="239">
        <v>21</v>
      </c>
      <c r="BR264" s="239">
        <v>21</v>
      </c>
      <c r="BS264" s="239" t="s">
        <v>384</v>
      </c>
      <c r="BT264" s="239">
        <v>5</v>
      </c>
      <c r="BU264" s="239">
        <v>1</v>
      </c>
      <c r="BV264" s="239">
        <v>1</v>
      </c>
      <c r="BY264" s="239">
        <v>7</v>
      </c>
      <c r="BZ264" s="239">
        <v>20</v>
      </c>
      <c r="CA264" s="239">
        <v>35</v>
      </c>
      <c r="CB264" s="239">
        <v>11</v>
      </c>
      <c r="CC264" s="239">
        <v>20</v>
      </c>
      <c r="CT264" s="239">
        <v>452026</v>
      </c>
      <c r="CU264" s="239">
        <v>4975874</v>
      </c>
      <c r="CV264" s="239">
        <v>44.934679899999999</v>
      </c>
      <c r="CW264" s="239">
        <v>-93.608003999999994</v>
      </c>
      <c r="CX264" s="239" t="s">
        <v>379</v>
      </c>
      <c r="CY264" s="239" t="s">
        <v>3369</v>
      </c>
    </row>
    <row r="265" spans="1:103" x14ac:dyDescent="0.25">
      <c r="A265" s="239">
        <v>10747864</v>
      </c>
      <c r="B265" s="239">
        <v>4</v>
      </c>
      <c r="C265" s="239">
        <v>15</v>
      </c>
      <c r="D265" s="239">
        <v>8.3309999999999995</v>
      </c>
      <c r="E265" s="239">
        <v>27</v>
      </c>
      <c r="F265" s="239" t="s">
        <v>3161</v>
      </c>
      <c r="H265" s="239" t="s">
        <v>374</v>
      </c>
      <c r="I265" s="239">
        <v>25</v>
      </c>
      <c r="K265" s="239" t="s">
        <v>3370</v>
      </c>
      <c r="L265" s="239">
        <v>112740156</v>
      </c>
      <c r="M265" s="239">
        <v>10</v>
      </c>
      <c r="N265" s="239">
        <v>1</v>
      </c>
      <c r="O265" s="239">
        <v>2011</v>
      </c>
      <c r="P265" s="239" t="s">
        <v>386</v>
      </c>
      <c r="Q265" s="239">
        <v>13</v>
      </c>
      <c r="S265" s="239">
        <v>4</v>
      </c>
      <c r="T265" s="239">
        <v>0</v>
      </c>
      <c r="U265" s="239">
        <v>2</v>
      </c>
      <c r="V265" s="239">
        <v>5</v>
      </c>
      <c r="W265" s="239">
        <v>10</v>
      </c>
      <c r="X265" s="239">
        <v>2</v>
      </c>
      <c r="Y265" s="239">
        <v>1</v>
      </c>
      <c r="Z265" s="239">
        <v>1</v>
      </c>
      <c r="AA265" s="239">
        <v>1</v>
      </c>
      <c r="AB265" s="239">
        <v>1</v>
      </c>
      <c r="AC265" s="239">
        <v>98</v>
      </c>
      <c r="AD265" s="239" t="s">
        <v>2929</v>
      </c>
      <c r="AE265" s="239" t="s">
        <v>3371</v>
      </c>
      <c r="AF265" s="239" t="s">
        <v>2874</v>
      </c>
      <c r="AG265" s="239">
        <v>10</v>
      </c>
      <c r="AH265" s="239">
        <v>2</v>
      </c>
      <c r="AI265" s="239">
        <v>2</v>
      </c>
      <c r="AJ265" s="239">
        <v>1</v>
      </c>
      <c r="AK265" s="239">
        <v>24</v>
      </c>
      <c r="AL265" s="239">
        <v>41</v>
      </c>
      <c r="AM265" s="239" t="s">
        <v>374</v>
      </c>
      <c r="AN265" s="239">
        <v>5</v>
      </c>
      <c r="AO265" s="239">
        <v>2</v>
      </c>
      <c r="AP265" s="239">
        <v>2</v>
      </c>
      <c r="AS265" s="239">
        <v>7</v>
      </c>
      <c r="AT265" s="239">
        <v>98</v>
      </c>
      <c r="AU265" s="239">
        <v>35</v>
      </c>
      <c r="AV265" s="239">
        <v>11</v>
      </c>
      <c r="AW265" s="239">
        <v>21</v>
      </c>
      <c r="AX265" s="239">
        <v>2</v>
      </c>
      <c r="AY265" s="239">
        <v>4</v>
      </c>
      <c r="AZ265" s="239">
        <v>3</v>
      </c>
      <c r="BA265" s="239">
        <v>24</v>
      </c>
      <c r="BB265" s="239">
        <v>28</v>
      </c>
      <c r="BC265" s="239" t="s">
        <v>374</v>
      </c>
      <c r="BD265" s="239">
        <v>5</v>
      </c>
      <c r="BE265" s="239">
        <v>7</v>
      </c>
      <c r="BF265" s="239">
        <v>7</v>
      </c>
      <c r="BI265" s="239">
        <v>7</v>
      </c>
      <c r="BJ265" s="239">
        <v>98</v>
      </c>
      <c r="BK265" s="239">
        <v>35</v>
      </c>
      <c r="BL265" s="239">
        <v>11</v>
      </c>
      <c r="BM265" s="239">
        <v>21</v>
      </c>
      <c r="CT265" s="239">
        <v>452026</v>
      </c>
      <c r="CU265" s="239">
        <v>4975874</v>
      </c>
      <c r="CV265" s="239">
        <v>44.934679899999999</v>
      </c>
      <c r="CW265" s="239">
        <v>-93.608003999999994</v>
      </c>
      <c r="CX265" s="239" t="s">
        <v>379</v>
      </c>
      <c r="CY265" s="239" t="s">
        <v>3372</v>
      </c>
    </row>
    <row r="266" spans="1:103" x14ac:dyDescent="0.25">
      <c r="A266" s="239">
        <v>10810780</v>
      </c>
      <c r="B266" s="239">
        <v>4</v>
      </c>
      <c r="C266" s="239">
        <v>15</v>
      </c>
      <c r="D266" s="239">
        <v>8.3309999999999995</v>
      </c>
      <c r="E266" s="239">
        <v>27</v>
      </c>
      <c r="F266" s="239" t="s">
        <v>3161</v>
      </c>
      <c r="H266" s="239" t="s">
        <v>374</v>
      </c>
      <c r="I266" s="239">
        <v>25</v>
      </c>
      <c r="K266" s="239" t="s">
        <v>3373</v>
      </c>
      <c r="L266" s="239">
        <v>122780176</v>
      </c>
      <c r="M266" s="239">
        <v>10</v>
      </c>
      <c r="N266" s="239">
        <v>4</v>
      </c>
      <c r="O266" s="239">
        <v>2012</v>
      </c>
      <c r="P266" s="239" t="s">
        <v>416</v>
      </c>
      <c r="Q266" s="239">
        <v>6</v>
      </c>
      <c r="S266" s="239">
        <v>4</v>
      </c>
      <c r="T266" s="239">
        <v>0</v>
      </c>
      <c r="U266" s="239">
        <v>2</v>
      </c>
      <c r="V266" s="239">
        <v>90</v>
      </c>
      <c r="W266" s="239">
        <v>10</v>
      </c>
      <c r="X266" s="239">
        <v>3</v>
      </c>
      <c r="Y266" s="239">
        <v>4</v>
      </c>
      <c r="Z266" s="239">
        <v>2</v>
      </c>
      <c r="AA266" s="239">
        <v>90</v>
      </c>
      <c r="AB266" s="239">
        <v>1</v>
      </c>
      <c r="AC266" s="239">
        <v>98</v>
      </c>
      <c r="AD266" s="239" t="s">
        <v>3374</v>
      </c>
      <c r="AE266" s="239" t="s">
        <v>3353</v>
      </c>
      <c r="AF266" s="239" t="s">
        <v>2874</v>
      </c>
      <c r="AG266" s="239">
        <v>90</v>
      </c>
      <c r="AH266" s="239">
        <v>2</v>
      </c>
      <c r="AI266" s="239">
        <v>3</v>
      </c>
      <c r="AJ266" s="239">
        <v>2</v>
      </c>
      <c r="AK266" s="239">
        <v>24</v>
      </c>
      <c r="AL266" s="239">
        <v>48</v>
      </c>
      <c r="AM266" s="239" t="s">
        <v>374</v>
      </c>
      <c r="AN266" s="239">
        <v>5</v>
      </c>
      <c r="AO266" s="239">
        <v>2</v>
      </c>
      <c r="AP266" s="239">
        <v>1</v>
      </c>
      <c r="AS266" s="239">
        <v>4</v>
      </c>
      <c r="AT266" s="239">
        <v>20</v>
      </c>
      <c r="AU266" s="239">
        <v>35</v>
      </c>
      <c r="AV266" s="239">
        <v>11</v>
      </c>
      <c r="AW266" s="239">
        <v>21</v>
      </c>
      <c r="AX266" s="239">
        <v>2</v>
      </c>
      <c r="AY266" s="239">
        <v>2</v>
      </c>
      <c r="AZ266" s="239">
        <v>1</v>
      </c>
      <c r="BA266" s="239">
        <v>21</v>
      </c>
      <c r="BB266" s="239">
        <v>19</v>
      </c>
      <c r="BC266" s="239" t="s">
        <v>384</v>
      </c>
      <c r="BD266" s="239">
        <v>5</v>
      </c>
      <c r="BI266" s="239">
        <v>4</v>
      </c>
      <c r="BJ266" s="239">
        <v>20</v>
      </c>
      <c r="BK266" s="239">
        <v>35</v>
      </c>
      <c r="BL266" s="239">
        <v>11</v>
      </c>
      <c r="BM266" s="239">
        <v>21</v>
      </c>
      <c r="CT266" s="239">
        <v>452026</v>
      </c>
      <c r="CU266" s="239">
        <v>4975874</v>
      </c>
      <c r="CV266" s="239">
        <v>44.934679899999999</v>
      </c>
      <c r="CW266" s="239">
        <v>-93.608003999999994</v>
      </c>
      <c r="CX266" s="239" t="s">
        <v>379</v>
      </c>
      <c r="CY266" s="239" t="s">
        <v>3375</v>
      </c>
    </row>
    <row r="267" spans="1:103" x14ac:dyDescent="0.25">
      <c r="A267" s="239">
        <v>10839436</v>
      </c>
      <c r="B267" s="239">
        <v>4</v>
      </c>
      <c r="C267" s="239">
        <v>15</v>
      </c>
      <c r="D267" s="239">
        <v>8.3309999999999995</v>
      </c>
      <c r="E267" s="239">
        <v>27</v>
      </c>
      <c r="F267" s="239" t="s">
        <v>3161</v>
      </c>
      <c r="H267" s="239" t="s">
        <v>374</v>
      </c>
      <c r="I267" s="239">
        <v>25</v>
      </c>
      <c r="K267" s="239" t="s">
        <v>3376</v>
      </c>
      <c r="L267" s="239">
        <v>123440206</v>
      </c>
      <c r="M267" s="239">
        <v>12</v>
      </c>
      <c r="N267" s="239">
        <v>9</v>
      </c>
      <c r="O267" s="239">
        <v>2012</v>
      </c>
      <c r="P267" s="239" t="s">
        <v>389</v>
      </c>
      <c r="Q267" s="239">
        <v>13</v>
      </c>
      <c r="S267" s="239">
        <v>5</v>
      </c>
      <c r="T267" s="239">
        <v>0</v>
      </c>
      <c r="U267" s="239">
        <v>2</v>
      </c>
      <c r="V267" s="239">
        <v>1</v>
      </c>
      <c r="W267" s="239">
        <v>10</v>
      </c>
      <c r="X267" s="239">
        <v>3</v>
      </c>
      <c r="Y267" s="239">
        <v>1</v>
      </c>
      <c r="Z267" s="239">
        <v>4</v>
      </c>
      <c r="AB267" s="239">
        <v>5</v>
      </c>
      <c r="AC267" s="239">
        <v>98</v>
      </c>
      <c r="AD267" s="239" t="s">
        <v>3246</v>
      </c>
      <c r="AE267" s="239" t="s">
        <v>2893</v>
      </c>
      <c r="AF267" s="239" t="s">
        <v>2874</v>
      </c>
      <c r="AG267" s="239">
        <v>7</v>
      </c>
      <c r="AH267" s="239">
        <v>2</v>
      </c>
      <c r="AI267" s="239">
        <v>2</v>
      </c>
      <c r="AJ267" s="239">
        <v>1</v>
      </c>
      <c r="AK267" s="239">
        <v>24</v>
      </c>
      <c r="AL267" s="239">
        <v>38</v>
      </c>
      <c r="AM267" s="239" t="s">
        <v>374</v>
      </c>
      <c r="AN267" s="239">
        <v>5</v>
      </c>
      <c r="AS267" s="239">
        <v>4</v>
      </c>
      <c r="AT267" s="239">
        <v>20</v>
      </c>
      <c r="AU267" s="239">
        <v>40</v>
      </c>
      <c r="AV267" s="239">
        <v>11</v>
      </c>
      <c r="AW267" s="239">
        <v>20</v>
      </c>
      <c r="AX267" s="239">
        <v>2</v>
      </c>
      <c r="AY267" s="239">
        <v>2</v>
      </c>
      <c r="AZ267" s="239">
        <v>1</v>
      </c>
      <c r="BA267" s="239">
        <v>24</v>
      </c>
      <c r="BB267" s="239">
        <v>76</v>
      </c>
      <c r="BC267" s="239" t="s">
        <v>374</v>
      </c>
      <c r="BD267" s="239">
        <v>5</v>
      </c>
      <c r="BI267" s="239">
        <v>4</v>
      </c>
      <c r="BJ267" s="239">
        <v>20</v>
      </c>
      <c r="BK267" s="239">
        <v>40</v>
      </c>
      <c r="BL267" s="239">
        <v>11</v>
      </c>
      <c r="BM267" s="239">
        <v>20</v>
      </c>
      <c r="CT267" s="239">
        <v>452026</v>
      </c>
      <c r="CU267" s="239">
        <v>4975874</v>
      </c>
      <c r="CV267" s="239">
        <v>44.934679899999999</v>
      </c>
      <c r="CW267" s="239">
        <v>-93.608003999999994</v>
      </c>
      <c r="CX267" s="239" t="s">
        <v>379</v>
      </c>
      <c r="CY267" s="239" t="s">
        <v>3377</v>
      </c>
    </row>
    <row r="268" spans="1:103" x14ac:dyDescent="0.25">
      <c r="A268" s="239">
        <v>10871040</v>
      </c>
      <c r="B268" s="239">
        <v>4</v>
      </c>
      <c r="C268" s="239">
        <v>15</v>
      </c>
      <c r="D268" s="239">
        <v>8.3309999999999995</v>
      </c>
      <c r="E268" s="239">
        <v>27</v>
      </c>
      <c r="F268" s="239" t="s">
        <v>3161</v>
      </c>
      <c r="H268" s="239" t="s">
        <v>374</v>
      </c>
      <c r="I268" s="239">
        <v>25</v>
      </c>
      <c r="K268" s="239">
        <v>13004628</v>
      </c>
      <c r="L268" s="239">
        <v>131030109</v>
      </c>
      <c r="M268" s="239">
        <v>4</v>
      </c>
      <c r="N268" s="239">
        <v>13</v>
      </c>
      <c r="O268" s="239">
        <v>2013</v>
      </c>
      <c r="P268" s="239" t="s">
        <v>386</v>
      </c>
      <c r="Q268" s="239">
        <v>15</v>
      </c>
      <c r="S268" s="239">
        <v>4</v>
      </c>
      <c r="T268" s="239">
        <v>0</v>
      </c>
      <c r="U268" s="239">
        <v>3</v>
      </c>
      <c r="V268" s="239">
        <v>1</v>
      </c>
      <c r="W268" s="239">
        <v>10</v>
      </c>
      <c r="X268" s="239">
        <v>3</v>
      </c>
      <c r="Y268" s="239">
        <v>1</v>
      </c>
      <c r="Z268" s="239">
        <v>2</v>
      </c>
      <c r="AB268" s="239">
        <v>1</v>
      </c>
      <c r="AC268" s="239">
        <v>98</v>
      </c>
      <c r="AD268" s="239" t="s">
        <v>2872</v>
      </c>
      <c r="AE268" s="239" t="s">
        <v>3378</v>
      </c>
      <c r="AF268" s="239" t="s">
        <v>2874</v>
      </c>
      <c r="AG268" s="239">
        <v>7</v>
      </c>
      <c r="AH268" s="239">
        <v>2</v>
      </c>
      <c r="AI268" s="239">
        <v>4</v>
      </c>
      <c r="AJ268" s="239">
        <v>4</v>
      </c>
      <c r="AK268" s="239">
        <v>26</v>
      </c>
      <c r="AL268" s="239">
        <v>56</v>
      </c>
      <c r="AM268" s="239" t="s">
        <v>374</v>
      </c>
      <c r="AN268" s="239">
        <v>5</v>
      </c>
      <c r="AO268" s="239">
        <v>15</v>
      </c>
      <c r="AS268" s="239">
        <v>7</v>
      </c>
      <c r="AT268" s="239">
        <v>20</v>
      </c>
      <c r="AU268" s="239">
        <v>35</v>
      </c>
      <c r="AV268" s="239">
        <v>11</v>
      </c>
      <c r="AW268" s="239">
        <v>21</v>
      </c>
      <c r="AX268" s="239">
        <v>2</v>
      </c>
      <c r="AY268" s="239">
        <v>1</v>
      </c>
      <c r="AZ268" s="239">
        <v>4</v>
      </c>
      <c r="BA268" s="239">
        <v>26</v>
      </c>
      <c r="BB268" s="239">
        <v>58</v>
      </c>
      <c r="BC268" s="239" t="s">
        <v>384</v>
      </c>
      <c r="BD268" s="239">
        <v>5</v>
      </c>
      <c r="BE268" s="239">
        <v>1</v>
      </c>
      <c r="BI268" s="239">
        <v>7</v>
      </c>
      <c r="BJ268" s="239">
        <v>20</v>
      </c>
      <c r="BK268" s="239">
        <v>35</v>
      </c>
      <c r="BL268" s="239">
        <v>11</v>
      </c>
      <c r="BM268" s="239">
        <v>21</v>
      </c>
      <c r="BN268" s="239">
        <v>2</v>
      </c>
      <c r="BO268" s="239">
        <v>4</v>
      </c>
      <c r="BP268" s="239">
        <v>4</v>
      </c>
      <c r="BQ268" s="239">
        <v>26</v>
      </c>
      <c r="BR268" s="239">
        <v>38</v>
      </c>
      <c r="BS268" s="239" t="s">
        <v>374</v>
      </c>
      <c r="BT268" s="239">
        <v>5</v>
      </c>
      <c r="BU268" s="239">
        <v>1</v>
      </c>
      <c r="BY268" s="239">
        <v>7</v>
      </c>
      <c r="BZ268" s="239">
        <v>20</v>
      </c>
      <c r="CA268" s="239">
        <v>35</v>
      </c>
      <c r="CB268" s="239">
        <v>11</v>
      </c>
      <c r="CC268" s="239">
        <v>21</v>
      </c>
      <c r="CT268" s="239">
        <v>452026</v>
      </c>
      <c r="CU268" s="239">
        <v>4975874</v>
      </c>
      <c r="CV268" s="239">
        <v>44.934679899999999</v>
      </c>
      <c r="CW268" s="239">
        <v>-93.608003999999994</v>
      </c>
      <c r="CX268" s="239" t="s">
        <v>379</v>
      </c>
      <c r="CY268" s="239" t="s">
        <v>3379</v>
      </c>
    </row>
    <row r="269" spans="1:103" x14ac:dyDescent="0.25">
      <c r="A269" s="239">
        <v>10916632</v>
      </c>
      <c r="B269" s="239">
        <v>4</v>
      </c>
      <c r="C269" s="239">
        <v>15</v>
      </c>
      <c r="D269" s="239">
        <v>8.3309999999999995</v>
      </c>
      <c r="E269" s="239">
        <v>27</v>
      </c>
      <c r="F269" s="239" t="s">
        <v>3161</v>
      </c>
      <c r="H269" s="239" t="s">
        <v>374</v>
      </c>
      <c r="I269" s="239">
        <v>25</v>
      </c>
      <c r="K269" s="239" t="s">
        <v>3380</v>
      </c>
      <c r="L269" s="239">
        <v>133580180</v>
      </c>
      <c r="M269" s="239">
        <v>12</v>
      </c>
      <c r="N269" s="239">
        <v>24</v>
      </c>
      <c r="O269" s="239">
        <v>2013</v>
      </c>
      <c r="P269" s="239" t="s">
        <v>391</v>
      </c>
      <c r="Q269" s="239">
        <v>11</v>
      </c>
      <c r="S269" s="239">
        <v>5</v>
      </c>
      <c r="T269" s="239">
        <v>0</v>
      </c>
      <c r="U269" s="239">
        <v>2</v>
      </c>
      <c r="V269" s="239">
        <v>10</v>
      </c>
      <c r="W269" s="239">
        <v>10</v>
      </c>
      <c r="X269" s="239">
        <v>2</v>
      </c>
      <c r="Y269" s="239">
        <v>1</v>
      </c>
      <c r="Z269" s="239">
        <v>1</v>
      </c>
      <c r="AA269" s="239">
        <v>1</v>
      </c>
      <c r="AB269" s="239">
        <v>2</v>
      </c>
      <c r="AC269" s="239">
        <v>98</v>
      </c>
      <c r="AD269" s="239" t="s">
        <v>3366</v>
      </c>
      <c r="AE269" s="239" t="s">
        <v>3367</v>
      </c>
      <c r="AF269" s="239" t="s">
        <v>2874</v>
      </c>
      <c r="AG269" s="239">
        <v>5</v>
      </c>
      <c r="AH269" s="239">
        <v>2</v>
      </c>
      <c r="AI269" s="239">
        <v>2</v>
      </c>
      <c r="AJ269" s="239">
        <v>4</v>
      </c>
      <c r="AK269" s="239">
        <v>21</v>
      </c>
      <c r="AL269" s="239">
        <v>63</v>
      </c>
      <c r="AM269" s="239" t="s">
        <v>384</v>
      </c>
      <c r="AN269" s="239">
        <v>5</v>
      </c>
      <c r="AO269" s="239">
        <v>7</v>
      </c>
      <c r="AP269" s="239">
        <v>1</v>
      </c>
      <c r="AS269" s="239">
        <v>5</v>
      </c>
      <c r="AT269" s="239">
        <v>98</v>
      </c>
      <c r="AU269" s="239">
        <v>35</v>
      </c>
      <c r="AV269" s="239">
        <v>11</v>
      </c>
      <c r="AW269" s="239">
        <v>21</v>
      </c>
      <c r="AX269" s="239">
        <v>2</v>
      </c>
      <c r="AY269" s="239">
        <v>3</v>
      </c>
      <c r="AZ269" s="239">
        <v>4</v>
      </c>
      <c r="BA269" s="239">
        <v>23</v>
      </c>
      <c r="BB269" s="239">
        <v>56</v>
      </c>
      <c r="BC269" s="239" t="s">
        <v>374</v>
      </c>
      <c r="BD269" s="239">
        <v>5</v>
      </c>
      <c r="BE269" s="239">
        <v>1</v>
      </c>
      <c r="BF269" s="239">
        <v>1</v>
      </c>
      <c r="BI269" s="239">
        <v>5</v>
      </c>
      <c r="BJ269" s="239">
        <v>98</v>
      </c>
      <c r="BK269" s="239">
        <v>35</v>
      </c>
      <c r="BL269" s="239">
        <v>11</v>
      </c>
      <c r="BM269" s="239">
        <v>21</v>
      </c>
      <c r="CT269" s="239">
        <v>452026</v>
      </c>
      <c r="CU269" s="239">
        <v>4975874</v>
      </c>
      <c r="CV269" s="239">
        <v>44.934679899999999</v>
      </c>
      <c r="CW269" s="239">
        <v>-93.608003999999994</v>
      </c>
      <c r="CX269" s="239" t="s">
        <v>379</v>
      </c>
      <c r="CY269" s="239" t="s">
        <v>3381</v>
      </c>
    </row>
    <row r="270" spans="1:103" x14ac:dyDescent="0.25">
      <c r="A270" s="239">
        <v>10941196</v>
      </c>
      <c r="B270" s="239">
        <v>4</v>
      </c>
      <c r="C270" s="239">
        <v>15</v>
      </c>
      <c r="D270" s="239">
        <v>8.3309999999999995</v>
      </c>
      <c r="E270" s="239">
        <v>27</v>
      </c>
      <c r="F270" s="239" t="s">
        <v>3161</v>
      </c>
      <c r="H270" s="239" t="s">
        <v>374</v>
      </c>
      <c r="I270" s="239">
        <v>25</v>
      </c>
      <c r="K270" s="239" t="s">
        <v>3382</v>
      </c>
      <c r="L270" s="239">
        <v>140150254</v>
      </c>
      <c r="M270" s="239">
        <v>1</v>
      </c>
      <c r="N270" s="239">
        <v>15</v>
      </c>
      <c r="O270" s="239">
        <v>2014</v>
      </c>
      <c r="P270" s="239" t="s">
        <v>375</v>
      </c>
      <c r="Q270" s="239">
        <v>19</v>
      </c>
      <c r="S270" s="239">
        <v>5</v>
      </c>
      <c r="T270" s="239">
        <v>0</v>
      </c>
      <c r="U270" s="239">
        <v>35</v>
      </c>
      <c r="V270" s="239">
        <v>3</v>
      </c>
      <c r="W270" s="239">
        <v>11</v>
      </c>
      <c r="X270" s="239">
        <v>3</v>
      </c>
      <c r="Y270" s="239">
        <v>4</v>
      </c>
      <c r="Z270" s="239">
        <v>4</v>
      </c>
      <c r="AB270" s="239">
        <v>3</v>
      </c>
      <c r="AC270" s="239">
        <v>98</v>
      </c>
      <c r="AD270" s="239" t="s">
        <v>3383</v>
      </c>
      <c r="AE270" s="239" t="s">
        <v>3384</v>
      </c>
      <c r="AF270" s="239" t="s">
        <v>2874</v>
      </c>
      <c r="AG270" s="239">
        <v>9</v>
      </c>
      <c r="AH270" s="239">
        <v>2</v>
      </c>
      <c r="AI270" s="239">
        <v>1</v>
      </c>
      <c r="AJ270" s="239">
        <v>3</v>
      </c>
      <c r="AK270" s="239">
        <v>24</v>
      </c>
      <c r="AL270" s="239">
        <v>53</v>
      </c>
      <c r="AM270" s="239" t="s">
        <v>384</v>
      </c>
      <c r="AN270" s="239">
        <v>5</v>
      </c>
      <c r="AO270" s="239">
        <v>2</v>
      </c>
      <c r="AS270" s="239">
        <v>6</v>
      </c>
      <c r="AT270" s="239">
        <v>20</v>
      </c>
      <c r="AU270" s="239">
        <v>35</v>
      </c>
      <c r="AV270" s="239">
        <v>11</v>
      </c>
      <c r="AW270" s="239">
        <v>21</v>
      </c>
      <c r="AX270" s="239">
        <v>2</v>
      </c>
      <c r="AY270" s="239">
        <v>3</v>
      </c>
      <c r="AZ270" s="239">
        <v>4</v>
      </c>
      <c r="BA270" s="239">
        <v>21</v>
      </c>
      <c r="BB270" s="239">
        <v>36</v>
      </c>
      <c r="BC270" s="239" t="s">
        <v>374</v>
      </c>
      <c r="BD270" s="239">
        <v>5</v>
      </c>
      <c r="BE270" s="239">
        <v>1</v>
      </c>
      <c r="BI270" s="239">
        <v>6</v>
      </c>
      <c r="BJ270" s="239">
        <v>20</v>
      </c>
      <c r="BK270" s="239">
        <v>35</v>
      </c>
      <c r="BL270" s="239">
        <v>11</v>
      </c>
      <c r="BM270" s="239">
        <v>21</v>
      </c>
      <c r="CT270" s="239">
        <v>452026</v>
      </c>
      <c r="CU270" s="239">
        <v>4975874</v>
      </c>
      <c r="CV270" s="239">
        <v>44.934679899999999</v>
      </c>
      <c r="CW270" s="239">
        <v>-93.608003999999994</v>
      </c>
      <c r="CX270" s="239" t="s">
        <v>379</v>
      </c>
      <c r="CY270" s="239" t="s">
        <v>3385</v>
      </c>
    </row>
    <row r="271" spans="1:103" x14ac:dyDescent="0.25">
      <c r="A271" s="239">
        <v>10957348</v>
      </c>
      <c r="B271" s="239">
        <v>4</v>
      </c>
      <c r="C271" s="239">
        <v>15</v>
      </c>
      <c r="D271" s="239">
        <v>8.3309999999999995</v>
      </c>
      <c r="E271" s="239">
        <v>27</v>
      </c>
      <c r="F271" s="239" t="s">
        <v>3161</v>
      </c>
      <c r="H271" s="239" t="s">
        <v>374</v>
      </c>
      <c r="I271" s="239">
        <v>25</v>
      </c>
      <c r="K271" s="239" t="s">
        <v>3386</v>
      </c>
      <c r="L271" s="239">
        <v>141260026</v>
      </c>
      <c r="M271" s="239">
        <v>5</v>
      </c>
      <c r="N271" s="239">
        <v>6</v>
      </c>
      <c r="O271" s="239">
        <v>2014</v>
      </c>
      <c r="P271" s="239" t="s">
        <v>391</v>
      </c>
      <c r="Q271" s="239">
        <v>8</v>
      </c>
      <c r="S271" s="239">
        <v>5</v>
      </c>
      <c r="T271" s="239">
        <v>0</v>
      </c>
      <c r="U271" s="239">
        <v>2</v>
      </c>
      <c r="V271" s="239">
        <v>10</v>
      </c>
      <c r="W271" s="239">
        <v>10</v>
      </c>
      <c r="X271" s="239">
        <v>3</v>
      </c>
      <c r="Y271" s="239">
        <v>1</v>
      </c>
      <c r="Z271" s="239">
        <v>2</v>
      </c>
      <c r="AB271" s="239">
        <v>1</v>
      </c>
      <c r="AC271" s="239">
        <v>98</v>
      </c>
      <c r="AD271" s="239" t="s">
        <v>2929</v>
      </c>
      <c r="AE271" s="239" t="s">
        <v>3270</v>
      </c>
      <c r="AF271" s="239" t="s">
        <v>2874</v>
      </c>
      <c r="AG271" s="239">
        <v>5</v>
      </c>
      <c r="AH271" s="239">
        <v>2</v>
      </c>
      <c r="AI271" s="239">
        <v>2</v>
      </c>
      <c r="AJ271" s="239">
        <v>1</v>
      </c>
      <c r="AK271" s="239">
        <v>24</v>
      </c>
      <c r="AL271" s="239">
        <v>27</v>
      </c>
      <c r="AM271" s="239" t="s">
        <v>384</v>
      </c>
      <c r="AN271" s="239">
        <v>5</v>
      </c>
      <c r="AO271" s="239">
        <v>2</v>
      </c>
      <c r="AS271" s="239">
        <v>7</v>
      </c>
      <c r="AT271" s="239">
        <v>20</v>
      </c>
      <c r="AU271" s="239">
        <v>35</v>
      </c>
      <c r="AV271" s="239">
        <v>11</v>
      </c>
      <c r="AW271" s="239">
        <v>21</v>
      </c>
      <c r="AX271" s="239">
        <v>2</v>
      </c>
      <c r="AY271" s="239">
        <v>2</v>
      </c>
      <c r="AZ271" s="239">
        <v>2</v>
      </c>
      <c r="BA271" s="239">
        <v>21</v>
      </c>
      <c r="BB271" s="239">
        <v>45</v>
      </c>
      <c r="BC271" s="239" t="s">
        <v>384</v>
      </c>
      <c r="BD271" s="239">
        <v>5</v>
      </c>
      <c r="BE271" s="239">
        <v>1</v>
      </c>
      <c r="BI271" s="239">
        <v>7</v>
      </c>
      <c r="BJ271" s="239">
        <v>20</v>
      </c>
      <c r="BK271" s="239">
        <v>35</v>
      </c>
      <c r="BL271" s="239">
        <v>11</v>
      </c>
      <c r="BM271" s="239">
        <v>21</v>
      </c>
      <c r="CT271" s="239">
        <v>452026</v>
      </c>
      <c r="CU271" s="239">
        <v>4975874</v>
      </c>
      <c r="CV271" s="239">
        <v>44.934679899999999</v>
      </c>
      <c r="CW271" s="239">
        <v>-93.608003999999994</v>
      </c>
      <c r="CX271" s="239" t="s">
        <v>379</v>
      </c>
      <c r="CY271" s="239" t="s">
        <v>3387</v>
      </c>
    </row>
    <row r="272" spans="1:103" x14ac:dyDescent="0.25">
      <c r="A272" s="239">
        <v>10957851</v>
      </c>
      <c r="B272" s="239">
        <v>4</v>
      </c>
      <c r="C272" s="239">
        <v>15</v>
      </c>
      <c r="D272" s="239">
        <v>8.3309999999999995</v>
      </c>
      <c r="E272" s="239">
        <v>27</v>
      </c>
      <c r="F272" s="239" t="s">
        <v>3161</v>
      </c>
      <c r="H272" s="239" t="s">
        <v>374</v>
      </c>
      <c r="I272" s="239">
        <v>25</v>
      </c>
      <c r="K272" s="239" t="s">
        <v>3388</v>
      </c>
      <c r="L272" s="239">
        <v>141350015</v>
      </c>
      <c r="M272" s="239">
        <v>5</v>
      </c>
      <c r="N272" s="239">
        <v>14</v>
      </c>
      <c r="O272" s="239">
        <v>2014</v>
      </c>
      <c r="P272" s="239" t="s">
        <v>375</v>
      </c>
      <c r="Q272" s="239">
        <v>13</v>
      </c>
      <c r="S272" s="239">
        <v>5</v>
      </c>
      <c r="T272" s="239">
        <v>0</v>
      </c>
      <c r="U272" s="239">
        <v>2</v>
      </c>
      <c r="V272" s="239">
        <v>3</v>
      </c>
      <c r="W272" s="239">
        <v>10</v>
      </c>
      <c r="X272" s="239">
        <v>90</v>
      </c>
      <c r="Y272" s="239">
        <v>1</v>
      </c>
      <c r="Z272" s="239">
        <v>1</v>
      </c>
      <c r="AA272" s="239">
        <v>1</v>
      </c>
      <c r="AB272" s="239">
        <v>1</v>
      </c>
      <c r="AC272" s="239">
        <v>98</v>
      </c>
      <c r="AD272" s="239" t="s">
        <v>3016</v>
      </c>
      <c r="AE272" s="239" t="s">
        <v>3350</v>
      </c>
      <c r="AF272" s="239" t="s">
        <v>2874</v>
      </c>
      <c r="AG272" s="239">
        <v>9</v>
      </c>
      <c r="AH272" s="239">
        <v>2</v>
      </c>
      <c r="AI272" s="239">
        <v>4</v>
      </c>
      <c r="AJ272" s="239">
        <v>4</v>
      </c>
      <c r="AK272" s="239">
        <v>23</v>
      </c>
      <c r="AL272" s="239">
        <v>32</v>
      </c>
      <c r="AM272" s="239" t="s">
        <v>384</v>
      </c>
      <c r="AN272" s="239">
        <v>5</v>
      </c>
      <c r="AO272" s="239">
        <v>2</v>
      </c>
      <c r="AS272" s="239">
        <v>7</v>
      </c>
      <c r="AT272" s="239">
        <v>98</v>
      </c>
      <c r="AU272" s="239">
        <v>35</v>
      </c>
      <c r="AV272" s="239">
        <v>11</v>
      </c>
      <c r="AW272" s="239">
        <v>21</v>
      </c>
      <c r="AX272" s="239">
        <v>2</v>
      </c>
      <c r="AY272" s="239">
        <v>3</v>
      </c>
      <c r="AZ272" s="239">
        <v>3</v>
      </c>
      <c r="BA272" s="239">
        <v>21</v>
      </c>
      <c r="BB272" s="239">
        <v>49</v>
      </c>
      <c r="BC272" s="239" t="s">
        <v>374</v>
      </c>
      <c r="BD272" s="239">
        <v>5</v>
      </c>
      <c r="BE272" s="239">
        <v>1</v>
      </c>
      <c r="BI272" s="239">
        <v>7</v>
      </c>
      <c r="BJ272" s="239">
        <v>98</v>
      </c>
      <c r="BK272" s="239">
        <v>35</v>
      </c>
      <c r="BL272" s="239">
        <v>11</v>
      </c>
      <c r="BM272" s="239">
        <v>21</v>
      </c>
      <c r="CT272" s="239">
        <v>452026</v>
      </c>
      <c r="CU272" s="239">
        <v>4975874</v>
      </c>
      <c r="CV272" s="239">
        <v>44.934679899999999</v>
      </c>
      <c r="CW272" s="239">
        <v>-93.608003999999994</v>
      </c>
      <c r="CX272" s="239" t="s">
        <v>379</v>
      </c>
      <c r="CY272" s="239" t="s">
        <v>3389</v>
      </c>
    </row>
    <row r="273" spans="1:103" x14ac:dyDescent="0.25">
      <c r="A273" s="239">
        <v>10987983</v>
      </c>
      <c r="B273" s="239">
        <v>4</v>
      </c>
      <c r="C273" s="239">
        <v>15</v>
      </c>
      <c r="D273" s="239">
        <v>8.3309999999999995</v>
      </c>
      <c r="E273" s="239">
        <v>27</v>
      </c>
      <c r="F273" s="239" t="s">
        <v>3161</v>
      </c>
      <c r="H273" s="239" t="s">
        <v>374</v>
      </c>
      <c r="I273" s="239">
        <v>25</v>
      </c>
      <c r="K273" s="239" t="s">
        <v>3390</v>
      </c>
      <c r="L273" s="239">
        <v>142890076</v>
      </c>
      <c r="M273" s="239">
        <v>10</v>
      </c>
      <c r="N273" s="239">
        <v>16</v>
      </c>
      <c r="O273" s="239">
        <v>2014</v>
      </c>
      <c r="P273" s="239" t="s">
        <v>416</v>
      </c>
      <c r="Q273" s="239">
        <v>9</v>
      </c>
      <c r="S273" s="239">
        <v>5</v>
      </c>
      <c r="T273" s="239">
        <v>0</v>
      </c>
      <c r="U273" s="239">
        <v>2</v>
      </c>
      <c r="V273" s="239">
        <v>10</v>
      </c>
      <c r="W273" s="239">
        <v>10</v>
      </c>
      <c r="X273" s="239">
        <v>2</v>
      </c>
      <c r="Y273" s="239">
        <v>1</v>
      </c>
      <c r="Z273" s="239">
        <v>1</v>
      </c>
      <c r="AB273" s="239">
        <v>1</v>
      </c>
      <c r="AC273" s="239">
        <v>98</v>
      </c>
      <c r="AD273" s="239" t="s">
        <v>3002</v>
      </c>
      <c r="AE273" s="239" t="s">
        <v>3302</v>
      </c>
      <c r="AF273" s="239" t="s">
        <v>2874</v>
      </c>
      <c r="AG273" s="239">
        <v>5</v>
      </c>
      <c r="AH273" s="239">
        <v>2</v>
      </c>
      <c r="AI273" s="239">
        <v>2</v>
      </c>
      <c r="AJ273" s="239">
        <v>2</v>
      </c>
      <c r="AK273" s="239">
        <v>24</v>
      </c>
      <c r="AL273" s="239">
        <v>64</v>
      </c>
      <c r="AM273" s="239" t="s">
        <v>384</v>
      </c>
      <c r="AN273" s="239">
        <v>5</v>
      </c>
      <c r="AO273" s="239">
        <v>2</v>
      </c>
      <c r="AS273" s="239">
        <v>7</v>
      </c>
      <c r="AT273" s="239">
        <v>98</v>
      </c>
      <c r="AU273" s="239">
        <v>40</v>
      </c>
      <c r="AV273" s="239">
        <v>11</v>
      </c>
      <c r="AW273" s="239">
        <v>21</v>
      </c>
      <c r="AX273" s="239">
        <v>2</v>
      </c>
      <c r="AY273" s="239">
        <v>3</v>
      </c>
      <c r="AZ273" s="239">
        <v>2</v>
      </c>
      <c r="BA273" s="239">
        <v>21</v>
      </c>
      <c r="BB273" s="239">
        <v>55</v>
      </c>
      <c r="BC273" s="239" t="s">
        <v>374</v>
      </c>
      <c r="BD273" s="239">
        <v>5</v>
      </c>
      <c r="BE273" s="239">
        <v>1</v>
      </c>
      <c r="BI273" s="239">
        <v>7</v>
      </c>
      <c r="BJ273" s="239">
        <v>98</v>
      </c>
      <c r="BK273" s="239">
        <v>40</v>
      </c>
      <c r="BL273" s="239">
        <v>11</v>
      </c>
      <c r="BM273" s="239">
        <v>21</v>
      </c>
      <c r="CT273" s="239">
        <v>452026</v>
      </c>
      <c r="CU273" s="239">
        <v>4975874</v>
      </c>
      <c r="CV273" s="239">
        <v>44.934679899999999</v>
      </c>
      <c r="CW273" s="239">
        <v>-93.608003999999994</v>
      </c>
      <c r="CX273" s="239" t="s">
        <v>379</v>
      </c>
      <c r="CY273" s="239" t="s">
        <v>3391</v>
      </c>
    </row>
    <row r="274" spans="1:103" x14ac:dyDescent="0.25">
      <c r="A274" s="239">
        <v>10989311</v>
      </c>
      <c r="B274" s="239">
        <v>4</v>
      </c>
      <c r="C274" s="239">
        <v>15</v>
      </c>
      <c r="D274" s="239">
        <v>8.3309999999999995</v>
      </c>
      <c r="E274" s="239">
        <v>27</v>
      </c>
      <c r="F274" s="239" t="s">
        <v>3161</v>
      </c>
      <c r="H274" s="239" t="s">
        <v>374</v>
      </c>
      <c r="I274" s="239">
        <v>25</v>
      </c>
      <c r="K274" s="239" t="s">
        <v>3392</v>
      </c>
      <c r="L274" s="239">
        <v>143000122</v>
      </c>
      <c r="M274" s="239">
        <v>10</v>
      </c>
      <c r="N274" s="239">
        <v>22</v>
      </c>
      <c r="O274" s="239">
        <v>2014</v>
      </c>
      <c r="P274" s="239" t="s">
        <v>375</v>
      </c>
      <c r="Q274" s="239">
        <v>19</v>
      </c>
      <c r="R274" s="239" t="s">
        <v>376</v>
      </c>
      <c r="S274" s="239">
        <v>5</v>
      </c>
      <c r="T274" s="239">
        <v>0</v>
      </c>
      <c r="U274" s="239">
        <v>2</v>
      </c>
      <c r="V274" s="239">
        <v>1</v>
      </c>
      <c r="W274" s="239">
        <v>10</v>
      </c>
      <c r="X274" s="239">
        <v>2</v>
      </c>
      <c r="Y274" s="239">
        <v>4</v>
      </c>
      <c r="Z274" s="239">
        <v>1</v>
      </c>
      <c r="AA274" s="239">
        <v>1</v>
      </c>
      <c r="AB274" s="239">
        <v>1</v>
      </c>
      <c r="AC274" s="239">
        <v>98</v>
      </c>
      <c r="AD274" s="239" t="s">
        <v>3016</v>
      </c>
      <c r="AE274" s="239" t="s">
        <v>3350</v>
      </c>
      <c r="AF274" s="239" t="s">
        <v>2874</v>
      </c>
      <c r="AG274" s="239">
        <v>7</v>
      </c>
      <c r="AH274" s="239">
        <v>2</v>
      </c>
      <c r="AI274" s="239">
        <v>2</v>
      </c>
      <c r="AJ274" s="239">
        <v>4</v>
      </c>
      <c r="AK274" s="239">
        <v>21</v>
      </c>
      <c r="AL274" s="239">
        <v>53</v>
      </c>
      <c r="AM274" s="239" t="s">
        <v>374</v>
      </c>
      <c r="AN274" s="239">
        <v>5</v>
      </c>
      <c r="AO274" s="239">
        <v>15</v>
      </c>
      <c r="AP274" s="239">
        <v>5</v>
      </c>
      <c r="AS274" s="239">
        <v>7</v>
      </c>
      <c r="AT274" s="239">
        <v>90</v>
      </c>
      <c r="AU274" s="239">
        <v>35</v>
      </c>
      <c r="AV274" s="239">
        <v>11</v>
      </c>
      <c r="AW274" s="239">
        <v>21</v>
      </c>
      <c r="AX274" s="239">
        <v>2</v>
      </c>
      <c r="AY274" s="239">
        <v>3</v>
      </c>
      <c r="AZ274" s="239">
        <v>4</v>
      </c>
      <c r="BA274" s="239">
        <v>8</v>
      </c>
      <c r="BB274" s="239">
        <v>27</v>
      </c>
      <c r="BC274" s="239" t="s">
        <v>374</v>
      </c>
      <c r="BD274" s="239">
        <v>5</v>
      </c>
      <c r="BE274" s="239">
        <v>1</v>
      </c>
      <c r="BF274" s="239">
        <v>1</v>
      </c>
      <c r="BI274" s="239">
        <v>7</v>
      </c>
      <c r="BJ274" s="239">
        <v>90</v>
      </c>
      <c r="BK274" s="239">
        <v>35</v>
      </c>
      <c r="BL274" s="239">
        <v>11</v>
      </c>
      <c r="BM274" s="239">
        <v>21</v>
      </c>
      <c r="CT274" s="239">
        <v>452026</v>
      </c>
      <c r="CU274" s="239">
        <v>4975874</v>
      </c>
      <c r="CV274" s="239">
        <v>44.934679899999999</v>
      </c>
      <c r="CW274" s="239">
        <v>-93.608003999999994</v>
      </c>
      <c r="CX274" s="239" t="s">
        <v>379</v>
      </c>
      <c r="CY274" s="239" t="s">
        <v>3393</v>
      </c>
    </row>
    <row r="275" spans="1:103" x14ac:dyDescent="0.25">
      <c r="A275" s="239">
        <v>11024910</v>
      </c>
      <c r="B275" s="239">
        <v>4</v>
      </c>
      <c r="C275" s="239">
        <v>15</v>
      </c>
      <c r="D275" s="239">
        <v>8.3309999999999995</v>
      </c>
      <c r="E275" s="239">
        <v>27</v>
      </c>
      <c r="F275" s="239" t="s">
        <v>3161</v>
      </c>
      <c r="H275" s="239" t="s">
        <v>374</v>
      </c>
      <c r="I275" s="239">
        <v>25</v>
      </c>
      <c r="K275" s="239" t="s">
        <v>3394</v>
      </c>
      <c r="L275" s="239">
        <v>150140335</v>
      </c>
      <c r="M275" s="239">
        <v>1</v>
      </c>
      <c r="N275" s="239">
        <v>9</v>
      </c>
      <c r="O275" s="239">
        <v>2015</v>
      </c>
      <c r="P275" s="239" t="s">
        <v>383</v>
      </c>
      <c r="Q275" s="239">
        <v>18</v>
      </c>
      <c r="S275" s="239">
        <v>4</v>
      </c>
      <c r="T275" s="239">
        <v>0</v>
      </c>
      <c r="U275" s="239">
        <v>3</v>
      </c>
      <c r="V275" s="239">
        <v>90</v>
      </c>
      <c r="W275" s="239">
        <v>10</v>
      </c>
      <c r="X275" s="239">
        <v>2</v>
      </c>
      <c r="Y275" s="239">
        <v>4</v>
      </c>
      <c r="Z275" s="239">
        <v>2</v>
      </c>
      <c r="AB275" s="239">
        <v>1</v>
      </c>
      <c r="AC275" s="239">
        <v>98</v>
      </c>
      <c r="AD275" s="239" t="s">
        <v>3395</v>
      </c>
      <c r="AE275" s="239" t="s">
        <v>2929</v>
      </c>
      <c r="AF275" s="239" t="s">
        <v>2874</v>
      </c>
      <c r="AG275" s="239">
        <v>90</v>
      </c>
      <c r="AH275" s="239">
        <v>2</v>
      </c>
      <c r="AI275" s="239">
        <v>1</v>
      </c>
      <c r="AJ275" s="239">
        <v>5</v>
      </c>
      <c r="AK275" s="239">
        <v>23</v>
      </c>
      <c r="AL275" s="239">
        <v>79</v>
      </c>
      <c r="AM275" s="239" t="s">
        <v>374</v>
      </c>
      <c r="AN275" s="239">
        <v>5</v>
      </c>
      <c r="AO275" s="239">
        <v>2</v>
      </c>
      <c r="AS275" s="239">
        <v>7</v>
      </c>
      <c r="AT275" s="239">
        <v>20</v>
      </c>
      <c r="AU275" s="239">
        <v>35</v>
      </c>
      <c r="AV275" s="239">
        <v>11</v>
      </c>
      <c r="AW275" s="239">
        <v>21</v>
      </c>
      <c r="AX275" s="239">
        <v>2</v>
      </c>
      <c r="AY275" s="239">
        <v>4</v>
      </c>
      <c r="AZ275" s="239">
        <v>3</v>
      </c>
      <c r="BA275" s="239">
        <v>21</v>
      </c>
      <c r="BB275" s="239">
        <v>37</v>
      </c>
      <c r="BC275" s="239" t="s">
        <v>384</v>
      </c>
      <c r="BD275" s="239">
        <v>5</v>
      </c>
      <c r="BE275" s="239">
        <v>1</v>
      </c>
      <c r="BI275" s="239">
        <v>7</v>
      </c>
      <c r="BJ275" s="239">
        <v>20</v>
      </c>
      <c r="BK275" s="239">
        <v>35</v>
      </c>
      <c r="BL275" s="239">
        <v>11</v>
      </c>
      <c r="BM275" s="239">
        <v>21</v>
      </c>
      <c r="BN275" s="239">
        <v>3</v>
      </c>
      <c r="BO275" s="239">
        <v>12</v>
      </c>
      <c r="BP275" s="239">
        <v>3</v>
      </c>
      <c r="BQ275" s="239">
        <v>1</v>
      </c>
      <c r="BR275" s="239">
        <v>60</v>
      </c>
      <c r="BS275" s="239" t="s">
        <v>374</v>
      </c>
      <c r="BT275" s="239">
        <v>5</v>
      </c>
      <c r="BU275" s="239">
        <v>1</v>
      </c>
      <c r="BY275" s="239">
        <v>7</v>
      </c>
      <c r="BZ275" s="239">
        <v>20</v>
      </c>
      <c r="CA275" s="239">
        <v>35</v>
      </c>
      <c r="CB275" s="239">
        <v>11</v>
      </c>
      <c r="CC275" s="239">
        <v>21</v>
      </c>
      <c r="CT275" s="239">
        <v>452026</v>
      </c>
      <c r="CU275" s="239">
        <v>4975874</v>
      </c>
      <c r="CV275" s="239">
        <v>44.934679899999999</v>
      </c>
      <c r="CW275" s="239">
        <v>-93.608003999999994</v>
      </c>
      <c r="CX275" s="239" t="s">
        <v>379</v>
      </c>
      <c r="CY275" s="239" t="s">
        <v>3396</v>
      </c>
    </row>
    <row r="276" spans="1:103" x14ac:dyDescent="0.25">
      <c r="A276" s="239">
        <v>11041694</v>
      </c>
      <c r="B276" s="239">
        <v>4</v>
      </c>
      <c r="C276" s="239">
        <v>15</v>
      </c>
      <c r="D276" s="239">
        <v>8.3309999999999995</v>
      </c>
      <c r="E276" s="239">
        <v>27</v>
      </c>
      <c r="F276" s="239" t="s">
        <v>3161</v>
      </c>
      <c r="H276" s="239" t="s">
        <v>374</v>
      </c>
      <c r="I276" s="239">
        <v>25</v>
      </c>
      <c r="K276" s="239">
        <v>15005766</v>
      </c>
      <c r="L276" s="239">
        <v>151480143</v>
      </c>
      <c r="M276" s="239">
        <v>5</v>
      </c>
      <c r="N276" s="239">
        <v>28</v>
      </c>
      <c r="O276" s="239">
        <v>2015</v>
      </c>
      <c r="P276" s="239" t="s">
        <v>416</v>
      </c>
      <c r="Q276" s="239">
        <v>16</v>
      </c>
      <c r="R276" s="239" t="s">
        <v>393</v>
      </c>
      <c r="S276" s="239">
        <v>5</v>
      </c>
      <c r="T276" s="239">
        <v>0</v>
      </c>
      <c r="U276" s="239">
        <v>2</v>
      </c>
      <c r="V276" s="239">
        <v>98</v>
      </c>
      <c r="W276" s="239">
        <v>10</v>
      </c>
      <c r="X276" s="239">
        <v>4</v>
      </c>
      <c r="Y276" s="239">
        <v>1</v>
      </c>
      <c r="Z276" s="239">
        <v>1</v>
      </c>
      <c r="AB276" s="239">
        <v>1</v>
      </c>
      <c r="AC276" s="239">
        <v>98</v>
      </c>
      <c r="AD276" s="239" t="s">
        <v>2895</v>
      </c>
      <c r="AE276" s="239" t="s">
        <v>3397</v>
      </c>
      <c r="AF276" s="239" t="s">
        <v>2874</v>
      </c>
      <c r="AG276" s="239">
        <v>90</v>
      </c>
      <c r="AH276" s="239">
        <v>2</v>
      </c>
      <c r="AI276" s="239">
        <v>2</v>
      </c>
      <c r="AJ276" s="239">
        <v>1</v>
      </c>
      <c r="AK276" s="239">
        <v>24</v>
      </c>
      <c r="AL276" s="239">
        <v>46</v>
      </c>
      <c r="AM276" s="239" t="s">
        <v>384</v>
      </c>
      <c r="AN276" s="239">
        <v>5</v>
      </c>
      <c r="AO276" s="239">
        <v>2</v>
      </c>
      <c r="AS276" s="239">
        <v>7</v>
      </c>
      <c r="AT276" s="239">
        <v>20</v>
      </c>
      <c r="AU276" s="239">
        <v>35</v>
      </c>
      <c r="AV276" s="239">
        <v>11</v>
      </c>
      <c r="AW276" s="239">
        <v>21</v>
      </c>
      <c r="AX276" s="239">
        <v>2</v>
      </c>
      <c r="AY276" s="239">
        <v>1</v>
      </c>
      <c r="AZ276" s="239">
        <v>3</v>
      </c>
      <c r="BA276" s="239">
        <v>21</v>
      </c>
      <c r="BB276" s="239">
        <v>93</v>
      </c>
      <c r="BC276" s="239" t="s">
        <v>374</v>
      </c>
      <c r="BD276" s="239">
        <v>5</v>
      </c>
      <c r="BE276" s="239">
        <v>1</v>
      </c>
      <c r="BI276" s="239">
        <v>7</v>
      </c>
      <c r="BJ276" s="239">
        <v>20</v>
      </c>
      <c r="BK276" s="239">
        <v>35</v>
      </c>
      <c r="BL276" s="239">
        <v>11</v>
      </c>
      <c r="BM276" s="239">
        <v>21</v>
      </c>
      <c r="CT276" s="239">
        <v>452026</v>
      </c>
      <c r="CU276" s="239">
        <v>4975874</v>
      </c>
      <c r="CV276" s="239">
        <v>44.934679899999999</v>
      </c>
      <c r="CW276" s="239">
        <v>-93.608003999999994</v>
      </c>
      <c r="CX276" s="239" t="s">
        <v>379</v>
      </c>
      <c r="CY276" s="239" t="s">
        <v>3398</v>
      </c>
    </row>
    <row r="277" spans="1:103" x14ac:dyDescent="0.25">
      <c r="A277" s="239">
        <v>11050155</v>
      </c>
      <c r="B277" s="239">
        <v>4</v>
      </c>
      <c r="C277" s="239">
        <v>15</v>
      </c>
      <c r="D277" s="239">
        <v>8.3309999999999995</v>
      </c>
      <c r="E277" s="239">
        <v>27</v>
      </c>
      <c r="F277" s="239" t="s">
        <v>3161</v>
      </c>
      <c r="H277" s="239" t="s">
        <v>374</v>
      </c>
      <c r="I277" s="239">
        <v>25</v>
      </c>
      <c r="K277" s="239">
        <v>15006663</v>
      </c>
      <c r="L277" s="239">
        <v>151670104</v>
      </c>
      <c r="M277" s="239">
        <v>6</v>
      </c>
      <c r="N277" s="239">
        <v>16</v>
      </c>
      <c r="O277" s="239">
        <v>2015</v>
      </c>
      <c r="P277" s="239" t="s">
        <v>391</v>
      </c>
      <c r="Q277" s="239">
        <v>9</v>
      </c>
      <c r="R277" s="239" t="s">
        <v>512</v>
      </c>
      <c r="S277" s="239">
        <v>4</v>
      </c>
      <c r="T277" s="239">
        <v>0</v>
      </c>
      <c r="U277" s="239">
        <v>2</v>
      </c>
      <c r="V277" s="239">
        <v>5</v>
      </c>
      <c r="W277" s="239">
        <v>10</v>
      </c>
      <c r="X277" s="239">
        <v>15</v>
      </c>
      <c r="Y277" s="239">
        <v>1</v>
      </c>
      <c r="Z277" s="239">
        <v>1</v>
      </c>
      <c r="AA277" s="239">
        <v>1</v>
      </c>
      <c r="AB277" s="239">
        <v>1</v>
      </c>
      <c r="AC277" s="239">
        <v>98</v>
      </c>
      <c r="AD277" s="239" t="s">
        <v>3399</v>
      </c>
      <c r="AE277" s="239" t="s">
        <v>3400</v>
      </c>
      <c r="AF277" s="239" t="s">
        <v>2874</v>
      </c>
      <c r="AG277" s="239">
        <v>10</v>
      </c>
      <c r="AH277" s="239">
        <v>2</v>
      </c>
      <c r="AI277" s="239">
        <v>4</v>
      </c>
      <c r="AJ277" s="239">
        <v>2</v>
      </c>
      <c r="AK277" s="239">
        <v>24</v>
      </c>
      <c r="AL277" s="239">
        <v>25</v>
      </c>
      <c r="AM277" s="239" t="s">
        <v>374</v>
      </c>
      <c r="AN277" s="239">
        <v>5</v>
      </c>
      <c r="AO277" s="239">
        <v>1</v>
      </c>
      <c r="AP277" s="239">
        <v>1</v>
      </c>
      <c r="AS277" s="239">
        <v>4</v>
      </c>
      <c r="AT277" s="239">
        <v>20</v>
      </c>
      <c r="AU277" s="239">
        <v>30</v>
      </c>
      <c r="AV277" s="239">
        <v>11</v>
      </c>
      <c r="AW277" s="239">
        <v>21</v>
      </c>
      <c r="AX277" s="239">
        <v>2</v>
      </c>
      <c r="AY277" s="239">
        <v>4</v>
      </c>
      <c r="AZ277" s="239">
        <v>2</v>
      </c>
      <c r="BA277" s="239">
        <v>21</v>
      </c>
      <c r="BB277" s="239">
        <v>36</v>
      </c>
      <c r="BC277" s="239" t="s">
        <v>384</v>
      </c>
      <c r="BD277" s="239">
        <v>5</v>
      </c>
      <c r="BE277" s="239">
        <v>1</v>
      </c>
      <c r="BF277" s="239">
        <v>1</v>
      </c>
      <c r="BI277" s="239">
        <v>4</v>
      </c>
      <c r="BJ277" s="239">
        <v>20</v>
      </c>
      <c r="BK277" s="239">
        <v>30</v>
      </c>
      <c r="BL277" s="239">
        <v>11</v>
      </c>
      <c r="BM277" s="239">
        <v>21</v>
      </c>
      <c r="CT277" s="239">
        <v>452026</v>
      </c>
      <c r="CU277" s="239">
        <v>4975874</v>
      </c>
      <c r="CV277" s="239">
        <v>44.934679899999999</v>
      </c>
      <c r="CW277" s="239">
        <v>-93.608003999999994</v>
      </c>
      <c r="CX277" s="239" t="s">
        <v>379</v>
      </c>
      <c r="CY277" s="239" t="s">
        <v>3401</v>
      </c>
    </row>
    <row r="278" spans="1:103" x14ac:dyDescent="0.25">
      <c r="A278" s="239">
        <v>11064117</v>
      </c>
      <c r="B278" s="239">
        <v>4</v>
      </c>
      <c r="C278" s="239">
        <v>15</v>
      </c>
      <c r="D278" s="239">
        <v>8.3309999999999995</v>
      </c>
      <c r="E278" s="239">
        <v>27</v>
      </c>
      <c r="F278" s="239" t="s">
        <v>3161</v>
      </c>
      <c r="H278" s="239" t="s">
        <v>374</v>
      </c>
      <c r="I278" s="239">
        <v>25</v>
      </c>
      <c r="K278" s="239">
        <v>15010211</v>
      </c>
      <c r="L278" s="239">
        <v>152410079</v>
      </c>
      <c r="M278" s="239">
        <v>8</v>
      </c>
      <c r="N278" s="239">
        <v>29</v>
      </c>
      <c r="O278" s="239">
        <v>2015</v>
      </c>
      <c r="P278" s="239" t="s">
        <v>386</v>
      </c>
      <c r="Q278" s="239">
        <v>13</v>
      </c>
      <c r="S278" s="239">
        <v>5</v>
      </c>
      <c r="T278" s="239">
        <v>0</v>
      </c>
      <c r="U278" s="239">
        <v>2</v>
      </c>
      <c r="V278" s="239">
        <v>1</v>
      </c>
      <c r="W278" s="239">
        <v>10</v>
      </c>
      <c r="X278" s="239">
        <v>90</v>
      </c>
      <c r="Y278" s="239">
        <v>1</v>
      </c>
      <c r="Z278" s="239">
        <v>1</v>
      </c>
      <c r="AA278" s="239">
        <v>1</v>
      </c>
      <c r="AB278" s="239">
        <v>1</v>
      </c>
      <c r="AC278" s="239">
        <v>98</v>
      </c>
      <c r="AD278" s="239" t="s">
        <v>3297</v>
      </c>
      <c r="AE278" s="239" t="s">
        <v>3402</v>
      </c>
      <c r="AF278" s="239" t="s">
        <v>2874</v>
      </c>
      <c r="AG278" s="239">
        <v>7</v>
      </c>
      <c r="AH278" s="239">
        <v>2</v>
      </c>
      <c r="AI278" s="239">
        <v>2</v>
      </c>
      <c r="AJ278" s="239">
        <v>3</v>
      </c>
      <c r="AK278" s="239">
        <v>8</v>
      </c>
      <c r="AL278" s="239">
        <v>35</v>
      </c>
      <c r="AM278" s="239" t="s">
        <v>374</v>
      </c>
      <c r="AN278" s="239">
        <v>5</v>
      </c>
      <c r="AO278" s="239">
        <v>1</v>
      </c>
      <c r="AS278" s="239">
        <v>7</v>
      </c>
      <c r="AT278" s="239">
        <v>98</v>
      </c>
      <c r="AU278" s="239">
        <v>35</v>
      </c>
      <c r="AV278" s="239">
        <v>11</v>
      </c>
      <c r="AW278" s="239">
        <v>21</v>
      </c>
      <c r="AX278" s="239">
        <v>2</v>
      </c>
      <c r="AY278" s="239">
        <v>3</v>
      </c>
      <c r="AZ278" s="239">
        <v>3</v>
      </c>
      <c r="BA278" s="239">
        <v>21</v>
      </c>
      <c r="BB278" s="239">
        <v>50</v>
      </c>
      <c r="BC278" s="239" t="s">
        <v>384</v>
      </c>
      <c r="BD278" s="239">
        <v>5</v>
      </c>
      <c r="BE278" s="239">
        <v>15</v>
      </c>
      <c r="BF278" s="239">
        <v>5</v>
      </c>
      <c r="BI278" s="239">
        <v>7</v>
      </c>
      <c r="BJ278" s="239">
        <v>98</v>
      </c>
      <c r="BK278" s="239">
        <v>35</v>
      </c>
      <c r="BL278" s="239">
        <v>11</v>
      </c>
      <c r="BM278" s="239">
        <v>21</v>
      </c>
      <c r="CT278" s="239">
        <v>452026</v>
      </c>
      <c r="CU278" s="239">
        <v>4975874</v>
      </c>
      <c r="CV278" s="239">
        <v>44.934679899999999</v>
      </c>
      <c r="CW278" s="239">
        <v>-93.608003999999994</v>
      </c>
      <c r="CX278" s="239" t="s">
        <v>379</v>
      </c>
      <c r="CY278" s="239" t="s">
        <v>3403</v>
      </c>
    </row>
    <row r="279" spans="1:103" x14ac:dyDescent="0.25">
      <c r="A279" s="239">
        <v>11067031</v>
      </c>
      <c r="B279" s="239">
        <v>4</v>
      </c>
      <c r="C279" s="239">
        <v>15</v>
      </c>
      <c r="D279" s="239">
        <v>8.3309999999999995</v>
      </c>
      <c r="E279" s="239">
        <v>27</v>
      </c>
      <c r="F279" s="239" t="s">
        <v>3161</v>
      </c>
      <c r="H279" s="239" t="s">
        <v>374</v>
      </c>
      <c r="I279" s="239">
        <v>25</v>
      </c>
      <c r="K279" s="239">
        <v>15010787</v>
      </c>
      <c r="L279" s="239">
        <v>152560053</v>
      </c>
      <c r="M279" s="239">
        <v>9</v>
      </c>
      <c r="N279" s="239">
        <v>13</v>
      </c>
      <c r="O279" s="239">
        <v>2015</v>
      </c>
      <c r="P279" s="239" t="s">
        <v>389</v>
      </c>
      <c r="Q279" s="239">
        <v>12</v>
      </c>
      <c r="R279" s="239" t="s">
        <v>376</v>
      </c>
      <c r="S279" s="239">
        <v>5</v>
      </c>
      <c r="T279" s="239">
        <v>0</v>
      </c>
      <c r="U279" s="239">
        <v>2</v>
      </c>
      <c r="V279" s="239">
        <v>10</v>
      </c>
      <c r="W279" s="239">
        <v>10</v>
      </c>
      <c r="X279" s="239">
        <v>2</v>
      </c>
      <c r="Y279" s="239">
        <v>1</v>
      </c>
      <c r="Z279" s="239">
        <v>2</v>
      </c>
      <c r="AB279" s="239">
        <v>1</v>
      </c>
      <c r="AC279" s="239">
        <v>98</v>
      </c>
      <c r="AD279" s="239" t="s">
        <v>3404</v>
      </c>
      <c r="AE279" s="239" t="s">
        <v>3350</v>
      </c>
      <c r="AF279" s="239" t="s">
        <v>2874</v>
      </c>
      <c r="AG279" s="239">
        <v>5</v>
      </c>
      <c r="AH279" s="239">
        <v>2</v>
      </c>
      <c r="AI279" s="239">
        <v>2</v>
      </c>
      <c r="AJ279" s="239">
        <v>4</v>
      </c>
      <c r="AK279" s="239">
        <v>21</v>
      </c>
      <c r="AL279" s="239">
        <v>74</v>
      </c>
      <c r="AM279" s="239" t="s">
        <v>374</v>
      </c>
      <c r="AN279" s="239">
        <v>5</v>
      </c>
      <c r="AO279" s="239">
        <v>1</v>
      </c>
      <c r="AS279" s="239">
        <v>7</v>
      </c>
      <c r="AT279" s="239">
        <v>98</v>
      </c>
      <c r="AU279" s="239">
        <v>35</v>
      </c>
      <c r="AV279" s="239">
        <v>11</v>
      </c>
      <c r="AW279" s="239">
        <v>21</v>
      </c>
      <c r="AX279" s="239">
        <v>2</v>
      </c>
      <c r="AY279" s="239">
        <v>2</v>
      </c>
      <c r="AZ279" s="239">
        <v>4</v>
      </c>
      <c r="BA279" s="239">
        <v>6</v>
      </c>
      <c r="BB279" s="239">
        <v>34</v>
      </c>
      <c r="BC279" s="239" t="s">
        <v>374</v>
      </c>
      <c r="BD279" s="239">
        <v>5</v>
      </c>
      <c r="BE279" s="239">
        <v>2</v>
      </c>
      <c r="BF279" s="239">
        <v>9</v>
      </c>
      <c r="BI279" s="239">
        <v>7</v>
      </c>
      <c r="BJ279" s="239">
        <v>98</v>
      </c>
      <c r="BK279" s="239">
        <v>35</v>
      </c>
      <c r="BL279" s="239">
        <v>11</v>
      </c>
      <c r="BM279" s="239">
        <v>21</v>
      </c>
      <c r="CT279" s="239">
        <v>452026</v>
      </c>
      <c r="CU279" s="239">
        <v>4975874</v>
      </c>
      <c r="CV279" s="239">
        <v>44.934679899999999</v>
      </c>
      <c r="CW279" s="239">
        <v>-93.608003999999994</v>
      </c>
      <c r="CX279" s="239" t="s">
        <v>379</v>
      </c>
      <c r="CY279" s="239" t="s">
        <v>3405</v>
      </c>
    </row>
    <row r="280" spans="1:103" x14ac:dyDescent="0.25">
      <c r="A280" s="239">
        <v>11070166</v>
      </c>
      <c r="B280" s="239">
        <v>4</v>
      </c>
      <c r="C280" s="239">
        <v>15</v>
      </c>
      <c r="D280" s="239">
        <v>8.3309999999999995</v>
      </c>
      <c r="E280" s="239">
        <v>27</v>
      </c>
      <c r="F280" s="239" t="s">
        <v>3161</v>
      </c>
      <c r="H280" s="239" t="s">
        <v>374</v>
      </c>
      <c r="I280" s="239">
        <v>25</v>
      </c>
      <c r="K280" s="239">
        <v>15011777</v>
      </c>
      <c r="L280" s="239">
        <v>152790052</v>
      </c>
      <c r="M280" s="239">
        <v>10</v>
      </c>
      <c r="N280" s="239">
        <v>6</v>
      </c>
      <c r="O280" s="239">
        <v>2015</v>
      </c>
      <c r="P280" s="239" t="s">
        <v>391</v>
      </c>
      <c r="Q280" s="239">
        <v>9</v>
      </c>
      <c r="R280" s="239" t="s">
        <v>393</v>
      </c>
      <c r="S280" s="239">
        <v>5</v>
      </c>
      <c r="T280" s="239">
        <v>0</v>
      </c>
      <c r="U280" s="239">
        <v>2</v>
      </c>
      <c r="V280" s="239">
        <v>98</v>
      </c>
      <c r="W280" s="239">
        <v>10</v>
      </c>
      <c r="X280" s="239">
        <v>4</v>
      </c>
      <c r="Y280" s="239">
        <v>1</v>
      </c>
      <c r="Z280" s="239">
        <v>2</v>
      </c>
      <c r="AB280" s="239">
        <v>1</v>
      </c>
      <c r="AC280" s="239">
        <v>98</v>
      </c>
      <c r="AD280" s="239" t="s">
        <v>2922</v>
      </c>
      <c r="AE280" s="239" t="s">
        <v>3397</v>
      </c>
      <c r="AF280" s="239" t="s">
        <v>2874</v>
      </c>
      <c r="AG280" s="239">
        <v>90</v>
      </c>
      <c r="AH280" s="239">
        <v>2</v>
      </c>
      <c r="AI280" s="239">
        <v>2</v>
      </c>
      <c r="AJ280" s="239">
        <v>3</v>
      </c>
      <c r="AK280" s="239">
        <v>21</v>
      </c>
      <c r="AL280" s="239">
        <v>77</v>
      </c>
      <c r="AM280" s="239" t="s">
        <v>374</v>
      </c>
      <c r="AN280" s="239">
        <v>5</v>
      </c>
      <c r="AO280" s="239">
        <v>15</v>
      </c>
      <c r="AS280" s="239">
        <v>7</v>
      </c>
      <c r="AT280" s="239">
        <v>20</v>
      </c>
      <c r="AU280" s="239">
        <v>35</v>
      </c>
      <c r="AV280" s="239">
        <v>11</v>
      </c>
      <c r="AW280" s="239">
        <v>21</v>
      </c>
      <c r="AX280" s="239">
        <v>2</v>
      </c>
      <c r="AY280" s="239">
        <v>4</v>
      </c>
      <c r="AZ280" s="239">
        <v>3</v>
      </c>
      <c r="BA280" s="239">
        <v>8</v>
      </c>
      <c r="BB280" s="239">
        <v>34</v>
      </c>
      <c r="BC280" s="239" t="s">
        <v>384</v>
      </c>
      <c r="BD280" s="239">
        <v>5</v>
      </c>
      <c r="BE280" s="239">
        <v>1</v>
      </c>
      <c r="BI280" s="239">
        <v>7</v>
      </c>
      <c r="BJ280" s="239">
        <v>20</v>
      </c>
      <c r="BK280" s="239">
        <v>35</v>
      </c>
      <c r="BL280" s="239">
        <v>11</v>
      </c>
      <c r="BM280" s="239">
        <v>21</v>
      </c>
      <c r="CT280" s="239">
        <v>452026</v>
      </c>
      <c r="CU280" s="239">
        <v>4975874</v>
      </c>
      <c r="CV280" s="239">
        <v>44.934679899999999</v>
      </c>
      <c r="CW280" s="239">
        <v>-93.608003999999994</v>
      </c>
      <c r="CX280" s="239" t="s">
        <v>379</v>
      </c>
      <c r="CY280" s="239" t="s">
        <v>3406</v>
      </c>
    </row>
    <row r="281" spans="1:103" x14ac:dyDescent="0.25">
      <c r="A281" s="239">
        <v>346643</v>
      </c>
      <c r="B281" s="239">
        <v>4</v>
      </c>
      <c r="C281" s="239">
        <v>15</v>
      </c>
      <c r="D281" s="239">
        <v>8.3320000000000007</v>
      </c>
      <c r="E281" s="239">
        <v>27</v>
      </c>
      <c r="F281" s="239" t="s">
        <v>3161</v>
      </c>
      <c r="H281" s="239" t="s">
        <v>374</v>
      </c>
      <c r="I281" s="239">
        <v>25</v>
      </c>
      <c r="K281" s="239">
        <v>16004416</v>
      </c>
      <c r="M281" s="239">
        <v>5</v>
      </c>
      <c r="N281" s="239">
        <v>3</v>
      </c>
      <c r="O281" s="239">
        <v>2016</v>
      </c>
      <c r="P281" s="239" t="s">
        <v>391</v>
      </c>
      <c r="Q281" s="239">
        <v>16</v>
      </c>
      <c r="R281" s="239" t="s">
        <v>207</v>
      </c>
      <c r="S281" s="239">
        <v>4</v>
      </c>
      <c r="T281" s="239">
        <v>0</v>
      </c>
      <c r="U281" s="239">
        <v>2</v>
      </c>
      <c r="V281" s="239">
        <v>12</v>
      </c>
      <c r="W281" s="239">
        <v>10</v>
      </c>
      <c r="X281" s="239">
        <v>3</v>
      </c>
      <c r="Y281" s="239">
        <v>1</v>
      </c>
      <c r="Z281" s="239">
        <v>1</v>
      </c>
      <c r="AB281" s="239">
        <v>1</v>
      </c>
      <c r="AC281" s="239">
        <v>98</v>
      </c>
      <c r="AD281" s="239" t="s">
        <v>2895</v>
      </c>
      <c r="AE281" s="239" t="s">
        <v>3353</v>
      </c>
      <c r="AF281" s="239" t="s">
        <v>2874</v>
      </c>
      <c r="AG281" s="239">
        <v>7</v>
      </c>
      <c r="AH281" s="239">
        <v>2</v>
      </c>
      <c r="AI281" s="239">
        <v>3</v>
      </c>
      <c r="AJ281" s="239">
        <v>2</v>
      </c>
      <c r="AK281" s="239">
        <v>23</v>
      </c>
      <c r="AL281" s="239">
        <v>36</v>
      </c>
      <c r="AM281" s="239" t="s">
        <v>374</v>
      </c>
      <c r="AN281" s="239">
        <v>5</v>
      </c>
      <c r="AO281" s="239">
        <v>10</v>
      </c>
      <c r="AS281" s="239">
        <v>90</v>
      </c>
      <c r="AT281" s="239">
        <v>22</v>
      </c>
      <c r="AU281" s="239">
        <v>30</v>
      </c>
      <c r="AV281" s="239">
        <v>13</v>
      </c>
      <c r="AW281" s="239">
        <v>21</v>
      </c>
      <c r="AX281" s="239">
        <v>2</v>
      </c>
      <c r="AY281" s="239">
        <v>2</v>
      </c>
      <c r="AZ281" s="239">
        <v>2</v>
      </c>
      <c r="BA281" s="239">
        <v>23</v>
      </c>
      <c r="BB281" s="239">
        <v>47</v>
      </c>
      <c r="BC281" s="239" t="s">
        <v>384</v>
      </c>
      <c r="BD281" s="239">
        <v>5</v>
      </c>
      <c r="BE281" s="239">
        <v>1</v>
      </c>
      <c r="BI281" s="239">
        <v>90</v>
      </c>
      <c r="BJ281" s="239">
        <v>22</v>
      </c>
      <c r="BK281" s="239">
        <v>30</v>
      </c>
      <c r="BL281" s="239">
        <v>13</v>
      </c>
      <c r="BM281" s="239">
        <v>21</v>
      </c>
      <c r="CT281" s="239">
        <v>452022.538639192</v>
      </c>
      <c r="CU281" s="239">
        <v>4975862.7061660103</v>
      </c>
      <c r="CV281" s="239">
        <v>44.934578080000001</v>
      </c>
      <c r="CW281" s="239">
        <v>-93.608041270000001</v>
      </c>
      <c r="CX281" s="239" t="s">
        <v>379</v>
      </c>
      <c r="CY281" s="239" t="s">
        <v>3407</v>
      </c>
    </row>
    <row r="282" spans="1:103" x14ac:dyDescent="0.25">
      <c r="A282" s="239">
        <v>680041</v>
      </c>
      <c r="B282" s="239">
        <v>4</v>
      </c>
      <c r="C282" s="239">
        <v>15</v>
      </c>
      <c r="D282" s="239">
        <v>8.3320000000000007</v>
      </c>
      <c r="E282" s="239">
        <v>27</v>
      </c>
      <c r="F282" s="239" t="s">
        <v>3161</v>
      </c>
      <c r="H282" s="239" t="s">
        <v>374</v>
      </c>
      <c r="I282" s="239">
        <v>25</v>
      </c>
      <c r="K282" s="239">
        <v>19000754</v>
      </c>
      <c r="M282" s="239">
        <v>1</v>
      </c>
      <c r="N282" s="239">
        <v>28</v>
      </c>
      <c r="O282" s="239">
        <v>2019</v>
      </c>
      <c r="P282" s="239" t="s">
        <v>381</v>
      </c>
      <c r="Q282" s="239">
        <v>7</v>
      </c>
      <c r="R282" s="239" t="s">
        <v>393</v>
      </c>
      <c r="S282" s="239">
        <v>5</v>
      </c>
      <c r="T282" s="239">
        <v>0</v>
      </c>
      <c r="U282" s="239">
        <v>2</v>
      </c>
      <c r="V282" s="239">
        <v>5</v>
      </c>
      <c r="W282" s="239">
        <v>10</v>
      </c>
      <c r="X282" s="239">
        <v>3</v>
      </c>
      <c r="Y282" s="239">
        <v>2</v>
      </c>
      <c r="Z282" s="239">
        <v>4</v>
      </c>
      <c r="AA282" s="239">
        <v>7</v>
      </c>
      <c r="AB282" s="239">
        <v>3</v>
      </c>
      <c r="AC282" s="239">
        <v>98</v>
      </c>
      <c r="AD282" s="239" t="s">
        <v>2895</v>
      </c>
      <c r="AE282" s="239" t="s">
        <v>3353</v>
      </c>
      <c r="AF282" s="239" t="s">
        <v>2874</v>
      </c>
      <c r="AG282" s="239">
        <v>10</v>
      </c>
      <c r="AH282" s="239">
        <v>2</v>
      </c>
      <c r="AI282" s="239">
        <v>2</v>
      </c>
      <c r="AJ282" s="239">
        <v>3</v>
      </c>
      <c r="AK282" s="239">
        <v>27</v>
      </c>
      <c r="AL282" s="239">
        <v>29</v>
      </c>
      <c r="AM282" s="239" t="s">
        <v>384</v>
      </c>
      <c r="AN282" s="239">
        <v>5</v>
      </c>
      <c r="AO282" s="239">
        <v>2</v>
      </c>
      <c r="AS282" s="239">
        <v>12</v>
      </c>
      <c r="AT282" s="239">
        <v>20</v>
      </c>
      <c r="AU282" s="239">
        <v>35</v>
      </c>
      <c r="AV282" s="239">
        <v>11</v>
      </c>
      <c r="AW282" s="239">
        <v>21</v>
      </c>
      <c r="AX282" s="239">
        <v>2</v>
      </c>
      <c r="AY282" s="239">
        <v>2</v>
      </c>
      <c r="AZ282" s="239">
        <v>1</v>
      </c>
      <c r="BA282" s="239">
        <v>21</v>
      </c>
      <c r="BB282" s="239">
        <v>57</v>
      </c>
      <c r="BC282" s="239" t="s">
        <v>374</v>
      </c>
      <c r="BD282" s="239">
        <v>5</v>
      </c>
      <c r="BE282" s="239">
        <v>1</v>
      </c>
      <c r="BI282" s="239">
        <v>12</v>
      </c>
      <c r="BJ282" s="239">
        <v>20</v>
      </c>
      <c r="BK282" s="239">
        <v>40</v>
      </c>
      <c r="BL282" s="239">
        <v>11</v>
      </c>
      <c r="BM282" s="239">
        <v>21</v>
      </c>
      <c r="CT282" s="239">
        <v>452026.43492684001</v>
      </c>
      <c r="CU282" s="239">
        <v>4975875.6912191203</v>
      </c>
      <c r="CV282" s="239">
        <v>44.934695230000003</v>
      </c>
      <c r="CW282" s="239">
        <v>-93.607993129999997</v>
      </c>
      <c r="CX282" s="239" t="s">
        <v>379</v>
      </c>
      <c r="CY282" s="239" t="s">
        <v>3408</v>
      </c>
    </row>
    <row r="283" spans="1:103" x14ac:dyDescent="0.25">
      <c r="A283" s="239">
        <v>773398</v>
      </c>
      <c r="B283" s="239">
        <v>4</v>
      </c>
      <c r="C283" s="239">
        <v>15</v>
      </c>
      <c r="D283" s="239">
        <v>8.3320000000000007</v>
      </c>
      <c r="E283" s="239">
        <v>27</v>
      </c>
      <c r="F283" s="239" t="s">
        <v>3161</v>
      </c>
      <c r="H283" s="239" t="s">
        <v>374</v>
      </c>
      <c r="I283" s="239">
        <v>25</v>
      </c>
      <c r="K283" s="239">
        <v>19010979</v>
      </c>
      <c r="M283" s="239">
        <v>12</v>
      </c>
      <c r="N283" s="239">
        <v>21</v>
      </c>
      <c r="O283" s="239">
        <v>2019</v>
      </c>
      <c r="P283" s="239" t="s">
        <v>386</v>
      </c>
      <c r="Q283" s="239">
        <v>10</v>
      </c>
      <c r="R283" s="239">
        <v>98</v>
      </c>
      <c r="S283" s="239">
        <v>3</v>
      </c>
      <c r="T283" s="239">
        <v>0</v>
      </c>
      <c r="U283" s="239">
        <v>2</v>
      </c>
      <c r="V283" s="239">
        <v>5</v>
      </c>
      <c r="W283" s="239">
        <v>10</v>
      </c>
      <c r="X283" s="239">
        <v>6</v>
      </c>
      <c r="Y283" s="239">
        <v>1</v>
      </c>
      <c r="Z283" s="239">
        <v>1</v>
      </c>
      <c r="AB283" s="239">
        <v>1</v>
      </c>
      <c r="AC283" s="239">
        <v>98</v>
      </c>
      <c r="AD283" s="239" t="s">
        <v>2895</v>
      </c>
      <c r="AF283" s="239" t="s">
        <v>2874</v>
      </c>
      <c r="AG283" s="239">
        <v>10</v>
      </c>
      <c r="AH283" s="239">
        <v>2</v>
      </c>
      <c r="AI283" s="239">
        <v>2</v>
      </c>
      <c r="AJ283" s="239">
        <v>3</v>
      </c>
      <c r="AK283" s="239">
        <v>21</v>
      </c>
      <c r="AL283" s="239">
        <v>66</v>
      </c>
      <c r="AM283" s="239" t="s">
        <v>374</v>
      </c>
      <c r="AN283" s="239">
        <v>5</v>
      </c>
      <c r="AO283" s="239">
        <v>1</v>
      </c>
      <c r="AS283" s="239">
        <v>11</v>
      </c>
      <c r="AT283" s="239">
        <v>20</v>
      </c>
      <c r="AV283" s="239">
        <v>11</v>
      </c>
      <c r="AW283" s="239">
        <v>21</v>
      </c>
      <c r="AX283" s="239">
        <v>2</v>
      </c>
      <c r="AY283" s="239">
        <v>2</v>
      </c>
      <c r="AZ283" s="239">
        <v>1</v>
      </c>
      <c r="BA283" s="239">
        <v>21</v>
      </c>
      <c r="BB283" s="239">
        <v>19</v>
      </c>
      <c r="BC283" s="239" t="s">
        <v>384</v>
      </c>
      <c r="BD283" s="239">
        <v>5</v>
      </c>
      <c r="BE283" s="239">
        <v>90</v>
      </c>
      <c r="BI283" s="239">
        <v>11</v>
      </c>
      <c r="BJ283" s="239">
        <v>20</v>
      </c>
      <c r="BK283" s="239">
        <v>35</v>
      </c>
      <c r="BL283" s="239">
        <v>11</v>
      </c>
      <c r="BM283" s="239">
        <v>24</v>
      </c>
      <c r="CT283" s="239">
        <v>452026.32070835202</v>
      </c>
      <c r="CU283" s="239">
        <v>4975874.3624685695</v>
      </c>
      <c r="CV283" s="239">
        <v>44.93468326</v>
      </c>
      <c r="CW283" s="239">
        <v>-93.607994450000007</v>
      </c>
      <c r="CX283" s="239" t="s">
        <v>379</v>
      </c>
      <c r="CY283" s="239" t="s">
        <v>3409</v>
      </c>
    </row>
    <row r="284" spans="1:103" x14ac:dyDescent="0.25">
      <c r="A284" s="239">
        <v>336355</v>
      </c>
      <c r="B284" s="239">
        <v>4</v>
      </c>
      <c r="C284" s="239">
        <v>15</v>
      </c>
      <c r="D284" s="239">
        <v>8.3339999999999996</v>
      </c>
      <c r="E284" s="239">
        <v>27</v>
      </c>
      <c r="F284" s="239" t="s">
        <v>3161</v>
      </c>
      <c r="H284" s="239" t="s">
        <v>374</v>
      </c>
      <c r="I284" s="239">
        <v>25</v>
      </c>
      <c r="K284" s="239" t="s">
        <v>3410</v>
      </c>
      <c r="M284" s="239">
        <v>3</v>
      </c>
      <c r="N284" s="239">
        <v>17</v>
      </c>
      <c r="O284" s="239">
        <v>2016</v>
      </c>
      <c r="P284" s="239" t="s">
        <v>416</v>
      </c>
      <c r="Q284" s="239">
        <v>15</v>
      </c>
      <c r="R284" s="239" t="s">
        <v>207</v>
      </c>
      <c r="S284" s="239">
        <v>5</v>
      </c>
      <c r="T284" s="239">
        <v>0</v>
      </c>
      <c r="U284" s="239">
        <v>2</v>
      </c>
      <c r="V284" s="239">
        <v>5</v>
      </c>
      <c r="W284" s="239">
        <v>10</v>
      </c>
      <c r="X284" s="239">
        <v>3</v>
      </c>
      <c r="Y284" s="239">
        <v>1</v>
      </c>
      <c r="Z284" s="239">
        <v>1</v>
      </c>
      <c r="AA284" s="239">
        <v>99</v>
      </c>
      <c r="AB284" s="239">
        <v>1</v>
      </c>
      <c r="AC284" s="239">
        <v>98</v>
      </c>
      <c r="AD284" s="239" t="s">
        <v>2895</v>
      </c>
      <c r="AF284" s="239" t="s">
        <v>2874</v>
      </c>
      <c r="AG284" s="239">
        <v>9</v>
      </c>
      <c r="AH284" s="239">
        <v>2</v>
      </c>
      <c r="AI284" s="239">
        <v>2</v>
      </c>
      <c r="AJ284" s="239">
        <v>2</v>
      </c>
      <c r="AK284" s="239">
        <v>21</v>
      </c>
      <c r="AL284" s="239">
        <v>43</v>
      </c>
      <c r="AM284" s="239" t="s">
        <v>384</v>
      </c>
      <c r="AN284" s="239">
        <v>5</v>
      </c>
      <c r="AO284" s="239">
        <v>1</v>
      </c>
      <c r="AS284" s="239">
        <v>12</v>
      </c>
      <c r="AT284" s="239">
        <v>20</v>
      </c>
      <c r="AU284" s="239">
        <v>30</v>
      </c>
      <c r="AV284" s="239">
        <v>11</v>
      </c>
      <c r="AW284" s="239">
        <v>21</v>
      </c>
      <c r="AX284" s="239">
        <v>2</v>
      </c>
      <c r="AY284" s="239">
        <v>3</v>
      </c>
      <c r="AZ284" s="239">
        <v>1</v>
      </c>
      <c r="BA284" s="239">
        <v>24</v>
      </c>
      <c r="BB284" s="239">
        <v>62</v>
      </c>
      <c r="BC284" s="239" t="s">
        <v>374</v>
      </c>
      <c r="BD284" s="239">
        <v>5</v>
      </c>
      <c r="BE284" s="239">
        <v>2</v>
      </c>
      <c r="BF284" s="239">
        <v>99</v>
      </c>
      <c r="BI284" s="239">
        <v>12</v>
      </c>
      <c r="BJ284" s="239">
        <v>20</v>
      </c>
      <c r="BK284" s="239">
        <v>30</v>
      </c>
      <c r="BL284" s="239">
        <v>11</v>
      </c>
      <c r="BM284" s="239">
        <v>21</v>
      </c>
      <c r="CT284" s="239">
        <v>452024.65531009203</v>
      </c>
      <c r="CU284" s="239">
        <v>4975873.77637807</v>
      </c>
      <c r="CV284" s="239">
        <v>44.934677870000002</v>
      </c>
      <c r="CW284" s="239">
        <v>-93.608015499999993</v>
      </c>
      <c r="CX284" s="239" t="s">
        <v>379</v>
      </c>
      <c r="CY284" s="239" t="s">
        <v>3411</v>
      </c>
    </row>
    <row r="285" spans="1:103" x14ac:dyDescent="0.25">
      <c r="A285" s="239">
        <v>594534</v>
      </c>
      <c r="B285" s="239">
        <v>4</v>
      </c>
      <c r="C285" s="239">
        <v>15</v>
      </c>
      <c r="D285" s="239">
        <v>8.3339999999999996</v>
      </c>
      <c r="E285" s="239">
        <v>27</v>
      </c>
      <c r="F285" s="239" t="s">
        <v>3161</v>
      </c>
      <c r="H285" s="239" t="s">
        <v>374</v>
      </c>
      <c r="I285" s="239">
        <v>25</v>
      </c>
      <c r="K285" s="239">
        <v>18004113</v>
      </c>
      <c r="M285" s="239">
        <v>4</v>
      </c>
      <c r="N285" s="239">
        <v>30</v>
      </c>
      <c r="O285" s="239">
        <v>2018</v>
      </c>
      <c r="P285" s="239" t="s">
        <v>381</v>
      </c>
      <c r="Q285" s="239">
        <v>8</v>
      </c>
      <c r="R285" s="239" t="s">
        <v>393</v>
      </c>
      <c r="S285" s="239">
        <v>5</v>
      </c>
      <c r="T285" s="239">
        <v>0</v>
      </c>
      <c r="U285" s="239">
        <v>2</v>
      </c>
      <c r="V285" s="239">
        <v>12</v>
      </c>
      <c r="W285" s="239">
        <v>10</v>
      </c>
      <c r="X285" s="239">
        <v>3</v>
      </c>
      <c r="Y285" s="239">
        <v>1</v>
      </c>
      <c r="Z285" s="239">
        <v>2</v>
      </c>
      <c r="AA285" s="239">
        <v>3</v>
      </c>
      <c r="AB285" s="239">
        <v>2</v>
      </c>
      <c r="AC285" s="239">
        <v>98</v>
      </c>
      <c r="AD285" s="239" t="s">
        <v>2895</v>
      </c>
      <c r="AF285" s="239" t="s">
        <v>2874</v>
      </c>
      <c r="AG285" s="239">
        <v>7</v>
      </c>
      <c r="AH285" s="239">
        <v>2</v>
      </c>
      <c r="AI285" s="239">
        <v>2</v>
      </c>
      <c r="AJ285" s="239">
        <v>3</v>
      </c>
      <c r="AK285" s="239">
        <v>21</v>
      </c>
      <c r="AL285" s="239">
        <v>19</v>
      </c>
      <c r="AM285" s="239" t="s">
        <v>374</v>
      </c>
      <c r="AN285" s="239">
        <v>5</v>
      </c>
      <c r="AO285" s="239">
        <v>99</v>
      </c>
      <c r="AS285" s="239">
        <v>90</v>
      </c>
      <c r="AT285" s="239">
        <v>20</v>
      </c>
      <c r="AU285" s="239">
        <v>35</v>
      </c>
      <c r="AV285" s="239">
        <v>13</v>
      </c>
      <c r="AW285" s="239">
        <v>21</v>
      </c>
      <c r="AX285" s="239">
        <v>2</v>
      </c>
      <c r="AY285" s="239">
        <v>2</v>
      </c>
      <c r="AZ285" s="239">
        <v>3</v>
      </c>
      <c r="BA285" s="239">
        <v>21</v>
      </c>
      <c r="BB285" s="239">
        <v>55</v>
      </c>
      <c r="BC285" s="239" t="s">
        <v>384</v>
      </c>
      <c r="BD285" s="239">
        <v>5</v>
      </c>
      <c r="BE285" s="239">
        <v>1</v>
      </c>
      <c r="BI285" s="239">
        <v>90</v>
      </c>
      <c r="BJ285" s="239">
        <v>20</v>
      </c>
      <c r="BK285" s="239">
        <v>35</v>
      </c>
      <c r="BL285" s="239">
        <v>13</v>
      </c>
      <c r="BM285" s="239">
        <v>21</v>
      </c>
      <c r="CT285" s="239">
        <v>452029.91934070998</v>
      </c>
      <c r="CU285" s="239">
        <v>4975876.04368544</v>
      </c>
      <c r="CV285" s="239">
        <v>44.93469863</v>
      </c>
      <c r="CW285" s="239">
        <v>-93.607949009999999</v>
      </c>
      <c r="CX285" s="239" t="s">
        <v>379</v>
      </c>
      <c r="CY285" s="239" t="s">
        <v>3412</v>
      </c>
    </row>
    <row r="286" spans="1:103" x14ac:dyDescent="0.25">
      <c r="A286" s="239">
        <v>341225</v>
      </c>
      <c r="B286" s="239">
        <v>4</v>
      </c>
      <c r="C286" s="239">
        <v>15</v>
      </c>
      <c r="D286" s="239">
        <v>8.3350000000000009</v>
      </c>
      <c r="E286" s="239">
        <v>27</v>
      </c>
      <c r="F286" s="239" t="s">
        <v>3161</v>
      </c>
      <c r="H286" s="239" t="s">
        <v>374</v>
      </c>
      <c r="I286" s="239">
        <v>25</v>
      </c>
      <c r="K286" s="239" t="s">
        <v>3413</v>
      </c>
      <c r="M286" s="239">
        <v>4</v>
      </c>
      <c r="N286" s="239">
        <v>9</v>
      </c>
      <c r="O286" s="239">
        <v>2016</v>
      </c>
      <c r="P286" s="239" t="s">
        <v>386</v>
      </c>
      <c r="Q286" s="239">
        <v>13</v>
      </c>
      <c r="R286" s="239">
        <v>98</v>
      </c>
      <c r="S286" s="239">
        <v>5</v>
      </c>
      <c r="T286" s="239">
        <v>0</v>
      </c>
      <c r="U286" s="239">
        <v>2</v>
      </c>
      <c r="V286" s="239">
        <v>5</v>
      </c>
      <c r="W286" s="239">
        <v>10</v>
      </c>
      <c r="X286" s="239">
        <v>3</v>
      </c>
      <c r="Y286" s="239">
        <v>2</v>
      </c>
      <c r="Z286" s="239">
        <v>1</v>
      </c>
      <c r="AB286" s="239">
        <v>1</v>
      </c>
      <c r="AC286" s="239">
        <v>98</v>
      </c>
      <c r="AD286" s="239" t="s">
        <v>2895</v>
      </c>
      <c r="AE286" s="239" t="s">
        <v>3353</v>
      </c>
      <c r="AF286" s="239" t="s">
        <v>2874</v>
      </c>
      <c r="AG286" s="239">
        <v>9</v>
      </c>
      <c r="AH286" s="239">
        <v>2</v>
      </c>
      <c r="AI286" s="239">
        <v>4</v>
      </c>
      <c r="AJ286" s="239">
        <v>2</v>
      </c>
      <c r="AK286" s="239">
        <v>24</v>
      </c>
      <c r="AL286" s="239">
        <v>35</v>
      </c>
      <c r="AM286" s="239" t="s">
        <v>384</v>
      </c>
      <c r="AN286" s="239">
        <v>5</v>
      </c>
      <c r="AO286" s="239">
        <v>10</v>
      </c>
      <c r="AS286" s="239">
        <v>12</v>
      </c>
      <c r="AT286" s="239">
        <v>20</v>
      </c>
      <c r="AU286" s="239">
        <v>35</v>
      </c>
      <c r="AV286" s="239">
        <v>11</v>
      </c>
      <c r="AW286" s="239">
        <v>21</v>
      </c>
      <c r="AX286" s="239">
        <v>2</v>
      </c>
      <c r="AY286" s="239">
        <v>4</v>
      </c>
      <c r="AZ286" s="239">
        <v>1</v>
      </c>
      <c r="BA286" s="239">
        <v>21</v>
      </c>
      <c r="BB286" s="239">
        <v>60</v>
      </c>
      <c r="BC286" s="239" t="s">
        <v>374</v>
      </c>
      <c r="BD286" s="239">
        <v>5</v>
      </c>
      <c r="BE286" s="239">
        <v>1</v>
      </c>
      <c r="BI286" s="239">
        <v>12</v>
      </c>
      <c r="BJ286" s="239">
        <v>20</v>
      </c>
      <c r="BK286" s="239">
        <v>35</v>
      </c>
      <c r="BL286" s="239">
        <v>11</v>
      </c>
      <c r="BM286" s="239">
        <v>21</v>
      </c>
      <c r="CT286" s="239">
        <v>452026.77198099199</v>
      </c>
      <c r="CU286" s="239">
        <v>4975876.0412314301</v>
      </c>
      <c r="CV286" s="239">
        <v>44.934698400000002</v>
      </c>
      <c r="CW286" s="239">
        <v>-93.607988890000001</v>
      </c>
      <c r="CX286" s="239" t="s">
        <v>379</v>
      </c>
      <c r="CY286" s="239" t="s">
        <v>3414</v>
      </c>
    </row>
    <row r="287" spans="1:103" x14ac:dyDescent="0.25">
      <c r="A287" s="239">
        <v>526746</v>
      </c>
      <c r="B287" s="239">
        <v>4</v>
      </c>
      <c r="C287" s="239">
        <v>15</v>
      </c>
      <c r="D287" s="239">
        <v>8.3350000000000009</v>
      </c>
      <c r="E287" s="239">
        <v>27</v>
      </c>
      <c r="F287" s="239" t="s">
        <v>3161</v>
      </c>
      <c r="H287" s="239" t="s">
        <v>374</v>
      </c>
      <c r="I287" s="239">
        <v>25</v>
      </c>
      <c r="K287" s="239">
        <v>17014518</v>
      </c>
      <c r="M287" s="239">
        <v>12</v>
      </c>
      <c r="N287" s="239">
        <v>20</v>
      </c>
      <c r="O287" s="239">
        <v>2017</v>
      </c>
      <c r="P287" s="239" t="s">
        <v>375</v>
      </c>
      <c r="Q287" s="239">
        <v>12</v>
      </c>
      <c r="R287" s="239" t="s">
        <v>207</v>
      </c>
      <c r="S287" s="239">
        <v>4</v>
      </c>
      <c r="T287" s="239">
        <v>0</v>
      </c>
      <c r="U287" s="239">
        <v>3</v>
      </c>
      <c r="V287" s="239">
        <v>13</v>
      </c>
      <c r="W287" s="239">
        <v>10</v>
      </c>
      <c r="X287" s="239">
        <v>3</v>
      </c>
      <c r="Y287" s="239">
        <v>1</v>
      </c>
      <c r="Z287" s="239">
        <v>2</v>
      </c>
      <c r="AB287" s="239">
        <v>1</v>
      </c>
      <c r="AC287" s="239">
        <v>98</v>
      </c>
      <c r="AD287" s="239" t="s">
        <v>2895</v>
      </c>
      <c r="AE287" s="239" t="s">
        <v>3353</v>
      </c>
      <c r="AF287" s="239" t="s">
        <v>2874</v>
      </c>
      <c r="AG287" s="239">
        <v>8</v>
      </c>
      <c r="AH287" s="239">
        <v>2</v>
      </c>
      <c r="AI287" s="239">
        <v>5</v>
      </c>
      <c r="AJ287" s="239">
        <v>2</v>
      </c>
      <c r="AK287" s="239">
        <v>24</v>
      </c>
      <c r="AL287" s="239">
        <v>71</v>
      </c>
      <c r="AM287" s="239" t="s">
        <v>374</v>
      </c>
      <c r="AN287" s="239">
        <v>5</v>
      </c>
      <c r="AO287" s="239">
        <v>2</v>
      </c>
      <c r="AS287" s="239">
        <v>14</v>
      </c>
      <c r="AT287" s="239">
        <v>20</v>
      </c>
      <c r="AU287" s="239">
        <v>30</v>
      </c>
      <c r="AV287" s="239">
        <v>11</v>
      </c>
      <c r="AW287" s="239">
        <v>21</v>
      </c>
      <c r="AX287" s="239">
        <v>2</v>
      </c>
      <c r="AY287" s="239">
        <v>2</v>
      </c>
      <c r="AZ287" s="239">
        <v>1</v>
      </c>
      <c r="BA287" s="239">
        <v>21</v>
      </c>
      <c r="BB287" s="239">
        <v>39</v>
      </c>
      <c r="BC287" s="239" t="s">
        <v>374</v>
      </c>
      <c r="BD287" s="239">
        <v>5</v>
      </c>
      <c r="BE287" s="239">
        <v>1</v>
      </c>
      <c r="BI287" s="239">
        <v>14</v>
      </c>
      <c r="BJ287" s="239">
        <v>20</v>
      </c>
      <c r="BK287" s="239">
        <v>30</v>
      </c>
      <c r="BL287" s="239">
        <v>11</v>
      </c>
      <c r="BM287" s="239">
        <v>21</v>
      </c>
      <c r="BN287" s="239">
        <v>2</v>
      </c>
      <c r="BO287" s="239">
        <v>2</v>
      </c>
      <c r="BP287" s="239">
        <v>4</v>
      </c>
      <c r="BQ287" s="239">
        <v>34</v>
      </c>
      <c r="BR287" s="239">
        <v>63</v>
      </c>
      <c r="BS287" s="239" t="s">
        <v>384</v>
      </c>
      <c r="BT287" s="239">
        <v>5</v>
      </c>
      <c r="BU287" s="239">
        <v>1</v>
      </c>
      <c r="BY287" s="239">
        <v>14</v>
      </c>
      <c r="BZ287" s="239">
        <v>20</v>
      </c>
      <c r="CA287" s="239">
        <v>35</v>
      </c>
      <c r="CB287" s="239">
        <v>11</v>
      </c>
      <c r="CC287" s="239">
        <v>21</v>
      </c>
      <c r="CT287" s="239">
        <v>452026.77198099199</v>
      </c>
      <c r="CU287" s="239">
        <v>4975876.0412960304</v>
      </c>
      <c r="CV287" s="239">
        <v>44.934698400000002</v>
      </c>
      <c r="CW287" s="239">
        <v>-93.607988890000001</v>
      </c>
      <c r="CX287" s="239" t="s">
        <v>379</v>
      </c>
      <c r="CY287" s="239" t="s">
        <v>3415</v>
      </c>
    </row>
    <row r="288" spans="1:103" x14ac:dyDescent="0.25">
      <c r="A288" s="239">
        <v>472072</v>
      </c>
      <c r="B288" s="239">
        <v>4</v>
      </c>
      <c r="C288" s="239">
        <v>15</v>
      </c>
      <c r="D288" s="239">
        <v>8.3379999999999992</v>
      </c>
      <c r="E288" s="239">
        <v>27</v>
      </c>
      <c r="F288" s="239" t="s">
        <v>3161</v>
      </c>
      <c r="H288" s="239" t="s">
        <v>374</v>
      </c>
      <c r="I288" s="239">
        <v>25</v>
      </c>
      <c r="K288" s="239" t="s">
        <v>3416</v>
      </c>
      <c r="M288" s="239">
        <v>6</v>
      </c>
      <c r="N288" s="239">
        <v>23</v>
      </c>
      <c r="O288" s="239">
        <v>2017</v>
      </c>
      <c r="P288" s="239" t="s">
        <v>383</v>
      </c>
      <c r="Q288" s="239">
        <v>14</v>
      </c>
      <c r="R288" s="239" t="s">
        <v>207</v>
      </c>
      <c r="S288" s="239">
        <v>5</v>
      </c>
      <c r="T288" s="239">
        <v>0</v>
      </c>
      <c r="U288" s="239">
        <v>2</v>
      </c>
      <c r="V288" s="239">
        <v>13</v>
      </c>
      <c r="W288" s="239">
        <v>10</v>
      </c>
      <c r="X288" s="239">
        <v>3</v>
      </c>
      <c r="Y288" s="239">
        <v>1</v>
      </c>
      <c r="Z288" s="239">
        <v>1</v>
      </c>
      <c r="AB288" s="239">
        <v>1</v>
      </c>
      <c r="AC288" s="239">
        <v>98</v>
      </c>
      <c r="AD288" s="239" t="s">
        <v>2895</v>
      </c>
      <c r="AF288" s="239" t="s">
        <v>2874</v>
      </c>
      <c r="AG288" s="239">
        <v>9</v>
      </c>
      <c r="AH288" s="239">
        <v>2</v>
      </c>
      <c r="AI288" s="239">
        <v>2</v>
      </c>
      <c r="AJ288" s="239">
        <v>2</v>
      </c>
      <c r="AK288" s="239">
        <v>24</v>
      </c>
      <c r="AL288" s="239">
        <v>65</v>
      </c>
      <c r="AM288" s="239" t="s">
        <v>374</v>
      </c>
      <c r="AN288" s="239">
        <v>5</v>
      </c>
      <c r="AO288" s="239">
        <v>2</v>
      </c>
      <c r="AS288" s="239">
        <v>12</v>
      </c>
      <c r="AT288" s="239">
        <v>20</v>
      </c>
      <c r="AU288" s="239">
        <v>35</v>
      </c>
      <c r="AV288" s="239">
        <v>12</v>
      </c>
      <c r="AW288" s="239">
        <v>21</v>
      </c>
      <c r="AX288" s="239">
        <v>2</v>
      </c>
      <c r="AY288" s="239">
        <v>2</v>
      </c>
      <c r="AZ288" s="239">
        <v>3</v>
      </c>
      <c r="BA288" s="239">
        <v>21</v>
      </c>
      <c r="BB288" s="239">
        <v>47</v>
      </c>
      <c r="BC288" s="239" t="s">
        <v>374</v>
      </c>
      <c r="BD288" s="239">
        <v>5</v>
      </c>
      <c r="BE288" s="239">
        <v>1</v>
      </c>
      <c r="BI288" s="239">
        <v>12</v>
      </c>
      <c r="BJ288" s="239">
        <v>20</v>
      </c>
      <c r="BK288" s="239">
        <v>35</v>
      </c>
      <c r="BL288" s="239">
        <v>11</v>
      </c>
      <c r="BM288" s="239">
        <v>21</v>
      </c>
      <c r="CT288" s="239">
        <v>452031.00532279199</v>
      </c>
      <c r="CU288" s="239">
        <v>4975873.0779696899</v>
      </c>
      <c r="CV288" s="239">
        <v>44.93467201</v>
      </c>
      <c r="CW288" s="239">
        <v>-93.607934959999994</v>
      </c>
      <c r="CX288" s="239" t="s">
        <v>379</v>
      </c>
      <c r="CY288" s="239" t="s">
        <v>3417</v>
      </c>
    </row>
    <row r="289" spans="1:103" x14ac:dyDescent="0.25">
      <c r="A289" s="239">
        <v>488162</v>
      </c>
      <c r="B289" s="239">
        <v>4</v>
      </c>
      <c r="C289" s="239">
        <v>15</v>
      </c>
      <c r="D289" s="239">
        <v>8.3369999999999997</v>
      </c>
      <c r="E289" s="239">
        <v>27</v>
      </c>
      <c r="F289" s="239" t="s">
        <v>3161</v>
      </c>
      <c r="H289" s="239" t="s">
        <v>374</v>
      </c>
      <c r="I289" s="239">
        <v>25</v>
      </c>
      <c r="K289" s="239" t="s">
        <v>3418</v>
      </c>
      <c r="M289" s="239">
        <v>7</v>
      </c>
      <c r="N289" s="239">
        <v>19</v>
      </c>
      <c r="O289" s="239">
        <v>2017</v>
      </c>
      <c r="P289" s="239" t="s">
        <v>375</v>
      </c>
      <c r="Q289" s="239">
        <v>15</v>
      </c>
      <c r="R289" s="239" t="s">
        <v>512</v>
      </c>
      <c r="S289" s="239">
        <v>5</v>
      </c>
      <c r="T289" s="239">
        <v>0</v>
      </c>
      <c r="U289" s="239">
        <v>2</v>
      </c>
      <c r="V289" s="239">
        <v>12</v>
      </c>
      <c r="W289" s="239">
        <v>10</v>
      </c>
      <c r="X289" s="239">
        <v>3</v>
      </c>
      <c r="Y289" s="239">
        <v>1</v>
      </c>
      <c r="Z289" s="239">
        <v>3</v>
      </c>
      <c r="AA289" s="239">
        <v>2</v>
      </c>
      <c r="AB289" s="239">
        <v>2</v>
      </c>
      <c r="AC289" s="239">
        <v>98</v>
      </c>
      <c r="AD289" s="239" t="s">
        <v>2895</v>
      </c>
      <c r="AF289" s="239" t="s">
        <v>2874</v>
      </c>
      <c r="AG289" s="239">
        <v>7</v>
      </c>
      <c r="AH289" s="239">
        <v>2</v>
      </c>
      <c r="AI289" s="239">
        <v>3</v>
      </c>
      <c r="AJ289" s="239">
        <v>1</v>
      </c>
      <c r="AK289" s="239">
        <v>21</v>
      </c>
      <c r="AL289" s="239">
        <v>21</v>
      </c>
      <c r="AM289" s="239" t="s">
        <v>374</v>
      </c>
      <c r="AN289" s="239">
        <v>5</v>
      </c>
      <c r="AO289" s="239">
        <v>4</v>
      </c>
      <c r="AS289" s="239">
        <v>12</v>
      </c>
      <c r="AT289" s="239">
        <v>20</v>
      </c>
      <c r="AU289" s="239">
        <v>30</v>
      </c>
      <c r="AV289" s="239">
        <v>11</v>
      </c>
      <c r="AW289" s="239">
        <v>21</v>
      </c>
      <c r="AX289" s="239">
        <v>2</v>
      </c>
      <c r="AY289" s="239">
        <v>2</v>
      </c>
      <c r="AZ289" s="239">
        <v>1</v>
      </c>
      <c r="BA289" s="239">
        <v>24</v>
      </c>
      <c r="BB289" s="239">
        <v>84</v>
      </c>
      <c r="BC289" s="239" t="s">
        <v>384</v>
      </c>
      <c r="BD289" s="239">
        <v>5</v>
      </c>
      <c r="BE289" s="239">
        <v>1</v>
      </c>
      <c r="BI289" s="239">
        <v>12</v>
      </c>
      <c r="BJ289" s="239">
        <v>20</v>
      </c>
      <c r="BK289" s="239">
        <v>30</v>
      </c>
      <c r="BL289" s="239">
        <v>11</v>
      </c>
      <c r="BM289" s="239">
        <v>21</v>
      </c>
      <c r="CT289" s="239">
        <v>452030.47615506698</v>
      </c>
      <c r="CU289" s="239">
        <v>4975874.6656747302</v>
      </c>
      <c r="CV289" s="239">
        <v>44.93468627</v>
      </c>
      <c r="CW289" s="239">
        <v>-93.607941819999994</v>
      </c>
      <c r="CX289" s="239" t="s">
        <v>379</v>
      </c>
      <c r="CY289" s="239" t="s">
        <v>3419</v>
      </c>
    </row>
    <row r="290" spans="1:103" x14ac:dyDescent="0.25">
      <c r="A290" s="239">
        <v>11039459</v>
      </c>
      <c r="B290" s="239">
        <v>4</v>
      </c>
      <c r="C290" s="239">
        <v>15</v>
      </c>
      <c r="D290" s="239">
        <v>8.3379999999999992</v>
      </c>
      <c r="E290" s="239">
        <v>27</v>
      </c>
      <c r="F290" s="239" t="s">
        <v>3161</v>
      </c>
      <c r="H290" s="239" t="s">
        <v>374</v>
      </c>
      <c r="I290" s="239">
        <v>25</v>
      </c>
      <c r="K290" s="239">
        <v>15004330</v>
      </c>
      <c r="L290" s="239">
        <v>151150085</v>
      </c>
      <c r="M290" s="239">
        <v>4</v>
      </c>
      <c r="N290" s="239">
        <v>25</v>
      </c>
      <c r="O290" s="239">
        <v>2015</v>
      </c>
      <c r="P290" s="239" t="s">
        <v>386</v>
      </c>
      <c r="Q290" s="239">
        <v>13</v>
      </c>
      <c r="R290" s="239" t="s">
        <v>393</v>
      </c>
      <c r="S290" s="239">
        <v>4</v>
      </c>
      <c r="T290" s="239">
        <v>0</v>
      </c>
      <c r="U290" s="239">
        <v>2</v>
      </c>
      <c r="V290" s="239">
        <v>3</v>
      </c>
      <c r="W290" s="239">
        <v>10</v>
      </c>
      <c r="X290" s="239">
        <v>15</v>
      </c>
      <c r="Y290" s="239">
        <v>1</v>
      </c>
      <c r="Z290" s="239">
        <v>1</v>
      </c>
      <c r="AB290" s="239">
        <v>1</v>
      </c>
      <c r="AC290" s="239">
        <v>98</v>
      </c>
      <c r="AD290" s="239" t="s">
        <v>3420</v>
      </c>
      <c r="AE290" s="239" t="s">
        <v>3350</v>
      </c>
      <c r="AF290" s="239" t="s">
        <v>2874</v>
      </c>
      <c r="AG290" s="239">
        <v>9</v>
      </c>
      <c r="AH290" s="239">
        <v>2</v>
      </c>
      <c r="AI290" s="239">
        <v>4</v>
      </c>
      <c r="AJ290" s="239">
        <v>3</v>
      </c>
      <c r="AK290" s="239">
        <v>21</v>
      </c>
      <c r="AL290" s="239">
        <v>45</v>
      </c>
      <c r="AM290" s="239" t="s">
        <v>374</v>
      </c>
      <c r="AN290" s="239">
        <v>5</v>
      </c>
      <c r="AO290" s="239">
        <v>1</v>
      </c>
      <c r="AS290" s="239">
        <v>7</v>
      </c>
      <c r="AT290" s="239">
        <v>98</v>
      </c>
      <c r="AU290" s="239">
        <v>35</v>
      </c>
      <c r="AV290" s="239">
        <v>11</v>
      </c>
      <c r="AW290" s="239">
        <v>21</v>
      </c>
      <c r="AX290" s="239">
        <v>2</v>
      </c>
      <c r="AY290" s="239">
        <v>4</v>
      </c>
      <c r="AZ290" s="239">
        <v>1</v>
      </c>
      <c r="BA290" s="239">
        <v>27</v>
      </c>
      <c r="BB290" s="239">
        <v>53</v>
      </c>
      <c r="BC290" s="239" t="s">
        <v>384</v>
      </c>
      <c r="BD290" s="239">
        <v>5</v>
      </c>
      <c r="BE290" s="239">
        <v>2</v>
      </c>
      <c r="BI290" s="239">
        <v>7</v>
      </c>
      <c r="BJ290" s="239">
        <v>98</v>
      </c>
      <c r="BK290" s="239">
        <v>35</v>
      </c>
      <c r="BL290" s="239">
        <v>11</v>
      </c>
      <c r="BM290" s="239">
        <v>21</v>
      </c>
      <c r="CT290" s="239">
        <v>452036</v>
      </c>
      <c r="CU290" s="239">
        <v>4975874</v>
      </c>
      <c r="CV290" s="239">
        <v>44.934681300000001</v>
      </c>
      <c r="CW290" s="239">
        <v>-93.607866299999998</v>
      </c>
      <c r="CX290" s="239" t="s">
        <v>379</v>
      </c>
      <c r="CY290" s="239" t="s">
        <v>3421</v>
      </c>
    </row>
    <row r="291" spans="1:103" x14ac:dyDescent="0.25">
      <c r="A291" s="239">
        <v>424150</v>
      </c>
      <c r="B291" s="239">
        <v>4</v>
      </c>
      <c r="C291" s="239">
        <v>15</v>
      </c>
      <c r="D291" s="239">
        <v>8.34</v>
      </c>
      <c r="E291" s="239">
        <v>27</v>
      </c>
      <c r="F291" s="239" t="s">
        <v>3161</v>
      </c>
      <c r="H291" s="239" t="s">
        <v>374</v>
      </c>
      <c r="I291" s="239">
        <v>25</v>
      </c>
      <c r="K291" s="239" t="s">
        <v>3422</v>
      </c>
      <c r="M291" s="239">
        <v>2</v>
      </c>
      <c r="N291" s="239">
        <v>20</v>
      </c>
      <c r="O291" s="239">
        <v>2017</v>
      </c>
      <c r="P291" s="239" t="s">
        <v>381</v>
      </c>
      <c r="Q291" s="239">
        <v>13</v>
      </c>
      <c r="R291" s="239" t="s">
        <v>512</v>
      </c>
      <c r="S291" s="239">
        <v>5</v>
      </c>
      <c r="T291" s="239">
        <v>0</v>
      </c>
      <c r="U291" s="239">
        <v>2</v>
      </c>
      <c r="V291" s="239">
        <v>11</v>
      </c>
      <c r="W291" s="239">
        <v>10</v>
      </c>
      <c r="X291" s="239">
        <v>3</v>
      </c>
      <c r="Y291" s="239">
        <v>1</v>
      </c>
      <c r="Z291" s="239">
        <v>3</v>
      </c>
      <c r="AB291" s="239">
        <v>2</v>
      </c>
      <c r="AC291" s="239">
        <v>98</v>
      </c>
      <c r="AD291" s="239" t="s">
        <v>2895</v>
      </c>
      <c r="AE291" s="239" t="s">
        <v>3353</v>
      </c>
      <c r="AF291" s="239" t="s">
        <v>2874</v>
      </c>
      <c r="AG291" s="239">
        <v>6</v>
      </c>
      <c r="AH291" s="239">
        <v>2</v>
      </c>
      <c r="AI291" s="239">
        <v>4</v>
      </c>
      <c r="AJ291" s="239">
        <v>3</v>
      </c>
      <c r="AK291" s="239">
        <v>21</v>
      </c>
      <c r="AL291" s="239">
        <v>48</v>
      </c>
      <c r="AM291" s="239" t="s">
        <v>384</v>
      </c>
      <c r="AN291" s="239">
        <v>5</v>
      </c>
      <c r="AO291" s="239">
        <v>63</v>
      </c>
      <c r="AS291" s="239">
        <v>12</v>
      </c>
      <c r="AT291" s="239">
        <v>20</v>
      </c>
      <c r="AU291" s="239">
        <v>35</v>
      </c>
      <c r="AV291" s="239">
        <v>11</v>
      </c>
      <c r="AW291" s="239">
        <v>21</v>
      </c>
      <c r="AX291" s="239">
        <v>2</v>
      </c>
      <c r="AY291" s="239">
        <v>2</v>
      </c>
      <c r="AZ291" s="239">
        <v>1</v>
      </c>
      <c r="BA291" s="239">
        <v>21</v>
      </c>
      <c r="BB291" s="239">
        <v>38</v>
      </c>
      <c r="BC291" s="239" t="s">
        <v>384</v>
      </c>
      <c r="BD291" s="239">
        <v>5</v>
      </c>
      <c r="BE291" s="239">
        <v>1</v>
      </c>
      <c r="BI291" s="239">
        <v>12</v>
      </c>
      <c r="BJ291" s="239">
        <v>20</v>
      </c>
      <c r="BK291" s="239">
        <v>35</v>
      </c>
      <c r="BL291" s="239">
        <v>11</v>
      </c>
      <c r="BM291" s="239">
        <v>21</v>
      </c>
      <c r="CT291" s="239">
        <v>452034.18032914202</v>
      </c>
      <c r="CU291" s="239">
        <v>4975871.0036089504</v>
      </c>
      <c r="CV291" s="239">
        <v>44.93465355</v>
      </c>
      <c r="CW291" s="239">
        <v>-93.607894529999996</v>
      </c>
      <c r="CX291" s="239" t="s">
        <v>379</v>
      </c>
      <c r="CY291" s="239" t="s">
        <v>3423</v>
      </c>
    </row>
    <row r="292" spans="1:103" x14ac:dyDescent="0.25">
      <c r="A292" s="239">
        <v>743640</v>
      </c>
      <c r="B292" s="239">
        <v>4</v>
      </c>
      <c r="C292" s="239">
        <v>15</v>
      </c>
      <c r="D292" s="239">
        <v>8.34</v>
      </c>
      <c r="E292" s="239">
        <v>27</v>
      </c>
      <c r="F292" s="239" t="s">
        <v>3161</v>
      </c>
      <c r="H292" s="239" t="s">
        <v>374</v>
      </c>
      <c r="I292" s="239">
        <v>25</v>
      </c>
      <c r="K292" s="239">
        <v>19007915</v>
      </c>
      <c r="M292" s="239">
        <v>8</v>
      </c>
      <c r="N292" s="239">
        <v>29</v>
      </c>
      <c r="O292" s="239">
        <v>2019</v>
      </c>
      <c r="P292" s="239" t="s">
        <v>416</v>
      </c>
      <c r="Q292" s="239">
        <v>11</v>
      </c>
      <c r="R292" s="239" t="s">
        <v>393</v>
      </c>
      <c r="S292" s="239">
        <v>5</v>
      </c>
      <c r="T292" s="239">
        <v>0</v>
      </c>
      <c r="U292" s="239">
        <v>2</v>
      </c>
      <c r="V292" s="239">
        <v>12</v>
      </c>
      <c r="W292" s="239">
        <v>10</v>
      </c>
      <c r="X292" s="239">
        <v>3</v>
      </c>
      <c r="Y292" s="239">
        <v>1</v>
      </c>
      <c r="Z292" s="239">
        <v>1</v>
      </c>
      <c r="AB292" s="239">
        <v>1</v>
      </c>
      <c r="AC292" s="239">
        <v>98</v>
      </c>
      <c r="AD292" s="239" t="s">
        <v>2895</v>
      </c>
      <c r="AF292" s="239" t="s">
        <v>2874</v>
      </c>
      <c r="AG292" s="239">
        <v>7</v>
      </c>
      <c r="AH292" s="239">
        <v>2</v>
      </c>
      <c r="AI292" s="239">
        <v>2</v>
      </c>
      <c r="AJ292" s="239">
        <v>4</v>
      </c>
      <c r="AK292" s="239">
        <v>21</v>
      </c>
      <c r="AL292" s="239">
        <v>52</v>
      </c>
      <c r="AM292" s="239" t="s">
        <v>374</v>
      </c>
      <c r="AN292" s="239">
        <v>5</v>
      </c>
      <c r="AO292" s="239">
        <v>4</v>
      </c>
      <c r="AP292" s="239">
        <v>74</v>
      </c>
      <c r="AS292" s="239">
        <v>12</v>
      </c>
      <c r="AT292" s="239">
        <v>20</v>
      </c>
      <c r="AU292" s="239">
        <v>35</v>
      </c>
      <c r="AV292" s="239">
        <v>11</v>
      </c>
      <c r="AW292" s="239">
        <v>21</v>
      </c>
      <c r="AX292" s="239">
        <v>2</v>
      </c>
      <c r="AY292" s="239">
        <v>4</v>
      </c>
      <c r="AZ292" s="239">
        <v>4</v>
      </c>
      <c r="BA292" s="239">
        <v>21</v>
      </c>
      <c r="BB292" s="239">
        <v>30</v>
      </c>
      <c r="BC292" s="239" t="s">
        <v>374</v>
      </c>
      <c r="BD292" s="239">
        <v>5</v>
      </c>
      <c r="BE292" s="239">
        <v>1</v>
      </c>
      <c r="BI292" s="239">
        <v>12</v>
      </c>
      <c r="BJ292" s="239">
        <v>20</v>
      </c>
      <c r="BK292" s="239">
        <v>35</v>
      </c>
      <c r="BL292" s="239">
        <v>11</v>
      </c>
      <c r="BM292" s="239">
        <v>21</v>
      </c>
      <c r="CT292" s="239">
        <v>452039.47950639197</v>
      </c>
      <c r="CU292" s="239">
        <v>4975875.1946405899</v>
      </c>
      <c r="CV292" s="239">
        <v>44.934691639999997</v>
      </c>
      <c r="CW292" s="239">
        <v>-93.60782777</v>
      </c>
      <c r="CX292" s="239" t="s">
        <v>379</v>
      </c>
      <c r="CY292" s="239" t="s">
        <v>3424</v>
      </c>
    </row>
    <row r="293" spans="1:103" x14ac:dyDescent="0.25">
      <c r="A293" s="239">
        <v>10953863</v>
      </c>
      <c r="B293" s="239">
        <v>4</v>
      </c>
      <c r="C293" s="239">
        <v>15</v>
      </c>
      <c r="D293" s="239">
        <v>8.34</v>
      </c>
      <c r="E293" s="239">
        <v>27</v>
      </c>
      <c r="F293" s="239" t="s">
        <v>3161</v>
      </c>
      <c r="H293" s="239" t="s">
        <v>374</v>
      </c>
      <c r="I293" s="239">
        <v>25</v>
      </c>
      <c r="K293" s="239" t="s">
        <v>3425</v>
      </c>
      <c r="L293" s="239">
        <v>140680161</v>
      </c>
      <c r="M293" s="239">
        <v>3</v>
      </c>
      <c r="N293" s="239">
        <v>4</v>
      </c>
      <c r="O293" s="239">
        <v>2014</v>
      </c>
      <c r="P293" s="239" t="s">
        <v>391</v>
      </c>
      <c r="Q293" s="239">
        <v>19</v>
      </c>
      <c r="S293" s="239">
        <v>5</v>
      </c>
      <c r="T293" s="239">
        <v>0</v>
      </c>
      <c r="U293" s="239">
        <v>2</v>
      </c>
      <c r="V293" s="239">
        <v>90</v>
      </c>
      <c r="W293" s="239">
        <v>10</v>
      </c>
      <c r="X293" s="239">
        <v>2</v>
      </c>
      <c r="Y293" s="239">
        <v>4</v>
      </c>
      <c r="Z293" s="239">
        <v>2</v>
      </c>
      <c r="AB293" s="239">
        <v>2</v>
      </c>
      <c r="AC293" s="239">
        <v>98</v>
      </c>
      <c r="AD293" s="239" t="s">
        <v>2898</v>
      </c>
      <c r="AE293" s="239" t="s">
        <v>3426</v>
      </c>
      <c r="AF293" s="239" t="s">
        <v>2874</v>
      </c>
      <c r="AG293" s="239">
        <v>90</v>
      </c>
      <c r="AH293" s="239">
        <v>2</v>
      </c>
      <c r="AI293" s="239">
        <v>4</v>
      </c>
      <c r="AJ293" s="239">
        <v>2</v>
      </c>
      <c r="AK293" s="239">
        <v>24</v>
      </c>
      <c r="AL293" s="239">
        <v>18</v>
      </c>
      <c r="AM293" s="239" t="s">
        <v>374</v>
      </c>
      <c r="AN293" s="239">
        <v>5</v>
      </c>
      <c r="AO293" s="239">
        <v>2</v>
      </c>
      <c r="AP293" s="239">
        <v>16</v>
      </c>
      <c r="AS293" s="239">
        <v>7</v>
      </c>
      <c r="AT293" s="239">
        <v>98</v>
      </c>
      <c r="AU293" s="239">
        <v>40</v>
      </c>
      <c r="AV293" s="239">
        <v>10</v>
      </c>
      <c r="AW293" s="239">
        <v>21</v>
      </c>
      <c r="AX293" s="239">
        <v>2</v>
      </c>
      <c r="AY293" s="239">
        <v>2</v>
      </c>
      <c r="AZ293" s="239">
        <v>4</v>
      </c>
      <c r="BA293" s="239">
        <v>21</v>
      </c>
      <c r="BB293" s="239">
        <v>46</v>
      </c>
      <c r="BC293" s="239" t="s">
        <v>374</v>
      </c>
      <c r="BD293" s="239">
        <v>5</v>
      </c>
      <c r="BE293" s="239">
        <v>1</v>
      </c>
      <c r="BI293" s="239">
        <v>7</v>
      </c>
      <c r="BJ293" s="239">
        <v>98</v>
      </c>
      <c r="BK293" s="239">
        <v>40</v>
      </c>
      <c r="BL293" s="239">
        <v>10</v>
      </c>
      <c r="BM293" s="239">
        <v>21</v>
      </c>
      <c r="CT293" s="239">
        <v>452040</v>
      </c>
      <c r="CU293" s="239">
        <v>4975874</v>
      </c>
      <c r="CV293" s="239">
        <v>44.934681699999999</v>
      </c>
      <c r="CW293" s="239">
        <v>-93.607825899999995</v>
      </c>
      <c r="CX293" s="239" t="s">
        <v>379</v>
      </c>
      <c r="CY293" s="239" t="s">
        <v>3427</v>
      </c>
    </row>
    <row r="294" spans="1:103" x14ac:dyDescent="0.25">
      <c r="A294" s="239">
        <v>10801660</v>
      </c>
      <c r="B294" s="239">
        <v>4</v>
      </c>
      <c r="C294" s="239">
        <v>15</v>
      </c>
      <c r="D294" s="239">
        <v>8.3409999999999993</v>
      </c>
      <c r="E294" s="239">
        <v>27</v>
      </c>
      <c r="F294" s="239" t="s">
        <v>3161</v>
      </c>
      <c r="H294" s="239" t="s">
        <v>374</v>
      </c>
      <c r="I294" s="239">
        <v>25</v>
      </c>
      <c r="K294" s="239">
        <v>1693235</v>
      </c>
      <c r="L294" s="239">
        <v>122260046</v>
      </c>
      <c r="M294" s="239">
        <v>8</v>
      </c>
      <c r="N294" s="239">
        <v>12</v>
      </c>
      <c r="O294" s="239">
        <v>2012</v>
      </c>
      <c r="P294" s="239" t="s">
        <v>389</v>
      </c>
      <c r="Q294" s="239">
        <v>17</v>
      </c>
      <c r="R294" s="239" t="s">
        <v>376</v>
      </c>
      <c r="S294" s="239">
        <v>5</v>
      </c>
      <c r="T294" s="239">
        <v>0</v>
      </c>
      <c r="U294" s="239">
        <v>2</v>
      </c>
      <c r="V294" s="239">
        <v>1</v>
      </c>
      <c r="W294" s="239">
        <v>10</v>
      </c>
      <c r="X294" s="239">
        <v>3</v>
      </c>
      <c r="Y294" s="239">
        <v>1</v>
      </c>
      <c r="Z294" s="239">
        <v>1</v>
      </c>
      <c r="AB294" s="239">
        <v>2</v>
      </c>
      <c r="AC294" s="239">
        <v>98</v>
      </c>
      <c r="AD294" s="239" t="s">
        <v>3374</v>
      </c>
      <c r="AE294" s="239" t="s">
        <v>3428</v>
      </c>
      <c r="AF294" s="239" t="s">
        <v>2874</v>
      </c>
      <c r="AG294" s="239">
        <v>7</v>
      </c>
      <c r="AH294" s="239">
        <v>2</v>
      </c>
      <c r="AI294" s="239">
        <v>2</v>
      </c>
      <c r="AJ294" s="239">
        <v>4</v>
      </c>
      <c r="AK294" s="239">
        <v>8</v>
      </c>
      <c r="AL294" s="239">
        <v>57</v>
      </c>
      <c r="AM294" s="239" t="s">
        <v>384</v>
      </c>
      <c r="AN294" s="239">
        <v>5</v>
      </c>
      <c r="AO294" s="239">
        <v>1</v>
      </c>
      <c r="AS294" s="239">
        <v>7</v>
      </c>
      <c r="AT294" s="239">
        <v>20</v>
      </c>
      <c r="AU294" s="239">
        <v>40</v>
      </c>
      <c r="AV294" s="239">
        <v>10</v>
      </c>
      <c r="AW294" s="239">
        <v>21</v>
      </c>
      <c r="AX294" s="239">
        <v>2</v>
      </c>
      <c r="AY294" s="239">
        <v>4</v>
      </c>
      <c r="AZ294" s="239">
        <v>4</v>
      </c>
      <c r="BA294" s="239">
        <v>21</v>
      </c>
      <c r="BB294" s="239">
        <v>17</v>
      </c>
      <c r="BC294" s="239" t="s">
        <v>374</v>
      </c>
      <c r="BD294" s="239">
        <v>5</v>
      </c>
      <c r="BE294" s="239">
        <v>9</v>
      </c>
      <c r="BI294" s="239">
        <v>7</v>
      </c>
      <c r="BJ294" s="239">
        <v>20</v>
      </c>
      <c r="BK294" s="239">
        <v>40</v>
      </c>
      <c r="BL294" s="239">
        <v>10</v>
      </c>
      <c r="BM294" s="239">
        <v>21</v>
      </c>
      <c r="CT294" s="239">
        <v>452041</v>
      </c>
      <c r="CU294" s="239">
        <v>4975874</v>
      </c>
      <c r="CV294" s="239">
        <v>44.934681900000001</v>
      </c>
      <c r="CW294" s="239">
        <v>-93.6078057</v>
      </c>
      <c r="CX294" s="239" t="s">
        <v>379</v>
      </c>
      <c r="CY294" s="239" t="s">
        <v>3429</v>
      </c>
    </row>
    <row r="295" spans="1:103" x14ac:dyDescent="0.25">
      <c r="A295" s="239">
        <v>380471</v>
      </c>
      <c r="B295" s="239">
        <v>4</v>
      </c>
      <c r="C295" s="239">
        <v>15</v>
      </c>
      <c r="D295" s="239">
        <v>8.3439999999999994</v>
      </c>
      <c r="E295" s="239">
        <v>27</v>
      </c>
      <c r="F295" s="239" t="s">
        <v>3161</v>
      </c>
      <c r="H295" s="239" t="s">
        <v>374</v>
      </c>
      <c r="I295" s="239">
        <v>25</v>
      </c>
      <c r="K295" s="239" t="s">
        <v>3430</v>
      </c>
      <c r="M295" s="239">
        <v>9</v>
      </c>
      <c r="N295" s="239">
        <v>20</v>
      </c>
      <c r="O295" s="239">
        <v>2016</v>
      </c>
      <c r="P295" s="239" t="s">
        <v>391</v>
      </c>
      <c r="Q295" s="239">
        <v>12</v>
      </c>
      <c r="R295" s="239" t="s">
        <v>393</v>
      </c>
      <c r="S295" s="239">
        <v>5</v>
      </c>
      <c r="T295" s="239">
        <v>0</v>
      </c>
      <c r="U295" s="239">
        <v>3</v>
      </c>
      <c r="V295" s="239">
        <v>12</v>
      </c>
      <c r="W295" s="239">
        <v>10</v>
      </c>
      <c r="X295" s="239">
        <v>3</v>
      </c>
      <c r="Y295" s="239">
        <v>1</v>
      </c>
      <c r="Z295" s="239">
        <v>1</v>
      </c>
      <c r="AB295" s="239">
        <v>1</v>
      </c>
      <c r="AC295" s="239">
        <v>98</v>
      </c>
      <c r="AD295" s="239" t="s">
        <v>2895</v>
      </c>
      <c r="AF295" s="239" t="s">
        <v>2874</v>
      </c>
      <c r="AG295" s="239">
        <v>7</v>
      </c>
      <c r="AH295" s="239">
        <v>2</v>
      </c>
      <c r="AI295" s="239">
        <v>2</v>
      </c>
      <c r="AJ295" s="239">
        <v>3</v>
      </c>
      <c r="AK295" s="239">
        <v>21</v>
      </c>
      <c r="AL295" s="239">
        <v>51</v>
      </c>
      <c r="AM295" s="239" t="s">
        <v>374</v>
      </c>
      <c r="AN295" s="239">
        <v>5</v>
      </c>
      <c r="AO295" s="239">
        <v>74</v>
      </c>
      <c r="AS295" s="239">
        <v>12</v>
      </c>
      <c r="AT295" s="239">
        <v>20</v>
      </c>
      <c r="AU295" s="239">
        <v>35</v>
      </c>
      <c r="AV295" s="239">
        <v>11</v>
      </c>
      <c r="AW295" s="239">
        <v>21</v>
      </c>
      <c r="AX295" s="239">
        <v>2</v>
      </c>
      <c r="AY295" s="239">
        <v>4</v>
      </c>
      <c r="AZ295" s="239">
        <v>3</v>
      </c>
      <c r="BA295" s="239">
        <v>26</v>
      </c>
      <c r="BB295" s="239">
        <v>37</v>
      </c>
      <c r="BC295" s="239" t="s">
        <v>374</v>
      </c>
      <c r="BD295" s="239">
        <v>5</v>
      </c>
      <c r="BE295" s="239">
        <v>1</v>
      </c>
      <c r="BI295" s="239">
        <v>12</v>
      </c>
      <c r="BJ295" s="239">
        <v>20</v>
      </c>
      <c r="BK295" s="239">
        <v>35</v>
      </c>
      <c r="BL295" s="239">
        <v>11</v>
      </c>
      <c r="BM295" s="239">
        <v>21</v>
      </c>
      <c r="BN295" s="239">
        <v>2</v>
      </c>
      <c r="BO295" s="239">
        <v>4</v>
      </c>
      <c r="BP295" s="239">
        <v>3</v>
      </c>
      <c r="BQ295" s="239">
        <v>26</v>
      </c>
      <c r="BR295" s="239">
        <v>35</v>
      </c>
      <c r="BS295" s="239" t="s">
        <v>374</v>
      </c>
      <c r="BT295" s="239">
        <v>5</v>
      </c>
      <c r="BU295" s="239">
        <v>1</v>
      </c>
      <c r="BY295" s="239">
        <v>12</v>
      </c>
      <c r="BZ295" s="239">
        <v>20</v>
      </c>
      <c r="CA295" s="239">
        <v>35</v>
      </c>
      <c r="CB295" s="239">
        <v>11</v>
      </c>
      <c r="CC295" s="239">
        <v>21</v>
      </c>
      <c r="CT295" s="239">
        <v>452040.72086676903</v>
      </c>
      <c r="CU295" s="239">
        <v>4975874.8853565203</v>
      </c>
      <c r="CV295" s="239">
        <v>44.934688940000001</v>
      </c>
      <c r="CW295" s="239">
        <v>-93.607812010000004</v>
      </c>
      <c r="CX295" s="239" t="s">
        <v>379</v>
      </c>
      <c r="CY295" s="239" t="s">
        <v>3431</v>
      </c>
    </row>
    <row r="296" spans="1:103" x14ac:dyDescent="0.25">
      <c r="A296" s="239">
        <v>427832</v>
      </c>
      <c r="B296" s="239">
        <v>4</v>
      </c>
      <c r="C296" s="239">
        <v>15</v>
      </c>
      <c r="D296" s="239">
        <v>8.343</v>
      </c>
      <c r="E296" s="239">
        <v>27</v>
      </c>
      <c r="F296" s="239" t="s">
        <v>3161</v>
      </c>
      <c r="H296" s="239" t="s">
        <v>374</v>
      </c>
      <c r="I296" s="239">
        <v>25</v>
      </c>
      <c r="K296" s="239" t="s">
        <v>3432</v>
      </c>
      <c r="M296" s="239">
        <v>3</v>
      </c>
      <c r="N296" s="239">
        <v>9</v>
      </c>
      <c r="O296" s="239">
        <v>2017</v>
      </c>
      <c r="P296" s="239" t="s">
        <v>416</v>
      </c>
      <c r="Q296" s="239">
        <v>8</v>
      </c>
      <c r="R296" s="239" t="s">
        <v>512</v>
      </c>
      <c r="S296" s="239">
        <v>5</v>
      </c>
      <c r="T296" s="239">
        <v>0</v>
      </c>
      <c r="U296" s="239">
        <v>2</v>
      </c>
      <c r="V296" s="239">
        <v>12</v>
      </c>
      <c r="W296" s="239">
        <v>10</v>
      </c>
      <c r="X296" s="239">
        <v>3</v>
      </c>
      <c r="Y296" s="239">
        <v>1</v>
      </c>
      <c r="Z296" s="239">
        <v>2</v>
      </c>
      <c r="AB296" s="239">
        <v>1</v>
      </c>
      <c r="AC296" s="239">
        <v>98</v>
      </c>
      <c r="AD296" s="239" t="s">
        <v>2895</v>
      </c>
      <c r="AF296" s="239" t="s">
        <v>2874</v>
      </c>
      <c r="AG296" s="239">
        <v>7</v>
      </c>
      <c r="AH296" s="239">
        <v>2</v>
      </c>
      <c r="AI296" s="239">
        <v>4</v>
      </c>
      <c r="AJ296" s="239">
        <v>1</v>
      </c>
      <c r="AK296" s="239">
        <v>21</v>
      </c>
      <c r="AL296" s="239">
        <v>49</v>
      </c>
      <c r="AM296" s="239" t="s">
        <v>384</v>
      </c>
      <c r="AN296" s="239">
        <v>99</v>
      </c>
      <c r="AO296" s="239">
        <v>1</v>
      </c>
      <c r="AS296" s="239">
        <v>90</v>
      </c>
      <c r="AT296" s="239">
        <v>20</v>
      </c>
      <c r="AU296" s="239">
        <v>35</v>
      </c>
      <c r="AV296" s="239">
        <v>13</v>
      </c>
      <c r="AW296" s="239">
        <v>24</v>
      </c>
      <c r="AX296" s="239">
        <v>2</v>
      </c>
      <c r="AY296" s="239">
        <v>2</v>
      </c>
      <c r="AZ296" s="239">
        <v>1</v>
      </c>
      <c r="BA296" s="239">
        <v>23</v>
      </c>
      <c r="BB296" s="239">
        <v>47</v>
      </c>
      <c r="BC296" s="239" t="s">
        <v>374</v>
      </c>
      <c r="BD296" s="239">
        <v>5</v>
      </c>
      <c r="BE296" s="239">
        <v>1</v>
      </c>
      <c r="BI296" s="239">
        <v>90</v>
      </c>
      <c r="BJ296" s="239">
        <v>20</v>
      </c>
      <c r="BK296" s="239">
        <v>35</v>
      </c>
      <c r="BL296" s="239">
        <v>13</v>
      </c>
      <c r="BM296" s="239">
        <v>24</v>
      </c>
      <c r="CT296" s="239">
        <v>452039.78077678097</v>
      </c>
      <c r="CU296" s="239">
        <v>4975870.0353132403</v>
      </c>
      <c r="CV296" s="239">
        <v>44.934645209999999</v>
      </c>
      <c r="CW296" s="239">
        <v>-93.60782347</v>
      </c>
      <c r="CX296" s="239" t="s">
        <v>379</v>
      </c>
      <c r="CY296" s="239" t="s">
        <v>3433</v>
      </c>
    </row>
    <row r="297" spans="1:103" x14ac:dyDescent="0.25">
      <c r="A297" s="239">
        <v>456059</v>
      </c>
      <c r="B297" s="239">
        <v>4</v>
      </c>
      <c r="C297" s="239">
        <v>15</v>
      </c>
      <c r="D297" s="239">
        <v>8.3450000000000006</v>
      </c>
      <c r="E297" s="239">
        <v>27</v>
      </c>
      <c r="F297" s="239" t="s">
        <v>3161</v>
      </c>
      <c r="H297" s="239" t="s">
        <v>374</v>
      </c>
      <c r="I297" s="239">
        <v>25</v>
      </c>
      <c r="K297" s="239">
        <v>17005504</v>
      </c>
      <c r="M297" s="239">
        <v>5</v>
      </c>
      <c r="N297" s="239">
        <v>18</v>
      </c>
      <c r="O297" s="239">
        <v>2017</v>
      </c>
      <c r="P297" s="239" t="s">
        <v>416</v>
      </c>
      <c r="Q297" s="239">
        <v>8</v>
      </c>
      <c r="R297" s="239" t="s">
        <v>393</v>
      </c>
      <c r="S297" s="239">
        <v>5</v>
      </c>
      <c r="T297" s="239">
        <v>0</v>
      </c>
      <c r="U297" s="239">
        <v>2</v>
      </c>
      <c r="V297" s="239">
        <v>12</v>
      </c>
      <c r="W297" s="239">
        <v>10</v>
      </c>
      <c r="X297" s="239">
        <v>10</v>
      </c>
      <c r="Y297" s="239">
        <v>1</v>
      </c>
      <c r="Z297" s="239">
        <v>1</v>
      </c>
      <c r="AB297" s="239">
        <v>1</v>
      </c>
      <c r="AC297" s="239">
        <v>98</v>
      </c>
      <c r="AD297" s="239" t="s">
        <v>2895</v>
      </c>
      <c r="AF297" s="239" t="s">
        <v>2874</v>
      </c>
      <c r="AG297" s="239">
        <v>7</v>
      </c>
      <c r="AH297" s="239">
        <v>2</v>
      </c>
      <c r="AI297" s="239">
        <v>2</v>
      </c>
      <c r="AJ297" s="239">
        <v>3</v>
      </c>
      <c r="AK297" s="239">
        <v>23</v>
      </c>
      <c r="AL297" s="239">
        <v>17</v>
      </c>
      <c r="AM297" s="239" t="s">
        <v>384</v>
      </c>
      <c r="AN297" s="239">
        <v>5</v>
      </c>
      <c r="AO297" s="239">
        <v>99</v>
      </c>
      <c r="AS297" s="239">
        <v>12</v>
      </c>
      <c r="AT297" s="239">
        <v>22</v>
      </c>
      <c r="AU297" s="239">
        <v>40</v>
      </c>
      <c r="AV297" s="239">
        <v>11</v>
      </c>
      <c r="AW297" s="239">
        <v>21</v>
      </c>
      <c r="AX297" s="239">
        <v>2</v>
      </c>
      <c r="AY297" s="239">
        <v>4</v>
      </c>
      <c r="AZ297" s="239">
        <v>3</v>
      </c>
      <c r="BA297" s="239">
        <v>34</v>
      </c>
      <c r="BB297" s="239">
        <v>31</v>
      </c>
      <c r="BC297" s="239" t="s">
        <v>384</v>
      </c>
      <c r="BD297" s="239">
        <v>5</v>
      </c>
      <c r="BE297" s="239">
        <v>1</v>
      </c>
      <c r="BI297" s="239">
        <v>12</v>
      </c>
      <c r="BJ297" s="239">
        <v>22</v>
      </c>
      <c r="BK297" s="239">
        <v>40</v>
      </c>
      <c r="BL297" s="239">
        <v>11</v>
      </c>
      <c r="BM297" s="239">
        <v>21</v>
      </c>
      <c r="CT297" s="239">
        <v>452042.647012742</v>
      </c>
      <c r="CU297" s="239">
        <v>4975872.0196342403</v>
      </c>
      <c r="CV297" s="239">
        <v>44.934663270000001</v>
      </c>
      <c r="CW297" s="239">
        <v>-93.607787329999994</v>
      </c>
      <c r="CX297" s="239" t="s">
        <v>379</v>
      </c>
      <c r="CY297" s="239" t="s">
        <v>3434</v>
      </c>
    </row>
    <row r="298" spans="1:103" x14ac:dyDescent="0.25">
      <c r="A298" s="239">
        <v>599393</v>
      </c>
      <c r="B298" s="239">
        <v>4</v>
      </c>
      <c r="C298" s="239">
        <v>15</v>
      </c>
      <c r="D298" s="239">
        <v>8.3480000000000008</v>
      </c>
      <c r="E298" s="239">
        <v>27</v>
      </c>
      <c r="F298" s="239" t="s">
        <v>3161</v>
      </c>
      <c r="H298" s="239" t="s">
        <v>374</v>
      </c>
      <c r="I298" s="239">
        <v>25</v>
      </c>
      <c r="K298" s="239">
        <v>18005136</v>
      </c>
      <c r="M298" s="239">
        <v>5</v>
      </c>
      <c r="N298" s="239">
        <v>24</v>
      </c>
      <c r="O298" s="239">
        <v>2018</v>
      </c>
      <c r="P298" s="239" t="s">
        <v>416</v>
      </c>
      <c r="Q298" s="239">
        <v>11</v>
      </c>
      <c r="R298" s="239">
        <v>98</v>
      </c>
      <c r="S298" s="239">
        <v>5</v>
      </c>
      <c r="T298" s="239">
        <v>0</v>
      </c>
      <c r="U298" s="239">
        <v>2</v>
      </c>
      <c r="V298" s="239">
        <v>90</v>
      </c>
      <c r="W298" s="239">
        <v>10</v>
      </c>
      <c r="X298" s="239">
        <v>2</v>
      </c>
      <c r="Y298" s="239">
        <v>1</v>
      </c>
      <c r="Z298" s="239">
        <v>1</v>
      </c>
      <c r="AB298" s="239">
        <v>1</v>
      </c>
      <c r="AC298" s="239">
        <v>98</v>
      </c>
      <c r="AD298" s="239" t="s">
        <v>2895</v>
      </c>
      <c r="AF298" s="239" t="s">
        <v>2874</v>
      </c>
      <c r="AG298" s="239">
        <v>90</v>
      </c>
      <c r="AH298" s="239">
        <v>2</v>
      </c>
      <c r="AI298" s="239">
        <v>4</v>
      </c>
      <c r="AJ298" s="239">
        <v>10</v>
      </c>
      <c r="AK298" s="239">
        <v>33</v>
      </c>
      <c r="AL298" s="239">
        <v>56</v>
      </c>
      <c r="AM298" s="239" t="s">
        <v>374</v>
      </c>
      <c r="AN298" s="239">
        <v>5</v>
      </c>
      <c r="AO298" s="239">
        <v>11</v>
      </c>
      <c r="AS298" s="239">
        <v>90</v>
      </c>
      <c r="AT298" s="239">
        <v>9</v>
      </c>
      <c r="AU298" s="239">
        <v>10</v>
      </c>
      <c r="AV298" s="239">
        <v>11</v>
      </c>
      <c r="AW298" s="239">
        <v>21</v>
      </c>
      <c r="AX298" s="239">
        <v>2</v>
      </c>
      <c r="AY298" s="239">
        <v>2</v>
      </c>
      <c r="AZ298" s="239">
        <v>10</v>
      </c>
      <c r="BA298" s="239">
        <v>21</v>
      </c>
      <c r="BB298" s="239">
        <v>55</v>
      </c>
      <c r="BC298" s="239" t="s">
        <v>374</v>
      </c>
      <c r="BD298" s="239">
        <v>5</v>
      </c>
      <c r="BE298" s="239">
        <v>1</v>
      </c>
      <c r="BI298" s="239">
        <v>90</v>
      </c>
      <c r="BJ298" s="239">
        <v>9</v>
      </c>
      <c r="BK298" s="239">
        <v>10</v>
      </c>
      <c r="BL298" s="239">
        <v>11</v>
      </c>
      <c r="BM298" s="239">
        <v>21</v>
      </c>
      <c r="CT298" s="239">
        <v>452053.52864582097</v>
      </c>
      <c r="CU298" s="239">
        <v>4975863.5953092501</v>
      </c>
      <c r="CV298" s="239">
        <v>44.934588169999998</v>
      </c>
      <c r="CW298" s="239">
        <v>-93.60764863</v>
      </c>
      <c r="CX298" s="239" t="s">
        <v>438</v>
      </c>
      <c r="CY298" s="239" t="s">
        <v>3435</v>
      </c>
    </row>
    <row r="299" spans="1:103" x14ac:dyDescent="0.25">
      <c r="A299" s="239">
        <v>10837877</v>
      </c>
      <c r="B299" s="239">
        <v>4</v>
      </c>
      <c r="C299" s="239">
        <v>15</v>
      </c>
      <c r="D299" s="239">
        <v>8.3490000000000002</v>
      </c>
      <c r="E299" s="239">
        <v>27</v>
      </c>
      <c r="F299" s="239" t="s">
        <v>3161</v>
      </c>
      <c r="H299" s="239" t="s">
        <v>374</v>
      </c>
      <c r="I299" s="239">
        <v>25</v>
      </c>
      <c r="K299" s="239" t="s">
        <v>3436</v>
      </c>
      <c r="L299" s="239">
        <v>123360019</v>
      </c>
      <c r="M299" s="239">
        <v>11</v>
      </c>
      <c r="N299" s="239">
        <v>25</v>
      </c>
      <c r="O299" s="239">
        <v>2012</v>
      </c>
      <c r="P299" s="239" t="s">
        <v>389</v>
      </c>
      <c r="Q299" s="239">
        <v>21</v>
      </c>
      <c r="S299" s="239">
        <v>5</v>
      </c>
      <c r="T299" s="239">
        <v>0</v>
      </c>
      <c r="U299" s="239">
        <v>2</v>
      </c>
      <c r="V299" s="239">
        <v>10</v>
      </c>
      <c r="W299" s="239">
        <v>10</v>
      </c>
      <c r="X299" s="239">
        <v>2</v>
      </c>
      <c r="Y299" s="239">
        <v>4</v>
      </c>
      <c r="Z299" s="239">
        <v>1</v>
      </c>
      <c r="AA299" s="239">
        <v>1</v>
      </c>
      <c r="AB299" s="239">
        <v>1</v>
      </c>
      <c r="AC299" s="239">
        <v>98</v>
      </c>
      <c r="AD299" s="239" t="s">
        <v>2929</v>
      </c>
      <c r="AE299" s="239" t="s">
        <v>3253</v>
      </c>
      <c r="AF299" s="239" t="s">
        <v>2874</v>
      </c>
      <c r="AG299" s="239">
        <v>5</v>
      </c>
      <c r="AH299" s="239">
        <v>2</v>
      </c>
      <c r="AI299" s="239">
        <v>3</v>
      </c>
      <c r="AJ299" s="239">
        <v>4</v>
      </c>
      <c r="AK299" s="239">
        <v>23</v>
      </c>
      <c r="AL299" s="239">
        <v>55</v>
      </c>
      <c r="AM299" s="239" t="s">
        <v>374</v>
      </c>
      <c r="AN299" s="239">
        <v>5</v>
      </c>
      <c r="AO299" s="239">
        <v>1</v>
      </c>
      <c r="AP299" s="239">
        <v>1</v>
      </c>
      <c r="AS299" s="239">
        <v>7</v>
      </c>
      <c r="AT299" s="239">
        <v>98</v>
      </c>
      <c r="AU299" s="239">
        <v>35</v>
      </c>
      <c r="AV299" s="239">
        <v>11</v>
      </c>
      <c r="AW299" s="239">
        <v>21</v>
      </c>
      <c r="AX299" s="239">
        <v>2</v>
      </c>
      <c r="AY299" s="239">
        <v>2</v>
      </c>
      <c r="AZ299" s="239">
        <v>4</v>
      </c>
      <c r="BA299" s="239">
        <v>21</v>
      </c>
      <c r="BB299" s="239">
        <v>26</v>
      </c>
      <c r="BC299" s="239" t="s">
        <v>374</v>
      </c>
      <c r="BD299" s="239">
        <v>5</v>
      </c>
      <c r="BE299" s="239">
        <v>2</v>
      </c>
      <c r="BF299" s="239">
        <v>7</v>
      </c>
      <c r="BI299" s="239">
        <v>7</v>
      </c>
      <c r="BJ299" s="239">
        <v>98</v>
      </c>
      <c r="BK299" s="239">
        <v>35</v>
      </c>
      <c r="BL299" s="239">
        <v>11</v>
      </c>
      <c r="BM299" s="239">
        <v>21</v>
      </c>
      <c r="CT299" s="239">
        <v>452054</v>
      </c>
      <c r="CU299" s="239">
        <v>4975874</v>
      </c>
      <c r="CV299" s="239">
        <v>44.934683499999998</v>
      </c>
      <c r="CW299" s="239">
        <v>-93.607644100000002</v>
      </c>
      <c r="CX299" s="239" t="s">
        <v>379</v>
      </c>
      <c r="CY299" s="239" t="s">
        <v>3437</v>
      </c>
    </row>
    <row r="300" spans="1:103" x14ac:dyDescent="0.25">
      <c r="A300" s="239">
        <v>607531</v>
      </c>
      <c r="B300" s="239">
        <v>4</v>
      </c>
      <c r="C300" s="239">
        <v>15</v>
      </c>
      <c r="D300" s="239">
        <v>8.3510000000000009</v>
      </c>
      <c r="E300" s="239">
        <v>27</v>
      </c>
      <c r="F300" s="239" t="s">
        <v>3161</v>
      </c>
      <c r="H300" s="239" t="s">
        <v>374</v>
      </c>
      <c r="I300" s="239">
        <v>25</v>
      </c>
      <c r="K300" s="239">
        <v>18006839</v>
      </c>
      <c r="M300" s="239">
        <v>6</v>
      </c>
      <c r="N300" s="239">
        <v>28</v>
      </c>
      <c r="O300" s="239">
        <v>2018</v>
      </c>
      <c r="P300" s="239" t="s">
        <v>416</v>
      </c>
      <c r="Q300" s="239">
        <v>18</v>
      </c>
      <c r="S300" s="239">
        <v>5</v>
      </c>
      <c r="T300" s="239">
        <v>0</v>
      </c>
      <c r="U300" s="239">
        <v>2</v>
      </c>
      <c r="V300" s="239">
        <v>5</v>
      </c>
      <c r="W300" s="239">
        <v>10</v>
      </c>
      <c r="X300" s="239">
        <v>16</v>
      </c>
      <c r="Y300" s="239">
        <v>1</v>
      </c>
      <c r="Z300" s="239">
        <v>1</v>
      </c>
      <c r="AB300" s="239">
        <v>1</v>
      </c>
      <c r="AC300" s="239">
        <v>98</v>
      </c>
      <c r="AD300" s="239" t="s">
        <v>2895</v>
      </c>
      <c r="AF300" s="239" t="s">
        <v>2874</v>
      </c>
      <c r="AG300" s="239">
        <v>10</v>
      </c>
      <c r="AH300" s="239">
        <v>2</v>
      </c>
      <c r="AI300" s="239">
        <v>4</v>
      </c>
      <c r="AJ300" s="239">
        <v>2</v>
      </c>
      <c r="AK300" s="239">
        <v>31</v>
      </c>
      <c r="AL300" s="239">
        <v>66</v>
      </c>
      <c r="AM300" s="239" t="s">
        <v>384</v>
      </c>
      <c r="AN300" s="239">
        <v>5</v>
      </c>
      <c r="AO300" s="239">
        <v>1</v>
      </c>
      <c r="AS300" s="239">
        <v>12</v>
      </c>
      <c r="AT300" s="239">
        <v>20</v>
      </c>
      <c r="AU300" s="239">
        <v>40</v>
      </c>
      <c r="AV300" s="239">
        <v>11</v>
      </c>
      <c r="AW300" s="239">
        <v>21</v>
      </c>
      <c r="AX300" s="239">
        <v>2</v>
      </c>
      <c r="AY300" s="239">
        <v>2</v>
      </c>
      <c r="AZ300" s="239">
        <v>4</v>
      </c>
      <c r="BA300" s="239">
        <v>26</v>
      </c>
      <c r="BB300" s="239">
        <v>17</v>
      </c>
      <c r="BC300" s="239" t="s">
        <v>374</v>
      </c>
      <c r="BD300" s="239">
        <v>5</v>
      </c>
      <c r="BE300" s="239">
        <v>1</v>
      </c>
      <c r="BI300" s="239">
        <v>12</v>
      </c>
      <c r="BJ300" s="239">
        <v>20</v>
      </c>
      <c r="BK300" s="239">
        <v>40</v>
      </c>
      <c r="BL300" s="239">
        <v>11</v>
      </c>
      <c r="BM300" s="239">
        <v>21</v>
      </c>
      <c r="CT300" s="239">
        <v>452058.32660531602</v>
      </c>
      <c r="CU300" s="239">
        <v>4975868.1363495002</v>
      </c>
      <c r="CV300" s="239">
        <v>44.934629370000003</v>
      </c>
      <c r="CW300" s="239">
        <v>-93.60758826</v>
      </c>
      <c r="CX300" s="239" t="s">
        <v>379</v>
      </c>
      <c r="CY300" s="239" t="s">
        <v>3438</v>
      </c>
    </row>
    <row r="301" spans="1:103" x14ac:dyDescent="0.25">
      <c r="A301" s="239">
        <v>735721</v>
      </c>
      <c r="B301" s="239">
        <v>4</v>
      </c>
      <c r="C301" s="239">
        <v>15</v>
      </c>
      <c r="D301" s="239">
        <v>8.3520000000000003</v>
      </c>
      <c r="E301" s="239">
        <v>27</v>
      </c>
      <c r="F301" s="239" t="s">
        <v>3161</v>
      </c>
      <c r="H301" s="239" t="s">
        <v>374</v>
      </c>
      <c r="I301" s="239">
        <v>25</v>
      </c>
      <c r="K301" s="239" t="s">
        <v>3439</v>
      </c>
      <c r="M301" s="239">
        <v>7</v>
      </c>
      <c r="N301" s="239">
        <v>24</v>
      </c>
      <c r="O301" s="239">
        <v>2019</v>
      </c>
      <c r="P301" s="239" t="s">
        <v>375</v>
      </c>
      <c r="Q301" s="239">
        <v>12</v>
      </c>
      <c r="S301" s="239">
        <v>5</v>
      </c>
      <c r="T301" s="239">
        <v>0</v>
      </c>
      <c r="U301" s="239">
        <v>2</v>
      </c>
      <c r="V301" s="239">
        <v>5</v>
      </c>
      <c r="W301" s="239">
        <v>10</v>
      </c>
      <c r="X301" s="239">
        <v>2</v>
      </c>
      <c r="Y301" s="239">
        <v>1</v>
      </c>
      <c r="Z301" s="239">
        <v>1</v>
      </c>
      <c r="AB301" s="239">
        <v>1</v>
      </c>
      <c r="AC301" s="239">
        <v>98</v>
      </c>
      <c r="AD301" s="239" t="s">
        <v>2895</v>
      </c>
      <c r="AF301" s="239" t="s">
        <v>2874</v>
      </c>
      <c r="AG301" s="239">
        <v>10</v>
      </c>
      <c r="AH301" s="239">
        <v>2</v>
      </c>
      <c r="AI301" s="239">
        <v>2</v>
      </c>
      <c r="AJ301" s="239">
        <v>3</v>
      </c>
      <c r="AK301" s="239">
        <v>31</v>
      </c>
      <c r="AL301" s="239">
        <v>21</v>
      </c>
      <c r="AM301" s="239" t="s">
        <v>374</v>
      </c>
      <c r="AN301" s="239">
        <v>5</v>
      </c>
      <c r="AO301" s="239">
        <v>2</v>
      </c>
      <c r="AS301" s="239">
        <v>13</v>
      </c>
      <c r="AT301" s="239">
        <v>9</v>
      </c>
      <c r="AU301" s="239">
        <v>35</v>
      </c>
      <c r="AV301" s="239">
        <v>12</v>
      </c>
      <c r="AW301" s="239">
        <v>24</v>
      </c>
      <c r="AX301" s="239">
        <v>2</v>
      </c>
      <c r="AY301" s="239">
        <v>2</v>
      </c>
      <c r="AZ301" s="239">
        <v>3</v>
      </c>
      <c r="BA301" s="239">
        <v>21</v>
      </c>
      <c r="BB301" s="239">
        <v>43</v>
      </c>
      <c r="BC301" s="239" t="s">
        <v>374</v>
      </c>
      <c r="BD301" s="239">
        <v>5</v>
      </c>
      <c r="BE301" s="239">
        <v>1</v>
      </c>
      <c r="BI301" s="239">
        <v>13</v>
      </c>
      <c r="BJ301" s="239">
        <v>9</v>
      </c>
      <c r="BK301" s="239">
        <v>35</v>
      </c>
      <c r="BL301" s="239">
        <v>12</v>
      </c>
      <c r="BM301" s="239">
        <v>24</v>
      </c>
      <c r="CT301" s="239">
        <v>452058.78662835498</v>
      </c>
      <c r="CU301" s="239">
        <v>4975873.6074402099</v>
      </c>
      <c r="CV301" s="239">
        <v>44.934678650000002</v>
      </c>
      <c r="CW301" s="239">
        <v>-93.607582949999994</v>
      </c>
      <c r="CX301" s="239" t="s">
        <v>379</v>
      </c>
      <c r="CY301" s="239" t="s">
        <v>3440</v>
      </c>
    </row>
    <row r="302" spans="1:103" x14ac:dyDescent="0.25">
      <c r="A302" s="239">
        <v>727749</v>
      </c>
      <c r="B302" s="239">
        <v>4</v>
      </c>
      <c r="C302" s="239">
        <v>15</v>
      </c>
      <c r="D302" s="239">
        <v>8.3539999999999992</v>
      </c>
      <c r="E302" s="239">
        <v>27</v>
      </c>
      <c r="F302" s="239" t="s">
        <v>3161</v>
      </c>
      <c r="H302" s="239" t="s">
        <v>374</v>
      </c>
      <c r="I302" s="239">
        <v>25</v>
      </c>
      <c r="K302" s="239">
        <v>19005225</v>
      </c>
      <c r="M302" s="239">
        <v>6</v>
      </c>
      <c r="N302" s="239">
        <v>18</v>
      </c>
      <c r="O302" s="239">
        <v>2019</v>
      </c>
      <c r="P302" s="239" t="s">
        <v>391</v>
      </c>
      <c r="Q302" s="239">
        <v>21</v>
      </c>
      <c r="R302" s="239" t="s">
        <v>207</v>
      </c>
      <c r="S302" s="239">
        <v>5</v>
      </c>
      <c r="T302" s="239">
        <v>0</v>
      </c>
      <c r="U302" s="239">
        <v>2</v>
      </c>
      <c r="V302" s="239">
        <v>90</v>
      </c>
      <c r="W302" s="239">
        <v>10</v>
      </c>
      <c r="X302" s="239">
        <v>99</v>
      </c>
      <c r="Y302" s="239">
        <v>3</v>
      </c>
      <c r="Z302" s="239">
        <v>1</v>
      </c>
      <c r="AB302" s="239">
        <v>1</v>
      </c>
      <c r="AC302" s="239">
        <v>98</v>
      </c>
      <c r="AD302" s="239" t="s">
        <v>2895</v>
      </c>
      <c r="AF302" s="239" t="s">
        <v>2874</v>
      </c>
      <c r="AG302" s="239">
        <v>90</v>
      </c>
      <c r="AH302" s="239">
        <v>2</v>
      </c>
      <c r="AI302" s="239">
        <v>4</v>
      </c>
      <c r="AJ302" s="239">
        <v>2</v>
      </c>
      <c r="AK302" s="239">
        <v>24</v>
      </c>
      <c r="AL302" s="239">
        <v>17</v>
      </c>
      <c r="AM302" s="239" t="s">
        <v>384</v>
      </c>
      <c r="AN302" s="239">
        <v>5</v>
      </c>
      <c r="AO302" s="239">
        <v>99</v>
      </c>
      <c r="AS302" s="239">
        <v>12</v>
      </c>
      <c r="AT302" s="239">
        <v>9</v>
      </c>
      <c r="AU302" s="239">
        <v>35</v>
      </c>
      <c r="AV302" s="239">
        <v>11</v>
      </c>
      <c r="AW302" s="239">
        <v>21</v>
      </c>
      <c r="AX302" s="239">
        <v>2</v>
      </c>
      <c r="AY302" s="239">
        <v>4</v>
      </c>
      <c r="AZ302" s="239">
        <v>3</v>
      </c>
      <c r="BA302" s="239">
        <v>21</v>
      </c>
      <c r="BB302" s="239">
        <v>77</v>
      </c>
      <c r="BC302" s="239" t="s">
        <v>374</v>
      </c>
      <c r="BD302" s="239">
        <v>5</v>
      </c>
      <c r="BE302" s="239">
        <v>1</v>
      </c>
      <c r="BI302" s="239">
        <v>12</v>
      </c>
      <c r="BJ302" s="239">
        <v>9</v>
      </c>
      <c r="BK302" s="239">
        <v>35</v>
      </c>
      <c r="BL302" s="239">
        <v>11</v>
      </c>
      <c r="BM302" s="239">
        <v>21</v>
      </c>
      <c r="CT302" s="239">
        <v>452063.029398616</v>
      </c>
      <c r="CU302" s="239">
        <v>4975868.1249967301</v>
      </c>
      <c r="CV302" s="239">
        <v>44.93462959</v>
      </c>
      <c r="CW302" s="239">
        <v>-93.60752866</v>
      </c>
      <c r="CX302" s="239" t="s">
        <v>379</v>
      </c>
      <c r="CY302" s="239" t="s">
        <v>3441</v>
      </c>
    </row>
    <row r="303" spans="1:103" x14ac:dyDescent="0.25">
      <c r="A303" s="239">
        <v>474429</v>
      </c>
      <c r="B303" s="239">
        <v>4</v>
      </c>
      <c r="C303" s="239">
        <v>15</v>
      </c>
      <c r="D303" s="239">
        <v>8.3550000000000004</v>
      </c>
      <c r="E303" s="239">
        <v>27</v>
      </c>
      <c r="F303" s="239" t="s">
        <v>3161</v>
      </c>
      <c r="H303" s="239" t="s">
        <v>374</v>
      </c>
      <c r="I303" s="239">
        <v>25</v>
      </c>
      <c r="K303" s="239">
        <v>17008000</v>
      </c>
      <c r="M303" s="239">
        <v>7</v>
      </c>
      <c r="N303" s="239">
        <v>4</v>
      </c>
      <c r="O303" s="239">
        <v>2017</v>
      </c>
      <c r="P303" s="239" t="s">
        <v>391</v>
      </c>
      <c r="Q303" s="239">
        <v>12</v>
      </c>
      <c r="R303" s="239" t="s">
        <v>207</v>
      </c>
      <c r="S303" s="239">
        <v>5</v>
      </c>
      <c r="T303" s="239">
        <v>0</v>
      </c>
      <c r="U303" s="239">
        <v>2</v>
      </c>
      <c r="V303" s="239">
        <v>5</v>
      </c>
      <c r="W303" s="239">
        <v>10</v>
      </c>
      <c r="X303" s="239">
        <v>2</v>
      </c>
      <c r="Y303" s="239">
        <v>1</v>
      </c>
      <c r="Z303" s="239">
        <v>1</v>
      </c>
      <c r="AB303" s="239">
        <v>1</v>
      </c>
      <c r="AC303" s="239">
        <v>98</v>
      </c>
      <c r="AD303" s="239" t="s">
        <v>2895</v>
      </c>
      <c r="AF303" s="239" t="s">
        <v>2874</v>
      </c>
      <c r="AG303" s="239">
        <v>10</v>
      </c>
      <c r="AH303" s="239">
        <v>2</v>
      </c>
      <c r="AI303" s="239">
        <v>2</v>
      </c>
      <c r="AJ303" s="239">
        <v>2</v>
      </c>
      <c r="AK303" s="239">
        <v>24</v>
      </c>
      <c r="AL303" s="239">
        <v>19</v>
      </c>
      <c r="AM303" s="239" t="s">
        <v>374</v>
      </c>
      <c r="AN303" s="239">
        <v>5</v>
      </c>
      <c r="AO303" s="239">
        <v>1</v>
      </c>
      <c r="AS303" s="239">
        <v>12</v>
      </c>
      <c r="AT303" s="239">
        <v>22</v>
      </c>
      <c r="AU303" s="239">
        <v>35</v>
      </c>
      <c r="AV303" s="239">
        <v>11</v>
      </c>
      <c r="AW303" s="239">
        <v>21</v>
      </c>
      <c r="AX303" s="239">
        <v>2</v>
      </c>
      <c r="AY303" s="239">
        <v>2</v>
      </c>
      <c r="AZ303" s="239">
        <v>2</v>
      </c>
      <c r="BA303" s="239">
        <v>21</v>
      </c>
      <c r="BB303" s="239">
        <v>43</v>
      </c>
      <c r="BC303" s="239" t="s">
        <v>374</v>
      </c>
      <c r="BD303" s="239">
        <v>5</v>
      </c>
      <c r="BE303" s="239">
        <v>1</v>
      </c>
      <c r="BI303" s="239">
        <v>12</v>
      </c>
      <c r="BJ303" s="239">
        <v>22</v>
      </c>
      <c r="BK303" s="239">
        <v>35</v>
      </c>
      <c r="BL303" s="239">
        <v>11</v>
      </c>
      <c r="BM303" s="239">
        <v>21</v>
      </c>
      <c r="CT303" s="239">
        <v>452059.44808801101</v>
      </c>
      <c r="CU303" s="239">
        <v>4975871.79212627</v>
      </c>
      <c r="CV303" s="239">
        <v>44.934662350000004</v>
      </c>
      <c r="CW303" s="239">
        <v>-93.607574389999996</v>
      </c>
      <c r="CX303" s="239" t="s">
        <v>379</v>
      </c>
      <c r="CY303" s="239" t="s">
        <v>3442</v>
      </c>
    </row>
    <row r="304" spans="1:103" x14ac:dyDescent="0.25">
      <c r="A304" s="239">
        <v>422125</v>
      </c>
      <c r="B304" s="239">
        <v>4</v>
      </c>
      <c r="C304" s="239">
        <v>15</v>
      </c>
      <c r="D304" s="239">
        <v>8.3580000000000005</v>
      </c>
      <c r="E304" s="239">
        <v>27</v>
      </c>
      <c r="F304" s="239" t="s">
        <v>3161</v>
      </c>
      <c r="H304" s="239" t="s">
        <v>374</v>
      </c>
      <c r="I304" s="239">
        <v>25</v>
      </c>
      <c r="K304" s="239" t="s">
        <v>3443</v>
      </c>
      <c r="M304" s="239">
        <v>2</v>
      </c>
      <c r="N304" s="239">
        <v>10</v>
      </c>
      <c r="O304" s="239">
        <v>2017</v>
      </c>
      <c r="P304" s="239" t="s">
        <v>383</v>
      </c>
      <c r="Q304" s="239">
        <v>12</v>
      </c>
      <c r="R304" s="239">
        <v>98</v>
      </c>
      <c r="S304" s="239">
        <v>5</v>
      </c>
      <c r="T304" s="239">
        <v>0</v>
      </c>
      <c r="U304" s="239">
        <v>2</v>
      </c>
      <c r="V304" s="239">
        <v>12</v>
      </c>
      <c r="W304" s="239">
        <v>10</v>
      </c>
      <c r="X304" s="239">
        <v>2</v>
      </c>
      <c r="Y304" s="239">
        <v>1</v>
      </c>
      <c r="Z304" s="239">
        <v>1</v>
      </c>
      <c r="AB304" s="239">
        <v>1</v>
      </c>
      <c r="AC304" s="239">
        <v>98</v>
      </c>
      <c r="AD304" s="239" t="s">
        <v>2895</v>
      </c>
      <c r="AF304" s="239" t="s">
        <v>2874</v>
      </c>
      <c r="AG304" s="239">
        <v>7</v>
      </c>
      <c r="AH304" s="239">
        <v>2</v>
      </c>
      <c r="AI304" s="239">
        <v>3</v>
      </c>
      <c r="AJ304" s="239">
        <v>3</v>
      </c>
      <c r="AK304" s="239">
        <v>21</v>
      </c>
      <c r="AL304" s="239">
        <v>56</v>
      </c>
      <c r="AM304" s="239" t="s">
        <v>374</v>
      </c>
      <c r="AN304" s="239">
        <v>5</v>
      </c>
      <c r="AO304" s="239">
        <v>1</v>
      </c>
      <c r="AS304" s="239">
        <v>12</v>
      </c>
      <c r="AT304" s="239">
        <v>9</v>
      </c>
      <c r="AU304" s="239">
        <v>35</v>
      </c>
      <c r="AV304" s="239">
        <v>11</v>
      </c>
      <c r="AW304" s="239">
        <v>21</v>
      </c>
      <c r="AX304" s="239">
        <v>2</v>
      </c>
      <c r="AY304" s="239">
        <v>2</v>
      </c>
      <c r="AZ304" s="239">
        <v>3</v>
      </c>
      <c r="BA304" s="239">
        <v>34</v>
      </c>
      <c r="BB304" s="239">
        <v>63</v>
      </c>
      <c r="BC304" s="239" t="s">
        <v>384</v>
      </c>
      <c r="BD304" s="239">
        <v>5</v>
      </c>
      <c r="BE304" s="239">
        <v>1</v>
      </c>
      <c r="BI304" s="239">
        <v>12</v>
      </c>
      <c r="BJ304" s="239">
        <v>9</v>
      </c>
      <c r="BK304" s="239">
        <v>35</v>
      </c>
      <c r="BL304" s="239">
        <v>11</v>
      </c>
      <c r="BM304" s="239">
        <v>21</v>
      </c>
      <c r="CT304" s="239">
        <v>452064.369083011</v>
      </c>
      <c r="CU304" s="239">
        <v>4975872.6812311597</v>
      </c>
      <c r="CV304" s="239">
        <v>44.934670689999997</v>
      </c>
      <c r="CW304" s="239">
        <v>-93.607512110000002</v>
      </c>
      <c r="CX304" s="239" t="s">
        <v>379</v>
      </c>
      <c r="CY304" s="239" t="s">
        <v>3444</v>
      </c>
    </row>
    <row r="305" spans="1:103" x14ac:dyDescent="0.25">
      <c r="A305" s="239">
        <v>622811</v>
      </c>
      <c r="B305" s="239">
        <v>4</v>
      </c>
      <c r="C305" s="239">
        <v>15</v>
      </c>
      <c r="D305" s="239">
        <v>8.359</v>
      </c>
      <c r="E305" s="239">
        <v>27</v>
      </c>
      <c r="F305" s="239" t="s">
        <v>3161</v>
      </c>
      <c r="H305" s="239" t="s">
        <v>374</v>
      </c>
      <c r="I305" s="239">
        <v>25</v>
      </c>
      <c r="K305" s="239">
        <v>18006607</v>
      </c>
      <c r="M305" s="239">
        <v>6</v>
      </c>
      <c r="N305" s="239">
        <v>23</v>
      </c>
      <c r="O305" s="239">
        <v>2018</v>
      </c>
      <c r="P305" s="239" t="s">
        <v>386</v>
      </c>
      <c r="Q305" s="239">
        <v>13</v>
      </c>
      <c r="R305" s="239" t="s">
        <v>376</v>
      </c>
      <c r="S305" s="239">
        <v>5</v>
      </c>
      <c r="T305" s="239">
        <v>0</v>
      </c>
      <c r="U305" s="239">
        <v>2</v>
      </c>
      <c r="V305" s="239">
        <v>12</v>
      </c>
      <c r="W305" s="239">
        <v>10</v>
      </c>
      <c r="X305" s="239">
        <v>10</v>
      </c>
      <c r="Y305" s="239">
        <v>1</v>
      </c>
      <c r="Z305" s="239">
        <v>1</v>
      </c>
      <c r="AB305" s="239">
        <v>1</v>
      </c>
      <c r="AC305" s="239">
        <v>98</v>
      </c>
      <c r="AD305" s="239" t="s">
        <v>2895</v>
      </c>
      <c r="AF305" s="239" t="s">
        <v>2874</v>
      </c>
      <c r="AG305" s="239">
        <v>7</v>
      </c>
      <c r="AH305" s="239">
        <v>2</v>
      </c>
      <c r="AI305" s="239">
        <v>4</v>
      </c>
      <c r="AJ305" s="239">
        <v>4</v>
      </c>
      <c r="AK305" s="239">
        <v>34</v>
      </c>
      <c r="AL305" s="239">
        <v>59</v>
      </c>
      <c r="AM305" s="239" t="s">
        <v>384</v>
      </c>
      <c r="AN305" s="239">
        <v>5</v>
      </c>
      <c r="AO305" s="239">
        <v>1</v>
      </c>
      <c r="AS305" s="239">
        <v>12</v>
      </c>
      <c r="AT305" s="239">
        <v>20</v>
      </c>
      <c r="AU305" s="239">
        <v>35</v>
      </c>
      <c r="AV305" s="239">
        <v>11</v>
      </c>
      <c r="AW305" s="239">
        <v>21</v>
      </c>
      <c r="AX305" s="239">
        <v>2</v>
      </c>
      <c r="AY305" s="239">
        <v>2</v>
      </c>
      <c r="AZ305" s="239">
        <v>4</v>
      </c>
      <c r="BA305" s="239">
        <v>21</v>
      </c>
      <c r="BB305" s="239">
        <v>17</v>
      </c>
      <c r="BC305" s="239" t="s">
        <v>384</v>
      </c>
      <c r="BD305" s="239">
        <v>5</v>
      </c>
      <c r="BE305" s="239">
        <v>4</v>
      </c>
      <c r="BI305" s="239">
        <v>12</v>
      </c>
      <c r="BJ305" s="239">
        <v>20</v>
      </c>
      <c r="BK305" s="239">
        <v>35</v>
      </c>
      <c r="BL305" s="239">
        <v>11</v>
      </c>
      <c r="BM305" s="239">
        <v>21</v>
      </c>
      <c r="CT305" s="239">
        <v>452071.07760458998</v>
      </c>
      <c r="CU305" s="239">
        <v>4975874.5210075602</v>
      </c>
      <c r="CV305" s="239">
        <v>44.934687699999998</v>
      </c>
      <c r="CW305" s="239">
        <v>-93.607427270000002</v>
      </c>
      <c r="CX305" s="239" t="s">
        <v>379</v>
      </c>
      <c r="CY305" s="239" t="s">
        <v>3445</v>
      </c>
    </row>
    <row r="306" spans="1:103" x14ac:dyDescent="0.25">
      <c r="A306" s="239">
        <v>492724</v>
      </c>
      <c r="B306" s="239">
        <v>4</v>
      </c>
      <c r="C306" s="239">
        <v>15</v>
      </c>
      <c r="D306" s="239">
        <v>8.3710000000000004</v>
      </c>
      <c r="E306" s="239">
        <v>27</v>
      </c>
      <c r="F306" s="239" t="s">
        <v>3161</v>
      </c>
      <c r="H306" s="239" t="s">
        <v>374</v>
      </c>
      <c r="I306" s="239">
        <v>25</v>
      </c>
      <c r="K306" s="239">
        <v>17009687</v>
      </c>
      <c r="M306" s="239">
        <v>8</v>
      </c>
      <c r="N306" s="239">
        <v>9</v>
      </c>
      <c r="O306" s="239">
        <v>2017</v>
      </c>
      <c r="P306" s="239" t="s">
        <v>375</v>
      </c>
      <c r="Q306" s="239">
        <v>10</v>
      </c>
      <c r="S306" s="239">
        <v>5</v>
      </c>
      <c r="T306" s="239">
        <v>0</v>
      </c>
      <c r="U306" s="239">
        <v>2</v>
      </c>
      <c r="V306" s="239">
        <v>12</v>
      </c>
      <c r="W306" s="239">
        <v>10</v>
      </c>
      <c r="X306" s="239">
        <v>2</v>
      </c>
      <c r="Y306" s="239">
        <v>1</v>
      </c>
      <c r="Z306" s="239">
        <v>2</v>
      </c>
      <c r="AB306" s="239">
        <v>2</v>
      </c>
      <c r="AC306" s="239">
        <v>98</v>
      </c>
      <c r="AD306" s="239" t="s">
        <v>2895</v>
      </c>
      <c r="AF306" s="239" t="s">
        <v>2874</v>
      </c>
      <c r="AG306" s="239">
        <v>7</v>
      </c>
      <c r="AH306" s="239">
        <v>2</v>
      </c>
      <c r="AI306" s="239">
        <v>2</v>
      </c>
      <c r="AJ306" s="239">
        <v>3</v>
      </c>
      <c r="AK306" s="239">
        <v>21</v>
      </c>
      <c r="AL306" s="239">
        <v>59</v>
      </c>
      <c r="AM306" s="239" t="s">
        <v>384</v>
      </c>
      <c r="AN306" s="239">
        <v>5</v>
      </c>
      <c r="AO306" s="239">
        <v>1</v>
      </c>
      <c r="AS306" s="239">
        <v>12</v>
      </c>
      <c r="AT306" s="239">
        <v>9</v>
      </c>
      <c r="AU306" s="239">
        <v>35</v>
      </c>
      <c r="AV306" s="239">
        <v>11</v>
      </c>
      <c r="AW306" s="239">
        <v>21</v>
      </c>
      <c r="AX306" s="239">
        <v>2</v>
      </c>
      <c r="AY306" s="239">
        <v>2</v>
      </c>
      <c r="AZ306" s="239">
        <v>3</v>
      </c>
      <c r="BA306" s="239">
        <v>21</v>
      </c>
      <c r="BB306" s="239">
        <v>69</v>
      </c>
      <c r="BC306" s="239" t="s">
        <v>384</v>
      </c>
      <c r="BD306" s="239">
        <v>5</v>
      </c>
      <c r="BE306" s="239">
        <v>4</v>
      </c>
      <c r="BI306" s="239">
        <v>12</v>
      </c>
      <c r="BJ306" s="239">
        <v>9</v>
      </c>
      <c r="BK306" s="239">
        <v>35</v>
      </c>
      <c r="BL306" s="239">
        <v>11</v>
      </c>
      <c r="BM306" s="239">
        <v>21</v>
      </c>
      <c r="CT306" s="239">
        <v>452085.23442091502</v>
      </c>
      <c r="CU306" s="239">
        <v>4975862.9186211601</v>
      </c>
      <c r="CV306" s="239">
        <v>44.934584219999998</v>
      </c>
      <c r="CW306" s="239">
        <v>-93.607246770000003</v>
      </c>
      <c r="CX306" s="239" t="s">
        <v>379</v>
      </c>
      <c r="CY306" s="239" t="s">
        <v>3446</v>
      </c>
    </row>
    <row r="307" spans="1:103" x14ac:dyDescent="0.25">
      <c r="A307" s="239">
        <v>512742</v>
      </c>
      <c r="B307" s="239">
        <v>4</v>
      </c>
      <c r="C307" s="239">
        <v>15</v>
      </c>
      <c r="D307" s="239">
        <v>8.3719999999999999</v>
      </c>
      <c r="E307" s="239">
        <v>27</v>
      </c>
      <c r="F307" s="239" t="s">
        <v>3161</v>
      </c>
      <c r="H307" s="239" t="s">
        <v>374</v>
      </c>
      <c r="I307" s="239">
        <v>25</v>
      </c>
      <c r="K307" s="239">
        <v>17012681</v>
      </c>
      <c r="M307" s="239">
        <v>10</v>
      </c>
      <c r="N307" s="239">
        <v>30</v>
      </c>
      <c r="O307" s="239">
        <v>2017</v>
      </c>
      <c r="P307" s="239" t="s">
        <v>381</v>
      </c>
      <c r="Q307" s="239">
        <v>7</v>
      </c>
      <c r="R307" s="239" t="s">
        <v>376</v>
      </c>
      <c r="S307" s="239">
        <v>5</v>
      </c>
      <c r="T307" s="239">
        <v>0</v>
      </c>
      <c r="U307" s="239">
        <v>2</v>
      </c>
      <c r="V307" s="239">
        <v>5</v>
      </c>
      <c r="W307" s="239">
        <v>10</v>
      </c>
      <c r="X307" s="239">
        <v>2</v>
      </c>
      <c r="Y307" s="239">
        <v>1</v>
      </c>
      <c r="Z307" s="239">
        <v>1</v>
      </c>
      <c r="AA307" s="239">
        <v>3</v>
      </c>
      <c r="AB307" s="239">
        <v>2</v>
      </c>
      <c r="AC307" s="239">
        <v>98</v>
      </c>
      <c r="AD307" s="239" t="s">
        <v>2895</v>
      </c>
      <c r="AF307" s="239" t="s">
        <v>2874</v>
      </c>
      <c r="AG307" s="239">
        <v>10</v>
      </c>
      <c r="AH307" s="239">
        <v>2</v>
      </c>
      <c r="AI307" s="239">
        <v>2</v>
      </c>
      <c r="AJ307" s="239">
        <v>3</v>
      </c>
      <c r="AK307" s="239">
        <v>24</v>
      </c>
      <c r="AL307" s="239">
        <v>18</v>
      </c>
      <c r="AM307" s="239" t="s">
        <v>374</v>
      </c>
      <c r="AN307" s="239">
        <v>5</v>
      </c>
      <c r="AO307" s="239">
        <v>1</v>
      </c>
      <c r="AS307" s="239">
        <v>12</v>
      </c>
      <c r="AT307" s="239">
        <v>9</v>
      </c>
      <c r="AU307" s="239">
        <v>35</v>
      </c>
      <c r="AV307" s="239">
        <v>13</v>
      </c>
      <c r="AW307" s="239">
        <v>22</v>
      </c>
      <c r="AX307" s="239">
        <v>2</v>
      </c>
      <c r="AY307" s="239">
        <v>2</v>
      </c>
      <c r="AZ307" s="239">
        <v>3</v>
      </c>
      <c r="BA307" s="239">
        <v>21</v>
      </c>
      <c r="BB307" s="239">
        <v>41</v>
      </c>
      <c r="BC307" s="239" t="s">
        <v>374</v>
      </c>
      <c r="BD307" s="239">
        <v>5</v>
      </c>
      <c r="BE307" s="239">
        <v>1</v>
      </c>
      <c r="BI307" s="239">
        <v>12</v>
      </c>
      <c r="BJ307" s="239">
        <v>9</v>
      </c>
      <c r="BK307" s="239">
        <v>35</v>
      </c>
      <c r="BL307" s="239">
        <v>13</v>
      </c>
      <c r="BM307" s="239">
        <v>22</v>
      </c>
      <c r="CT307" s="239">
        <v>452086.03876619303</v>
      </c>
      <c r="CU307" s="239">
        <v>4975878.3802406304</v>
      </c>
      <c r="CV307" s="239">
        <v>44.93472345</v>
      </c>
      <c r="CW307" s="239">
        <v>-93.607238039999999</v>
      </c>
      <c r="CX307" s="239" t="s">
        <v>379</v>
      </c>
      <c r="CY307" s="239" t="s">
        <v>3447</v>
      </c>
    </row>
    <row r="308" spans="1:103" x14ac:dyDescent="0.25">
      <c r="A308" s="239">
        <v>10858798</v>
      </c>
      <c r="B308" s="239">
        <v>4</v>
      </c>
      <c r="C308" s="239">
        <v>15</v>
      </c>
      <c r="D308" s="239">
        <v>8.3859999999999992</v>
      </c>
      <c r="E308" s="239">
        <v>27</v>
      </c>
      <c r="F308" s="239" t="s">
        <v>3161</v>
      </c>
      <c r="H308" s="239" t="s">
        <v>374</v>
      </c>
      <c r="I308" s="239">
        <v>25</v>
      </c>
      <c r="K308" s="239" t="s">
        <v>3448</v>
      </c>
      <c r="L308" s="239">
        <v>130310139</v>
      </c>
      <c r="M308" s="239">
        <v>1</v>
      </c>
      <c r="N308" s="239">
        <v>31</v>
      </c>
      <c r="O308" s="239">
        <v>2013</v>
      </c>
      <c r="P308" s="239" t="s">
        <v>416</v>
      </c>
      <c r="Q308" s="239">
        <v>16</v>
      </c>
      <c r="S308" s="239">
        <v>5</v>
      </c>
      <c r="T308" s="239">
        <v>0</v>
      </c>
      <c r="U308" s="239">
        <v>3</v>
      </c>
      <c r="V308" s="239">
        <v>1</v>
      </c>
      <c r="W308" s="239">
        <v>10</v>
      </c>
      <c r="X308" s="239">
        <v>2</v>
      </c>
      <c r="Y308" s="239">
        <v>1</v>
      </c>
      <c r="Z308" s="239">
        <v>2</v>
      </c>
      <c r="AA308" s="239">
        <v>2</v>
      </c>
      <c r="AB308" s="239">
        <v>1</v>
      </c>
      <c r="AC308" s="239">
        <v>98</v>
      </c>
      <c r="AD308" s="239" t="s">
        <v>3366</v>
      </c>
      <c r="AE308" s="239" t="s">
        <v>3367</v>
      </c>
      <c r="AF308" s="239" t="s">
        <v>2874</v>
      </c>
      <c r="AG308" s="239">
        <v>7</v>
      </c>
      <c r="AH308" s="239">
        <v>2</v>
      </c>
      <c r="AI308" s="239">
        <v>4</v>
      </c>
      <c r="AJ308" s="239">
        <v>4</v>
      </c>
      <c r="AK308" s="239">
        <v>8</v>
      </c>
      <c r="AL308" s="239">
        <v>39</v>
      </c>
      <c r="AM308" s="239" t="s">
        <v>384</v>
      </c>
      <c r="AN308" s="239">
        <v>5</v>
      </c>
      <c r="AO308" s="239">
        <v>1</v>
      </c>
      <c r="AP308" s="239">
        <v>1</v>
      </c>
      <c r="AS308" s="239">
        <v>7</v>
      </c>
      <c r="AT308" s="239">
        <v>98</v>
      </c>
      <c r="AU308" s="239">
        <v>40</v>
      </c>
      <c r="AV308" s="239">
        <v>11</v>
      </c>
      <c r="AW308" s="239">
        <v>20</v>
      </c>
      <c r="AX308" s="239">
        <v>2</v>
      </c>
      <c r="AY308" s="239">
        <v>4</v>
      </c>
      <c r="AZ308" s="239">
        <v>4</v>
      </c>
      <c r="BA308" s="239">
        <v>8</v>
      </c>
      <c r="BB308" s="239">
        <v>64</v>
      </c>
      <c r="BC308" s="239" t="s">
        <v>374</v>
      </c>
      <c r="BD308" s="239">
        <v>5</v>
      </c>
      <c r="BE308" s="239">
        <v>1</v>
      </c>
      <c r="BF308" s="239">
        <v>1</v>
      </c>
      <c r="BI308" s="239">
        <v>7</v>
      </c>
      <c r="BJ308" s="239">
        <v>98</v>
      </c>
      <c r="BK308" s="239">
        <v>40</v>
      </c>
      <c r="BL308" s="239">
        <v>11</v>
      </c>
      <c r="BM308" s="239">
        <v>20</v>
      </c>
      <c r="BN308" s="239">
        <v>2</v>
      </c>
      <c r="BO308" s="239">
        <v>4</v>
      </c>
      <c r="BP308" s="239">
        <v>4</v>
      </c>
      <c r="BQ308" s="239">
        <v>21</v>
      </c>
      <c r="BR308" s="239">
        <v>57</v>
      </c>
      <c r="BS308" s="239" t="s">
        <v>374</v>
      </c>
      <c r="BT308" s="239">
        <v>5</v>
      </c>
      <c r="BU308" s="239">
        <v>15</v>
      </c>
      <c r="BY308" s="239">
        <v>7</v>
      </c>
      <c r="BZ308" s="239">
        <v>98</v>
      </c>
      <c r="CA308" s="239">
        <v>40</v>
      </c>
      <c r="CB308" s="239">
        <v>11</v>
      </c>
      <c r="CC308" s="239">
        <v>20</v>
      </c>
      <c r="CT308" s="239">
        <v>452114</v>
      </c>
      <c r="CU308" s="239">
        <v>4975877</v>
      </c>
      <c r="CV308" s="239">
        <v>44.934710299999999</v>
      </c>
      <c r="CW308" s="239">
        <v>-93.606883999999994</v>
      </c>
      <c r="CX308" s="239" t="s">
        <v>379</v>
      </c>
      <c r="CY308" s="239" t="s">
        <v>3449</v>
      </c>
    </row>
    <row r="309" spans="1:103" x14ac:dyDescent="0.25">
      <c r="A309" s="239">
        <v>394478</v>
      </c>
      <c r="B309" s="239">
        <v>4</v>
      </c>
      <c r="C309" s="239">
        <v>15</v>
      </c>
      <c r="D309" s="239">
        <v>8.3879999999999999</v>
      </c>
      <c r="E309" s="239">
        <v>27</v>
      </c>
      <c r="F309" s="239" t="s">
        <v>3161</v>
      </c>
      <c r="H309" s="239" t="s">
        <v>374</v>
      </c>
      <c r="I309" s="239">
        <v>25</v>
      </c>
      <c r="K309" s="239">
        <v>16013220</v>
      </c>
      <c r="M309" s="239">
        <v>11</v>
      </c>
      <c r="N309" s="239">
        <v>14</v>
      </c>
      <c r="O309" s="239">
        <v>2016</v>
      </c>
      <c r="P309" s="239" t="s">
        <v>381</v>
      </c>
      <c r="Q309" s="239">
        <v>16</v>
      </c>
      <c r="R309" s="239" t="s">
        <v>393</v>
      </c>
      <c r="S309" s="239">
        <v>5</v>
      </c>
      <c r="T309" s="239">
        <v>0</v>
      </c>
      <c r="U309" s="239">
        <v>1</v>
      </c>
      <c r="W309" s="239">
        <v>35</v>
      </c>
      <c r="X309" s="239">
        <v>90</v>
      </c>
      <c r="Y309" s="239">
        <v>1</v>
      </c>
      <c r="Z309" s="239">
        <v>1</v>
      </c>
      <c r="AB309" s="239">
        <v>1</v>
      </c>
      <c r="AC309" s="239">
        <v>98</v>
      </c>
      <c r="AD309" s="239" t="s">
        <v>2895</v>
      </c>
      <c r="AF309" s="239" t="s">
        <v>2874</v>
      </c>
      <c r="AG309" s="239">
        <v>3</v>
      </c>
      <c r="AH309" s="239">
        <v>2</v>
      </c>
      <c r="AI309" s="239">
        <v>48</v>
      </c>
      <c r="AJ309" s="239">
        <v>3</v>
      </c>
      <c r="AK309" s="239">
        <v>24</v>
      </c>
      <c r="AL309" s="239">
        <v>72</v>
      </c>
      <c r="AM309" s="239" t="s">
        <v>384</v>
      </c>
      <c r="AN309" s="239">
        <v>5</v>
      </c>
      <c r="AO309" s="239">
        <v>10</v>
      </c>
      <c r="AS309" s="239">
        <v>90</v>
      </c>
      <c r="AT309" s="239">
        <v>98</v>
      </c>
      <c r="AU309" s="239">
        <v>10</v>
      </c>
      <c r="AV309" s="239">
        <v>11</v>
      </c>
      <c r="AW309" s="239">
        <v>21</v>
      </c>
      <c r="CT309" s="239">
        <v>452115.75091706298</v>
      </c>
      <c r="CU309" s="239">
        <v>4975862.9074743697</v>
      </c>
      <c r="CV309" s="239">
        <v>44.934586170000003</v>
      </c>
      <c r="CW309" s="239">
        <v>-93.606860040000001</v>
      </c>
      <c r="CX309" s="239" t="s">
        <v>438</v>
      </c>
      <c r="CY309" s="239" t="s">
        <v>3450</v>
      </c>
    </row>
    <row r="310" spans="1:103" x14ac:dyDescent="0.25">
      <c r="A310" s="239">
        <v>354869</v>
      </c>
      <c r="B310" s="239">
        <v>4</v>
      </c>
      <c r="C310" s="239">
        <v>15</v>
      </c>
      <c r="D310" s="239">
        <v>8.3889999999999993</v>
      </c>
      <c r="E310" s="239">
        <v>27</v>
      </c>
      <c r="F310" s="239" t="s">
        <v>3161</v>
      </c>
      <c r="H310" s="239" t="s">
        <v>374</v>
      </c>
      <c r="I310" s="239">
        <v>25</v>
      </c>
      <c r="K310" s="239">
        <v>16005915</v>
      </c>
      <c r="M310" s="239">
        <v>6</v>
      </c>
      <c r="N310" s="239">
        <v>7</v>
      </c>
      <c r="O310" s="239">
        <v>2016</v>
      </c>
      <c r="P310" s="239" t="s">
        <v>391</v>
      </c>
      <c r="Q310" s="239">
        <v>16</v>
      </c>
      <c r="R310" s="239" t="s">
        <v>376</v>
      </c>
      <c r="S310" s="239">
        <v>3</v>
      </c>
      <c r="T310" s="239">
        <v>0</v>
      </c>
      <c r="U310" s="239">
        <v>2</v>
      </c>
      <c r="V310" s="239">
        <v>90</v>
      </c>
      <c r="W310" s="239">
        <v>10</v>
      </c>
      <c r="X310" s="239">
        <v>16</v>
      </c>
      <c r="Y310" s="239">
        <v>1</v>
      </c>
      <c r="Z310" s="239">
        <v>1</v>
      </c>
      <c r="AB310" s="239">
        <v>1</v>
      </c>
      <c r="AC310" s="239">
        <v>98</v>
      </c>
      <c r="AD310" s="239" t="s">
        <v>2895</v>
      </c>
      <c r="AF310" s="239" t="s">
        <v>2874</v>
      </c>
      <c r="AG310" s="239">
        <v>90</v>
      </c>
      <c r="AH310" s="239">
        <v>2</v>
      </c>
      <c r="AI310" s="239">
        <v>2</v>
      </c>
      <c r="AJ310" s="239">
        <v>4</v>
      </c>
      <c r="AK310" s="239">
        <v>24</v>
      </c>
      <c r="AL310" s="239">
        <v>69</v>
      </c>
      <c r="AM310" s="239" t="s">
        <v>384</v>
      </c>
      <c r="AN310" s="239">
        <v>5</v>
      </c>
      <c r="AO310" s="239">
        <v>2</v>
      </c>
      <c r="AS310" s="239">
        <v>14</v>
      </c>
      <c r="AT310" s="239">
        <v>98</v>
      </c>
      <c r="AU310" s="239">
        <v>35</v>
      </c>
      <c r="AV310" s="239">
        <v>13</v>
      </c>
      <c r="AW310" s="239">
        <v>23</v>
      </c>
      <c r="AX310" s="239">
        <v>2</v>
      </c>
      <c r="AY310" s="239">
        <v>32</v>
      </c>
      <c r="AZ310" s="239">
        <v>4</v>
      </c>
      <c r="BA310" s="239">
        <v>21</v>
      </c>
      <c r="BB310" s="239">
        <v>17</v>
      </c>
      <c r="BC310" s="239" t="s">
        <v>384</v>
      </c>
      <c r="BD310" s="239">
        <v>5</v>
      </c>
      <c r="BE310" s="239">
        <v>1</v>
      </c>
      <c r="BI310" s="239">
        <v>14</v>
      </c>
      <c r="BJ310" s="239">
        <v>98</v>
      </c>
      <c r="BK310" s="239">
        <v>35</v>
      </c>
      <c r="BL310" s="239">
        <v>13</v>
      </c>
      <c r="BM310" s="239">
        <v>23</v>
      </c>
      <c r="CT310" s="239">
        <v>452112.66587633098</v>
      </c>
      <c r="CU310" s="239">
        <v>4975880.0632808004</v>
      </c>
      <c r="CV310" s="239">
        <v>44.934740390000002</v>
      </c>
      <c r="CW310" s="239">
        <v>-93.606900760000002</v>
      </c>
      <c r="CX310" s="239" t="s">
        <v>379</v>
      </c>
      <c r="CY310" s="239" t="s">
        <v>3451</v>
      </c>
    </row>
    <row r="311" spans="1:103" x14ac:dyDescent="0.25">
      <c r="A311" s="239">
        <v>10802500</v>
      </c>
      <c r="B311" s="239">
        <v>4</v>
      </c>
      <c r="C311" s="239">
        <v>15</v>
      </c>
      <c r="D311" s="239">
        <v>8.4039999999999999</v>
      </c>
      <c r="E311" s="239">
        <v>27</v>
      </c>
      <c r="F311" s="239" t="s">
        <v>3161</v>
      </c>
      <c r="H311" s="239" t="s">
        <v>374</v>
      </c>
      <c r="I311" s="239">
        <v>25</v>
      </c>
      <c r="K311" s="239">
        <v>1870012</v>
      </c>
      <c r="L311" s="239">
        <v>122400063</v>
      </c>
      <c r="M311" s="239">
        <v>8</v>
      </c>
      <c r="N311" s="239">
        <v>26</v>
      </c>
      <c r="O311" s="239">
        <v>2012</v>
      </c>
      <c r="P311" s="239" t="s">
        <v>389</v>
      </c>
      <c r="Q311" s="239">
        <v>17</v>
      </c>
      <c r="R311" s="239" t="s">
        <v>207</v>
      </c>
      <c r="S311" s="239">
        <v>5</v>
      </c>
      <c r="T311" s="239">
        <v>0</v>
      </c>
      <c r="U311" s="239">
        <v>2</v>
      </c>
      <c r="V311" s="239">
        <v>8</v>
      </c>
      <c r="W311" s="239">
        <v>10</v>
      </c>
      <c r="X311" s="239">
        <v>10</v>
      </c>
      <c r="Y311" s="239">
        <v>1</v>
      </c>
      <c r="Z311" s="239">
        <v>1</v>
      </c>
      <c r="AB311" s="239">
        <v>1</v>
      </c>
      <c r="AC311" s="239">
        <v>98</v>
      </c>
      <c r="AD311" s="239" t="s">
        <v>2890</v>
      </c>
      <c r="AE311" s="239" t="s">
        <v>3253</v>
      </c>
      <c r="AF311" s="239" t="s">
        <v>2874</v>
      </c>
      <c r="AG311" s="239">
        <v>8</v>
      </c>
      <c r="AH311" s="239">
        <v>2</v>
      </c>
      <c r="AI311" s="239">
        <v>2</v>
      </c>
      <c r="AJ311" s="239">
        <v>6</v>
      </c>
      <c r="AK311" s="239">
        <v>24</v>
      </c>
      <c r="AL311" s="239">
        <v>57</v>
      </c>
      <c r="AM311" s="239" t="s">
        <v>374</v>
      </c>
      <c r="AN311" s="239">
        <v>5</v>
      </c>
      <c r="AS311" s="239">
        <v>7</v>
      </c>
      <c r="AT311" s="239">
        <v>20</v>
      </c>
      <c r="AU311" s="239">
        <v>35</v>
      </c>
      <c r="AV311" s="239">
        <v>11</v>
      </c>
      <c r="AW311" s="239">
        <v>21</v>
      </c>
      <c r="AX311" s="239">
        <v>2</v>
      </c>
      <c r="AY311" s="239">
        <v>4</v>
      </c>
      <c r="AZ311" s="239">
        <v>4</v>
      </c>
      <c r="BA311" s="239">
        <v>99</v>
      </c>
      <c r="BB311" s="239">
        <v>47</v>
      </c>
      <c r="BC311" s="239" t="s">
        <v>384</v>
      </c>
      <c r="BD311" s="239">
        <v>5</v>
      </c>
      <c r="BE311" s="239">
        <v>7</v>
      </c>
      <c r="BG311" s="239">
        <v>99</v>
      </c>
      <c r="BI311" s="239">
        <v>7</v>
      </c>
      <c r="BJ311" s="239">
        <v>20</v>
      </c>
      <c r="BK311" s="239">
        <v>35</v>
      </c>
      <c r="BL311" s="239">
        <v>11</v>
      </c>
      <c r="BM311" s="239">
        <v>21</v>
      </c>
      <c r="CT311" s="239">
        <v>452142</v>
      </c>
      <c r="CU311" s="239">
        <v>4975886</v>
      </c>
      <c r="CV311" s="239">
        <v>44.934791599999997</v>
      </c>
      <c r="CW311" s="239">
        <v>-93.606527999999997</v>
      </c>
      <c r="CX311" s="239" t="s">
        <v>379</v>
      </c>
      <c r="CY311" s="239" t="s">
        <v>3452</v>
      </c>
    </row>
    <row r="312" spans="1:103" x14ac:dyDescent="0.25">
      <c r="A312" s="239">
        <v>10870703</v>
      </c>
      <c r="B312" s="239">
        <v>4</v>
      </c>
      <c r="C312" s="239">
        <v>15</v>
      </c>
      <c r="D312" s="239">
        <v>8.4190000000000005</v>
      </c>
      <c r="E312" s="239">
        <v>27</v>
      </c>
      <c r="F312" s="239" t="s">
        <v>3161</v>
      </c>
      <c r="H312" s="239" t="s">
        <v>374</v>
      </c>
      <c r="I312" s="239">
        <v>25</v>
      </c>
      <c r="K312" s="239" t="s">
        <v>3453</v>
      </c>
      <c r="L312" s="239">
        <v>130990039</v>
      </c>
      <c r="M312" s="239">
        <v>4</v>
      </c>
      <c r="N312" s="239">
        <v>9</v>
      </c>
      <c r="O312" s="239">
        <v>2013</v>
      </c>
      <c r="P312" s="239" t="s">
        <v>391</v>
      </c>
      <c r="Q312" s="239">
        <v>6</v>
      </c>
      <c r="S312" s="239">
        <v>5</v>
      </c>
      <c r="T312" s="239">
        <v>0</v>
      </c>
      <c r="U312" s="239">
        <v>1</v>
      </c>
      <c r="V312" s="239">
        <v>90</v>
      </c>
      <c r="W312" s="239">
        <v>16</v>
      </c>
      <c r="X312" s="239">
        <v>2</v>
      </c>
      <c r="Y312" s="239">
        <v>2</v>
      </c>
      <c r="Z312" s="239">
        <v>2</v>
      </c>
      <c r="AB312" s="239">
        <v>1</v>
      </c>
      <c r="AC312" s="239">
        <v>98</v>
      </c>
      <c r="AD312" s="239" t="s">
        <v>3454</v>
      </c>
      <c r="AE312" s="239" t="s">
        <v>3455</v>
      </c>
      <c r="AF312" s="239" t="s">
        <v>2874</v>
      </c>
      <c r="AG312" s="239">
        <v>4</v>
      </c>
      <c r="AH312" s="239">
        <v>2</v>
      </c>
      <c r="AI312" s="239">
        <v>3</v>
      </c>
      <c r="AJ312" s="239">
        <v>4</v>
      </c>
      <c r="AK312" s="239">
        <v>21</v>
      </c>
      <c r="AL312" s="239">
        <v>37</v>
      </c>
      <c r="AM312" s="239" t="s">
        <v>374</v>
      </c>
      <c r="AN312" s="239">
        <v>5</v>
      </c>
      <c r="AO312" s="239">
        <v>1</v>
      </c>
      <c r="AS312" s="239">
        <v>7</v>
      </c>
      <c r="AT312" s="239">
        <v>98</v>
      </c>
      <c r="AU312" s="239">
        <v>40</v>
      </c>
      <c r="AV312" s="239">
        <v>11</v>
      </c>
      <c r="AW312" s="239">
        <v>21</v>
      </c>
      <c r="CT312" s="239">
        <v>452164</v>
      </c>
      <c r="CU312" s="239">
        <v>4975896</v>
      </c>
      <c r="CV312" s="239">
        <v>44.934884699999998</v>
      </c>
      <c r="CW312" s="239">
        <v>-93.606252999999995</v>
      </c>
      <c r="CX312" s="239" t="s">
        <v>379</v>
      </c>
      <c r="CY312" s="239" t="s">
        <v>3456</v>
      </c>
    </row>
    <row r="313" spans="1:103" x14ac:dyDescent="0.25">
      <c r="A313" s="239">
        <v>10968318</v>
      </c>
      <c r="B313" s="239">
        <v>4</v>
      </c>
      <c r="C313" s="239">
        <v>15</v>
      </c>
      <c r="D313" s="239">
        <v>8.423</v>
      </c>
      <c r="E313" s="239">
        <v>27</v>
      </c>
      <c r="F313" s="239" t="s">
        <v>3161</v>
      </c>
      <c r="H313" s="239" t="s">
        <v>374</v>
      </c>
      <c r="I313" s="239">
        <v>25</v>
      </c>
      <c r="K313" s="239">
        <v>14009053</v>
      </c>
      <c r="L313" s="239">
        <v>141870072</v>
      </c>
      <c r="M313" s="239">
        <v>7</v>
      </c>
      <c r="N313" s="239">
        <v>6</v>
      </c>
      <c r="O313" s="239">
        <v>2014</v>
      </c>
      <c r="P313" s="239" t="s">
        <v>389</v>
      </c>
      <c r="Q313" s="239">
        <v>15</v>
      </c>
      <c r="S313" s="239">
        <v>4</v>
      </c>
      <c r="T313" s="239">
        <v>0</v>
      </c>
      <c r="U313" s="239">
        <v>2</v>
      </c>
      <c r="V313" s="239">
        <v>5</v>
      </c>
      <c r="W313" s="239">
        <v>10</v>
      </c>
      <c r="X313" s="239">
        <v>2</v>
      </c>
      <c r="Y313" s="239">
        <v>1</v>
      </c>
      <c r="Z313" s="239">
        <v>1</v>
      </c>
      <c r="AB313" s="239">
        <v>1</v>
      </c>
      <c r="AC313" s="239">
        <v>98</v>
      </c>
      <c r="AD313" s="239" t="s">
        <v>2893</v>
      </c>
      <c r="AE313" s="239" t="s">
        <v>3246</v>
      </c>
      <c r="AF313" s="239" t="s">
        <v>2874</v>
      </c>
      <c r="AG313" s="239">
        <v>10</v>
      </c>
      <c r="AH313" s="239">
        <v>2</v>
      </c>
      <c r="AI313" s="239">
        <v>3</v>
      </c>
      <c r="AJ313" s="239">
        <v>3</v>
      </c>
      <c r="AK313" s="239">
        <v>24</v>
      </c>
      <c r="AL313" s="239">
        <v>45</v>
      </c>
      <c r="AM313" s="239" t="s">
        <v>374</v>
      </c>
      <c r="AN313" s="239">
        <v>5</v>
      </c>
      <c r="AO313" s="239">
        <v>2</v>
      </c>
      <c r="AS313" s="239">
        <v>7</v>
      </c>
      <c r="AT313" s="239">
        <v>20</v>
      </c>
      <c r="AU313" s="239">
        <v>35</v>
      </c>
      <c r="AV313" s="239">
        <v>10</v>
      </c>
      <c r="AW313" s="239">
        <v>20</v>
      </c>
      <c r="AX313" s="239">
        <v>2</v>
      </c>
      <c r="AY313" s="239">
        <v>2</v>
      </c>
      <c r="AZ313" s="239">
        <v>4</v>
      </c>
      <c r="BA313" s="239">
        <v>21</v>
      </c>
      <c r="BB313" s="239">
        <v>39</v>
      </c>
      <c r="BC313" s="239" t="s">
        <v>384</v>
      </c>
      <c r="BD313" s="239">
        <v>5</v>
      </c>
      <c r="BE313" s="239">
        <v>1</v>
      </c>
      <c r="BI313" s="239">
        <v>7</v>
      </c>
      <c r="BJ313" s="239">
        <v>20</v>
      </c>
      <c r="BK313" s="239">
        <v>35</v>
      </c>
      <c r="BL313" s="239">
        <v>10</v>
      </c>
      <c r="BM313" s="239">
        <v>20</v>
      </c>
      <c r="CT313" s="239">
        <v>452170</v>
      </c>
      <c r="CU313" s="239">
        <v>4975898</v>
      </c>
      <c r="CV313" s="239">
        <v>44.934909599999997</v>
      </c>
      <c r="CW313" s="239">
        <v>-93.606179600000004</v>
      </c>
      <c r="CX313" s="239" t="s">
        <v>379</v>
      </c>
      <c r="CY313" s="239" t="s">
        <v>3457</v>
      </c>
    </row>
    <row r="314" spans="1:103" x14ac:dyDescent="0.25">
      <c r="A314" s="239">
        <v>10956552</v>
      </c>
      <c r="B314" s="239">
        <v>4</v>
      </c>
      <c r="C314" s="239">
        <v>15</v>
      </c>
      <c r="D314" s="239">
        <v>8.4390000000000001</v>
      </c>
      <c r="E314" s="239">
        <v>27</v>
      </c>
      <c r="F314" s="239" t="s">
        <v>3161</v>
      </c>
      <c r="H314" s="239" t="s">
        <v>374</v>
      </c>
      <c r="I314" s="239">
        <v>25</v>
      </c>
      <c r="K314" s="239" t="s">
        <v>3458</v>
      </c>
      <c r="L314" s="239">
        <v>141110028</v>
      </c>
      <c r="M314" s="239">
        <v>4</v>
      </c>
      <c r="N314" s="239">
        <v>21</v>
      </c>
      <c r="O314" s="239">
        <v>2014</v>
      </c>
      <c r="P314" s="239" t="s">
        <v>381</v>
      </c>
      <c r="Q314" s="239">
        <v>7</v>
      </c>
      <c r="S314" s="239">
        <v>5</v>
      </c>
      <c r="T314" s="239">
        <v>0</v>
      </c>
      <c r="U314" s="239">
        <v>1</v>
      </c>
      <c r="V314" s="239">
        <v>7</v>
      </c>
      <c r="W314" s="239">
        <v>54</v>
      </c>
      <c r="X314" s="239">
        <v>2</v>
      </c>
      <c r="Y314" s="239">
        <v>1</v>
      </c>
      <c r="Z314" s="239">
        <v>3</v>
      </c>
      <c r="AA314" s="239">
        <v>2</v>
      </c>
      <c r="AB314" s="239">
        <v>2</v>
      </c>
      <c r="AC314" s="239">
        <v>98</v>
      </c>
      <c r="AD314" s="239" t="s">
        <v>2929</v>
      </c>
      <c r="AE314" s="239" t="s">
        <v>3459</v>
      </c>
      <c r="AF314" s="239" t="s">
        <v>2874</v>
      </c>
      <c r="AG314" s="239">
        <v>3</v>
      </c>
      <c r="AH314" s="239">
        <v>2</v>
      </c>
      <c r="AI314" s="239">
        <v>2</v>
      </c>
      <c r="AJ314" s="239">
        <v>3</v>
      </c>
      <c r="AK314" s="239">
        <v>21</v>
      </c>
      <c r="AL314" s="239">
        <v>70</v>
      </c>
      <c r="AM314" s="239" t="s">
        <v>374</v>
      </c>
      <c r="AN314" s="239">
        <v>5</v>
      </c>
      <c r="AO314" s="239">
        <v>15</v>
      </c>
      <c r="AS314" s="239">
        <v>7</v>
      </c>
      <c r="AT314" s="239">
        <v>90</v>
      </c>
      <c r="AU314" s="239">
        <v>40</v>
      </c>
      <c r="AV314" s="239">
        <v>10</v>
      </c>
      <c r="AW314" s="239">
        <v>20</v>
      </c>
      <c r="CT314" s="239">
        <v>452192</v>
      </c>
      <c r="CU314" s="239">
        <v>4975910</v>
      </c>
      <c r="CV314" s="239">
        <v>44.935017700000003</v>
      </c>
      <c r="CW314" s="239">
        <v>-93.605896599999994</v>
      </c>
      <c r="CX314" s="239" t="s">
        <v>379</v>
      </c>
      <c r="CY314" s="239" t="s">
        <v>3460</v>
      </c>
    </row>
    <row r="315" spans="1:103" x14ac:dyDescent="0.25">
      <c r="A315" s="239">
        <v>631631</v>
      </c>
      <c r="B315" s="239">
        <v>4</v>
      </c>
      <c r="C315" s="239">
        <v>15</v>
      </c>
      <c r="D315" s="239">
        <v>8.4420000000000002</v>
      </c>
      <c r="E315" s="239">
        <v>27</v>
      </c>
      <c r="F315" s="239" t="s">
        <v>3161</v>
      </c>
      <c r="H315" s="239" t="s">
        <v>374</v>
      </c>
      <c r="I315" s="239">
        <v>25</v>
      </c>
      <c r="K315" s="239">
        <v>18009812</v>
      </c>
      <c r="M315" s="239">
        <v>8</v>
      </c>
      <c r="N315" s="239">
        <v>31</v>
      </c>
      <c r="O315" s="239">
        <v>2018</v>
      </c>
      <c r="P315" s="239" t="s">
        <v>383</v>
      </c>
      <c r="Q315" s="239">
        <v>15</v>
      </c>
      <c r="R315" s="239" t="s">
        <v>376</v>
      </c>
      <c r="S315" s="239">
        <v>4</v>
      </c>
      <c r="T315" s="239">
        <v>0</v>
      </c>
      <c r="U315" s="239">
        <v>2</v>
      </c>
      <c r="V315" s="239">
        <v>12</v>
      </c>
      <c r="W315" s="239">
        <v>10</v>
      </c>
      <c r="X315" s="239">
        <v>2</v>
      </c>
      <c r="Y315" s="239">
        <v>1</v>
      </c>
      <c r="Z315" s="239">
        <v>1</v>
      </c>
      <c r="AB315" s="239">
        <v>1</v>
      </c>
      <c r="AC315" s="239">
        <v>98</v>
      </c>
      <c r="AD315" s="239" t="s">
        <v>2895</v>
      </c>
      <c r="AF315" s="239" t="s">
        <v>2874</v>
      </c>
      <c r="AG315" s="239">
        <v>7</v>
      </c>
      <c r="AH315" s="239">
        <v>2</v>
      </c>
      <c r="AI315" s="239">
        <v>2</v>
      </c>
      <c r="AJ315" s="239">
        <v>4</v>
      </c>
      <c r="AK315" s="239">
        <v>21</v>
      </c>
      <c r="AL315" s="239">
        <v>51</v>
      </c>
      <c r="AM315" s="239" t="s">
        <v>374</v>
      </c>
      <c r="AN315" s="239">
        <v>5</v>
      </c>
      <c r="AO315" s="239">
        <v>90</v>
      </c>
      <c r="AS315" s="239">
        <v>12</v>
      </c>
      <c r="AT315" s="239">
        <v>9</v>
      </c>
      <c r="AU315" s="239">
        <v>40</v>
      </c>
      <c r="AV315" s="239">
        <v>11</v>
      </c>
      <c r="AW315" s="239">
        <v>21</v>
      </c>
      <c r="AX315" s="239">
        <v>2</v>
      </c>
      <c r="AY315" s="239">
        <v>2</v>
      </c>
      <c r="AZ315" s="239">
        <v>4</v>
      </c>
      <c r="BA315" s="239">
        <v>34</v>
      </c>
      <c r="BB315" s="239">
        <v>47</v>
      </c>
      <c r="BC315" s="239" t="s">
        <v>374</v>
      </c>
      <c r="BD315" s="239">
        <v>5</v>
      </c>
      <c r="BE315" s="239">
        <v>1</v>
      </c>
      <c r="BI315" s="239">
        <v>12</v>
      </c>
      <c r="BJ315" s="239">
        <v>9</v>
      </c>
      <c r="BK315" s="239">
        <v>40</v>
      </c>
      <c r="BL315" s="239">
        <v>11</v>
      </c>
      <c r="BM315" s="239">
        <v>21</v>
      </c>
      <c r="CT315" s="239">
        <v>452190.15251608699</v>
      </c>
      <c r="CU315" s="239">
        <v>4975923.0846224902</v>
      </c>
      <c r="CV315" s="239">
        <v>44.935132869999997</v>
      </c>
      <c r="CW315" s="239">
        <v>-93.605922860000007</v>
      </c>
      <c r="CX315" s="239" t="s">
        <v>379</v>
      </c>
      <c r="CY315" s="239" t="s">
        <v>3461</v>
      </c>
    </row>
    <row r="316" spans="1:103" x14ac:dyDescent="0.25">
      <c r="A316" s="239">
        <v>327317</v>
      </c>
      <c r="B316" s="239">
        <v>4</v>
      </c>
      <c r="C316" s="239">
        <v>15</v>
      </c>
      <c r="D316" s="239">
        <v>8.5020000000000007</v>
      </c>
      <c r="E316" s="239">
        <v>27</v>
      </c>
      <c r="F316" s="239" t="s">
        <v>3161</v>
      </c>
      <c r="H316" s="239" t="s">
        <v>374</v>
      </c>
      <c r="I316" s="239">
        <v>25</v>
      </c>
      <c r="K316" s="239">
        <v>16001288</v>
      </c>
      <c r="M316" s="239">
        <v>2</v>
      </c>
      <c r="N316" s="239">
        <v>7</v>
      </c>
      <c r="O316" s="239">
        <v>2016</v>
      </c>
      <c r="P316" s="239" t="s">
        <v>389</v>
      </c>
      <c r="Q316" s="239">
        <v>19</v>
      </c>
      <c r="R316" s="239" t="s">
        <v>393</v>
      </c>
      <c r="S316" s="239">
        <v>3</v>
      </c>
      <c r="T316" s="239">
        <v>0</v>
      </c>
      <c r="U316" s="239">
        <v>1</v>
      </c>
      <c r="V316" s="239">
        <v>99</v>
      </c>
      <c r="W316" s="239">
        <v>10</v>
      </c>
      <c r="X316" s="239">
        <v>99</v>
      </c>
      <c r="Y316" s="239">
        <v>4</v>
      </c>
      <c r="Z316" s="239">
        <v>4</v>
      </c>
      <c r="AA316" s="239">
        <v>7</v>
      </c>
      <c r="AB316" s="239">
        <v>3</v>
      </c>
      <c r="AC316" s="239">
        <v>98</v>
      </c>
      <c r="AD316" s="239" t="s">
        <v>2895</v>
      </c>
      <c r="AF316" s="239" t="s">
        <v>2874</v>
      </c>
      <c r="AG316" s="239">
        <v>4</v>
      </c>
      <c r="AH316" s="239">
        <v>2</v>
      </c>
      <c r="AI316" s="239">
        <v>4</v>
      </c>
      <c r="AJ316" s="239">
        <v>3</v>
      </c>
      <c r="AK316" s="239">
        <v>21</v>
      </c>
      <c r="AL316" s="239">
        <v>18</v>
      </c>
      <c r="AM316" s="239" t="s">
        <v>374</v>
      </c>
      <c r="AN316" s="239">
        <v>5</v>
      </c>
      <c r="AO316" s="239">
        <v>71</v>
      </c>
      <c r="AP316" s="239">
        <v>72</v>
      </c>
      <c r="AS316" s="239">
        <v>14</v>
      </c>
      <c r="AT316" s="239">
        <v>9</v>
      </c>
      <c r="AU316" s="239">
        <v>40</v>
      </c>
      <c r="AV316" s="239">
        <v>11</v>
      </c>
      <c r="AW316" s="239">
        <v>21</v>
      </c>
      <c r="CT316" s="239">
        <v>452276.61544323101</v>
      </c>
      <c r="CU316" s="239">
        <v>4975956.0360718397</v>
      </c>
      <c r="CV316" s="239">
        <v>44.935435290000001</v>
      </c>
      <c r="CW316" s="239">
        <v>-93.604830239999998</v>
      </c>
      <c r="CX316" s="239" t="s">
        <v>379</v>
      </c>
      <c r="CY316" s="239" t="s">
        <v>3462</v>
      </c>
    </row>
    <row r="317" spans="1:103" x14ac:dyDescent="0.25">
      <c r="A317" s="239">
        <v>11037088</v>
      </c>
      <c r="B317" s="239">
        <v>4</v>
      </c>
      <c r="C317" s="239">
        <v>15</v>
      </c>
      <c r="D317" s="239">
        <v>8.5079999999999991</v>
      </c>
      <c r="E317" s="239">
        <v>27</v>
      </c>
      <c r="F317" s="239" t="s">
        <v>3161</v>
      </c>
      <c r="H317" s="239" t="s">
        <v>374</v>
      </c>
      <c r="I317" s="239">
        <v>25</v>
      </c>
      <c r="K317" s="239" t="s">
        <v>3463</v>
      </c>
      <c r="L317" s="239">
        <v>150720065</v>
      </c>
      <c r="M317" s="239">
        <v>3</v>
      </c>
      <c r="N317" s="239">
        <v>11</v>
      </c>
      <c r="O317" s="239">
        <v>2015</v>
      </c>
      <c r="P317" s="239" t="s">
        <v>375</v>
      </c>
      <c r="Q317" s="239">
        <v>15</v>
      </c>
      <c r="S317" s="239">
        <v>5</v>
      </c>
      <c r="T317" s="239">
        <v>0</v>
      </c>
      <c r="U317" s="239">
        <v>2</v>
      </c>
      <c r="V317" s="239">
        <v>5</v>
      </c>
      <c r="W317" s="239">
        <v>10</v>
      </c>
      <c r="X317" s="239">
        <v>2</v>
      </c>
      <c r="Y317" s="239">
        <v>1</v>
      </c>
      <c r="Z317" s="239">
        <v>1</v>
      </c>
      <c r="AA317" s="239">
        <v>1</v>
      </c>
      <c r="AB317" s="239">
        <v>1</v>
      </c>
      <c r="AC317" s="239">
        <v>98</v>
      </c>
      <c r="AD317" s="239" t="s">
        <v>3464</v>
      </c>
      <c r="AF317" s="239" t="s">
        <v>2874</v>
      </c>
      <c r="AG317" s="239">
        <v>10</v>
      </c>
      <c r="AH317" s="239">
        <v>2</v>
      </c>
      <c r="AI317" s="239">
        <v>3</v>
      </c>
      <c r="AJ317" s="239">
        <v>4</v>
      </c>
      <c r="AK317" s="239">
        <v>21</v>
      </c>
      <c r="AL317" s="239">
        <v>18</v>
      </c>
      <c r="AM317" s="239" t="s">
        <v>374</v>
      </c>
      <c r="AN317" s="239">
        <v>5</v>
      </c>
      <c r="AO317" s="239">
        <v>1</v>
      </c>
      <c r="AP317" s="239">
        <v>1</v>
      </c>
      <c r="AS317" s="239">
        <v>7</v>
      </c>
      <c r="AT317" s="239">
        <v>98</v>
      </c>
      <c r="AU317" s="239">
        <v>40</v>
      </c>
      <c r="AV317" s="239">
        <v>11</v>
      </c>
      <c r="AW317" s="239">
        <v>21</v>
      </c>
      <c r="AX317" s="239">
        <v>2</v>
      </c>
      <c r="AY317" s="239">
        <v>1</v>
      </c>
      <c r="AZ317" s="239">
        <v>7</v>
      </c>
      <c r="BA317" s="239">
        <v>23</v>
      </c>
      <c r="BB317" s="239">
        <v>62</v>
      </c>
      <c r="BC317" s="239" t="s">
        <v>374</v>
      </c>
      <c r="BD317" s="239">
        <v>1</v>
      </c>
      <c r="BE317" s="239">
        <v>2</v>
      </c>
      <c r="BF317" s="239">
        <v>18</v>
      </c>
      <c r="BI317" s="239">
        <v>7</v>
      </c>
      <c r="BJ317" s="239">
        <v>98</v>
      </c>
      <c r="BK317" s="239">
        <v>40</v>
      </c>
      <c r="BL317" s="239">
        <v>11</v>
      </c>
      <c r="BM317" s="239">
        <v>21</v>
      </c>
      <c r="CT317" s="239">
        <v>452288</v>
      </c>
      <c r="CU317" s="239">
        <v>4975964</v>
      </c>
      <c r="CV317" s="239">
        <v>44.935509600000003</v>
      </c>
      <c r="CW317" s="239">
        <v>-93.604680900000005</v>
      </c>
      <c r="CX317" s="239" t="s">
        <v>379</v>
      </c>
      <c r="CY317" s="239" t="s">
        <v>3465</v>
      </c>
    </row>
    <row r="318" spans="1:103" x14ac:dyDescent="0.25">
      <c r="A318" s="239">
        <v>10899044</v>
      </c>
      <c r="B318" s="239">
        <v>4</v>
      </c>
      <c r="C318" s="239">
        <v>15</v>
      </c>
      <c r="D318" s="239">
        <v>8.51</v>
      </c>
      <c r="E318" s="239">
        <v>27</v>
      </c>
      <c r="F318" s="239" t="s">
        <v>3161</v>
      </c>
      <c r="H318" s="239" t="s">
        <v>374</v>
      </c>
      <c r="I318" s="239">
        <v>25</v>
      </c>
      <c r="K318" s="239" t="s">
        <v>3466</v>
      </c>
      <c r="L318" s="239">
        <v>132580113</v>
      </c>
      <c r="M318" s="239">
        <v>9</v>
      </c>
      <c r="N318" s="239">
        <v>15</v>
      </c>
      <c r="O318" s="239">
        <v>2013</v>
      </c>
      <c r="P318" s="239" t="s">
        <v>389</v>
      </c>
      <c r="Q318" s="239">
        <v>15</v>
      </c>
      <c r="S318" s="239">
        <v>4</v>
      </c>
      <c r="T318" s="239">
        <v>0</v>
      </c>
      <c r="U318" s="239">
        <v>2</v>
      </c>
      <c r="V318" s="239">
        <v>11</v>
      </c>
      <c r="W318" s="239">
        <v>10</v>
      </c>
      <c r="X318" s="239">
        <v>2</v>
      </c>
      <c r="Y318" s="239">
        <v>1</v>
      </c>
      <c r="Z318" s="239">
        <v>1</v>
      </c>
      <c r="AB318" s="239">
        <v>1</v>
      </c>
      <c r="AC318" s="239">
        <v>98</v>
      </c>
      <c r="AD318" s="239" t="s">
        <v>2890</v>
      </c>
      <c r="AE318" s="239" t="s">
        <v>3467</v>
      </c>
      <c r="AF318" s="239" t="s">
        <v>2874</v>
      </c>
      <c r="AG318" s="239">
        <v>6</v>
      </c>
      <c r="AH318" s="239">
        <v>2</v>
      </c>
      <c r="AI318" s="239">
        <v>2</v>
      </c>
      <c r="AJ318" s="239">
        <v>3</v>
      </c>
      <c r="AK318" s="239">
        <v>21</v>
      </c>
      <c r="AL318" s="239">
        <v>27</v>
      </c>
      <c r="AM318" s="239" t="s">
        <v>384</v>
      </c>
      <c r="AN318" s="239">
        <v>5</v>
      </c>
      <c r="AO318" s="239">
        <v>15</v>
      </c>
      <c r="AP318" s="239">
        <v>6</v>
      </c>
      <c r="AS318" s="239">
        <v>7</v>
      </c>
      <c r="AT318" s="239">
        <v>5</v>
      </c>
      <c r="AU318" s="239">
        <v>40</v>
      </c>
      <c r="AV318" s="239">
        <v>11</v>
      </c>
      <c r="AW318" s="239">
        <v>21</v>
      </c>
      <c r="AX318" s="239">
        <v>2</v>
      </c>
      <c r="AY318" s="239">
        <v>11</v>
      </c>
      <c r="AZ318" s="239">
        <v>4</v>
      </c>
      <c r="BA318" s="239">
        <v>21</v>
      </c>
      <c r="BB318" s="239">
        <v>66</v>
      </c>
      <c r="BC318" s="239" t="s">
        <v>374</v>
      </c>
      <c r="BD318" s="239">
        <v>5</v>
      </c>
      <c r="BE318" s="239">
        <v>1</v>
      </c>
      <c r="BI318" s="239">
        <v>7</v>
      </c>
      <c r="BJ318" s="239">
        <v>5</v>
      </c>
      <c r="BK318" s="239">
        <v>40</v>
      </c>
      <c r="BL318" s="239">
        <v>11</v>
      </c>
      <c r="BM318" s="239">
        <v>21</v>
      </c>
      <c r="CT318" s="239">
        <v>452291</v>
      </c>
      <c r="CU318" s="239">
        <v>4975966</v>
      </c>
      <c r="CV318" s="239">
        <v>44.935523699999997</v>
      </c>
      <c r="CW318" s="239">
        <v>-93.604646099999997</v>
      </c>
      <c r="CX318" s="239" t="s">
        <v>379</v>
      </c>
      <c r="CY318" s="239" t="s">
        <v>3468</v>
      </c>
    </row>
    <row r="319" spans="1:103" x14ac:dyDescent="0.25">
      <c r="A319" s="239">
        <v>597456</v>
      </c>
      <c r="B319" s="239">
        <v>4</v>
      </c>
      <c r="C319" s="239">
        <v>15</v>
      </c>
      <c r="D319" s="239">
        <v>8.5399999999999991</v>
      </c>
      <c r="E319" s="239">
        <v>27</v>
      </c>
      <c r="F319" s="239" t="s">
        <v>3469</v>
      </c>
      <c r="H319" s="239" t="s">
        <v>374</v>
      </c>
      <c r="I319" s="239">
        <v>25</v>
      </c>
      <c r="K319" s="239" t="s">
        <v>3470</v>
      </c>
      <c r="M319" s="239">
        <v>5</v>
      </c>
      <c r="N319" s="239">
        <v>15</v>
      </c>
      <c r="O319" s="239">
        <v>2018</v>
      </c>
      <c r="P319" s="239" t="s">
        <v>391</v>
      </c>
      <c r="Q319" s="239">
        <v>20</v>
      </c>
      <c r="R319" s="239" t="s">
        <v>393</v>
      </c>
      <c r="S319" s="239">
        <v>5</v>
      </c>
      <c r="T319" s="239">
        <v>0</v>
      </c>
      <c r="U319" s="239">
        <v>2</v>
      </c>
      <c r="V319" s="239">
        <v>12</v>
      </c>
      <c r="W319" s="239">
        <v>10</v>
      </c>
      <c r="X319" s="239">
        <v>2</v>
      </c>
      <c r="Y319" s="239">
        <v>3</v>
      </c>
      <c r="Z319" s="239">
        <v>1</v>
      </c>
      <c r="AB319" s="239">
        <v>1</v>
      </c>
      <c r="AC319" s="239">
        <v>98</v>
      </c>
      <c r="AD319" s="239" t="s">
        <v>2895</v>
      </c>
      <c r="AF319" s="239" t="s">
        <v>2874</v>
      </c>
      <c r="AG319" s="239">
        <v>7</v>
      </c>
      <c r="AH319" s="239">
        <v>2</v>
      </c>
      <c r="AI319" s="239">
        <v>4</v>
      </c>
      <c r="AJ319" s="239">
        <v>3</v>
      </c>
      <c r="AK319" s="239">
        <v>34</v>
      </c>
      <c r="AL319" s="239">
        <v>16</v>
      </c>
      <c r="AM319" s="239" t="s">
        <v>384</v>
      </c>
      <c r="AN319" s="239">
        <v>5</v>
      </c>
      <c r="AO319" s="239">
        <v>1</v>
      </c>
      <c r="AS319" s="239">
        <v>12</v>
      </c>
      <c r="AT319" s="239">
        <v>98</v>
      </c>
      <c r="AU319" s="239">
        <v>40</v>
      </c>
      <c r="AV319" s="239">
        <v>11</v>
      </c>
      <c r="AW319" s="239">
        <v>21</v>
      </c>
      <c r="AX319" s="239">
        <v>2</v>
      </c>
      <c r="AY319" s="239">
        <v>2</v>
      </c>
      <c r="AZ319" s="239">
        <v>3</v>
      </c>
      <c r="BA319" s="239">
        <v>21</v>
      </c>
      <c r="BB319" s="239">
        <v>38</v>
      </c>
      <c r="BC319" s="239" t="s">
        <v>374</v>
      </c>
      <c r="BD319" s="239">
        <v>5</v>
      </c>
      <c r="BE319" s="239">
        <v>70</v>
      </c>
      <c r="BI319" s="239">
        <v>12</v>
      </c>
      <c r="BJ319" s="239">
        <v>98</v>
      </c>
      <c r="BK319" s="239">
        <v>40</v>
      </c>
      <c r="BL319" s="239">
        <v>11</v>
      </c>
      <c r="BM319" s="239">
        <v>21</v>
      </c>
      <c r="CT319" s="239">
        <v>452336.52575615799</v>
      </c>
      <c r="CU319" s="239">
        <v>4975983.8968284698</v>
      </c>
      <c r="CV319" s="239">
        <v>44.935690090000001</v>
      </c>
      <c r="CW319" s="239">
        <v>-93.604073630000002</v>
      </c>
      <c r="CX319" s="239" t="s">
        <v>379</v>
      </c>
      <c r="CY319" s="239" t="s">
        <v>3471</v>
      </c>
    </row>
    <row r="320" spans="1:103" x14ac:dyDescent="0.25">
      <c r="A320" s="239">
        <v>390171</v>
      </c>
      <c r="B320" s="239">
        <v>4</v>
      </c>
      <c r="C320" s="239">
        <v>15</v>
      </c>
      <c r="D320" s="239">
        <v>8.5530000000000008</v>
      </c>
      <c r="E320" s="239">
        <v>27</v>
      </c>
      <c r="F320" s="239" t="s">
        <v>3469</v>
      </c>
      <c r="H320" s="239" t="s">
        <v>374</v>
      </c>
      <c r="I320" s="239">
        <v>25</v>
      </c>
      <c r="K320" s="239">
        <v>16012629</v>
      </c>
      <c r="M320" s="239">
        <v>10</v>
      </c>
      <c r="N320" s="239">
        <v>28</v>
      </c>
      <c r="O320" s="239">
        <v>2016</v>
      </c>
      <c r="P320" s="239" t="s">
        <v>383</v>
      </c>
      <c r="Q320" s="239">
        <v>21</v>
      </c>
      <c r="R320" s="239" t="s">
        <v>376</v>
      </c>
      <c r="S320" s="239">
        <v>4</v>
      </c>
      <c r="T320" s="239">
        <v>0</v>
      </c>
      <c r="U320" s="239">
        <v>1</v>
      </c>
      <c r="W320" s="239">
        <v>48</v>
      </c>
      <c r="X320" s="239">
        <v>2</v>
      </c>
      <c r="Y320" s="239">
        <v>6</v>
      </c>
      <c r="Z320" s="239">
        <v>1</v>
      </c>
      <c r="AB320" s="239">
        <v>1</v>
      </c>
      <c r="AC320" s="239">
        <v>98</v>
      </c>
      <c r="AD320" s="239" t="s">
        <v>2895</v>
      </c>
      <c r="AF320" s="239" t="s">
        <v>2874</v>
      </c>
      <c r="AG320" s="239">
        <v>3</v>
      </c>
      <c r="AH320" s="239">
        <v>2</v>
      </c>
      <c r="AI320" s="239">
        <v>4</v>
      </c>
      <c r="AJ320" s="239">
        <v>4</v>
      </c>
      <c r="AK320" s="239">
        <v>99</v>
      </c>
      <c r="AL320" s="239">
        <v>24</v>
      </c>
      <c r="AM320" s="239" t="s">
        <v>384</v>
      </c>
      <c r="AN320" s="239">
        <v>99</v>
      </c>
      <c r="AO320" s="239">
        <v>99</v>
      </c>
      <c r="AS320" s="239">
        <v>12</v>
      </c>
      <c r="AT320" s="239">
        <v>9</v>
      </c>
      <c r="AU320" s="239">
        <v>40</v>
      </c>
      <c r="AV320" s="239">
        <v>13</v>
      </c>
      <c r="AW320" s="239">
        <v>21</v>
      </c>
      <c r="CT320" s="239">
        <v>452340.62865315698</v>
      </c>
      <c r="CU320" s="239">
        <v>4976006.5841784095</v>
      </c>
      <c r="CV320" s="239">
        <v>44.935894589999997</v>
      </c>
      <c r="CW320" s="239">
        <v>-93.604023769999998</v>
      </c>
      <c r="CX320" s="239" t="s">
        <v>379</v>
      </c>
      <c r="CY320" s="239" t="s">
        <v>3472</v>
      </c>
    </row>
    <row r="321" spans="1:103" x14ac:dyDescent="0.25">
      <c r="A321" s="239">
        <v>10795343</v>
      </c>
      <c r="B321" s="239">
        <v>4</v>
      </c>
      <c r="C321" s="239">
        <v>15</v>
      </c>
      <c r="D321" s="239">
        <v>8.6280000000000001</v>
      </c>
      <c r="E321" s="239">
        <v>27</v>
      </c>
      <c r="F321" s="239" t="s">
        <v>3469</v>
      </c>
      <c r="H321" s="239" t="s">
        <v>374</v>
      </c>
      <c r="I321" s="239">
        <v>25</v>
      </c>
      <c r="K321" s="239" t="s">
        <v>3473</v>
      </c>
      <c r="L321" s="239">
        <v>121170050</v>
      </c>
      <c r="M321" s="239">
        <v>4</v>
      </c>
      <c r="N321" s="239">
        <v>22</v>
      </c>
      <c r="O321" s="239">
        <v>2012</v>
      </c>
      <c r="P321" s="239" t="s">
        <v>389</v>
      </c>
      <c r="Q321" s="239">
        <v>14</v>
      </c>
      <c r="R321" s="239" t="s">
        <v>393</v>
      </c>
      <c r="S321" s="239">
        <v>5</v>
      </c>
      <c r="T321" s="239">
        <v>0</v>
      </c>
      <c r="U321" s="239">
        <v>1</v>
      </c>
      <c r="V321" s="239">
        <v>90</v>
      </c>
      <c r="W321" s="239">
        <v>16</v>
      </c>
      <c r="X321" s="239">
        <v>2</v>
      </c>
      <c r="Y321" s="239">
        <v>1</v>
      </c>
      <c r="Z321" s="239">
        <v>1</v>
      </c>
      <c r="AB321" s="239">
        <v>1</v>
      </c>
      <c r="AC321" s="239">
        <v>98</v>
      </c>
      <c r="AD321" s="239" t="s">
        <v>3302</v>
      </c>
      <c r="AE321" s="239" t="s">
        <v>3474</v>
      </c>
      <c r="AF321" s="239" t="s">
        <v>2874</v>
      </c>
      <c r="AG321" s="239">
        <v>4</v>
      </c>
      <c r="AH321" s="239">
        <v>2</v>
      </c>
      <c r="AI321" s="239">
        <v>2</v>
      </c>
      <c r="AJ321" s="239">
        <v>3</v>
      </c>
      <c r="AK321" s="239">
        <v>21</v>
      </c>
      <c r="AL321" s="239">
        <v>71</v>
      </c>
      <c r="AM321" s="239" t="s">
        <v>374</v>
      </c>
      <c r="AN321" s="239">
        <v>5</v>
      </c>
      <c r="AO321" s="239">
        <v>1</v>
      </c>
      <c r="AS321" s="239">
        <v>7</v>
      </c>
      <c r="AT321" s="239">
        <v>98</v>
      </c>
      <c r="AU321" s="239">
        <v>40</v>
      </c>
      <c r="AV321" s="239">
        <v>10</v>
      </c>
      <c r="AW321" s="239">
        <v>21</v>
      </c>
      <c r="CT321" s="239">
        <v>452445</v>
      </c>
      <c r="CU321" s="239">
        <v>4976076</v>
      </c>
      <c r="CV321" s="239">
        <v>44.936522099999998</v>
      </c>
      <c r="CW321" s="239">
        <v>-93.602705</v>
      </c>
      <c r="CX321" s="239" t="s">
        <v>379</v>
      </c>
      <c r="CY321" s="239" t="s">
        <v>3475</v>
      </c>
    </row>
    <row r="322" spans="1:103" x14ac:dyDescent="0.25">
      <c r="A322" s="239">
        <v>10796976</v>
      </c>
      <c r="B322" s="239">
        <v>4</v>
      </c>
      <c r="C322" s="239">
        <v>15</v>
      </c>
      <c r="D322" s="239">
        <v>8.6549999999999994</v>
      </c>
      <c r="E322" s="239">
        <v>27</v>
      </c>
      <c r="F322" s="239" t="s">
        <v>3469</v>
      </c>
      <c r="H322" s="239" t="s">
        <v>374</v>
      </c>
      <c r="I322" s="239">
        <v>25</v>
      </c>
      <c r="L322" s="239">
        <v>121460065</v>
      </c>
      <c r="M322" s="239">
        <v>4</v>
      </c>
      <c r="N322" s="239">
        <v>22</v>
      </c>
      <c r="O322" s="239">
        <v>2012</v>
      </c>
      <c r="P322" s="239" t="s">
        <v>389</v>
      </c>
      <c r="Q322" s="239">
        <v>15</v>
      </c>
      <c r="S322" s="239">
        <v>5</v>
      </c>
      <c r="T322" s="239">
        <v>0</v>
      </c>
      <c r="U322" s="239">
        <v>1</v>
      </c>
      <c r="W322" s="239">
        <v>16</v>
      </c>
      <c r="Y322" s="239">
        <v>1</v>
      </c>
      <c r="Z322" s="239">
        <v>2</v>
      </c>
      <c r="AB322" s="239">
        <v>1</v>
      </c>
      <c r="AC322" s="239">
        <v>98</v>
      </c>
      <c r="AF322" s="239" t="s">
        <v>2874</v>
      </c>
      <c r="AG322" s="239">
        <v>4</v>
      </c>
      <c r="AH322" s="239">
        <v>2</v>
      </c>
      <c r="AI322" s="239">
        <v>2</v>
      </c>
      <c r="AJ322" s="239">
        <v>3</v>
      </c>
      <c r="AK322" s="239">
        <v>21</v>
      </c>
      <c r="AL322" s="239">
        <v>71</v>
      </c>
      <c r="AM322" s="239" t="s">
        <v>374</v>
      </c>
      <c r="AT322" s="239">
        <v>98</v>
      </c>
      <c r="AU322" s="239">
        <v>40</v>
      </c>
      <c r="CT322" s="239">
        <v>452474</v>
      </c>
      <c r="CU322" s="239">
        <v>4976108</v>
      </c>
      <c r="CV322" s="239">
        <v>44.936820900000001</v>
      </c>
      <c r="CW322" s="239">
        <v>-93.602339200000003</v>
      </c>
      <c r="CX322" s="239" t="s">
        <v>379</v>
      </c>
    </row>
    <row r="323" spans="1:103" x14ac:dyDescent="0.25">
      <c r="A323" s="239">
        <v>10796977</v>
      </c>
      <c r="B323" s="239">
        <v>4</v>
      </c>
      <c r="C323" s="239">
        <v>15</v>
      </c>
      <c r="D323" s="239">
        <v>8.6549999999999994</v>
      </c>
      <c r="E323" s="239">
        <v>27</v>
      </c>
      <c r="F323" s="239" t="s">
        <v>3469</v>
      </c>
      <c r="H323" s="239" t="s">
        <v>374</v>
      </c>
      <c r="I323" s="239">
        <v>25</v>
      </c>
      <c r="L323" s="239">
        <v>121460066</v>
      </c>
      <c r="M323" s="239">
        <v>4</v>
      </c>
      <c r="N323" s="239">
        <v>22</v>
      </c>
      <c r="O323" s="239">
        <v>2012</v>
      </c>
      <c r="P323" s="239" t="s">
        <v>389</v>
      </c>
      <c r="Q323" s="239">
        <v>12</v>
      </c>
      <c r="S323" s="239">
        <v>5</v>
      </c>
      <c r="T323" s="239">
        <v>0</v>
      </c>
      <c r="U323" s="239">
        <v>2</v>
      </c>
      <c r="V323" s="239">
        <v>1</v>
      </c>
      <c r="W323" s="239">
        <v>10</v>
      </c>
      <c r="Y323" s="239">
        <v>1</v>
      </c>
      <c r="Z323" s="239">
        <v>2</v>
      </c>
      <c r="AB323" s="239">
        <v>1</v>
      </c>
      <c r="AC323" s="239">
        <v>99</v>
      </c>
      <c r="AF323" s="239" t="s">
        <v>2874</v>
      </c>
      <c r="AG323" s="239">
        <v>7</v>
      </c>
      <c r="AH323" s="239">
        <v>2</v>
      </c>
      <c r="AI323" s="239">
        <v>2</v>
      </c>
      <c r="AJ323" s="239">
        <v>1</v>
      </c>
      <c r="AK323" s="239">
        <v>8</v>
      </c>
      <c r="AL323" s="239">
        <v>60</v>
      </c>
      <c r="AM323" s="239" t="s">
        <v>384</v>
      </c>
      <c r="AT323" s="239">
        <v>22</v>
      </c>
      <c r="AX323" s="239">
        <v>2</v>
      </c>
      <c r="AY323" s="239">
        <v>2</v>
      </c>
      <c r="AZ323" s="239">
        <v>1</v>
      </c>
      <c r="BA323" s="239">
        <v>21</v>
      </c>
      <c r="BB323" s="239">
        <v>28</v>
      </c>
      <c r="BC323" s="239" t="s">
        <v>374</v>
      </c>
      <c r="BJ323" s="239">
        <v>22</v>
      </c>
      <c r="CT323" s="239">
        <v>452474</v>
      </c>
      <c r="CU323" s="239">
        <v>4976108</v>
      </c>
      <c r="CV323" s="239">
        <v>44.936820900000001</v>
      </c>
      <c r="CW323" s="239">
        <v>-93.602339200000003</v>
      </c>
      <c r="CX323" s="239" t="s">
        <v>379</v>
      </c>
    </row>
    <row r="324" spans="1:103" x14ac:dyDescent="0.25">
      <c r="A324" s="239">
        <v>737300</v>
      </c>
      <c r="B324" s="239">
        <v>4</v>
      </c>
      <c r="C324" s="239">
        <v>15</v>
      </c>
      <c r="D324" s="239">
        <v>8.6959999999999997</v>
      </c>
      <c r="E324" s="239">
        <v>27</v>
      </c>
      <c r="F324" s="239" t="s">
        <v>3469</v>
      </c>
      <c r="H324" s="239" t="s">
        <v>374</v>
      </c>
      <c r="I324" s="239">
        <v>25</v>
      </c>
      <c r="K324" s="239" t="s">
        <v>3476</v>
      </c>
      <c r="M324" s="239">
        <v>7</v>
      </c>
      <c r="N324" s="239">
        <v>30</v>
      </c>
      <c r="O324" s="239">
        <v>2019</v>
      </c>
      <c r="P324" s="239" t="s">
        <v>391</v>
      </c>
      <c r="Q324" s="239">
        <v>7</v>
      </c>
      <c r="R324" s="239" t="s">
        <v>393</v>
      </c>
      <c r="S324" s="239">
        <v>3</v>
      </c>
      <c r="T324" s="239">
        <v>0</v>
      </c>
      <c r="U324" s="239">
        <v>1</v>
      </c>
      <c r="W324" s="239">
        <v>70</v>
      </c>
      <c r="X324" s="239">
        <v>2</v>
      </c>
      <c r="Y324" s="239">
        <v>1</v>
      </c>
      <c r="Z324" s="239">
        <v>1</v>
      </c>
      <c r="AB324" s="239">
        <v>1</v>
      </c>
      <c r="AC324" s="239">
        <v>98</v>
      </c>
      <c r="AD324" s="239" t="s">
        <v>2895</v>
      </c>
      <c r="AF324" s="239" t="s">
        <v>2874</v>
      </c>
      <c r="AG324" s="239">
        <v>1</v>
      </c>
      <c r="AH324" s="239">
        <v>2</v>
      </c>
      <c r="AI324" s="239">
        <v>2</v>
      </c>
      <c r="AJ324" s="239">
        <v>3</v>
      </c>
      <c r="AK324" s="239">
        <v>21</v>
      </c>
      <c r="AL324" s="239">
        <v>18</v>
      </c>
      <c r="AM324" s="239" t="s">
        <v>374</v>
      </c>
      <c r="AN324" s="239">
        <v>5</v>
      </c>
      <c r="AO324" s="239">
        <v>90</v>
      </c>
      <c r="AS324" s="239">
        <v>12</v>
      </c>
      <c r="AT324" s="239">
        <v>98</v>
      </c>
      <c r="AU324" s="239">
        <v>40</v>
      </c>
      <c r="AV324" s="239">
        <v>12</v>
      </c>
      <c r="AW324" s="239">
        <v>21</v>
      </c>
      <c r="AX324" s="239">
        <v>5</v>
      </c>
      <c r="BB324" s="239">
        <v>69</v>
      </c>
      <c r="BC324" s="239" t="s">
        <v>374</v>
      </c>
      <c r="BD324" s="239">
        <v>5</v>
      </c>
      <c r="BE324" s="239">
        <v>22</v>
      </c>
      <c r="BG324" s="239">
        <v>31</v>
      </c>
      <c r="BH324" s="239">
        <v>12</v>
      </c>
      <c r="CT324" s="239">
        <v>452504.70959689701</v>
      </c>
      <c r="CU324" s="239">
        <v>4976167.1965626599</v>
      </c>
      <c r="CV324" s="239">
        <v>44.937351329999998</v>
      </c>
      <c r="CW324" s="239">
        <v>-93.601959469999997</v>
      </c>
      <c r="CX324" s="239" t="s">
        <v>379</v>
      </c>
      <c r="CY324" s="239" t="s">
        <v>3477</v>
      </c>
    </row>
    <row r="325" spans="1:103" x14ac:dyDescent="0.25">
      <c r="A325" s="239">
        <v>739933</v>
      </c>
      <c r="B325" s="239">
        <v>4</v>
      </c>
      <c r="C325" s="239">
        <v>15</v>
      </c>
      <c r="D325" s="239">
        <v>8.7010000000000005</v>
      </c>
      <c r="E325" s="239">
        <v>27</v>
      </c>
      <c r="F325" s="239" t="s">
        <v>3469</v>
      </c>
      <c r="H325" s="239" t="s">
        <v>374</v>
      </c>
      <c r="I325" s="239">
        <v>25</v>
      </c>
      <c r="K325" s="239">
        <v>19007351</v>
      </c>
      <c r="M325" s="239">
        <v>8</v>
      </c>
      <c r="N325" s="239">
        <v>12</v>
      </c>
      <c r="O325" s="239">
        <v>2019</v>
      </c>
      <c r="P325" s="239" t="s">
        <v>381</v>
      </c>
      <c r="Q325" s="239">
        <v>7</v>
      </c>
      <c r="S325" s="239">
        <v>5</v>
      </c>
      <c r="T325" s="239">
        <v>0</v>
      </c>
      <c r="U325" s="239">
        <v>1</v>
      </c>
      <c r="W325" s="239">
        <v>99</v>
      </c>
      <c r="X325" s="239">
        <v>90</v>
      </c>
      <c r="Y325" s="239">
        <v>1</v>
      </c>
      <c r="Z325" s="239">
        <v>1</v>
      </c>
      <c r="AB325" s="239">
        <v>1</v>
      </c>
      <c r="AC325" s="239">
        <v>98</v>
      </c>
      <c r="AD325" s="239" t="s">
        <v>2895</v>
      </c>
      <c r="AF325" s="239" t="s">
        <v>2874</v>
      </c>
      <c r="AG325" s="239">
        <v>4</v>
      </c>
      <c r="AH325" s="239">
        <v>2</v>
      </c>
      <c r="AI325" s="239">
        <v>2</v>
      </c>
      <c r="AJ325" s="239">
        <v>4</v>
      </c>
      <c r="AK325" s="239">
        <v>21</v>
      </c>
      <c r="AL325" s="239">
        <v>61</v>
      </c>
      <c r="AM325" s="239" t="s">
        <v>374</v>
      </c>
      <c r="AN325" s="239">
        <v>9</v>
      </c>
      <c r="AO325" s="239">
        <v>99</v>
      </c>
      <c r="AS325" s="239">
        <v>14</v>
      </c>
      <c r="AT325" s="239">
        <v>9</v>
      </c>
      <c r="AU325" s="239">
        <v>40</v>
      </c>
      <c r="AV325" s="239">
        <v>11</v>
      </c>
      <c r="AW325" s="239">
        <v>21</v>
      </c>
      <c r="CT325" s="239">
        <v>452513.35969030199</v>
      </c>
      <c r="CU325" s="239">
        <v>4976170.1935750498</v>
      </c>
      <c r="CV325" s="239">
        <v>44.937378879999997</v>
      </c>
      <c r="CW325" s="239">
        <v>-93.601850119999995</v>
      </c>
      <c r="CX325" s="239" t="s">
        <v>379</v>
      </c>
      <c r="CY325" s="239" t="s">
        <v>3478</v>
      </c>
    </row>
    <row r="326" spans="1:103" x14ac:dyDescent="0.25">
      <c r="A326" s="239">
        <v>765924</v>
      </c>
      <c r="B326" s="239">
        <v>4</v>
      </c>
      <c r="C326" s="239">
        <v>15</v>
      </c>
      <c r="D326" s="239">
        <v>8.7140000000000004</v>
      </c>
      <c r="E326" s="239">
        <v>27</v>
      </c>
      <c r="F326" s="239" t="s">
        <v>3469</v>
      </c>
      <c r="H326" s="239" t="s">
        <v>374</v>
      </c>
      <c r="I326" s="239">
        <v>25</v>
      </c>
      <c r="K326" s="239" t="s">
        <v>3479</v>
      </c>
      <c r="M326" s="239">
        <v>11</v>
      </c>
      <c r="N326" s="239">
        <v>28</v>
      </c>
      <c r="O326" s="239">
        <v>2019</v>
      </c>
      <c r="P326" s="239" t="s">
        <v>416</v>
      </c>
      <c r="Q326" s="239">
        <v>4</v>
      </c>
      <c r="R326" s="239" t="s">
        <v>376</v>
      </c>
      <c r="S326" s="239">
        <v>5</v>
      </c>
      <c r="T326" s="239">
        <v>0</v>
      </c>
      <c r="U326" s="239">
        <v>1</v>
      </c>
      <c r="W326" s="239">
        <v>69</v>
      </c>
      <c r="X326" s="239">
        <v>2</v>
      </c>
      <c r="Y326" s="239">
        <v>4</v>
      </c>
      <c r="Z326" s="239">
        <v>1</v>
      </c>
      <c r="AB326" s="239">
        <v>1</v>
      </c>
      <c r="AC326" s="239">
        <v>98</v>
      </c>
      <c r="AD326" s="239" t="s">
        <v>2895</v>
      </c>
      <c r="AF326" s="239" t="s">
        <v>2874</v>
      </c>
      <c r="AG326" s="239">
        <v>3</v>
      </c>
      <c r="AH326" s="239">
        <v>2</v>
      </c>
      <c r="AI326" s="239">
        <v>2</v>
      </c>
      <c r="AJ326" s="239">
        <v>4</v>
      </c>
      <c r="AK326" s="239">
        <v>21</v>
      </c>
      <c r="AL326" s="239">
        <v>23</v>
      </c>
      <c r="AM326" s="239" t="s">
        <v>374</v>
      </c>
      <c r="AN326" s="239">
        <v>9</v>
      </c>
      <c r="AO326" s="239">
        <v>68</v>
      </c>
      <c r="AS326" s="239">
        <v>12</v>
      </c>
      <c r="AT326" s="239">
        <v>9</v>
      </c>
      <c r="AU326" s="239">
        <v>35</v>
      </c>
      <c r="AV326" s="239">
        <v>11</v>
      </c>
      <c r="AW326" s="239">
        <v>21</v>
      </c>
      <c r="CT326" s="239">
        <v>452530.90539502702</v>
      </c>
      <c r="CU326" s="239">
        <v>4976183.6132644201</v>
      </c>
      <c r="CV326" s="239">
        <v>44.937500849999999</v>
      </c>
      <c r="CW326" s="239">
        <v>-93.601629020000004</v>
      </c>
      <c r="CX326" s="239" t="s">
        <v>379</v>
      </c>
      <c r="CY326" s="239" t="s">
        <v>3480</v>
      </c>
    </row>
    <row r="327" spans="1:103" x14ac:dyDescent="0.25">
      <c r="A327" s="239">
        <v>326194</v>
      </c>
      <c r="B327" s="239">
        <v>4</v>
      </c>
      <c r="C327" s="239">
        <v>15</v>
      </c>
      <c r="D327" s="239">
        <v>8.7240000000000002</v>
      </c>
      <c r="E327" s="239">
        <v>27</v>
      </c>
      <c r="F327" s="239" t="s">
        <v>3469</v>
      </c>
      <c r="H327" s="239" t="s">
        <v>374</v>
      </c>
      <c r="I327" s="239">
        <v>25</v>
      </c>
      <c r="K327" s="239" t="s">
        <v>3481</v>
      </c>
      <c r="M327" s="239">
        <v>2</v>
      </c>
      <c r="N327" s="239">
        <v>4</v>
      </c>
      <c r="O327" s="239">
        <v>2016</v>
      </c>
      <c r="P327" s="239" t="s">
        <v>416</v>
      </c>
      <c r="Q327" s="239">
        <v>8</v>
      </c>
      <c r="R327" s="239" t="s">
        <v>393</v>
      </c>
      <c r="S327" s="239">
        <v>5</v>
      </c>
      <c r="T327" s="239">
        <v>0</v>
      </c>
      <c r="U327" s="239">
        <v>1</v>
      </c>
      <c r="W327" s="239">
        <v>70</v>
      </c>
      <c r="X327" s="239">
        <v>2</v>
      </c>
      <c r="Y327" s="239">
        <v>1</v>
      </c>
      <c r="Z327" s="239">
        <v>4</v>
      </c>
      <c r="AB327" s="239">
        <v>3</v>
      </c>
      <c r="AC327" s="239">
        <v>98</v>
      </c>
      <c r="AD327" s="239" t="s">
        <v>2895</v>
      </c>
      <c r="AF327" s="239" t="s">
        <v>2874</v>
      </c>
      <c r="AG327" s="239">
        <v>3</v>
      </c>
      <c r="AH327" s="239">
        <v>2</v>
      </c>
      <c r="AI327" s="239">
        <v>2</v>
      </c>
      <c r="AJ327" s="239">
        <v>3</v>
      </c>
      <c r="AK327" s="239">
        <v>21</v>
      </c>
      <c r="AL327" s="239">
        <v>24</v>
      </c>
      <c r="AM327" s="239" t="s">
        <v>384</v>
      </c>
      <c r="AN327" s="239">
        <v>5</v>
      </c>
      <c r="AO327" s="239">
        <v>90</v>
      </c>
      <c r="AS327" s="239">
        <v>12</v>
      </c>
      <c r="AT327" s="239">
        <v>9</v>
      </c>
      <c r="AU327" s="239">
        <v>40</v>
      </c>
      <c r="AV327" s="239">
        <v>11</v>
      </c>
      <c r="AW327" s="239">
        <v>21</v>
      </c>
      <c r="CT327" s="239">
        <v>452542.68088699802</v>
      </c>
      <c r="CU327" s="239">
        <v>4976189.9580661198</v>
      </c>
      <c r="CV327" s="239">
        <v>44.937558750000001</v>
      </c>
      <c r="CW327" s="239">
        <v>-93.601480379999998</v>
      </c>
      <c r="CX327" s="239" t="s">
        <v>379</v>
      </c>
      <c r="CY327" s="239" t="s">
        <v>3482</v>
      </c>
    </row>
    <row r="328" spans="1:103" x14ac:dyDescent="0.25">
      <c r="A328" s="239">
        <v>510233</v>
      </c>
      <c r="B328" s="239">
        <v>4</v>
      </c>
      <c r="C328" s="239">
        <v>15</v>
      </c>
      <c r="D328" s="239">
        <v>8.9009999999999998</v>
      </c>
      <c r="E328" s="239">
        <v>27</v>
      </c>
      <c r="F328" s="239" t="s">
        <v>3469</v>
      </c>
      <c r="H328" s="239" t="s">
        <v>374</v>
      </c>
      <c r="I328" s="239">
        <v>25</v>
      </c>
      <c r="K328" s="239">
        <v>17012392</v>
      </c>
      <c r="M328" s="239">
        <v>10</v>
      </c>
      <c r="N328" s="239">
        <v>20</v>
      </c>
      <c r="O328" s="239">
        <v>2017</v>
      </c>
      <c r="P328" s="239" t="s">
        <v>383</v>
      </c>
      <c r="Q328" s="239">
        <v>15</v>
      </c>
      <c r="R328" s="239">
        <v>98</v>
      </c>
      <c r="S328" s="239">
        <v>3</v>
      </c>
      <c r="T328" s="239">
        <v>0</v>
      </c>
      <c r="U328" s="239">
        <v>2</v>
      </c>
      <c r="V328" s="239">
        <v>12</v>
      </c>
      <c r="W328" s="239">
        <v>10</v>
      </c>
      <c r="X328" s="239">
        <v>4</v>
      </c>
      <c r="Y328" s="239">
        <v>1</v>
      </c>
      <c r="Z328" s="239">
        <v>1</v>
      </c>
      <c r="AB328" s="239">
        <v>1</v>
      </c>
      <c r="AC328" s="239">
        <v>98</v>
      </c>
      <c r="AD328" s="239" t="s">
        <v>2895</v>
      </c>
      <c r="AF328" s="239" t="s">
        <v>2874</v>
      </c>
      <c r="AG328" s="239">
        <v>7</v>
      </c>
      <c r="AH328" s="239">
        <v>2</v>
      </c>
      <c r="AI328" s="239">
        <v>2</v>
      </c>
      <c r="AJ328" s="239">
        <v>3</v>
      </c>
      <c r="AK328" s="239">
        <v>34</v>
      </c>
      <c r="AL328" s="239">
        <v>16</v>
      </c>
      <c r="AM328" s="239" t="s">
        <v>374</v>
      </c>
      <c r="AN328" s="239">
        <v>5</v>
      </c>
      <c r="AO328" s="239">
        <v>1</v>
      </c>
      <c r="AS328" s="239">
        <v>12</v>
      </c>
      <c r="AT328" s="239">
        <v>9</v>
      </c>
      <c r="AU328" s="239">
        <v>40</v>
      </c>
      <c r="AV328" s="239">
        <v>12</v>
      </c>
      <c r="AW328" s="239">
        <v>21</v>
      </c>
      <c r="AX328" s="239">
        <v>2</v>
      </c>
      <c r="AY328" s="239">
        <v>2</v>
      </c>
      <c r="AZ328" s="239">
        <v>3</v>
      </c>
      <c r="BA328" s="239">
        <v>21</v>
      </c>
      <c r="BB328" s="239">
        <v>68</v>
      </c>
      <c r="BC328" s="239" t="s">
        <v>384</v>
      </c>
      <c r="BD328" s="239">
        <v>5</v>
      </c>
      <c r="BE328" s="239">
        <v>70</v>
      </c>
      <c r="BI328" s="239">
        <v>12</v>
      </c>
      <c r="BJ328" s="239">
        <v>9</v>
      </c>
      <c r="BK328" s="239">
        <v>40</v>
      </c>
      <c r="BL328" s="239">
        <v>12</v>
      </c>
      <c r="BM328" s="239">
        <v>21</v>
      </c>
      <c r="CT328" s="239">
        <v>452773.32612839702</v>
      </c>
      <c r="CU328" s="239">
        <v>4976329.4083669204</v>
      </c>
      <c r="CV328" s="239">
        <v>44.938829380000001</v>
      </c>
      <c r="CW328" s="239">
        <v>-93.598570350000003</v>
      </c>
      <c r="CX328" s="239" t="s">
        <v>379</v>
      </c>
      <c r="CY328" s="239" t="s">
        <v>3483</v>
      </c>
    </row>
    <row r="329" spans="1:103" x14ac:dyDescent="0.25">
      <c r="A329" s="239">
        <v>10953794</v>
      </c>
      <c r="B329" s="239">
        <v>4</v>
      </c>
      <c r="C329" s="239">
        <v>15</v>
      </c>
      <c r="D329" s="239">
        <v>8.907</v>
      </c>
      <c r="E329" s="239">
        <v>27</v>
      </c>
      <c r="F329" s="239" t="s">
        <v>3469</v>
      </c>
      <c r="H329" s="239" t="s">
        <v>374</v>
      </c>
      <c r="I329" s="239">
        <v>25</v>
      </c>
      <c r="K329" s="239" t="s">
        <v>3484</v>
      </c>
      <c r="L329" s="239">
        <v>140670023</v>
      </c>
      <c r="M329" s="239">
        <v>3</v>
      </c>
      <c r="N329" s="239">
        <v>7</v>
      </c>
      <c r="O329" s="239">
        <v>2014</v>
      </c>
      <c r="P329" s="239" t="s">
        <v>383</v>
      </c>
      <c r="Q329" s="239">
        <v>13</v>
      </c>
      <c r="R329" s="239" t="s">
        <v>393</v>
      </c>
      <c r="S329" s="239">
        <v>5</v>
      </c>
      <c r="T329" s="239">
        <v>0</v>
      </c>
      <c r="U329" s="239">
        <v>2</v>
      </c>
      <c r="V329" s="239">
        <v>1</v>
      </c>
      <c r="W329" s="239">
        <v>10</v>
      </c>
      <c r="X329" s="239">
        <v>4</v>
      </c>
      <c r="Y329" s="239">
        <v>1</v>
      </c>
      <c r="Z329" s="239">
        <v>2</v>
      </c>
      <c r="AB329" s="239">
        <v>1</v>
      </c>
      <c r="AC329" s="239">
        <v>98</v>
      </c>
      <c r="AD329" s="239" t="s">
        <v>3016</v>
      </c>
      <c r="AE329" s="239" t="s">
        <v>3485</v>
      </c>
      <c r="AF329" s="239" t="s">
        <v>2874</v>
      </c>
      <c r="AG329" s="239">
        <v>7</v>
      </c>
      <c r="AH329" s="239">
        <v>2</v>
      </c>
      <c r="AI329" s="239">
        <v>3</v>
      </c>
      <c r="AJ329" s="239">
        <v>3</v>
      </c>
      <c r="AK329" s="239">
        <v>21</v>
      </c>
      <c r="AL329" s="239">
        <v>35</v>
      </c>
      <c r="AM329" s="239" t="s">
        <v>374</v>
      </c>
      <c r="AN329" s="239">
        <v>5</v>
      </c>
      <c r="AO329" s="239">
        <v>15</v>
      </c>
      <c r="AS329" s="239">
        <v>7</v>
      </c>
      <c r="AT329" s="239">
        <v>98</v>
      </c>
      <c r="AU329" s="239">
        <v>40</v>
      </c>
      <c r="AV329" s="239">
        <v>11</v>
      </c>
      <c r="AW329" s="239">
        <v>21</v>
      </c>
      <c r="AX329" s="239">
        <v>2</v>
      </c>
      <c r="AY329" s="239">
        <v>3</v>
      </c>
      <c r="AZ329" s="239">
        <v>3</v>
      </c>
      <c r="BA329" s="239">
        <v>24</v>
      </c>
      <c r="BB329" s="239">
        <v>54</v>
      </c>
      <c r="BC329" s="239" t="s">
        <v>374</v>
      </c>
      <c r="BD329" s="239">
        <v>5</v>
      </c>
      <c r="BE329" s="239">
        <v>1</v>
      </c>
      <c r="BI329" s="239">
        <v>7</v>
      </c>
      <c r="BJ329" s="239">
        <v>98</v>
      </c>
      <c r="BK329" s="239">
        <v>40</v>
      </c>
      <c r="BL329" s="239">
        <v>11</v>
      </c>
      <c r="BM329" s="239">
        <v>21</v>
      </c>
      <c r="CT329" s="239">
        <v>452789</v>
      </c>
      <c r="CU329" s="239">
        <v>4976329</v>
      </c>
      <c r="CV329" s="239">
        <v>44.938827500000002</v>
      </c>
      <c r="CW329" s="239">
        <v>-93.598377499999998</v>
      </c>
      <c r="CX329" s="239" t="s">
        <v>379</v>
      </c>
      <c r="CY329" s="239" t="s">
        <v>3486</v>
      </c>
    </row>
    <row r="330" spans="1:103" x14ac:dyDescent="0.25">
      <c r="A330" s="239">
        <v>705689</v>
      </c>
      <c r="B330" s="239">
        <v>4</v>
      </c>
      <c r="C330" s="239">
        <v>15</v>
      </c>
      <c r="D330" s="239">
        <v>8.907</v>
      </c>
      <c r="E330" s="239">
        <v>27</v>
      </c>
      <c r="F330" s="239" t="s">
        <v>3469</v>
      </c>
      <c r="H330" s="239" t="s">
        <v>374</v>
      </c>
      <c r="I330" s="239">
        <v>25</v>
      </c>
      <c r="K330" s="239" t="s">
        <v>3487</v>
      </c>
      <c r="M330" s="239">
        <v>4</v>
      </c>
      <c r="N330" s="239">
        <v>23</v>
      </c>
      <c r="O330" s="239">
        <v>2019</v>
      </c>
      <c r="P330" s="239" t="s">
        <v>391</v>
      </c>
      <c r="Q330" s="239">
        <v>14</v>
      </c>
      <c r="R330" s="239" t="s">
        <v>376</v>
      </c>
      <c r="S330" s="239">
        <v>5</v>
      </c>
      <c r="T330" s="239">
        <v>0</v>
      </c>
      <c r="U330" s="239">
        <v>2</v>
      </c>
      <c r="V330" s="239">
        <v>12</v>
      </c>
      <c r="W330" s="239">
        <v>10</v>
      </c>
      <c r="X330" s="239">
        <v>4</v>
      </c>
      <c r="Y330" s="239">
        <v>1</v>
      </c>
      <c r="Z330" s="239">
        <v>1</v>
      </c>
      <c r="AB330" s="239">
        <v>1</v>
      </c>
      <c r="AC330" s="239">
        <v>98</v>
      </c>
      <c r="AD330" s="239" t="s">
        <v>2895</v>
      </c>
      <c r="AF330" s="239" t="s">
        <v>2874</v>
      </c>
      <c r="AG330" s="239">
        <v>7</v>
      </c>
      <c r="AH330" s="239">
        <v>2</v>
      </c>
      <c r="AI330" s="239">
        <v>5</v>
      </c>
      <c r="AJ330" s="239">
        <v>4</v>
      </c>
      <c r="AK330" s="239">
        <v>21</v>
      </c>
      <c r="AL330" s="239">
        <v>19</v>
      </c>
      <c r="AM330" s="239" t="s">
        <v>374</v>
      </c>
      <c r="AN330" s="239">
        <v>5</v>
      </c>
      <c r="AO330" s="239">
        <v>4</v>
      </c>
      <c r="AS330" s="239">
        <v>14</v>
      </c>
      <c r="AT330" s="239">
        <v>9</v>
      </c>
      <c r="AV330" s="239">
        <v>13</v>
      </c>
      <c r="AW330" s="239">
        <v>21</v>
      </c>
      <c r="AX330" s="239">
        <v>2</v>
      </c>
      <c r="AY330" s="239">
        <v>2</v>
      </c>
      <c r="AZ330" s="239">
        <v>4</v>
      </c>
      <c r="BA330" s="239">
        <v>21</v>
      </c>
      <c r="BB330" s="239">
        <v>26</v>
      </c>
      <c r="BC330" s="239" t="s">
        <v>374</v>
      </c>
      <c r="BD330" s="239">
        <v>5</v>
      </c>
      <c r="BE330" s="239">
        <v>1</v>
      </c>
      <c r="BI330" s="239">
        <v>14</v>
      </c>
      <c r="BJ330" s="239">
        <v>9</v>
      </c>
      <c r="BK330" s="239">
        <v>40</v>
      </c>
      <c r="BL330" s="239">
        <v>13</v>
      </c>
      <c r="BM330" s="239">
        <v>21</v>
      </c>
      <c r="CT330" s="239">
        <v>452788.64121306402</v>
      </c>
      <c r="CU330" s="239">
        <v>4976333.2776694205</v>
      </c>
      <c r="CV330" s="239">
        <v>44.938865219999997</v>
      </c>
      <c r="CW330" s="239">
        <v>-93.598376619999996</v>
      </c>
      <c r="CX330" s="239" t="s">
        <v>379</v>
      </c>
      <c r="CY330" s="239" t="s">
        <v>3488</v>
      </c>
    </row>
    <row r="331" spans="1:103" x14ac:dyDescent="0.25">
      <c r="A331" s="239">
        <v>10722680</v>
      </c>
      <c r="B331" s="239">
        <v>4</v>
      </c>
      <c r="C331" s="239">
        <v>15</v>
      </c>
      <c r="D331" s="239">
        <v>8.91</v>
      </c>
      <c r="E331" s="239">
        <v>27</v>
      </c>
      <c r="F331" s="239" t="s">
        <v>3469</v>
      </c>
      <c r="H331" s="239" t="s">
        <v>374</v>
      </c>
      <c r="I331" s="239">
        <v>25</v>
      </c>
      <c r="K331" s="239">
        <v>1103724</v>
      </c>
      <c r="L331" s="239">
        <v>111640086</v>
      </c>
      <c r="M331" s="239">
        <v>5</v>
      </c>
      <c r="N331" s="239">
        <v>29</v>
      </c>
      <c r="O331" s="239">
        <v>2011</v>
      </c>
      <c r="P331" s="239" t="s">
        <v>389</v>
      </c>
      <c r="Q331" s="239">
        <v>7</v>
      </c>
      <c r="S331" s="239">
        <v>5</v>
      </c>
      <c r="T331" s="239">
        <v>0</v>
      </c>
      <c r="U331" s="239">
        <v>3</v>
      </c>
      <c r="V331" s="239">
        <v>11</v>
      </c>
      <c r="W331" s="239">
        <v>10</v>
      </c>
      <c r="X331" s="239">
        <v>2</v>
      </c>
      <c r="Y331" s="239">
        <v>1</v>
      </c>
      <c r="Z331" s="239">
        <v>1</v>
      </c>
      <c r="AA331" s="239">
        <v>1</v>
      </c>
      <c r="AB331" s="239">
        <v>1</v>
      </c>
      <c r="AC331" s="239">
        <v>98</v>
      </c>
      <c r="AF331" s="239" t="s">
        <v>2874</v>
      </c>
      <c r="AG331" s="239">
        <v>6</v>
      </c>
      <c r="AH331" s="239">
        <v>2</v>
      </c>
      <c r="AI331" s="239">
        <v>2</v>
      </c>
      <c r="AJ331" s="239">
        <v>4</v>
      </c>
      <c r="AK331" s="239">
        <v>21</v>
      </c>
      <c r="AL331" s="239">
        <v>65</v>
      </c>
      <c r="AM331" s="239" t="s">
        <v>374</v>
      </c>
      <c r="AN331" s="239">
        <v>5</v>
      </c>
      <c r="AO331" s="239">
        <v>1</v>
      </c>
      <c r="AS331" s="239">
        <v>7</v>
      </c>
      <c r="AT331" s="239">
        <v>98</v>
      </c>
      <c r="AU331" s="239">
        <v>40</v>
      </c>
      <c r="AV331" s="239">
        <v>10</v>
      </c>
      <c r="AW331" s="239">
        <v>21</v>
      </c>
      <c r="AX331" s="239">
        <v>2</v>
      </c>
      <c r="AY331" s="239">
        <v>3</v>
      </c>
      <c r="AZ331" s="239">
        <v>3</v>
      </c>
      <c r="BA331" s="239">
        <v>29</v>
      </c>
      <c r="BB331" s="239">
        <v>70</v>
      </c>
      <c r="BC331" s="239" t="s">
        <v>374</v>
      </c>
      <c r="BD331" s="239">
        <v>5</v>
      </c>
      <c r="BE331" s="239">
        <v>6</v>
      </c>
      <c r="BI331" s="239">
        <v>7</v>
      </c>
      <c r="BJ331" s="239">
        <v>98</v>
      </c>
      <c r="BK331" s="239">
        <v>40</v>
      </c>
      <c r="BL331" s="239">
        <v>10</v>
      </c>
      <c r="BM331" s="239">
        <v>21</v>
      </c>
      <c r="BN331" s="239">
        <v>2</v>
      </c>
      <c r="BO331" s="239">
        <v>2</v>
      </c>
      <c r="BP331" s="239">
        <v>4</v>
      </c>
      <c r="BQ331" s="239">
        <v>21</v>
      </c>
      <c r="BR331" s="239">
        <v>30</v>
      </c>
      <c r="BS331" s="239" t="s">
        <v>374</v>
      </c>
      <c r="BT331" s="239">
        <v>5</v>
      </c>
      <c r="BU331" s="239">
        <v>1</v>
      </c>
      <c r="BY331" s="239">
        <v>7</v>
      </c>
      <c r="BZ331" s="239">
        <v>98</v>
      </c>
      <c r="CA331" s="239">
        <v>40</v>
      </c>
      <c r="CB331" s="239">
        <v>10</v>
      </c>
      <c r="CC331" s="239">
        <v>21</v>
      </c>
      <c r="CT331" s="239">
        <v>452794</v>
      </c>
      <c r="CU331" s="239">
        <v>4976330</v>
      </c>
      <c r="CV331" s="239">
        <v>44.938832900000001</v>
      </c>
      <c r="CW331" s="239">
        <v>-93.598304200000001</v>
      </c>
      <c r="CX331" s="239" t="s">
        <v>379</v>
      </c>
    </row>
    <row r="332" spans="1:103" x14ac:dyDescent="0.25">
      <c r="A332" s="239">
        <v>10783233</v>
      </c>
      <c r="B332" s="239">
        <v>4</v>
      </c>
      <c r="C332" s="239">
        <v>15</v>
      </c>
      <c r="D332" s="239">
        <v>8.91</v>
      </c>
      <c r="E332" s="239">
        <v>27</v>
      </c>
      <c r="F332" s="239" t="s">
        <v>3469</v>
      </c>
      <c r="H332" s="239" t="s">
        <v>374</v>
      </c>
      <c r="I332" s="239">
        <v>25</v>
      </c>
      <c r="K332" s="239">
        <v>120153</v>
      </c>
      <c r="L332" s="239">
        <v>120070008</v>
      </c>
      <c r="M332" s="239">
        <v>1</v>
      </c>
      <c r="N332" s="239">
        <v>6</v>
      </c>
      <c r="O332" s="239">
        <v>2012</v>
      </c>
      <c r="P332" s="239" t="s">
        <v>383</v>
      </c>
      <c r="Q332" s="239">
        <v>22</v>
      </c>
      <c r="S332" s="239">
        <v>3</v>
      </c>
      <c r="T332" s="239">
        <v>0</v>
      </c>
      <c r="U332" s="239">
        <v>1</v>
      </c>
      <c r="V332" s="239">
        <v>7</v>
      </c>
      <c r="W332" s="239">
        <v>32</v>
      </c>
      <c r="X332" s="239">
        <v>2</v>
      </c>
      <c r="Y332" s="239">
        <v>4</v>
      </c>
      <c r="Z332" s="239">
        <v>1</v>
      </c>
      <c r="AA332" s="239">
        <v>1</v>
      </c>
      <c r="AB332" s="239">
        <v>2</v>
      </c>
      <c r="AC332" s="239">
        <v>98</v>
      </c>
      <c r="AD332" s="239" t="s">
        <v>3016</v>
      </c>
      <c r="AE332" s="239" t="s">
        <v>3485</v>
      </c>
      <c r="AF332" s="239" t="s">
        <v>2874</v>
      </c>
      <c r="AG332" s="239">
        <v>3</v>
      </c>
      <c r="AH332" s="239">
        <v>2</v>
      </c>
      <c r="AI332" s="239">
        <v>2</v>
      </c>
      <c r="AJ332" s="239">
        <v>4</v>
      </c>
      <c r="AK332" s="239">
        <v>21</v>
      </c>
      <c r="AL332" s="239">
        <v>58</v>
      </c>
      <c r="AM332" s="239" t="s">
        <v>384</v>
      </c>
      <c r="AN332" s="239">
        <v>5</v>
      </c>
      <c r="AO332" s="239">
        <v>1</v>
      </c>
      <c r="AP332" s="239">
        <v>1</v>
      </c>
      <c r="AS332" s="239">
        <v>7</v>
      </c>
      <c r="AT332" s="239">
        <v>98</v>
      </c>
      <c r="AU332" s="239">
        <v>35</v>
      </c>
      <c r="AV332" s="239">
        <v>10</v>
      </c>
      <c r="AW332" s="239">
        <v>21</v>
      </c>
      <c r="CT332" s="239">
        <v>452794</v>
      </c>
      <c r="CU332" s="239">
        <v>4976330</v>
      </c>
      <c r="CV332" s="239">
        <v>44.938832900000001</v>
      </c>
      <c r="CW332" s="239">
        <v>-93.598304200000001</v>
      </c>
      <c r="CX332" s="239" t="s">
        <v>379</v>
      </c>
      <c r="CY332" s="239" t="s">
        <v>3489</v>
      </c>
    </row>
    <row r="333" spans="1:103" x14ac:dyDescent="0.25">
      <c r="A333" s="239">
        <v>10797853</v>
      </c>
      <c r="B333" s="239">
        <v>4</v>
      </c>
      <c r="C333" s="239">
        <v>15</v>
      </c>
      <c r="D333" s="239">
        <v>8.91</v>
      </c>
      <c r="E333" s="239">
        <v>27</v>
      </c>
      <c r="F333" s="239" t="s">
        <v>3469</v>
      </c>
      <c r="H333" s="239" t="s">
        <v>374</v>
      </c>
      <c r="I333" s="239">
        <v>25</v>
      </c>
      <c r="K333" s="239">
        <v>124583</v>
      </c>
      <c r="L333" s="239">
        <v>121610129</v>
      </c>
      <c r="M333" s="239">
        <v>6</v>
      </c>
      <c r="N333" s="239">
        <v>9</v>
      </c>
      <c r="O333" s="239">
        <v>2012</v>
      </c>
      <c r="P333" s="239" t="s">
        <v>386</v>
      </c>
      <c r="Q333" s="239">
        <v>13</v>
      </c>
      <c r="S333" s="239">
        <v>4</v>
      </c>
      <c r="T333" s="239">
        <v>0</v>
      </c>
      <c r="U333" s="239">
        <v>1</v>
      </c>
      <c r="V333" s="239">
        <v>7</v>
      </c>
      <c r="W333" s="239">
        <v>69</v>
      </c>
      <c r="X333" s="239">
        <v>4</v>
      </c>
      <c r="Y333" s="239">
        <v>1</v>
      </c>
      <c r="Z333" s="239">
        <v>1</v>
      </c>
      <c r="AB333" s="239">
        <v>1</v>
      </c>
      <c r="AC333" s="239">
        <v>98</v>
      </c>
      <c r="AD333" s="239" t="s">
        <v>2893</v>
      </c>
      <c r="AE333" s="239" t="s">
        <v>3490</v>
      </c>
      <c r="AF333" s="239" t="s">
        <v>2874</v>
      </c>
      <c r="AG333" s="239">
        <v>3</v>
      </c>
      <c r="AH333" s="239">
        <v>2</v>
      </c>
      <c r="AI333" s="239">
        <v>4</v>
      </c>
      <c r="AJ333" s="239">
        <v>3</v>
      </c>
      <c r="AK333" s="239">
        <v>21</v>
      </c>
      <c r="AL333" s="239">
        <v>18</v>
      </c>
      <c r="AM333" s="239" t="s">
        <v>374</v>
      </c>
      <c r="AN333" s="239">
        <v>5</v>
      </c>
      <c r="AO333" s="239">
        <v>15</v>
      </c>
      <c r="AS333" s="239">
        <v>7</v>
      </c>
      <c r="AT333" s="239">
        <v>98</v>
      </c>
      <c r="AU333" s="239">
        <v>40</v>
      </c>
      <c r="AV333" s="239">
        <v>10</v>
      </c>
      <c r="AW333" s="239">
        <v>21</v>
      </c>
      <c r="CT333" s="239">
        <v>452794</v>
      </c>
      <c r="CU333" s="239">
        <v>4976330</v>
      </c>
      <c r="CV333" s="239">
        <v>44.938832900000001</v>
      </c>
      <c r="CW333" s="239">
        <v>-93.598304200000001</v>
      </c>
      <c r="CX333" s="239" t="s">
        <v>379</v>
      </c>
      <c r="CY333" s="239" t="s">
        <v>3491</v>
      </c>
    </row>
    <row r="334" spans="1:103" x14ac:dyDescent="0.25">
      <c r="A334" s="239">
        <v>10800078</v>
      </c>
      <c r="B334" s="239">
        <v>4</v>
      </c>
      <c r="C334" s="239">
        <v>15</v>
      </c>
      <c r="D334" s="239">
        <v>8.91</v>
      </c>
      <c r="E334" s="239">
        <v>27</v>
      </c>
      <c r="F334" s="239" t="s">
        <v>3469</v>
      </c>
      <c r="H334" s="239" t="s">
        <v>374</v>
      </c>
      <c r="I334" s="239">
        <v>25</v>
      </c>
      <c r="K334" s="239">
        <v>12005790</v>
      </c>
      <c r="L334" s="239">
        <v>122000002</v>
      </c>
      <c r="M334" s="239">
        <v>7</v>
      </c>
      <c r="N334" s="239">
        <v>17</v>
      </c>
      <c r="O334" s="239">
        <v>2012</v>
      </c>
      <c r="P334" s="239" t="s">
        <v>391</v>
      </c>
      <c r="Q334" s="239">
        <v>18</v>
      </c>
      <c r="R334" s="239" t="s">
        <v>393</v>
      </c>
      <c r="S334" s="239">
        <v>5</v>
      </c>
      <c r="T334" s="239">
        <v>0</v>
      </c>
      <c r="U334" s="239">
        <v>2</v>
      </c>
      <c r="V334" s="239">
        <v>1</v>
      </c>
      <c r="W334" s="239">
        <v>10</v>
      </c>
      <c r="X334" s="239">
        <v>4</v>
      </c>
      <c r="Y334" s="239">
        <v>1</v>
      </c>
      <c r="Z334" s="239">
        <v>1</v>
      </c>
      <c r="AB334" s="239">
        <v>1</v>
      </c>
      <c r="AC334" s="239">
        <v>98</v>
      </c>
      <c r="AD334" s="239" t="s">
        <v>3016</v>
      </c>
      <c r="AE334" s="239" t="s">
        <v>3492</v>
      </c>
      <c r="AF334" s="239" t="s">
        <v>2874</v>
      </c>
      <c r="AG334" s="239">
        <v>7</v>
      </c>
      <c r="AH334" s="239">
        <v>2</v>
      </c>
      <c r="AI334" s="239">
        <v>4</v>
      </c>
      <c r="AJ334" s="239">
        <v>3</v>
      </c>
      <c r="AK334" s="239">
        <v>8</v>
      </c>
      <c r="AL334" s="239">
        <v>20</v>
      </c>
      <c r="AM334" s="239" t="s">
        <v>374</v>
      </c>
      <c r="AN334" s="239">
        <v>5</v>
      </c>
      <c r="AO334" s="239">
        <v>1</v>
      </c>
      <c r="AS334" s="239">
        <v>7</v>
      </c>
      <c r="AT334" s="239">
        <v>98</v>
      </c>
      <c r="AU334" s="239">
        <v>40</v>
      </c>
      <c r="AV334" s="239">
        <v>11</v>
      </c>
      <c r="AW334" s="239">
        <v>21</v>
      </c>
      <c r="AX334" s="239">
        <v>2</v>
      </c>
      <c r="AY334" s="239">
        <v>4</v>
      </c>
      <c r="AZ334" s="239">
        <v>3</v>
      </c>
      <c r="BA334" s="239">
        <v>21</v>
      </c>
      <c r="BB334" s="239">
        <v>77</v>
      </c>
      <c r="BC334" s="239" t="s">
        <v>374</v>
      </c>
      <c r="BD334" s="239">
        <v>5</v>
      </c>
      <c r="BE334" s="239">
        <v>15</v>
      </c>
      <c r="BI334" s="239">
        <v>7</v>
      </c>
      <c r="BJ334" s="239">
        <v>98</v>
      </c>
      <c r="BK334" s="239">
        <v>40</v>
      </c>
      <c r="BL334" s="239">
        <v>11</v>
      </c>
      <c r="BM334" s="239">
        <v>21</v>
      </c>
      <c r="CT334" s="239">
        <v>452794</v>
      </c>
      <c r="CU334" s="239">
        <v>4976330</v>
      </c>
      <c r="CV334" s="239">
        <v>44.938832900000001</v>
      </c>
      <c r="CW334" s="239">
        <v>-93.598304200000001</v>
      </c>
      <c r="CX334" s="239" t="s">
        <v>379</v>
      </c>
      <c r="CY334" s="239" t="s">
        <v>3493</v>
      </c>
    </row>
    <row r="335" spans="1:103" x14ac:dyDescent="0.25">
      <c r="A335" s="239">
        <v>10808774</v>
      </c>
      <c r="B335" s="239">
        <v>4</v>
      </c>
      <c r="C335" s="239">
        <v>15</v>
      </c>
      <c r="D335" s="239">
        <v>8.91</v>
      </c>
      <c r="E335" s="239">
        <v>27</v>
      </c>
      <c r="F335" s="239" t="s">
        <v>3469</v>
      </c>
      <c r="H335" s="239" t="s">
        <v>374</v>
      </c>
      <c r="I335" s="239">
        <v>25</v>
      </c>
      <c r="K335" s="239" t="s">
        <v>3494</v>
      </c>
      <c r="L335" s="239">
        <v>122420171</v>
      </c>
      <c r="M335" s="239">
        <v>8</v>
      </c>
      <c r="N335" s="239">
        <v>29</v>
      </c>
      <c r="O335" s="239">
        <v>2012</v>
      </c>
      <c r="P335" s="239" t="s">
        <v>375</v>
      </c>
      <c r="Q335" s="239">
        <v>17</v>
      </c>
      <c r="S335" s="239">
        <v>5</v>
      </c>
      <c r="T335" s="239">
        <v>0</v>
      </c>
      <c r="U335" s="239">
        <v>3</v>
      </c>
      <c r="V335" s="239">
        <v>1</v>
      </c>
      <c r="W335" s="239">
        <v>10</v>
      </c>
      <c r="X335" s="239">
        <v>4</v>
      </c>
      <c r="Y335" s="239">
        <v>1</v>
      </c>
      <c r="Z335" s="239">
        <v>1</v>
      </c>
      <c r="AB335" s="239">
        <v>1</v>
      </c>
      <c r="AC335" s="239">
        <v>98</v>
      </c>
      <c r="AD335" s="239" t="s">
        <v>2893</v>
      </c>
      <c r="AE335" s="239" t="s">
        <v>3490</v>
      </c>
      <c r="AF335" s="239" t="s">
        <v>2874</v>
      </c>
      <c r="AG335" s="239">
        <v>7</v>
      </c>
      <c r="AH335" s="239">
        <v>2</v>
      </c>
      <c r="AI335" s="239">
        <v>2</v>
      </c>
      <c r="AJ335" s="239">
        <v>3</v>
      </c>
      <c r="AK335" s="239">
        <v>8</v>
      </c>
      <c r="AL335" s="239">
        <v>54</v>
      </c>
      <c r="AM335" s="239" t="s">
        <v>374</v>
      </c>
      <c r="AN335" s="239">
        <v>5</v>
      </c>
      <c r="AO335" s="239">
        <v>1</v>
      </c>
      <c r="AS335" s="239">
        <v>7</v>
      </c>
      <c r="AT335" s="239">
        <v>98</v>
      </c>
      <c r="AU335" s="239">
        <v>40</v>
      </c>
      <c r="AV335" s="239">
        <v>10</v>
      </c>
      <c r="AW335" s="239">
        <v>21</v>
      </c>
      <c r="AX335" s="239">
        <v>2</v>
      </c>
      <c r="AY335" s="239">
        <v>2</v>
      </c>
      <c r="AZ335" s="239">
        <v>3</v>
      </c>
      <c r="BA335" s="239">
        <v>8</v>
      </c>
      <c r="BB335" s="239">
        <v>23</v>
      </c>
      <c r="BC335" s="239" t="s">
        <v>384</v>
      </c>
      <c r="BD335" s="239">
        <v>5</v>
      </c>
      <c r="BE335" s="239">
        <v>1</v>
      </c>
      <c r="BI335" s="239">
        <v>7</v>
      </c>
      <c r="BJ335" s="239">
        <v>98</v>
      </c>
      <c r="BK335" s="239">
        <v>40</v>
      </c>
      <c r="BL335" s="239">
        <v>10</v>
      </c>
      <c r="BM335" s="239">
        <v>21</v>
      </c>
      <c r="BN335" s="239">
        <v>2</v>
      </c>
      <c r="BO335" s="239">
        <v>2</v>
      </c>
      <c r="BP335" s="239">
        <v>3</v>
      </c>
      <c r="BQ335" s="239">
        <v>21</v>
      </c>
      <c r="BR335" s="239">
        <v>50</v>
      </c>
      <c r="BS335" s="239" t="s">
        <v>384</v>
      </c>
      <c r="BT335" s="239">
        <v>5</v>
      </c>
      <c r="BU335" s="239">
        <v>15</v>
      </c>
      <c r="BY335" s="239">
        <v>7</v>
      </c>
      <c r="BZ335" s="239">
        <v>98</v>
      </c>
      <c r="CA335" s="239">
        <v>40</v>
      </c>
      <c r="CB335" s="239">
        <v>10</v>
      </c>
      <c r="CC335" s="239">
        <v>21</v>
      </c>
      <c r="CT335" s="239">
        <v>452794</v>
      </c>
      <c r="CU335" s="239">
        <v>4976330</v>
      </c>
      <c r="CV335" s="239">
        <v>44.938832900000001</v>
      </c>
      <c r="CW335" s="239">
        <v>-93.598304200000001</v>
      </c>
      <c r="CX335" s="239" t="s">
        <v>379</v>
      </c>
      <c r="CY335" s="239" t="s">
        <v>3495</v>
      </c>
    </row>
    <row r="336" spans="1:103" x14ac:dyDescent="0.25">
      <c r="A336" s="239">
        <v>10898864</v>
      </c>
      <c r="B336" s="239">
        <v>4</v>
      </c>
      <c r="C336" s="239">
        <v>15</v>
      </c>
      <c r="D336" s="239">
        <v>8.91</v>
      </c>
      <c r="E336" s="239">
        <v>27</v>
      </c>
      <c r="F336" s="239" t="s">
        <v>3469</v>
      </c>
      <c r="H336" s="239" t="s">
        <v>374</v>
      </c>
      <c r="I336" s="239">
        <v>25</v>
      </c>
      <c r="K336" s="239">
        <v>13012848</v>
      </c>
      <c r="L336" s="239">
        <v>132560173</v>
      </c>
      <c r="M336" s="239">
        <v>9</v>
      </c>
      <c r="N336" s="239">
        <v>13</v>
      </c>
      <c r="O336" s="239">
        <v>2013</v>
      </c>
      <c r="P336" s="239" t="s">
        <v>383</v>
      </c>
      <c r="Q336" s="239">
        <v>15</v>
      </c>
      <c r="S336" s="239">
        <v>5</v>
      </c>
      <c r="T336" s="239">
        <v>0</v>
      </c>
      <c r="U336" s="239">
        <v>3</v>
      </c>
      <c r="V336" s="239">
        <v>1</v>
      </c>
      <c r="W336" s="239">
        <v>10</v>
      </c>
      <c r="X336" s="239">
        <v>4</v>
      </c>
      <c r="Y336" s="239">
        <v>1</v>
      </c>
      <c r="Z336" s="239">
        <v>1</v>
      </c>
      <c r="AA336" s="239">
        <v>1</v>
      </c>
      <c r="AB336" s="239">
        <v>1</v>
      </c>
      <c r="AC336" s="239">
        <v>98</v>
      </c>
      <c r="AD336" s="239" t="s">
        <v>3297</v>
      </c>
      <c r="AE336" s="239" t="s">
        <v>3492</v>
      </c>
      <c r="AF336" s="239" t="s">
        <v>2874</v>
      </c>
      <c r="AG336" s="239">
        <v>7</v>
      </c>
      <c r="AH336" s="239">
        <v>2</v>
      </c>
      <c r="AI336" s="239">
        <v>1</v>
      </c>
      <c r="AJ336" s="239">
        <v>3</v>
      </c>
      <c r="AK336" s="239">
        <v>21</v>
      </c>
      <c r="AL336" s="239">
        <v>36</v>
      </c>
      <c r="AM336" s="239" t="s">
        <v>374</v>
      </c>
      <c r="AN336" s="239">
        <v>5</v>
      </c>
      <c r="AO336" s="239">
        <v>1</v>
      </c>
      <c r="AP336" s="239">
        <v>1</v>
      </c>
      <c r="AS336" s="239">
        <v>7</v>
      </c>
      <c r="AT336" s="239">
        <v>98</v>
      </c>
      <c r="AU336" s="239">
        <v>40</v>
      </c>
      <c r="AV336" s="239">
        <v>10</v>
      </c>
      <c r="AW336" s="239">
        <v>21</v>
      </c>
      <c r="AX336" s="239">
        <v>2</v>
      </c>
      <c r="AY336" s="239">
        <v>2</v>
      </c>
      <c r="AZ336" s="239">
        <v>3</v>
      </c>
      <c r="BA336" s="239">
        <v>21</v>
      </c>
      <c r="BB336" s="239">
        <v>57</v>
      </c>
      <c r="BC336" s="239" t="s">
        <v>374</v>
      </c>
      <c r="BD336" s="239">
        <v>5</v>
      </c>
      <c r="BE336" s="239">
        <v>5</v>
      </c>
      <c r="BF336" s="239">
        <v>1</v>
      </c>
      <c r="BI336" s="239">
        <v>7</v>
      </c>
      <c r="BJ336" s="239">
        <v>98</v>
      </c>
      <c r="BK336" s="239">
        <v>40</v>
      </c>
      <c r="BL336" s="239">
        <v>10</v>
      </c>
      <c r="BM336" s="239">
        <v>21</v>
      </c>
      <c r="BN336" s="239">
        <v>2</v>
      </c>
      <c r="BO336" s="239">
        <v>2</v>
      </c>
      <c r="BP336" s="239">
        <v>3</v>
      </c>
      <c r="BQ336" s="239">
        <v>21</v>
      </c>
      <c r="BR336" s="239">
        <v>17</v>
      </c>
      <c r="BS336" s="239" t="s">
        <v>374</v>
      </c>
      <c r="BT336" s="239">
        <v>5</v>
      </c>
      <c r="BU336" s="239">
        <v>15</v>
      </c>
      <c r="BV336" s="239">
        <v>16</v>
      </c>
      <c r="BY336" s="239">
        <v>7</v>
      </c>
      <c r="BZ336" s="239">
        <v>98</v>
      </c>
      <c r="CA336" s="239">
        <v>40</v>
      </c>
      <c r="CB336" s="239">
        <v>10</v>
      </c>
      <c r="CC336" s="239">
        <v>21</v>
      </c>
      <c r="CT336" s="239">
        <v>452794</v>
      </c>
      <c r="CU336" s="239">
        <v>4976330</v>
      </c>
      <c r="CV336" s="239">
        <v>44.938832900000001</v>
      </c>
      <c r="CW336" s="239">
        <v>-93.598304200000001</v>
      </c>
      <c r="CX336" s="239" t="s">
        <v>379</v>
      </c>
      <c r="CY336" s="239" t="s">
        <v>3496</v>
      </c>
    </row>
    <row r="337" spans="1:103" x14ac:dyDescent="0.25">
      <c r="A337" s="239">
        <v>10986710</v>
      </c>
      <c r="B337" s="239">
        <v>4</v>
      </c>
      <c r="C337" s="239">
        <v>15</v>
      </c>
      <c r="D337" s="239">
        <v>8.91</v>
      </c>
      <c r="E337" s="239">
        <v>27</v>
      </c>
      <c r="F337" s="239" t="s">
        <v>3469</v>
      </c>
      <c r="H337" s="239" t="s">
        <v>374</v>
      </c>
      <c r="I337" s="239">
        <v>25</v>
      </c>
      <c r="L337" s="239">
        <v>142790106</v>
      </c>
      <c r="M337" s="239">
        <v>9</v>
      </c>
      <c r="N337" s="239">
        <v>2</v>
      </c>
      <c r="O337" s="239">
        <v>2014</v>
      </c>
      <c r="P337" s="239" t="s">
        <v>391</v>
      </c>
      <c r="Q337" s="239">
        <v>17</v>
      </c>
      <c r="S337" s="239">
        <v>5</v>
      </c>
      <c r="T337" s="239">
        <v>0</v>
      </c>
      <c r="U337" s="239">
        <v>2</v>
      </c>
      <c r="V337" s="239">
        <v>1</v>
      </c>
      <c r="W337" s="239">
        <v>10</v>
      </c>
      <c r="Y337" s="239">
        <v>1</v>
      </c>
      <c r="Z337" s="239">
        <v>1</v>
      </c>
      <c r="AB337" s="239">
        <v>1</v>
      </c>
      <c r="AC337" s="239">
        <v>98</v>
      </c>
      <c r="AF337" s="239" t="s">
        <v>2874</v>
      </c>
      <c r="AG337" s="239">
        <v>7</v>
      </c>
      <c r="AH337" s="239">
        <v>2</v>
      </c>
      <c r="AI337" s="239">
        <v>2</v>
      </c>
      <c r="AJ337" s="239">
        <v>3</v>
      </c>
      <c r="AK337" s="239">
        <v>24</v>
      </c>
      <c r="AL337" s="239">
        <v>67</v>
      </c>
      <c r="AM337" s="239" t="s">
        <v>374</v>
      </c>
      <c r="AT337" s="239">
        <v>5</v>
      </c>
      <c r="AU337" s="239">
        <v>40</v>
      </c>
      <c r="AX337" s="239">
        <v>2</v>
      </c>
      <c r="AY337" s="239">
        <v>3</v>
      </c>
      <c r="AZ337" s="239">
        <v>3</v>
      </c>
      <c r="BA337" s="239">
        <v>21</v>
      </c>
      <c r="BB337" s="239">
        <v>24</v>
      </c>
      <c r="BC337" s="239" t="s">
        <v>374</v>
      </c>
      <c r="BJ337" s="239">
        <v>5</v>
      </c>
      <c r="BK337" s="239">
        <v>40</v>
      </c>
      <c r="CT337" s="239">
        <v>452794</v>
      </c>
      <c r="CU337" s="239">
        <v>4976330</v>
      </c>
      <c r="CV337" s="239">
        <v>44.938832900000001</v>
      </c>
      <c r="CW337" s="239">
        <v>-93.598304200000001</v>
      </c>
      <c r="CX337" s="239" t="s">
        <v>379</v>
      </c>
    </row>
    <row r="338" spans="1:103" x14ac:dyDescent="0.25">
      <c r="A338" s="239">
        <v>11071201</v>
      </c>
      <c r="B338" s="239">
        <v>4</v>
      </c>
      <c r="C338" s="239">
        <v>15</v>
      </c>
      <c r="D338" s="239">
        <v>8.91</v>
      </c>
      <c r="E338" s="239">
        <v>27</v>
      </c>
      <c r="F338" s="239" t="s">
        <v>3469</v>
      </c>
      <c r="H338" s="239" t="s">
        <v>374</v>
      </c>
      <c r="I338" s="239">
        <v>25</v>
      </c>
      <c r="K338" s="239">
        <v>15012121</v>
      </c>
      <c r="L338" s="239">
        <v>152860122</v>
      </c>
      <c r="M338" s="239">
        <v>10</v>
      </c>
      <c r="N338" s="239">
        <v>13</v>
      </c>
      <c r="O338" s="239">
        <v>2015</v>
      </c>
      <c r="P338" s="239" t="s">
        <v>391</v>
      </c>
      <c r="Q338" s="239">
        <v>15</v>
      </c>
      <c r="R338" s="239" t="s">
        <v>393</v>
      </c>
      <c r="S338" s="239">
        <v>5</v>
      </c>
      <c r="T338" s="239">
        <v>0</v>
      </c>
      <c r="U338" s="239">
        <v>2</v>
      </c>
      <c r="V338" s="239">
        <v>98</v>
      </c>
      <c r="W338" s="239">
        <v>10</v>
      </c>
      <c r="X338" s="239">
        <v>4</v>
      </c>
      <c r="Y338" s="239">
        <v>1</v>
      </c>
      <c r="Z338" s="239">
        <v>1</v>
      </c>
      <c r="AA338" s="239">
        <v>1</v>
      </c>
      <c r="AB338" s="239">
        <v>1</v>
      </c>
      <c r="AC338" s="239">
        <v>98</v>
      </c>
      <c r="AD338" s="239" t="s">
        <v>3497</v>
      </c>
      <c r="AE338" s="239" t="s">
        <v>3498</v>
      </c>
      <c r="AF338" s="239" t="s">
        <v>2874</v>
      </c>
      <c r="AG338" s="239">
        <v>90</v>
      </c>
      <c r="AH338" s="239">
        <v>2</v>
      </c>
      <c r="AI338" s="239">
        <v>2</v>
      </c>
      <c r="AJ338" s="239">
        <v>3</v>
      </c>
      <c r="AK338" s="239">
        <v>24</v>
      </c>
      <c r="AL338" s="239">
        <v>30</v>
      </c>
      <c r="AM338" s="239" t="s">
        <v>384</v>
      </c>
      <c r="AN338" s="239">
        <v>5</v>
      </c>
      <c r="AO338" s="239">
        <v>1</v>
      </c>
      <c r="AS338" s="239">
        <v>7</v>
      </c>
      <c r="AT338" s="239">
        <v>98</v>
      </c>
      <c r="AU338" s="239">
        <v>40</v>
      </c>
      <c r="AV338" s="239">
        <v>11</v>
      </c>
      <c r="AW338" s="239">
        <v>21</v>
      </c>
      <c r="AX338" s="239">
        <v>2</v>
      </c>
      <c r="AY338" s="239">
        <v>2</v>
      </c>
      <c r="AZ338" s="239">
        <v>3</v>
      </c>
      <c r="BA338" s="239">
        <v>21</v>
      </c>
      <c r="BB338" s="239">
        <v>18</v>
      </c>
      <c r="BC338" s="239" t="s">
        <v>384</v>
      </c>
      <c r="BD338" s="239">
        <v>5</v>
      </c>
      <c r="BE338" s="239">
        <v>15</v>
      </c>
      <c r="BI338" s="239">
        <v>7</v>
      </c>
      <c r="BJ338" s="239">
        <v>98</v>
      </c>
      <c r="BK338" s="239">
        <v>40</v>
      </c>
      <c r="BL338" s="239">
        <v>11</v>
      </c>
      <c r="BM338" s="239">
        <v>21</v>
      </c>
      <c r="CT338" s="239">
        <v>452794</v>
      </c>
      <c r="CU338" s="239">
        <v>4976330</v>
      </c>
      <c r="CV338" s="239">
        <v>44.938832900000001</v>
      </c>
      <c r="CW338" s="239">
        <v>-93.598304200000001</v>
      </c>
      <c r="CX338" s="239" t="s">
        <v>379</v>
      </c>
      <c r="CY338" s="239" t="s">
        <v>3499</v>
      </c>
    </row>
    <row r="339" spans="1:103" x14ac:dyDescent="0.25">
      <c r="A339" s="239">
        <v>371989</v>
      </c>
      <c r="B339" s="239">
        <v>4</v>
      </c>
      <c r="C339" s="239">
        <v>15</v>
      </c>
      <c r="D339" s="239">
        <v>8.9120000000000008</v>
      </c>
      <c r="E339" s="239">
        <v>27</v>
      </c>
      <c r="F339" s="239" t="s">
        <v>3469</v>
      </c>
      <c r="H339" s="239" t="s">
        <v>374</v>
      </c>
      <c r="I339" s="239">
        <v>25</v>
      </c>
      <c r="K339" s="239" t="s">
        <v>3500</v>
      </c>
      <c r="M339" s="239">
        <v>8</v>
      </c>
      <c r="N339" s="239">
        <v>16</v>
      </c>
      <c r="O339" s="239">
        <v>2016</v>
      </c>
      <c r="P339" s="239" t="s">
        <v>391</v>
      </c>
      <c r="Q339" s="239">
        <v>18</v>
      </c>
      <c r="S339" s="239">
        <v>4</v>
      </c>
      <c r="T339" s="239">
        <v>0</v>
      </c>
      <c r="U339" s="239">
        <v>2</v>
      </c>
      <c r="V339" s="239">
        <v>12</v>
      </c>
      <c r="W339" s="239">
        <v>10</v>
      </c>
      <c r="X339" s="239">
        <v>4</v>
      </c>
      <c r="Y339" s="239">
        <v>1</v>
      </c>
      <c r="Z339" s="239">
        <v>1</v>
      </c>
      <c r="AB339" s="239">
        <v>2</v>
      </c>
      <c r="AC339" s="239">
        <v>98</v>
      </c>
      <c r="AD339" s="239" t="s">
        <v>2895</v>
      </c>
      <c r="AE339" s="239" t="s">
        <v>3501</v>
      </c>
      <c r="AF339" s="239" t="s">
        <v>2874</v>
      </c>
      <c r="AG339" s="239">
        <v>7</v>
      </c>
      <c r="AH339" s="239">
        <v>2</v>
      </c>
      <c r="AI339" s="239">
        <v>4</v>
      </c>
      <c r="AJ339" s="239">
        <v>3</v>
      </c>
      <c r="AK339" s="239">
        <v>34</v>
      </c>
      <c r="AL339" s="239">
        <v>45</v>
      </c>
      <c r="AM339" s="239" t="s">
        <v>384</v>
      </c>
      <c r="AN339" s="239">
        <v>5</v>
      </c>
      <c r="AO339" s="239">
        <v>1</v>
      </c>
      <c r="AS339" s="239">
        <v>12</v>
      </c>
      <c r="AT339" s="239">
        <v>9</v>
      </c>
      <c r="AU339" s="239">
        <v>40</v>
      </c>
      <c r="AV339" s="239">
        <v>11</v>
      </c>
      <c r="AW339" s="239">
        <v>21</v>
      </c>
      <c r="AX339" s="239">
        <v>2</v>
      </c>
      <c r="AY339" s="239">
        <v>2</v>
      </c>
      <c r="AZ339" s="239">
        <v>3</v>
      </c>
      <c r="BA339" s="239">
        <v>27</v>
      </c>
      <c r="BB339" s="239">
        <v>21</v>
      </c>
      <c r="BC339" s="239" t="s">
        <v>384</v>
      </c>
      <c r="BD339" s="239">
        <v>5</v>
      </c>
      <c r="BE339" s="239">
        <v>71</v>
      </c>
      <c r="BI339" s="239">
        <v>12</v>
      </c>
      <c r="BJ339" s="239">
        <v>9</v>
      </c>
      <c r="BK339" s="239">
        <v>40</v>
      </c>
      <c r="BL339" s="239">
        <v>11</v>
      </c>
      <c r="BM339" s="239">
        <v>21</v>
      </c>
      <c r="CT339" s="239">
        <v>452790.95803316799</v>
      </c>
      <c r="CU339" s="239">
        <v>4976330.44551499</v>
      </c>
      <c r="CV339" s="239">
        <v>44.938839880000003</v>
      </c>
      <c r="CW339" s="239">
        <v>-93.598346989999996</v>
      </c>
      <c r="CX339" s="239" t="s">
        <v>379</v>
      </c>
      <c r="CY339" s="239" t="s">
        <v>3502</v>
      </c>
    </row>
    <row r="340" spans="1:103" x14ac:dyDescent="0.25">
      <c r="A340" s="239">
        <v>527532</v>
      </c>
      <c r="B340" s="239">
        <v>4</v>
      </c>
      <c r="C340" s="239">
        <v>15</v>
      </c>
      <c r="D340" s="239">
        <v>8.9130000000000003</v>
      </c>
      <c r="E340" s="239">
        <v>27</v>
      </c>
      <c r="F340" s="239" t="s">
        <v>3469</v>
      </c>
      <c r="H340" s="239" t="s">
        <v>374</v>
      </c>
      <c r="I340" s="239">
        <v>25</v>
      </c>
      <c r="K340" s="239">
        <v>17014597</v>
      </c>
      <c r="M340" s="239">
        <v>12</v>
      </c>
      <c r="N340" s="239">
        <v>22</v>
      </c>
      <c r="O340" s="239">
        <v>2017</v>
      </c>
      <c r="P340" s="239" t="s">
        <v>383</v>
      </c>
      <c r="Q340" s="239">
        <v>14</v>
      </c>
      <c r="R340" s="239" t="s">
        <v>393</v>
      </c>
      <c r="S340" s="239">
        <v>5</v>
      </c>
      <c r="T340" s="239">
        <v>0</v>
      </c>
      <c r="U340" s="239">
        <v>4</v>
      </c>
      <c r="V340" s="239">
        <v>15</v>
      </c>
      <c r="W340" s="239">
        <v>10</v>
      </c>
      <c r="X340" s="239">
        <v>4</v>
      </c>
      <c r="Y340" s="239">
        <v>1</v>
      </c>
      <c r="Z340" s="239">
        <v>1</v>
      </c>
      <c r="AB340" s="239">
        <v>1</v>
      </c>
      <c r="AC340" s="239">
        <v>98</v>
      </c>
      <c r="AD340" s="239" t="s">
        <v>2895</v>
      </c>
      <c r="AF340" s="239" t="s">
        <v>2874</v>
      </c>
      <c r="AG340" s="239">
        <v>90</v>
      </c>
      <c r="AH340" s="239">
        <v>2</v>
      </c>
      <c r="AI340" s="239">
        <v>2</v>
      </c>
      <c r="AJ340" s="239">
        <v>3</v>
      </c>
      <c r="AK340" s="239">
        <v>24</v>
      </c>
      <c r="AL340" s="239">
        <v>28</v>
      </c>
      <c r="AM340" s="239" t="s">
        <v>374</v>
      </c>
      <c r="AN340" s="239">
        <v>5</v>
      </c>
      <c r="AO340" s="239">
        <v>1</v>
      </c>
      <c r="AS340" s="239">
        <v>14</v>
      </c>
      <c r="AT340" s="239">
        <v>9</v>
      </c>
      <c r="AU340" s="239">
        <v>40</v>
      </c>
      <c r="AV340" s="239">
        <v>12</v>
      </c>
      <c r="AW340" s="239">
        <v>21</v>
      </c>
      <c r="AX340" s="239">
        <v>2</v>
      </c>
      <c r="AY340" s="239">
        <v>2</v>
      </c>
      <c r="AZ340" s="239">
        <v>3</v>
      </c>
      <c r="BA340" s="239">
        <v>21</v>
      </c>
      <c r="BB340" s="239">
        <v>70</v>
      </c>
      <c r="BC340" s="239" t="s">
        <v>384</v>
      </c>
      <c r="BD340" s="239">
        <v>5</v>
      </c>
      <c r="BE340" s="239">
        <v>99</v>
      </c>
      <c r="BI340" s="239">
        <v>14</v>
      </c>
      <c r="BJ340" s="239">
        <v>9</v>
      </c>
      <c r="BK340" s="239">
        <v>40</v>
      </c>
      <c r="BL340" s="239">
        <v>12</v>
      </c>
      <c r="BM340" s="239">
        <v>21</v>
      </c>
      <c r="BN340" s="239">
        <v>2</v>
      </c>
      <c r="BO340" s="239">
        <v>6</v>
      </c>
      <c r="BP340" s="239">
        <v>3</v>
      </c>
      <c r="BQ340" s="239">
        <v>21</v>
      </c>
      <c r="BR340" s="239">
        <v>23</v>
      </c>
      <c r="BS340" s="239" t="s">
        <v>374</v>
      </c>
      <c r="BT340" s="239">
        <v>5</v>
      </c>
      <c r="BU340" s="239">
        <v>1</v>
      </c>
      <c r="BY340" s="239">
        <v>14</v>
      </c>
      <c r="BZ340" s="239">
        <v>9</v>
      </c>
      <c r="CA340" s="239">
        <v>40</v>
      </c>
      <c r="CB340" s="239">
        <v>12</v>
      </c>
      <c r="CC340" s="239">
        <v>21</v>
      </c>
      <c r="CD340" s="239">
        <v>2</v>
      </c>
      <c r="CE340" s="239">
        <v>3</v>
      </c>
      <c r="CF340" s="239">
        <v>3</v>
      </c>
      <c r="CG340" s="239">
        <v>21</v>
      </c>
      <c r="CH340" s="239">
        <v>23</v>
      </c>
      <c r="CI340" s="239" t="s">
        <v>374</v>
      </c>
      <c r="CJ340" s="239">
        <v>5</v>
      </c>
      <c r="CK340" s="239">
        <v>99</v>
      </c>
      <c r="CO340" s="239">
        <v>14</v>
      </c>
      <c r="CP340" s="239">
        <v>9</v>
      </c>
      <c r="CQ340" s="239">
        <v>40</v>
      </c>
      <c r="CR340" s="239">
        <v>12</v>
      </c>
      <c r="CS340" s="239">
        <v>21</v>
      </c>
      <c r="CT340" s="239">
        <v>452792.37616649701</v>
      </c>
      <c r="CU340" s="239">
        <v>4976334.9963445002</v>
      </c>
      <c r="CV340" s="239">
        <v>44.938880939999997</v>
      </c>
      <c r="CW340" s="239">
        <v>-93.598329440000001</v>
      </c>
      <c r="CX340" s="239" t="s">
        <v>379</v>
      </c>
      <c r="CY340" s="239" t="s">
        <v>3503</v>
      </c>
    </row>
    <row r="341" spans="1:103" x14ac:dyDescent="0.25">
      <c r="A341" s="239">
        <v>726320</v>
      </c>
      <c r="B341" s="239">
        <v>4</v>
      </c>
      <c r="C341" s="239">
        <v>15</v>
      </c>
      <c r="D341" s="239">
        <v>8.9120000000000008</v>
      </c>
      <c r="E341" s="239">
        <v>27</v>
      </c>
      <c r="F341" s="239" t="s">
        <v>3469</v>
      </c>
      <c r="H341" s="239" t="s">
        <v>374</v>
      </c>
      <c r="I341" s="239">
        <v>25</v>
      </c>
      <c r="K341" s="239" t="s">
        <v>3504</v>
      </c>
      <c r="M341" s="239">
        <v>6</v>
      </c>
      <c r="N341" s="239">
        <v>12</v>
      </c>
      <c r="O341" s="239">
        <v>2019</v>
      </c>
      <c r="P341" s="239" t="s">
        <v>375</v>
      </c>
      <c r="Q341" s="239">
        <v>7</v>
      </c>
      <c r="R341" s="239" t="s">
        <v>376</v>
      </c>
      <c r="S341" s="239">
        <v>5</v>
      </c>
      <c r="T341" s="239">
        <v>0</v>
      </c>
      <c r="U341" s="239">
        <v>2</v>
      </c>
      <c r="V341" s="239">
        <v>10</v>
      </c>
      <c r="W341" s="239">
        <v>10</v>
      </c>
      <c r="X341" s="239">
        <v>4</v>
      </c>
      <c r="Y341" s="239">
        <v>1</v>
      </c>
      <c r="Z341" s="239">
        <v>1</v>
      </c>
      <c r="AB341" s="239">
        <v>1</v>
      </c>
      <c r="AC341" s="239">
        <v>98</v>
      </c>
      <c r="AD341" s="239" t="s">
        <v>2895</v>
      </c>
      <c r="AF341" s="239" t="s">
        <v>2874</v>
      </c>
      <c r="AG341" s="239">
        <v>5</v>
      </c>
      <c r="AH341" s="239">
        <v>2</v>
      </c>
      <c r="AI341" s="239">
        <v>49</v>
      </c>
      <c r="AJ341" s="239">
        <v>4</v>
      </c>
      <c r="AK341" s="239">
        <v>34</v>
      </c>
      <c r="AL341" s="239">
        <v>59</v>
      </c>
      <c r="AM341" s="239" t="s">
        <v>374</v>
      </c>
      <c r="AN341" s="239">
        <v>5</v>
      </c>
      <c r="AO341" s="239">
        <v>1</v>
      </c>
      <c r="AS341" s="239">
        <v>12</v>
      </c>
      <c r="AT341" s="239">
        <v>23</v>
      </c>
      <c r="AU341" s="239">
        <v>40</v>
      </c>
      <c r="AV341" s="239">
        <v>11</v>
      </c>
      <c r="AW341" s="239">
        <v>21</v>
      </c>
      <c r="AX341" s="239">
        <v>2</v>
      </c>
      <c r="AY341" s="239">
        <v>2</v>
      </c>
      <c r="AZ341" s="239">
        <v>4</v>
      </c>
      <c r="BA341" s="239">
        <v>21</v>
      </c>
      <c r="BB341" s="239">
        <v>30</v>
      </c>
      <c r="BC341" s="239" t="s">
        <v>384</v>
      </c>
      <c r="BD341" s="239">
        <v>5</v>
      </c>
      <c r="BE341" s="239">
        <v>70</v>
      </c>
      <c r="BI341" s="239">
        <v>12</v>
      </c>
      <c r="BJ341" s="239">
        <v>23</v>
      </c>
      <c r="BK341" s="239">
        <v>40</v>
      </c>
      <c r="BL341" s="239">
        <v>11</v>
      </c>
      <c r="BM341" s="239">
        <v>21</v>
      </c>
      <c r="CT341" s="239">
        <v>452797.66784374701</v>
      </c>
      <c r="CU341" s="239">
        <v>4976331.4544670498</v>
      </c>
      <c r="CV341" s="239">
        <v>44.938849410000003</v>
      </c>
      <c r="CW341" s="239">
        <v>-93.598262050000002</v>
      </c>
      <c r="CX341" s="239" t="s">
        <v>379</v>
      </c>
      <c r="CY341" s="239" t="s">
        <v>3505</v>
      </c>
    </row>
    <row r="342" spans="1:103" x14ac:dyDescent="0.25">
      <c r="A342" s="239">
        <v>727154</v>
      </c>
      <c r="B342" s="239">
        <v>4</v>
      </c>
      <c r="C342" s="239">
        <v>15</v>
      </c>
      <c r="D342" s="239">
        <v>8.9250000000000007</v>
      </c>
      <c r="E342" s="239">
        <v>27</v>
      </c>
      <c r="F342" s="239" t="s">
        <v>3469</v>
      </c>
      <c r="H342" s="239" t="s">
        <v>374</v>
      </c>
      <c r="I342" s="239">
        <v>25</v>
      </c>
      <c r="K342" s="239">
        <v>19005091</v>
      </c>
      <c r="M342" s="239">
        <v>6</v>
      </c>
      <c r="N342" s="239">
        <v>15</v>
      </c>
      <c r="O342" s="239">
        <v>2019</v>
      </c>
      <c r="P342" s="239" t="s">
        <v>386</v>
      </c>
      <c r="Q342" s="239">
        <v>17</v>
      </c>
      <c r="S342" s="239">
        <v>5</v>
      </c>
      <c r="T342" s="239">
        <v>0</v>
      </c>
      <c r="U342" s="239">
        <v>1</v>
      </c>
      <c r="W342" s="239">
        <v>35</v>
      </c>
      <c r="X342" s="239">
        <v>2</v>
      </c>
      <c r="Y342" s="239">
        <v>1</v>
      </c>
      <c r="Z342" s="239">
        <v>2</v>
      </c>
      <c r="AB342" s="239">
        <v>1</v>
      </c>
      <c r="AC342" s="239">
        <v>98</v>
      </c>
      <c r="AD342" s="239" t="s">
        <v>2895</v>
      </c>
      <c r="AF342" s="239" t="s">
        <v>2874</v>
      </c>
      <c r="AG342" s="239">
        <v>3</v>
      </c>
      <c r="AH342" s="239">
        <v>2</v>
      </c>
      <c r="AI342" s="239">
        <v>2</v>
      </c>
      <c r="AJ342" s="239">
        <v>4</v>
      </c>
      <c r="AK342" s="239">
        <v>21</v>
      </c>
      <c r="AL342" s="239">
        <v>38</v>
      </c>
      <c r="AM342" s="239" t="s">
        <v>384</v>
      </c>
      <c r="AN342" s="239">
        <v>10</v>
      </c>
      <c r="AO342" s="239">
        <v>70</v>
      </c>
      <c r="AP342" s="239">
        <v>62</v>
      </c>
      <c r="AS342" s="239">
        <v>12</v>
      </c>
      <c r="AT342" s="239">
        <v>9</v>
      </c>
      <c r="AU342" s="239">
        <v>35</v>
      </c>
      <c r="AV342" s="239">
        <v>11</v>
      </c>
      <c r="AW342" s="239">
        <v>21</v>
      </c>
      <c r="CT342" s="239">
        <v>452817.48085407697</v>
      </c>
      <c r="CU342" s="239">
        <v>4976330.2788840896</v>
      </c>
      <c r="CV342" s="239">
        <v>44.938840140000003</v>
      </c>
      <c r="CW342" s="239">
        <v>-93.598010830000007</v>
      </c>
      <c r="CX342" s="239" t="s">
        <v>379</v>
      </c>
      <c r="CY342" s="239" t="s">
        <v>3506</v>
      </c>
    </row>
    <row r="343" spans="1:103" x14ac:dyDescent="0.25">
      <c r="A343" s="239">
        <v>819687</v>
      </c>
      <c r="B343" s="239">
        <v>4</v>
      </c>
      <c r="C343" s="239">
        <v>15</v>
      </c>
      <c r="D343" s="239">
        <v>8.9350000000000005</v>
      </c>
      <c r="E343" s="239">
        <v>27</v>
      </c>
      <c r="F343" s="239" t="s">
        <v>3469</v>
      </c>
      <c r="H343" s="239" t="s">
        <v>374</v>
      </c>
      <c r="I343" s="239">
        <v>25</v>
      </c>
      <c r="K343" s="239" t="s">
        <v>3507</v>
      </c>
      <c r="L343" s="239">
        <v>201950169</v>
      </c>
      <c r="M343" s="239">
        <v>7</v>
      </c>
      <c r="N343" s="239">
        <v>13</v>
      </c>
      <c r="O343" s="239">
        <v>2020</v>
      </c>
      <c r="P343" s="239" t="s">
        <v>381</v>
      </c>
      <c r="Q343" s="239">
        <v>5</v>
      </c>
      <c r="R343" s="239">
        <v>98</v>
      </c>
      <c r="S343" s="239">
        <v>5</v>
      </c>
      <c r="T343" s="239">
        <v>0</v>
      </c>
      <c r="U343" s="239">
        <v>1</v>
      </c>
      <c r="W343" s="239">
        <v>89</v>
      </c>
      <c r="X343" s="239">
        <v>2</v>
      </c>
      <c r="Y343" s="239">
        <v>1</v>
      </c>
      <c r="Z343" s="239">
        <v>2</v>
      </c>
      <c r="AB343" s="239">
        <v>1</v>
      </c>
      <c r="AC343" s="239">
        <v>98</v>
      </c>
      <c r="AD343" s="239" t="s">
        <v>2895</v>
      </c>
      <c r="AF343" s="239" t="s">
        <v>2874</v>
      </c>
      <c r="AG343" s="239">
        <v>4</v>
      </c>
      <c r="AH343" s="239">
        <v>2</v>
      </c>
      <c r="AI343" s="239">
        <v>2</v>
      </c>
      <c r="AJ343" s="239">
        <v>3</v>
      </c>
      <c r="AK343" s="239">
        <v>21</v>
      </c>
      <c r="AL343" s="239">
        <v>26</v>
      </c>
      <c r="AM343" s="239" t="s">
        <v>374</v>
      </c>
      <c r="AN343" s="239">
        <v>5</v>
      </c>
      <c r="AO343" s="239">
        <v>62</v>
      </c>
      <c r="AS343" s="239">
        <v>12</v>
      </c>
      <c r="AT343" s="239">
        <v>9</v>
      </c>
      <c r="AU343" s="239">
        <v>40</v>
      </c>
      <c r="AV343" s="239">
        <v>11</v>
      </c>
      <c r="AW343" s="239">
        <v>21</v>
      </c>
      <c r="CT343" s="239">
        <v>452834.28192934499</v>
      </c>
      <c r="CU343" s="239">
        <v>4976332.3955549896</v>
      </c>
      <c r="CV343" s="239">
        <v>44.938860310000003</v>
      </c>
      <c r="CW343" s="239">
        <v>-93.597798100000006</v>
      </c>
      <c r="CX343" s="239" t="s">
        <v>379</v>
      </c>
      <c r="CY343" s="239" t="s">
        <v>3508</v>
      </c>
    </row>
    <row r="344" spans="1:103" x14ac:dyDescent="0.25">
      <c r="A344" s="239">
        <v>634022</v>
      </c>
      <c r="B344" s="239">
        <v>4</v>
      </c>
      <c r="C344" s="239">
        <v>15</v>
      </c>
      <c r="D344" s="239">
        <v>8.9710000000000001</v>
      </c>
      <c r="E344" s="239">
        <v>27</v>
      </c>
      <c r="F344" s="239" t="s">
        <v>3469</v>
      </c>
      <c r="H344" s="239" t="s">
        <v>374</v>
      </c>
      <c r="I344" s="239">
        <v>25</v>
      </c>
      <c r="K344" s="239">
        <v>18010253</v>
      </c>
      <c r="M344" s="239">
        <v>9</v>
      </c>
      <c r="N344" s="239">
        <v>11</v>
      </c>
      <c r="O344" s="239">
        <v>2018</v>
      </c>
      <c r="P344" s="239" t="s">
        <v>391</v>
      </c>
      <c r="Q344" s="239">
        <v>12</v>
      </c>
      <c r="R344" s="239" t="s">
        <v>376</v>
      </c>
      <c r="S344" s="239">
        <v>3</v>
      </c>
      <c r="T344" s="239">
        <v>0</v>
      </c>
      <c r="U344" s="239">
        <v>2</v>
      </c>
      <c r="V344" s="239">
        <v>13</v>
      </c>
      <c r="W344" s="239">
        <v>10</v>
      </c>
      <c r="X344" s="239">
        <v>2</v>
      </c>
      <c r="Y344" s="239">
        <v>1</v>
      </c>
      <c r="Z344" s="239">
        <v>1</v>
      </c>
      <c r="AB344" s="239">
        <v>1</v>
      </c>
      <c r="AC344" s="239">
        <v>98</v>
      </c>
      <c r="AD344" s="239" t="s">
        <v>2895</v>
      </c>
      <c r="AF344" s="239" t="s">
        <v>2874</v>
      </c>
      <c r="AG344" s="239">
        <v>8</v>
      </c>
      <c r="AH344" s="239">
        <v>2</v>
      </c>
      <c r="AI344" s="239">
        <v>4</v>
      </c>
      <c r="AJ344" s="239">
        <v>4</v>
      </c>
      <c r="AK344" s="239">
        <v>21</v>
      </c>
      <c r="AL344" s="239">
        <v>86</v>
      </c>
      <c r="AM344" s="239" t="s">
        <v>384</v>
      </c>
      <c r="AN344" s="239">
        <v>5</v>
      </c>
      <c r="AO344" s="239">
        <v>67</v>
      </c>
      <c r="AS344" s="239">
        <v>12</v>
      </c>
      <c r="AT344" s="239">
        <v>9</v>
      </c>
      <c r="AU344" s="239">
        <v>40</v>
      </c>
      <c r="AV344" s="239">
        <v>13</v>
      </c>
      <c r="AW344" s="239">
        <v>21</v>
      </c>
      <c r="AX344" s="239">
        <v>2</v>
      </c>
      <c r="AY344" s="239">
        <v>2</v>
      </c>
      <c r="AZ344" s="239">
        <v>3</v>
      </c>
      <c r="BA344" s="239">
        <v>21</v>
      </c>
      <c r="BB344" s="239">
        <v>34</v>
      </c>
      <c r="BC344" s="239" t="s">
        <v>374</v>
      </c>
      <c r="BD344" s="239">
        <v>5</v>
      </c>
      <c r="BE344" s="239">
        <v>1</v>
      </c>
      <c r="BI344" s="239">
        <v>12</v>
      </c>
      <c r="BJ344" s="239">
        <v>9</v>
      </c>
      <c r="BK344" s="239">
        <v>40</v>
      </c>
      <c r="BL344" s="239">
        <v>13</v>
      </c>
      <c r="BM344" s="239">
        <v>21</v>
      </c>
      <c r="CT344" s="239">
        <v>452892.22579523298</v>
      </c>
      <c r="CU344" s="239">
        <v>4976332.5814639498</v>
      </c>
      <c r="CV344" s="239">
        <v>44.938865829999997</v>
      </c>
      <c r="CW344" s="239">
        <v>-93.597063750000004</v>
      </c>
      <c r="CX344" s="239" t="s">
        <v>379</v>
      </c>
      <c r="CY344" s="239" t="s">
        <v>3509</v>
      </c>
    </row>
    <row r="345" spans="1:103" x14ac:dyDescent="0.25">
      <c r="A345" s="239">
        <v>632679</v>
      </c>
      <c r="B345" s="239">
        <v>4</v>
      </c>
      <c r="C345" s="239">
        <v>15</v>
      </c>
      <c r="D345" s="239">
        <v>9.0020000000000007</v>
      </c>
      <c r="E345" s="239">
        <v>27</v>
      </c>
      <c r="F345" s="239" t="s">
        <v>3469</v>
      </c>
      <c r="H345" s="239" t="s">
        <v>374</v>
      </c>
      <c r="I345" s="239">
        <v>25</v>
      </c>
      <c r="K345" s="239" t="s">
        <v>3510</v>
      </c>
      <c r="M345" s="239">
        <v>9</v>
      </c>
      <c r="N345" s="239">
        <v>5</v>
      </c>
      <c r="O345" s="239">
        <v>2018</v>
      </c>
      <c r="P345" s="239" t="s">
        <v>375</v>
      </c>
      <c r="Q345" s="239">
        <v>13</v>
      </c>
      <c r="R345" s="239" t="s">
        <v>376</v>
      </c>
      <c r="S345" s="239">
        <v>4</v>
      </c>
      <c r="T345" s="239">
        <v>0</v>
      </c>
      <c r="U345" s="239">
        <v>1</v>
      </c>
      <c r="V345" s="239">
        <v>90</v>
      </c>
      <c r="W345" s="239">
        <v>10</v>
      </c>
      <c r="X345" s="239">
        <v>2</v>
      </c>
      <c r="Y345" s="239">
        <v>1</v>
      </c>
      <c r="Z345" s="239">
        <v>1</v>
      </c>
      <c r="AB345" s="239">
        <v>1</v>
      </c>
      <c r="AC345" s="239">
        <v>98</v>
      </c>
      <c r="AD345" s="239" t="s">
        <v>2895</v>
      </c>
      <c r="AF345" s="239" t="s">
        <v>2874</v>
      </c>
      <c r="AG345" s="239">
        <v>4</v>
      </c>
      <c r="AH345" s="239">
        <v>2</v>
      </c>
      <c r="AI345" s="239">
        <v>2</v>
      </c>
      <c r="AJ345" s="239">
        <v>4</v>
      </c>
      <c r="AK345" s="239">
        <v>21</v>
      </c>
      <c r="AL345" s="239">
        <v>76</v>
      </c>
      <c r="AM345" s="239" t="s">
        <v>374</v>
      </c>
      <c r="AN345" s="239">
        <v>7</v>
      </c>
      <c r="AO345" s="239">
        <v>99</v>
      </c>
      <c r="AS345" s="239">
        <v>12</v>
      </c>
      <c r="AT345" s="239">
        <v>9</v>
      </c>
      <c r="AU345" s="239">
        <v>40</v>
      </c>
      <c r="AV345" s="239">
        <v>13</v>
      </c>
      <c r="AW345" s="239">
        <v>21</v>
      </c>
      <c r="CT345" s="239">
        <v>452938.924846965</v>
      </c>
      <c r="CU345" s="239">
        <v>4976350.2110366197</v>
      </c>
      <c r="CV345" s="239">
        <v>44.939027609999997</v>
      </c>
      <c r="CW345" s="239">
        <v>-93.596473540000005</v>
      </c>
      <c r="CX345" s="239" t="s">
        <v>379</v>
      </c>
      <c r="CY345" s="239" t="s">
        <v>3511</v>
      </c>
    </row>
    <row r="346" spans="1:103" x14ac:dyDescent="0.25">
      <c r="A346" s="239">
        <v>10859777</v>
      </c>
      <c r="B346" s="239">
        <v>4</v>
      </c>
      <c r="C346" s="239">
        <v>15</v>
      </c>
      <c r="D346" s="239">
        <v>9.0389999999999997</v>
      </c>
      <c r="E346" s="239">
        <v>27</v>
      </c>
      <c r="F346" s="239" t="s">
        <v>3469</v>
      </c>
      <c r="H346" s="239" t="s">
        <v>374</v>
      </c>
      <c r="I346" s="239">
        <v>25</v>
      </c>
      <c r="K346" s="239">
        <v>13001893</v>
      </c>
      <c r="L346" s="239">
        <v>130410118</v>
      </c>
      <c r="M346" s="239">
        <v>2</v>
      </c>
      <c r="N346" s="239">
        <v>10</v>
      </c>
      <c r="O346" s="239">
        <v>2013</v>
      </c>
      <c r="P346" s="239" t="s">
        <v>389</v>
      </c>
      <c r="Q346" s="239">
        <v>13</v>
      </c>
      <c r="S346" s="239">
        <v>5</v>
      </c>
      <c r="T346" s="239">
        <v>0</v>
      </c>
      <c r="U346" s="239">
        <v>1</v>
      </c>
      <c r="V346" s="239">
        <v>7</v>
      </c>
      <c r="W346" s="239">
        <v>70</v>
      </c>
      <c r="X346" s="239">
        <v>2</v>
      </c>
      <c r="Y346" s="239">
        <v>1</v>
      </c>
      <c r="Z346" s="239">
        <v>4</v>
      </c>
      <c r="AA346" s="239">
        <v>5</v>
      </c>
      <c r="AB346" s="239">
        <v>3</v>
      </c>
      <c r="AC346" s="239">
        <v>98</v>
      </c>
      <c r="AD346" s="239" t="s">
        <v>2872</v>
      </c>
      <c r="AE346" s="239" t="s">
        <v>3512</v>
      </c>
      <c r="AF346" s="239" t="s">
        <v>2874</v>
      </c>
      <c r="AG346" s="239">
        <v>3</v>
      </c>
      <c r="AH346" s="239">
        <v>2</v>
      </c>
      <c r="AI346" s="239">
        <v>4</v>
      </c>
      <c r="AJ346" s="239">
        <v>4</v>
      </c>
      <c r="AK346" s="239">
        <v>21</v>
      </c>
      <c r="AL346" s="239">
        <v>30</v>
      </c>
      <c r="AM346" s="239" t="s">
        <v>384</v>
      </c>
      <c r="AN346" s="239">
        <v>5</v>
      </c>
      <c r="AO346" s="239">
        <v>3</v>
      </c>
      <c r="AS346" s="239">
        <v>7</v>
      </c>
      <c r="AT346" s="239">
        <v>98</v>
      </c>
      <c r="AU346" s="239">
        <v>35</v>
      </c>
      <c r="AV346" s="239">
        <v>11</v>
      </c>
      <c r="AW346" s="239">
        <v>21</v>
      </c>
      <c r="CT346" s="239">
        <v>452994</v>
      </c>
      <c r="CU346" s="239">
        <v>4976371</v>
      </c>
      <c r="CV346" s="239">
        <v>44.939214200000002</v>
      </c>
      <c r="CW346" s="239">
        <v>-93.5957832</v>
      </c>
      <c r="CX346" s="239" t="s">
        <v>379</v>
      </c>
      <c r="CY346" s="239" t="s">
        <v>3513</v>
      </c>
    </row>
    <row r="347" spans="1:103" x14ac:dyDescent="0.25">
      <c r="A347" s="239">
        <v>674024</v>
      </c>
      <c r="B347" s="239">
        <v>4</v>
      </c>
      <c r="C347" s="239">
        <v>15</v>
      </c>
      <c r="D347" s="239">
        <v>9.0399999999999991</v>
      </c>
      <c r="E347" s="239">
        <v>27</v>
      </c>
      <c r="F347" s="239" t="s">
        <v>3469</v>
      </c>
      <c r="H347" s="239" t="s">
        <v>374</v>
      </c>
      <c r="I347" s="239">
        <v>25</v>
      </c>
      <c r="K347" s="239">
        <v>1900111</v>
      </c>
      <c r="M347" s="239">
        <v>1</v>
      </c>
      <c r="N347" s="239">
        <v>4</v>
      </c>
      <c r="O347" s="239">
        <v>2019</v>
      </c>
      <c r="P347" s="239" t="s">
        <v>383</v>
      </c>
      <c r="Q347" s="239">
        <v>18</v>
      </c>
      <c r="R347" s="239" t="s">
        <v>376</v>
      </c>
      <c r="S347" s="239">
        <v>5</v>
      </c>
      <c r="T347" s="239">
        <v>0</v>
      </c>
      <c r="U347" s="239">
        <v>1</v>
      </c>
      <c r="W347" s="239">
        <v>69</v>
      </c>
      <c r="X347" s="239">
        <v>2</v>
      </c>
      <c r="Y347" s="239">
        <v>6</v>
      </c>
      <c r="Z347" s="239">
        <v>1</v>
      </c>
      <c r="AB347" s="239">
        <v>1</v>
      </c>
      <c r="AC347" s="239">
        <v>98</v>
      </c>
      <c r="AD347" s="239" t="s">
        <v>2895</v>
      </c>
      <c r="AF347" s="239" t="s">
        <v>2874</v>
      </c>
      <c r="AG347" s="239">
        <v>3</v>
      </c>
      <c r="AH347" s="239">
        <v>2</v>
      </c>
      <c r="AI347" s="239">
        <v>2</v>
      </c>
      <c r="AJ347" s="239">
        <v>4</v>
      </c>
      <c r="AK347" s="239">
        <v>99</v>
      </c>
      <c r="AL347" s="239">
        <v>19</v>
      </c>
      <c r="AM347" s="239">
        <v>99</v>
      </c>
      <c r="AN347" s="239">
        <v>99</v>
      </c>
      <c r="AO347" s="239">
        <v>99</v>
      </c>
      <c r="AS347" s="239">
        <v>12</v>
      </c>
      <c r="AT347" s="239">
        <v>9</v>
      </c>
      <c r="AU347" s="239">
        <v>40</v>
      </c>
      <c r="AV347" s="239">
        <v>11</v>
      </c>
      <c r="AW347" s="239">
        <v>21</v>
      </c>
      <c r="CT347" s="239">
        <v>452995.57657289802</v>
      </c>
      <c r="CU347" s="239">
        <v>4976377.6684376001</v>
      </c>
      <c r="CV347" s="239">
        <v>44.939278520000002</v>
      </c>
      <c r="CW347" s="239">
        <v>-93.595758110000006</v>
      </c>
      <c r="CX347" s="239" t="s">
        <v>379</v>
      </c>
      <c r="CY347" s="239" t="s">
        <v>3514</v>
      </c>
    </row>
    <row r="348" spans="1:103" x14ac:dyDescent="0.25">
      <c r="A348" s="239">
        <v>783473</v>
      </c>
      <c r="B348" s="239">
        <v>4</v>
      </c>
      <c r="C348" s="239">
        <v>15</v>
      </c>
      <c r="D348" s="239">
        <v>9.1069999999999993</v>
      </c>
      <c r="E348" s="239">
        <v>27</v>
      </c>
      <c r="F348" s="239" t="s">
        <v>3469</v>
      </c>
      <c r="H348" s="239" t="s">
        <v>374</v>
      </c>
      <c r="I348" s="239">
        <v>25</v>
      </c>
      <c r="K348" s="239">
        <v>20000655</v>
      </c>
      <c r="L348" s="239">
        <v>200250096</v>
      </c>
      <c r="M348" s="239">
        <v>1</v>
      </c>
      <c r="N348" s="239">
        <v>25</v>
      </c>
      <c r="O348" s="239">
        <v>2020</v>
      </c>
      <c r="P348" s="239" t="s">
        <v>386</v>
      </c>
      <c r="Q348" s="239">
        <v>23</v>
      </c>
      <c r="S348" s="239">
        <v>5</v>
      </c>
      <c r="T348" s="239">
        <v>0</v>
      </c>
      <c r="U348" s="239">
        <v>1</v>
      </c>
      <c r="W348" s="239">
        <v>48</v>
      </c>
      <c r="X348" s="239">
        <v>2</v>
      </c>
      <c r="Y348" s="239">
        <v>6</v>
      </c>
      <c r="Z348" s="239">
        <v>1</v>
      </c>
      <c r="AB348" s="239">
        <v>1</v>
      </c>
      <c r="AC348" s="239">
        <v>98</v>
      </c>
      <c r="AD348" s="239" t="s">
        <v>2895</v>
      </c>
      <c r="AF348" s="239" t="s">
        <v>2874</v>
      </c>
      <c r="AG348" s="239">
        <v>3</v>
      </c>
      <c r="AH348" s="239">
        <v>2</v>
      </c>
      <c r="AI348" s="239">
        <v>2</v>
      </c>
      <c r="AJ348" s="239">
        <v>3</v>
      </c>
      <c r="AK348" s="239">
        <v>32</v>
      </c>
      <c r="AL348" s="239">
        <v>35</v>
      </c>
      <c r="AM348" s="239" t="s">
        <v>384</v>
      </c>
      <c r="AN348" s="239">
        <v>10</v>
      </c>
      <c r="AO348" s="239">
        <v>74</v>
      </c>
      <c r="AS348" s="239">
        <v>12</v>
      </c>
      <c r="AT348" s="239">
        <v>9</v>
      </c>
      <c r="AU348" s="239">
        <v>40</v>
      </c>
      <c r="AV348" s="239">
        <v>12</v>
      </c>
      <c r="AW348" s="239">
        <v>21</v>
      </c>
      <c r="CT348" s="239">
        <v>453105.54761007201</v>
      </c>
      <c r="CU348" s="239">
        <v>4976369.04183116</v>
      </c>
      <c r="CV348" s="239">
        <v>44.939208129999997</v>
      </c>
      <c r="CW348" s="239">
        <v>-93.594363549999997</v>
      </c>
      <c r="CX348" s="239" t="s">
        <v>379</v>
      </c>
      <c r="CY348" s="239" t="s">
        <v>3515</v>
      </c>
    </row>
    <row r="349" spans="1:103" x14ac:dyDescent="0.25">
      <c r="A349" s="239">
        <v>814138</v>
      </c>
      <c r="B349" s="239">
        <v>4</v>
      </c>
      <c r="C349" s="239">
        <v>15</v>
      </c>
      <c r="D349" s="239">
        <v>9.1310000000000002</v>
      </c>
      <c r="E349" s="239">
        <v>27</v>
      </c>
      <c r="F349" s="239" t="s">
        <v>3469</v>
      </c>
      <c r="H349" s="239" t="s">
        <v>374</v>
      </c>
      <c r="I349" s="239">
        <v>25</v>
      </c>
      <c r="K349" s="239" t="s">
        <v>3516</v>
      </c>
      <c r="L349" s="239">
        <v>201640044</v>
      </c>
      <c r="M349" s="239">
        <v>6</v>
      </c>
      <c r="N349" s="239">
        <v>12</v>
      </c>
      <c r="O349" s="239">
        <v>2020</v>
      </c>
      <c r="P349" s="239" t="s">
        <v>383</v>
      </c>
      <c r="Q349" s="239">
        <v>10</v>
      </c>
      <c r="R349" s="239" t="s">
        <v>376</v>
      </c>
      <c r="S349" s="239">
        <v>2</v>
      </c>
      <c r="T349" s="239">
        <v>0</v>
      </c>
      <c r="U349" s="239">
        <v>2</v>
      </c>
      <c r="V349" s="239">
        <v>13</v>
      </c>
      <c r="W349" s="239">
        <v>10</v>
      </c>
      <c r="X349" s="239">
        <v>2</v>
      </c>
      <c r="Y349" s="239">
        <v>1</v>
      </c>
      <c r="Z349" s="239">
        <v>1</v>
      </c>
      <c r="AB349" s="239">
        <v>1</v>
      </c>
      <c r="AC349" s="239">
        <v>98</v>
      </c>
      <c r="AD349" s="239" t="s">
        <v>2895</v>
      </c>
      <c r="AF349" s="239" t="s">
        <v>2874</v>
      </c>
      <c r="AG349" s="239">
        <v>8</v>
      </c>
      <c r="AH349" s="239">
        <v>2</v>
      </c>
      <c r="AI349" s="239">
        <v>2</v>
      </c>
      <c r="AJ349" s="239">
        <v>4</v>
      </c>
      <c r="AK349" s="239">
        <v>21</v>
      </c>
      <c r="AL349" s="239">
        <v>45</v>
      </c>
      <c r="AM349" s="239" t="s">
        <v>374</v>
      </c>
      <c r="AN349" s="239">
        <v>90</v>
      </c>
      <c r="AO349" s="239">
        <v>74</v>
      </c>
      <c r="AS349" s="239">
        <v>12</v>
      </c>
      <c r="AT349" s="239">
        <v>98</v>
      </c>
      <c r="AU349" s="239">
        <v>40</v>
      </c>
      <c r="AV349" s="239">
        <v>11</v>
      </c>
      <c r="AW349" s="239">
        <v>21</v>
      </c>
      <c r="AX349" s="239">
        <v>2</v>
      </c>
      <c r="AY349" s="239">
        <v>2</v>
      </c>
      <c r="AZ349" s="239">
        <v>3</v>
      </c>
      <c r="BA349" s="239">
        <v>21</v>
      </c>
      <c r="BB349" s="239">
        <v>54</v>
      </c>
      <c r="BC349" s="239" t="s">
        <v>384</v>
      </c>
      <c r="BD349" s="239">
        <v>5</v>
      </c>
      <c r="BE349" s="239">
        <v>1</v>
      </c>
      <c r="BI349" s="239">
        <v>12</v>
      </c>
      <c r="BJ349" s="239">
        <v>9</v>
      </c>
      <c r="BK349" s="239">
        <v>40</v>
      </c>
      <c r="BL349" s="239">
        <v>11</v>
      </c>
      <c r="BM349" s="239">
        <v>21</v>
      </c>
      <c r="CT349" s="239">
        <v>453143.74353589898</v>
      </c>
      <c r="CU349" s="239">
        <v>4976379.3618130796</v>
      </c>
      <c r="CV349" s="239">
        <v>44.939303539999997</v>
      </c>
      <c r="CW349" s="239">
        <v>-93.593880420000005</v>
      </c>
      <c r="CX349" s="239" t="s">
        <v>379</v>
      </c>
      <c r="CY349" s="239" t="s">
        <v>3517</v>
      </c>
    </row>
    <row r="350" spans="1:103" x14ac:dyDescent="0.25">
      <c r="A350" s="239">
        <v>358908</v>
      </c>
      <c r="B350" s="239">
        <v>4</v>
      </c>
      <c r="C350" s="239">
        <v>15</v>
      </c>
      <c r="D350" s="239">
        <v>9.15</v>
      </c>
      <c r="E350" s="239">
        <v>27</v>
      </c>
      <c r="F350" s="239" t="s">
        <v>3469</v>
      </c>
      <c r="H350" s="239" t="s">
        <v>374</v>
      </c>
      <c r="I350" s="239">
        <v>25</v>
      </c>
      <c r="K350" s="239">
        <v>16006737</v>
      </c>
      <c r="M350" s="239">
        <v>6</v>
      </c>
      <c r="N350" s="239">
        <v>23</v>
      </c>
      <c r="O350" s="239">
        <v>2016</v>
      </c>
      <c r="P350" s="239" t="s">
        <v>416</v>
      </c>
      <c r="Q350" s="239">
        <v>17</v>
      </c>
      <c r="S350" s="239">
        <v>5</v>
      </c>
      <c r="T350" s="239">
        <v>0</v>
      </c>
      <c r="U350" s="239">
        <v>2</v>
      </c>
      <c r="V350" s="239">
        <v>12</v>
      </c>
      <c r="W350" s="239">
        <v>10</v>
      </c>
      <c r="X350" s="239">
        <v>2</v>
      </c>
      <c r="Y350" s="239">
        <v>1</v>
      </c>
      <c r="Z350" s="239">
        <v>1</v>
      </c>
      <c r="AB350" s="239">
        <v>1</v>
      </c>
      <c r="AC350" s="239">
        <v>98</v>
      </c>
      <c r="AD350" s="239" t="s">
        <v>2895</v>
      </c>
      <c r="AF350" s="239" t="s">
        <v>2874</v>
      </c>
      <c r="AG350" s="239">
        <v>7</v>
      </c>
      <c r="AH350" s="239">
        <v>2</v>
      </c>
      <c r="AI350" s="239">
        <v>2</v>
      </c>
      <c r="AJ350" s="239">
        <v>4</v>
      </c>
      <c r="AK350" s="239">
        <v>21</v>
      </c>
      <c r="AL350" s="239">
        <v>58</v>
      </c>
      <c r="AM350" s="239" t="s">
        <v>374</v>
      </c>
      <c r="AN350" s="239">
        <v>5</v>
      </c>
      <c r="AO350" s="239">
        <v>74</v>
      </c>
      <c r="AS350" s="239">
        <v>12</v>
      </c>
      <c r="AT350" s="239">
        <v>9</v>
      </c>
      <c r="AU350" s="239">
        <v>40</v>
      </c>
      <c r="AV350" s="239">
        <v>11</v>
      </c>
      <c r="AW350" s="239">
        <v>21</v>
      </c>
      <c r="AX350" s="239">
        <v>2</v>
      </c>
      <c r="AY350" s="239">
        <v>2</v>
      </c>
      <c r="AZ350" s="239">
        <v>4</v>
      </c>
      <c r="BA350" s="239">
        <v>21</v>
      </c>
      <c r="BB350" s="239">
        <v>51</v>
      </c>
      <c r="BC350" s="239" t="s">
        <v>374</v>
      </c>
      <c r="BD350" s="239">
        <v>5</v>
      </c>
      <c r="BE350" s="239">
        <v>1</v>
      </c>
      <c r="BI350" s="239">
        <v>12</v>
      </c>
      <c r="BJ350" s="239">
        <v>9</v>
      </c>
      <c r="BK350" s="239">
        <v>40</v>
      </c>
      <c r="BL350" s="239">
        <v>11</v>
      </c>
      <c r="BM350" s="239">
        <v>21</v>
      </c>
      <c r="CT350" s="239">
        <v>453164.10615800403</v>
      </c>
      <c r="CU350" s="239">
        <v>4976402.6029474102</v>
      </c>
      <c r="CV350" s="239">
        <v>44.939514090000003</v>
      </c>
      <c r="CW350" s="239">
        <v>-93.593624500000004</v>
      </c>
      <c r="CX350" s="239" t="s">
        <v>379</v>
      </c>
      <c r="CY350" s="239" t="s">
        <v>3518</v>
      </c>
    </row>
    <row r="351" spans="1:103" x14ac:dyDescent="0.25">
      <c r="A351" s="239">
        <v>11069080</v>
      </c>
      <c r="B351" s="239">
        <v>4</v>
      </c>
      <c r="C351" s="239">
        <v>15</v>
      </c>
      <c r="D351" s="239">
        <v>9.1639999999999997</v>
      </c>
      <c r="E351" s="239">
        <v>27</v>
      </c>
      <c r="F351" s="239" t="s">
        <v>3469</v>
      </c>
      <c r="H351" s="239" t="s">
        <v>374</v>
      </c>
      <c r="I351" s="239">
        <v>25</v>
      </c>
      <c r="K351" s="239">
        <v>15011413</v>
      </c>
      <c r="L351" s="239">
        <v>152710080</v>
      </c>
      <c r="M351" s="239">
        <v>9</v>
      </c>
      <c r="N351" s="239">
        <v>27</v>
      </c>
      <c r="O351" s="239">
        <v>2015</v>
      </c>
      <c r="P351" s="239" t="s">
        <v>389</v>
      </c>
      <c r="Q351" s="239">
        <v>16</v>
      </c>
      <c r="S351" s="239">
        <v>4</v>
      </c>
      <c r="T351" s="239">
        <v>0</v>
      </c>
      <c r="U351" s="239">
        <v>2</v>
      </c>
      <c r="V351" s="239">
        <v>1</v>
      </c>
      <c r="W351" s="239">
        <v>10</v>
      </c>
      <c r="X351" s="239">
        <v>10</v>
      </c>
      <c r="Y351" s="239">
        <v>1</v>
      </c>
      <c r="Z351" s="239">
        <v>1</v>
      </c>
      <c r="AB351" s="239">
        <v>1</v>
      </c>
      <c r="AC351" s="239">
        <v>98</v>
      </c>
      <c r="AD351" s="239" t="s">
        <v>2890</v>
      </c>
      <c r="AE351" s="239" t="s">
        <v>3519</v>
      </c>
      <c r="AF351" s="239" t="s">
        <v>2874</v>
      </c>
      <c r="AG351" s="239">
        <v>7</v>
      </c>
      <c r="AH351" s="239">
        <v>2</v>
      </c>
      <c r="AI351" s="239">
        <v>2</v>
      </c>
      <c r="AJ351" s="239">
        <v>3</v>
      </c>
      <c r="AK351" s="239">
        <v>21</v>
      </c>
      <c r="AL351" s="239">
        <v>46</v>
      </c>
      <c r="AM351" s="239" t="s">
        <v>384</v>
      </c>
      <c r="AN351" s="239">
        <v>5</v>
      </c>
      <c r="AO351" s="239">
        <v>15</v>
      </c>
      <c r="AS351" s="239">
        <v>7</v>
      </c>
      <c r="AT351" s="239">
        <v>98</v>
      </c>
      <c r="AU351" s="239">
        <v>40</v>
      </c>
      <c r="AV351" s="239">
        <v>11</v>
      </c>
      <c r="AW351" s="239">
        <v>21</v>
      </c>
      <c r="AX351" s="239">
        <v>2</v>
      </c>
      <c r="AY351" s="239">
        <v>2</v>
      </c>
      <c r="AZ351" s="239">
        <v>3</v>
      </c>
      <c r="BA351" s="239">
        <v>24</v>
      </c>
      <c r="BB351" s="239">
        <v>17</v>
      </c>
      <c r="BC351" s="239" t="s">
        <v>384</v>
      </c>
      <c r="BD351" s="239">
        <v>5</v>
      </c>
      <c r="BE351" s="239">
        <v>1</v>
      </c>
      <c r="BI351" s="239">
        <v>7</v>
      </c>
      <c r="BJ351" s="239">
        <v>98</v>
      </c>
      <c r="BK351" s="239">
        <v>40</v>
      </c>
      <c r="BL351" s="239">
        <v>11</v>
      </c>
      <c r="BM351" s="239">
        <v>21</v>
      </c>
      <c r="CT351" s="239">
        <v>453191</v>
      </c>
      <c r="CU351" s="239">
        <v>4976409</v>
      </c>
      <c r="CV351" s="239">
        <v>44.939571700000002</v>
      </c>
      <c r="CW351" s="239">
        <v>-93.593282400000007</v>
      </c>
      <c r="CX351" s="239" t="s">
        <v>379</v>
      </c>
      <c r="CY351" s="239" t="s">
        <v>3520</v>
      </c>
    </row>
    <row r="352" spans="1:103" x14ac:dyDescent="0.25">
      <c r="A352" s="239">
        <v>813293</v>
      </c>
      <c r="B352" s="239">
        <v>4</v>
      </c>
      <c r="C352" s="239">
        <v>15</v>
      </c>
      <c r="D352" s="239">
        <v>9.1660000000000004</v>
      </c>
      <c r="E352" s="239">
        <v>27</v>
      </c>
      <c r="F352" s="239" t="s">
        <v>3469</v>
      </c>
      <c r="H352" s="239" t="s">
        <v>374</v>
      </c>
      <c r="I352" s="239">
        <v>25</v>
      </c>
      <c r="K352" s="239">
        <v>20004146</v>
      </c>
      <c r="L352" s="239">
        <v>201590043</v>
      </c>
      <c r="M352" s="239">
        <v>6</v>
      </c>
      <c r="N352" s="239">
        <v>7</v>
      </c>
      <c r="O352" s="239">
        <v>2020</v>
      </c>
      <c r="P352" s="239" t="s">
        <v>389</v>
      </c>
      <c r="Q352" s="239">
        <v>16</v>
      </c>
      <c r="R352" s="239">
        <v>98</v>
      </c>
      <c r="S352" s="239">
        <v>5</v>
      </c>
      <c r="T352" s="239">
        <v>0</v>
      </c>
      <c r="U352" s="239">
        <v>2</v>
      </c>
      <c r="V352" s="239">
        <v>12</v>
      </c>
      <c r="W352" s="239">
        <v>10</v>
      </c>
      <c r="X352" s="239">
        <v>4</v>
      </c>
      <c r="Y352" s="239">
        <v>1</v>
      </c>
      <c r="Z352" s="239">
        <v>1</v>
      </c>
      <c r="AB352" s="239">
        <v>1</v>
      </c>
      <c r="AC352" s="239">
        <v>98</v>
      </c>
      <c r="AD352" s="239" t="s">
        <v>2895</v>
      </c>
      <c r="AF352" s="239" t="s">
        <v>2874</v>
      </c>
      <c r="AG352" s="239">
        <v>7</v>
      </c>
      <c r="AH352" s="239">
        <v>2</v>
      </c>
      <c r="AI352" s="239">
        <v>4</v>
      </c>
      <c r="AJ352" s="239">
        <v>3</v>
      </c>
      <c r="AK352" s="239">
        <v>34</v>
      </c>
      <c r="AL352" s="239">
        <v>62</v>
      </c>
      <c r="AM352" s="239" t="s">
        <v>374</v>
      </c>
      <c r="AN352" s="239">
        <v>5</v>
      </c>
      <c r="AO352" s="239">
        <v>1</v>
      </c>
      <c r="AS352" s="239">
        <v>12</v>
      </c>
      <c r="AT352" s="239">
        <v>9</v>
      </c>
      <c r="AU352" s="239">
        <v>35</v>
      </c>
      <c r="AV352" s="239">
        <v>11</v>
      </c>
      <c r="AW352" s="239">
        <v>21</v>
      </c>
      <c r="AX352" s="239">
        <v>2</v>
      </c>
      <c r="AY352" s="239">
        <v>4</v>
      </c>
      <c r="AZ352" s="239">
        <v>3</v>
      </c>
      <c r="BA352" s="239">
        <v>21</v>
      </c>
      <c r="BB352" s="239">
        <v>62</v>
      </c>
      <c r="BC352" s="239" t="s">
        <v>374</v>
      </c>
      <c r="BD352" s="239">
        <v>5</v>
      </c>
      <c r="BE352" s="239">
        <v>74</v>
      </c>
      <c r="BI352" s="239">
        <v>12</v>
      </c>
      <c r="BJ352" s="239">
        <v>9</v>
      </c>
      <c r="BK352" s="239">
        <v>35</v>
      </c>
      <c r="BL352" s="239">
        <v>11</v>
      </c>
      <c r="BM352" s="239">
        <v>21</v>
      </c>
      <c r="CT352" s="239">
        <v>453193.02980642702</v>
      </c>
      <c r="CU352" s="239">
        <v>4976409.31061251</v>
      </c>
      <c r="CV352" s="239">
        <v>44.939576369999997</v>
      </c>
      <c r="CW352" s="239">
        <v>-93.593258550000002</v>
      </c>
      <c r="CX352" s="239" t="s">
        <v>379</v>
      </c>
      <c r="CY352" s="239" t="s">
        <v>3521</v>
      </c>
    </row>
    <row r="353" spans="1:103" x14ac:dyDescent="0.25">
      <c r="A353" s="239">
        <v>10985557</v>
      </c>
      <c r="B353" s="239">
        <v>4</v>
      </c>
      <c r="C353" s="239">
        <v>15</v>
      </c>
      <c r="D353" s="239">
        <v>9.1669999999999998</v>
      </c>
      <c r="E353" s="239">
        <v>27</v>
      </c>
      <c r="F353" s="239" t="s">
        <v>3469</v>
      </c>
      <c r="H353" s="239" t="s">
        <v>374</v>
      </c>
      <c r="I353" s="239">
        <v>25</v>
      </c>
      <c r="K353" s="239" t="s">
        <v>3522</v>
      </c>
      <c r="L353" s="239">
        <v>142690024</v>
      </c>
      <c r="M353" s="239">
        <v>9</v>
      </c>
      <c r="N353" s="239">
        <v>24</v>
      </c>
      <c r="O353" s="239">
        <v>2014</v>
      </c>
      <c r="P353" s="239" t="s">
        <v>375</v>
      </c>
      <c r="Q353" s="239">
        <v>21</v>
      </c>
      <c r="R353" s="239" t="s">
        <v>393</v>
      </c>
      <c r="S353" s="239">
        <v>5</v>
      </c>
      <c r="T353" s="239">
        <v>0</v>
      </c>
      <c r="U353" s="239">
        <v>1</v>
      </c>
      <c r="V353" s="239">
        <v>90</v>
      </c>
      <c r="W353" s="239">
        <v>10</v>
      </c>
      <c r="X353" s="239">
        <v>2</v>
      </c>
      <c r="Y353" s="239">
        <v>4</v>
      </c>
      <c r="Z353" s="239">
        <v>1</v>
      </c>
      <c r="AB353" s="239">
        <v>1</v>
      </c>
      <c r="AC353" s="239">
        <v>98</v>
      </c>
      <c r="AD353" s="239" t="s">
        <v>2890</v>
      </c>
      <c r="AE353" s="239" t="s">
        <v>3523</v>
      </c>
      <c r="AF353" s="239" t="s">
        <v>2874</v>
      </c>
      <c r="AG353" s="239">
        <v>4</v>
      </c>
      <c r="AH353" s="239">
        <v>2</v>
      </c>
      <c r="AI353" s="239">
        <v>2</v>
      </c>
      <c r="AJ353" s="239">
        <v>3</v>
      </c>
      <c r="AK353" s="239">
        <v>21</v>
      </c>
      <c r="AL353" s="239">
        <v>26</v>
      </c>
      <c r="AM353" s="239" t="s">
        <v>384</v>
      </c>
      <c r="AN353" s="239">
        <v>5</v>
      </c>
      <c r="AS353" s="239">
        <v>7</v>
      </c>
      <c r="AT353" s="239">
        <v>98</v>
      </c>
      <c r="AU353" s="239">
        <v>40</v>
      </c>
      <c r="AV353" s="239">
        <v>10</v>
      </c>
      <c r="AW353" s="239">
        <v>21</v>
      </c>
      <c r="CT353" s="239">
        <v>453196</v>
      </c>
      <c r="CU353" s="239">
        <v>4976410</v>
      </c>
      <c r="CV353" s="239">
        <v>44.939584500000002</v>
      </c>
      <c r="CW353" s="239">
        <v>-93.593221799999995</v>
      </c>
      <c r="CX353" s="239" t="s">
        <v>379</v>
      </c>
      <c r="CY353" s="239" t="s">
        <v>3524</v>
      </c>
    </row>
    <row r="354" spans="1:103" x14ac:dyDescent="0.25">
      <c r="A354" s="239">
        <v>820295</v>
      </c>
      <c r="B354" s="239">
        <v>4</v>
      </c>
      <c r="C354" s="239">
        <v>15</v>
      </c>
      <c r="D354" s="239">
        <v>9.1669999999999998</v>
      </c>
      <c r="E354" s="239">
        <v>27</v>
      </c>
      <c r="F354" s="239" t="s">
        <v>3469</v>
      </c>
      <c r="H354" s="239" t="s">
        <v>374</v>
      </c>
      <c r="I354" s="239">
        <v>25</v>
      </c>
      <c r="K354" s="239">
        <v>20005416</v>
      </c>
      <c r="L354" s="239">
        <v>201990149</v>
      </c>
      <c r="M354" s="239">
        <v>7</v>
      </c>
      <c r="N354" s="239">
        <v>17</v>
      </c>
      <c r="O354" s="239">
        <v>2020</v>
      </c>
      <c r="P354" s="239" t="s">
        <v>383</v>
      </c>
      <c r="Q354" s="239">
        <v>20</v>
      </c>
      <c r="S354" s="239">
        <v>3</v>
      </c>
      <c r="T354" s="239">
        <v>0</v>
      </c>
      <c r="U354" s="239">
        <v>1</v>
      </c>
      <c r="W354" s="239">
        <v>8</v>
      </c>
      <c r="X354" s="239">
        <v>2</v>
      </c>
      <c r="Y354" s="239">
        <v>1</v>
      </c>
      <c r="Z354" s="239">
        <v>1</v>
      </c>
      <c r="AB354" s="239">
        <v>1</v>
      </c>
      <c r="AC354" s="239">
        <v>98</v>
      </c>
      <c r="AD354" s="239" t="s">
        <v>2895</v>
      </c>
      <c r="AF354" s="239" t="s">
        <v>2874</v>
      </c>
      <c r="AG354" s="239">
        <v>1</v>
      </c>
      <c r="AH354" s="239">
        <v>5</v>
      </c>
      <c r="AL354" s="239">
        <v>29</v>
      </c>
      <c r="AM354" s="239" t="s">
        <v>374</v>
      </c>
      <c r="AN354" s="239">
        <v>5</v>
      </c>
      <c r="AO354" s="239">
        <v>22</v>
      </c>
      <c r="AQ354" s="239">
        <v>32</v>
      </c>
      <c r="AR354" s="239">
        <v>7</v>
      </c>
      <c r="AX354" s="239">
        <v>1</v>
      </c>
      <c r="AZ354" s="239">
        <v>3</v>
      </c>
      <c r="BA354" s="239">
        <v>99</v>
      </c>
      <c r="BI354" s="239">
        <v>12</v>
      </c>
      <c r="BJ354" s="239">
        <v>9</v>
      </c>
      <c r="BK354" s="239">
        <v>40</v>
      </c>
      <c r="BL354" s="239">
        <v>11</v>
      </c>
      <c r="BM354" s="239">
        <v>21</v>
      </c>
      <c r="CT354" s="239">
        <v>453195.60197294899</v>
      </c>
      <c r="CU354" s="239">
        <v>4976409.4185010996</v>
      </c>
      <c r="CV354" s="239">
        <v>44.939577509999999</v>
      </c>
      <c r="CW354" s="239">
        <v>-93.593225959999998</v>
      </c>
      <c r="CX354" s="239" t="s">
        <v>379</v>
      </c>
      <c r="CY354" s="239" t="s">
        <v>3525</v>
      </c>
    </row>
    <row r="355" spans="1:103" x14ac:dyDescent="0.25">
      <c r="A355" s="239">
        <v>804320</v>
      </c>
      <c r="B355" s="239">
        <v>4</v>
      </c>
      <c r="C355" s="239">
        <v>15</v>
      </c>
      <c r="D355" s="239">
        <v>9.1679999999999993</v>
      </c>
      <c r="E355" s="239">
        <v>27</v>
      </c>
      <c r="F355" s="239" t="s">
        <v>3469</v>
      </c>
      <c r="H355" s="239" t="s">
        <v>374</v>
      </c>
      <c r="I355" s="239">
        <v>25</v>
      </c>
      <c r="K355" s="239">
        <v>20002018</v>
      </c>
      <c r="L355" s="239">
        <v>200770029</v>
      </c>
      <c r="M355" s="239">
        <v>3</v>
      </c>
      <c r="N355" s="239">
        <v>17</v>
      </c>
      <c r="O355" s="239">
        <v>2020</v>
      </c>
      <c r="P355" s="239" t="s">
        <v>391</v>
      </c>
      <c r="Q355" s="239">
        <v>10</v>
      </c>
      <c r="R355" s="239" t="s">
        <v>376</v>
      </c>
      <c r="S355" s="239">
        <v>5</v>
      </c>
      <c r="T355" s="239">
        <v>0</v>
      </c>
      <c r="U355" s="239">
        <v>1</v>
      </c>
      <c r="W355" s="239">
        <v>32</v>
      </c>
      <c r="X355" s="239">
        <v>2</v>
      </c>
      <c r="Y355" s="239">
        <v>1</v>
      </c>
      <c r="Z355" s="239">
        <v>1</v>
      </c>
      <c r="AB355" s="239">
        <v>1</v>
      </c>
      <c r="AC355" s="239">
        <v>98</v>
      </c>
      <c r="AD355" s="239" t="s">
        <v>2895</v>
      </c>
      <c r="AF355" s="239" t="s">
        <v>2874</v>
      </c>
      <c r="AG355" s="239">
        <v>3</v>
      </c>
      <c r="AH355" s="239">
        <v>2</v>
      </c>
      <c r="AI355" s="239">
        <v>2</v>
      </c>
      <c r="AJ355" s="239">
        <v>4</v>
      </c>
      <c r="AK355" s="239">
        <v>21</v>
      </c>
      <c r="AL355" s="239">
        <v>23</v>
      </c>
      <c r="AM355" s="239" t="s">
        <v>384</v>
      </c>
      <c r="AN355" s="239">
        <v>5</v>
      </c>
      <c r="AO355" s="239">
        <v>90</v>
      </c>
      <c r="AS355" s="239">
        <v>12</v>
      </c>
      <c r="AT355" s="239">
        <v>9</v>
      </c>
      <c r="AU355" s="239">
        <v>35</v>
      </c>
      <c r="AV355" s="239">
        <v>12</v>
      </c>
      <c r="AW355" s="239">
        <v>21</v>
      </c>
      <c r="CT355" s="239">
        <v>453195.60197294899</v>
      </c>
      <c r="CU355" s="239">
        <v>4976414.18101063</v>
      </c>
      <c r="CV355" s="239">
        <v>44.939620380000001</v>
      </c>
      <c r="CW355" s="239">
        <v>-93.593226400000006</v>
      </c>
      <c r="CX355" s="239" t="s">
        <v>379</v>
      </c>
      <c r="CY355" s="239" t="s">
        <v>3526</v>
      </c>
    </row>
    <row r="356" spans="1:103" x14ac:dyDescent="0.25">
      <c r="A356" s="239">
        <v>10724295</v>
      </c>
      <c r="B356" s="239">
        <v>4</v>
      </c>
      <c r="C356" s="239">
        <v>15</v>
      </c>
      <c r="D356" s="239">
        <v>9.1739999999999995</v>
      </c>
      <c r="E356" s="239">
        <v>27</v>
      </c>
      <c r="F356" s="239" t="s">
        <v>3469</v>
      </c>
      <c r="H356" s="239" t="s">
        <v>374</v>
      </c>
      <c r="I356" s="239">
        <v>25</v>
      </c>
      <c r="K356" s="239" t="s">
        <v>3527</v>
      </c>
      <c r="L356" s="239">
        <v>111930017</v>
      </c>
      <c r="M356" s="239">
        <v>7</v>
      </c>
      <c r="N356" s="239">
        <v>11</v>
      </c>
      <c r="O356" s="239">
        <v>2011</v>
      </c>
      <c r="P356" s="239" t="s">
        <v>381</v>
      </c>
      <c r="Q356" s="239">
        <v>23</v>
      </c>
      <c r="S356" s="239">
        <v>4</v>
      </c>
      <c r="T356" s="239">
        <v>0</v>
      </c>
      <c r="U356" s="239">
        <v>1</v>
      </c>
      <c r="V356" s="239">
        <v>4</v>
      </c>
      <c r="W356" s="239">
        <v>69</v>
      </c>
      <c r="X356" s="239">
        <v>2</v>
      </c>
      <c r="Y356" s="239">
        <v>6</v>
      </c>
      <c r="Z356" s="239">
        <v>1</v>
      </c>
      <c r="AB356" s="239">
        <v>1</v>
      </c>
      <c r="AC356" s="239">
        <v>98</v>
      </c>
      <c r="AD356" s="239" t="s">
        <v>2895</v>
      </c>
      <c r="AE356" s="239" t="s">
        <v>3528</v>
      </c>
      <c r="AF356" s="239" t="s">
        <v>2874</v>
      </c>
      <c r="AG356" s="239">
        <v>3</v>
      </c>
      <c r="AH356" s="239">
        <v>2</v>
      </c>
      <c r="AI356" s="239">
        <v>2</v>
      </c>
      <c r="AJ356" s="239">
        <v>3</v>
      </c>
      <c r="AK356" s="239">
        <v>21</v>
      </c>
      <c r="AL356" s="239">
        <v>25</v>
      </c>
      <c r="AM356" s="239" t="s">
        <v>384</v>
      </c>
      <c r="AN356" s="239">
        <v>5</v>
      </c>
      <c r="AO356" s="239">
        <v>21</v>
      </c>
      <c r="AS356" s="239">
        <v>7</v>
      </c>
      <c r="AT356" s="239">
        <v>98</v>
      </c>
      <c r="AU356" s="239">
        <v>40</v>
      </c>
      <c r="AV356" s="239">
        <v>10</v>
      </c>
      <c r="AW356" s="239">
        <v>21</v>
      </c>
      <c r="CT356" s="239">
        <v>453206</v>
      </c>
      <c r="CU356" s="239">
        <v>4976413</v>
      </c>
      <c r="CV356" s="239">
        <v>44.939612699999998</v>
      </c>
      <c r="CW356" s="239">
        <v>-93.593088899999998</v>
      </c>
      <c r="CX356" s="239" t="s">
        <v>379</v>
      </c>
      <c r="CY356" s="239" t="s">
        <v>3529</v>
      </c>
    </row>
    <row r="357" spans="1:103" x14ac:dyDescent="0.25">
      <c r="A357" s="239">
        <v>457538</v>
      </c>
      <c r="B357" s="239">
        <v>4</v>
      </c>
      <c r="C357" s="239">
        <v>15</v>
      </c>
      <c r="D357" s="239">
        <v>9.2170000000000005</v>
      </c>
      <c r="E357" s="239">
        <v>27</v>
      </c>
      <c r="F357" s="239" t="s">
        <v>3469</v>
      </c>
      <c r="H357" s="239" t="s">
        <v>374</v>
      </c>
      <c r="I357" s="239">
        <v>25</v>
      </c>
      <c r="K357" s="239" t="s">
        <v>3530</v>
      </c>
      <c r="M357" s="239">
        <v>6</v>
      </c>
      <c r="N357" s="239">
        <v>1</v>
      </c>
      <c r="O357" s="239">
        <v>2017</v>
      </c>
      <c r="P357" s="239" t="s">
        <v>416</v>
      </c>
      <c r="Q357" s="239">
        <v>13</v>
      </c>
      <c r="R357" s="239" t="s">
        <v>376</v>
      </c>
      <c r="S357" s="239">
        <v>5</v>
      </c>
      <c r="T357" s="239">
        <v>0</v>
      </c>
      <c r="U357" s="239">
        <v>1</v>
      </c>
      <c r="W357" s="239">
        <v>69</v>
      </c>
      <c r="X357" s="239">
        <v>2</v>
      </c>
      <c r="Y357" s="239">
        <v>1</v>
      </c>
      <c r="Z357" s="239">
        <v>1</v>
      </c>
      <c r="AB357" s="239">
        <v>1</v>
      </c>
      <c r="AC357" s="239">
        <v>98</v>
      </c>
      <c r="AD357" s="239" t="s">
        <v>2895</v>
      </c>
      <c r="AF357" s="239" t="s">
        <v>2874</v>
      </c>
      <c r="AG357" s="239">
        <v>3</v>
      </c>
      <c r="AH357" s="239">
        <v>2</v>
      </c>
      <c r="AI357" s="239">
        <v>4</v>
      </c>
      <c r="AJ357" s="239">
        <v>4</v>
      </c>
      <c r="AK357" s="239">
        <v>21</v>
      </c>
      <c r="AL357" s="239">
        <v>81</v>
      </c>
      <c r="AM357" s="239" t="s">
        <v>384</v>
      </c>
      <c r="AN357" s="239">
        <v>9</v>
      </c>
      <c r="AO357" s="239">
        <v>62</v>
      </c>
      <c r="AP357" s="239">
        <v>90</v>
      </c>
      <c r="AS357" s="239">
        <v>12</v>
      </c>
      <c r="AT357" s="239">
        <v>98</v>
      </c>
      <c r="AU357" s="239">
        <v>40</v>
      </c>
      <c r="AV357" s="239">
        <v>12</v>
      </c>
      <c r="AW357" s="239">
        <v>21</v>
      </c>
      <c r="CT357" s="239">
        <v>453268.99321543501</v>
      </c>
      <c r="CU357" s="239">
        <v>4976425.92595038</v>
      </c>
      <c r="CV357" s="239">
        <v>44.939730939999997</v>
      </c>
      <c r="CW357" s="239">
        <v>-93.592297329999994</v>
      </c>
      <c r="CX357" s="239" t="s">
        <v>379</v>
      </c>
      <c r="CY357" s="239" t="s">
        <v>3531</v>
      </c>
    </row>
    <row r="358" spans="1:103" x14ac:dyDescent="0.25">
      <c r="A358" s="239">
        <v>763864</v>
      </c>
      <c r="B358" s="239">
        <v>4</v>
      </c>
      <c r="C358" s="239">
        <v>15</v>
      </c>
      <c r="D358" s="239">
        <v>9.2319999999999993</v>
      </c>
      <c r="E358" s="239">
        <v>27</v>
      </c>
      <c r="F358" s="239" t="s">
        <v>3469</v>
      </c>
      <c r="H358" s="239" t="s">
        <v>374</v>
      </c>
      <c r="I358" s="239">
        <v>25</v>
      </c>
      <c r="K358" s="239">
        <v>19010201</v>
      </c>
      <c r="M358" s="239">
        <v>11</v>
      </c>
      <c r="N358" s="239">
        <v>20</v>
      </c>
      <c r="O358" s="239">
        <v>2019</v>
      </c>
      <c r="P358" s="239" t="s">
        <v>375</v>
      </c>
      <c r="Q358" s="239">
        <v>12</v>
      </c>
      <c r="R358" s="239">
        <v>98</v>
      </c>
      <c r="S358" s="239">
        <v>5</v>
      </c>
      <c r="T358" s="239">
        <v>0</v>
      </c>
      <c r="U358" s="239">
        <v>1</v>
      </c>
      <c r="W358" s="239">
        <v>32</v>
      </c>
      <c r="X358" s="239">
        <v>2</v>
      </c>
      <c r="Y358" s="239">
        <v>1</v>
      </c>
      <c r="Z358" s="239">
        <v>1</v>
      </c>
      <c r="AB358" s="239">
        <v>1</v>
      </c>
      <c r="AC358" s="239">
        <v>98</v>
      </c>
      <c r="AD358" s="239" t="s">
        <v>2895</v>
      </c>
      <c r="AF358" s="239" t="s">
        <v>2874</v>
      </c>
      <c r="AG358" s="239">
        <v>3</v>
      </c>
      <c r="AH358" s="239">
        <v>2</v>
      </c>
      <c r="AI358" s="239">
        <v>4</v>
      </c>
      <c r="AJ358" s="239">
        <v>4</v>
      </c>
      <c r="AK358" s="239">
        <v>21</v>
      </c>
      <c r="AL358" s="239">
        <v>46</v>
      </c>
      <c r="AM358" s="239" t="s">
        <v>374</v>
      </c>
      <c r="AN358" s="239">
        <v>5</v>
      </c>
      <c r="AO358" s="239">
        <v>1</v>
      </c>
      <c r="AS358" s="239">
        <v>12</v>
      </c>
      <c r="AT358" s="239">
        <v>9</v>
      </c>
      <c r="AU358" s="239">
        <v>40</v>
      </c>
      <c r="AV358" s="239">
        <v>12</v>
      </c>
      <c r="AW358" s="239">
        <v>21</v>
      </c>
      <c r="CT358" s="239">
        <v>453297.199676149</v>
      </c>
      <c r="CU358" s="239">
        <v>4976421.0586910499</v>
      </c>
      <c r="CV358" s="239">
        <v>44.93968898</v>
      </c>
      <c r="CW358" s="239">
        <v>-93.591939400000001</v>
      </c>
      <c r="CX358" s="239" t="s">
        <v>379</v>
      </c>
      <c r="CY358" s="239" t="s">
        <v>3532</v>
      </c>
    </row>
    <row r="359" spans="1:103" x14ac:dyDescent="0.25">
      <c r="A359" s="239">
        <v>704736</v>
      </c>
      <c r="B359" s="239">
        <v>4</v>
      </c>
      <c r="C359" s="239">
        <v>15</v>
      </c>
      <c r="D359" s="239">
        <v>9.2460000000000004</v>
      </c>
      <c r="E359" s="239">
        <v>27</v>
      </c>
      <c r="F359" s="239" t="s">
        <v>3469</v>
      </c>
      <c r="H359" s="239" t="s">
        <v>374</v>
      </c>
      <c r="I359" s="239">
        <v>25</v>
      </c>
      <c r="K359" s="239">
        <v>19002974</v>
      </c>
      <c r="M359" s="239">
        <v>4</v>
      </c>
      <c r="N359" s="239">
        <v>18</v>
      </c>
      <c r="O359" s="239">
        <v>2019</v>
      </c>
      <c r="P359" s="239" t="s">
        <v>416</v>
      </c>
      <c r="Q359" s="239">
        <v>8</v>
      </c>
      <c r="S359" s="239">
        <v>5</v>
      </c>
      <c r="T359" s="239">
        <v>0</v>
      </c>
      <c r="U359" s="239">
        <v>2</v>
      </c>
      <c r="V359" s="239">
        <v>10</v>
      </c>
      <c r="W359" s="239">
        <v>10</v>
      </c>
      <c r="X359" s="239">
        <v>2</v>
      </c>
      <c r="Y359" s="239">
        <v>1</v>
      </c>
      <c r="Z359" s="239">
        <v>1</v>
      </c>
      <c r="AB359" s="239">
        <v>1</v>
      </c>
      <c r="AC359" s="239">
        <v>98</v>
      </c>
      <c r="AD359" s="239" t="s">
        <v>2895</v>
      </c>
      <c r="AF359" s="239" t="s">
        <v>2874</v>
      </c>
      <c r="AG359" s="239">
        <v>5</v>
      </c>
      <c r="AH359" s="239">
        <v>2</v>
      </c>
      <c r="AI359" s="239">
        <v>2</v>
      </c>
      <c r="AJ359" s="239">
        <v>3</v>
      </c>
      <c r="AK359" s="239">
        <v>29</v>
      </c>
      <c r="AL359" s="239">
        <v>56</v>
      </c>
      <c r="AM359" s="239" t="s">
        <v>374</v>
      </c>
      <c r="AN359" s="239">
        <v>5</v>
      </c>
      <c r="AO359" s="239">
        <v>70</v>
      </c>
      <c r="AP359" s="239">
        <v>66</v>
      </c>
      <c r="AS359" s="239">
        <v>12</v>
      </c>
      <c r="AT359" s="239">
        <v>9</v>
      </c>
      <c r="AU359" s="239">
        <v>40</v>
      </c>
      <c r="AV359" s="239">
        <v>11</v>
      </c>
      <c r="AW359" s="239">
        <v>21</v>
      </c>
      <c r="AX359" s="239">
        <v>2</v>
      </c>
      <c r="AY359" s="239">
        <v>2</v>
      </c>
      <c r="AZ359" s="239">
        <v>3</v>
      </c>
      <c r="BA359" s="239">
        <v>21</v>
      </c>
      <c r="BB359" s="239">
        <v>32</v>
      </c>
      <c r="BC359" s="239" t="s">
        <v>374</v>
      </c>
      <c r="BD359" s="239">
        <v>5</v>
      </c>
      <c r="BE359" s="239">
        <v>1</v>
      </c>
      <c r="BI359" s="239">
        <v>12</v>
      </c>
      <c r="BJ359" s="239">
        <v>9</v>
      </c>
      <c r="BK359" s="239">
        <v>40</v>
      </c>
      <c r="BL359" s="239">
        <v>11</v>
      </c>
      <c r="BM359" s="239">
        <v>21</v>
      </c>
      <c r="CT359" s="239">
        <v>453320.98394441599</v>
      </c>
      <c r="CU359" s="239">
        <v>4976422.6186520997</v>
      </c>
      <c r="CV359" s="239">
        <v>44.939704579999997</v>
      </c>
      <c r="CW359" s="239">
        <v>-93.591638099999997</v>
      </c>
      <c r="CX359" s="239" t="s">
        <v>379</v>
      </c>
      <c r="CY359" s="239" t="s">
        <v>3533</v>
      </c>
    </row>
    <row r="360" spans="1:103" x14ac:dyDescent="0.25">
      <c r="A360" s="239">
        <v>10883521</v>
      </c>
      <c r="B360" s="239">
        <v>4</v>
      </c>
      <c r="C360" s="239">
        <v>15</v>
      </c>
      <c r="D360" s="239">
        <v>9.4749999999999996</v>
      </c>
      <c r="E360" s="239">
        <v>27</v>
      </c>
      <c r="F360" s="239" t="s">
        <v>3469</v>
      </c>
      <c r="H360" s="239" t="s">
        <v>374</v>
      </c>
      <c r="I360" s="239">
        <v>25</v>
      </c>
      <c r="K360" s="239" t="s">
        <v>3534</v>
      </c>
      <c r="L360" s="239">
        <v>131970096</v>
      </c>
      <c r="M360" s="239">
        <v>7</v>
      </c>
      <c r="N360" s="239">
        <v>15</v>
      </c>
      <c r="O360" s="239">
        <v>2013</v>
      </c>
      <c r="P360" s="239" t="s">
        <v>381</v>
      </c>
      <c r="Q360" s="239">
        <v>9</v>
      </c>
      <c r="R360" s="239" t="s">
        <v>376</v>
      </c>
      <c r="S360" s="239">
        <v>5</v>
      </c>
      <c r="T360" s="239">
        <v>0</v>
      </c>
      <c r="U360" s="239">
        <v>1</v>
      </c>
      <c r="V360" s="239">
        <v>4</v>
      </c>
      <c r="W360" s="239">
        <v>84</v>
      </c>
      <c r="X360" s="239">
        <v>2</v>
      </c>
      <c r="Y360" s="239">
        <v>1</v>
      </c>
      <c r="Z360" s="239">
        <v>1</v>
      </c>
      <c r="AB360" s="239">
        <v>1</v>
      </c>
      <c r="AC360" s="239">
        <v>98</v>
      </c>
      <c r="AD360" s="239" t="s">
        <v>3535</v>
      </c>
      <c r="AE360" s="239" t="s">
        <v>3536</v>
      </c>
      <c r="AF360" s="239" t="s">
        <v>2874</v>
      </c>
      <c r="AG360" s="239">
        <v>3</v>
      </c>
      <c r="AH360" s="239">
        <v>2</v>
      </c>
      <c r="AI360" s="239">
        <v>2</v>
      </c>
      <c r="AJ360" s="239">
        <v>4</v>
      </c>
      <c r="AK360" s="239">
        <v>21</v>
      </c>
      <c r="AL360" s="239">
        <v>27</v>
      </c>
      <c r="AM360" s="239" t="s">
        <v>374</v>
      </c>
      <c r="AN360" s="239">
        <v>5</v>
      </c>
      <c r="AS360" s="239">
        <v>7</v>
      </c>
      <c r="AT360" s="239">
        <v>98</v>
      </c>
      <c r="AU360" s="239">
        <v>40</v>
      </c>
      <c r="AV360" s="239">
        <v>10</v>
      </c>
      <c r="AW360" s="239">
        <v>21</v>
      </c>
      <c r="CT360" s="239">
        <v>453684</v>
      </c>
      <c r="CU360" s="239">
        <v>4976362</v>
      </c>
      <c r="CV360" s="239">
        <v>44.939182500000001</v>
      </c>
      <c r="CW360" s="239">
        <v>-93.5870374</v>
      </c>
      <c r="CX360" s="239" t="s">
        <v>379</v>
      </c>
      <c r="CY360" s="239" t="s">
        <v>3537</v>
      </c>
    </row>
    <row r="361" spans="1:103" x14ac:dyDescent="0.25">
      <c r="A361" s="239">
        <v>532596</v>
      </c>
      <c r="B361" s="239">
        <v>4</v>
      </c>
      <c r="C361" s="239">
        <v>15</v>
      </c>
      <c r="D361" s="239">
        <v>9.4870000000000001</v>
      </c>
      <c r="E361" s="239">
        <v>27</v>
      </c>
      <c r="F361" s="239" t="s">
        <v>3469</v>
      </c>
      <c r="H361" s="239" t="s">
        <v>374</v>
      </c>
      <c r="I361" s="239">
        <v>25</v>
      </c>
      <c r="K361" s="239">
        <v>18000109</v>
      </c>
      <c r="M361" s="239">
        <v>1</v>
      </c>
      <c r="N361" s="239">
        <v>4</v>
      </c>
      <c r="O361" s="239">
        <v>2018</v>
      </c>
      <c r="P361" s="239" t="s">
        <v>416</v>
      </c>
      <c r="Q361" s="239">
        <v>13</v>
      </c>
      <c r="R361" s="239" t="s">
        <v>376</v>
      </c>
      <c r="S361" s="239">
        <v>3</v>
      </c>
      <c r="T361" s="239">
        <v>0</v>
      </c>
      <c r="U361" s="239">
        <v>1</v>
      </c>
      <c r="W361" s="239">
        <v>49</v>
      </c>
      <c r="X361" s="239">
        <v>2</v>
      </c>
      <c r="Y361" s="239">
        <v>1</v>
      </c>
      <c r="Z361" s="239">
        <v>1</v>
      </c>
      <c r="AB361" s="239">
        <v>1</v>
      </c>
      <c r="AC361" s="239">
        <v>98</v>
      </c>
      <c r="AD361" s="239" t="s">
        <v>2895</v>
      </c>
      <c r="AF361" s="239" t="s">
        <v>2874</v>
      </c>
      <c r="AG361" s="239">
        <v>3</v>
      </c>
      <c r="AH361" s="239">
        <v>2</v>
      </c>
      <c r="AI361" s="239">
        <v>4</v>
      </c>
      <c r="AJ361" s="239">
        <v>4</v>
      </c>
      <c r="AK361" s="239">
        <v>21</v>
      </c>
      <c r="AL361" s="239">
        <v>39</v>
      </c>
      <c r="AM361" s="239" t="s">
        <v>374</v>
      </c>
      <c r="AN361" s="239">
        <v>10</v>
      </c>
      <c r="AO361" s="239">
        <v>70</v>
      </c>
      <c r="AS361" s="239">
        <v>12</v>
      </c>
      <c r="AT361" s="239">
        <v>9</v>
      </c>
      <c r="AU361" s="239">
        <v>40</v>
      </c>
      <c r="AV361" s="239">
        <v>12</v>
      </c>
      <c r="AW361" s="239">
        <v>21</v>
      </c>
      <c r="CT361" s="239">
        <v>453697.78214397602</v>
      </c>
      <c r="CU361" s="239">
        <v>4976358.6183994999</v>
      </c>
      <c r="CV361" s="239">
        <v>44.93915312</v>
      </c>
      <c r="CW361" s="239">
        <v>-93.58685672</v>
      </c>
      <c r="CX361" s="239" t="s">
        <v>379</v>
      </c>
      <c r="CY361" s="239" t="s">
        <v>3538</v>
      </c>
    </row>
    <row r="362" spans="1:103" x14ac:dyDescent="0.25">
      <c r="A362" s="239">
        <v>10800848</v>
      </c>
      <c r="B362" s="239">
        <v>4</v>
      </c>
      <c r="C362" s="239">
        <v>15</v>
      </c>
      <c r="D362" s="239">
        <v>9.5530000000000008</v>
      </c>
      <c r="E362" s="239">
        <v>27</v>
      </c>
      <c r="F362" s="239" t="s">
        <v>3469</v>
      </c>
      <c r="H362" s="239" t="s">
        <v>374</v>
      </c>
      <c r="I362" s="239">
        <v>25</v>
      </c>
      <c r="K362" s="239" t="s">
        <v>3539</v>
      </c>
      <c r="L362" s="239">
        <v>122120027</v>
      </c>
      <c r="M362" s="239">
        <v>7</v>
      </c>
      <c r="N362" s="239">
        <v>25</v>
      </c>
      <c r="O362" s="239">
        <v>2012</v>
      </c>
      <c r="P362" s="239" t="s">
        <v>375</v>
      </c>
      <c r="Q362" s="239">
        <v>1</v>
      </c>
      <c r="S362" s="239">
        <v>5</v>
      </c>
      <c r="T362" s="239">
        <v>0</v>
      </c>
      <c r="U362" s="239">
        <v>1</v>
      </c>
      <c r="V362" s="239">
        <v>7</v>
      </c>
      <c r="W362" s="239">
        <v>32</v>
      </c>
      <c r="X362" s="239">
        <v>2</v>
      </c>
      <c r="Y362" s="239">
        <v>4</v>
      </c>
      <c r="Z362" s="239">
        <v>1</v>
      </c>
      <c r="AA362" s="239">
        <v>1</v>
      </c>
      <c r="AB362" s="239">
        <v>1</v>
      </c>
      <c r="AC362" s="239">
        <v>98</v>
      </c>
      <c r="AD362" s="239" t="s">
        <v>2929</v>
      </c>
      <c r="AE362" s="239" t="s">
        <v>3540</v>
      </c>
      <c r="AF362" s="239" t="s">
        <v>2874</v>
      </c>
      <c r="AG362" s="239">
        <v>3</v>
      </c>
      <c r="AH362" s="239">
        <v>2</v>
      </c>
      <c r="AI362" s="239">
        <v>2</v>
      </c>
      <c r="AJ362" s="239">
        <v>3</v>
      </c>
      <c r="AK362" s="239">
        <v>21</v>
      </c>
      <c r="AL362" s="239">
        <v>29</v>
      </c>
      <c r="AM362" s="239" t="s">
        <v>374</v>
      </c>
      <c r="AN362" s="239">
        <v>1</v>
      </c>
      <c r="AO362" s="239">
        <v>18</v>
      </c>
      <c r="AP362" s="239">
        <v>18</v>
      </c>
      <c r="AS362" s="239">
        <v>7</v>
      </c>
      <c r="AT362" s="239">
        <v>98</v>
      </c>
      <c r="AU362" s="239">
        <v>40</v>
      </c>
      <c r="AV362" s="239">
        <v>10</v>
      </c>
      <c r="AW362" s="239">
        <v>21</v>
      </c>
      <c r="CT362" s="239">
        <v>453800</v>
      </c>
      <c r="CU362" s="239">
        <v>4976317</v>
      </c>
      <c r="CV362" s="239">
        <v>44.938786800000003</v>
      </c>
      <c r="CW362" s="239">
        <v>-93.585555200000002</v>
      </c>
      <c r="CX362" s="239" t="s">
        <v>379</v>
      </c>
      <c r="CY362" s="239" t="s">
        <v>3541</v>
      </c>
    </row>
    <row r="363" spans="1:103" x14ac:dyDescent="0.25">
      <c r="A363" s="239">
        <v>766421</v>
      </c>
      <c r="B363" s="239">
        <v>4</v>
      </c>
      <c r="C363" s="239">
        <v>15</v>
      </c>
      <c r="D363" s="239">
        <v>9.57</v>
      </c>
      <c r="E363" s="239">
        <v>27</v>
      </c>
      <c r="F363" s="239" t="s">
        <v>3469</v>
      </c>
      <c r="H363" s="239" t="s">
        <v>374</v>
      </c>
      <c r="I363" s="239">
        <v>25</v>
      </c>
      <c r="K363" s="239">
        <v>19010438</v>
      </c>
      <c r="M363" s="239">
        <v>11</v>
      </c>
      <c r="N363" s="239">
        <v>30</v>
      </c>
      <c r="O363" s="239">
        <v>2019</v>
      </c>
      <c r="P363" s="239" t="s">
        <v>386</v>
      </c>
      <c r="Q363" s="239">
        <v>0</v>
      </c>
      <c r="R363" s="239">
        <v>98</v>
      </c>
      <c r="S363" s="239">
        <v>5</v>
      </c>
      <c r="T363" s="239">
        <v>0</v>
      </c>
      <c r="U363" s="239">
        <v>1</v>
      </c>
      <c r="W363" s="239">
        <v>69</v>
      </c>
      <c r="X363" s="239">
        <v>2</v>
      </c>
      <c r="Y363" s="239">
        <v>3</v>
      </c>
      <c r="Z363" s="239">
        <v>4</v>
      </c>
      <c r="AA363" s="239">
        <v>5</v>
      </c>
      <c r="AB363" s="239">
        <v>5</v>
      </c>
      <c r="AC363" s="239">
        <v>98</v>
      </c>
      <c r="AD363" s="239" t="s">
        <v>2895</v>
      </c>
      <c r="AF363" s="239" t="s">
        <v>2874</v>
      </c>
      <c r="AG363" s="239">
        <v>3</v>
      </c>
      <c r="AH363" s="239">
        <v>2</v>
      </c>
      <c r="AI363" s="239">
        <v>2</v>
      </c>
      <c r="AJ363" s="239">
        <v>3</v>
      </c>
      <c r="AK363" s="239">
        <v>21</v>
      </c>
      <c r="AL363" s="239">
        <v>19</v>
      </c>
      <c r="AM363" s="239">
        <v>99</v>
      </c>
      <c r="AN363" s="239">
        <v>99</v>
      </c>
      <c r="AO363" s="239">
        <v>99</v>
      </c>
      <c r="AS363" s="239">
        <v>12</v>
      </c>
      <c r="AT363" s="239">
        <v>9</v>
      </c>
      <c r="AU363" s="239">
        <v>40</v>
      </c>
      <c r="AV363" s="239">
        <v>12</v>
      </c>
      <c r="AW363" s="239">
        <v>21</v>
      </c>
      <c r="CT363" s="239">
        <v>453818.95905300102</v>
      </c>
      <c r="CU363" s="239">
        <v>4976291.9417661503</v>
      </c>
      <c r="CV363" s="239">
        <v>44.938560809999998</v>
      </c>
      <c r="CW363" s="239">
        <v>-93.585314839999995</v>
      </c>
      <c r="CX363" s="239" t="s">
        <v>379</v>
      </c>
      <c r="CY363" s="239" t="s">
        <v>3542</v>
      </c>
    </row>
    <row r="364" spans="1:103" x14ac:dyDescent="0.25">
      <c r="A364" s="239">
        <v>665512</v>
      </c>
      <c r="B364" s="239">
        <v>4</v>
      </c>
      <c r="C364" s="239">
        <v>15</v>
      </c>
      <c r="D364" s="239">
        <v>9.5760000000000005</v>
      </c>
      <c r="E364" s="239">
        <v>27</v>
      </c>
      <c r="F364" s="239" t="s">
        <v>3469</v>
      </c>
      <c r="H364" s="239" t="s">
        <v>374</v>
      </c>
      <c r="I364" s="239">
        <v>25</v>
      </c>
      <c r="K364" s="239">
        <v>18012688</v>
      </c>
      <c r="M364" s="239">
        <v>12</v>
      </c>
      <c r="N364" s="239">
        <v>2</v>
      </c>
      <c r="O364" s="239">
        <v>2018</v>
      </c>
      <c r="P364" s="239" t="s">
        <v>389</v>
      </c>
      <c r="Q364" s="239">
        <v>15</v>
      </c>
      <c r="S364" s="239">
        <v>5</v>
      </c>
      <c r="T364" s="239">
        <v>0</v>
      </c>
      <c r="U364" s="239">
        <v>1</v>
      </c>
      <c r="W364" s="239">
        <v>69</v>
      </c>
      <c r="X364" s="239">
        <v>2</v>
      </c>
      <c r="Y364" s="239">
        <v>1</v>
      </c>
      <c r="Z364" s="239">
        <v>2</v>
      </c>
      <c r="AB364" s="239">
        <v>1</v>
      </c>
      <c r="AC364" s="239">
        <v>98</v>
      </c>
      <c r="AD364" s="239" t="s">
        <v>2895</v>
      </c>
      <c r="AF364" s="239" t="s">
        <v>2874</v>
      </c>
      <c r="AG364" s="239">
        <v>3</v>
      </c>
      <c r="AH364" s="239">
        <v>2</v>
      </c>
      <c r="AI364" s="239">
        <v>2</v>
      </c>
      <c r="AJ364" s="239">
        <v>4</v>
      </c>
      <c r="AK364" s="239">
        <v>21</v>
      </c>
      <c r="AL364" s="239">
        <v>64</v>
      </c>
      <c r="AM364" s="239" t="s">
        <v>384</v>
      </c>
      <c r="AN364" s="239">
        <v>5</v>
      </c>
      <c r="AO364" s="239">
        <v>74</v>
      </c>
      <c r="AS364" s="239">
        <v>14</v>
      </c>
      <c r="AT364" s="239">
        <v>9</v>
      </c>
      <c r="AU364" s="239">
        <v>40</v>
      </c>
      <c r="AV364" s="239">
        <v>11</v>
      </c>
      <c r="AW364" s="239">
        <v>21</v>
      </c>
      <c r="CT364" s="239">
        <v>453835.46726504999</v>
      </c>
      <c r="CU364" s="239">
        <v>4976305.4083038103</v>
      </c>
      <c r="CV364" s="239">
        <v>44.938683099999999</v>
      </c>
      <c r="CW364" s="239">
        <v>-93.585106859999996</v>
      </c>
      <c r="CX364" s="239" t="s">
        <v>379</v>
      </c>
      <c r="CY364" s="239" t="s">
        <v>3543</v>
      </c>
    </row>
    <row r="365" spans="1:103" x14ac:dyDescent="0.25">
      <c r="A365" s="239">
        <v>622911</v>
      </c>
      <c r="B365" s="239">
        <v>4</v>
      </c>
      <c r="C365" s="239">
        <v>15</v>
      </c>
      <c r="D365" s="239">
        <v>9.5830000000000002</v>
      </c>
      <c r="E365" s="239">
        <v>27</v>
      </c>
      <c r="F365" s="239" t="s">
        <v>3469</v>
      </c>
      <c r="H365" s="239" t="s">
        <v>374</v>
      </c>
      <c r="I365" s="239">
        <v>25</v>
      </c>
      <c r="K365" s="239">
        <v>18008073</v>
      </c>
      <c r="M365" s="239">
        <v>7</v>
      </c>
      <c r="N365" s="239">
        <v>23</v>
      </c>
      <c r="O365" s="239">
        <v>2018</v>
      </c>
      <c r="P365" s="239" t="s">
        <v>381</v>
      </c>
      <c r="Q365" s="239">
        <v>11</v>
      </c>
      <c r="R365" s="239" t="s">
        <v>376</v>
      </c>
      <c r="S365" s="239">
        <v>3</v>
      </c>
      <c r="T365" s="239">
        <v>0</v>
      </c>
      <c r="U365" s="239">
        <v>2</v>
      </c>
      <c r="V365" s="239">
        <v>13</v>
      </c>
      <c r="W365" s="239">
        <v>10</v>
      </c>
      <c r="X365" s="239">
        <v>2</v>
      </c>
      <c r="Y365" s="239">
        <v>1</v>
      </c>
      <c r="Z365" s="239">
        <v>1</v>
      </c>
      <c r="AB365" s="239">
        <v>1</v>
      </c>
      <c r="AC365" s="239">
        <v>98</v>
      </c>
      <c r="AD365" s="239" t="s">
        <v>2895</v>
      </c>
      <c r="AF365" s="239" t="s">
        <v>2874</v>
      </c>
      <c r="AG365" s="239">
        <v>8</v>
      </c>
      <c r="AH365" s="239">
        <v>2</v>
      </c>
      <c r="AI365" s="239">
        <v>2</v>
      </c>
      <c r="AJ365" s="239">
        <v>4</v>
      </c>
      <c r="AK365" s="239">
        <v>32</v>
      </c>
      <c r="AL365" s="239">
        <v>27</v>
      </c>
      <c r="AM365" s="239" t="s">
        <v>374</v>
      </c>
      <c r="AN365" s="239">
        <v>5</v>
      </c>
      <c r="AO365" s="239">
        <v>68</v>
      </c>
      <c r="AS365" s="239">
        <v>14</v>
      </c>
      <c r="AT365" s="239">
        <v>9</v>
      </c>
      <c r="AU365" s="239">
        <v>40</v>
      </c>
      <c r="AV365" s="239">
        <v>13</v>
      </c>
      <c r="AW365" s="239">
        <v>21</v>
      </c>
      <c r="AX365" s="239">
        <v>2</v>
      </c>
      <c r="AY365" s="239">
        <v>2</v>
      </c>
      <c r="AZ365" s="239">
        <v>3</v>
      </c>
      <c r="BA365" s="239">
        <v>21</v>
      </c>
      <c r="BB365" s="239">
        <v>85</v>
      </c>
      <c r="BC365" s="239" t="s">
        <v>384</v>
      </c>
      <c r="BD365" s="239">
        <v>5</v>
      </c>
      <c r="BE365" s="239">
        <v>1</v>
      </c>
      <c r="BI365" s="239">
        <v>14</v>
      </c>
      <c r="BJ365" s="239">
        <v>9</v>
      </c>
      <c r="BK365" s="239">
        <v>40</v>
      </c>
      <c r="BL365" s="239">
        <v>13</v>
      </c>
      <c r="BM365" s="239">
        <v>21</v>
      </c>
      <c r="CT365" s="239">
        <v>453844.36160380102</v>
      </c>
      <c r="CU365" s="239">
        <v>4976298.3355890103</v>
      </c>
      <c r="CV365" s="239">
        <v>44.938620010000001</v>
      </c>
      <c r="CW365" s="239">
        <v>-93.584993479999994</v>
      </c>
      <c r="CX365" s="239" t="s">
        <v>379</v>
      </c>
      <c r="CY365" s="239" t="s">
        <v>3544</v>
      </c>
    </row>
    <row r="366" spans="1:103" x14ac:dyDescent="0.25">
      <c r="A366" s="239">
        <v>10968846</v>
      </c>
      <c r="B366" s="239">
        <v>4</v>
      </c>
      <c r="C366" s="239">
        <v>15</v>
      </c>
      <c r="D366" s="239">
        <v>9.5950000000000006</v>
      </c>
      <c r="E366" s="239">
        <v>27</v>
      </c>
      <c r="F366" s="239" t="s">
        <v>3469</v>
      </c>
      <c r="H366" s="239" t="s">
        <v>374</v>
      </c>
      <c r="I366" s="239">
        <v>25</v>
      </c>
      <c r="K366" s="239" t="s">
        <v>3545</v>
      </c>
      <c r="L366" s="239">
        <v>141940036</v>
      </c>
      <c r="M366" s="239">
        <v>7</v>
      </c>
      <c r="N366" s="239">
        <v>12</v>
      </c>
      <c r="O366" s="239">
        <v>2014</v>
      </c>
      <c r="P366" s="239" t="s">
        <v>386</v>
      </c>
      <c r="Q366" s="239">
        <v>11</v>
      </c>
      <c r="S366" s="239">
        <v>2</v>
      </c>
      <c r="T366" s="239">
        <v>0</v>
      </c>
      <c r="U366" s="239">
        <v>2</v>
      </c>
      <c r="V366" s="239">
        <v>8</v>
      </c>
      <c r="W366" s="239">
        <v>10</v>
      </c>
      <c r="X366" s="239">
        <v>2</v>
      </c>
      <c r="Y366" s="239">
        <v>1</v>
      </c>
      <c r="Z366" s="239">
        <v>2</v>
      </c>
      <c r="AA366" s="239">
        <v>2</v>
      </c>
      <c r="AB366" s="239">
        <v>1</v>
      </c>
      <c r="AC366" s="239">
        <v>98</v>
      </c>
      <c r="AD366" s="239" t="s">
        <v>2895</v>
      </c>
      <c r="AE366" s="239" t="s">
        <v>3546</v>
      </c>
      <c r="AF366" s="239" t="s">
        <v>2874</v>
      </c>
      <c r="AG366" s="239">
        <v>8</v>
      </c>
      <c r="AH366" s="239">
        <v>2</v>
      </c>
      <c r="AI366" s="239">
        <v>2</v>
      </c>
      <c r="AJ366" s="239">
        <v>4</v>
      </c>
      <c r="AK366" s="239">
        <v>21</v>
      </c>
      <c r="AL366" s="239">
        <v>31</v>
      </c>
      <c r="AM366" s="239" t="s">
        <v>374</v>
      </c>
      <c r="AN366" s="239">
        <v>90</v>
      </c>
      <c r="AO366" s="239">
        <v>6</v>
      </c>
      <c r="AP366" s="239">
        <v>15</v>
      </c>
      <c r="AS366" s="239">
        <v>7</v>
      </c>
      <c r="AT366" s="239">
        <v>5</v>
      </c>
      <c r="AU366" s="239">
        <v>30</v>
      </c>
      <c r="AV366" s="239">
        <v>10</v>
      </c>
      <c r="AW366" s="239">
        <v>21</v>
      </c>
      <c r="AX366" s="239">
        <v>2</v>
      </c>
      <c r="AY366" s="239">
        <v>2</v>
      </c>
      <c r="AZ366" s="239">
        <v>3</v>
      </c>
      <c r="BA366" s="239">
        <v>21</v>
      </c>
      <c r="BB366" s="239">
        <v>30</v>
      </c>
      <c r="BC366" s="239" t="s">
        <v>384</v>
      </c>
      <c r="BD366" s="239">
        <v>5</v>
      </c>
      <c r="BE366" s="239">
        <v>1</v>
      </c>
      <c r="BF366" s="239">
        <v>1</v>
      </c>
      <c r="BI366" s="239">
        <v>7</v>
      </c>
      <c r="BJ366" s="239">
        <v>5</v>
      </c>
      <c r="BK366" s="239">
        <v>30</v>
      </c>
      <c r="BL366" s="239">
        <v>10</v>
      </c>
      <c r="BM366" s="239">
        <v>21</v>
      </c>
      <c r="CT366" s="239">
        <v>453863</v>
      </c>
      <c r="CU366" s="239">
        <v>4976293</v>
      </c>
      <c r="CV366" s="239">
        <v>44.938574000000003</v>
      </c>
      <c r="CW366" s="239">
        <v>-93.584757699999997</v>
      </c>
      <c r="CX366" s="239" t="s">
        <v>379</v>
      </c>
      <c r="CY366" s="239" t="s">
        <v>3547</v>
      </c>
    </row>
    <row r="367" spans="1:103" x14ac:dyDescent="0.25">
      <c r="A367" s="239">
        <v>354667</v>
      </c>
      <c r="B367" s="239">
        <v>4</v>
      </c>
      <c r="C367" s="239">
        <v>15</v>
      </c>
      <c r="D367" s="239">
        <v>9.61</v>
      </c>
      <c r="E367" s="239">
        <v>27</v>
      </c>
      <c r="F367" s="239" t="s">
        <v>3469</v>
      </c>
      <c r="H367" s="239" t="s">
        <v>374</v>
      </c>
      <c r="I367" s="239">
        <v>25</v>
      </c>
      <c r="K367" s="239">
        <v>16005872</v>
      </c>
      <c r="M367" s="239">
        <v>6</v>
      </c>
      <c r="N367" s="239">
        <v>6</v>
      </c>
      <c r="O367" s="239">
        <v>2016</v>
      </c>
      <c r="P367" s="239" t="s">
        <v>381</v>
      </c>
      <c r="Q367" s="239">
        <v>13</v>
      </c>
      <c r="R367" s="239" t="s">
        <v>393</v>
      </c>
      <c r="S367" s="239">
        <v>5</v>
      </c>
      <c r="T367" s="239">
        <v>0</v>
      </c>
      <c r="U367" s="239">
        <v>1</v>
      </c>
      <c r="W367" s="239">
        <v>75</v>
      </c>
      <c r="X367" s="239">
        <v>2</v>
      </c>
      <c r="Y367" s="239">
        <v>1</v>
      </c>
      <c r="Z367" s="239">
        <v>1</v>
      </c>
      <c r="AB367" s="239">
        <v>1</v>
      </c>
      <c r="AC367" s="239">
        <v>98</v>
      </c>
      <c r="AD367" s="239" t="s">
        <v>2895</v>
      </c>
      <c r="AF367" s="239" t="s">
        <v>2874</v>
      </c>
      <c r="AG367" s="239">
        <v>3</v>
      </c>
      <c r="AH367" s="239">
        <v>2</v>
      </c>
      <c r="AI367" s="239">
        <v>5</v>
      </c>
      <c r="AJ367" s="239">
        <v>3</v>
      </c>
      <c r="AK367" s="239">
        <v>27</v>
      </c>
      <c r="AL367" s="239">
        <v>38</v>
      </c>
      <c r="AM367" s="239" t="s">
        <v>374</v>
      </c>
      <c r="AN367" s="239">
        <v>5</v>
      </c>
      <c r="AO367" s="239">
        <v>72</v>
      </c>
      <c r="AS367" s="239">
        <v>12</v>
      </c>
      <c r="AT367" s="239">
        <v>98</v>
      </c>
      <c r="AU367" s="239">
        <v>40</v>
      </c>
      <c r="AV367" s="239">
        <v>12</v>
      </c>
      <c r="AW367" s="239">
        <v>21</v>
      </c>
      <c r="CT367" s="239">
        <v>453881.376892625</v>
      </c>
      <c r="CU367" s="239">
        <v>4976288.2126562996</v>
      </c>
      <c r="CV367" s="239">
        <v>44.93853129</v>
      </c>
      <c r="CW367" s="239">
        <v>-93.584523439999998</v>
      </c>
      <c r="CX367" s="239" t="s">
        <v>379</v>
      </c>
      <c r="CY367" s="239" t="s">
        <v>3548</v>
      </c>
    </row>
    <row r="368" spans="1:103" x14ac:dyDescent="0.25">
      <c r="A368" s="239">
        <v>10742691</v>
      </c>
      <c r="B368" s="239">
        <v>4</v>
      </c>
      <c r="C368" s="239">
        <v>15</v>
      </c>
      <c r="D368" s="239">
        <v>9.641</v>
      </c>
      <c r="E368" s="239">
        <v>27</v>
      </c>
      <c r="F368" s="239" t="s">
        <v>3469</v>
      </c>
      <c r="H368" s="239" t="s">
        <v>374</v>
      </c>
      <c r="I368" s="239">
        <v>25</v>
      </c>
      <c r="K368" s="239">
        <v>116669</v>
      </c>
      <c r="L368" s="239">
        <v>112410168</v>
      </c>
      <c r="M368" s="239">
        <v>8</v>
      </c>
      <c r="N368" s="239">
        <v>29</v>
      </c>
      <c r="O368" s="239">
        <v>2011</v>
      </c>
      <c r="P368" s="239" t="s">
        <v>381</v>
      </c>
      <c r="Q368" s="239">
        <v>14</v>
      </c>
      <c r="S368" s="239">
        <v>3</v>
      </c>
      <c r="T368" s="239">
        <v>0</v>
      </c>
      <c r="U368" s="239">
        <v>2</v>
      </c>
      <c r="V368" s="239">
        <v>8</v>
      </c>
      <c r="W368" s="239">
        <v>10</v>
      </c>
      <c r="X368" s="239">
        <v>2</v>
      </c>
      <c r="Y368" s="239">
        <v>1</v>
      </c>
      <c r="Z368" s="239">
        <v>1</v>
      </c>
      <c r="AA368" s="239">
        <v>1</v>
      </c>
      <c r="AB368" s="239">
        <v>1</v>
      </c>
      <c r="AC368" s="239">
        <v>98</v>
      </c>
      <c r="AD368" s="239" t="s">
        <v>3016</v>
      </c>
      <c r="AE368" s="239" t="s">
        <v>3549</v>
      </c>
      <c r="AF368" s="239" t="s">
        <v>2874</v>
      </c>
      <c r="AG368" s="239">
        <v>8</v>
      </c>
      <c r="AH368" s="239">
        <v>2</v>
      </c>
      <c r="AI368" s="239">
        <v>3</v>
      </c>
      <c r="AJ368" s="239">
        <v>4</v>
      </c>
      <c r="AK368" s="239">
        <v>21</v>
      </c>
      <c r="AL368" s="239">
        <v>65</v>
      </c>
      <c r="AM368" s="239" t="s">
        <v>384</v>
      </c>
      <c r="AN368" s="239">
        <v>5</v>
      </c>
      <c r="AO368" s="239">
        <v>1</v>
      </c>
      <c r="AP368" s="239">
        <v>1</v>
      </c>
      <c r="AS368" s="239">
        <v>7</v>
      </c>
      <c r="AT368" s="239">
        <v>98</v>
      </c>
      <c r="AU368" s="239">
        <v>35</v>
      </c>
      <c r="AV368" s="239">
        <v>10</v>
      </c>
      <c r="AW368" s="239">
        <v>20</v>
      </c>
      <c r="AX368" s="239">
        <v>2</v>
      </c>
      <c r="AY368" s="239">
        <v>4</v>
      </c>
      <c r="AZ368" s="239">
        <v>3</v>
      </c>
      <c r="BA368" s="239">
        <v>21</v>
      </c>
      <c r="BB368" s="239">
        <v>43</v>
      </c>
      <c r="BC368" s="239" t="s">
        <v>374</v>
      </c>
      <c r="BD368" s="239">
        <v>5</v>
      </c>
      <c r="BE368" s="239">
        <v>15</v>
      </c>
      <c r="BF368" s="239">
        <v>6</v>
      </c>
      <c r="BI368" s="239">
        <v>7</v>
      </c>
      <c r="BJ368" s="239">
        <v>98</v>
      </c>
      <c r="BK368" s="239">
        <v>35</v>
      </c>
      <c r="BL368" s="239">
        <v>10</v>
      </c>
      <c r="BM368" s="239">
        <v>20</v>
      </c>
      <c r="CT368" s="239">
        <v>453936</v>
      </c>
      <c r="CU368" s="239">
        <v>4976292</v>
      </c>
      <c r="CV368" s="239">
        <v>44.938566399999999</v>
      </c>
      <c r="CW368" s="239">
        <v>-93.583832900000004</v>
      </c>
      <c r="CX368" s="239" t="s">
        <v>379</v>
      </c>
      <c r="CY368" s="239" t="s">
        <v>3550</v>
      </c>
    </row>
    <row r="369" spans="1:103" x14ac:dyDescent="0.25">
      <c r="A369" s="239">
        <v>10718203</v>
      </c>
      <c r="B369" s="239">
        <v>4</v>
      </c>
      <c r="C369" s="239">
        <v>15</v>
      </c>
      <c r="D369" s="239">
        <v>9.65</v>
      </c>
      <c r="E369" s="239">
        <v>27</v>
      </c>
      <c r="F369" s="239" t="s">
        <v>3469</v>
      </c>
      <c r="H369" s="239" t="s">
        <v>374</v>
      </c>
      <c r="I369" s="239">
        <v>25</v>
      </c>
      <c r="K369" s="239" t="s">
        <v>3551</v>
      </c>
      <c r="L369" s="239">
        <v>110800033</v>
      </c>
      <c r="M369" s="239">
        <v>3</v>
      </c>
      <c r="N369" s="239">
        <v>21</v>
      </c>
      <c r="O369" s="239">
        <v>2011</v>
      </c>
      <c r="P369" s="239" t="s">
        <v>381</v>
      </c>
      <c r="Q369" s="239">
        <v>6</v>
      </c>
      <c r="S369" s="239">
        <v>3</v>
      </c>
      <c r="T369" s="239">
        <v>0</v>
      </c>
      <c r="U369" s="239">
        <v>2</v>
      </c>
      <c r="V369" s="239">
        <v>8</v>
      </c>
      <c r="W369" s="239">
        <v>10</v>
      </c>
      <c r="X369" s="239">
        <v>4</v>
      </c>
      <c r="Y369" s="239">
        <v>2</v>
      </c>
      <c r="Z369" s="239">
        <v>1</v>
      </c>
      <c r="AA369" s="239">
        <v>90</v>
      </c>
      <c r="AB369" s="239">
        <v>1</v>
      </c>
      <c r="AC369" s="239">
        <v>98</v>
      </c>
      <c r="AD369" s="239" t="s">
        <v>2895</v>
      </c>
      <c r="AE369" s="239" t="s">
        <v>3552</v>
      </c>
      <c r="AF369" s="239" t="s">
        <v>2874</v>
      </c>
      <c r="AG369" s="239">
        <v>8</v>
      </c>
      <c r="AH369" s="239">
        <v>2</v>
      </c>
      <c r="AI369" s="239">
        <v>1</v>
      </c>
      <c r="AJ369" s="239">
        <v>4</v>
      </c>
      <c r="AK369" s="239">
        <v>21</v>
      </c>
      <c r="AL369" s="239">
        <v>61</v>
      </c>
      <c r="AM369" s="239" t="s">
        <v>374</v>
      </c>
      <c r="AN369" s="239">
        <v>5</v>
      </c>
      <c r="AO369" s="239">
        <v>1</v>
      </c>
      <c r="AP369" s="239">
        <v>1</v>
      </c>
      <c r="AS369" s="239">
        <v>7</v>
      </c>
      <c r="AT369" s="239">
        <v>98</v>
      </c>
      <c r="AU369" s="239">
        <v>40</v>
      </c>
      <c r="AV369" s="239">
        <v>11</v>
      </c>
      <c r="AW369" s="239">
        <v>21</v>
      </c>
      <c r="AX369" s="239">
        <v>2</v>
      </c>
      <c r="AY369" s="239">
        <v>1</v>
      </c>
      <c r="AZ369" s="239">
        <v>3</v>
      </c>
      <c r="BA369" s="239">
        <v>21</v>
      </c>
      <c r="BB369" s="239">
        <v>44</v>
      </c>
      <c r="BC369" s="239" t="s">
        <v>384</v>
      </c>
      <c r="BD369" s="239">
        <v>5</v>
      </c>
      <c r="BE369" s="239">
        <v>6</v>
      </c>
      <c r="BI369" s="239">
        <v>7</v>
      </c>
      <c r="BJ369" s="239">
        <v>98</v>
      </c>
      <c r="BK369" s="239">
        <v>40</v>
      </c>
      <c r="BL369" s="239">
        <v>11</v>
      </c>
      <c r="BM369" s="239">
        <v>21</v>
      </c>
      <c r="CT369" s="239">
        <v>453951</v>
      </c>
      <c r="CU369" s="239">
        <v>4976295</v>
      </c>
      <c r="CV369" s="239">
        <v>44.938594700000003</v>
      </c>
      <c r="CW369" s="239">
        <v>-93.583641499999999</v>
      </c>
      <c r="CX369" s="239" t="s">
        <v>379</v>
      </c>
      <c r="CY369" s="239" t="s">
        <v>3553</v>
      </c>
    </row>
    <row r="370" spans="1:103" x14ac:dyDescent="0.25">
      <c r="A370" s="239">
        <v>10957121</v>
      </c>
      <c r="B370" s="239">
        <v>4</v>
      </c>
      <c r="C370" s="239">
        <v>15</v>
      </c>
      <c r="D370" s="239">
        <v>9.65</v>
      </c>
      <c r="E370" s="239">
        <v>27</v>
      </c>
      <c r="F370" s="239" t="s">
        <v>3469</v>
      </c>
      <c r="H370" s="239" t="s">
        <v>374</v>
      </c>
      <c r="I370" s="239">
        <v>25</v>
      </c>
      <c r="K370" s="239" t="s">
        <v>3554</v>
      </c>
      <c r="L370" s="239">
        <v>141210100</v>
      </c>
      <c r="M370" s="239">
        <v>5</v>
      </c>
      <c r="N370" s="239">
        <v>1</v>
      </c>
      <c r="O370" s="239">
        <v>2014</v>
      </c>
      <c r="P370" s="239" t="s">
        <v>416</v>
      </c>
      <c r="Q370" s="239">
        <v>15</v>
      </c>
      <c r="S370" s="239">
        <v>5</v>
      </c>
      <c r="T370" s="239">
        <v>0</v>
      </c>
      <c r="U370" s="239">
        <v>1</v>
      </c>
      <c r="V370" s="239">
        <v>7</v>
      </c>
      <c r="W370" s="239">
        <v>25</v>
      </c>
      <c r="X370" s="239">
        <v>2</v>
      </c>
      <c r="Y370" s="239">
        <v>1</v>
      </c>
      <c r="Z370" s="239">
        <v>2</v>
      </c>
      <c r="AB370" s="239">
        <v>1</v>
      </c>
      <c r="AC370" s="239">
        <v>98</v>
      </c>
      <c r="AD370" s="239" t="s">
        <v>2929</v>
      </c>
      <c r="AE370" s="239" t="s">
        <v>3536</v>
      </c>
      <c r="AF370" s="239" t="s">
        <v>2874</v>
      </c>
      <c r="AG370" s="239">
        <v>3</v>
      </c>
      <c r="AH370" s="239">
        <v>2</v>
      </c>
      <c r="AI370" s="239">
        <v>2</v>
      </c>
      <c r="AJ370" s="239">
        <v>3</v>
      </c>
      <c r="AK370" s="239">
        <v>21</v>
      </c>
      <c r="AL370" s="239">
        <v>71</v>
      </c>
      <c r="AM370" s="239" t="s">
        <v>384</v>
      </c>
      <c r="AN370" s="239">
        <v>9</v>
      </c>
      <c r="AO370" s="239">
        <v>15</v>
      </c>
      <c r="AP370" s="239">
        <v>21</v>
      </c>
      <c r="AS370" s="239">
        <v>7</v>
      </c>
      <c r="AT370" s="239">
        <v>98</v>
      </c>
      <c r="AU370" s="239">
        <v>40</v>
      </c>
      <c r="AV370" s="239">
        <v>11</v>
      </c>
      <c r="AW370" s="239">
        <v>21</v>
      </c>
      <c r="CT370" s="239">
        <v>453951</v>
      </c>
      <c r="CU370" s="239">
        <v>4976295</v>
      </c>
      <c r="CV370" s="239">
        <v>44.938594700000003</v>
      </c>
      <c r="CW370" s="239">
        <v>-93.583641499999999</v>
      </c>
      <c r="CX370" s="239" t="s">
        <v>379</v>
      </c>
      <c r="CY370" s="239" t="s">
        <v>3555</v>
      </c>
    </row>
    <row r="371" spans="1:103" x14ac:dyDescent="0.25">
      <c r="A371" s="239">
        <v>10967406</v>
      </c>
      <c r="B371" s="239">
        <v>4</v>
      </c>
      <c r="C371" s="239">
        <v>15</v>
      </c>
      <c r="D371" s="239">
        <v>9.65</v>
      </c>
      <c r="E371" s="239">
        <v>27</v>
      </c>
      <c r="F371" s="239" t="s">
        <v>3469</v>
      </c>
      <c r="H371" s="239" t="s">
        <v>374</v>
      </c>
      <c r="I371" s="239">
        <v>25</v>
      </c>
      <c r="K371" s="239" t="s">
        <v>3556</v>
      </c>
      <c r="L371" s="239">
        <v>141730096</v>
      </c>
      <c r="M371" s="239">
        <v>6</v>
      </c>
      <c r="N371" s="239">
        <v>22</v>
      </c>
      <c r="O371" s="239">
        <v>2014</v>
      </c>
      <c r="P371" s="239" t="s">
        <v>389</v>
      </c>
      <c r="Q371" s="239">
        <v>16</v>
      </c>
      <c r="R371" s="239" t="s">
        <v>376</v>
      </c>
      <c r="S371" s="239">
        <v>5</v>
      </c>
      <c r="T371" s="239">
        <v>0</v>
      </c>
      <c r="U371" s="239">
        <v>1</v>
      </c>
      <c r="W371" s="239">
        <v>93</v>
      </c>
      <c r="X371" s="239">
        <v>2</v>
      </c>
      <c r="Y371" s="239">
        <v>1</v>
      </c>
      <c r="Z371" s="239">
        <v>1</v>
      </c>
      <c r="AA371" s="239">
        <v>1</v>
      </c>
      <c r="AB371" s="239">
        <v>1</v>
      </c>
      <c r="AC371" s="239">
        <v>98</v>
      </c>
      <c r="AD371" s="239" t="s">
        <v>2922</v>
      </c>
      <c r="AE371" s="239" t="s">
        <v>3557</v>
      </c>
      <c r="AF371" s="239" t="s">
        <v>2874</v>
      </c>
      <c r="AG371" s="239">
        <v>4</v>
      </c>
      <c r="AH371" s="239">
        <v>2</v>
      </c>
      <c r="AI371" s="239">
        <v>2</v>
      </c>
      <c r="AJ371" s="239">
        <v>4</v>
      </c>
      <c r="AK371" s="239">
        <v>21</v>
      </c>
      <c r="AL371" s="239">
        <v>56</v>
      </c>
      <c r="AM371" s="239" t="s">
        <v>384</v>
      </c>
      <c r="AN371" s="239">
        <v>5</v>
      </c>
      <c r="AO371" s="239">
        <v>15</v>
      </c>
      <c r="AS371" s="239">
        <v>7</v>
      </c>
      <c r="AT371" s="239">
        <v>98</v>
      </c>
      <c r="AU371" s="239">
        <v>35</v>
      </c>
      <c r="AV371" s="239">
        <v>10</v>
      </c>
      <c r="AW371" s="239">
        <v>21</v>
      </c>
      <c r="CT371" s="239">
        <v>453951</v>
      </c>
      <c r="CU371" s="239">
        <v>4976295</v>
      </c>
      <c r="CV371" s="239">
        <v>44.938594700000003</v>
      </c>
      <c r="CW371" s="239">
        <v>-93.583641499999999</v>
      </c>
      <c r="CX371" s="239" t="s">
        <v>379</v>
      </c>
      <c r="CY371" s="239" t="s">
        <v>3558</v>
      </c>
    </row>
    <row r="372" spans="1:103" x14ac:dyDescent="0.25">
      <c r="A372" s="239">
        <v>10982870</v>
      </c>
      <c r="B372" s="239">
        <v>4</v>
      </c>
      <c r="C372" s="239">
        <v>15</v>
      </c>
      <c r="D372" s="239">
        <v>9.65</v>
      </c>
      <c r="E372" s="239">
        <v>27</v>
      </c>
      <c r="F372" s="239" t="s">
        <v>3469</v>
      </c>
      <c r="H372" s="239" t="s">
        <v>374</v>
      </c>
      <c r="I372" s="239">
        <v>25</v>
      </c>
      <c r="K372" s="239" t="s">
        <v>3559</v>
      </c>
      <c r="L372" s="239">
        <v>142460193</v>
      </c>
      <c r="M372" s="239">
        <v>9</v>
      </c>
      <c r="N372" s="239">
        <v>1</v>
      </c>
      <c r="O372" s="239">
        <v>2014</v>
      </c>
      <c r="P372" s="239" t="s">
        <v>381</v>
      </c>
      <c r="Q372" s="239">
        <v>17</v>
      </c>
      <c r="S372" s="239">
        <v>5</v>
      </c>
      <c r="T372" s="239">
        <v>0</v>
      </c>
      <c r="U372" s="239">
        <v>1</v>
      </c>
      <c r="V372" s="239">
        <v>7</v>
      </c>
      <c r="W372" s="239">
        <v>45</v>
      </c>
      <c r="X372" s="239">
        <v>2</v>
      </c>
      <c r="Y372" s="239">
        <v>1</v>
      </c>
      <c r="Z372" s="239">
        <v>1</v>
      </c>
      <c r="AA372" s="239">
        <v>1</v>
      </c>
      <c r="AB372" s="239">
        <v>1</v>
      </c>
      <c r="AC372" s="239">
        <v>98</v>
      </c>
      <c r="AD372" s="239" t="s">
        <v>2872</v>
      </c>
      <c r="AE372" s="239" t="s">
        <v>3536</v>
      </c>
      <c r="AF372" s="239" t="s">
        <v>2874</v>
      </c>
      <c r="AG372" s="239">
        <v>3</v>
      </c>
      <c r="AH372" s="239">
        <v>2</v>
      </c>
      <c r="AI372" s="239">
        <v>4</v>
      </c>
      <c r="AJ372" s="239">
        <v>7</v>
      </c>
      <c r="AK372" s="239">
        <v>21</v>
      </c>
      <c r="AL372" s="239">
        <v>34</v>
      </c>
      <c r="AM372" s="239" t="s">
        <v>374</v>
      </c>
      <c r="AN372" s="239">
        <v>5</v>
      </c>
      <c r="AS372" s="239">
        <v>5</v>
      </c>
      <c r="AT372" s="239">
        <v>98</v>
      </c>
      <c r="AU372" s="239">
        <v>35</v>
      </c>
      <c r="AV372" s="239">
        <v>10</v>
      </c>
      <c r="AW372" s="239">
        <v>21</v>
      </c>
      <c r="CT372" s="239">
        <v>453951</v>
      </c>
      <c r="CU372" s="239">
        <v>4976295</v>
      </c>
      <c r="CV372" s="239">
        <v>44.938594700000003</v>
      </c>
      <c r="CW372" s="239">
        <v>-93.583641499999999</v>
      </c>
      <c r="CX372" s="239" t="s">
        <v>379</v>
      </c>
      <c r="CY372" s="239" t="s">
        <v>3560</v>
      </c>
    </row>
    <row r="373" spans="1:103" x14ac:dyDescent="0.25">
      <c r="A373" s="239">
        <v>703195</v>
      </c>
      <c r="B373" s="239">
        <v>4</v>
      </c>
      <c r="C373" s="239">
        <v>15</v>
      </c>
      <c r="D373" s="239">
        <v>9.6539999999999999</v>
      </c>
      <c r="E373" s="239">
        <v>27</v>
      </c>
      <c r="F373" s="239" t="s">
        <v>3469</v>
      </c>
      <c r="H373" s="239" t="s">
        <v>374</v>
      </c>
      <c r="I373" s="239">
        <v>25</v>
      </c>
      <c r="K373" s="239">
        <v>19002781</v>
      </c>
      <c r="M373" s="239">
        <v>4</v>
      </c>
      <c r="N373" s="239">
        <v>11</v>
      </c>
      <c r="O373" s="239">
        <v>2019</v>
      </c>
      <c r="P373" s="239" t="s">
        <v>416</v>
      </c>
      <c r="Q373" s="239">
        <v>16</v>
      </c>
      <c r="S373" s="239">
        <v>5</v>
      </c>
      <c r="T373" s="239">
        <v>0</v>
      </c>
      <c r="U373" s="239">
        <v>1</v>
      </c>
      <c r="W373" s="239">
        <v>50</v>
      </c>
      <c r="X373" s="239">
        <v>4</v>
      </c>
      <c r="Y373" s="239">
        <v>1</v>
      </c>
      <c r="Z373" s="239">
        <v>4</v>
      </c>
      <c r="AB373" s="239">
        <v>2</v>
      </c>
      <c r="AC373" s="239">
        <v>98</v>
      </c>
      <c r="AD373" s="239" t="s">
        <v>2895</v>
      </c>
      <c r="AF373" s="239" t="s">
        <v>2874</v>
      </c>
      <c r="AG373" s="239">
        <v>3</v>
      </c>
      <c r="AH373" s="239">
        <v>2</v>
      </c>
      <c r="AI373" s="239">
        <v>2</v>
      </c>
      <c r="AJ373" s="239">
        <v>3</v>
      </c>
      <c r="AK373" s="239">
        <v>21</v>
      </c>
      <c r="AL373" s="239">
        <v>57</v>
      </c>
      <c r="AM373" s="239" t="s">
        <v>374</v>
      </c>
      <c r="AN373" s="239">
        <v>5</v>
      </c>
      <c r="AO373" s="239">
        <v>90</v>
      </c>
      <c r="AS373" s="239">
        <v>12</v>
      </c>
      <c r="AT373" s="239">
        <v>9</v>
      </c>
      <c r="AU373" s="239">
        <v>40</v>
      </c>
      <c r="AV373" s="239">
        <v>12</v>
      </c>
      <c r="AW373" s="239">
        <v>21</v>
      </c>
      <c r="CT373" s="239">
        <v>453956.36965597799</v>
      </c>
      <c r="CU373" s="239">
        <v>4976296.7907024398</v>
      </c>
      <c r="CV373" s="239">
        <v>44.938613369999999</v>
      </c>
      <c r="CW373" s="239">
        <v>-93.583573790000003</v>
      </c>
      <c r="CX373" s="239" t="s">
        <v>379</v>
      </c>
      <c r="CY373" s="239" t="s">
        <v>3561</v>
      </c>
    </row>
    <row r="374" spans="1:103" x14ac:dyDescent="0.25">
      <c r="A374" s="239">
        <v>473695</v>
      </c>
      <c r="B374" s="239">
        <v>4</v>
      </c>
      <c r="C374" s="239">
        <v>15</v>
      </c>
      <c r="D374" s="239">
        <v>9.6549999999999994</v>
      </c>
      <c r="E374" s="239">
        <v>27</v>
      </c>
      <c r="F374" s="239" t="s">
        <v>3469</v>
      </c>
      <c r="H374" s="239" t="s">
        <v>374</v>
      </c>
      <c r="I374" s="239">
        <v>25</v>
      </c>
      <c r="K374" s="239" t="s">
        <v>3562</v>
      </c>
      <c r="M374" s="239">
        <v>6</v>
      </c>
      <c r="N374" s="239">
        <v>30</v>
      </c>
      <c r="O374" s="239">
        <v>2017</v>
      </c>
      <c r="P374" s="239" t="s">
        <v>383</v>
      </c>
      <c r="Q374" s="239">
        <v>13</v>
      </c>
      <c r="R374" s="239" t="s">
        <v>393</v>
      </c>
      <c r="S374" s="239">
        <v>4</v>
      </c>
      <c r="T374" s="239">
        <v>0</v>
      </c>
      <c r="U374" s="239">
        <v>2</v>
      </c>
      <c r="V374" s="239">
        <v>12</v>
      </c>
      <c r="W374" s="239">
        <v>10</v>
      </c>
      <c r="X374" s="239">
        <v>4</v>
      </c>
      <c r="Y374" s="239">
        <v>1</v>
      </c>
      <c r="Z374" s="239">
        <v>1</v>
      </c>
      <c r="AB374" s="239">
        <v>1</v>
      </c>
      <c r="AC374" s="239">
        <v>98</v>
      </c>
      <c r="AD374" s="239" t="s">
        <v>2895</v>
      </c>
      <c r="AF374" s="239" t="s">
        <v>2874</v>
      </c>
      <c r="AG374" s="239">
        <v>7</v>
      </c>
      <c r="AH374" s="239">
        <v>2</v>
      </c>
      <c r="AI374" s="239">
        <v>3</v>
      </c>
      <c r="AJ374" s="239">
        <v>3</v>
      </c>
      <c r="AK374" s="239">
        <v>21</v>
      </c>
      <c r="AL374" s="239">
        <v>32</v>
      </c>
      <c r="AM374" s="239" t="s">
        <v>374</v>
      </c>
      <c r="AN374" s="239">
        <v>5</v>
      </c>
      <c r="AO374" s="239">
        <v>1</v>
      </c>
      <c r="AS374" s="239">
        <v>12</v>
      </c>
      <c r="AT374" s="239">
        <v>9</v>
      </c>
      <c r="AU374" s="239">
        <v>40</v>
      </c>
      <c r="AV374" s="239">
        <v>12</v>
      </c>
      <c r="AW374" s="239">
        <v>21</v>
      </c>
      <c r="AX374" s="239">
        <v>2</v>
      </c>
      <c r="AY374" s="239">
        <v>3</v>
      </c>
      <c r="AZ374" s="239">
        <v>3</v>
      </c>
      <c r="BA374" s="239">
        <v>21</v>
      </c>
      <c r="BB374" s="239">
        <v>39</v>
      </c>
      <c r="BC374" s="239" t="s">
        <v>374</v>
      </c>
      <c r="BD374" s="239">
        <v>5</v>
      </c>
      <c r="BE374" s="239">
        <v>90</v>
      </c>
      <c r="BI374" s="239">
        <v>12</v>
      </c>
      <c r="BJ374" s="239">
        <v>9</v>
      </c>
      <c r="BK374" s="239">
        <v>40</v>
      </c>
      <c r="BL374" s="239">
        <v>12</v>
      </c>
      <c r="BM374" s="239">
        <v>21</v>
      </c>
      <c r="CT374" s="239">
        <v>453954.182417106</v>
      </c>
      <c r="CU374" s="239">
        <v>4976295.1722325804</v>
      </c>
      <c r="CV374" s="239">
        <v>44.938598659999997</v>
      </c>
      <c r="CW374" s="239">
        <v>-93.583601360000003</v>
      </c>
      <c r="CX374" s="239" t="s">
        <v>379</v>
      </c>
      <c r="CY374" s="239" t="s">
        <v>3563</v>
      </c>
    </row>
    <row r="375" spans="1:103" x14ac:dyDescent="0.25">
      <c r="A375" s="239">
        <v>10867997</v>
      </c>
      <c r="B375" s="239">
        <v>4</v>
      </c>
      <c r="C375" s="239">
        <v>15</v>
      </c>
      <c r="D375" s="239">
        <v>9.6560000000000006</v>
      </c>
      <c r="E375" s="239">
        <v>27</v>
      </c>
      <c r="F375" s="239" t="s">
        <v>3469</v>
      </c>
      <c r="H375" s="239" t="s">
        <v>374</v>
      </c>
      <c r="I375" s="239">
        <v>25</v>
      </c>
      <c r="K375" s="239" t="s">
        <v>3564</v>
      </c>
      <c r="L375" s="239">
        <v>130630040</v>
      </c>
      <c r="M375" s="239">
        <v>3</v>
      </c>
      <c r="N375" s="239">
        <v>4</v>
      </c>
      <c r="O375" s="239">
        <v>2013</v>
      </c>
      <c r="P375" s="239" t="s">
        <v>381</v>
      </c>
      <c r="Q375" s="239">
        <v>6</v>
      </c>
      <c r="S375" s="239">
        <v>4</v>
      </c>
      <c r="T375" s="239">
        <v>0</v>
      </c>
      <c r="U375" s="239">
        <v>3</v>
      </c>
      <c r="V375" s="239">
        <v>8</v>
      </c>
      <c r="W375" s="239">
        <v>10</v>
      </c>
      <c r="X375" s="239">
        <v>2</v>
      </c>
      <c r="Y375" s="239">
        <v>2</v>
      </c>
      <c r="Z375" s="239">
        <v>2</v>
      </c>
      <c r="AA375" s="239">
        <v>4</v>
      </c>
      <c r="AB375" s="239">
        <v>3</v>
      </c>
      <c r="AC375" s="239">
        <v>98</v>
      </c>
      <c r="AD375" s="239" t="s">
        <v>3302</v>
      </c>
      <c r="AE375" s="239" t="s">
        <v>3565</v>
      </c>
      <c r="AF375" s="239" t="s">
        <v>2874</v>
      </c>
      <c r="AG375" s="239">
        <v>8</v>
      </c>
      <c r="AH375" s="239">
        <v>2</v>
      </c>
      <c r="AI375" s="239">
        <v>4</v>
      </c>
      <c r="AJ375" s="239">
        <v>3</v>
      </c>
      <c r="AK375" s="239">
        <v>21</v>
      </c>
      <c r="AL375" s="239">
        <v>32</v>
      </c>
      <c r="AM375" s="239" t="s">
        <v>384</v>
      </c>
      <c r="AN375" s="239">
        <v>5</v>
      </c>
      <c r="AO375" s="239">
        <v>16</v>
      </c>
      <c r="AP375" s="239">
        <v>72</v>
      </c>
      <c r="AS375" s="239">
        <v>7</v>
      </c>
      <c r="AT375" s="239">
        <v>98</v>
      </c>
      <c r="AU375" s="239">
        <v>40</v>
      </c>
      <c r="AV375" s="239">
        <v>10</v>
      </c>
      <c r="AW375" s="239">
        <v>21</v>
      </c>
      <c r="AX375" s="239">
        <v>2</v>
      </c>
      <c r="AY375" s="239">
        <v>4</v>
      </c>
      <c r="AZ375" s="239">
        <v>4</v>
      </c>
      <c r="BA375" s="239">
        <v>21</v>
      </c>
      <c r="BB375" s="239">
        <v>59</v>
      </c>
      <c r="BC375" s="239" t="s">
        <v>384</v>
      </c>
      <c r="BD375" s="239">
        <v>5</v>
      </c>
      <c r="BE375" s="239">
        <v>1</v>
      </c>
      <c r="BI375" s="239">
        <v>7</v>
      </c>
      <c r="BJ375" s="239">
        <v>98</v>
      </c>
      <c r="BK375" s="239">
        <v>40</v>
      </c>
      <c r="BL375" s="239">
        <v>10</v>
      </c>
      <c r="BM375" s="239">
        <v>21</v>
      </c>
      <c r="BN375" s="239">
        <v>2</v>
      </c>
      <c r="BO375" s="239">
        <v>2</v>
      </c>
      <c r="BP375" s="239">
        <v>3</v>
      </c>
      <c r="BQ375" s="239">
        <v>21</v>
      </c>
      <c r="BR375" s="239">
        <v>23</v>
      </c>
      <c r="BS375" s="239" t="s">
        <v>384</v>
      </c>
      <c r="BT375" s="239">
        <v>5</v>
      </c>
      <c r="BU375" s="239">
        <v>1</v>
      </c>
      <c r="BY375" s="239">
        <v>7</v>
      </c>
      <c r="BZ375" s="239">
        <v>98</v>
      </c>
      <c r="CA375" s="239">
        <v>40</v>
      </c>
      <c r="CB375" s="239">
        <v>10</v>
      </c>
      <c r="CC375" s="239">
        <v>21</v>
      </c>
      <c r="CT375" s="239">
        <v>453959</v>
      </c>
      <c r="CU375" s="239">
        <v>4976299</v>
      </c>
      <c r="CV375" s="239">
        <v>44.938634499999999</v>
      </c>
      <c r="CW375" s="239">
        <v>-93.583538500000003</v>
      </c>
      <c r="CX375" s="239" t="s">
        <v>379</v>
      </c>
      <c r="CY375" s="239" t="s">
        <v>3566</v>
      </c>
    </row>
    <row r="376" spans="1:103" x14ac:dyDescent="0.25">
      <c r="A376" s="239">
        <v>10836923</v>
      </c>
      <c r="B376" s="239">
        <v>4</v>
      </c>
      <c r="C376" s="239">
        <v>15</v>
      </c>
      <c r="D376" s="239">
        <v>9.6709999999999994</v>
      </c>
      <c r="E376" s="239">
        <v>27</v>
      </c>
      <c r="F376" s="239" t="s">
        <v>3469</v>
      </c>
      <c r="H376" s="239" t="s">
        <v>374</v>
      </c>
      <c r="I376" s="239">
        <v>25</v>
      </c>
      <c r="K376" s="239">
        <v>12009542</v>
      </c>
      <c r="L376" s="239">
        <v>123290019</v>
      </c>
      <c r="M376" s="239">
        <v>11</v>
      </c>
      <c r="N376" s="239">
        <v>23</v>
      </c>
      <c r="O376" s="239">
        <v>2012</v>
      </c>
      <c r="P376" s="239" t="s">
        <v>383</v>
      </c>
      <c r="Q376" s="239">
        <v>5</v>
      </c>
      <c r="S376" s="239">
        <v>5</v>
      </c>
      <c r="T376" s="239">
        <v>0</v>
      </c>
      <c r="U376" s="239">
        <v>1</v>
      </c>
      <c r="V376" s="239">
        <v>7</v>
      </c>
      <c r="W376" s="239">
        <v>69</v>
      </c>
      <c r="X376" s="239">
        <v>2</v>
      </c>
      <c r="Y376" s="239">
        <v>4</v>
      </c>
      <c r="Z376" s="239">
        <v>2</v>
      </c>
      <c r="AA376" s="239">
        <v>5</v>
      </c>
      <c r="AB376" s="239">
        <v>5</v>
      </c>
      <c r="AC376" s="239">
        <v>98</v>
      </c>
      <c r="AD376" s="239" t="s">
        <v>3567</v>
      </c>
      <c r="AE376" s="239" t="s">
        <v>3565</v>
      </c>
      <c r="AF376" s="239" t="s">
        <v>2874</v>
      </c>
      <c r="AG376" s="239">
        <v>3</v>
      </c>
      <c r="AH376" s="239">
        <v>2</v>
      </c>
      <c r="AI376" s="239">
        <v>2</v>
      </c>
      <c r="AJ376" s="239">
        <v>4</v>
      </c>
      <c r="AK376" s="239">
        <v>21</v>
      </c>
      <c r="AL376" s="239">
        <v>27</v>
      </c>
      <c r="AM376" s="239" t="s">
        <v>374</v>
      </c>
      <c r="AN376" s="239">
        <v>5</v>
      </c>
      <c r="AS376" s="239">
        <v>7</v>
      </c>
      <c r="AT376" s="239">
        <v>98</v>
      </c>
      <c r="AU376" s="239">
        <v>40</v>
      </c>
      <c r="AV376" s="239">
        <v>10</v>
      </c>
      <c r="AW376" s="239">
        <v>21</v>
      </c>
      <c r="CT376" s="239">
        <v>453980</v>
      </c>
      <c r="CU376" s="239">
        <v>4976310</v>
      </c>
      <c r="CV376" s="239">
        <v>44.9387373</v>
      </c>
      <c r="CW376" s="239">
        <v>-93.583273000000005</v>
      </c>
      <c r="CX376" s="239" t="s">
        <v>379</v>
      </c>
      <c r="CY376" s="239" t="s">
        <v>3568</v>
      </c>
    </row>
    <row r="377" spans="1:103" x14ac:dyDescent="0.25">
      <c r="A377" s="239">
        <v>11029011</v>
      </c>
      <c r="B377" s="239">
        <v>4</v>
      </c>
      <c r="C377" s="239">
        <v>15</v>
      </c>
      <c r="D377" s="239">
        <v>9.6720000000000006</v>
      </c>
      <c r="E377" s="239">
        <v>27</v>
      </c>
      <c r="F377" s="239" t="s">
        <v>3469</v>
      </c>
      <c r="H377" s="239" t="s">
        <v>374</v>
      </c>
      <c r="I377" s="239">
        <v>25</v>
      </c>
      <c r="K377" s="239" t="s">
        <v>3569</v>
      </c>
      <c r="L377" s="239">
        <v>150620219</v>
      </c>
      <c r="M377" s="239">
        <v>3</v>
      </c>
      <c r="N377" s="239">
        <v>3</v>
      </c>
      <c r="O377" s="239">
        <v>2015</v>
      </c>
      <c r="P377" s="239" t="s">
        <v>391</v>
      </c>
      <c r="Q377" s="239">
        <v>15</v>
      </c>
      <c r="S377" s="239">
        <v>1</v>
      </c>
      <c r="T377" s="239">
        <v>1</v>
      </c>
      <c r="U377" s="239">
        <v>2</v>
      </c>
      <c r="V377" s="239">
        <v>8</v>
      </c>
      <c r="W377" s="239">
        <v>69</v>
      </c>
      <c r="X377" s="239">
        <v>4</v>
      </c>
      <c r="Y377" s="239">
        <v>1</v>
      </c>
      <c r="Z377" s="239">
        <v>2</v>
      </c>
      <c r="AA377" s="239">
        <v>7</v>
      </c>
      <c r="AB377" s="239">
        <v>2</v>
      </c>
      <c r="AC377" s="239">
        <v>98</v>
      </c>
      <c r="AD377" s="239" t="s">
        <v>3016</v>
      </c>
      <c r="AE377" s="239" t="s">
        <v>3549</v>
      </c>
      <c r="AF377" s="239" t="s">
        <v>2874</v>
      </c>
      <c r="AG377" s="239">
        <v>8</v>
      </c>
      <c r="AH377" s="239">
        <v>2</v>
      </c>
      <c r="AI377" s="239">
        <v>2</v>
      </c>
      <c r="AJ377" s="239">
        <v>5</v>
      </c>
      <c r="AK377" s="239">
        <v>29</v>
      </c>
      <c r="AL377" s="239">
        <v>47</v>
      </c>
      <c r="AM377" s="239" t="s">
        <v>384</v>
      </c>
      <c r="AN377" s="239">
        <v>99</v>
      </c>
      <c r="AO377" s="239">
        <v>7</v>
      </c>
      <c r="AP377" s="239">
        <v>15</v>
      </c>
      <c r="AS377" s="239">
        <v>7</v>
      </c>
      <c r="AU377" s="239">
        <v>40</v>
      </c>
      <c r="AV377" s="239">
        <v>10</v>
      </c>
      <c r="AW377" s="239">
        <v>21</v>
      </c>
      <c r="AX377" s="239">
        <v>2</v>
      </c>
      <c r="AY377" s="239">
        <v>44</v>
      </c>
      <c r="AZ377" s="239">
        <v>5</v>
      </c>
      <c r="BA377" s="239">
        <v>21</v>
      </c>
      <c r="BB377" s="239">
        <v>52</v>
      </c>
      <c r="BC377" s="239" t="s">
        <v>374</v>
      </c>
      <c r="BD377" s="239">
        <v>99</v>
      </c>
      <c r="BE377" s="239">
        <v>1</v>
      </c>
      <c r="BF377" s="239">
        <v>1</v>
      </c>
      <c r="BI377" s="239">
        <v>7</v>
      </c>
      <c r="BK377" s="239">
        <v>40</v>
      </c>
      <c r="BL377" s="239">
        <v>10</v>
      </c>
      <c r="BM377" s="239">
        <v>21</v>
      </c>
      <c r="CT377" s="239">
        <v>453982</v>
      </c>
      <c r="CU377" s="239">
        <v>4976311</v>
      </c>
      <c r="CV377" s="239">
        <v>44.9387452</v>
      </c>
      <c r="CW377" s="239">
        <v>-93.583252599999994</v>
      </c>
      <c r="CX377" s="239" t="s">
        <v>379</v>
      </c>
      <c r="CY377" s="239" t="s">
        <v>3570</v>
      </c>
    </row>
    <row r="378" spans="1:103" x14ac:dyDescent="0.25">
      <c r="A378" s="239">
        <v>514439</v>
      </c>
      <c r="B378" s="239">
        <v>4</v>
      </c>
      <c r="C378" s="239">
        <v>15</v>
      </c>
      <c r="D378" s="239">
        <v>9.6769999999999996</v>
      </c>
      <c r="E378" s="239">
        <v>27</v>
      </c>
      <c r="F378" s="239" t="s">
        <v>3469</v>
      </c>
      <c r="H378" s="239" t="s">
        <v>374</v>
      </c>
      <c r="I378" s="239">
        <v>25</v>
      </c>
      <c r="K378" s="239">
        <v>17012845</v>
      </c>
      <c r="M378" s="239">
        <v>11</v>
      </c>
      <c r="N378" s="239">
        <v>3</v>
      </c>
      <c r="O378" s="239">
        <v>2017</v>
      </c>
      <c r="P378" s="239" t="s">
        <v>383</v>
      </c>
      <c r="Q378" s="239">
        <v>21</v>
      </c>
      <c r="R378" s="239" t="s">
        <v>376</v>
      </c>
      <c r="S378" s="239">
        <v>5</v>
      </c>
      <c r="T378" s="239">
        <v>0</v>
      </c>
      <c r="U378" s="239">
        <v>2</v>
      </c>
      <c r="V378" s="239">
        <v>12</v>
      </c>
      <c r="W378" s="239">
        <v>10</v>
      </c>
      <c r="X378" s="239">
        <v>2</v>
      </c>
      <c r="Y378" s="239">
        <v>7</v>
      </c>
      <c r="Z378" s="239">
        <v>2</v>
      </c>
      <c r="AB378" s="239">
        <v>2</v>
      </c>
      <c r="AC378" s="239">
        <v>98</v>
      </c>
      <c r="AD378" s="239" t="s">
        <v>2895</v>
      </c>
      <c r="AF378" s="239" t="s">
        <v>2874</v>
      </c>
      <c r="AG378" s="239">
        <v>7</v>
      </c>
      <c r="AH378" s="239">
        <v>2</v>
      </c>
      <c r="AI378" s="239">
        <v>2</v>
      </c>
      <c r="AJ378" s="239">
        <v>4</v>
      </c>
      <c r="AK378" s="239">
        <v>34</v>
      </c>
      <c r="AL378" s="239">
        <v>47</v>
      </c>
      <c r="AM378" s="239" t="s">
        <v>374</v>
      </c>
      <c r="AN378" s="239">
        <v>5</v>
      </c>
      <c r="AO378" s="239">
        <v>1</v>
      </c>
      <c r="AS378" s="239">
        <v>12</v>
      </c>
      <c r="AT378" s="239">
        <v>9</v>
      </c>
      <c r="AU378" s="239">
        <v>40</v>
      </c>
      <c r="AV378" s="239">
        <v>13</v>
      </c>
      <c r="AW378" s="239">
        <v>21</v>
      </c>
      <c r="AX378" s="239">
        <v>2</v>
      </c>
      <c r="AY378" s="239">
        <v>2</v>
      </c>
      <c r="AZ378" s="239">
        <v>4</v>
      </c>
      <c r="BA378" s="239">
        <v>21</v>
      </c>
      <c r="BB378" s="239">
        <v>24</v>
      </c>
      <c r="BC378" s="239" t="s">
        <v>384</v>
      </c>
      <c r="BD378" s="239">
        <v>5</v>
      </c>
      <c r="BE378" s="239">
        <v>70</v>
      </c>
      <c r="BI378" s="239">
        <v>12</v>
      </c>
      <c r="BJ378" s="239">
        <v>9</v>
      </c>
      <c r="BK378" s="239">
        <v>40</v>
      </c>
      <c r="BL378" s="239">
        <v>13</v>
      </c>
      <c r="BM378" s="239">
        <v>21</v>
      </c>
      <c r="CT378" s="239">
        <v>453980.723805563</v>
      </c>
      <c r="CU378" s="239">
        <v>4976320.4894830398</v>
      </c>
      <c r="CV378" s="239">
        <v>44.938828270000002</v>
      </c>
      <c r="CW378" s="239">
        <v>-93.583267289999995</v>
      </c>
      <c r="CX378" s="239" t="s">
        <v>379</v>
      </c>
      <c r="CY378" s="239" t="s">
        <v>3571</v>
      </c>
    </row>
    <row r="379" spans="1:103" x14ac:dyDescent="0.25">
      <c r="A379" s="239">
        <v>697961</v>
      </c>
      <c r="B379" s="239">
        <v>4</v>
      </c>
      <c r="C379" s="239">
        <v>15</v>
      </c>
      <c r="D379" s="239">
        <v>9.6959999999999997</v>
      </c>
      <c r="E379" s="239">
        <v>27</v>
      </c>
      <c r="F379" s="239" t="s">
        <v>3469</v>
      </c>
      <c r="H379" s="239" t="s">
        <v>374</v>
      </c>
      <c r="I379" s="239">
        <v>25</v>
      </c>
      <c r="K379" s="239">
        <v>19002021</v>
      </c>
      <c r="M379" s="239">
        <v>3</v>
      </c>
      <c r="N379" s="239">
        <v>15</v>
      </c>
      <c r="O379" s="239">
        <v>2019</v>
      </c>
      <c r="P379" s="239" t="s">
        <v>383</v>
      </c>
      <c r="Q379" s="239">
        <v>9</v>
      </c>
      <c r="S379" s="239">
        <v>5</v>
      </c>
      <c r="T379" s="239">
        <v>0</v>
      </c>
      <c r="U379" s="239">
        <v>1</v>
      </c>
      <c r="W379" s="239">
        <v>25</v>
      </c>
      <c r="X379" s="239">
        <v>2</v>
      </c>
      <c r="Y379" s="239">
        <v>1</v>
      </c>
      <c r="Z379" s="239">
        <v>1</v>
      </c>
      <c r="AA379" s="239">
        <v>99</v>
      </c>
      <c r="AB379" s="239">
        <v>2</v>
      </c>
      <c r="AC379" s="239">
        <v>98</v>
      </c>
      <c r="AD379" s="239" t="s">
        <v>2895</v>
      </c>
      <c r="AF379" s="239" t="s">
        <v>2874</v>
      </c>
      <c r="AG379" s="239">
        <v>4</v>
      </c>
      <c r="AH379" s="239">
        <v>2</v>
      </c>
      <c r="AI379" s="239">
        <v>2</v>
      </c>
      <c r="AJ379" s="239">
        <v>3</v>
      </c>
      <c r="AK379" s="239">
        <v>21</v>
      </c>
      <c r="AL379" s="239">
        <v>56</v>
      </c>
      <c r="AM379" s="239" t="s">
        <v>384</v>
      </c>
      <c r="AN379" s="239">
        <v>5</v>
      </c>
      <c r="AO379" s="239">
        <v>62</v>
      </c>
      <c r="AS379" s="239">
        <v>12</v>
      </c>
      <c r="AT379" s="239">
        <v>9</v>
      </c>
      <c r="AU379" s="239">
        <v>35</v>
      </c>
      <c r="AV379" s="239">
        <v>12</v>
      </c>
      <c r="AW379" s="239">
        <v>21</v>
      </c>
      <c r="CT379" s="239">
        <v>454020.13436684001</v>
      </c>
      <c r="CU379" s="239">
        <v>4976323.9348081499</v>
      </c>
      <c r="CV379" s="239">
        <v>44.93886183</v>
      </c>
      <c r="CW379" s="239">
        <v>-93.582768119999997</v>
      </c>
      <c r="CX379" s="239" t="s">
        <v>379</v>
      </c>
      <c r="CY379" s="239" t="s">
        <v>3572</v>
      </c>
    </row>
    <row r="380" spans="1:103" x14ac:dyDescent="0.25">
      <c r="A380" s="239">
        <v>736116</v>
      </c>
      <c r="B380" s="239">
        <v>4</v>
      </c>
      <c r="C380" s="239">
        <v>15</v>
      </c>
      <c r="D380" s="239">
        <v>9.7210000000000001</v>
      </c>
      <c r="E380" s="239">
        <v>27</v>
      </c>
      <c r="F380" s="239" t="s">
        <v>3469</v>
      </c>
      <c r="H380" s="239" t="s">
        <v>374</v>
      </c>
      <c r="I380" s="239">
        <v>25</v>
      </c>
      <c r="K380" s="239">
        <v>19006764</v>
      </c>
      <c r="M380" s="239">
        <v>7</v>
      </c>
      <c r="N380" s="239">
        <v>25</v>
      </c>
      <c r="O380" s="239">
        <v>2019</v>
      </c>
      <c r="P380" s="239" t="s">
        <v>416</v>
      </c>
      <c r="Q380" s="239">
        <v>23</v>
      </c>
      <c r="S380" s="239">
        <v>5</v>
      </c>
      <c r="T380" s="239">
        <v>0</v>
      </c>
      <c r="U380" s="239">
        <v>1</v>
      </c>
      <c r="W380" s="239">
        <v>32</v>
      </c>
      <c r="X380" s="239">
        <v>3</v>
      </c>
      <c r="Y380" s="239">
        <v>7</v>
      </c>
      <c r="Z380" s="239">
        <v>1</v>
      </c>
      <c r="AB380" s="239">
        <v>1</v>
      </c>
      <c r="AC380" s="239">
        <v>98</v>
      </c>
      <c r="AD380" s="239" t="s">
        <v>2895</v>
      </c>
      <c r="AF380" s="239" t="s">
        <v>2874</v>
      </c>
      <c r="AG380" s="239">
        <v>3</v>
      </c>
      <c r="AH380" s="239">
        <v>2</v>
      </c>
      <c r="AI380" s="239">
        <v>4</v>
      </c>
      <c r="AJ380" s="239">
        <v>3</v>
      </c>
      <c r="AK380" s="239">
        <v>21</v>
      </c>
      <c r="AL380" s="239">
        <v>42</v>
      </c>
      <c r="AM380" s="239" t="s">
        <v>384</v>
      </c>
      <c r="AN380" s="239">
        <v>10</v>
      </c>
      <c r="AO380" s="239">
        <v>70</v>
      </c>
      <c r="AS380" s="239">
        <v>12</v>
      </c>
      <c r="AT380" s="239">
        <v>9</v>
      </c>
      <c r="AU380" s="239">
        <v>40</v>
      </c>
      <c r="AV380" s="239">
        <v>12</v>
      </c>
      <c r="AW380" s="239">
        <v>21</v>
      </c>
      <c r="CT380" s="239">
        <v>454049.74130566302</v>
      </c>
      <c r="CU380" s="239">
        <v>4976352.4909817297</v>
      </c>
      <c r="CV380" s="239">
        <v>44.939120799999998</v>
      </c>
      <c r="CW380" s="239">
        <v>-93.582395489999996</v>
      </c>
      <c r="CX380" s="239" t="s">
        <v>379</v>
      </c>
      <c r="CY380" s="239" t="s">
        <v>3573</v>
      </c>
    </row>
    <row r="381" spans="1:103" x14ac:dyDescent="0.25">
      <c r="A381" s="239">
        <v>377188</v>
      </c>
      <c r="B381" s="239">
        <v>4</v>
      </c>
      <c r="C381" s="239">
        <v>15</v>
      </c>
      <c r="D381" s="239">
        <v>9.7270000000000003</v>
      </c>
      <c r="E381" s="239">
        <v>27</v>
      </c>
      <c r="F381" s="239" t="s">
        <v>3469</v>
      </c>
      <c r="H381" s="239" t="s">
        <v>374</v>
      </c>
      <c r="I381" s="239">
        <v>25</v>
      </c>
      <c r="K381" s="239">
        <v>160010423</v>
      </c>
      <c r="M381" s="239">
        <v>9</v>
      </c>
      <c r="N381" s="239">
        <v>7</v>
      </c>
      <c r="O381" s="239">
        <v>2016</v>
      </c>
      <c r="P381" s="239" t="s">
        <v>375</v>
      </c>
      <c r="Q381" s="239">
        <v>7</v>
      </c>
      <c r="R381" s="239" t="s">
        <v>376</v>
      </c>
      <c r="S381" s="239">
        <v>3</v>
      </c>
      <c r="T381" s="239">
        <v>0</v>
      </c>
      <c r="U381" s="239">
        <v>1</v>
      </c>
      <c r="W381" s="239">
        <v>69</v>
      </c>
      <c r="X381" s="239">
        <v>90</v>
      </c>
      <c r="Y381" s="239">
        <v>1</v>
      </c>
      <c r="Z381" s="239">
        <v>2</v>
      </c>
      <c r="AB381" s="239">
        <v>1</v>
      </c>
      <c r="AC381" s="239">
        <v>98</v>
      </c>
      <c r="AD381" s="239" t="s">
        <v>2895</v>
      </c>
      <c r="AF381" s="239" t="s">
        <v>2874</v>
      </c>
      <c r="AG381" s="239">
        <v>3</v>
      </c>
      <c r="AH381" s="239">
        <v>2</v>
      </c>
      <c r="AI381" s="239">
        <v>4</v>
      </c>
      <c r="AJ381" s="239">
        <v>4</v>
      </c>
      <c r="AK381" s="239">
        <v>21</v>
      </c>
      <c r="AL381" s="239">
        <v>66</v>
      </c>
      <c r="AM381" s="239" t="s">
        <v>384</v>
      </c>
      <c r="AN381" s="239">
        <v>7</v>
      </c>
      <c r="AO381" s="239">
        <v>62</v>
      </c>
      <c r="AS381" s="239">
        <v>12</v>
      </c>
      <c r="AT381" s="239">
        <v>9</v>
      </c>
      <c r="AU381" s="239">
        <v>40</v>
      </c>
      <c r="AV381" s="239">
        <v>12</v>
      </c>
      <c r="AW381" s="239">
        <v>21</v>
      </c>
      <c r="CT381" s="239">
        <v>454046.235239851</v>
      </c>
      <c r="CU381" s="239">
        <v>4976362.7222690601</v>
      </c>
      <c r="CV381" s="239">
        <v>44.939212670000003</v>
      </c>
      <c r="CW381" s="239">
        <v>-93.582440860000006</v>
      </c>
      <c r="CX381" s="239" t="s">
        <v>379</v>
      </c>
      <c r="CY381" s="239" t="s">
        <v>3574</v>
      </c>
    </row>
    <row r="382" spans="1:103" x14ac:dyDescent="0.25">
      <c r="A382" s="239">
        <v>10793748</v>
      </c>
      <c r="B382" s="239">
        <v>4</v>
      </c>
      <c r="C382" s="239">
        <v>15</v>
      </c>
      <c r="D382" s="239">
        <v>9.7289999999999992</v>
      </c>
      <c r="E382" s="239">
        <v>27</v>
      </c>
      <c r="F382" s="239" t="s">
        <v>3469</v>
      </c>
      <c r="H382" s="239" t="s">
        <v>374</v>
      </c>
      <c r="I382" s="239">
        <v>25</v>
      </c>
      <c r="K382" s="239" t="s">
        <v>3575</v>
      </c>
      <c r="L382" s="239">
        <v>120850099</v>
      </c>
      <c r="M382" s="239">
        <v>3</v>
      </c>
      <c r="N382" s="239">
        <v>25</v>
      </c>
      <c r="O382" s="239">
        <v>2012</v>
      </c>
      <c r="P382" s="239" t="s">
        <v>389</v>
      </c>
      <c r="Q382" s="239">
        <v>17</v>
      </c>
      <c r="R382" s="239" t="s">
        <v>376</v>
      </c>
      <c r="S382" s="239">
        <v>4</v>
      </c>
      <c r="T382" s="239">
        <v>0</v>
      </c>
      <c r="U382" s="239">
        <v>1</v>
      </c>
      <c r="V382" s="239">
        <v>7</v>
      </c>
      <c r="W382" s="239">
        <v>69</v>
      </c>
      <c r="X382" s="239">
        <v>4</v>
      </c>
      <c r="Y382" s="239">
        <v>1</v>
      </c>
      <c r="Z382" s="239">
        <v>1</v>
      </c>
      <c r="AB382" s="239">
        <v>1</v>
      </c>
      <c r="AC382" s="239">
        <v>98</v>
      </c>
      <c r="AD382" s="239" t="s">
        <v>3016</v>
      </c>
      <c r="AE382" s="239" t="s">
        <v>3576</v>
      </c>
      <c r="AF382" s="239" t="s">
        <v>2874</v>
      </c>
      <c r="AG382" s="239">
        <v>3</v>
      </c>
      <c r="AH382" s="239">
        <v>2</v>
      </c>
      <c r="AI382" s="239">
        <v>2</v>
      </c>
      <c r="AJ382" s="239">
        <v>4</v>
      </c>
      <c r="AK382" s="239">
        <v>21</v>
      </c>
      <c r="AL382" s="239">
        <v>21</v>
      </c>
      <c r="AM382" s="239" t="s">
        <v>374</v>
      </c>
      <c r="AN382" s="239">
        <v>5</v>
      </c>
      <c r="AS382" s="239">
        <v>7</v>
      </c>
      <c r="AT382" s="239">
        <v>98</v>
      </c>
      <c r="AU382" s="239">
        <v>40</v>
      </c>
      <c r="AV382" s="239">
        <v>10</v>
      </c>
      <c r="AW382" s="239">
        <v>25</v>
      </c>
      <c r="CT382" s="239">
        <v>454053</v>
      </c>
      <c r="CU382" s="239">
        <v>4976369</v>
      </c>
      <c r="CV382" s="239">
        <v>44.939266099999998</v>
      </c>
      <c r="CW382" s="239">
        <v>-93.582351700000004</v>
      </c>
      <c r="CX382" s="239" t="s">
        <v>379</v>
      </c>
      <c r="CY382" s="239" t="s">
        <v>3577</v>
      </c>
    </row>
    <row r="383" spans="1:103" x14ac:dyDescent="0.25">
      <c r="A383" s="239">
        <v>10870858</v>
      </c>
      <c r="B383" s="239">
        <v>4</v>
      </c>
      <c r="C383" s="239">
        <v>15</v>
      </c>
      <c r="D383" s="239">
        <v>9.7850000000000001</v>
      </c>
      <c r="E383" s="239">
        <v>27</v>
      </c>
      <c r="F383" s="239" t="s">
        <v>3469</v>
      </c>
      <c r="H383" s="239" t="s">
        <v>374</v>
      </c>
      <c r="I383" s="239">
        <v>25</v>
      </c>
      <c r="K383" s="239">
        <v>13004545</v>
      </c>
      <c r="L383" s="239">
        <v>131010129</v>
      </c>
      <c r="M383" s="239">
        <v>4</v>
      </c>
      <c r="N383" s="239">
        <v>11</v>
      </c>
      <c r="O383" s="239">
        <v>2013</v>
      </c>
      <c r="P383" s="239" t="s">
        <v>416</v>
      </c>
      <c r="Q383" s="239">
        <v>10</v>
      </c>
      <c r="R383" s="239" t="s">
        <v>376</v>
      </c>
      <c r="S383" s="239">
        <v>5</v>
      </c>
      <c r="T383" s="239">
        <v>0</v>
      </c>
      <c r="U383" s="239">
        <v>1</v>
      </c>
      <c r="V383" s="239">
        <v>7</v>
      </c>
      <c r="W383" s="239">
        <v>54</v>
      </c>
      <c r="X383" s="239">
        <v>90</v>
      </c>
      <c r="Y383" s="239">
        <v>1</v>
      </c>
      <c r="Z383" s="239">
        <v>4</v>
      </c>
      <c r="AA383" s="239">
        <v>5</v>
      </c>
      <c r="AB383" s="239">
        <v>3</v>
      </c>
      <c r="AC383" s="239">
        <v>98</v>
      </c>
      <c r="AD383" s="239" t="s">
        <v>2890</v>
      </c>
      <c r="AE383" s="239" t="s">
        <v>3578</v>
      </c>
      <c r="AF383" s="239" t="s">
        <v>2874</v>
      </c>
      <c r="AG383" s="239">
        <v>3</v>
      </c>
      <c r="AH383" s="239">
        <v>2</v>
      </c>
      <c r="AI383" s="239">
        <v>4</v>
      </c>
      <c r="AJ383" s="239">
        <v>4</v>
      </c>
      <c r="AK383" s="239">
        <v>21</v>
      </c>
      <c r="AL383" s="239">
        <v>72</v>
      </c>
      <c r="AM383" s="239" t="s">
        <v>384</v>
      </c>
      <c r="AN383" s="239">
        <v>5</v>
      </c>
      <c r="AS383" s="239">
        <v>7</v>
      </c>
      <c r="AT383" s="239">
        <v>98</v>
      </c>
      <c r="AU383" s="239">
        <v>40</v>
      </c>
      <c r="AV383" s="239">
        <v>11</v>
      </c>
      <c r="AW383" s="239">
        <v>20</v>
      </c>
      <c r="CT383" s="239">
        <v>454092</v>
      </c>
      <c r="CU383" s="239">
        <v>4976449</v>
      </c>
      <c r="CV383" s="239">
        <v>44.939989599999997</v>
      </c>
      <c r="CW383" s="239">
        <v>-93.581869400000002</v>
      </c>
      <c r="CX383" s="239" t="s">
        <v>379</v>
      </c>
      <c r="CY383" s="239" t="s">
        <v>3579</v>
      </c>
    </row>
    <row r="384" spans="1:103" x14ac:dyDescent="0.25">
      <c r="A384" s="239">
        <v>10755471</v>
      </c>
      <c r="B384" s="239">
        <v>4</v>
      </c>
      <c r="C384" s="239">
        <v>15</v>
      </c>
      <c r="D384" s="239">
        <v>9.7940000000000005</v>
      </c>
      <c r="E384" s="239">
        <v>27</v>
      </c>
      <c r="F384" s="239" t="s">
        <v>3469</v>
      </c>
      <c r="H384" s="239" t="s">
        <v>374</v>
      </c>
      <c r="I384" s="239">
        <v>25</v>
      </c>
      <c r="K384" s="239" t="s">
        <v>3580</v>
      </c>
      <c r="L384" s="239">
        <v>113380090</v>
      </c>
      <c r="M384" s="239">
        <v>12</v>
      </c>
      <c r="N384" s="239">
        <v>3</v>
      </c>
      <c r="O384" s="239">
        <v>2011</v>
      </c>
      <c r="P384" s="239" t="s">
        <v>386</v>
      </c>
      <c r="Q384" s="239">
        <v>15</v>
      </c>
      <c r="S384" s="239">
        <v>4</v>
      </c>
      <c r="T384" s="239">
        <v>0</v>
      </c>
      <c r="U384" s="239">
        <v>1</v>
      </c>
      <c r="V384" s="239">
        <v>7</v>
      </c>
      <c r="W384" s="239">
        <v>69</v>
      </c>
      <c r="X384" s="239">
        <v>2</v>
      </c>
      <c r="Y384" s="239">
        <v>1</v>
      </c>
      <c r="Z384" s="239">
        <v>4</v>
      </c>
      <c r="AA384" s="239">
        <v>1</v>
      </c>
      <c r="AB384" s="239">
        <v>3</v>
      </c>
      <c r="AC384" s="239">
        <v>98</v>
      </c>
      <c r="AD384" s="239" t="s">
        <v>2895</v>
      </c>
      <c r="AE384" s="239" t="s">
        <v>3581</v>
      </c>
      <c r="AF384" s="239" t="s">
        <v>2874</v>
      </c>
      <c r="AG384" s="239">
        <v>3</v>
      </c>
      <c r="AH384" s="239">
        <v>2</v>
      </c>
      <c r="AI384" s="239">
        <v>4</v>
      </c>
      <c r="AJ384" s="239">
        <v>3</v>
      </c>
      <c r="AK384" s="239">
        <v>21</v>
      </c>
      <c r="AL384" s="239">
        <v>23</v>
      </c>
      <c r="AM384" s="239" t="s">
        <v>374</v>
      </c>
      <c r="AN384" s="239">
        <v>5</v>
      </c>
      <c r="AO384" s="239">
        <v>10</v>
      </c>
      <c r="AS384" s="239">
        <v>7</v>
      </c>
      <c r="AT384" s="239">
        <v>98</v>
      </c>
      <c r="AU384" s="239">
        <v>40</v>
      </c>
      <c r="AV384" s="239">
        <v>10</v>
      </c>
      <c r="AW384" s="239">
        <v>21</v>
      </c>
      <c r="CT384" s="239">
        <v>454096</v>
      </c>
      <c r="CU384" s="239">
        <v>4976463</v>
      </c>
      <c r="CV384" s="239">
        <v>44.940118499999997</v>
      </c>
      <c r="CW384" s="239">
        <v>-93.581819699999997</v>
      </c>
      <c r="CX384" s="239" t="s">
        <v>379</v>
      </c>
      <c r="CY384" s="239" t="s">
        <v>3582</v>
      </c>
    </row>
    <row r="385" spans="1:103" x14ac:dyDescent="0.25">
      <c r="A385" s="239">
        <v>11040117</v>
      </c>
      <c r="B385" s="239">
        <v>4</v>
      </c>
      <c r="C385" s="239">
        <v>15</v>
      </c>
      <c r="D385" s="239">
        <v>9.7940000000000005</v>
      </c>
      <c r="E385" s="239">
        <v>27</v>
      </c>
      <c r="F385" s="239" t="s">
        <v>3469</v>
      </c>
      <c r="H385" s="239" t="s">
        <v>374</v>
      </c>
      <c r="I385" s="239">
        <v>25</v>
      </c>
      <c r="K385" s="239">
        <v>15004831</v>
      </c>
      <c r="L385" s="239">
        <v>151250141</v>
      </c>
      <c r="M385" s="239">
        <v>5</v>
      </c>
      <c r="N385" s="239">
        <v>5</v>
      </c>
      <c r="O385" s="239">
        <v>2015</v>
      </c>
      <c r="P385" s="239" t="s">
        <v>391</v>
      </c>
      <c r="Q385" s="239">
        <v>16</v>
      </c>
      <c r="S385" s="239">
        <v>5</v>
      </c>
      <c r="T385" s="239">
        <v>0</v>
      </c>
      <c r="U385" s="239">
        <v>2</v>
      </c>
      <c r="V385" s="239">
        <v>11</v>
      </c>
      <c r="W385" s="239">
        <v>10</v>
      </c>
      <c r="X385" s="239">
        <v>4</v>
      </c>
      <c r="Y385" s="239">
        <v>1</v>
      </c>
      <c r="Z385" s="239">
        <v>2</v>
      </c>
      <c r="AB385" s="239">
        <v>1</v>
      </c>
      <c r="AC385" s="239">
        <v>98</v>
      </c>
      <c r="AD385" s="239" t="s">
        <v>2893</v>
      </c>
      <c r="AE385" s="239" t="s">
        <v>3583</v>
      </c>
      <c r="AF385" s="239" t="s">
        <v>2874</v>
      </c>
      <c r="AG385" s="239">
        <v>6</v>
      </c>
      <c r="AH385" s="239">
        <v>2</v>
      </c>
      <c r="AI385" s="239">
        <v>2</v>
      </c>
      <c r="AJ385" s="239">
        <v>3</v>
      </c>
      <c r="AK385" s="239">
        <v>21</v>
      </c>
      <c r="AL385" s="239">
        <v>25</v>
      </c>
      <c r="AM385" s="239" t="s">
        <v>374</v>
      </c>
      <c r="AN385" s="239">
        <v>5</v>
      </c>
      <c r="AO385" s="239">
        <v>1</v>
      </c>
      <c r="AS385" s="239">
        <v>7</v>
      </c>
      <c r="AT385" s="239">
        <v>20</v>
      </c>
      <c r="AU385" s="239">
        <v>40</v>
      </c>
      <c r="AV385" s="239">
        <v>10</v>
      </c>
      <c r="AW385" s="239">
        <v>21</v>
      </c>
      <c r="AX385" s="239">
        <v>2</v>
      </c>
      <c r="AY385" s="239">
        <v>2</v>
      </c>
      <c r="AZ385" s="239">
        <v>4</v>
      </c>
      <c r="BA385" s="239">
        <v>21</v>
      </c>
      <c r="BB385" s="239">
        <v>57</v>
      </c>
      <c r="BC385" s="239" t="s">
        <v>374</v>
      </c>
      <c r="BD385" s="239">
        <v>5</v>
      </c>
      <c r="BE385" s="239">
        <v>1</v>
      </c>
      <c r="BI385" s="239">
        <v>7</v>
      </c>
      <c r="BJ385" s="239">
        <v>20</v>
      </c>
      <c r="BK385" s="239">
        <v>40</v>
      </c>
      <c r="BL385" s="239">
        <v>10</v>
      </c>
      <c r="BM385" s="239">
        <v>21</v>
      </c>
      <c r="CT385" s="239">
        <v>454096</v>
      </c>
      <c r="CU385" s="239">
        <v>4976463</v>
      </c>
      <c r="CV385" s="239">
        <v>44.940118499999997</v>
      </c>
      <c r="CW385" s="239">
        <v>-93.581819699999997</v>
      </c>
      <c r="CX385" s="239" t="s">
        <v>379</v>
      </c>
      <c r="CY385" s="239" t="s">
        <v>3584</v>
      </c>
    </row>
    <row r="386" spans="1:103" x14ac:dyDescent="0.25">
      <c r="A386" s="239">
        <v>730876</v>
      </c>
      <c r="B386" s="239">
        <v>4</v>
      </c>
      <c r="C386" s="239">
        <v>15</v>
      </c>
      <c r="D386" s="239">
        <v>9.7970000000000006</v>
      </c>
      <c r="E386" s="239">
        <v>27</v>
      </c>
      <c r="F386" s="239" t="s">
        <v>3469</v>
      </c>
      <c r="H386" s="239" t="s">
        <v>374</v>
      </c>
      <c r="I386" s="239">
        <v>25</v>
      </c>
      <c r="K386" s="239" t="s">
        <v>3585</v>
      </c>
      <c r="M386" s="239">
        <v>7</v>
      </c>
      <c r="N386" s="239">
        <v>1</v>
      </c>
      <c r="O386" s="239">
        <v>2019</v>
      </c>
      <c r="P386" s="239" t="s">
        <v>381</v>
      </c>
      <c r="Q386" s="239">
        <v>16</v>
      </c>
      <c r="R386" s="239" t="s">
        <v>512</v>
      </c>
      <c r="S386" s="239">
        <v>4</v>
      </c>
      <c r="T386" s="239">
        <v>0</v>
      </c>
      <c r="U386" s="239">
        <v>2</v>
      </c>
      <c r="V386" s="239">
        <v>11</v>
      </c>
      <c r="W386" s="239">
        <v>10</v>
      </c>
      <c r="X386" s="239">
        <v>4</v>
      </c>
      <c r="Y386" s="239">
        <v>1</v>
      </c>
      <c r="Z386" s="239">
        <v>2</v>
      </c>
      <c r="AB386" s="239">
        <v>1</v>
      </c>
      <c r="AC386" s="239">
        <v>98</v>
      </c>
      <c r="AD386" s="239" t="s">
        <v>2895</v>
      </c>
      <c r="AF386" s="239" t="s">
        <v>2874</v>
      </c>
      <c r="AG386" s="239">
        <v>6</v>
      </c>
      <c r="AH386" s="239">
        <v>2</v>
      </c>
      <c r="AI386" s="239">
        <v>4</v>
      </c>
      <c r="AJ386" s="239">
        <v>1</v>
      </c>
      <c r="AK386" s="239">
        <v>21</v>
      </c>
      <c r="AL386" s="239">
        <v>44</v>
      </c>
      <c r="AM386" s="239" t="s">
        <v>384</v>
      </c>
      <c r="AN386" s="239">
        <v>5</v>
      </c>
      <c r="AO386" s="239">
        <v>2</v>
      </c>
      <c r="AP386" s="239">
        <v>70</v>
      </c>
      <c r="AS386" s="239">
        <v>12</v>
      </c>
      <c r="AT386" s="239">
        <v>23</v>
      </c>
      <c r="AU386" s="239">
        <v>40</v>
      </c>
      <c r="AV386" s="239">
        <v>12</v>
      </c>
      <c r="AW386" s="239">
        <v>21</v>
      </c>
      <c r="AX386" s="239">
        <v>2</v>
      </c>
      <c r="AY386" s="239">
        <v>2</v>
      </c>
      <c r="AZ386" s="239">
        <v>3</v>
      </c>
      <c r="BA386" s="239">
        <v>21</v>
      </c>
      <c r="BB386" s="239">
        <v>62</v>
      </c>
      <c r="BC386" s="239" t="s">
        <v>384</v>
      </c>
      <c r="BD386" s="239">
        <v>5</v>
      </c>
      <c r="BE386" s="239">
        <v>1</v>
      </c>
      <c r="BI386" s="239">
        <v>12</v>
      </c>
      <c r="BJ386" s="239">
        <v>23</v>
      </c>
      <c r="BK386" s="239">
        <v>40</v>
      </c>
      <c r="BL386" s="239">
        <v>12</v>
      </c>
      <c r="BM386" s="239">
        <v>21</v>
      </c>
      <c r="CT386" s="239">
        <v>454093.83340678201</v>
      </c>
      <c r="CU386" s="239">
        <v>4976467.6862715697</v>
      </c>
      <c r="CV386" s="239">
        <v>44.940160579999997</v>
      </c>
      <c r="CW386" s="239">
        <v>-93.581847150000002</v>
      </c>
      <c r="CX386" s="239" t="s">
        <v>379</v>
      </c>
      <c r="CY386" s="239" t="s">
        <v>3586</v>
      </c>
    </row>
    <row r="387" spans="1:103" x14ac:dyDescent="0.25">
      <c r="A387" s="239">
        <v>10912753</v>
      </c>
      <c r="B387" s="239">
        <v>4</v>
      </c>
      <c r="C387" s="239">
        <v>15</v>
      </c>
      <c r="D387" s="239">
        <v>9.798</v>
      </c>
      <c r="E387" s="239">
        <v>27</v>
      </c>
      <c r="F387" s="239" t="s">
        <v>3469</v>
      </c>
      <c r="H387" s="239" t="s">
        <v>374</v>
      </c>
      <c r="I387" s="239">
        <v>25</v>
      </c>
      <c r="K387" s="239" t="s">
        <v>3587</v>
      </c>
      <c r="L387" s="239">
        <v>133390330</v>
      </c>
      <c r="M387" s="239">
        <v>12</v>
      </c>
      <c r="N387" s="239">
        <v>4</v>
      </c>
      <c r="O387" s="239">
        <v>2013</v>
      </c>
      <c r="P387" s="239" t="s">
        <v>375</v>
      </c>
      <c r="Q387" s="239">
        <v>16</v>
      </c>
      <c r="S387" s="239">
        <v>4</v>
      </c>
      <c r="T387" s="239">
        <v>0</v>
      </c>
      <c r="U387" s="239">
        <v>2</v>
      </c>
      <c r="V387" s="239">
        <v>90</v>
      </c>
      <c r="W387" s="239">
        <v>10</v>
      </c>
      <c r="X387" s="239">
        <v>2</v>
      </c>
      <c r="Y387" s="239">
        <v>4</v>
      </c>
      <c r="Z387" s="239">
        <v>2</v>
      </c>
      <c r="AA387" s="239">
        <v>4</v>
      </c>
      <c r="AB387" s="239">
        <v>5</v>
      </c>
      <c r="AC387" s="239">
        <v>98</v>
      </c>
      <c r="AD387" s="239" t="s">
        <v>3302</v>
      </c>
      <c r="AE387" s="239" t="s">
        <v>3581</v>
      </c>
      <c r="AF387" s="239" t="s">
        <v>2874</v>
      </c>
      <c r="AG387" s="239">
        <v>90</v>
      </c>
      <c r="AH387" s="239">
        <v>2</v>
      </c>
      <c r="AI387" s="239">
        <v>4</v>
      </c>
      <c r="AJ387" s="239">
        <v>4</v>
      </c>
      <c r="AK387" s="239">
        <v>21</v>
      </c>
      <c r="AL387" s="239">
        <v>29</v>
      </c>
      <c r="AM387" s="239" t="s">
        <v>384</v>
      </c>
      <c r="AN387" s="239">
        <v>5</v>
      </c>
      <c r="AO387" s="239">
        <v>3</v>
      </c>
      <c r="AS387" s="239">
        <v>7</v>
      </c>
      <c r="AT387" s="239">
        <v>98</v>
      </c>
      <c r="AU387" s="239">
        <v>40</v>
      </c>
      <c r="AV387" s="239">
        <v>10</v>
      </c>
      <c r="AW387" s="239">
        <v>21</v>
      </c>
      <c r="AX387" s="239">
        <v>2</v>
      </c>
      <c r="AY387" s="239">
        <v>4</v>
      </c>
      <c r="AZ387" s="239">
        <v>3</v>
      </c>
      <c r="BA387" s="239">
        <v>21</v>
      </c>
      <c r="BB387" s="239">
        <v>62</v>
      </c>
      <c r="BC387" s="239" t="s">
        <v>384</v>
      </c>
      <c r="BD387" s="239">
        <v>5</v>
      </c>
      <c r="BE387" s="239">
        <v>1</v>
      </c>
      <c r="BI387" s="239">
        <v>7</v>
      </c>
      <c r="BJ387" s="239">
        <v>98</v>
      </c>
      <c r="BK387" s="239">
        <v>40</v>
      </c>
      <c r="BL387" s="239">
        <v>10</v>
      </c>
      <c r="BM387" s="239">
        <v>21</v>
      </c>
      <c r="CT387" s="239">
        <v>454098</v>
      </c>
      <c r="CU387" s="239">
        <v>4976469</v>
      </c>
      <c r="CV387" s="239">
        <v>44.940176600000001</v>
      </c>
      <c r="CW387" s="239">
        <v>-93.581800799999996</v>
      </c>
      <c r="CX387" s="239" t="s">
        <v>379</v>
      </c>
      <c r="CY387" s="239" t="s">
        <v>3588</v>
      </c>
    </row>
    <row r="388" spans="1:103" x14ac:dyDescent="0.25">
      <c r="A388" s="239">
        <v>11025748</v>
      </c>
      <c r="B388" s="239">
        <v>4</v>
      </c>
      <c r="C388" s="239">
        <v>15</v>
      </c>
      <c r="D388" s="239">
        <v>9.8059999999999992</v>
      </c>
      <c r="E388" s="239">
        <v>27</v>
      </c>
      <c r="F388" s="239" t="s">
        <v>3469</v>
      </c>
      <c r="H388" s="239" t="s">
        <v>374</v>
      </c>
      <c r="I388" s="239">
        <v>25</v>
      </c>
      <c r="K388" s="239" t="s">
        <v>3589</v>
      </c>
      <c r="L388" s="239">
        <v>150280075</v>
      </c>
      <c r="M388" s="239">
        <v>1</v>
      </c>
      <c r="N388" s="239">
        <v>28</v>
      </c>
      <c r="O388" s="239">
        <v>2015</v>
      </c>
      <c r="P388" s="239" t="s">
        <v>375</v>
      </c>
      <c r="Q388" s="239">
        <v>9</v>
      </c>
      <c r="S388" s="239">
        <v>5</v>
      </c>
      <c r="T388" s="239">
        <v>0</v>
      </c>
      <c r="U388" s="239">
        <v>2</v>
      </c>
      <c r="V388" s="239">
        <v>1</v>
      </c>
      <c r="W388" s="239">
        <v>10</v>
      </c>
      <c r="X388" s="239">
        <v>2</v>
      </c>
      <c r="Y388" s="239">
        <v>1</v>
      </c>
      <c r="Z388" s="239">
        <v>2</v>
      </c>
      <c r="AA388" s="239">
        <v>2</v>
      </c>
      <c r="AB388" s="239">
        <v>2</v>
      </c>
      <c r="AC388" s="239">
        <v>98</v>
      </c>
      <c r="AD388" s="239" t="s">
        <v>2895</v>
      </c>
      <c r="AE388" s="239" t="s">
        <v>3590</v>
      </c>
      <c r="AF388" s="239" t="s">
        <v>2874</v>
      </c>
      <c r="AG388" s="239">
        <v>7</v>
      </c>
      <c r="AH388" s="239">
        <v>2</v>
      </c>
      <c r="AI388" s="239">
        <v>2</v>
      </c>
      <c r="AJ388" s="239">
        <v>3</v>
      </c>
      <c r="AK388" s="239">
        <v>26</v>
      </c>
      <c r="AL388" s="239">
        <v>76</v>
      </c>
      <c r="AM388" s="239" t="s">
        <v>374</v>
      </c>
      <c r="AN388" s="239">
        <v>5</v>
      </c>
      <c r="AO388" s="239">
        <v>1</v>
      </c>
      <c r="AP388" s="239">
        <v>1</v>
      </c>
      <c r="AS388" s="239">
        <v>7</v>
      </c>
      <c r="AT388" s="239">
        <v>98</v>
      </c>
      <c r="AU388" s="239">
        <v>40</v>
      </c>
      <c r="AV388" s="239">
        <v>11</v>
      </c>
      <c r="AW388" s="239">
        <v>20</v>
      </c>
      <c r="AX388" s="239">
        <v>2</v>
      </c>
      <c r="AY388" s="239">
        <v>2</v>
      </c>
      <c r="AZ388" s="239">
        <v>3</v>
      </c>
      <c r="BA388" s="239">
        <v>21</v>
      </c>
      <c r="BB388" s="239">
        <v>18</v>
      </c>
      <c r="BC388" s="239" t="s">
        <v>384</v>
      </c>
      <c r="BD388" s="239">
        <v>5</v>
      </c>
      <c r="BE388" s="239">
        <v>5</v>
      </c>
      <c r="BF388" s="239">
        <v>15</v>
      </c>
      <c r="BI388" s="239">
        <v>7</v>
      </c>
      <c r="BJ388" s="239">
        <v>98</v>
      </c>
      <c r="BK388" s="239">
        <v>40</v>
      </c>
      <c r="BL388" s="239">
        <v>11</v>
      </c>
      <c r="BM388" s="239">
        <v>20</v>
      </c>
      <c r="CT388" s="239">
        <v>454100</v>
      </c>
      <c r="CU388" s="239">
        <v>4976481</v>
      </c>
      <c r="CV388" s="239">
        <v>44.940277799999997</v>
      </c>
      <c r="CW388" s="239">
        <v>-93.581767900000003</v>
      </c>
      <c r="CX388" s="239" t="s">
        <v>379</v>
      </c>
      <c r="CY388" s="239" t="s">
        <v>3591</v>
      </c>
    </row>
    <row r="389" spans="1:103" x14ac:dyDescent="0.25">
      <c r="A389" s="239">
        <v>10783733</v>
      </c>
      <c r="B389" s="239">
        <v>4</v>
      </c>
      <c r="C389" s="239">
        <v>15</v>
      </c>
      <c r="D389" s="239">
        <v>9.8089999999999993</v>
      </c>
      <c r="E389" s="239">
        <v>27</v>
      </c>
      <c r="F389" s="239" t="s">
        <v>3469</v>
      </c>
      <c r="H389" s="239" t="s">
        <v>374</v>
      </c>
      <c r="I389" s="239">
        <v>25</v>
      </c>
      <c r="K389" s="239" t="s">
        <v>3592</v>
      </c>
      <c r="L389" s="239">
        <v>120180135</v>
      </c>
      <c r="M389" s="239">
        <v>1</v>
      </c>
      <c r="N389" s="239">
        <v>14</v>
      </c>
      <c r="O389" s="239">
        <v>2012</v>
      </c>
      <c r="P389" s="239" t="s">
        <v>386</v>
      </c>
      <c r="Q389" s="239">
        <v>15</v>
      </c>
      <c r="R389" s="239" t="s">
        <v>376</v>
      </c>
      <c r="S389" s="239">
        <v>5</v>
      </c>
      <c r="T389" s="239">
        <v>0</v>
      </c>
      <c r="U389" s="239">
        <v>1</v>
      </c>
      <c r="V389" s="239">
        <v>4</v>
      </c>
      <c r="W389" s="239">
        <v>32</v>
      </c>
      <c r="X389" s="239">
        <v>2</v>
      </c>
      <c r="Y389" s="239">
        <v>1</v>
      </c>
      <c r="Z389" s="239">
        <v>4</v>
      </c>
      <c r="AA389" s="239">
        <v>7</v>
      </c>
      <c r="AB389" s="239">
        <v>3</v>
      </c>
      <c r="AC389" s="239">
        <v>98</v>
      </c>
      <c r="AD389" s="239" t="s">
        <v>2895</v>
      </c>
      <c r="AE389" s="239" t="s">
        <v>3581</v>
      </c>
      <c r="AF389" s="239" t="s">
        <v>2874</v>
      </c>
      <c r="AG389" s="239">
        <v>3</v>
      </c>
      <c r="AH389" s="239">
        <v>2</v>
      </c>
      <c r="AI389" s="239">
        <v>2</v>
      </c>
      <c r="AJ389" s="239">
        <v>4</v>
      </c>
      <c r="AK389" s="239">
        <v>21</v>
      </c>
      <c r="AL389" s="239">
        <v>54</v>
      </c>
      <c r="AM389" s="239" t="s">
        <v>384</v>
      </c>
      <c r="AN389" s="239">
        <v>5</v>
      </c>
      <c r="AO389" s="239">
        <v>3</v>
      </c>
      <c r="AP389" s="239">
        <v>1</v>
      </c>
      <c r="AS389" s="239">
        <v>7</v>
      </c>
      <c r="AT389" s="239">
        <v>98</v>
      </c>
      <c r="AU389" s="239">
        <v>35</v>
      </c>
      <c r="AV389" s="239">
        <v>10</v>
      </c>
      <c r="AW389" s="239">
        <v>21</v>
      </c>
      <c r="CT389" s="239">
        <v>454101</v>
      </c>
      <c r="CU389" s="239">
        <v>4976486</v>
      </c>
      <c r="CV389" s="239">
        <v>44.940322700000003</v>
      </c>
      <c r="CW389" s="239">
        <v>-93.581753300000003</v>
      </c>
      <c r="CX389" s="239" t="s">
        <v>379</v>
      </c>
      <c r="CY389" s="239" t="s">
        <v>3593</v>
      </c>
    </row>
    <row r="390" spans="1:103" x14ac:dyDescent="0.25">
      <c r="A390" s="239">
        <v>349725</v>
      </c>
      <c r="B390" s="239">
        <v>4</v>
      </c>
      <c r="C390" s="239">
        <v>15</v>
      </c>
      <c r="D390" s="239">
        <v>9.8209999999999997</v>
      </c>
      <c r="E390" s="239">
        <v>27</v>
      </c>
      <c r="F390" s="239" t="s">
        <v>3469</v>
      </c>
      <c r="H390" s="239" t="s">
        <v>374</v>
      </c>
      <c r="I390" s="239">
        <v>25</v>
      </c>
      <c r="K390" s="239">
        <v>16004960</v>
      </c>
      <c r="M390" s="239">
        <v>5</v>
      </c>
      <c r="N390" s="239">
        <v>17</v>
      </c>
      <c r="O390" s="239">
        <v>2016</v>
      </c>
      <c r="P390" s="239" t="s">
        <v>391</v>
      </c>
      <c r="Q390" s="239">
        <v>15</v>
      </c>
      <c r="R390" s="239" t="s">
        <v>393</v>
      </c>
      <c r="S390" s="239">
        <v>4</v>
      </c>
      <c r="T390" s="239">
        <v>0</v>
      </c>
      <c r="U390" s="239">
        <v>2</v>
      </c>
      <c r="V390" s="239">
        <v>11</v>
      </c>
      <c r="W390" s="239">
        <v>10</v>
      </c>
      <c r="X390" s="239">
        <v>2</v>
      </c>
      <c r="Y390" s="239">
        <v>1</v>
      </c>
      <c r="Z390" s="239">
        <v>1</v>
      </c>
      <c r="AB390" s="239">
        <v>1</v>
      </c>
      <c r="AC390" s="239">
        <v>98</v>
      </c>
      <c r="AD390" s="239" t="s">
        <v>2895</v>
      </c>
      <c r="AF390" s="239" t="s">
        <v>2874</v>
      </c>
      <c r="AG390" s="239">
        <v>6</v>
      </c>
      <c r="AH390" s="239">
        <v>2</v>
      </c>
      <c r="AI390" s="239">
        <v>2</v>
      </c>
      <c r="AJ390" s="239">
        <v>3</v>
      </c>
      <c r="AK390" s="239">
        <v>32</v>
      </c>
      <c r="AL390" s="239">
        <v>56</v>
      </c>
      <c r="AM390" s="239" t="s">
        <v>374</v>
      </c>
      <c r="AN390" s="239">
        <v>9</v>
      </c>
      <c r="AO390" s="239">
        <v>99</v>
      </c>
      <c r="AS390" s="239">
        <v>14</v>
      </c>
      <c r="AT390" s="239">
        <v>9</v>
      </c>
      <c r="AU390" s="239">
        <v>40</v>
      </c>
      <c r="AV390" s="239">
        <v>12</v>
      </c>
      <c r="AW390" s="239">
        <v>21</v>
      </c>
      <c r="AX390" s="239">
        <v>2</v>
      </c>
      <c r="AY390" s="239">
        <v>4</v>
      </c>
      <c r="AZ390" s="239">
        <v>3</v>
      </c>
      <c r="BA390" s="239">
        <v>21</v>
      </c>
      <c r="BB390" s="239">
        <v>56</v>
      </c>
      <c r="BC390" s="239" t="s">
        <v>384</v>
      </c>
      <c r="BD390" s="239">
        <v>5</v>
      </c>
      <c r="BE390" s="239">
        <v>1</v>
      </c>
      <c r="BI390" s="239">
        <v>14</v>
      </c>
      <c r="BJ390" s="239">
        <v>9</v>
      </c>
      <c r="BK390" s="239">
        <v>40</v>
      </c>
      <c r="BL390" s="239">
        <v>12</v>
      </c>
      <c r="BM390" s="239">
        <v>21</v>
      </c>
      <c r="CT390" s="239">
        <v>454101.18796288798</v>
      </c>
      <c r="CU390" s="239">
        <v>4976499.5970773501</v>
      </c>
      <c r="CV390" s="239">
        <v>44.940448310000001</v>
      </c>
      <c r="CW390" s="239">
        <v>-93.581756839999997</v>
      </c>
      <c r="CX390" s="239" t="s">
        <v>379</v>
      </c>
      <c r="CY390" s="239" t="s">
        <v>3594</v>
      </c>
    </row>
    <row r="391" spans="1:103" x14ac:dyDescent="0.25">
      <c r="A391" s="239">
        <v>471302</v>
      </c>
      <c r="B391" s="239">
        <v>4</v>
      </c>
      <c r="C391" s="239">
        <v>15</v>
      </c>
      <c r="D391" s="239">
        <v>9.8260000000000005</v>
      </c>
      <c r="E391" s="239">
        <v>27</v>
      </c>
      <c r="F391" s="239" t="s">
        <v>3469</v>
      </c>
      <c r="H391" s="239" t="s">
        <v>374</v>
      </c>
      <c r="I391" s="239">
        <v>25</v>
      </c>
      <c r="K391" s="239" t="s">
        <v>3595</v>
      </c>
      <c r="M391" s="239">
        <v>6</v>
      </c>
      <c r="N391" s="239">
        <v>20</v>
      </c>
      <c r="O391" s="239">
        <v>2017</v>
      </c>
      <c r="P391" s="239" t="s">
        <v>391</v>
      </c>
      <c r="Q391" s="239">
        <v>21</v>
      </c>
      <c r="R391" s="239">
        <v>98</v>
      </c>
      <c r="S391" s="239">
        <v>5</v>
      </c>
      <c r="T391" s="239">
        <v>0</v>
      </c>
      <c r="U391" s="239">
        <v>2</v>
      </c>
      <c r="V391" s="239">
        <v>12</v>
      </c>
      <c r="W391" s="239">
        <v>10</v>
      </c>
      <c r="X391" s="239">
        <v>2</v>
      </c>
      <c r="Y391" s="239">
        <v>6</v>
      </c>
      <c r="Z391" s="239">
        <v>1</v>
      </c>
      <c r="AA391" s="239">
        <v>90</v>
      </c>
      <c r="AB391" s="239">
        <v>1</v>
      </c>
      <c r="AC391" s="239">
        <v>98</v>
      </c>
      <c r="AD391" s="239" t="s">
        <v>2895</v>
      </c>
      <c r="AF391" s="239" t="s">
        <v>2874</v>
      </c>
      <c r="AG391" s="239">
        <v>7</v>
      </c>
      <c r="AH391" s="239">
        <v>2</v>
      </c>
      <c r="AI391" s="239">
        <v>4</v>
      </c>
      <c r="AJ391" s="239">
        <v>4</v>
      </c>
      <c r="AK391" s="239">
        <v>21</v>
      </c>
      <c r="AL391" s="239">
        <v>32</v>
      </c>
      <c r="AM391" s="239" t="s">
        <v>384</v>
      </c>
      <c r="AN391" s="239">
        <v>5</v>
      </c>
      <c r="AO391" s="239">
        <v>1</v>
      </c>
      <c r="AS391" s="239">
        <v>12</v>
      </c>
      <c r="AT391" s="239">
        <v>9</v>
      </c>
      <c r="AU391" s="239">
        <v>40</v>
      </c>
      <c r="AV391" s="239">
        <v>12</v>
      </c>
      <c r="AW391" s="239">
        <v>21</v>
      </c>
      <c r="AX391" s="239">
        <v>2</v>
      </c>
      <c r="AY391" s="239">
        <v>2</v>
      </c>
      <c r="AZ391" s="239">
        <v>4</v>
      </c>
      <c r="BA391" s="239">
        <v>21</v>
      </c>
      <c r="BB391" s="239">
        <v>21</v>
      </c>
      <c r="BC391" s="239" t="s">
        <v>374</v>
      </c>
      <c r="BD391" s="239">
        <v>5</v>
      </c>
      <c r="BE391" s="239">
        <v>4</v>
      </c>
      <c r="BF391" s="239">
        <v>99</v>
      </c>
      <c r="BI391" s="239">
        <v>12</v>
      </c>
      <c r="BJ391" s="239">
        <v>9</v>
      </c>
      <c r="BK391" s="239">
        <v>40</v>
      </c>
      <c r="BL391" s="239">
        <v>12</v>
      </c>
      <c r="BM391" s="239">
        <v>21</v>
      </c>
      <c r="CT391" s="239">
        <v>454099.973209024</v>
      </c>
      <c r="CU391" s="239">
        <v>4976507.7887448901</v>
      </c>
      <c r="CV391" s="239">
        <v>44.940521959999998</v>
      </c>
      <c r="CW391" s="239">
        <v>-93.581772979999997</v>
      </c>
      <c r="CX391" s="239" t="s">
        <v>379</v>
      </c>
      <c r="CY391" s="239" t="s">
        <v>3596</v>
      </c>
    </row>
    <row r="392" spans="1:103" x14ac:dyDescent="0.25">
      <c r="A392" s="239">
        <v>604410</v>
      </c>
      <c r="B392" s="239">
        <v>4</v>
      </c>
      <c r="C392" s="239">
        <v>15</v>
      </c>
      <c r="D392" s="239">
        <v>9.8390000000000004</v>
      </c>
      <c r="E392" s="239">
        <v>27</v>
      </c>
      <c r="F392" s="239" t="s">
        <v>3469</v>
      </c>
      <c r="H392" s="239" t="s">
        <v>374</v>
      </c>
      <c r="I392" s="239">
        <v>25</v>
      </c>
      <c r="K392" s="239">
        <v>18006015</v>
      </c>
      <c r="M392" s="239">
        <v>6</v>
      </c>
      <c r="N392" s="239">
        <v>11</v>
      </c>
      <c r="O392" s="239">
        <v>2018</v>
      </c>
      <c r="P392" s="239" t="s">
        <v>381</v>
      </c>
      <c r="Q392" s="239">
        <v>19</v>
      </c>
      <c r="S392" s="239">
        <v>5</v>
      </c>
      <c r="T392" s="239">
        <v>0</v>
      </c>
      <c r="U392" s="239">
        <v>1</v>
      </c>
      <c r="W392" s="239">
        <v>75</v>
      </c>
      <c r="X392" s="239">
        <v>2</v>
      </c>
      <c r="Y392" s="239">
        <v>4</v>
      </c>
      <c r="Z392" s="239">
        <v>8</v>
      </c>
      <c r="AA392" s="239">
        <v>3</v>
      </c>
      <c r="AB392" s="239">
        <v>2</v>
      </c>
      <c r="AC392" s="239">
        <v>98</v>
      </c>
      <c r="AD392" s="239" t="s">
        <v>2895</v>
      </c>
      <c r="AF392" s="239" t="s">
        <v>2874</v>
      </c>
      <c r="AG392" s="239">
        <v>3</v>
      </c>
      <c r="AH392" s="239">
        <v>2</v>
      </c>
      <c r="AI392" s="239">
        <v>49</v>
      </c>
      <c r="AJ392" s="239">
        <v>4</v>
      </c>
      <c r="AK392" s="239">
        <v>21</v>
      </c>
      <c r="AL392" s="239">
        <v>41</v>
      </c>
      <c r="AM392" s="239" t="s">
        <v>374</v>
      </c>
      <c r="AN392" s="239">
        <v>5</v>
      </c>
      <c r="AO392" s="239">
        <v>1</v>
      </c>
      <c r="AS392" s="239">
        <v>12</v>
      </c>
      <c r="AT392" s="239">
        <v>9</v>
      </c>
      <c r="AU392" s="239">
        <v>40</v>
      </c>
      <c r="AV392" s="239">
        <v>12</v>
      </c>
      <c r="AW392" s="239">
        <v>21</v>
      </c>
      <c r="CT392" s="239">
        <v>454110.89906591299</v>
      </c>
      <c r="CU392" s="239">
        <v>4976534.0084582204</v>
      </c>
      <c r="CV392" s="239">
        <v>44.940758690000003</v>
      </c>
      <c r="CW392" s="239">
        <v>-93.581636880000005</v>
      </c>
      <c r="CX392" s="239" t="s">
        <v>379</v>
      </c>
      <c r="CY392" s="239" t="s">
        <v>3597</v>
      </c>
    </row>
    <row r="393" spans="1:103" x14ac:dyDescent="0.25">
      <c r="A393" s="239">
        <v>11072268</v>
      </c>
      <c r="B393" s="239">
        <v>4</v>
      </c>
      <c r="C393" s="239">
        <v>15</v>
      </c>
      <c r="D393" s="239">
        <v>9.8659999999999997</v>
      </c>
      <c r="E393" s="239">
        <v>27</v>
      </c>
      <c r="F393" s="239" t="s">
        <v>3469</v>
      </c>
      <c r="H393" s="239" t="s">
        <v>374</v>
      </c>
      <c r="I393" s="239">
        <v>25</v>
      </c>
      <c r="K393" s="239" t="s">
        <v>3598</v>
      </c>
      <c r="L393" s="239">
        <v>152950011</v>
      </c>
      <c r="M393" s="239">
        <v>10</v>
      </c>
      <c r="N393" s="239">
        <v>15</v>
      </c>
      <c r="O393" s="239">
        <v>2015</v>
      </c>
      <c r="P393" s="239" t="s">
        <v>416</v>
      </c>
      <c r="Q393" s="239">
        <v>23</v>
      </c>
      <c r="R393" s="239" t="s">
        <v>376</v>
      </c>
      <c r="S393" s="239">
        <v>4</v>
      </c>
      <c r="T393" s="239">
        <v>0</v>
      </c>
      <c r="U393" s="239">
        <v>1</v>
      </c>
      <c r="V393" s="239">
        <v>7</v>
      </c>
      <c r="W393" s="239">
        <v>69</v>
      </c>
      <c r="X393" s="239">
        <v>4</v>
      </c>
      <c r="Y393" s="239">
        <v>4</v>
      </c>
      <c r="Z393" s="239">
        <v>1</v>
      </c>
      <c r="AA393" s="239">
        <v>1</v>
      </c>
      <c r="AB393" s="239">
        <v>1</v>
      </c>
      <c r="AC393" s="239">
        <v>98</v>
      </c>
      <c r="AD393" s="239" t="s">
        <v>2895</v>
      </c>
      <c r="AE393" s="239" t="s">
        <v>3599</v>
      </c>
      <c r="AF393" s="239" t="s">
        <v>2874</v>
      </c>
      <c r="AG393" s="239">
        <v>3</v>
      </c>
      <c r="AH393" s="239">
        <v>2</v>
      </c>
      <c r="AI393" s="239">
        <v>4</v>
      </c>
      <c r="AJ393" s="239">
        <v>4</v>
      </c>
      <c r="AK393" s="239">
        <v>21</v>
      </c>
      <c r="AL393" s="239">
        <v>38</v>
      </c>
      <c r="AM393" s="239" t="s">
        <v>374</v>
      </c>
      <c r="AN393" s="239">
        <v>1</v>
      </c>
      <c r="AO393" s="239">
        <v>1</v>
      </c>
      <c r="AP393" s="239">
        <v>1</v>
      </c>
      <c r="AS393" s="239">
        <v>7</v>
      </c>
      <c r="AT393" s="239">
        <v>98</v>
      </c>
      <c r="AU393" s="239">
        <v>40</v>
      </c>
      <c r="AV393" s="239">
        <v>10</v>
      </c>
      <c r="AW393" s="239">
        <v>21</v>
      </c>
      <c r="CT393" s="239">
        <v>454118</v>
      </c>
      <c r="CU393" s="239">
        <v>4976576</v>
      </c>
      <c r="CV393" s="239">
        <v>44.941132699999997</v>
      </c>
      <c r="CW393" s="239">
        <v>-93.581544300000004</v>
      </c>
      <c r="CX393" s="239" t="s">
        <v>379</v>
      </c>
      <c r="CY393" s="239" t="s">
        <v>3600</v>
      </c>
    </row>
    <row r="394" spans="1:103" x14ac:dyDescent="0.25">
      <c r="A394" s="239">
        <v>699942</v>
      </c>
      <c r="B394" s="239">
        <v>4</v>
      </c>
      <c r="C394" s="239">
        <v>15</v>
      </c>
      <c r="D394" s="239">
        <v>9.9190000000000005</v>
      </c>
      <c r="E394" s="239">
        <v>27</v>
      </c>
      <c r="F394" s="239" t="s">
        <v>3469</v>
      </c>
      <c r="H394" s="239" t="s">
        <v>374</v>
      </c>
      <c r="I394" s="239">
        <v>25</v>
      </c>
      <c r="K394" s="239">
        <v>19002309</v>
      </c>
      <c r="M394" s="239">
        <v>3</v>
      </c>
      <c r="N394" s="239">
        <v>24</v>
      </c>
      <c r="O394" s="239">
        <v>2019</v>
      </c>
      <c r="P394" s="239" t="s">
        <v>389</v>
      </c>
      <c r="Q394" s="239">
        <v>19</v>
      </c>
      <c r="R394" s="239" t="s">
        <v>393</v>
      </c>
      <c r="S394" s="239">
        <v>5</v>
      </c>
      <c r="T394" s="239">
        <v>0</v>
      </c>
      <c r="U394" s="239">
        <v>1</v>
      </c>
      <c r="W394" s="239">
        <v>48</v>
      </c>
      <c r="X394" s="239">
        <v>2</v>
      </c>
      <c r="Y394" s="239">
        <v>1</v>
      </c>
      <c r="Z394" s="239">
        <v>1</v>
      </c>
      <c r="AB394" s="239">
        <v>1</v>
      </c>
      <c r="AC394" s="239">
        <v>98</v>
      </c>
      <c r="AD394" s="239" t="s">
        <v>2895</v>
      </c>
      <c r="AF394" s="239" t="s">
        <v>2874</v>
      </c>
      <c r="AG394" s="239">
        <v>3</v>
      </c>
      <c r="AH394" s="239">
        <v>2</v>
      </c>
      <c r="AI394" s="239">
        <v>2</v>
      </c>
      <c r="AJ394" s="239">
        <v>3</v>
      </c>
      <c r="AK394" s="239">
        <v>21</v>
      </c>
      <c r="AL394" s="239">
        <v>37</v>
      </c>
      <c r="AM394" s="239" t="s">
        <v>374</v>
      </c>
      <c r="AN394" s="239">
        <v>10</v>
      </c>
      <c r="AO394" s="239">
        <v>70</v>
      </c>
      <c r="AS394" s="239">
        <v>12</v>
      </c>
      <c r="AT394" s="239">
        <v>9</v>
      </c>
      <c r="AU394" s="239">
        <v>35</v>
      </c>
      <c r="AV394" s="239">
        <v>13</v>
      </c>
      <c r="AW394" s="239">
        <v>21</v>
      </c>
      <c r="CT394" s="239">
        <v>454147.45973721001</v>
      </c>
      <c r="CU394" s="239">
        <v>4976654.5785646401</v>
      </c>
      <c r="CV394" s="239">
        <v>44.94184637</v>
      </c>
      <c r="CW394" s="239">
        <v>-93.581184460000003</v>
      </c>
      <c r="CX394" s="239" t="s">
        <v>379</v>
      </c>
      <c r="CY394" s="239" t="s">
        <v>3601</v>
      </c>
    </row>
    <row r="395" spans="1:103" x14ac:dyDescent="0.25">
      <c r="A395" s="239">
        <v>10719534</v>
      </c>
      <c r="B395" s="239">
        <v>4</v>
      </c>
      <c r="C395" s="239">
        <v>15</v>
      </c>
      <c r="D395" s="239">
        <v>9.9250000000000007</v>
      </c>
      <c r="E395" s="239">
        <v>27</v>
      </c>
      <c r="F395" s="239" t="s">
        <v>3469</v>
      </c>
      <c r="H395" s="239" t="s">
        <v>374</v>
      </c>
      <c r="I395" s="239">
        <v>25</v>
      </c>
      <c r="K395" s="239">
        <v>111865</v>
      </c>
      <c r="L395" s="239">
        <v>111020061</v>
      </c>
      <c r="M395" s="239">
        <v>3</v>
      </c>
      <c r="N395" s="239">
        <v>27</v>
      </c>
      <c r="O395" s="239">
        <v>2011</v>
      </c>
      <c r="P395" s="239" t="s">
        <v>389</v>
      </c>
      <c r="Q395" s="239">
        <v>22</v>
      </c>
      <c r="S395" s="239">
        <v>5</v>
      </c>
      <c r="T395" s="239">
        <v>0</v>
      </c>
      <c r="U395" s="239">
        <v>2</v>
      </c>
      <c r="V395" s="239">
        <v>11</v>
      </c>
      <c r="W395" s="239">
        <v>10</v>
      </c>
      <c r="X395" s="239">
        <v>2</v>
      </c>
      <c r="Y395" s="239">
        <v>6</v>
      </c>
      <c r="Z395" s="239">
        <v>5</v>
      </c>
      <c r="AB395" s="239">
        <v>5</v>
      </c>
      <c r="AC395" s="239">
        <v>98</v>
      </c>
      <c r="AF395" s="239" t="s">
        <v>2874</v>
      </c>
      <c r="AG395" s="239">
        <v>6</v>
      </c>
      <c r="AH395" s="239">
        <v>2</v>
      </c>
      <c r="AI395" s="239">
        <v>2</v>
      </c>
      <c r="AJ395" s="239">
        <v>3</v>
      </c>
      <c r="AK395" s="239">
        <v>21</v>
      </c>
      <c r="AL395" s="239">
        <v>27</v>
      </c>
      <c r="AM395" s="239" t="s">
        <v>374</v>
      </c>
      <c r="AN395" s="239">
        <v>5</v>
      </c>
      <c r="AO395" s="239">
        <v>3</v>
      </c>
      <c r="AS395" s="239">
        <v>7</v>
      </c>
      <c r="AT395" s="239">
        <v>98</v>
      </c>
      <c r="AU395" s="239">
        <v>40</v>
      </c>
      <c r="AV395" s="239">
        <v>10</v>
      </c>
      <c r="AW395" s="239">
        <v>21</v>
      </c>
      <c r="AX395" s="239">
        <v>2</v>
      </c>
      <c r="AY395" s="239">
        <v>2</v>
      </c>
      <c r="AZ395" s="239">
        <v>4</v>
      </c>
      <c r="BA395" s="239">
        <v>21</v>
      </c>
      <c r="BB395" s="239">
        <v>36</v>
      </c>
      <c r="BC395" s="239" t="s">
        <v>374</v>
      </c>
      <c r="BD395" s="239">
        <v>5</v>
      </c>
      <c r="BE395" s="239">
        <v>1</v>
      </c>
      <c r="BI395" s="239">
        <v>7</v>
      </c>
      <c r="BJ395" s="239">
        <v>98</v>
      </c>
      <c r="BK395" s="239">
        <v>40</v>
      </c>
      <c r="BL395" s="239">
        <v>10</v>
      </c>
      <c r="BM395" s="239">
        <v>21</v>
      </c>
      <c r="CT395" s="239">
        <v>454156</v>
      </c>
      <c r="CU395" s="239">
        <v>4976662</v>
      </c>
      <c r="CV395" s="239">
        <v>44.941913100000001</v>
      </c>
      <c r="CW395" s="239">
        <v>-93.581080299999996</v>
      </c>
      <c r="CX395" s="239" t="s">
        <v>379</v>
      </c>
    </row>
    <row r="396" spans="1:103" x14ac:dyDescent="0.25">
      <c r="A396" s="239">
        <v>10884807</v>
      </c>
      <c r="B396" s="239">
        <v>4</v>
      </c>
      <c r="C396" s="239">
        <v>15</v>
      </c>
      <c r="D396" s="239">
        <v>9.9429999999999996</v>
      </c>
      <c r="E396" s="239">
        <v>27</v>
      </c>
      <c r="F396" s="239" t="s">
        <v>3469</v>
      </c>
      <c r="H396" s="239" t="s">
        <v>374</v>
      </c>
      <c r="I396" s="239">
        <v>25</v>
      </c>
      <c r="K396" s="239" t="s">
        <v>3602</v>
      </c>
      <c r="L396" s="239">
        <v>132170133</v>
      </c>
      <c r="M396" s="239">
        <v>8</v>
      </c>
      <c r="N396" s="239">
        <v>5</v>
      </c>
      <c r="O396" s="239">
        <v>2013</v>
      </c>
      <c r="P396" s="239" t="s">
        <v>381</v>
      </c>
      <c r="Q396" s="239">
        <v>14</v>
      </c>
      <c r="R396" s="239" t="s">
        <v>393</v>
      </c>
      <c r="S396" s="239">
        <v>4</v>
      </c>
      <c r="T396" s="239">
        <v>0</v>
      </c>
      <c r="U396" s="239">
        <v>1</v>
      </c>
      <c r="V396" s="239">
        <v>7</v>
      </c>
      <c r="W396" s="239">
        <v>32</v>
      </c>
      <c r="X396" s="239">
        <v>2</v>
      </c>
      <c r="Y396" s="239">
        <v>1</v>
      </c>
      <c r="Z396" s="239">
        <v>1</v>
      </c>
      <c r="AB396" s="239">
        <v>1</v>
      </c>
      <c r="AC396" s="239">
        <v>98</v>
      </c>
      <c r="AD396" s="239" t="s">
        <v>2952</v>
      </c>
      <c r="AE396" s="239" t="s">
        <v>3590</v>
      </c>
      <c r="AF396" s="239" t="s">
        <v>2874</v>
      </c>
      <c r="AG396" s="239">
        <v>3</v>
      </c>
      <c r="AH396" s="239">
        <v>2</v>
      </c>
      <c r="AI396" s="239">
        <v>2</v>
      </c>
      <c r="AJ396" s="239">
        <v>3</v>
      </c>
      <c r="AK396" s="239">
        <v>21</v>
      </c>
      <c r="AL396" s="239">
        <v>51</v>
      </c>
      <c r="AM396" s="239" t="s">
        <v>374</v>
      </c>
      <c r="AN396" s="239">
        <v>9</v>
      </c>
      <c r="AO396" s="239">
        <v>21</v>
      </c>
      <c r="AS396" s="239">
        <v>7</v>
      </c>
      <c r="AT396" s="239">
        <v>98</v>
      </c>
      <c r="AU396" s="239">
        <v>40</v>
      </c>
      <c r="AV396" s="239">
        <v>10</v>
      </c>
      <c r="AW396" s="239">
        <v>20</v>
      </c>
      <c r="CT396" s="239">
        <v>454171</v>
      </c>
      <c r="CU396" s="239">
        <v>4976686</v>
      </c>
      <c r="CV396" s="239">
        <v>44.942133599999998</v>
      </c>
      <c r="CW396" s="239">
        <v>-93.580887000000004</v>
      </c>
      <c r="CX396" s="239" t="s">
        <v>379</v>
      </c>
      <c r="CY396" s="239" t="s">
        <v>3603</v>
      </c>
    </row>
    <row r="397" spans="1:103" x14ac:dyDescent="0.25">
      <c r="A397" s="239">
        <v>861830</v>
      </c>
      <c r="B397" s="239">
        <v>4</v>
      </c>
      <c r="C397" s="239">
        <v>15</v>
      </c>
      <c r="D397" s="239">
        <v>9.9489999999999998</v>
      </c>
      <c r="E397" s="239">
        <v>27</v>
      </c>
      <c r="F397" s="239" t="s">
        <v>3469</v>
      </c>
      <c r="H397" s="239" t="s">
        <v>374</v>
      </c>
      <c r="I397" s="239">
        <v>25</v>
      </c>
      <c r="K397" s="239" t="s">
        <v>3604</v>
      </c>
      <c r="L397" s="239">
        <v>203110179</v>
      </c>
      <c r="M397" s="239">
        <v>11</v>
      </c>
      <c r="N397" s="239">
        <v>6</v>
      </c>
      <c r="O397" s="239">
        <v>2020</v>
      </c>
      <c r="P397" s="239" t="s">
        <v>383</v>
      </c>
      <c r="Q397" s="239">
        <v>18</v>
      </c>
      <c r="S397" s="239">
        <v>4</v>
      </c>
      <c r="T397" s="239">
        <v>0</v>
      </c>
      <c r="U397" s="239">
        <v>1</v>
      </c>
      <c r="W397" s="239">
        <v>16</v>
      </c>
      <c r="X397" s="239">
        <v>2</v>
      </c>
      <c r="Y397" s="239">
        <v>7</v>
      </c>
      <c r="Z397" s="239">
        <v>1</v>
      </c>
      <c r="AB397" s="239">
        <v>1</v>
      </c>
      <c r="AC397" s="239">
        <v>98</v>
      </c>
      <c r="AD397" s="239" t="s">
        <v>2895</v>
      </c>
      <c r="AF397" s="239" t="s">
        <v>2874</v>
      </c>
      <c r="AG397" s="239">
        <v>4</v>
      </c>
      <c r="AH397" s="239">
        <v>2</v>
      </c>
      <c r="AI397" s="239">
        <v>2</v>
      </c>
      <c r="AJ397" s="239">
        <v>4</v>
      </c>
      <c r="AK397" s="239">
        <v>21</v>
      </c>
      <c r="AL397" s="239">
        <v>50</v>
      </c>
      <c r="AM397" s="239" t="s">
        <v>384</v>
      </c>
      <c r="AN397" s="239">
        <v>5</v>
      </c>
      <c r="AO397" s="239">
        <v>1</v>
      </c>
      <c r="AS397" s="239">
        <v>12</v>
      </c>
      <c r="AT397" s="239">
        <v>9</v>
      </c>
      <c r="AU397" s="239">
        <v>40</v>
      </c>
      <c r="AV397" s="239">
        <v>11</v>
      </c>
      <c r="AW397" s="239">
        <v>24</v>
      </c>
      <c r="CT397" s="239">
        <v>454176.41435123998</v>
      </c>
      <c r="CU397" s="239">
        <v>4976692.5232339799</v>
      </c>
      <c r="CV397" s="239">
        <v>44.94218979</v>
      </c>
      <c r="CW397" s="239">
        <v>-93.580820919999994</v>
      </c>
      <c r="CX397" s="239" t="s">
        <v>379</v>
      </c>
      <c r="CY397" s="239" t="s">
        <v>3605</v>
      </c>
    </row>
    <row r="398" spans="1:103" x14ac:dyDescent="0.25">
      <c r="A398" s="239">
        <v>11015177</v>
      </c>
      <c r="B398" s="239">
        <v>4</v>
      </c>
      <c r="C398" s="239">
        <v>15</v>
      </c>
      <c r="D398" s="239">
        <v>9.9659999999999993</v>
      </c>
      <c r="E398" s="239">
        <v>27</v>
      </c>
      <c r="F398" s="239" t="s">
        <v>3469</v>
      </c>
      <c r="H398" s="239" t="s">
        <v>374</v>
      </c>
      <c r="I398" s="239">
        <v>25</v>
      </c>
      <c r="K398" s="239">
        <v>15000185</v>
      </c>
      <c r="L398" s="239">
        <v>150060385</v>
      </c>
      <c r="M398" s="239">
        <v>1</v>
      </c>
      <c r="N398" s="239">
        <v>6</v>
      </c>
      <c r="O398" s="239">
        <v>2015</v>
      </c>
      <c r="P398" s="239" t="s">
        <v>391</v>
      </c>
      <c r="Q398" s="239">
        <v>16</v>
      </c>
      <c r="R398" s="239" t="s">
        <v>376</v>
      </c>
      <c r="S398" s="239">
        <v>5</v>
      </c>
      <c r="T398" s="239">
        <v>0</v>
      </c>
      <c r="U398" s="239">
        <v>1</v>
      </c>
      <c r="V398" s="239">
        <v>90</v>
      </c>
      <c r="W398" s="239">
        <v>69</v>
      </c>
      <c r="X398" s="239">
        <v>2</v>
      </c>
      <c r="Y398" s="239">
        <v>4</v>
      </c>
      <c r="Z398" s="239">
        <v>2</v>
      </c>
      <c r="AA398" s="239">
        <v>4</v>
      </c>
      <c r="AB398" s="239">
        <v>7</v>
      </c>
      <c r="AC398" s="239">
        <v>98</v>
      </c>
      <c r="AD398" s="239" t="s">
        <v>3016</v>
      </c>
      <c r="AE398" s="239" t="s">
        <v>3606</v>
      </c>
      <c r="AF398" s="239" t="s">
        <v>2874</v>
      </c>
      <c r="AG398" s="239">
        <v>3</v>
      </c>
      <c r="AH398" s="239">
        <v>2</v>
      </c>
      <c r="AI398" s="239">
        <v>2</v>
      </c>
      <c r="AJ398" s="239">
        <v>98</v>
      </c>
      <c r="AK398" s="239">
        <v>21</v>
      </c>
      <c r="AL398" s="239">
        <v>55</v>
      </c>
      <c r="AM398" s="239" t="s">
        <v>384</v>
      </c>
      <c r="AN398" s="239">
        <v>5</v>
      </c>
      <c r="AO398" s="239">
        <v>1</v>
      </c>
      <c r="AP398" s="239">
        <v>1</v>
      </c>
      <c r="AS398" s="239">
        <v>7</v>
      </c>
      <c r="AT398" s="239">
        <v>98</v>
      </c>
      <c r="AU398" s="239">
        <v>40</v>
      </c>
      <c r="AV398" s="239">
        <v>10</v>
      </c>
      <c r="AW398" s="239">
        <v>21</v>
      </c>
      <c r="CT398" s="239">
        <v>454191</v>
      </c>
      <c r="CU398" s="239">
        <v>4976717</v>
      </c>
      <c r="CV398" s="239">
        <v>44.942411</v>
      </c>
      <c r="CW398" s="239">
        <v>-93.580643800000004</v>
      </c>
      <c r="CX398" s="239" t="s">
        <v>379</v>
      </c>
      <c r="CY398" s="239" t="s">
        <v>3607</v>
      </c>
    </row>
    <row r="399" spans="1:103" x14ac:dyDescent="0.25">
      <c r="A399" s="239">
        <v>11093550</v>
      </c>
      <c r="B399" s="239">
        <v>4</v>
      </c>
      <c r="C399" s="239">
        <v>15</v>
      </c>
      <c r="D399" s="239">
        <v>9.98</v>
      </c>
      <c r="E399" s="239">
        <v>27</v>
      </c>
      <c r="F399" s="239" t="s">
        <v>3469</v>
      </c>
      <c r="H399" s="239" t="s">
        <v>374</v>
      </c>
      <c r="I399" s="239">
        <v>25</v>
      </c>
      <c r="K399" s="239">
        <v>15015177</v>
      </c>
      <c r="L399" s="239">
        <v>153630180</v>
      </c>
      <c r="M399" s="239">
        <v>12</v>
      </c>
      <c r="N399" s="239">
        <v>29</v>
      </c>
      <c r="O399" s="239">
        <v>2015</v>
      </c>
      <c r="P399" s="239" t="s">
        <v>391</v>
      </c>
      <c r="Q399" s="239">
        <v>4</v>
      </c>
      <c r="S399" s="239">
        <v>2</v>
      </c>
      <c r="T399" s="239">
        <v>0</v>
      </c>
      <c r="U399" s="239">
        <v>2</v>
      </c>
      <c r="V399" s="239">
        <v>8</v>
      </c>
      <c r="W399" s="239">
        <v>10</v>
      </c>
      <c r="X399" s="239">
        <v>2</v>
      </c>
      <c r="Y399" s="239">
        <v>6</v>
      </c>
      <c r="Z399" s="239">
        <v>4</v>
      </c>
      <c r="AA399" s="239">
        <v>4</v>
      </c>
      <c r="AB399" s="239">
        <v>3</v>
      </c>
      <c r="AC399" s="239">
        <v>98</v>
      </c>
      <c r="AD399" s="239" t="s">
        <v>3608</v>
      </c>
      <c r="AE399" s="239" t="s">
        <v>3609</v>
      </c>
      <c r="AF399" s="239" t="s">
        <v>2874</v>
      </c>
      <c r="AG399" s="239">
        <v>8</v>
      </c>
      <c r="AH399" s="239">
        <v>2</v>
      </c>
      <c r="AI399" s="239">
        <v>2</v>
      </c>
      <c r="AJ399" s="239">
        <v>4</v>
      </c>
      <c r="AK399" s="239">
        <v>21</v>
      </c>
      <c r="AL399" s="239">
        <v>46</v>
      </c>
      <c r="AM399" s="239" t="s">
        <v>374</v>
      </c>
      <c r="AN399" s="239">
        <v>5</v>
      </c>
      <c r="AO399" s="239">
        <v>3</v>
      </c>
      <c r="AP399" s="239">
        <v>16</v>
      </c>
      <c r="AS399" s="239">
        <v>7</v>
      </c>
      <c r="AT399" s="239">
        <v>98</v>
      </c>
      <c r="AU399" s="239">
        <v>35</v>
      </c>
      <c r="AV399" s="239">
        <v>10</v>
      </c>
      <c r="AW399" s="239">
        <v>21</v>
      </c>
      <c r="AX399" s="239">
        <v>2</v>
      </c>
      <c r="AY399" s="239">
        <v>3</v>
      </c>
      <c r="AZ399" s="239">
        <v>3</v>
      </c>
      <c r="BA399" s="239">
        <v>21</v>
      </c>
      <c r="BB399" s="239">
        <v>56</v>
      </c>
      <c r="BC399" s="239" t="s">
        <v>374</v>
      </c>
      <c r="BD399" s="239">
        <v>5</v>
      </c>
      <c r="BE399" s="239">
        <v>1</v>
      </c>
      <c r="BF399" s="239">
        <v>1</v>
      </c>
      <c r="BI399" s="239">
        <v>7</v>
      </c>
      <c r="BJ399" s="239">
        <v>98</v>
      </c>
      <c r="BK399" s="239">
        <v>35</v>
      </c>
      <c r="BL399" s="239">
        <v>10</v>
      </c>
      <c r="BM399" s="239">
        <v>21</v>
      </c>
      <c r="CT399" s="239">
        <v>454202</v>
      </c>
      <c r="CU399" s="239">
        <v>4976737</v>
      </c>
      <c r="CV399" s="239">
        <v>44.942591399999998</v>
      </c>
      <c r="CW399" s="239">
        <v>-93.580505099999996</v>
      </c>
      <c r="CX399" s="239" t="s">
        <v>379</v>
      </c>
      <c r="CY399" s="239" t="s">
        <v>3610</v>
      </c>
    </row>
    <row r="400" spans="1:103" x14ac:dyDescent="0.25">
      <c r="A400" s="239">
        <v>11008370</v>
      </c>
      <c r="B400" s="239">
        <v>4</v>
      </c>
      <c r="C400" s="239">
        <v>15</v>
      </c>
      <c r="D400" s="239">
        <v>9.9969999999999999</v>
      </c>
      <c r="E400" s="239">
        <v>27</v>
      </c>
      <c r="F400" s="239" t="s">
        <v>3469</v>
      </c>
      <c r="H400" s="239" t="s">
        <v>374</v>
      </c>
      <c r="I400" s="239">
        <v>25</v>
      </c>
      <c r="K400" s="239" t="s">
        <v>3611</v>
      </c>
      <c r="L400" s="239">
        <v>143600002</v>
      </c>
      <c r="M400" s="239">
        <v>12</v>
      </c>
      <c r="N400" s="239">
        <v>20</v>
      </c>
      <c r="O400" s="239">
        <v>2014</v>
      </c>
      <c r="P400" s="239" t="s">
        <v>386</v>
      </c>
      <c r="Q400" s="239">
        <v>19</v>
      </c>
      <c r="R400" s="239" t="s">
        <v>376</v>
      </c>
      <c r="S400" s="239">
        <v>5</v>
      </c>
      <c r="T400" s="239">
        <v>0</v>
      </c>
      <c r="U400" s="239">
        <v>1</v>
      </c>
      <c r="V400" s="239">
        <v>5</v>
      </c>
      <c r="W400" s="239">
        <v>10</v>
      </c>
      <c r="X400" s="239">
        <v>2</v>
      </c>
      <c r="Y400" s="239">
        <v>4</v>
      </c>
      <c r="Z400" s="239">
        <v>1</v>
      </c>
      <c r="AB400" s="239">
        <v>1</v>
      </c>
      <c r="AC400" s="239">
        <v>98</v>
      </c>
      <c r="AD400" s="239" t="s">
        <v>3612</v>
      </c>
      <c r="AE400" s="239" t="s">
        <v>3613</v>
      </c>
      <c r="AF400" s="239" t="s">
        <v>2874</v>
      </c>
      <c r="AG400" s="239">
        <v>4</v>
      </c>
      <c r="AH400" s="239">
        <v>2</v>
      </c>
      <c r="AI400" s="239">
        <v>4</v>
      </c>
      <c r="AJ400" s="239">
        <v>4</v>
      </c>
      <c r="AK400" s="239">
        <v>21</v>
      </c>
      <c r="AL400" s="239">
        <v>25</v>
      </c>
      <c r="AM400" s="239" t="s">
        <v>374</v>
      </c>
      <c r="AN400" s="239">
        <v>5</v>
      </c>
      <c r="AO400" s="239">
        <v>1</v>
      </c>
      <c r="AS400" s="239">
        <v>7</v>
      </c>
      <c r="AT400" s="239">
        <v>98</v>
      </c>
      <c r="AU400" s="239">
        <v>40</v>
      </c>
      <c r="AV400" s="239">
        <v>11</v>
      </c>
      <c r="AW400" s="239">
        <v>21</v>
      </c>
      <c r="CT400" s="239">
        <v>454215</v>
      </c>
      <c r="CU400" s="239">
        <v>4976761</v>
      </c>
      <c r="CV400" s="239">
        <v>44.9428099</v>
      </c>
      <c r="CW400" s="239">
        <v>-93.580341399999995</v>
      </c>
      <c r="CX400" s="239" t="s">
        <v>379</v>
      </c>
      <c r="CY400" s="239" t="s">
        <v>3614</v>
      </c>
    </row>
    <row r="401" spans="1:103" x14ac:dyDescent="0.25">
      <c r="A401" s="239">
        <v>11014708</v>
      </c>
      <c r="B401" s="239">
        <v>4</v>
      </c>
      <c r="C401" s="239">
        <v>15</v>
      </c>
      <c r="D401" s="239">
        <v>10.044</v>
      </c>
      <c r="E401" s="239">
        <v>27</v>
      </c>
      <c r="F401" s="239" t="s">
        <v>3469</v>
      </c>
      <c r="H401" s="239" t="s">
        <v>374</v>
      </c>
      <c r="I401" s="239">
        <v>25</v>
      </c>
      <c r="K401" s="239" t="s">
        <v>3615</v>
      </c>
      <c r="L401" s="239">
        <v>150020011</v>
      </c>
      <c r="M401" s="239">
        <v>1</v>
      </c>
      <c r="N401" s="239">
        <v>1</v>
      </c>
      <c r="O401" s="239">
        <v>2015</v>
      </c>
      <c r="P401" s="239" t="s">
        <v>416</v>
      </c>
      <c r="Q401" s="239">
        <v>2</v>
      </c>
      <c r="S401" s="239">
        <v>5</v>
      </c>
      <c r="T401" s="239">
        <v>0</v>
      </c>
      <c r="U401" s="239">
        <v>1</v>
      </c>
      <c r="V401" s="239">
        <v>7</v>
      </c>
      <c r="W401" s="239">
        <v>54</v>
      </c>
      <c r="X401" s="239">
        <v>2</v>
      </c>
      <c r="Y401" s="239">
        <v>7</v>
      </c>
      <c r="Z401" s="239">
        <v>1</v>
      </c>
      <c r="AA401" s="239">
        <v>1</v>
      </c>
      <c r="AB401" s="239">
        <v>1</v>
      </c>
      <c r="AC401" s="239">
        <v>98</v>
      </c>
      <c r="AD401" s="239" t="s">
        <v>3616</v>
      </c>
      <c r="AE401" s="239" t="s">
        <v>3616</v>
      </c>
      <c r="AF401" s="239" t="s">
        <v>2874</v>
      </c>
      <c r="AG401" s="239">
        <v>3</v>
      </c>
      <c r="AH401" s="239">
        <v>2</v>
      </c>
      <c r="AI401" s="239">
        <v>2</v>
      </c>
      <c r="AJ401" s="239">
        <v>5</v>
      </c>
      <c r="AK401" s="239">
        <v>21</v>
      </c>
      <c r="AL401" s="239">
        <v>40</v>
      </c>
      <c r="AM401" s="239" t="s">
        <v>374</v>
      </c>
      <c r="AN401" s="239">
        <v>1</v>
      </c>
      <c r="AO401" s="239">
        <v>18</v>
      </c>
      <c r="AP401" s="239">
        <v>15</v>
      </c>
      <c r="AS401" s="239">
        <v>7</v>
      </c>
      <c r="AT401" s="239">
        <v>98</v>
      </c>
      <c r="AU401" s="239">
        <v>35</v>
      </c>
      <c r="AV401" s="239">
        <v>10</v>
      </c>
      <c r="AW401" s="239">
        <v>21</v>
      </c>
      <c r="CT401" s="239">
        <v>454240</v>
      </c>
      <c r="CU401" s="239">
        <v>4976832</v>
      </c>
      <c r="CV401" s="239">
        <v>44.943452200000003</v>
      </c>
      <c r="CW401" s="239">
        <v>-93.580027099999995</v>
      </c>
      <c r="CX401" s="239" t="s">
        <v>379</v>
      </c>
      <c r="CY401" s="239" t="s">
        <v>3617</v>
      </c>
    </row>
    <row r="402" spans="1:103" x14ac:dyDescent="0.25">
      <c r="A402" s="239">
        <v>679271</v>
      </c>
      <c r="B402" s="239">
        <v>4</v>
      </c>
      <c r="C402" s="239">
        <v>15</v>
      </c>
      <c r="D402" s="239">
        <v>10.153</v>
      </c>
      <c r="E402" s="239">
        <v>27</v>
      </c>
      <c r="F402" s="239" t="s">
        <v>3161</v>
      </c>
      <c r="H402" s="239" t="s">
        <v>374</v>
      </c>
      <c r="I402" s="239">
        <v>25</v>
      </c>
      <c r="K402" s="239">
        <v>19000729</v>
      </c>
      <c r="M402" s="239">
        <v>1</v>
      </c>
      <c r="N402" s="239">
        <v>26</v>
      </c>
      <c r="O402" s="239">
        <v>2019</v>
      </c>
      <c r="P402" s="239" t="s">
        <v>386</v>
      </c>
      <c r="Q402" s="239">
        <v>11</v>
      </c>
      <c r="S402" s="239">
        <v>5</v>
      </c>
      <c r="T402" s="239">
        <v>0</v>
      </c>
      <c r="U402" s="239">
        <v>1</v>
      </c>
      <c r="W402" s="239">
        <v>62</v>
      </c>
      <c r="X402" s="239">
        <v>2</v>
      </c>
      <c r="Y402" s="239">
        <v>1</v>
      </c>
      <c r="Z402" s="239">
        <v>4</v>
      </c>
      <c r="AA402" s="239">
        <v>2</v>
      </c>
      <c r="AB402" s="239">
        <v>3</v>
      </c>
      <c r="AC402" s="239">
        <v>98</v>
      </c>
      <c r="AD402" s="239" t="s">
        <v>2895</v>
      </c>
      <c r="AF402" s="239" t="s">
        <v>2874</v>
      </c>
      <c r="AG402" s="239">
        <v>3</v>
      </c>
      <c r="AH402" s="239">
        <v>2</v>
      </c>
      <c r="AI402" s="239">
        <v>2</v>
      </c>
      <c r="AJ402" s="239">
        <v>2</v>
      </c>
      <c r="AK402" s="239">
        <v>21</v>
      </c>
      <c r="AL402" s="239">
        <v>19</v>
      </c>
      <c r="AM402" s="239" t="s">
        <v>384</v>
      </c>
      <c r="AN402" s="239">
        <v>5</v>
      </c>
      <c r="AO402" s="239">
        <v>1</v>
      </c>
      <c r="AS402" s="239">
        <v>12</v>
      </c>
      <c r="AT402" s="239">
        <v>9</v>
      </c>
      <c r="AU402" s="239">
        <v>35</v>
      </c>
      <c r="AV402" s="239">
        <v>12</v>
      </c>
      <c r="AW402" s="239">
        <v>21</v>
      </c>
      <c r="CT402" s="239">
        <v>454291.953638468</v>
      </c>
      <c r="CU402" s="239">
        <v>4977000.3402901003</v>
      </c>
      <c r="CV402" s="239">
        <v>44.944968060000001</v>
      </c>
      <c r="CW402" s="239">
        <v>-93.579384379999993</v>
      </c>
      <c r="CX402" s="239" t="s">
        <v>379</v>
      </c>
      <c r="CY402" s="239" t="s">
        <v>3618</v>
      </c>
    </row>
    <row r="403" spans="1:103" x14ac:dyDescent="0.25">
      <c r="A403" s="239">
        <v>10845381</v>
      </c>
      <c r="B403" s="239">
        <v>4</v>
      </c>
      <c r="C403" s="239">
        <v>15</v>
      </c>
      <c r="D403" s="239">
        <v>10.191000000000001</v>
      </c>
      <c r="E403" s="239">
        <v>27</v>
      </c>
      <c r="F403" s="239" t="s">
        <v>3161</v>
      </c>
      <c r="H403" s="239" t="s">
        <v>374</v>
      </c>
      <c r="I403" s="239">
        <v>25</v>
      </c>
      <c r="K403" s="239">
        <v>12010594</v>
      </c>
      <c r="L403" s="239">
        <v>123640001</v>
      </c>
      <c r="M403" s="239">
        <v>12</v>
      </c>
      <c r="N403" s="239">
        <v>28</v>
      </c>
      <c r="O403" s="239">
        <v>2012</v>
      </c>
      <c r="P403" s="239" t="s">
        <v>383</v>
      </c>
      <c r="Q403" s="239">
        <v>5</v>
      </c>
      <c r="S403" s="239">
        <v>5</v>
      </c>
      <c r="T403" s="239">
        <v>0</v>
      </c>
      <c r="U403" s="239">
        <v>1</v>
      </c>
      <c r="V403" s="239">
        <v>7</v>
      </c>
      <c r="W403" s="239">
        <v>54</v>
      </c>
      <c r="X403" s="239">
        <v>2</v>
      </c>
      <c r="Y403" s="239">
        <v>4</v>
      </c>
      <c r="Z403" s="239">
        <v>2</v>
      </c>
      <c r="AA403" s="239">
        <v>4</v>
      </c>
      <c r="AB403" s="239">
        <v>4</v>
      </c>
      <c r="AC403" s="239">
        <v>98</v>
      </c>
      <c r="AD403" s="239" t="s">
        <v>3619</v>
      </c>
      <c r="AE403" s="239" t="s">
        <v>3619</v>
      </c>
      <c r="AF403" s="239" t="s">
        <v>2874</v>
      </c>
      <c r="AG403" s="239">
        <v>3</v>
      </c>
      <c r="AH403" s="239">
        <v>2</v>
      </c>
      <c r="AI403" s="239">
        <v>2</v>
      </c>
      <c r="AJ403" s="239">
        <v>4</v>
      </c>
      <c r="AK403" s="239">
        <v>21</v>
      </c>
      <c r="AL403" s="239">
        <v>28</v>
      </c>
      <c r="AM403" s="239" t="s">
        <v>384</v>
      </c>
      <c r="AN403" s="239">
        <v>5</v>
      </c>
      <c r="AO403" s="239">
        <v>16</v>
      </c>
      <c r="AS403" s="239">
        <v>7</v>
      </c>
      <c r="AT403" s="239">
        <v>98</v>
      </c>
      <c r="AU403" s="239">
        <v>40</v>
      </c>
      <c r="AV403" s="239">
        <v>10</v>
      </c>
      <c r="AW403" s="239">
        <v>20</v>
      </c>
      <c r="CT403" s="239">
        <v>454322</v>
      </c>
      <c r="CU403" s="239">
        <v>4977053</v>
      </c>
      <c r="CV403" s="239">
        <v>44.945443699999998</v>
      </c>
      <c r="CW403" s="239">
        <v>-93.579010100000005</v>
      </c>
      <c r="CX403" s="239" t="s">
        <v>379</v>
      </c>
      <c r="CY403" s="239" t="s">
        <v>3620</v>
      </c>
    </row>
    <row r="404" spans="1:103" x14ac:dyDescent="0.25">
      <c r="A404" s="239">
        <v>355333</v>
      </c>
      <c r="B404" s="239">
        <v>4</v>
      </c>
      <c r="C404" s="239">
        <v>15</v>
      </c>
      <c r="D404" s="239">
        <v>10.281000000000001</v>
      </c>
      <c r="E404" s="239">
        <v>27</v>
      </c>
      <c r="F404" s="239" t="s">
        <v>3161</v>
      </c>
      <c r="H404" s="239" t="s">
        <v>374</v>
      </c>
      <c r="I404" s="239">
        <v>25</v>
      </c>
      <c r="K404" s="239">
        <v>16005990</v>
      </c>
      <c r="M404" s="239">
        <v>6</v>
      </c>
      <c r="N404" s="239">
        <v>9</v>
      </c>
      <c r="O404" s="239">
        <v>2016</v>
      </c>
      <c r="P404" s="239" t="s">
        <v>416</v>
      </c>
      <c r="Q404" s="239">
        <v>7</v>
      </c>
      <c r="R404" s="239">
        <v>98</v>
      </c>
      <c r="S404" s="239">
        <v>5</v>
      </c>
      <c r="T404" s="239">
        <v>0</v>
      </c>
      <c r="U404" s="239">
        <v>2</v>
      </c>
      <c r="W404" s="239">
        <v>11</v>
      </c>
      <c r="X404" s="239">
        <v>2</v>
      </c>
      <c r="Y404" s="239">
        <v>1</v>
      </c>
      <c r="Z404" s="239">
        <v>3</v>
      </c>
      <c r="AA404" s="239">
        <v>2</v>
      </c>
      <c r="AB404" s="239">
        <v>2</v>
      </c>
      <c r="AC404" s="239">
        <v>98</v>
      </c>
      <c r="AD404" s="239" t="s">
        <v>2895</v>
      </c>
      <c r="AF404" s="239" t="s">
        <v>2874</v>
      </c>
      <c r="AG404" s="239">
        <v>90</v>
      </c>
      <c r="AH404" s="239">
        <v>3</v>
      </c>
      <c r="AI404" s="239">
        <v>2</v>
      </c>
      <c r="AJ404" s="239">
        <v>3</v>
      </c>
      <c r="AK404" s="239">
        <v>20</v>
      </c>
      <c r="AS404" s="239">
        <v>12</v>
      </c>
      <c r="AT404" s="239">
        <v>9</v>
      </c>
      <c r="AU404" s="239">
        <v>40</v>
      </c>
      <c r="AV404" s="239">
        <v>11</v>
      </c>
      <c r="AW404" s="239">
        <v>21</v>
      </c>
      <c r="AX404" s="239">
        <v>2</v>
      </c>
      <c r="AY404" s="239">
        <v>2</v>
      </c>
      <c r="AZ404" s="239">
        <v>3</v>
      </c>
      <c r="BA404" s="239">
        <v>27</v>
      </c>
      <c r="BB404" s="239">
        <v>46</v>
      </c>
      <c r="BC404" s="239" t="s">
        <v>384</v>
      </c>
      <c r="BD404" s="239">
        <v>5</v>
      </c>
      <c r="BE404" s="239">
        <v>4</v>
      </c>
      <c r="BF404" s="239">
        <v>71</v>
      </c>
      <c r="BI404" s="239">
        <v>12</v>
      </c>
      <c r="BJ404" s="239">
        <v>9</v>
      </c>
      <c r="BK404" s="239">
        <v>40</v>
      </c>
      <c r="BL404" s="239">
        <v>11</v>
      </c>
      <c r="BM404" s="239">
        <v>21</v>
      </c>
      <c r="CT404" s="239">
        <v>454432.533936808</v>
      </c>
      <c r="CU404" s="239">
        <v>4977137.3897038801</v>
      </c>
      <c r="CV404" s="239">
        <v>44.946210749999999</v>
      </c>
      <c r="CW404" s="239">
        <v>-93.577614879999999</v>
      </c>
      <c r="CX404" s="239" t="s">
        <v>379</v>
      </c>
      <c r="CY404" s="239" t="s">
        <v>3621</v>
      </c>
    </row>
    <row r="405" spans="1:103" x14ac:dyDescent="0.25">
      <c r="A405" s="239">
        <v>11070898</v>
      </c>
      <c r="B405" s="239">
        <v>4</v>
      </c>
      <c r="C405" s="239">
        <v>15</v>
      </c>
      <c r="D405" s="239">
        <v>10.298999999999999</v>
      </c>
      <c r="E405" s="239">
        <v>27</v>
      </c>
      <c r="F405" s="239" t="s">
        <v>3161</v>
      </c>
      <c r="H405" s="239" t="s">
        <v>374</v>
      </c>
      <c r="I405" s="239">
        <v>25</v>
      </c>
      <c r="K405" s="239">
        <v>15012002</v>
      </c>
      <c r="L405" s="239">
        <v>152840001</v>
      </c>
      <c r="M405" s="239">
        <v>10</v>
      </c>
      <c r="N405" s="239">
        <v>10</v>
      </c>
      <c r="O405" s="239">
        <v>2015</v>
      </c>
      <c r="P405" s="239" t="s">
        <v>386</v>
      </c>
      <c r="Q405" s="239">
        <v>20</v>
      </c>
      <c r="R405" s="239" t="s">
        <v>376</v>
      </c>
      <c r="S405" s="239">
        <v>5</v>
      </c>
      <c r="T405" s="239">
        <v>0</v>
      </c>
      <c r="U405" s="239">
        <v>2</v>
      </c>
      <c r="V405" s="239">
        <v>10</v>
      </c>
      <c r="W405" s="239">
        <v>10</v>
      </c>
      <c r="X405" s="239">
        <v>2</v>
      </c>
      <c r="Y405" s="239">
        <v>4</v>
      </c>
      <c r="Z405" s="239">
        <v>1</v>
      </c>
      <c r="AA405" s="239">
        <v>1</v>
      </c>
      <c r="AB405" s="239">
        <v>1</v>
      </c>
      <c r="AC405" s="239">
        <v>98</v>
      </c>
      <c r="AD405" s="239" t="s">
        <v>2895</v>
      </c>
      <c r="AE405" s="239" t="s">
        <v>3622</v>
      </c>
      <c r="AF405" s="239" t="s">
        <v>2874</v>
      </c>
      <c r="AG405" s="239">
        <v>5</v>
      </c>
      <c r="AH405" s="239">
        <v>2</v>
      </c>
      <c r="AI405" s="239">
        <v>2</v>
      </c>
      <c r="AJ405" s="239">
        <v>4</v>
      </c>
      <c r="AK405" s="239">
        <v>21</v>
      </c>
      <c r="AL405" s="239">
        <v>76</v>
      </c>
      <c r="AM405" s="239" t="s">
        <v>374</v>
      </c>
      <c r="AN405" s="239">
        <v>5</v>
      </c>
      <c r="AO405" s="239">
        <v>1</v>
      </c>
      <c r="AP405" s="239">
        <v>1</v>
      </c>
      <c r="AS405" s="239">
        <v>7</v>
      </c>
      <c r="AT405" s="239">
        <v>98</v>
      </c>
      <c r="AU405" s="239">
        <v>40</v>
      </c>
      <c r="AV405" s="239">
        <v>11</v>
      </c>
      <c r="AW405" s="239">
        <v>21</v>
      </c>
      <c r="AX405" s="239">
        <v>2</v>
      </c>
      <c r="AY405" s="239">
        <v>1</v>
      </c>
      <c r="AZ405" s="239">
        <v>4</v>
      </c>
      <c r="BA405" s="239">
        <v>21</v>
      </c>
      <c r="BB405" s="239">
        <v>36</v>
      </c>
      <c r="BC405" s="239" t="s">
        <v>374</v>
      </c>
      <c r="BD405" s="239">
        <v>5</v>
      </c>
      <c r="BE405" s="239">
        <v>1</v>
      </c>
      <c r="BF405" s="239">
        <v>1</v>
      </c>
      <c r="BI405" s="239">
        <v>7</v>
      </c>
      <c r="BJ405" s="239">
        <v>98</v>
      </c>
      <c r="BK405" s="239">
        <v>40</v>
      </c>
      <c r="BL405" s="239">
        <v>11</v>
      </c>
      <c r="BM405" s="239">
        <v>21</v>
      </c>
      <c r="CT405" s="239">
        <v>454458</v>
      </c>
      <c r="CU405" s="239">
        <v>4977160</v>
      </c>
      <c r="CV405" s="239">
        <v>44.946411699999999</v>
      </c>
      <c r="CW405" s="239">
        <v>-93.5772987</v>
      </c>
      <c r="CX405" s="239" t="s">
        <v>379</v>
      </c>
      <c r="CY405" s="239" t="s">
        <v>3623</v>
      </c>
    </row>
    <row r="406" spans="1:103" x14ac:dyDescent="0.25">
      <c r="A406" s="239">
        <v>10959492</v>
      </c>
      <c r="B406" s="239">
        <v>4</v>
      </c>
      <c r="C406" s="239">
        <v>15</v>
      </c>
      <c r="D406" s="239">
        <v>10.317</v>
      </c>
      <c r="E406" s="239">
        <v>27</v>
      </c>
      <c r="F406" s="239" t="s">
        <v>3161</v>
      </c>
      <c r="H406" s="239" t="s">
        <v>374</v>
      </c>
      <c r="I406" s="239">
        <v>25</v>
      </c>
      <c r="K406" s="239" t="s">
        <v>3624</v>
      </c>
      <c r="L406" s="239">
        <v>141620150</v>
      </c>
      <c r="M406" s="239">
        <v>6</v>
      </c>
      <c r="N406" s="239">
        <v>6</v>
      </c>
      <c r="O406" s="239">
        <v>2014</v>
      </c>
      <c r="P406" s="239" t="s">
        <v>383</v>
      </c>
      <c r="Q406" s="239">
        <v>19</v>
      </c>
      <c r="S406" s="239">
        <v>5</v>
      </c>
      <c r="T406" s="239">
        <v>0</v>
      </c>
      <c r="U406" s="239">
        <v>2</v>
      </c>
      <c r="V406" s="239">
        <v>98</v>
      </c>
      <c r="W406" s="239">
        <v>10</v>
      </c>
      <c r="X406" s="239">
        <v>2</v>
      </c>
      <c r="Y406" s="239">
        <v>3</v>
      </c>
      <c r="Z406" s="239">
        <v>3</v>
      </c>
      <c r="AA406" s="239">
        <v>2</v>
      </c>
      <c r="AB406" s="239">
        <v>2</v>
      </c>
      <c r="AC406" s="239">
        <v>98</v>
      </c>
      <c r="AD406" s="239" t="s">
        <v>3625</v>
      </c>
      <c r="AF406" s="239" t="s">
        <v>2874</v>
      </c>
      <c r="AG406" s="239">
        <v>90</v>
      </c>
      <c r="AH406" s="239">
        <v>2</v>
      </c>
      <c r="AI406" s="239">
        <v>2</v>
      </c>
      <c r="AJ406" s="239">
        <v>3</v>
      </c>
      <c r="AK406" s="239">
        <v>21</v>
      </c>
      <c r="AL406" s="239">
        <v>23</v>
      </c>
      <c r="AM406" s="239" t="s">
        <v>374</v>
      </c>
      <c r="AN406" s="239">
        <v>5</v>
      </c>
      <c r="AO406" s="239">
        <v>1</v>
      </c>
      <c r="AP406" s="239">
        <v>1</v>
      </c>
      <c r="AS406" s="239">
        <v>7</v>
      </c>
      <c r="AT406" s="239">
        <v>98</v>
      </c>
      <c r="AU406" s="239">
        <v>40</v>
      </c>
      <c r="AV406" s="239">
        <v>10</v>
      </c>
      <c r="AW406" s="239">
        <v>22</v>
      </c>
      <c r="AX406" s="239">
        <v>2</v>
      </c>
      <c r="AY406" s="239">
        <v>2</v>
      </c>
      <c r="AZ406" s="239">
        <v>4</v>
      </c>
      <c r="BA406" s="239">
        <v>21</v>
      </c>
      <c r="BB406" s="239">
        <v>63</v>
      </c>
      <c r="BC406" s="239" t="s">
        <v>374</v>
      </c>
      <c r="BD406" s="239">
        <v>99</v>
      </c>
      <c r="BE406" s="239">
        <v>6</v>
      </c>
      <c r="BI406" s="239">
        <v>7</v>
      </c>
      <c r="BJ406" s="239">
        <v>98</v>
      </c>
      <c r="BK406" s="239">
        <v>40</v>
      </c>
      <c r="BL406" s="239">
        <v>10</v>
      </c>
      <c r="BM406" s="239">
        <v>22</v>
      </c>
      <c r="CT406" s="239">
        <v>454479</v>
      </c>
      <c r="CU406" s="239">
        <v>4977179</v>
      </c>
      <c r="CV406" s="239">
        <v>44.946587899999997</v>
      </c>
      <c r="CW406" s="239">
        <v>-93.577024699999996</v>
      </c>
      <c r="CX406" s="239" t="s">
        <v>379</v>
      </c>
      <c r="CY406" s="239" t="s">
        <v>3626</v>
      </c>
    </row>
    <row r="407" spans="1:103" x14ac:dyDescent="0.25">
      <c r="A407" s="239">
        <v>620324</v>
      </c>
      <c r="B407" s="239">
        <v>4</v>
      </c>
      <c r="C407" s="239">
        <v>15</v>
      </c>
      <c r="D407" s="239">
        <v>10.396000000000001</v>
      </c>
      <c r="E407" s="239">
        <v>27</v>
      </c>
      <c r="F407" s="239" t="s">
        <v>3161</v>
      </c>
      <c r="H407" s="239" t="s">
        <v>374</v>
      </c>
      <c r="I407" s="239">
        <v>25</v>
      </c>
      <c r="K407" s="239">
        <v>18007493</v>
      </c>
      <c r="M407" s="239">
        <v>7</v>
      </c>
      <c r="N407" s="239">
        <v>11</v>
      </c>
      <c r="O407" s="239">
        <v>2018</v>
      </c>
      <c r="P407" s="239" t="s">
        <v>375</v>
      </c>
      <c r="Q407" s="239">
        <v>7</v>
      </c>
      <c r="R407" s="239" t="s">
        <v>393</v>
      </c>
      <c r="S407" s="239">
        <v>5</v>
      </c>
      <c r="T407" s="239">
        <v>0</v>
      </c>
      <c r="U407" s="239">
        <v>1</v>
      </c>
      <c r="W407" s="239">
        <v>62</v>
      </c>
      <c r="X407" s="239">
        <v>2</v>
      </c>
      <c r="Y407" s="239">
        <v>1</v>
      </c>
      <c r="Z407" s="239">
        <v>1</v>
      </c>
      <c r="AB407" s="239">
        <v>1</v>
      </c>
      <c r="AC407" s="239">
        <v>98</v>
      </c>
      <c r="AD407" s="239" t="s">
        <v>2895</v>
      </c>
      <c r="AF407" s="239" t="s">
        <v>2874</v>
      </c>
      <c r="AG407" s="239">
        <v>3</v>
      </c>
      <c r="AH407" s="239">
        <v>2</v>
      </c>
      <c r="AI407" s="239">
        <v>2</v>
      </c>
      <c r="AJ407" s="239">
        <v>3</v>
      </c>
      <c r="AK407" s="239">
        <v>21</v>
      </c>
      <c r="AL407" s="239">
        <v>20</v>
      </c>
      <c r="AM407" s="239" t="s">
        <v>384</v>
      </c>
      <c r="AN407" s="239">
        <v>9</v>
      </c>
      <c r="AO407" s="239">
        <v>70</v>
      </c>
      <c r="AP407" s="239">
        <v>62</v>
      </c>
      <c r="AS407" s="239">
        <v>12</v>
      </c>
      <c r="AT407" s="239">
        <v>9</v>
      </c>
      <c r="AU407" s="239">
        <v>40</v>
      </c>
      <c r="AV407" s="239">
        <v>12</v>
      </c>
      <c r="AW407" s="239">
        <v>22</v>
      </c>
      <c r="CT407" s="239">
        <v>454543.75826496503</v>
      </c>
      <c r="CU407" s="239">
        <v>4977284.6328761298</v>
      </c>
      <c r="CV407" s="239">
        <v>44.947543289999999</v>
      </c>
      <c r="CW407" s="239">
        <v>-93.576218330000003</v>
      </c>
      <c r="CX407" s="239" t="s">
        <v>379</v>
      </c>
      <c r="CY407" s="239" t="s">
        <v>3627</v>
      </c>
    </row>
    <row r="408" spans="1:103" x14ac:dyDescent="0.25">
      <c r="A408" s="239">
        <v>529963</v>
      </c>
      <c r="B408" s="239">
        <v>4</v>
      </c>
      <c r="C408" s="239">
        <v>15</v>
      </c>
      <c r="D408" s="239">
        <v>10.422000000000001</v>
      </c>
      <c r="E408" s="239">
        <v>27</v>
      </c>
      <c r="F408" s="239" t="s">
        <v>3161</v>
      </c>
      <c r="H408" s="239" t="s">
        <v>374</v>
      </c>
      <c r="I408" s="239">
        <v>25</v>
      </c>
      <c r="K408" s="239" t="s">
        <v>3628</v>
      </c>
      <c r="M408" s="239">
        <v>12</v>
      </c>
      <c r="N408" s="239">
        <v>29</v>
      </c>
      <c r="O408" s="239">
        <v>2017</v>
      </c>
      <c r="P408" s="239" t="s">
        <v>383</v>
      </c>
      <c r="Q408" s="239">
        <v>17</v>
      </c>
      <c r="S408" s="239">
        <v>2</v>
      </c>
      <c r="T408" s="239">
        <v>0</v>
      </c>
      <c r="U408" s="239">
        <v>2</v>
      </c>
      <c r="V408" s="239">
        <v>13</v>
      </c>
      <c r="W408" s="239">
        <v>10</v>
      </c>
      <c r="X408" s="239">
        <v>2</v>
      </c>
      <c r="Y408" s="239">
        <v>4</v>
      </c>
      <c r="Z408" s="239">
        <v>1</v>
      </c>
      <c r="AB408" s="239">
        <v>3</v>
      </c>
      <c r="AC408" s="239">
        <v>98</v>
      </c>
      <c r="AD408" s="239" t="s">
        <v>2895</v>
      </c>
      <c r="AF408" s="239" t="s">
        <v>2874</v>
      </c>
      <c r="AG408" s="239">
        <v>8</v>
      </c>
      <c r="AH408" s="239">
        <v>2</v>
      </c>
      <c r="AI408" s="239">
        <v>2</v>
      </c>
      <c r="AJ408" s="239">
        <v>4</v>
      </c>
      <c r="AK408" s="239">
        <v>21</v>
      </c>
      <c r="AL408" s="239">
        <v>60</v>
      </c>
      <c r="AM408" s="239" t="s">
        <v>374</v>
      </c>
      <c r="AN408" s="239">
        <v>5</v>
      </c>
      <c r="AO408" s="239">
        <v>1</v>
      </c>
      <c r="AS408" s="239">
        <v>12</v>
      </c>
      <c r="AT408" s="239">
        <v>98</v>
      </c>
      <c r="AU408" s="239">
        <v>40</v>
      </c>
      <c r="AV408" s="239">
        <v>13</v>
      </c>
      <c r="AW408" s="239">
        <v>21</v>
      </c>
      <c r="AX408" s="239">
        <v>2</v>
      </c>
      <c r="AY408" s="239">
        <v>2</v>
      </c>
      <c r="AZ408" s="239">
        <v>3</v>
      </c>
      <c r="BA408" s="239">
        <v>21</v>
      </c>
      <c r="BB408" s="239">
        <v>84</v>
      </c>
      <c r="BC408" s="239" t="s">
        <v>374</v>
      </c>
      <c r="BD408" s="239">
        <v>5</v>
      </c>
      <c r="BE408" s="239">
        <v>90</v>
      </c>
      <c r="BI408" s="239">
        <v>12</v>
      </c>
      <c r="BJ408" s="239">
        <v>98</v>
      </c>
      <c r="BK408" s="239">
        <v>40</v>
      </c>
      <c r="BL408" s="239">
        <v>13</v>
      </c>
      <c r="BM408" s="239">
        <v>21</v>
      </c>
      <c r="CT408" s="239">
        <v>454549.47206882399</v>
      </c>
      <c r="CU408" s="239">
        <v>4977320.8808652898</v>
      </c>
      <c r="CV408" s="239">
        <v>44.947869939999997</v>
      </c>
      <c r="CW408" s="239">
        <v>-93.576149169999994</v>
      </c>
      <c r="CX408" s="239" t="s">
        <v>379</v>
      </c>
      <c r="CY408" s="239" t="s">
        <v>3629</v>
      </c>
    </row>
    <row r="409" spans="1:103" x14ac:dyDescent="0.25">
      <c r="A409" s="239">
        <v>805122</v>
      </c>
      <c r="B409" s="239">
        <v>4</v>
      </c>
      <c r="C409" s="239">
        <v>15</v>
      </c>
      <c r="D409" s="239">
        <v>10.577</v>
      </c>
      <c r="E409" s="239">
        <v>27</v>
      </c>
      <c r="F409" s="239" t="s">
        <v>3161</v>
      </c>
      <c r="H409" s="239" t="s">
        <v>374</v>
      </c>
      <c r="I409" s="239">
        <v>25</v>
      </c>
      <c r="K409" s="239">
        <v>20002165</v>
      </c>
      <c r="L409" s="239">
        <v>200840037</v>
      </c>
      <c r="M409" s="239">
        <v>3</v>
      </c>
      <c r="N409" s="239">
        <v>24</v>
      </c>
      <c r="O409" s="239">
        <v>2020</v>
      </c>
      <c r="P409" s="239" t="s">
        <v>391</v>
      </c>
      <c r="Q409" s="239">
        <v>14</v>
      </c>
      <c r="R409" s="239" t="s">
        <v>376</v>
      </c>
      <c r="S409" s="239">
        <v>3</v>
      </c>
      <c r="T409" s="239">
        <v>0</v>
      </c>
      <c r="U409" s="239">
        <v>1</v>
      </c>
      <c r="W409" s="239">
        <v>69</v>
      </c>
      <c r="X409" s="239">
        <v>2</v>
      </c>
      <c r="Y409" s="239">
        <v>1</v>
      </c>
      <c r="Z409" s="239">
        <v>2</v>
      </c>
      <c r="AB409" s="239">
        <v>1</v>
      </c>
      <c r="AC409" s="239">
        <v>98</v>
      </c>
      <c r="AD409" s="239" t="s">
        <v>2895</v>
      </c>
      <c r="AF409" s="239" t="s">
        <v>2874</v>
      </c>
      <c r="AG409" s="239">
        <v>3</v>
      </c>
      <c r="AH409" s="239">
        <v>2</v>
      </c>
      <c r="AI409" s="239">
        <v>2</v>
      </c>
      <c r="AJ409" s="239">
        <v>4</v>
      </c>
      <c r="AK409" s="239">
        <v>21</v>
      </c>
      <c r="AL409" s="239">
        <v>21</v>
      </c>
      <c r="AM409" s="239" t="s">
        <v>374</v>
      </c>
      <c r="AN409" s="239">
        <v>99</v>
      </c>
      <c r="AO409" s="239">
        <v>99</v>
      </c>
      <c r="AS409" s="239">
        <v>12</v>
      </c>
      <c r="AT409" s="239">
        <v>98</v>
      </c>
      <c r="AU409" s="239">
        <v>40</v>
      </c>
      <c r="AV409" s="239">
        <v>11</v>
      </c>
      <c r="AW409" s="239">
        <v>21</v>
      </c>
      <c r="CT409" s="239">
        <v>454567.43852065899</v>
      </c>
      <c r="CU409" s="239">
        <v>4977571.7063669497</v>
      </c>
      <c r="CV409" s="239">
        <v>44.950128909999997</v>
      </c>
      <c r="CW409" s="239">
        <v>-93.575944010000001</v>
      </c>
      <c r="CX409" s="239" t="s">
        <v>379</v>
      </c>
      <c r="CY409" s="239" t="s">
        <v>3630</v>
      </c>
    </row>
    <row r="410" spans="1:103" x14ac:dyDescent="0.25">
      <c r="A410" s="239">
        <v>533006</v>
      </c>
      <c r="B410" s="239">
        <v>4</v>
      </c>
      <c r="C410" s="239">
        <v>15</v>
      </c>
      <c r="D410" s="239">
        <v>10.62</v>
      </c>
      <c r="E410" s="239">
        <v>27</v>
      </c>
      <c r="F410" s="239" t="s">
        <v>3161</v>
      </c>
      <c r="H410" s="239" t="s">
        <v>374</v>
      </c>
      <c r="I410" s="239">
        <v>25</v>
      </c>
      <c r="K410" s="239">
        <v>18000151</v>
      </c>
      <c r="M410" s="239">
        <v>1</v>
      </c>
      <c r="N410" s="239">
        <v>5</v>
      </c>
      <c r="O410" s="239">
        <v>2018</v>
      </c>
      <c r="P410" s="239" t="s">
        <v>383</v>
      </c>
      <c r="Q410" s="239">
        <v>14</v>
      </c>
      <c r="R410" s="239" t="s">
        <v>393</v>
      </c>
      <c r="S410" s="239">
        <v>5</v>
      </c>
      <c r="T410" s="239">
        <v>0</v>
      </c>
      <c r="U410" s="239">
        <v>2</v>
      </c>
      <c r="V410" s="239">
        <v>12</v>
      </c>
      <c r="W410" s="239">
        <v>10</v>
      </c>
      <c r="X410" s="239">
        <v>2</v>
      </c>
      <c r="Y410" s="239">
        <v>1</v>
      </c>
      <c r="Z410" s="239">
        <v>2</v>
      </c>
      <c r="AB410" s="239">
        <v>1</v>
      </c>
      <c r="AC410" s="239">
        <v>98</v>
      </c>
      <c r="AD410" s="239" t="s">
        <v>2895</v>
      </c>
      <c r="AF410" s="239" t="s">
        <v>2874</v>
      </c>
      <c r="AG410" s="239">
        <v>7</v>
      </c>
      <c r="AH410" s="239">
        <v>2</v>
      </c>
      <c r="AI410" s="239">
        <v>2</v>
      </c>
      <c r="AJ410" s="239">
        <v>3</v>
      </c>
      <c r="AK410" s="239">
        <v>26</v>
      </c>
      <c r="AL410" s="239">
        <v>23</v>
      </c>
      <c r="AM410" s="239" t="s">
        <v>374</v>
      </c>
      <c r="AN410" s="239">
        <v>5</v>
      </c>
      <c r="AO410" s="239">
        <v>1</v>
      </c>
      <c r="AS410" s="239">
        <v>12</v>
      </c>
      <c r="AT410" s="239">
        <v>9</v>
      </c>
      <c r="AU410" s="239">
        <v>40</v>
      </c>
      <c r="AV410" s="239">
        <v>11</v>
      </c>
      <c r="AW410" s="239">
        <v>21</v>
      </c>
      <c r="AX410" s="239">
        <v>2</v>
      </c>
      <c r="AY410" s="239">
        <v>3</v>
      </c>
      <c r="AZ410" s="239">
        <v>3</v>
      </c>
      <c r="BA410" s="239">
        <v>26</v>
      </c>
      <c r="BB410" s="239">
        <v>21</v>
      </c>
      <c r="BC410" s="239" t="s">
        <v>374</v>
      </c>
      <c r="BD410" s="239">
        <v>5</v>
      </c>
      <c r="BE410" s="239">
        <v>1</v>
      </c>
      <c r="BI410" s="239">
        <v>12</v>
      </c>
      <c r="BJ410" s="239">
        <v>9</v>
      </c>
      <c r="BK410" s="239">
        <v>40</v>
      </c>
      <c r="BL410" s="239">
        <v>11</v>
      </c>
      <c r="BM410" s="239">
        <v>21</v>
      </c>
      <c r="CT410" s="239">
        <v>454595.61670201499</v>
      </c>
      <c r="CU410" s="239">
        <v>4977630.0063308598</v>
      </c>
      <c r="CV410" s="239">
        <v>44.950655500000003</v>
      </c>
      <c r="CW410" s="239">
        <v>-93.575592060000005</v>
      </c>
      <c r="CX410" s="239" t="s">
        <v>379</v>
      </c>
      <c r="CY410" s="239" t="s">
        <v>3631</v>
      </c>
    </row>
    <row r="411" spans="1:103" x14ac:dyDescent="0.25">
      <c r="A411" s="239">
        <v>10810128</v>
      </c>
      <c r="B411" s="239">
        <v>4</v>
      </c>
      <c r="C411" s="239">
        <v>15</v>
      </c>
      <c r="D411" s="239">
        <v>10.657</v>
      </c>
      <c r="E411" s="239">
        <v>27</v>
      </c>
      <c r="F411" s="239" t="s">
        <v>3161</v>
      </c>
      <c r="H411" s="239" t="s">
        <v>374</v>
      </c>
      <c r="I411" s="239">
        <v>25</v>
      </c>
      <c r="K411" s="239">
        <v>2164033</v>
      </c>
      <c r="L411" s="239">
        <v>122680069</v>
      </c>
      <c r="M411" s="239">
        <v>9</v>
      </c>
      <c r="N411" s="239">
        <v>24</v>
      </c>
      <c r="O411" s="239">
        <v>2012</v>
      </c>
      <c r="P411" s="239" t="s">
        <v>381</v>
      </c>
      <c r="Q411" s="239">
        <v>9</v>
      </c>
      <c r="R411" s="239" t="s">
        <v>393</v>
      </c>
      <c r="S411" s="239">
        <v>5</v>
      </c>
      <c r="T411" s="239">
        <v>0</v>
      </c>
      <c r="U411" s="239">
        <v>1</v>
      </c>
      <c r="V411" s="239">
        <v>7</v>
      </c>
      <c r="W411" s="239">
        <v>84</v>
      </c>
      <c r="X411" s="239">
        <v>2</v>
      </c>
      <c r="Y411" s="239">
        <v>1</v>
      </c>
      <c r="Z411" s="239">
        <v>1</v>
      </c>
      <c r="AB411" s="239">
        <v>1</v>
      </c>
      <c r="AC411" s="239">
        <v>98</v>
      </c>
      <c r="AD411" s="239" t="s">
        <v>2890</v>
      </c>
      <c r="AE411" s="239" t="s">
        <v>2919</v>
      </c>
      <c r="AF411" s="239" t="s">
        <v>2874</v>
      </c>
      <c r="AG411" s="239">
        <v>3</v>
      </c>
      <c r="AH411" s="239">
        <v>2</v>
      </c>
      <c r="AI411" s="239">
        <v>2</v>
      </c>
      <c r="AJ411" s="239">
        <v>3</v>
      </c>
      <c r="AK411" s="239">
        <v>21</v>
      </c>
      <c r="AL411" s="239">
        <v>69</v>
      </c>
      <c r="AM411" s="239" t="s">
        <v>374</v>
      </c>
      <c r="AN411" s="239">
        <v>5</v>
      </c>
      <c r="AO411" s="239">
        <v>15</v>
      </c>
      <c r="AS411" s="239">
        <v>7</v>
      </c>
      <c r="AT411" s="239">
        <v>98</v>
      </c>
      <c r="AU411" s="239">
        <v>40</v>
      </c>
      <c r="AV411" s="239">
        <v>11</v>
      </c>
      <c r="AW411" s="239">
        <v>21</v>
      </c>
      <c r="CT411" s="239">
        <v>454625</v>
      </c>
      <c r="CU411" s="239">
        <v>4977688</v>
      </c>
      <c r="CV411" s="239">
        <v>44.9511824</v>
      </c>
      <c r="CW411" s="239">
        <v>-93.575225599999996</v>
      </c>
      <c r="CX411" s="239" t="s">
        <v>379</v>
      </c>
      <c r="CY411" s="239" t="s">
        <v>3632</v>
      </c>
    </row>
    <row r="412" spans="1:103" x14ac:dyDescent="0.25">
      <c r="A412" s="239">
        <v>10956004</v>
      </c>
      <c r="B412" s="239">
        <v>4</v>
      </c>
      <c r="C412" s="239">
        <v>15</v>
      </c>
      <c r="D412" s="239">
        <v>10.728</v>
      </c>
      <c r="E412" s="239">
        <v>27</v>
      </c>
      <c r="F412" s="239" t="s">
        <v>3161</v>
      </c>
      <c r="H412" s="239" t="s">
        <v>374</v>
      </c>
      <c r="I412" s="239">
        <v>25</v>
      </c>
      <c r="K412" s="239" t="s">
        <v>3633</v>
      </c>
      <c r="L412" s="239">
        <v>141010001</v>
      </c>
      <c r="M412" s="239">
        <v>4</v>
      </c>
      <c r="N412" s="239">
        <v>3</v>
      </c>
      <c r="O412" s="239">
        <v>2014</v>
      </c>
      <c r="P412" s="239" t="s">
        <v>416</v>
      </c>
      <c r="Q412" s="239">
        <v>18</v>
      </c>
      <c r="S412" s="239">
        <v>5</v>
      </c>
      <c r="T412" s="239">
        <v>0</v>
      </c>
      <c r="U412" s="239">
        <v>2</v>
      </c>
      <c r="V412" s="239">
        <v>11</v>
      </c>
      <c r="W412" s="239">
        <v>10</v>
      </c>
      <c r="X412" s="239">
        <v>2</v>
      </c>
      <c r="Y412" s="239">
        <v>3</v>
      </c>
      <c r="Z412" s="239">
        <v>4</v>
      </c>
      <c r="AA412" s="239">
        <v>4</v>
      </c>
      <c r="AB412" s="239">
        <v>3</v>
      </c>
      <c r="AC412" s="239">
        <v>98</v>
      </c>
      <c r="AD412" s="239" t="s">
        <v>3634</v>
      </c>
      <c r="AF412" s="239" t="s">
        <v>2874</v>
      </c>
      <c r="AG412" s="239">
        <v>6</v>
      </c>
      <c r="AH412" s="239">
        <v>2</v>
      </c>
      <c r="AI412" s="239">
        <v>2</v>
      </c>
      <c r="AK412" s="239">
        <v>21</v>
      </c>
      <c r="AL412" s="239">
        <v>31</v>
      </c>
      <c r="AM412" s="239" t="s">
        <v>384</v>
      </c>
      <c r="AN412" s="239">
        <v>5</v>
      </c>
      <c r="AO412" s="239">
        <v>21</v>
      </c>
      <c r="AS412" s="239">
        <v>7</v>
      </c>
      <c r="AT412" s="239">
        <v>98</v>
      </c>
      <c r="AU412" s="239">
        <v>35</v>
      </c>
      <c r="AV412" s="239">
        <v>10</v>
      </c>
      <c r="AW412" s="239">
        <v>20</v>
      </c>
      <c r="AX412" s="239">
        <v>2</v>
      </c>
      <c r="AY412" s="239">
        <v>2</v>
      </c>
      <c r="BA412" s="239">
        <v>21</v>
      </c>
      <c r="BB412" s="239">
        <v>60</v>
      </c>
      <c r="BC412" s="239" t="s">
        <v>374</v>
      </c>
      <c r="BD412" s="239">
        <v>5</v>
      </c>
      <c r="BE412" s="239">
        <v>1</v>
      </c>
      <c r="BF412" s="239">
        <v>1</v>
      </c>
      <c r="BI412" s="239">
        <v>7</v>
      </c>
      <c r="BJ412" s="239">
        <v>98</v>
      </c>
      <c r="BK412" s="239">
        <v>35</v>
      </c>
      <c r="BL412" s="239">
        <v>10</v>
      </c>
      <c r="BM412" s="239">
        <v>20</v>
      </c>
      <c r="CT412" s="239">
        <v>454678</v>
      </c>
      <c r="CU412" s="239">
        <v>4977790</v>
      </c>
      <c r="CV412" s="239">
        <v>44.952099400000002</v>
      </c>
      <c r="CW412" s="239">
        <v>-93.574559699999995</v>
      </c>
      <c r="CX412" s="239" t="s">
        <v>379</v>
      </c>
      <c r="CY412" s="239" t="s">
        <v>3635</v>
      </c>
    </row>
    <row r="413" spans="1:103" x14ac:dyDescent="0.25">
      <c r="A413" s="239">
        <v>396441</v>
      </c>
      <c r="B413" s="239">
        <v>4</v>
      </c>
      <c r="C413" s="239">
        <v>15</v>
      </c>
      <c r="D413" s="239">
        <v>10.769</v>
      </c>
      <c r="E413" s="239">
        <v>27</v>
      </c>
      <c r="F413" s="239" t="s">
        <v>3161</v>
      </c>
      <c r="H413" s="239" t="s">
        <v>374</v>
      </c>
      <c r="I413" s="239">
        <v>25</v>
      </c>
      <c r="K413" s="239">
        <v>16013553</v>
      </c>
      <c r="M413" s="239">
        <v>11</v>
      </c>
      <c r="N413" s="239">
        <v>21</v>
      </c>
      <c r="O413" s="239">
        <v>2016</v>
      </c>
      <c r="P413" s="239" t="s">
        <v>381</v>
      </c>
      <c r="Q413" s="239">
        <v>8</v>
      </c>
      <c r="R413" s="239">
        <v>98</v>
      </c>
      <c r="S413" s="239">
        <v>4</v>
      </c>
      <c r="T413" s="239">
        <v>0</v>
      </c>
      <c r="U413" s="239">
        <v>3</v>
      </c>
      <c r="V413" s="239">
        <v>12</v>
      </c>
      <c r="W413" s="239">
        <v>10</v>
      </c>
      <c r="X413" s="239">
        <v>2</v>
      </c>
      <c r="Y413" s="239">
        <v>1</v>
      </c>
      <c r="Z413" s="239">
        <v>1</v>
      </c>
      <c r="AB413" s="239">
        <v>1</v>
      </c>
      <c r="AC413" s="239">
        <v>98</v>
      </c>
      <c r="AD413" s="239" t="s">
        <v>2895</v>
      </c>
      <c r="AF413" s="239" t="s">
        <v>2874</v>
      </c>
      <c r="AG413" s="239">
        <v>7</v>
      </c>
      <c r="AH413" s="239">
        <v>2</v>
      </c>
      <c r="AI413" s="239">
        <v>3</v>
      </c>
      <c r="AJ413" s="239">
        <v>3</v>
      </c>
      <c r="AK413" s="239">
        <v>34</v>
      </c>
      <c r="AL413" s="239">
        <v>32</v>
      </c>
      <c r="AM413" s="239" t="s">
        <v>374</v>
      </c>
      <c r="AN413" s="239">
        <v>5</v>
      </c>
      <c r="AO413" s="239">
        <v>1</v>
      </c>
      <c r="AS413" s="239">
        <v>12</v>
      </c>
      <c r="AT413" s="239">
        <v>9</v>
      </c>
      <c r="AU413" s="239">
        <v>40</v>
      </c>
      <c r="AV413" s="239">
        <v>11</v>
      </c>
      <c r="AW413" s="239">
        <v>21</v>
      </c>
      <c r="AX413" s="239">
        <v>2</v>
      </c>
      <c r="AY413" s="239">
        <v>2</v>
      </c>
      <c r="AZ413" s="239">
        <v>3</v>
      </c>
      <c r="BA413" s="239">
        <v>34</v>
      </c>
      <c r="BB413" s="239">
        <v>57</v>
      </c>
      <c r="BC413" s="239" t="s">
        <v>384</v>
      </c>
      <c r="BD413" s="239">
        <v>5</v>
      </c>
      <c r="BE413" s="239">
        <v>1</v>
      </c>
      <c r="BI413" s="239">
        <v>12</v>
      </c>
      <c r="BJ413" s="239">
        <v>9</v>
      </c>
      <c r="BK413" s="239">
        <v>40</v>
      </c>
      <c r="BL413" s="239">
        <v>11</v>
      </c>
      <c r="BM413" s="239">
        <v>21</v>
      </c>
      <c r="BN413" s="239">
        <v>2</v>
      </c>
      <c r="BO413" s="239">
        <v>48</v>
      </c>
      <c r="BP413" s="239">
        <v>3</v>
      </c>
      <c r="BQ413" s="239">
        <v>21</v>
      </c>
      <c r="BR413" s="239">
        <v>55</v>
      </c>
      <c r="BS413" s="239" t="s">
        <v>374</v>
      </c>
      <c r="BT413" s="239">
        <v>5</v>
      </c>
      <c r="BU413" s="239">
        <v>1</v>
      </c>
      <c r="BY413" s="239">
        <v>12</v>
      </c>
      <c r="BZ413" s="239">
        <v>9</v>
      </c>
      <c r="CA413" s="239">
        <v>40</v>
      </c>
      <c r="CB413" s="239">
        <v>11</v>
      </c>
      <c r="CC413" s="239">
        <v>21</v>
      </c>
      <c r="CT413" s="239">
        <v>454702.24399860302</v>
      </c>
      <c r="CU413" s="239">
        <v>4977844.5451684399</v>
      </c>
      <c r="CV413" s="239">
        <v>44.952593489999998</v>
      </c>
      <c r="CW413" s="239">
        <v>-93.574259670000004</v>
      </c>
      <c r="CX413" s="239" t="s">
        <v>379</v>
      </c>
      <c r="CY413" s="239" t="s">
        <v>3636</v>
      </c>
    </row>
    <row r="414" spans="1:103" x14ac:dyDescent="0.25">
      <c r="A414" s="239">
        <v>836487</v>
      </c>
      <c r="B414" s="239">
        <v>4</v>
      </c>
      <c r="C414" s="239">
        <v>15</v>
      </c>
      <c r="D414" s="239">
        <v>10.773</v>
      </c>
      <c r="E414" s="239">
        <v>27</v>
      </c>
      <c r="F414" s="239" t="s">
        <v>3161</v>
      </c>
      <c r="H414" s="239" t="s">
        <v>374</v>
      </c>
      <c r="I414" s="239">
        <v>25</v>
      </c>
      <c r="K414" s="239" t="s">
        <v>3637</v>
      </c>
      <c r="L414" s="239">
        <v>202330164</v>
      </c>
      <c r="M414" s="239">
        <v>8</v>
      </c>
      <c r="N414" s="239">
        <v>20</v>
      </c>
      <c r="O414" s="239">
        <v>2020</v>
      </c>
      <c r="P414" s="239" t="s">
        <v>416</v>
      </c>
      <c r="Q414" s="239">
        <v>15</v>
      </c>
      <c r="R414" s="239" t="s">
        <v>376</v>
      </c>
      <c r="S414" s="239">
        <v>5</v>
      </c>
      <c r="T414" s="239">
        <v>0</v>
      </c>
      <c r="U414" s="239">
        <v>2</v>
      </c>
      <c r="V414" s="239">
        <v>13</v>
      </c>
      <c r="W414" s="239">
        <v>10</v>
      </c>
      <c r="X414" s="239">
        <v>10</v>
      </c>
      <c r="Y414" s="239">
        <v>1</v>
      </c>
      <c r="Z414" s="239">
        <v>1</v>
      </c>
      <c r="AB414" s="239">
        <v>1</v>
      </c>
      <c r="AC414" s="239">
        <v>98</v>
      </c>
      <c r="AD414" s="239" t="s">
        <v>2895</v>
      </c>
      <c r="AF414" s="239" t="s">
        <v>2874</v>
      </c>
      <c r="AG414" s="239">
        <v>9</v>
      </c>
      <c r="AH414" s="239">
        <v>2</v>
      </c>
      <c r="AI414" s="239">
        <v>2</v>
      </c>
      <c r="AJ414" s="239">
        <v>4</v>
      </c>
      <c r="AK414" s="239">
        <v>24</v>
      </c>
      <c r="AL414" s="239">
        <v>79</v>
      </c>
      <c r="AM414" s="239" t="s">
        <v>374</v>
      </c>
      <c r="AN414" s="239">
        <v>5</v>
      </c>
      <c r="AO414" s="239">
        <v>2</v>
      </c>
      <c r="AS414" s="239">
        <v>12</v>
      </c>
      <c r="AT414" s="239">
        <v>23</v>
      </c>
      <c r="AU414" s="239">
        <v>40</v>
      </c>
      <c r="AV414" s="239">
        <v>11</v>
      </c>
      <c r="AW414" s="239">
        <v>21</v>
      </c>
      <c r="AX414" s="239">
        <v>2</v>
      </c>
      <c r="AY414" s="239">
        <v>2</v>
      </c>
      <c r="AZ414" s="239">
        <v>2</v>
      </c>
      <c r="BA414" s="239">
        <v>21</v>
      </c>
      <c r="BB414" s="239">
        <v>16</v>
      </c>
      <c r="BC414" s="239" t="s">
        <v>384</v>
      </c>
      <c r="BD414" s="239">
        <v>5</v>
      </c>
      <c r="BE414" s="239">
        <v>1</v>
      </c>
      <c r="BI414" s="239">
        <v>12</v>
      </c>
      <c r="BJ414" s="239">
        <v>9</v>
      </c>
      <c r="BK414" s="239">
        <v>40</v>
      </c>
      <c r="BL414" s="239">
        <v>11</v>
      </c>
      <c r="BM414" s="239">
        <v>21</v>
      </c>
      <c r="CT414" s="239">
        <v>454717.325278765</v>
      </c>
      <c r="CU414" s="239">
        <v>4977849.2551415004</v>
      </c>
      <c r="CV414" s="239">
        <v>44.952636839999997</v>
      </c>
      <c r="CW414" s="239">
        <v>-93.574068909999994</v>
      </c>
      <c r="CX414" s="239" t="s">
        <v>379</v>
      </c>
      <c r="CY414" s="239" t="s">
        <v>3638</v>
      </c>
    </row>
    <row r="415" spans="1:103" x14ac:dyDescent="0.25">
      <c r="A415" s="239">
        <v>10785901</v>
      </c>
      <c r="B415" s="239">
        <v>4</v>
      </c>
      <c r="C415" s="239">
        <v>15</v>
      </c>
      <c r="D415" s="239">
        <v>10.791</v>
      </c>
      <c r="E415" s="239">
        <v>27</v>
      </c>
      <c r="F415" s="239" t="s">
        <v>3161</v>
      </c>
      <c r="H415" s="239" t="s">
        <v>374</v>
      </c>
      <c r="I415" s="239">
        <v>25</v>
      </c>
      <c r="K415" s="239" t="s">
        <v>3639</v>
      </c>
      <c r="L415" s="239">
        <v>120550139</v>
      </c>
      <c r="M415" s="239">
        <v>2</v>
      </c>
      <c r="N415" s="239">
        <v>17</v>
      </c>
      <c r="O415" s="239">
        <v>2012</v>
      </c>
      <c r="P415" s="239" t="s">
        <v>383</v>
      </c>
      <c r="Q415" s="239">
        <v>11</v>
      </c>
      <c r="S415" s="239">
        <v>5</v>
      </c>
      <c r="T415" s="239">
        <v>0</v>
      </c>
      <c r="U415" s="239">
        <v>2</v>
      </c>
      <c r="V415" s="239">
        <v>90</v>
      </c>
      <c r="W415" s="239">
        <v>10</v>
      </c>
      <c r="X415" s="239">
        <v>4</v>
      </c>
      <c r="Y415" s="239">
        <v>1</v>
      </c>
      <c r="Z415" s="239">
        <v>1</v>
      </c>
      <c r="AB415" s="239">
        <v>1</v>
      </c>
      <c r="AC415" s="239">
        <v>98</v>
      </c>
      <c r="AD415" s="239" t="s">
        <v>3302</v>
      </c>
      <c r="AE415" s="239" t="s">
        <v>3640</v>
      </c>
      <c r="AF415" s="239" t="s">
        <v>2874</v>
      </c>
      <c r="AG415" s="239">
        <v>90</v>
      </c>
      <c r="AH415" s="239">
        <v>2</v>
      </c>
      <c r="AI415" s="239">
        <v>2</v>
      </c>
      <c r="AJ415" s="239">
        <v>6</v>
      </c>
      <c r="AK415" s="239">
        <v>24</v>
      </c>
      <c r="AL415" s="239">
        <v>22</v>
      </c>
      <c r="AM415" s="239" t="s">
        <v>384</v>
      </c>
      <c r="AN415" s="239">
        <v>5</v>
      </c>
      <c r="AO415" s="239">
        <v>15</v>
      </c>
      <c r="AS415" s="239">
        <v>7</v>
      </c>
      <c r="AT415" s="239">
        <v>2</v>
      </c>
      <c r="AU415" s="239">
        <v>40</v>
      </c>
      <c r="AV415" s="239">
        <v>10</v>
      </c>
      <c r="AW415" s="239">
        <v>21</v>
      </c>
      <c r="AX415" s="239">
        <v>2</v>
      </c>
      <c r="AY415" s="239">
        <v>4</v>
      </c>
      <c r="AZ415" s="239">
        <v>4</v>
      </c>
      <c r="BA415" s="239">
        <v>21</v>
      </c>
      <c r="BB415" s="239">
        <v>16</v>
      </c>
      <c r="BC415" s="239" t="s">
        <v>384</v>
      </c>
      <c r="BD415" s="239">
        <v>5</v>
      </c>
      <c r="BE415" s="239">
        <v>1</v>
      </c>
      <c r="BI415" s="239">
        <v>7</v>
      </c>
      <c r="BJ415" s="239">
        <v>2</v>
      </c>
      <c r="BK415" s="239">
        <v>40</v>
      </c>
      <c r="BL415" s="239">
        <v>10</v>
      </c>
      <c r="BM415" s="239">
        <v>21</v>
      </c>
      <c r="CT415" s="239">
        <v>454728</v>
      </c>
      <c r="CU415" s="239">
        <v>4977878</v>
      </c>
      <c r="CV415" s="239">
        <v>44.952897200000002</v>
      </c>
      <c r="CW415" s="239">
        <v>-93.573940699999994</v>
      </c>
      <c r="CX415" s="239" t="s">
        <v>379</v>
      </c>
      <c r="CY415" s="239" t="s">
        <v>3641</v>
      </c>
    </row>
    <row r="416" spans="1:103" x14ac:dyDescent="0.25">
      <c r="A416" s="239">
        <v>10785681</v>
      </c>
      <c r="B416" s="239">
        <v>4</v>
      </c>
      <c r="C416" s="239">
        <v>15</v>
      </c>
      <c r="D416" s="239">
        <v>10.791</v>
      </c>
      <c r="E416" s="239">
        <v>27</v>
      </c>
      <c r="F416" s="239" t="s">
        <v>3161</v>
      </c>
      <c r="H416" s="239" t="s">
        <v>374</v>
      </c>
      <c r="I416" s="239">
        <v>25</v>
      </c>
      <c r="K416" s="239" t="s">
        <v>3642</v>
      </c>
      <c r="L416" s="239">
        <v>120520304</v>
      </c>
      <c r="M416" s="239">
        <v>2</v>
      </c>
      <c r="N416" s="239">
        <v>20</v>
      </c>
      <c r="O416" s="239">
        <v>2012</v>
      </c>
      <c r="P416" s="239" t="s">
        <v>381</v>
      </c>
      <c r="Q416" s="239">
        <v>22</v>
      </c>
      <c r="R416" s="239" t="s">
        <v>393</v>
      </c>
      <c r="S416" s="239">
        <v>5</v>
      </c>
      <c r="T416" s="239">
        <v>0</v>
      </c>
      <c r="U416" s="239">
        <v>1</v>
      </c>
      <c r="V416" s="239">
        <v>1</v>
      </c>
      <c r="W416" s="239">
        <v>45</v>
      </c>
      <c r="X416" s="239">
        <v>2</v>
      </c>
      <c r="Y416" s="239">
        <v>4</v>
      </c>
      <c r="Z416" s="239">
        <v>4</v>
      </c>
      <c r="AA416" s="239">
        <v>7</v>
      </c>
      <c r="AB416" s="239">
        <v>3</v>
      </c>
      <c r="AC416" s="239">
        <v>98</v>
      </c>
      <c r="AD416" s="239" t="s">
        <v>3016</v>
      </c>
      <c r="AE416" s="239" t="s">
        <v>3643</v>
      </c>
      <c r="AF416" s="239" t="s">
        <v>2874</v>
      </c>
      <c r="AG416" s="239">
        <v>3</v>
      </c>
      <c r="AH416" s="239">
        <v>2</v>
      </c>
      <c r="AI416" s="239">
        <v>2</v>
      </c>
      <c r="AJ416" s="239">
        <v>3</v>
      </c>
      <c r="AK416" s="239">
        <v>21</v>
      </c>
      <c r="AL416" s="239">
        <v>36</v>
      </c>
      <c r="AM416" s="239" t="s">
        <v>374</v>
      </c>
      <c r="AN416" s="239">
        <v>5</v>
      </c>
      <c r="AS416" s="239">
        <v>7</v>
      </c>
      <c r="AT416" s="239">
        <v>98</v>
      </c>
      <c r="AU416" s="239">
        <v>40</v>
      </c>
      <c r="AV416" s="239">
        <v>10</v>
      </c>
      <c r="AW416" s="239">
        <v>21</v>
      </c>
      <c r="CT416" s="239">
        <v>454728</v>
      </c>
      <c r="CU416" s="239">
        <v>4977878</v>
      </c>
      <c r="CV416" s="239">
        <v>44.952897200000002</v>
      </c>
      <c r="CW416" s="239">
        <v>-93.573940699999994</v>
      </c>
      <c r="CX416" s="239" t="s">
        <v>379</v>
      </c>
      <c r="CY416" s="239" t="s">
        <v>3644</v>
      </c>
    </row>
    <row r="417" spans="1:103" x14ac:dyDescent="0.25">
      <c r="A417" s="239">
        <v>10799199</v>
      </c>
      <c r="B417" s="239">
        <v>4</v>
      </c>
      <c r="C417" s="239">
        <v>15</v>
      </c>
      <c r="D417" s="239">
        <v>10.791</v>
      </c>
      <c r="E417" s="239">
        <v>27</v>
      </c>
      <c r="F417" s="239" t="s">
        <v>3161</v>
      </c>
      <c r="H417" s="239" t="s">
        <v>374</v>
      </c>
      <c r="I417" s="239">
        <v>25</v>
      </c>
      <c r="K417" s="239" t="s">
        <v>3645</v>
      </c>
      <c r="L417" s="239">
        <v>121840119</v>
      </c>
      <c r="M417" s="239">
        <v>6</v>
      </c>
      <c r="N417" s="239">
        <v>29</v>
      </c>
      <c r="O417" s="239">
        <v>2012</v>
      </c>
      <c r="P417" s="239" t="s">
        <v>383</v>
      </c>
      <c r="Q417" s="239">
        <v>21</v>
      </c>
      <c r="S417" s="239">
        <v>5</v>
      </c>
      <c r="T417" s="239">
        <v>0</v>
      </c>
      <c r="U417" s="239">
        <v>2</v>
      </c>
      <c r="V417" s="239">
        <v>5</v>
      </c>
      <c r="W417" s="239">
        <v>10</v>
      </c>
      <c r="X417" s="239">
        <v>4</v>
      </c>
      <c r="Y417" s="239">
        <v>4</v>
      </c>
      <c r="Z417" s="239">
        <v>2</v>
      </c>
      <c r="AB417" s="239">
        <v>1</v>
      </c>
      <c r="AC417" s="239">
        <v>98</v>
      </c>
      <c r="AD417" s="239" t="s">
        <v>3646</v>
      </c>
      <c r="AE417" s="239" t="s">
        <v>3647</v>
      </c>
      <c r="AF417" s="239" t="s">
        <v>2874</v>
      </c>
      <c r="AG417" s="239">
        <v>10</v>
      </c>
      <c r="AH417" s="239">
        <v>2</v>
      </c>
      <c r="AI417" s="239">
        <v>4</v>
      </c>
      <c r="AJ417" s="239">
        <v>2</v>
      </c>
      <c r="AK417" s="239">
        <v>24</v>
      </c>
      <c r="AL417" s="239">
        <v>61</v>
      </c>
      <c r="AM417" s="239" t="s">
        <v>374</v>
      </c>
      <c r="AN417" s="239">
        <v>5</v>
      </c>
      <c r="AO417" s="239">
        <v>2</v>
      </c>
      <c r="AS417" s="239">
        <v>7</v>
      </c>
      <c r="AT417" s="239">
        <v>2</v>
      </c>
      <c r="AU417" s="239">
        <v>40</v>
      </c>
      <c r="AV417" s="239">
        <v>11</v>
      </c>
      <c r="AW417" s="239">
        <v>21</v>
      </c>
      <c r="AX417" s="239">
        <v>2</v>
      </c>
      <c r="AY417" s="239">
        <v>3</v>
      </c>
      <c r="AZ417" s="239">
        <v>3</v>
      </c>
      <c r="BA417" s="239">
        <v>24</v>
      </c>
      <c r="BB417" s="239">
        <v>51</v>
      </c>
      <c r="BC417" s="239" t="s">
        <v>374</v>
      </c>
      <c r="BD417" s="239">
        <v>5</v>
      </c>
      <c r="BE417" s="239">
        <v>1</v>
      </c>
      <c r="BI417" s="239">
        <v>7</v>
      </c>
      <c r="BJ417" s="239">
        <v>2</v>
      </c>
      <c r="BK417" s="239">
        <v>40</v>
      </c>
      <c r="BL417" s="239">
        <v>11</v>
      </c>
      <c r="BM417" s="239">
        <v>21</v>
      </c>
      <c r="CT417" s="239">
        <v>454728</v>
      </c>
      <c r="CU417" s="239">
        <v>4977878</v>
      </c>
      <c r="CV417" s="239">
        <v>44.952897200000002</v>
      </c>
      <c r="CW417" s="239">
        <v>-93.573940699999994</v>
      </c>
      <c r="CX417" s="239" t="s">
        <v>379</v>
      </c>
      <c r="CY417" s="239" t="s">
        <v>3648</v>
      </c>
    </row>
    <row r="418" spans="1:103" x14ac:dyDescent="0.25">
      <c r="A418" s="239">
        <v>10869074</v>
      </c>
      <c r="B418" s="239">
        <v>4</v>
      </c>
      <c r="C418" s="239">
        <v>15</v>
      </c>
      <c r="D418" s="239">
        <v>10.791</v>
      </c>
      <c r="E418" s="239">
        <v>27</v>
      </c>
      <c r="F418" s="239" t="s">
        <v>3161</v>
      </c>
      <c r="H418" s="239" t="s">
        <v>374</v>
      </c>
      <c r="I418" s="239">
        <v>25</v>
      </c>
      <c r="K418" s="239">
        <v>13003396</v>
      </c>
      <c r="L418" s="239">
        <v>130750055</v>
      </c>
      <c r="M418" s="239">
        <v>3</v>
      </c>
      <c r="N418" s="239">
        <v>15</v>
      </c>
      <c r="O418" s="239">
        <v>2013</v>
      </c>
      <c r="P418" s="239" t="s">
        <v>383</v>
      </c>
      <c r="Q418" s="239">
        <v>23</v>
      </c>
      <c r="R418" s="239" t="s">
        <v>512</v>
      </c>
      <c r="S418" s="239">
        <v>5</v>
      </c>
      <c r="T418" s="239">
        <v>0</v>
      </c>
      <c r="U418" s="239">
        <v>1</v>
      </c>
      <c r="V418" s="239">
        <v>4</v>
      </c>
      <c r="W418" s="239">
        <v>83</v>
      </c>
      <c r="X418" s="239">
        <v>4</v>
      </c>
      <c r="Y418" s="239">
        <v>4</v>
      </c>
      <c r="Z418" s="239">
        <v>2</v>
      </c>
      <c r="AA418" s="239">
        <v>5</v>
      </c>
      <c r="AB418" s="239">
        <v>5</v>
      </c>
      <c r="AC418" s="239">
        <v>98</v>
      </c>
      <c r="AD418" s="239" t="s">
        <v>2952</v>
      </c>
      <c r="AE418" s="239" t="s">
        <v>3622</v>
      </c>
      <c r="AF418" s="239" t="s">
        <v>2874</v>
      </c>
      <c r="AG418" s="239">
        <v>3</v>
      </c>
      <c r="AH418" s="239">
        <v>2</v>
      </c>
      <c r="AI418" s="239">
        <v>2</v>
      </c>
      <c r="AJ418" s="239">
        <v>8</v>
      </c>
      <c r="AK418" s="239">
        <v>21</v>
      </c>
      <c r="AL418" s="239">
        <v>22</v>
      </c>
      <c r="AM418" s="239" t="s">
        <v>384</v>
      </c>
      <c r="AN418" s="239">
        <v>5</v>
      </c>
      <c r="AS418" s="239">
        <v>7</v>
      </c>
      <c r="AT418" s="239">
        <v>2</v>
      </c>
      <c r="AU418" s="239">
        <v>40</v>
      </c>
      <c r="AV418" s="239">
        <v>10</v>
      </c>
      <c r="AW418" s="239">
        <v>21</v>
      </c>
      <c r="CT418" s="239">
        <v>454728</v>
      </c>
      <c r="CU418" s="239">
        <v>4977878</v>
      </c>
      <c r="CV418" s="239">
        <v>44.952897200000002</v>
      </c>
      <c r="CW418" s="239">
        <v>-93.573940699999994</v>
      </c>
      <c r="CX418" s="239" t="s">
        <v>379</v>
      </c>
      <c r="CY418" s="239" t="s">
        <v>3649</v>
      </c>
    </row>
    <row r="419" spans="1:103" x14ac:dyDescent="0.25">
      <c r="A419" s="239">
        <v>10883819</v>
      </c>
      <c r="B419" s="239">
        <v>4</v>
      </c>
      <c r="C419" s="239">
        <v>15</v>
      </c>
      <c r="D419" s="239">
        <v>10.791</v>
      </c>
      <c r="E419" s="239">
        <v>27</v>
      </c>
      <c r="F419" s="239" t="s">
        <v>3161</v>
      </c>
      <c r="H419" s="239" t="s">
        <v>374</v>
      </c>
      <c r="I419" s="239">
        <v>25</v>
      </c>
      <c r="K419" s="239" t="s">
        <v>3650</v>
      </c>
      <c r="L419" s="239">
        <v>132020022</v>
      </c>
      <c r="M419" s="239">
        <v>7</v>
      </c>
      <c r="N419" s="239">
        <v>20</v>
      </c>
      <c r="O419" s="239">
        <v>2013</v>
      </c>
      <c r="P419" s="239" t="s">
        <v>386</v>
      </c>
      <c r="Q419" s="239">
        <v>23</v>
      </c>
      <c r="S419" s="239">
        <v>4</v>
      </c>
      <c r="T419" s="239">
        <v>0</v>
      </c>
      <c r="U419" s="239">
        <v>2</v>
      </c>
      <c r="V419" s="239">
        <v>5</v>
      </c>
      <c r="W419" s="239">
        <v>10</v>
      </c>
      <c r="X419" s="239">
        <v>10</v>
      </c>
      <c r="Y419" s="239">
        <v>4</v>
      </c>
      <c r="Z419" s="239">
        <v>1</v>
      </c>
      <c r="AA419" s="239">
        <v>99</v>
      </c>
      <c r="AB419" s="239">
        <v>1</v>
      </c>
      <c r="AC419" s="239">
        <v>98</v>
      </c>
      <c r="AD419" s="239" t="s">
        <v>2929</v>
      </c>
      <c r="AE419" s="239" t="s">
        <v>3651</v>
      </c>
      <c r="AF419" s="239" t="s">
        <v>2874</v>
      </c>
      <c r="AG419" s="239">
        <v>10</v>
      </c>
      <c r="AH419" s="239">
        <v>2</v>
      </c>
      <c r="AI419" s="239">
        <v>2</v>
      </c>
      <c r="AJ419" s="239">
        <v>2</v>
      </c>
      <c r="AK419" s="239">
        <v>21</v>
      </c>
      <c r="AL419" s="239">
        <v>61</v>
      </c>
      <c r="AM419" s="239" t="s">
        <v>384</v>
      </c>
      <c r="AN419" s="239">
        <v>5</v>
      </c>
      <c r="AO419" s="239">
        <v>1</v>
      </c>
      <c r="AP419" s="239">
        <v>1</v>
      </c>
      <c r="AS419" s="239">
        <v>7</v>
      </c>
      <c r="AT419" s="239">
        <v>98</v>
      </c>
      <c r="AU419" s="239">
        <v>40</v>
      </c>
      <c r="AV419" s="239">
        <v>11</v>
      </c>
      <c r="AW419" s="239">
        <v>21</v>
      </c>
      <c r="AX419" s="239">
        <v>2</v>
      </c>
      <c r="AY419" s="239">
        <v>3</v>
      </c>
      <c r="AZ419" s="239">
        <v>4</v>
      </c>
      <c r="BA419" s="239">
        <v>24</v>
      </c>
      <c r="BB419" s="239">
        <v>17</v>
      </c>
      <c r="BC419" s="239" t="s">
        <v>374</v>
      </c>
      <c r="BD419" s="239">
        <v>5</v>
      </c>
      <c r="BE419" s="239">
        <v>10</v>
      </c>
      <c r="BF419" s="239">
        <v>16</v>
      </c>
      <c r="BI419" s="239">
        <v>7</v>
      </c>
      <c r="BJ419" s="239">
        <v>98</v>
      </c>
      <c r="BK419" s="239">
        <v>40</v>
      </c>
      <c r="BL419" s="239">
        <v>11</v>
      </c>
      <c r="BM419" s="239">
        <v>21</v>
      </c>
      <c r="CT419" s="239">
        <v>454728</v>
      </c>
      <c r="CU419" s="239">
        <v>4977878</v>
      </c>
      <c r="CV419" s="239">
        <v>44.952897200000002</v>
      </c>
      <c r="CW419" s="239">
        <v>-93.573940699999994</v>
      </c>
      <c r="CX419" s="239" t="s">
        <v>379</v>
      </c>
      <c r="CY419" s="239" t="s">
        <v>3652</v>
      </c>
    </row>
    <row r="420" spans="1:103" x14ac:dyDescent="0.25">
      <c r="A420" s="239">
        <v>11067310</v>
      </c>
      <c r="B420" s="239">
        <v>4</v>
      </c>
      <c r="C420" s="239">
        <v>15</v>
      </c>
      <c r="D420" s="239">
        <v>10.791</v>
      </c>
      <c r="E420" s="239">
        <v>27</v>
      </c>
      <c r="F420" s="239" t="s">
        <v>3161</v>
      </c>
      <c r="H420" s="239" t="s">
        <v>374</v>
      </c>
      <c r="I420" s="239">
        <v>25</v>
      </c>
      <c r="K420" s="239">
        <v>15010854</v>
      </c>
      <c r="L420" s="239">
        <v>152580142</v>
      </c>
      <c r="M420" s="239">
        <v>9</v>
      </c>
      <c r="N420" s="239">
        <v>15</v>
      </c>
      <c r="O420" s="239">
        <v>2015</v>
      </c>
      <c r="P420" s="239" t="s">
        <v>391</v>
      </c>
      <c r="Q420" s="239">
        <v>9</v>
      </c>
      <c r="S420" s="239">
        <v>4</v>
      </c>
      <c r="T420" s="239">
        <v>0</v>
      </c>
      <c r="U420" s="239">
        <v>3</v>
      </c>
      <c r="V420" s="239">
        <v>8</v>
      </c>
      <c r="W420" s="239">
        <v>10</v>
      </c>
      <c r="X420" s="239">
        <v>2</v>
      </c>
      <c r="Y420" s="239">
        <v>1</v>
      </c>
      <c r="Z420" s="239">
        <v>1</v>
      </c>
      <c r="AA420" s="239">
        <v>1</v>
      </c>
      <c r="AB420" s="239">
        <v>1</v>
      </c>
      <c r="AC420" s="239">
        <v>98</v>
      </c>
      <c r="AD420" s="239" t="s">
        <v>3297</v>
      </c>
      <c r="AE420" s="239" t="s">
        <v>3459</v>
      </c>
      <c r="AF420" s="239" t="s">
        <v>2874</v>
      </c>
      <c r="AG420" s="239">
        <v>8</v>
      </c>
      <c r="AH420" s="239">
        <v>2</v>
      </c>
      <c r="AI420" s="239">
        <v>2</v>
      </c>
      <c r="AJ420" s="239">
        <v>2</v>
      </c>
      <c r="AK420" s="239">
        <v>21</v>
      </c>
      <c r="AL420" s="239">
        <v>39</v>
      </c>
      <c r="AM420" s="239" t="s">
        <v>374</v>
      </c>
      <c r="AN420" s="239">
        <v>10</v>
      </c>
      <c r="AO420" s="239">
        <v>8</v>
      </c>
      <c r="AP420" s="239">
        <v>15</v>
      </c>
      <c r="AS420" s="239">
        <v>7</v>
      </c>
      <c r="AT420" s="239">
        <v>98</v>
      </c>
      <c r="AU420" s="239">
        <v>40</v>
      </c>
      <c r="AV420" s="239">
        <v>10</v>
      </c>
      <c r="AW420" s="239">
        <v>21</v>
      </c>
      <c r="AX420" s="239">
        <v>2</v>
      </c>
      <c r="AY420" s="239">
        <v>2</v>
      </c>
      <c r="AZ420" s="239">
        <v>1</v>
      </c>
      <c r="BA420" s="239">
        <v>21</v>
      </c>
      <c r="BB420" s="239">
        <v>50</v>
      </c>
      <c r="BC420" s="239" t="s">
        <v>374</v>
      </c>
      <c r="BD420" s="239">
        <v>5</v>
      </c>
      <c r="BE420" s="239">
        <v>1</v>
      </c>
      <c r="BF420" s="239">
        <v>1</v>
      </c>
      <c r="BI420" s="239">
        <v>7</v>
      </c>
      <c r="BJ420" s="239">
        <v>98</v>
      </c>
      <c r="BK420" s="239">
        <v>40</v>
      </c>
      <c r="BL420" s="239">
        <v>10</v>
      </c>
      <c r="BM420" s="239">
        <v>21</v>
      </c>
      <c r="BN420" s="239">
        <v>2</v>
      </c>
      <c r="BO420" s="239">
        <v>2</v>
      </c>
      <c r="BP420" s="239">
        <v>1</v>
      </c>
      <c r="BQ420" s="239">
        <v>21</v>
      </c>
      <c r="BR420" s="239">
        <v>43</v>
      </c>
      <c r="BS420" s="239" t="s">
        <v>374</v>
      </c>
      <c r="BT420" s="239">
        <v>5</v>
      </c>
      <c r="BU420" s="239">
        <v>1</v>
      </c>
      <c r="BV420" s="239">
        <v>1</v>
      </c>
      <c r="BY420" s="239">
        <v>7</v>
      </c>
      <c r="BZ420" s="239">
        <v>98</v>
      </c>
      <c r="CA420" s="239">
        <v>40</v>
      </c>
      <c r="CB420" s="239">
        <v>10</v>
      </c>
      <c r="CC420" s="239">
        <v>21</v>
      </c>
      <c r="CT420" s="239">
        <v>454728</v>
      </c>
      <c r="CU420" s="239">
        <v>4977878</v>
      </c>
      <c r="CV420" s="239">
        <v>44.952897200000002</v>
      </c>
      <c r="CW420" s="239">
        <v>-93.573940699999994</v>
      </c>
      <c r="CX420" s="239" t="s">
        <v>379</v>
      </c>
      <c r="CY420" s="239" t="s">
        <v>3653</v>
      </c>
    </row>
    <row r="421" spans="1:103" x14ac:dyDescent="0.25">
      <c r="A421" s="239">
        <v>367482</v>
      </c>
      <c r="B421" s="239">
        <v>4</v>
      </c>
      <c r="C421" s="239">
        <v>15</v>
      </c>
      <c r="D421" s="239">
        <v>10.795999999999999</v>
      </c>
      <c r="E421" s="239">
        <v>27</v>
      </c>
      <c r="F421" s="239" t="s">
        <v>3161</v>
      </c>
      <c r="H421" s="239" t="s">
        <v>374</v>
      </c>
      <c r="I421" s="239">
        <v>25</v>
      </c>
      <c r="K421" s="239" t="s">
        <v>3654</v>
      </c>
      <c r="M421" s="239">
        <v>7</v>
      </c>
      <c r="N421" s="239">
        <v>22</v>
      </c>
      <c r="O421" s="239">
        <v>2016</v>
      </c>
      <c r="P421" s="239" t="s">
        <v>383</v>
      </c>
      <c r="Q421" s="239">
        <v>14</v>
      </c>
      <c r="R421" s="239" t="s">
        <v>376</v>
      </c>
      <c r="S421" s="239">
        <v>5</v>
      </c>
      <c r="T421" s="239">
        <v>0</v>
      </c>
      <c r="U421" s="239">
        <v>2</v>
      </c>
      <c r="V421" s="239">
        <v>12</v>
      </c>
      <c r="W421" s="239">
        <v>10</v>
      </c>
      <c r="X421" s="239">
        <v>4</v>
      </c>
      <c r="Y421" s="239">
        <v>1</v>
      </c>
      <c r="Z421" s="239">
        <v>1</v>
      </c>
      <c r="AB421" s="239">
        <v>1</v>
      </c>
      <c r="AC421" s="239">
        <v>98</v>
      </c>
      <c r="AD421" s="239" t="s">
        <v>2895</v>
      </c>
      <c r="AF421" s="239" t="s">
        <v>2874</v>
      </c>
      <c r="AG421" s="239">
        <v>7</v>
      </c>
      <c r="AH421" s="239">
        <v>2</v>
      </c>
      <c r="AI421" s="239">
        <v>2</v>
      </c>
      <c r="AJ421" s="239">
        <v>4</v>
      </c>
      <c r="AK421" s="239">
        <v>21</v>
      </c>
      <c r="AL421" s="239">
        <v>79</v>
      </c>
      <c r="AM421" s="239" t="s">
        <v>374</v>
      </c>
      <c r="AN421" s="239">
        <v>5</v>
      </c>
      <c r="AO421" s="239">
        <v>90</v>
      </c>
      <c r="AS421" s="239">
        <v>12</v>
      </c>
      <c r="AT421" s="239">
        <v>23</v>
      </c>
      <c r="AU421" s="239">
        <v>40</v>
      </c>
      <c r="AV421" s="239">
        <v>12</v>
      </c>
      <c r="AW421" s="239">
        <v>21</v>
      </c>
      <c r="AX421" s="239">
        <v>2</v>
      </c>
      <c r="AY421" s="239">
        <v>2</v>
      </c>
      <c r="AZ421" s="239">
        <v>4</v>
      </c>
      <c r="BA421" s="239">
        <v>21</v>
      </c>
      <c r="BB421" s="239">
        <v>69</v>
      </c>
      <c r="BC421" s="239" t="s">
        <v>374</v>
      </c>
      <c r="BD421" s="239">
        <v>5</v>
      </c>
      <c r="BE421" s="239">
        <v>1</v>
      </c>
      <c r="BI421" s="239">
        <v>12</v>
      </c>
      <c r="BJ421" s="239">
        <v>23</v>
      </c>
      <c r="BK421" s="239">
        <v>40</v>
      </c>
      <c r="BL421" s="239">
        <v>12</v>
      </c>
      <c r="BM421" s="239">
        <v>21</v>
      </c>
      <c r="CT421" s="239">
        <v>454727.90863326599</v>
      </c>
      <c r="CU421" s="239">
        <v>4977880.6080264198</v>
      </c>
      <c r="CV421" s="239">
        <v>44.952919739999999</v>
      </c>
      <c r="CW421" s="239">
        <v>-93.573937560000005</v>
      </c>
      <c r="CX421" s="239" t="s">
        <v>379</v>
      </c>
      <c r="CY421" s="239" t="s">
        <v>3655</v>
      </c>
    </row>
    <row r="422" spans="1:103" x14ac:dyDescent="0.25">
      <c r="A422" s="239">
        <v>10722326</v>
      </c>
      <c r="B422" s="239">
        <v>4</v>
      </c>
      <c r="C422" s="239">
        <v>15</v>
      </c>
      <c r="D422" s="239">
        <v>10.859</v>
      </c>
      <c r="E422" s="239">
        <v>27</v>
      </c>
      <c r="F422" s="239" t="s">
        <v>3161</v>
      </c>
      <c r="H422" s="239" t="s">
        <v>374</v>
      </c>
      <c r="I422" s="239">
        <v>25</v>
      </c>
      <c r="K422" s="239">
        <v>113997</v>
      </c>
      <c r="L422" s="239">
        <v>111560127</v>
      </c>
      <c r="M422" s="239">
        <v>6</v>
      </c>
      <c r="N422" s="239">
        <v>5</v>
      </c>
      <c r="O422" s="239">
        <v>2011</v>
      </c>
      <c r="P422" s="239" t="s">
        <v>389</v>
      </c>
      <c r="Q422" s="239">
        <v>17</v>
      </c>
      <c r="S422" s="239">
        <v>5</v>
      </c>
      <c r="T422" s="239">
        <v>0</v>
      </c>
      <c r="U422" s="239">
        <v>2</v>
      </c>
      <c r="V422" s="239">
        <v>1</v>
      </c>
      <c r="W422" s="239">
        <v>10</v>
      </c>
      <c r="X422" s="239">
        <v>2</v>
      </c>
      <c r="Y422" s="239">
        <v>1</v>
      </c>
      <c r="Z422" s="239">
        <v>1</v>
      </c>
      <c r="AB422" s="239">
        <v>1</v>
      </c>
      <c r="AC422" s="239">
        <v>98</v>
      </c>
      <c r="AD422" s="239" t="s">
        <v>2893</v>
      </c>
      <c r="AE422" s="239" t="s">
        <v>3656</v>
      </c>
      <c r="AF422" s="239" t="s">
        <v>2874</v>
      </c>
      <c r="AG422" s="239">
        <v>7</v>
      </c>
      <c r="AH422" s="239">
        <v>2</v>
      </c>
      <c r="AI422" s="239">
        <v>2</v>
      </c>
      <c r="AJ422" s="239">
        <v>3</v>
      </c>
      <c r="AK422" s="239">
        <v>26</v>
      </c>
      <c r="AL422" s="239">
        <v>21</v>
      </c>
      <c r="AM422" s="239" t="s">
        <v>384</v>
      </c>
      <c r="AN422" s="239">
        <v>5</v>
      </c>
      <c r="AS422" s="239">
        <v>7</v>
      </c>
      <c r="AT422" s="239">
        <v>98</v>
      </c>
      <c r="AU422" s="239">
        <v>40</v>
      </c>
      <c r="AV422" s="239">
        <v>11</v>
      </c>
      <c r="AW422" s="239">
        <v>20</v>
      </c>
      <c r="AX422" s="239">
        <v>2</v>
      </c>
      <c r="AY422" s="239">
        <v>2</v>
      </c>
      <c r="AZ422" s="239">
        <v>3</v>
      </c>
      <c r="BA422" s="239">
        <v>21</v>
      </c>
      <c r="BB422" s="239">
        <v>41</v>
      </c>
      <c r="BC422" s="239" t="s">
        <v>374</v>
      </c>
      <c r="BD422" s="239">
        <v>5</v>
      </c>
      <c r="BI422" s="239">
        <v>7</v>
      </c>
      <c r="BJ422" s="239">
        <v>98</v>
      </c>
      <c r="BK422" s="239">
        <v>40</v>
      </c>
      <c r="BL422" s="239">
        <v>11</v>
      </c>
      <c r="BM422" s="239">
        <v>20</v>
      </c>
      <c r="CT422" s="239">
        <v>454800</v>
      </c>
      <c r="CU422" s="239">
        <v>4977960</v>
      </c>
      <c r="CV422" s="239">
        <v>44.95364</v>
      </c>
      <c r="CW422" s="239">
        <v>-93.573026900000002</v>
      </c>
      <c r="CX422" s="239" t="s">
        <v>379</v>
      </c>
      <c r="CY422" s="239" t="s">
        <v>3657</v>
      </c>
    </row>
    <row r="423" spans="1:103" x14ac:dyDescent="0.25">
      <c r="A423" s="239">
        <v>11063994</v>
      </c>
      <c r="B423" s="239">
        <v>4</v>
      </c>
      <c r="C423" s="239">
        <v>15</v>
      </c>
      <c r="D423" s="239">
        <v>10.859</v>
      </c>
      <c r="E423" s="239">
        <v>27</v>
      </c>
      <c r="F423" s="239" t="s">
        <v>3161</v>
      </c>
      <c r="H423" s="239" t="s">
        <v>374</v>
      </c>
      <c r="I423" s="239">
        <v>25</v>
      </c>
      <c r="K423" s="239">
        <v>15010091</v>
      </c>
      <c r="L423" s="239">
        <v>152390133</v>
      </c>
      <c r="M423" s="239">
        <v>8</v>
      </c>
      <c r="N423" s="239">
        <v>27</v>
      </c>
      <c r="O423" s="239">
        <v>2015</v>
      </c>
      <c r="P423" s="239" t="s">
        <v>416</v>
      </c>
      <c r="Q423" s="239">
        <v>14</v>
      </c>
      <c r="R423" s="239" t="s">
        <v>376</v>
      </c>
      <c r="S423" s="239">
        <v>4</v>
      </c>
      <c r="T423" s="239">
        <v>0</v>
      </c>
      <c r="U423" s="239">
        <v>2</v>
      </c>
      <c r="V423" s="239">
        <v>98</v>
      </c>
      <c r="W423" s="239">
        <v>10</v>
      </c>
      <c r="X423" s="239">
        <v>2</v>
      </c>
      <c r="Y423" s="239">
        <v>1</v>
      </c>
      <c r="Z423" s="239">
        <v>1</v>
      </c>
      <c r="AA423" s="239">
        <v>1</v>
      </c>
      <c r="AB423" s="239">
        <v>1</v>
      </c>
      <c r="AC423" s="239">
        <v>98</v>
      </c>
      <c r="AD423" s="239" t="s">
        <v>2922</v>
      </c>
      <c r="AE423" s="239" t="s">
        <v>3656</v>
      </c>
      <c r="AF423" s="239" t="s">
        <v>2874</v>
      </c>
      <c r="AG423" s="239">
        <v>90</v>
      </c>
      <c r="AH423" s="239">
        <v>2</v>
      </c>
      <c r="AI423" s="239">
        <v>4</v>
      </c>
      <c r="AJ423" s="239">
        <v>4</v>
      </c>
      <c r="AK423" s="239">
        <v>24</v>
      </c>
      <c r="AL423" s="239">
        <v>25</v>
      </c>
      <c r="AM423" s="239" t="s">
        <v>374</v>
      </c>
      <c r="AN423" s="239">
        <v>5</v>
      </c>
      <c r="AO423" s="239">
        <v>1</v>
      </c>
      <c r="AS423" s="239">
        <v>7</v>
      </c>
      <c r="AT423" s="239">
        <v>98</v>
      </c>
      <c r="AU423" s="239">
        <v>35</v>
      </c>
      <c r="AV423" s="239">
        <v>10</v>
      </c>
      <c r="AW423" s="239">
        <v>21</v>
      </c>
      <c r="AX423" s="239">
        <v>2</v>
      </c>
      <c r="AY423" s="239">
        <v>4</v>
      </c>
      <c r="AZ423" s="239">
        <v>4</v>
      </c>
      <c r="BA423" s="239">
        <v>21</v>
      </c>
      <c r="BB423" s="239">
        <v>59</v>
      </c>
      <c r="BC423" s="239" t="s">
        <v>384</v>
      </c>
      <c r="BD423" s="239">
        <v>5</v>
      </c>
      <c r="BE423" s="239">
        <v>8</v>
      </c>
      <c r="BI423" s="239">
        <v>7</v>
      </c>
      <c r="BJ423" s="239">
        <v>98</v>
      </c>
      <c r="BK423" s="239">
        <v>35</v>
      </c>
      <c r="BL423" s="239">
        <v>10</v>
      </c>
      <c r="BM423" s="239">
        <v>21</v>
      </c>
      <c r="CT423" s="239">
        <v>454800</v>
      </c>
      <c r="CU423" s="239">
        <v>4977960</v>
      </c>
      <c r="CV423" s="239">
        <v>44.95364</v>
      </c>
      <c r="CW423" s="239">
        <v>-93.573026900000002</v>
      </c>
      <c r="CX423" s="239" t="s">
        <v>379</v>
      </c>
      <c r="CY423" s="239" t="s">
        <v>3658</v>
      </c>
    </row>
    <row r="424" spans="1:103" x14ac:dyDescent="0.25">
      <c r="A424" s="239">
        <v>472925</v>
      </c>
      <c r="B424" s="239">
        <v>4</v>
      </c>
      <c r="C424" s="239">
        <v>15</v>
      </c>
      <c r="D424" s="239">
        <v>10.864000000000001</v>
      </c>
      <c r="E424" s="239">
        <v>27</v>
      </c>
      <c r="F424" s="239" t="s">
        <v>3161</v>
      </c>
      <c r="H424" s="239" t="s">
        <v>374</v>
      </c>
      <c r="I424" s="239">
        <v>25</v>
      </c>
      <c r="K424" s="239">
        <v>17007606</v>
      </c>
      <c r="M424" s="239">
        <v>6</v>
      </c>
      <c r="N424" s="239">
        <v>27</v>
      </c>
      <c r="O424" s="239">
        <v>2017</v>
      </c>
      <c r="P424" s="239" t="s">
        <v>391</v>
      </c>
      <c r="Q424" s="239">
        <v>11</v>
      </c>
      <c r="R424" s="239" t="s">
        <v>393</v>
      </c>
      <c r="S424" s="239">
        <v>5</v>
      </c>
      <c r="T424" s="239">
        <v>0</v>
      </c>
      <c r="U424" s="239">
        <v>2</v>
      </c>
      <c r="V424" s="239">
        <v>12</v>
      </c>
      <c r="W424" s="239">
        <v>10</v>
      </c>
      <c r="X424" s="239">
        <v>2</v>
      </c>
      <c r="Y424" s="239">
        <v>1</v>
      </c>
      <c r="Z424" s="239">
        <v>1</v>
      </c>
      <c r="AB424" s="239">
        <v>1</v>
      </c>
      <c r="AC424" s="239">
        <v>3</v>
      </c>
      <c r="AD424" s="239" t="s">
        <v>2895</v>
      </c>
      <c r="AF424" s="239" t="s">
        <v>2874</v>
      </c>
      <c r="AG424" s="239">
        <v>7</v>
      </c>
      <c r="AH424" s="239">
        <v>2</v>
      </c>
      <c r="AI424" s="239">
        <v>4</v>
      </c>
      <c r="AJ424" s="239">
        <v>3</v>
      </c>
      <c r="AK424" s="239">
        <v>26</v>
      </c>
      <c r="AL424" s="239">
        <v>25</v>
      </c>
      <c r="AM424" s="239" t="s">
        <v>384</v>
      </c>
      <c r="AN424" s="239">
        <v>5</v>
      </c>
      <c r="AO424" s="239">
        <v>1</v>
      </c>
      <c r="AS424" s="239">
        <v>12</v>
      </c>
      <c r="AT424" s="239">
        <v>9</v>
      </c>
      <c r="AU424" s="239">
        <v>35</v>
      </c>
      <c r="AV424" s="239">
        <v>13</v>
      </c>
      <c r="AW424" s="239">
        <v>21</v>
      </c>
      <c r="AX424" s="239">
        <v>2</v>
      </c>
      <c r="AY424" s="239">
        <v>4</v>
      </c>
      <c r="AZ424" s="239">
        <v>3</v>
      </c>
      <c r="BA424" s="239">
        <v>21</v>
      </c>
      <c r="BB424" s="239">
        <v>83</v>
      </c>
      <c r="BC424" s="239" t="s">
        <v>374</v>
      </c>
      <c r="BD424" s="239">
        <v>5</v>
      </c>
      <c r="BE424" s="239">
        <v>4</v>
      </c>
      <c r="BI424" s="239">
        <v>12</v>
      </c>
      <c r="BJ424" s="239">
        <v>9</v>
      </c>
      <c r="BK424" s="239">
        <v>35</v>
      </c>
      <c r="BL424" s="239">
        <v>13</v>
      </c>
      <c r="BM424" s="239">
        <v>21</v>
      </c>
      <c r="CT424" s="239">
        <v>454801.17165286897</v>
      </c>
      <c r="CU424" s="239">
        <v>4977961.3263914697</v>
      </c>
      <c r="CV424" s="239">
        <v>44.953651000000001</v>
      </c>
      <c r="CW424" s="239">
        <v>-93.573016050000007</v>
      </c>
      <c r="CX424" s="239" t="s">
        <v>379</v>
      </c>
      <c r="CY424" s="239" t="s">
        <v>3659</v>
      </c>
    </row>
    <row r="425" spans="1:103" x14ac:dyDescent="0.25">
      <c r="A425" s="239">
        <v>11065472</v>
      </c>
      <c r="B425" s="239">
        <v>4</v>
      </c>
      <c r="C425" s="239">
        <v>15</v>
      </c>
      <c r="D425" s="239">
        <v>10.869</v>
      </c>
      <c r="E425" s="239">
        <v>27</v>
      </c>
      <c r="F425" s="239" t="s">
        <v>3161</v>
      </c>
      <c r="H425" s="239" t="s">
        <v>374</v>
      </c>
      <c r="I425" s="239">
        <v>25</v>
      </c>
      <c r="K425" s="239">
        <v>15010312</v>
      </c>
      <c r="L425" s="239">
        <v>152440050</v>
      </c>
      <c r="M425" s="239">
        <v>9</v>
      </c>
      <c r="N425" s="239">
        <v>1</v>
      </c>
      <c r="O425" s="239">
        <v>2015</v>
      </c>
      <c r="P425" s="239" t="s">
        <v>391</v>
      </c>
      <c r="Q425" s="239">
        <v>15</v>
      </c>
      <c r="S425" s="239">
        <v>5</v>
      </c>
      <c r="T425" s="239">
        <v>0</v>
      </c>
      <c r="U425" s="239">
        <v>1</v>
      </c>
      <c r="V425" s="239">
        <v>7</v>
      </c>
      <c r="W425" s="239">
        <v>27</v>
      </c>
      <c r="X425" s="239">
        <v>2</v>
      </c>
      <c r="Y425" s="239">
        <v>1</v>
      </c>
      <c r="Z425" s="239">
        <v>1</v>
      </c>
      <c r="AA425" s="239">
        <v>1</v>
      </c>
      <c r="AB425" s="239">
        <v>1</v>
      </c>
      <c r="AC425" s="239">
        <v>98</v>
      </c>
      <c r="AD425" s="239" t="s">
        <v>3297</v>
      </c>
      <c r="AE425" s="239" t="s">
        <v>3660</v>
      </c>
      <c r="AF425" s="239" t="s">
        <v>2874</v>
      </c>
      <c r="AG425" s="239">
        <v>3</v>
      </c>
      <c r="AH425" s="239">
        <v>2</v>
      </c>
      <c r="AI425" s="239">
        <v>4</v>
      </c>
      <c r="AJ425" s="239">
        <v>2</v>
      </c>
      <c r="AK425" s="239">
        <v>21</v>
      </c>
      <c r="AL425" s="239">
        <v>49</v>
      </c>
      <c r="AM425" s="239" t="s">
        <v>374</v>
      </c>
      <c r="AN425" s="239">
        <v>9</v>
      </c>
      <c r="AO425" s="239">
        <v>15</v>
      </c>
      <c r="AP425" s="239">
        <v>8</v>
      </c>
      <c r="AS425" s="239">
        <v>7</v>
      </c>
      <c r="AT425" s="239">
        <v>98</v>
      </c>
      <c r="AU425" s="239">
        <v>35</v>
      </c>
      <c r="AV425" s="239">
        <v>11</v>
      </c>
      <c r="AW425" s="239">
        <v>21</v>
      </c>
      <c r="CT425" s="239">
        <v>454812</v>
      </c>
      <c r="CU425" s="239">
        <v>4977971</v>
      </c>
      <c r="CV425" s="239">
        <v>44.953736200000002</v>
      </c>
      <c r="CW425" s="239">
        <v>-93.572877300000002</v>
      </c>
      <c r="CX425" s="239" t="s">
        <v>379</v>
      </c>
      <c r="CY425" s="239" t="s">
        <v>3661</v>
      </c>
    </row>
    <row r="426" spans="1:103" x14ac:dyDescent="0.25">
      <c r="A426" s="239">
        <v>822401</v>
      </c>
      <c r="B426" s="239">
        <v>4</v>
      </c>
      <c r="C426" s="239">
        <v>15</v>
      </c>
      <c r="D426" s="239">
        <v>10.885</v>
      </c>
      <c r="E426" s="239">
        <v>27</v>
      </c>
      <c r="F426" s="239" t="s">
        <v>3161</v>
      </c>
      <c r="H426" s="239" t="s">
        <v>374</v>
      </c>
      <c r="I426" s="239">
        <v>25</v>
      </c>
      <c r="K426" s="239">
        <v>20005767</v>
      </c>
      <c r="L426" s="239">
        <v>202110063</v>
      </c>
      <c r="M426" s="239">
        <v>7</v>
      </c>
      <c r="N426" s="239">
        <v>29</v>
      </c>
      <c r="O426" s="239">
        <v>2020</v>
      </c>
      <c r="P426" s="239" t="s">
        <v>375</v>
      </c>
      <c r="Q426" s="239">
        <v>14</v>
      </c>
      <c r="R426" s="239">
        <v>98</v>
      </c>
      <c r="S426" s="239">
        <v>3</v>
      </c>
      <c r="T426" s="239">
        <v>0</v>
      </c>
      <c r="U426" s="239">
        <v>1</v>
      </c>
      <c r="W426" s="239">
        <v>28</v>
      </c>
      <c r="X426" s="239">
        <v>2</v>
      </c>
      <c r="Y426" s="239">
        <v>1</v>
      </c>
      <c r="Z426" s="239">
        <v>1</v>
      </c>
      <c r="AB426" s="239">
        <v>1</v>
      </c>
      <c r="AC426" s="239">
        <v>98</v>
      </c>
      <c r="AD426" s="239" t="s">
        <v>2895</v>
      </c>
      <c r="AF426" s="239" t="s">
        <v>2874</v>
      </c>
      <c r="AG426" s="239">
        <v>3</v>
      </c>
      <c r="AH426" s="239">
        <v>2</v>
      </c>
      <c r="AI426" s="239">
        <v>4</v>
      </c>
      <c r="AJ426" s="239">
        <v>4</v>
      </c>
      <c r="AK426" s="239">
        <v>21</v>
      </c>
      <c r="AL426" s="239">
        <v>52</v>
      </c>
      <c r="AM426" s="239" t="s">
        <v>384</v>
      </c>
      <c r="AN426" s="239">
        <v>9</v>
      </c>
      <c r="AO426" s="239">
        <v>62</v>
      </c>
      <c r="AS426" s="239">
        <v>12</v>
      </c>
      <c r="AT426" s="239">
        <v>9</v>
      </c>
      <c r="AU426" s="239">
        <v>40</v>
      </c>
      <c r="AV426" s="239">
        <v>11</v>
      </c>
      <c r="AW426" s="239">
        <v>21</v>
      </c>
      <c r="CT426" s="239">
        <v>454827.64431519399</v>
      </c>
      <c r="CU426" s="239">
        <v>4977990.0193903204</v>
      </c>
      <c r="CV426" s="239">
        <v>44.953910960000002</v>
      </c>
      <c r="CW426" s="239">
        <v>-93.572683019999999</v>
      </c>
      <c r="CX426" s="239" t="s">
        <v>379</v>
      </c>
      <c r="CY426" s="239" t="s">
        <v>3662</v>
      </c>
    </row>
    <row r="427" spans="1:103" x14ac:dyDescent="0.25">
      <c r="A427" s="239">
        <v>396374</v>
      </c>
      <c r="B427" s="239">
        <v>4</v>
      </c>
      <c r="C427" s="239">
        <v>15</v>
      </c>
      <c r="D427" s="239">
        <v>10.904999999999999</v>
      </c>
      <c r="E427" s="239">
        <v>27</v>
      </c>
      <c r="F427" s="239" t="s">
        <v>3161</v>
      </c>
      <c r="H427" s="239" t="s">
        <v>374</v>
      </c>
      <c r="I427" s="239">
        <v>25</v>
      </c>
      <c r="K427" s="239">
        <v>16013547</v>
      </c>
      <c r="M427" s="239">
        <v>11</v>
      </c>
      <c r="N427" s="239">
        <v>20</v>
      </c>
      <c r="O427" s="239">
        <v>2016</v>
      </c>
      <c r="P427" s="239" t="s">
        <v>389</v>
      </c>
      <c r="Q427" s="239">
        <v>22</v>
      </c>
      <c r="R427" s="239" t="s">
        <v>376</v>
      </c>
      <c r="S427" s="239">
        <v>5</v>
      </c>
      <c r="T427" s="239">
        <v>0</v>
      </c>
      <c r="U427" s="239">
        <v>1</v>
      </c>
      <c r="W427" s="239">
        <v>28</v>
      </c>
      <c r="X427" s="239">
        <v>2</v>
      </c>
      <c r="Y427" s="239">
        <v>4</v>
      </c>
      <c r="Z427" s="239">
        <v>2</v>
      </c>
      <c r="AA427" s="239">
        <v>1</v>
      </c>
      <c r="AB427" s="239">
        <v>1</v>
      </c>
      <c r="AC427" s="239">
        <v>98</v>
      </c>
      <c r="AD427" s="239" t="s">
        <v>2895</v>
      </c>
      <c r="AF427" s="239" t="s">
        <v>2874</v>
      </c>
      <c r="AG427" s="239">
        <v>3</v>
      </c>
      <c r="AH427" s="239">
        <v>2</v>
      </c>
      <c r="AI427" s="239">
        <v>2</v>
      </c>
      <c r="AJ427" s="239">
        <v>4</v>
      </c>
      <c r="AK427" s="239">
        <v>21</v>
      </c>
      <c r="AL427" s="239">
        <v>46</v>
      </c>
      <c r="AM427" s="239" t="s">
        <v>374</v>
      </c>
      <c r="AN427" s="239">
        <v>9</v>
      </c>
      <c r="AO427" s="239">
        <v>70</v>
      </c>
      <c r="AS427" s="239">
        <v>12</v>
      </c>
      <c r="AT427" s="239">
        <v>9</v>
      </c>
      <c r="AU427" s="239">
        <v>35</v>
      </c>
      <c r="AV427" s="239">
        <v>13</v>
      </c>
      <c r="AW427" s="239">
        <v>21</v>
      </c>
      <c r="CT427" s="239">
        <v>454845.91303594102</v>
      </c>
      <c r="CU427" s="239">
        <v>4978009.1163309198</v>
      </c>
      <c r="CV427" s="239">
        <v>44.954084029999997</v>
      </c>
      <c r="CW427" s="239">
        <v>-93.572453139999993</v>
      </c>
      <c r="CX427" s="239" t="s">
        <v>379</v>
      </c>
      <c r="CY427" s="239" t="s">
        <v>3663</v>
      </c>
    </row>
    <row r="428" spans="1:103" x14ac:dyDescent="0.25">
      <c r="A428" s="239">
        <v>667466</v>
      </c>
      <c r="B428" s="239">
        <v>4</v>
      </c>
      <c r="C428" s="239">
        <v>15</v>
      </c>
      <c r="D428" s="239">
        <v>10.914</v>
      </c>
      <c r="E428" s="239">
        <v>27</v>
      </c>
      <c r="F428" s="239" t="s">
        <v>3161</v>
      </c>
      <c r="H428" s="239" t="s">
        <v>374</v>
      </c>
      <c r="I428" s="239">
        <v>25</v>
      </c>
      <c r="K428" s="239">
        <v>18012988</v>
      </c>
      <c r="M428" s="239">
        <v>12</v>
      </c>
      <c r="N428" s="239">
        <v>11</v>
      </c>
      <c r="O428" s="239">
        <v>2018</v>
      </c>
      <c r="P428" s="239" t="s">
        <v>391</v>
      </c>
      <c r="Q428" s="239">
        <v>16</v>
      </c>
      <c r="R428" s="239" t="s">
        <v>207</v>
      </c>
      <c r="S428" s="239">
        <v>4</v>
      </c>
      <c r="T428" s="239">
        <v>0</v>
      </c>
      <c r="U428" s="239">
        <v>1</v>
      </c>
      <c r="W428" s="239">
        <v>28</v>
      </c>
      <c r="X428" s="239">
        <v>2</v>
      </c>
      <c r="Y428" s="239">
        <v>1</v>
      </c>
      <c r="Z428" s="239">
        <v>2</v>
      </c>
      <c r="AB428" s="239">
        <v>1</v>
      </c>
      <c r="AC428" s="239">
        <v>98</v>
      </c>
      <c r="AD428" s="239" t="s">
        <v>2895</v>
      </c>
      <c r="AF428" s="239" t="s">
        <v>2874</v>
      </c>
      <c r="AG428" s="239">
        <v>3</v>
      </c>
      <c r="AH428" s="239">
        <v>2</v>
      </c>
      <c r="AI428" s="239">
        <v>4</v>
      </c>
      <c r="AJ428" s="239">
        <v>2</v>
      </c>
      <c r="AK428" s="239">
        <v>21</v>
      </c>
      <c r="AL428" s="239">
        <v>68</v>
      </c>
      <c r="AM428" s="239" t="s">
        <v>384</v>
      </c>
      <c r="AN428" s="239">
        <v>5</v>
      </c>
      <c r="AO428" s="239">
        <v>90</v>
      </c>
      <c r="AP428" s="239">
        <v>62</v>
      </c>
      <c r="AS428" s="239">
        <v>12</v>
      </c>
      <c r="AT428" s="239">
        <v>9</v>
      </c>
      <c r="AU428" s="239">
        <v>40</v>
      </c>
      <c r="AV428" s="239">
        <v>12</v>
      </c>
      <c r="AW428" s="239">
        <v>21</v>
      </c>
      <c r="CT428" s="239">
        <v>454854.53596313699</v>
      </c>
      <c r="CU428" s="239">
        <v>4978030.3293206496</v>
      </c>
      <c r="CV428" s="239">
        <v>44.954275520000003</v>
      </c>
      <c r="CW428" s="239">
        <v>-93.572345720000001</v>
      </c>
      <c r="CX428" s="239" t="s">
        <v>379</v>
      </c>
      <c r="CY428" s="239" t="s">
        <v>3664</v>
      </c>
    </row>
    <row r="429" spans="1:103" x14ac:dyDescent="0.25">
      <c r="A429" s="239">
        <v>395257</v>
      </c>
      <c r="B429" s="239">
        <v>4</v>
      </c>
      <c r="C429" s="239">
        <v>15</v>
      </c>
      <c r="D429" s="239">
        <v>10.952</v>
      </c>
      <c r="E429" s="239">
        <v>27</v>
      </c>
      <c r="F429" s="239" t="s">
        <v>3161</v>
      </c>
      <c r="H429" s="239" t="s">
        <v>374</v>
      </c>
      <c r="I429" s="239">
        <v>25</v>
      </c>
      <c r="K429" s="239">
        <v>16013337</v>
      </c>
      <c r="M429" s="239">
        <v>11</v>
      </c>
      <c r="N429" s="239">
        <v>16</v>
      </c>
      <c r="O429" s="239">
        <v>2016</v>
      </c>
      <c r="P429" s="239" t="s">
        <v>375</v>
      </c>
      <c r="Q429" s="239">
        <v>16</v>
      </c>
      <c r="S429" s="239">
        <v>5</v>
      </c>
      <c r="T429" s="239">
        <v>0</v>
      </c>
      <c r="U429" s="239">
        <v>1</v>
      </c>
      <c r="W429" s="239">
        <v>28</v>
      </c>
      <c r="X429" s="239">
        <v>2</v>
      </c>
      <c r="Y429" s="239">
        <v>1</v>
      </c>
      <c r="Z429" s="239">
        <v>1</v>
      </c>
      <c r="AB429" s="239">
        <v>1</v>
      </c>
      <c r="AC429" s="239">
        <v>98</v>
      </c>
      <c r="AD429" s="239" t="s">
        <v>2895</v>
      </c>
      <c r="AF429" s="239" t="s">
        <v>2874</v>
      </c>
      <c r="AG429" s="239">
        <v>3</v>
      </c>
      <c r="AH429" s="239">
        <v>2</v>
      </c>
      <c r="AI429" s="239">
        <v>2</v>
      </c>
      <c r="AJ429" s="239">
        <v>4</v>
      </c>
      <c r="AK429" s="239">
        <v>21</v>
      </c>
      <c r="AL429" s="239">
        <v>72</v>
      </c>
      <c r="AM429" s="239" t="s">
        <v>384</v>
      </c>
      <c r="AN429" s="239">
        <v>5</v>
      </c>
      <c r="AO429" s="239">
        <v>74</v>
      </c>
      <c r="AP429" s="239">
        <v>62</v>
      </c>
      <c r="AS429" s="239">
        <v>12</v>
      </c>
      <c r="AT429" s="239">
        <v>9</v>
      </c>
      <c r="AU429" s="239">
        <v>40</v>
      </c>
      <c r="AV429" s="239">
        <v>11</v>
      </c>
      <c r="AW429" s="239">
        <v>21</v>
      </c>
      <c r="CT429" s="239">
        <v>454896.83338632801</v>
      </c>
      <c r="CU429" s="239">
        <v>4978067.18764011</v>
      </c>
      <c r="CV429" s="239">
        <v>44.954609990000002</v>
      </c>
      <c r="CW429" s="239">
        <v>-93.571812800000004</v>
      </c>
      <c r="CX429" s="239" t="s">
        <v>379</v>
      </c>
      <c r="CY429" s="239" t="s">
        <v>3665</v>
      </c>
    </row>
    <row r="430" spans="1:103" x14ac:dyDescent="0.25">
      <c r="A430" s="239">
        <v>768952</v>
      </c>
      <c r="B430" s="239">
        <v>4</v>
      </c>
      <c r="C430" s="239">
        <v>15</v>
      </c>
      <c r="D430" s="239">
        <v>10.97</v>
      </c>
      <c r="E430" s="239">
        <v>27</v>
      </c>
      <c r="F430" s="239" t="s">
        <v>3161</v>
      </c>
      <c r="H430" s="239" t="s">
        <v>374</v>
      </c>
      <c r="I430" s="239">
        <v>25</v>
      </c>
      <c r="K430" s="239">
        <v>19010659</v>
      </c>
      <c r="M430" s="239">
        <v>12</v>
      </c>
      <c r="N430" s="239">
        <v>7</v>
      </c>
      <c r="O430" s="239">
        <v>2019</v>
      </c>
      <c r="P430" s="239" t="s">
        <v>386</v>
      </c>
      <c r="Q430" s="239">
        <v>14</v>
      </c>
      <c r="R430" s="239" t="s">
        <v>393</v>
      </c>
      <c r="S430" s="239">
        <v>4</v>
      </c>
      <c r="T430" s="239">
        <v>0</v>
      </c>
      <c r="U430" s="239">
        <v>3</v>
      </c>
      <c r="V430" s="239">
        <v>12</v>
      </c>
      <c r="W430" s="239">
        <v>10</v>
      </c>
      <c r="X430" s="239">
        <v>2</v>
      </c>
      <c r="Y430" s="239">
        <v>1</v>
      </c>
      <c r="Z430" s="239">
        <v>2</v>
      </c>
      <c r="AB430" s="239">
        <v>1</v>
      </c>
      <c r="AC430" s="239">
        <v>98</v>
      </c>
      <c r="AD430" s="239" t="s">
        <v>2895</v>
      </c>
      <c r="AF430" s="239" t="s">
        <v>2874</v>
      </c>
      <c r="AG430" s="239">
        <v>7</v>
      </c>
      <c r="AH430" s="239">
        <v>2</v>
      </c>
      <c r="AI430" s="239">
        <v>2</v>
      </c>
      <c r="AJ430" s="239">
        <v>3</v>
      </c>
      <c r="AK430" s="239">
        <v>26</v>
      </c>
      <c r="AL430" s="239">
        <v>24</v>
      </c>
      <c r="AM430" s="239" t="s">
        <v>374</v>
      </c>
      <c r="AN430" s="239">
        <v>5</v>
      </c>
      <c r="AO430" s="239">
        <v>1</v>
      </c>
      <c r="AS430" s="239">
        <v>12</v>
      </c>
      <c r="AT430" s="239">
        <v>98</v>
      </c>
      <c r="AU430" s="239">
        <v>40</v>
      </c>
      <c r="AV430" s="239">
        <v>11</v>
      </c>
      <c r="AW430" s="239">
        <v>21</v>
      </c>
      <c r="AX430" s="239">
        <v>2</v>
      </c>
      <c r="AY430" s="239">
        <v>2</v>
      </c>
      <c r="AZ430" s="239">
        <v>4</v>
      </c>
      <c r="BA430" s="239">
        <v>34</v>
      </c>
      <c r="BB430" s="239">
        <v>48</v>
      </c>
      <c r="BC430" s="239" t="s">
        <v>384</v>
      </c>
      <c r="BD430" s="239">
        <v>5</v>
      </c>
      <c r="BE430" s="239">
        <v>11</v>
      </c>
      <c r="BI430" s="239">
        <v>12</v>
      </c>
      <c r="BJ430" s="239">
        <v>9</v>
      </c>
      <c r="BK430" s="239">
        <v>40</v>
      </c>
      <c r="BL430" s="239">
        <v>11</v>
      </c>
      <c r="BM430" s="239">
        <v>21</v>
      </c>
      <c r="BN430" s="239">
        <v>2</v>
      </c>
      <c r="BO430" s="239">
        <v>2</v>
      </c>
      <c r="BP430" s="239">
        <v>3</v>
      </c>
      <c r="BQ430" s="239">
        <v>21</v>
      </c>
      <c r="BR430" s="239">
        <v>48</v>
      </c>
      <c r="BS430" s="239" t="s">
        <v>374</v>
      </c>
      <c r="BT430" s="239">
        <v>5</v>
      </c>
      <c r="BU430" s="239">
        <v>74</v>
      </c>
      <c r="BY430" s="239">
        <v>12</v>
      </c>
      <c r="BZ430" s="239">
        <v>98</v>
      </c>
      <c r="CA430" s="239">
        <v>40</v>
      </c>
      <c r="CB430" s="239">
        <v>11</v>
      </c>
      <c r="CC430" s="239">
        <v>21</v>
      </c>
      <c r="CT430" s="239">
        <v>454918.15193040401</v>
      </c>
      <c r="CU430" s="239">
        <v>4978093.4657437997</v>
      </c>
      <c r="CV430" s="239">
        <v>44.954847890000003</v>
      </c>
      <c r="CW430" s="239">
        <v>-93.571544889999998</v>
      </c>
      <c r="CX430" s="239" t="s">
        <v>379</v>
      </c>
      <c r="CY430" s="239" t="s">
        <v>3666</v>
      </c>
    </row>
    <row r="431" spans="1:103" x14ac:dyDescent="0.25">
      <c r="A431" s="239">
        <v>10968173</v>
      </c>
      <c r="B431" s="239">
        <v>4</v>
      </c>
      <c r="C431" s="239">
        <v>15</v>
      </c>
      <c r="D431" s="239">
        <v>10.983000000000001</v>
      </c>
      <c r="E431" s="239">
        <v>27</v>
      </c>
      <c r="F431" s="239" t="s">
        <v>3161</v>
      </c>
      <c r="H431" s="239" t="s">
        <v>374</v>
      </c>
      <c r="I431" s="239">
        <v>25</v>
      </c>
      <c r="K431" s="239">
        <v>14008888</v>
      </c>
      <c r="L431" s="239">
        <v>141840089</v>
      </c>
      <c r="M431" s="239">
        <v>7</v>
      </c>
      <c r="N431" s="239">
        <v>3</v>
      </c>
      <c r="O431" s="239">
        <v>2014</v>
      </c>
      <c r="P431" s="239" t="s">
        <v>416</v>
      </c>
      <c r="Q431" s="239">
        <v>14</v>
      </c>
      <c r="S431" s="239">
        <v>5</v>
      </c>
      <c r="T431" s="239">
        <v>0</v>
      </c>
      <c r="U431" s="239">
        <v>2</v>
      </c>
      <c r="V431" s="239">
        <v>1</v>
      </c>
      <c r="W431" s="239">
        <v>10</v>
      </c>
      <c r="X431" s="239">
        <v>2</v>
      </c>
      <c r="Y431" s="239">
        <v>1</v>
      </c>
      <c r="Z431" s="239">
        <v>1</v>
      </c>
      <c r="AB431" s="239">
        <v>1</v>
      </c>
      <c r="AC431" s="239">
        <v>98</v>
      </c>
      <c r="AD431" s="239" t="s">
        <v>2893</v>
      </c>
      <c r="AE431" s="239" t="s">
        <v>3656</v>
      </c>
      <c r="AF431" s="239" t="s">
        <v>2874</v>
      </c>
      <c r="AG431" s="239">
        <v>7</v>
      </c>
      <c r="AH431" s="239">
        <v>2</v>
      </c>
      <c r="AI431" s="239">
        <v>2</v>
      </c>
      <c r="AJ431" s="239">
        <v>3</v>
      </c>
      <c r="AK431" s="239">
        <v>21</v>
      </c>
      <c r="AL431" s="239">
        <v>42</v>
      </c>
      <c r="AM431" s="239" t="s">
        <v>374</v>
      </c>
      <c r="AN431" s="239">
        <v>5</v>
      </c>
      <c r="AO431" s="239">
        <v>15</v>
      </c>
      <c r="AS431" s="239">
        <v>7</v>
      </c>
      <c r="AT431" s="239">
        <v>98</v>
      </c>
      <c r="AU431" s="239">
        <v>40</v>
      </c>
      <c r="AV431" s="239">
        <v>11</v>
      </c>
      <c r="AW431" s="239">
        <v>21</v>
      </c>
      <c r="AX431" s="239">
        <v>2</v>
      </c>
      <c r="AY431" s="239">
        <v>3</v>
      </c>
      <c r="AZ431" s="239">
        <v>3</v>
      </c>
      <c r="BA431" s="239">
        <v>26</v>
      </c>
      <c r="BB431" s="239">
        <v>29</v>
      </c>
      <c r="BC431" s="239" t="s">
        <v>374</v>
      </c>
      <c r="BD431" s="239">
        <v>5</v>
      </c>
      <c r="BI431" s="239">
        <v>7</v>
      </c>
      <c r="BJ431" s="239">
        <v>98</v>
      </c>
      <c r="BK431" s="239">
        <v>40</v>
      </c>
      <c r="BL431" s="239">
        <v>11</v>
      </c>
      <c r="BM431" s="239">
        <v>21</v>
      </c>
      <c r="CT431" s="239">
        <v>454943</v>
      </c>
      <c r="CU431" s="239">
        <v>4978099</v>
      </c>
      <c r="CV431" s="239">
        <v>44.954895100000002</v>
      </c>
      <c r="CW431" s="239">
        <v>-93.571225900000002</v>
      </c>
      <c r="CX431" s="239" t="s">
        <v>379</v>
      </c>
      <c r="CY431" s="239" t="s">
        <v>3667</v>
      </c>
    </row>
    <row r="432" spans="1:103" x14ac:dyDescent="0.25">
      <c r="A432" s="239">
        <v>363051</v>
      </c>
      <c r="B432" s="239">
        <v>4</v>
      </c>
      <c r="C432" s="239">
        <v>15</v>
      </c>
      <c r="D432" s="239">
        <v>10.986000000000001</v>
      </c>
      <c r="E432" s="239">
        <v>27</v>
      </c>
      <c r="F432" s="239" t="s">
        <v>3161</v>
      </c>
      <c r="H432" s="239" t="s">
        <v>374</v>
      </c>
      <c r="I432" s="239">
        <v>25</v>
      </c>
      <c r="K432" s="239" t="s">
        <v>3668</v>
      </c>
      <c r="M432" s="239">
        <v>7</v>
      </c>
      <c r="N432" s="239">
        <v>9</v>
      </c>
      <c r="O432" s="239">
        <v>2016</v>
      </c>
      <c r="P432" s="239" t="s">
        <v>386</v>
      </c>
      <c r="Q432" s="239">
        <v>18</v>
      </c>
      <c r="R432" s="239" t="s">
        <v>393</v>
      </c>
      <c r="S432" s="239">
        <v>5</v>
      </c>
      <c r="T432" s="239">
        <v>0</v>
      </c>
      <c r="U432" s="239">
        <v>2</v>
      </c>
      <c r="V432" s="239">
        <v>12</v>
      </c>
      <c r="W432" s="239">
        <v>10</v>
      </c>
      <c r="X432" s="239">
        <v>2</v>
      </c>
      <c r="Y432" s="239">
        <v>1</v>
      </c>
      <c r="Z432" s="239">
        <v>1</v>
      </c>
      <c r="AB432" s="239">
        <v>1</v>
      </c>
      <c r="AC432" s="239">
        <v>98</v>
      </c>
      <c r="AD432" s="239" t="s">
        <v>2895</v>
      </c>
      <c r="AF432" s="239" t="s">
        <v>2874</v>
      </c>
      <c r="AG432" s="239">
        <v>7</v>
      </c>
      <c r="AH432" s="239">
        <v>2</v>
      </c>
      <c r="AI432" s="239">
        <v>2</v>
      </c>
      <c r="AJ432" s="239">
        <v>3</v>
      </c>
      <c r="AK432" s="239">
        <v>24</v>
      </c>
      <c r="AL432" s="239">
        <v>19</v>
      </c>
      <c r="AM432" s="239" t="s">
        <v>384</v>
      </c>
      <c r="AN432" s="239">
        <v>5</v>
      </c>
      <c r="AO432" s="239">
        <v>1</v>
      </c>
      <c r="AS432" s="239">
        <v>12</v>
      </c>
      <c r="AT432" s="239">
        <v>9</v>
      </c>
      <c r="AU432" s="239">
        <v>40</v>
      </c>
      <c r="AV432" s="239">
        <v>11</v>
      </c>
      <c r="AW432" s="239">
        <v>21</v>
      </c>
      <c r="AX432" s="239">
        <v>2</v>
      </c>
      <c r="AY432" s="239">
        <v>3</v>
      </c>
      <c r="AZ432" s="239">
        <v>3</v>
      </c>
      <c r="BA432" s="239">
        <v>21</v>
      </c>
      <c r="BB432" s="239">
        <v>22</v>
      </c>
      <c r="BC432" s="239" t="s">
        <v>374</v>
      </c>
      <c r="BD432" s="239">
        <v>5</v>
      </c>
      <c r="BE432" s="239">
        <v>90</v>
      </c>
      <c r="BF432" s="239">
        <v>4</v>
      </c>
      <c r="BI432" s="239">
        <v>12</v>
      </c>
      <c r="BJ432" s="239">
        <v>9</v>
      </c>
      <c r="BK432" s="239">
        <v>40</v>
      </c>
      <c r="BL432" s="239">
        <v>11</v>
      </c>
      <c r="BM432" s="239">
        <v>21</v>
      </c>
      <c r="CT432" s="239">
        <v>454934.813213741</v>
      </c>
      <c r="CU432" s="239">
        <v>4978107.2379177697</v>
      </c>
      <c r="CV432" s="239">
        <v>44.954972920000003</v>
      </c>
      <c r="CW432" s="239">
        <v>-93.571334899999997</v>
      </c>
      <c r="CX432" s="239" t="s">
        <v>379</v>
      </c>
      <c r="CY432" s="239" t="s">
        <v>3669</v>
      </c>
    </row>
    <row r="433" spans="1:103" x14ac:dyDescent="0.25">
      <c r="A433" s="239">
        <v>11073997</v>
      </c>
      <c r="B433" s="239">
        <v>4</v>
      </c>
      <c r="C433" s="239">
        <v>15</v>
      </c>
      <c r="D433" s="239">
        <v>10.996</v>
      </c>
      <c r="E433" s="239">
        <v>27</v>
      </c>
      <c r="F433" s="239" t="s">
        <v>3161</v>
      </c>
      <c r="H433" s="239" t="s">
        <v>374</v>
      </c>
      <c r="I433" s="239">
        <v>25</v>
      </c>
      <c r="K433" s="239" t="s">
        <v>3670</v>
      </c>
      <c r="L433" s="239">
        <v>153060271</v>
      </c>
      <c r="M433" s="239">
        <v>11</v>
      </c>
      <c r="N433" s="239">
        <v>1</v>
      </c>
      <c r="O433" s="239">
        <v>2015</v>
      </c>
      <c r="P433" s="239" t="s">
        <v>389</v>
      </c>
      <c r="Q433" s="239">
        <v>23</v>
      </c>
      <c r="S433" s="239">
        <v>5</v>
      </c>
      <c r="T433" s="239">
        <v>0</v>
      </c>
      <c r="U433" s="239">
        <v>1</v>
      </c>
      <c r="V433" s="239">
        <v>4</v>
      </c>
      <c r="W433" s="239">
        <v>75</v>
      </c>
      <c r="X433" s="239">
        <v>2</v>
      </c>
      <c r="Y433" s="239">
        <v>4</v>
      </c>
      <c r="Z433" s="239">
        <v>1</v>
      </c>
      <c r="AA433" s="239">
        <v>1</v>
      </c>
      <c r="AB433" s="239">
        <v>1</v>
      </c>
      <c r="AC433" s="239">
        <v>98</v>
      </c>
      <c r="AD433" s="239" t="s">
        <v>3671</v>
      </c>
      <c r="AE433" s="239" t="s">
        <v>3206</v>
      </c>
      <c r="AF433" s="239" t="s">
        <v>2874</v>
      </c>
      <c r="AG433" s="239">
        <v>3</v>
      </c>
      <c r="AH433" s="239">
        <v>2</v>
      </c>
      <c r="AI433" s="239">
        <v>2</v>
      </c>
      <c r="AJ433" s="239">
        <v>4</v>
      </c>
      <c r="AK433" s="239">
        <v>21</v>
      </c>
      <c r="AL433" s="239">
        <v>22</v>
      </c>
      <c r="AM433" s="239" t="s">
        <v>384</v>
      </c>
      <c r="AN433" s="239">
        <v>1</v>
      </c>
      <c r="AO433" s="239">
        <v>18</v>
      </c>
      <c r="AP433" s="239">
        <v>15</v>
      </c>
      <c r="AS433" s="239">
        <v>7</v>
      </c>
      <c r="AT433" s="239">
        <v>98</v>
      </c>
      <c r="AU433" s="239">
        <v>35</v>
      </c>
      <c r="AV433" s="239">
        <v>10</v>
      </c>
      <c r="AW433" s="239">
        <v>21</v>
      </c>
      <c r="CT433" s="239">
        <v>454960</v>
      </c>
      <c r="CU433" s="239">
        <v>4978111</v>
      </c>
      <c r="CV433" s="239">
        <v>44.955011300000002</v>
      </c>
      <c r="CW433" s="239">
        <v>-93.571018899999999</v>
      </c>
      <c r="CX433" s="239" t="s">
        <v>379</v>
      </c>
      <c r="CY433" s="239" t="s">
        <v>3672</v>
      </c>
    </row>
    <row r="434" spans="1:103" x14ac:dyDescent="0.25">
      <c r="A434" s="239">
        <v>629379</v>
      </c>
      <c r="B434" s="239">
        <v>4</v>
      </c>
      <c r="C434" s="239">
        <v>15</v>
      </c>
      <c r="D434" s="239">
        <v>11.066000000000001</v>
      </c>
      <c r="E434" s="239">
        <v>27</v>
      </c>
      <c r="F434" s="239" t="s">
        <v>3161</v>
      </c>
      <c r="H434" s="239" t="s">
        <v>374</v>
      </c>
      <c r="I434" s="239">
        <v>25</v>
      </c>
      <c r="K434" s="239" t="s">
        <v>3673</v>
      </c>
      <c r="M434" s="239">
        <v>8</v>
      </c>
      <c r="N434" s="239">
        <v>21</v>
      </c>
      <c r="O434" s="239">
        <v>2018</v>
      </c>
      <c r="P434" s="239" t="s">
        <v>391</v>
      </c>
      <c r="Q434" s="239">
        <v>23</v>
      </c>
      <c r="R434" s="239" t="s">
        <v>376</v>
      </c>
      <c r="S434" s="239">
        <v>3</v>
      </c>
      <c r="T434" s="239">
        <v>0</v>
      </c>
      <c r="U434" s="239">
        <v>1</v>
      </c>
      <c r="W434" s="239">
        <v>83</v>
      </c>
      <c r="X434" s="239">
        <v>2</v>
      </c>
      <c r="Y434" s="239">
        <v>3</v>
      </c>
      <c r="Z434" s="239">
        <v>1</v>
      </c>
      <c r="AB434" s="239">
        <v>1</v>
      </c>
      <c r="AC434" s="239">
        <v>98</v>
      </c>
      <c r="AD434" s="239" t="s">
        <v>2895</v>
      </c>
      <c r="AF434" s="239" t="s">
        <v>2874</v>
      </c>
      <c r="AG434" s="239">
        <v>3</v>
      </c>
      <c r="AH434" s="239">
        <v>2</v>
      </c>
      <c r="AI434" s="239">
        <v>4</v>
      </c>
      <c r="AJ434" s="239">
        <v>4</v>
      </c>
      <c r="AK434" s="239">
        <v>21</v>
      </c>
      <c r="AL434" s="239">
        <v>17</v>
      </c>
      <c r="AM434" s="239" t="s">
        <v>384</v>
      </c>
      <c r="AN434" s="239">
        <v>5</v>
      </c>
      <c r="AO434" s="239">
        <v>99</v>
      </c>
      <c r="AS434" s="239">
        <v>12</v>
      </c>
      <c r="AT434" s="239">
        <v>9</v>
      </c>
      <c r="AU434" s="239">
        <v>40</v>
      </c>
      <c r="AV434" s="239">
        <v>11</v>
      </c>
      <c r="AW434" s="239">
        <v>21</v>
      </c>
      <c r="CT434" s="239">
        <v>455062.38796079397</v>
      </c>
      <c r="CU434" s="239">
        <v>4978154.1254921304</v>
      </c>
      <c r="CV434" s="239">
        <v>44.955403060000002</v>
      </c>
      <c r="CW434" s="239">
        <v>-93.569721770000001</v>
      </c>
      <c r="CX434" s="239" t="s">
        <v>379</v>
      </c>
      <c r="CY434" s="239" t="s">
        <v>3674</v>
      </c>
    </row>
    <row r="435" spans="1:103" x14ac:dyDescent="0.25">
      <c r="A435" s="239">
        <v>470267</v>
      </c>
      <c r="B435" s="239">
        <v>4</v>
      </c>
      <c r="C435" s="239">
        <v>15</v>
      </c>
      <c r="D435" s="239">
        <v>11.082000000000001</v>
      </c>
      <c r="E435" s="239">
        <v>27</v>
      </c>
      <c r="F435" s="239" t="s">
        <v>3161</v>
      </c>
      <c r="H435" s="239" t="s">
        <v>374</v>
      </c>
      <c r="I435" s="239">
        <v>25</v>
      </c>
      <c r="K435" s="239" t="s">
        <v>3675</v>
      </c>
      <c r="M435" s="239">
        <v>6</v>
      </c>
      <c r="N435" s="239">
        <v>14</v>
      </c>
      <c r="O435" s="239">
        <v>2017</v>
      </c>
      <c r="P435" s="239" t="s">
        <v>375</v>
      </c>
      <c r="Q435" s="239">
        <v>16</v>
      </c>
      <c r="R435" s="239" t="s">
        <v>393</v>
      </c>
      <c r="S435" s="239">
        <v>5</v>
      </c>
      <c r="T435" s="239">
        <v>0</v>
      </c>
      <c r="U435" s="239">
        <v>3</v>
      </c>
      <c r="V435" s="239">
        <v>12</v>
      </c>
      <c r="W435" s="239">
        <v>10</v>
      </c>
      <c r="X435" s="239">
        <v>2</v>
      </c>
      <c r="Y435" s="239">
        <v>1</v>
      </c>
      <c r="Z435" s="239">
        <v>1</v>
      </c>
      <c r="AB435" s="239">
        <v>1</v>
      </c>
      <c r="AC435" s="239">
        <v>98</v>
      </c>
      <c r="AD435" s="239" t="s">
        <v>2895</v>
      </c>
      <c r="AF435" s="239" t="s">
        <v>2874</v>
      </c>
      <c r="AG435" s="239">
        <v>7</v>
      </c>
      <c r="AH435" s="239">
        <v>2</v>
      </c>
      <c r="AI435" s="239">
        <v>4</v>
      </c>
      <c r="AJ435" s="239">
        <v>3</v>
      </c>
      <c r="AK435" s="239">
        <v>34</v>
      </c>
      <c r="AL435" s="239">
        <v>46</v>
      </c>
      <c r="AM435" s="239" t="s">
        <v>374</v>
      </c>
      <c r="AN435" s="239">
        <v>5</v>
      </c>
      <c r="AO435" s="239">
        <v>1</v>
      </c>
      <c r="AS435" s="239">
        <v>12</v>
      </c>
      <c r="AT435" s="239">
        <v>98</v>
      </c>
      <c r="AU435" s="239">
        <v>35</v>
      </c>
      <c r="AV435" s="239">
        <v>11</v>
      </c>
      <c r="AW435" s="239">
        <v>21</v>
      </c>
      <c r="AX435" s="239">
        <v>2</v>
      </c>
      <c r="AY435" s="239">
        <v>3</v>
      </c>
      <c r="AZ435" s="239">
        <v>3</v>
      </c>
      <c r="BA435" s="239">
        <v>34</v>
      </c>
      <c r="BB435" s="239">
        <v>30</v>
      </c>
      <c r="BC435" s="239" t="s">
        <v>374</v>
      </c>
      <c r="BD435" s="239">
        <v>5</v>
      </c>
      <c r="BE435" s="239">
        <v>1</v>
      </c>
      <c r="BI435" s="239">
        <v>12</v>
      </c>
      <c r="BJ435" s="239">
        <v>98</v>
      </c>
      <c r="BK435" s="239">
        <v>35</v>
      </c>
      <c r="BL435" s="239">
        <v>11</v>
      </c>
      <c r="BM435" s="239">
        <v>21</v>
      </c>
      <c r="BN435" s="239">
        <v>2</v>
      </c>
      <c r="BO435" s="239">
        <v>2</v>
      </c>
      <c r="BP435" s="239">
        <v>3</v>
      </c>
      <c r="BQ435" s="239">
        <v>21</v>
      </c>
      <c r="BR435" s="239">
        <v>17</v>
      </c>
      <c r="BS435" s="239" t="s">
        <v>374</v>
      </c>
      <c r="BT435" s="239">
        <v>5</v>
      </c>
      <c r="BU435" s="239">
        <v>74</v>
      </c>
      <c r="BY435" s="239">
        <v>12</v>
      </c>
      <c r="BZ435" s="239">
        <v>98</v>
      </c>
      <c r="CA435" s="239">
        <v>35</v>
      </c>
      <c r="CB435" s="239">
        <v>11</v>
      </c>
      <c r="CC435" s="239">
        <v>21</v>
      </c>
      <c r="CT435" s="239">
        <v>455076.89474790398</v>
      </c>
      <c r="CU435" s="239">
        <v>4978171.7825670997</v>
      </c>
      <c r="CV435" s="239">
        <v>44.955562909999998</v>
      </c>
      <c r="CW435" s="239">
        <v>-93.569539430000006</v>
      </c>
      <c r="CX435" s="239" t="s">
        <v>379</v>
      </c>
      <c r="CY435" s="239" t="s">
        <v>3676</v>
      </c>
    </row>
    <row r="436" spans="1:103" x14ac:dyDescent="0.25">
      <c r="A436" s="239">
        <v>838320</v>
      </c>
      <c r="B436" s="239">
        <v>4</v>
      </c>
      <c r="C436" s="239">
        <v>15</v>
      </c>
      <c r="D436" s="239">
        <v>11.106</v>
      </c>
      <c r="E436" s="239">
        <v>27</v>
      </c>
      <c r="F436" s="239" t="s">
        <v>3161</v>
      </c>
      <c r="H436" s="239" t="s">
        <v>374</v>
      </c>
      <c r="I436" s="239">
        <v>25</v>
      </c>
      <c r="K436" s="239" t="s">
        <v>3677</v>
      </c>
      <c r="L436" s="239">
        <v>202440168</v>
      </c>
      <c r="M436" s="239">
        <v>8</v>
      </c>
      <c r="N436" s="239">
        <v>31</v>
      </c>
      <c r="O436" s="239">
        <v>2020</v>
      </c>
      <c r="P436" s="239" t="s">
        <v>381</v>
      </c>
      <c r="Q436" s="239">
        <v>16</v>
      </c>
      <c r="R436" s="239" t="s">
        <v>393</v>
      </c>
      <c r="S436" s="239">
        <v>2</v>
      </c>
      <c r="T436" s="239">
        <v>0</v>
      </c>
      <c r="U436" s="239">
        <v>1</v>
      </c>
      <c r="W436" s="239">
        <v>69</v>
      </c>
      <c r="X436" s="239">
        <v>2</v>
      </c>
      <c r="Y436" s="239">
        <v>1</v>
      </c>
      <c r="Z436" s="239">
        <v>1</v>
      </c>
      <c r="AB436" s="239">
        <v>1</v>
      </c>
      <c r="AC436" s="239">
        <v>98</v>
      </c>
      <c r="AD436" s="239" t="s">
        <v>2895</v>
      </c>
      <c r="AF436" s="239" t="s">
        <v>2874</v>
      </c>
      <c r="AG436" s="239">
        <v>3</v>
      </c>
      <c r="AH436" s="239">
        <v>2</v>
      </c>
      <c r="AI436" s="239">
        <v>2</v>
      </c>
      <c r="AJ436" s="239">
        <v>3</v>
      </c>
      <c r="AK436" s="239">
        <v>21</v>
      </c>
      <c r="AL436" s="239">
        <v>22</v>
      </c>
      <c r="AM436" s="239" t="s">
        <v>384</v>
      </c>
      <c r="AN436" s="239">
        <v>11</v>
      </c>
      <c r="AO436" s="239">
        <v>62</v>
      </c>
      <c r="AS436" s="239">
        <v>12</v>
      </c>
      <c r="AT436" s="239">
        <v>9</v>
      </c>
      <c r="AU436" s="239">
        <v>40</v>
      </c>
      <c r="AV436" s="239">
        <v>11</v>
      </c>
      <c r="AW436" s="239">
        <v>21</v>
      </c>
      <c r="CT436" s="239">
        <v>455115.68568221899</v>
      </c>
      <c r="CU436" s="239">
        <v>4978191.9883243097</v>
      </c>
      <c r="CV436" s="239">
        <v>44.955747250000002</v>
      </c>
      <c r="CW436" s="239">
        <v>-93.569049460000002</v>
      </c>
      <c r="CX436" s="239" t="s">
        <v>379</v>
      </c>
      <c r="CY436" s="239" t="s">
        <v>3678</v>
      </c>
    </row>
    <row r="437" spans="1:103" x14ac:dyDescent="0.25">
      <c r="A437" s="239">
        <v>868133</v>
      </c>
      <c r="B437" s="239">
        <v>4</v>
      </c>
      <c r="C437" s="239">
        <v>15</v>
      </c>
      <c r="D437" s="239">
        <v>11.106999999999999</v>
      </c>
      <c r="E437" s="239">
        <v>27</v>
      </c>
      <c r="F437" s="239" t="s">
        <v>3161</v>
      </c>
      <c r="H437" s="239" t="s">
        <v>374</v>
      </c>
      <c r="I437" s="239">
        <v>25</v>
      </c>
      <c r="K437" s="239">
        <v>20009633</v>
      </c>
      <c r="L437" s="239">
        <v>203490068</v>
      </c>
      <c r="M437" s="239">
        <v>12</v>
      </c>
      <c r="N437" s="239">
        <v>14</v>
      </c>
      <c r="O437" s="239">
        <v>2020</v>
      </c>
      <c r="P437" s="239" t="s">
        <v>381</v>
      </c>
      <c r="Q437" s="239">
        <v>15</v>
      </c>
      <c r="R437" s="239" t="s">
        <v>376</v>
      </c>
      <c r="S437" s="239">
        <v>5</v>
      </c>
      <c r="T437" s="239">
        <v>0</v>
      </c>
      <c r="U437" s="239">
        <v>2</v>
      </c>
      <c r="V437" s="239">
        <v>12</v>
      </c>
      <c r="W437" s="239">
        <v>10</v>
      </c>
      <c r="X437" s="239">
        <v>10</v>
      </c>
      <c r="Y437" s="239">
        <v>1</v>
      </c>
      <c r="Z437" s="239">
        <v>1</v>
      </c>
      <c r="AB437" s="239">
        <v>1</v>
      </c>
      <c r="AC437" s="239">
        <v>98</v>
      </c>
      <c r="AD437" s="239" t="s">
        <v>2895</v>
      </c>
      <c r="AE437" s="239" t="s">
        <v>3679</v>
      </c>
      <c r="AF437" s="239" t="s">
        <v>2874</v>
      </c>
      <c r="AG437" s="239">
        <v>7</v>
      </c>
      <c r="AH437" s="239">
        <v>2</v>
      </c>
      <c r="AI437" s="239">
        <v>4</v>
      </c>
      <c r="AJ437" s="239">
        <v>4</v>
      </c>
      <c r="AK437" s="239">
        <v>26</v>
      </c>
      <c r="AL437" s="239">
        <v>36</v>
      </c>
      <c r="AM437" s="239" t="s">
        <v>384</v>
      </c>
      <c r="AN437" s="239">
        <v>5</v>
      </c>
      <c r="AO437" s="239">
        <v>1</v>
      </c>
      <c r="AS437" s="239">
        <v>12</v>
      </c>
      <c r="AT437" s="239">
        <v>9</v>
      </c>
      <c r="AU437" s="239">
        <v>35</v>
      </c>
      <c r="AV437" s="239">
        <v>11</v>
      </c>
      <c r="AW437" s="239">
        <v>21</v>
      </c>
      <c r="AX437" s="239">
        <v>2</v>
      </c>
      <c r="AY437" s="239">
        <v>4</v>
      </c>
      <c r="AZ437" s="239">
        <v>4</v>
      </c>
      <c r="BA437" s="239">
        <v>26</v>
      </c>
      <c r="BB437" s="239">
        <v>19</v>
      </c>
      <c r="BC437" s="239" t="s">
        <v>384</v>
      </c>
      <c r="BD437" s="239">
        <v>5</v>
      </c>
      <c r="BE437" s="239">
        <v>74</v>
      </c>
      <c r="BF437" s="239">
        <v>4</v>
      </c>
      <c r="BI437" s="239">
        <v>12</v>
      </c>
      <c r="BJ437" s="239">
        <v>9</v>
      </c>
      <c r="BK437" s="239">
        <v>35</v>
      </c>
      <c r="BL437" s="239">
        <v>11</v>
      </c>
      <c r="BM437" s="239">
        <v>21</v>
      </c>
      <c r="CT437" s="239">
        <v>455115.78857569199</v>
      </c>
      <c r="CU437" s="239">
        <v>4978192.9492760999</v>
      </c>
      <c r="CV437" s="239">
        <v>44.955755910000001</v>
      </c>
      <c r="CW437" s="239">
        <v>-93.569048240000001</v>
      </c>
      <c r="CX437" s="239" t="s">
        <v>379</v>
      </c>
      <c r="CY437" s="239" t="s">
        <v>3680</v>
      </c>
    </row>
    <row r="438" spans="1:103" x14ac:dyDescent="0.25">
      <c r="A438" s="239">
        <v>10810925</v>
      </c>
      <c r="B438" s="239">
        <v>4</v>
      </c>
      <c r="C438" s="239">
        <v>15</v>
      </c>
      <c r="D438" s="239">
        <v>11.114000000000001</v>
      </c>
      <c r="E438" s="239">
        <v>27</v>
      </c>
      <c r="F438" s="239" t="s">
        <v>3161</v>
      </c>
      <c r="H438" s="239" t="s">
        <v>374</v>
      </c>
      <c r="I438" s="239">
        <v>25</v>
      </c>
      <c r="K438" s="239">
        <v>2319991</v>
      </c>
      <c r="L438" s="239">
        <v>122820144</v>
      </c>
      <c r="M438" s="239">
        <v>10</v>
      </c>
      <c r="N438" s="239">
        <v>8</v>
      </c>
      <c r="O438" s="239">
        <v>2012</v>
      </c>
      <c r="P438" s="239" t="s">
        <v>381</v>
      </c>
      <c r="Q438" s="239">
        <v>17</v>
      </c>
      <c r="R438" s="239" t="s">
        <v>393</v>
      </c>
      <c r="S438" s="239">
        <v>5</v>
      </c>
      <c r="T438" s="239">
        <v>0</v>
      </c>
      <c r="U438" s="239">
        <v>2</v>
      </c>
      <c r="V438" s="239">
        <v>1</v>
      </c>
      <c r="W438" s="239">
        <v>10</v>
      </c>
      <c r="X438" s="239">
        <v>4</v>
      </c>
      <c r="Y438" s="239">
        <v>1</v>
      </c>
      <c r="Z438" s="239">
        <v>2</v>
      </c>
      <c r="AB438" s="239">
        <v>1</v>
      </c>
      <c r="AC438" s="239">
        <v>98</v>
      </c>
      <c r="AD438" s="239" t="s">
        <v>2929</v>
      </c>
      <c r="AE438" s="239" t="s">
        <v>3681</v>
      </c>
      <c r="AF438" s="239" t="s">
        <v>2874</v>
      </c>
      <c r="AG438" s="239">
        <v>7</v>
      </c>
      <c r="AH438" s="239">
        <v>2</v>
      </c>
      <c r="AI438" s="239">
        <v>2</v>
      </c>
      <c r="AJ438" s="239">
        <v>3</v>
      </c>
      <c r="AK438" s="239">
        <v>21</v>
      </c>
      <c r="AL438" s="239">
        <v>29</v>
      </c>
      <c r="AM438" s="239" t="s">
        <v>384</v>
      </c>
      <c r="AN438" s="239">
        <v>5</v>
      </c>
      <c r="AO438" s="239">
        <v>1</v>
      </c>
      <c r="AS438" s="239">
        <v>7</v>
      </c>
      <c r="AT438" s="239">
        <v>98</v>
      </c>
      <c r="AU438" s="239">
        <v>40</v>
      </c>
      <c r="AV438" s="239">
        <v>11</v>
      </c>
      <c r="AW438" s="239">
        <v>21</v>
      </c>
      <c r="AX438" s="239">
        <v>2</v>
      </c>
      <c r="AY438" s="239">
        <v>2</v>
      </c>
      <c r="AZ438" s="239">
        <v>3</v>
      </c>
      <c r="BA438" s="239">
        <v>21</v>
      </c>
      <c r="BB438" s="239">
        <v>44</v>
      </c>
      <c r="BC438" s="239" t="s">
        <v>384</v>
      </c>
      <c r="BD438" s="239">
        <v>5</v>
      </c>
      <c r="BE438" s="239">
        <v>5</v>
      </c>
      <c r="BI438" s="239">
        <v>7</v>
      </c>
      <c r="BJ438" s="239">
        <v>98</v>
      </c>
      <c r="BK438" s="239">
        <v>40</v>
      </c>
      <c r="BL438" s="239">
        <v>11</v>
      </c>
      <c r="BM438" s="239">
        <v>21</v>
      </c>
      <c r="CT438" s="239">
        <v>455125</v>
      </c>
      <c r="CU438" s="239">
        <v>4978201</v>
      </c>
      <c r="CV438" s="239">
        <v>44.955829799999997</v>
      </c>
      <c r="CW438" s="239">
        <v>-93.568927599999995</v>
      </c>
      <c r="CX438" s="239" t="s">
        <v>379</v>
      </c>
      <c r="CY438" s="239" t="s">
        <v>3682</v>
      </c>
    </row>
    <row r="439" spans="1:103" x14ac:dyDescent="0.25">
      <c r="A439" s="239">
        <v>10950584</v>
      </c>
      <c r="B439" s="239">
        <v>4</v>
      </c>
      <c r="C439" s="239">
        <v>15</v>
      </c>
      <c r="D439" s="239">
        <v>11.116</v>
      </c>
      <c r="E439" s="239">
        <v>27</v>
      </c>
      <c r="F439" s="239" t="s">
        <v>3161</v>
      </c>
      <c r="H439" s="239" t="s">
        <v>374</v>
      </c>
      <c r="I439" s="239">
        <v>25</v>
      </c>
      <c r="K439" s="239" t="s">
        <v>3683</v>
      </c>
      <c r="L439" s="239">
        <v>140390028</v>
      </c>
      <c r="M439" s="239">
        <v>2</v>
      </c>
      <c r="N439" s="239">
        <v>7</v>
      </c>
      <c r="O439" s="239">
        <v>2014</v>
      </c>
      <c r="P439" s="239" t="s">
        <v>383</v>
      </c>
      <c r="Q439" s="239">
        <v>16</v>
      </c>
      <c r="R439" s="239" t="s">
        <v>393</v>
      </c>
      <c r="S439" s="239">
        <v>5</v>
      </c>
      <c r="T439" s="239">
        <v>0</v>
      </c>
      <c r="U439" s="239">
        <v>3</v>
      </c>
      <c r="V439" s="239">
        <v>1</v>
      </c>
      <c r="W439" s="239">
        <v>10</v>
      </c>
      <c r="X439" s="239">
        <v>2</v>
      </c>
      <c r="Y439" s="239">
        <v>1</v>
      </c>
      <c r="Z439" s="239">
        <v>2</v>
      </c>
      <c r="AA439" s="239">
        <v>99</v>
      </c>
      <c r="AB439" s="239">
        <v>1</v>
      </c>
      <c r="AC439" s="239">
        <v>98</v>
      </c>
      <c r="AD439" s="239" t="s">
        <v>3016</v>
      </c>
      <c r="AE439" s="239" t="s">
        <v>3681</v>
      </c>
      <c r="AF439" s="239" t="s">
        <v>2874</v>
      </c>
      <c r="AG439" s="239">
        <v>7</v>
      </c>
      <c r="AH439" s="239">
        <v>2</v>
      </c>
      <c r="AI439" s="239">
        <v>4</v>
      </c>
      <c r="AJ439" s="239">
        <v>3</v>
      </c>
      <c r="AK439" s="239">
        <v>21</v>
      </c>
      <c r="AL439" s="239">
        <v>19</v>
      </c>
      <c r="AM439" s="239" t="s">
        <v>384</v>
      </c>
      <c r="AN439" s="239">
        <v>5</v>
      </c>
      <c r="AS439" s="239">
        <v>7</v>
      </c>
      <c r="AT439" s="239">
        <v>98</v>
      </c>
      <c r="AU439" s="239">
        <v>35</v>
      </c>
      <c r="AV439" s="239">
        <v>11</v>
      </c>
      <c r="AW439" s="239">
        <v>21</v>
      </c>
      <c r="AX439" s="239">
        <v>2</v>
      </c>
      <c r="AY439" s="239">
        <v>4</v>
      </c>
      <c r="AZ439" s="239">
        <v>3</v>
      </c>
      <c r="BA439" s="239">
        <v>21</v>
      </c>
      <c r="BB439" s="239">
        <v>28</v>
      </c>
      <c r="BC439" s="239" t="s">
        <v>384</v>
      </c>
      <c r="BD439" s="239">
        <v>5</v>
      </c>
      <c r="BE439" s="239">
        <v>5</v>
      </c>
      <c r="BF439" s="239">
        <v>1</v>
      </c>
      <c r="BI439" s="239">
        <v>7</v>
      </c>
      <c r="BJ439" s="239">
        <v>98</v>
      </c>
      <c r="BK439" s="239">
        <v>35</v>
      </c>
      <c r="BL439" s="239">
        <v>11</v>
      </c>
      <c r="BM439" s="239">
        <v>21</v>
      </c>
      <c r="BN439" s="239">
        <v>2</v>
      </c>
      <c r="BO439" s="239">
        <v>2</v>
      </c>
      <c r="BP439" s="239">
        <v>3</v>
      </c>
      <c r="BQ439" s="239">
        <v>26</v>
      </c>
      <c r="BR439" s="239">
        <v>28</v>
      </c>
      <c r="BS439" s="239" t="s">
        <v>374</v>
      </c>
      <c r="BT439" s="239">
        <v>5</v>
      </c>
      <c r="BY439" s="239">
        <v>7</v>
      </c>
      <c r="BZ439" s="239">
        <v>98</v>
      </c>
      <c r="CA439" s="239">
        <v>35</v>
      </c>
      <c r="CB439" s="239">
        <v>11</v>
      </c>
      <c r="CC439" s="239">
        <v>21</v>
      </c>
      <c r="CT439" s="239">
        <v>455128</v>
      </c>
      <c r="CU439" s="239">
        <v>4978203</v>
      </c>
      <c r="CV439" s="239">
        <v>44.955846299999997</v>
      </c>
      <c r="CW439" s="239">
        <v>-93.568893900000006</v>
      </c>
      <c r="CX439" s="239" t="s">
        <v>379</v>
      </c>
      <c r="CY439" s="239" t="s">
        <v>3684</v>
      </c>
    </row>
    <row r="440" spans="1:103" x14ac:dyDescent="0.25">
      <c r="A440" s="239">
        <v>10745601</v>
      </c>
      <c r="B440" s="239">
        <v>4</v>
      </c>
      <c r="C440" s="239">
        <v>15</v>
      </c>
      <c r="D440" s="239">
        <v>11.117000000000001</v>
      </c>
      <c r="E440" s="239">
        <v>27</v>
      </c>
      <c r="F440" s="239" t="s">
        <v>3161</v>
      </c>
      <c r="H440" s="239" t="s">
        <v>374</v>
      </c>
      <c r="I440" s="239">
        <v>25</v>
      </c>
      <c r="K440" s="239">
        <v>2024480</v>
      </c>
      <c r="L440" s="239">
        <v>112680118</v>
      </c>
      <c r="M440" s="239">
        <v>9</v>
      </c>
      <c r="N440" s="239">
        <v>23</v>
      </c>
      <c r="O440" s="239">
        <v>2011</v>
      </c>
      <c r="P440" s="239" t="s">
        <v>383</v>
      </c>
      <c r="Q440" s="239">
        <v>17</v>
      </c>
      <c r="S440" s="239">
        <v>5</v>
      </c>
      <c r="T440" s="239">
        <v>0</v>
      </c>
      <c r="U440" s="239">
        <v>2</v>
      </c>
      <c r="V440" s="239">
        <v>1</v>
      </c>
      <c r="W440" s="239">
        <v>10</v>
      </c>
      <c r="X440" s="239">
        <v>4</v>
      </c>
      <c r="Y440" s="239">
        <v>3</v>
      </c>
      <c r="Z440" s="239">
        <v>1</v>
      </c>
      <c r="AB440" s="239">
        <v>1</v>
      </c>
      <c r="AC440" s="239">
        <v>98</v>
      </c>
      <c r="AD440" s="239" t="s">
        <v>3374</v>
      </c>
      <c r="AE440" s="239" t="s">
        <v>3685</v>
      </c>
      <c r="AF440" s="239" t="s">
        <v>2874</v>
      </c>
      <c r="AG440" s="239">
        <v>7</v>
      </c>
      <c r="AH440" s="239">
        <v>2</v>
      </c>
      <c r="AI440" s="239">
        <v>4</v>
      </c>
      <c r="AJ440" s="239">
        <v>3</v>
      </c>
      <c r="AK440" s="239">
        <v>24</v>
      </c>
      <c r="AL440" s="239">
        <v>42</v>
      </c>
      <c r="AM440" s="239" t="s">
        <v>384</v>
      </c>
      <c r="AN440" s="239">
        <v>5</v>
      </c>
      <c r="AS440" s="239">
        <v>7</v>
      </c>
      <c r="AT440" s="239">
        <v>98</v>
      </c>
      <c r="AU440" s="239">
        <v>40</v>
      </c>
      <c r="AV440" s="239">
        <v>11</v>
      </c>
      <c r="AW440" s="239">
        <v>21</v>
      </c>
      <c r="AX440" s="239">
        <v>2</v>
      </c>
      <c r="AY440" s="239">
        <v>4</v>
      </c>
      <c r="AZ440" s="239">
        <v>3</v>
      </c>
      <c r="BA440" s="239">
        <v>21</v>
      </c>
      <c r="BB440" s="239">
        <v>53</v>
      </c>
      <c r="BC440" s="239" t="s">
        <v>384</v>
      </c>
      <c r="BD440" s="239">
        <v>5</v>
      </c>
      <c r="BI440" s="239">
        <v>7</v>
      </c>
      <c r="BJ440" s="239">
        <v>98</v>
      </c>
      <c r="BK440" s="239">
        <v>40</v>
      </c>
      <c r="BL440" s="239">
        <v>11</v>
      </c>
      <c r="BM440" s="239">
        <v>21</v>
      </c>
      <c r="CT440" s="239">
        <v>455130</v>
      </c>
      <c r="CU440" s="239">
        <v>4978204</v>
      </c>
      <c r="CV440" s="239">
        <v>44.955860199999996</v>
      </c>
      <c r="CW440" s="239">
        <v>-93.568865700000003</v>
      </c>
      <c r="CX440" s="239" t="s">
        <v>379</v>
      </c>
      <c r="CY440" s="239" t="s">
        <v>3686</v>
      </c>
    </row>
    <row r="441" spans="1:103" x14ac:dyDescent="0.25">
      <c r="A441" s="239">
        <v>10801749</v>
      </c>
      <c r="B441" s="239">
        <v>4</v>
      </c>
      <c r="C441" s="239">
        <v>15</v>
      </c>
      <c r="D441" s="239">
        <v>11.117000000000001</v>
      </c>
      <c r="E441" s="239">
        <v>27</v>
      </c>
      <c r="F441" s="239" t="s">
        <v>3161</v>
      </c>
      <c r="H441" s="239" t="s">
        <v>374</v>
      </c>
      <c r="I441" s="239">
        <v>25</v>
      </c>
      <c r="K441" s="239">
        <v>12006587</v>
      </c>
      <c r="L441" s="239">
        <v>122270149</v>
      </c>
      <c r="M441" s="239">
        <v>8</v>
      </c>
      <c r="N441" s="239">
        <v>14</v>
      </c>
      <c r="O441" s="239">
        <v>2012</v>
      </c>
      <c r="P441" s="239" t="s">
        <v>391</v>
      </c>
      <c r="Q441" s="239">
        <v>15</v>
      </c>
      <c r="S441" s="239">
        <v>4</v>
      </c>
      <c r="T441" s="239">
        <v>0</v>
      </c>
      <c r="U441" s="239">
        <v>2</v>
      </c>
      <c r="V441" s="239">
        <v>7</v>
      </c>
      <c r="W441" s="239">
        <v>27</v>
      </c>
      <c r="X441" s="239">
        <v>2</v>
      </c>
      <c r="Y441" s="239">
        <v>1</v>
      </c>
      <c r="Z441" s="239">
        <v>2</v>
      </c>
      <c r="AB441" s="239">
        <v>1</v>
      </c>
      <c r="AC441" s="239">
        <v>98</v>
      </c>
      <c r="AD441" s="239" t="s">
        <v>3687</v>
      </c>
      <c r="AE441" s="239" t="s">
        <v>3688</v>
      </c>
      <c r="AF441" s="239" t="s">
        <v>2874</v>
      </c>
      <c r="AG441" s="239">
        <v>90</v>
      </c>
      <c r="AH441" s="239">
        <v>2</v>
      </c>
      <c r="AI441" s="239">
        <v>1</v>
      </c>
      <c r="AJ441" s="239">
        <v>4</v>
      </c>
      <c r="AK441" s="239">
        <v>21</v>
      </c>
      <c r="AL441" s="239">
        <v>68</v>
      </c>
      <c r="AM441" s="239" t="s">
        <v>374</v>
      </c>
      <c r="AN441" s="239">
        <v>5</v>
      </c>
      <c r="AO441" s="239">
        <v>21</v>
      </c>
      <c r="AS441" s="239">
        <v>7</v>
      </c>
      <c r="AT441" s="239">
        <v>98</v>
      </c>
      <c r="AU441" s="239">
        <v>40</v>
      </c>
      <c r="AV441" s="239">
        <v>11</v>
      </c>
      <c r="AW441" s="239">
        <v>21</v>
      </c>
      <c r="AX441" s="239">
        <v>2</v>
      </c>
      <c r="AY441" s="239">
        <v>2</v>
      </c>
      <c r="AZ441" s="239">
        <v>4</v>
      </c>
      <c r="BA441" s="239">
        <v>21</v>
      </c>
      <c r="BB441" s="239">
        <v>35</v>
      </c>
      <c r="BC441" s="239" t="s">
        <v>384</v>
      </c>
      <c r="BD441" s="239">
        <v>5</v>
      </c>
      <c r="BE441" s="239">
        <v>1</v>
      </c>
      <c r="BI441" s="239">
        <v>7</v>
      </c>
      <c r="BJ441" s="239">
        <v>98</v>
      </c>
      <c r="BK441" s="239">
        <v>40</v>
      </c>
      <c r="BL441" s="239">
        <v>11</v>
      </c>
      <c r="BM441" s="239">
        <v>21</v>
      </c>
      <c r="CT441" s="239">
        <v>455130</v>
      </c>
      <c r="CU441" s="239">
        <v>4978204</v>
      </c>
      <c r="CV441" s="239">
        <v>44.955860199999996</v>
      </c>
      <c r="CW441" s="239">
        <v>-93.568865700000003</v>
      </c>
      <c r="CX441" s="239" t="s">
        <v>379</v>
      </c>
      <c r="CY441" s="239" t="s">
        <v>3689</v>
      </c>
    </row>
    <row r="442" spans="1:103" x14ac:dyDescent="0.25">
      <c r="A442" s="239">
        <v>10955143</v>
      </c>
      <c r="B442" s="239">
        <v>4</v>
      </c>
      <c r="C442" s="239">
        <v>15</v>
      </c>
      <c r="D442" s="239">
        <v>11.117000000000001</v>
      </c>
      <c r="E442" s="239">
        <v>27</v>
      </c>
      <c r="F442" s="239" t="s">
        <v>3161</v>
      </c>
      <c r="H442" s="239" t="s">
        <v>374</v>
      </c>
      <c r="I442" s="239">
        <v>25</v>
      </c>
      <c r="K442" s="239" t="s">
        <v>3690</v>
      </c>
      <c r="L442" s="239">
        <v>140870092</v>
      </c>
      <c r="M442" s="239">
        <v>3</v>
      </c>
      <c r="N442" s="239">
        <v>28</v>
      </c>
      <c r="O442" s="239">
        <v>2014</v>
      </c>
      <c r="P442" s="239" t="s">
        <v>383</v>
      </c>
      <c r="Q442" s="239">
        <v>9</v>
      </c>
      <c r="S442" s="239">
        <v>5</v>
      </c>
      <c r="T442" s="239">
        <v>0</v>
      </c>
      <c r="U442" s="239">
        <v>1</v>
      </c>
      <c r="V442" s="239">
        <v>7</v>
      </c>
      <c r="W442" s="239">
        <v>27</v>
      </c>
      <c r="X442" s="239">
        <v>90</v>
      </c>
      <c r="Y442" s="239">
        <v>1</v>
      </c>
      <c r="Z442" s="239">
        <v>1</v>
      </c>
      <c r="AB442" s="239">
        <v>1</v>
      </c>
      <c r="AC442" s="239">
        <v>98</v>
      </c>
      <c r="AD442" s="239" t="s">
        <v>3691</v>
      </c>
      <c r="AE442" s="239" t="s">
        <v>2936</v>
      </c>
      <c r="AF442" s="239" t="s">
        <v>2874</v>
      </c>
      <c r="AG442" s="239">
        <v>3</v>
      </c>
      <c r="AH442" s="239">
        <v>2</v>
      </c>
      <c r="AI442" s="239">
        <v>2</v>
      </c>
      <c r="AJ442" s="239">
        <v>4</v>
      </c>
      <c r="AK442" s="239">
        <v>21</v>
      </c>
      <c r="AL442" s="239">
        <v>34</v>
      </c>
      <c r="AM442" s="239" t="s">
        <v>374</v>
      </c>
      <c r="AN442" s="239">
        <v>10</v>
      </c>
      <c r="AO442" s="239">
        <v>18</v>
      </c>
      <c r="AS442" s="239">
        <v>7</v>
      </c>
      <c r="AT442" s="239">
        <v>98</v>
      </c>
      <c r="AU442" s="239">
        <v>40</v>
      </c>
      <c r="AV442" s="239">
        <v>11</v>
      </c>
      <c r="AW442" s="239">
        <v>21</v>
      </c>
      <c r="CT442" s="239">
        <v>455130</v>
      </c>
      <c r="CU442" s="239">
        <v>4978204</v>
      </c>
      <c r="CV442" s="239">
        <v>44.955860199999996</v>
      </c>
      <c r="CW442" s="239">
        <v>-93.568865700000003</v>
      </c>
      <c r="CX442" s="239" t="s">
        <v>379</v>
      </c>
      <c r="CY442" s="239" t="s">
        <v>3692</v>
      </c>
    </row>
    <row r="443" spans="1:103" x14ac:dyDescent="0.25">
      <c r="A443" s="239">
        <v>450929</v>
      </c>
      <c r="B443" s="239">
        <v>4</v>
      </c>
      <c r="C443" s="239">
        <v>15</v>
      </c>
      <c r="D443" s="239">
        <v>11.141</v>
      </c>
      <c r="E443" s="239">
        <v>27</v>
      </c>
      <c r="F443" s="239" t="s">
        <v>3161</v>
      </c>
      <c r="H443" s="239" t="s">
        <v>374</v>
      </c>
      <c r="I443" s="239">
        <v>25</v>
      </c>
      <c r="K443" s="239" t="s">
        <v>3693</v>
      </c>
      <c r="M443" s="239">
        <v>5</v>
      </c>
      <c r="N443" s="239">
        <v>9</v>
      </c>
      <c r="O443" s="239">
        <v>2017</v>
      </c>
      <c r="P443" s="239" t="s">
        <v>391</v>
      </c>
      <c r="Q443" s="239">
        <v>5</v>
      </c>
      <c r="S443" s="239">
        <v>3</v>
      </c>
      <c r="T443" s="239">
        <v>0</v>
      </c>
      <c r="U443" s="239">
        <v>1</v>
      </c>
      <c r="W443" s="239">
        <v>28</v>
      </c>
      <c r="X443" s="239">
        <v>2</v>
      </c>
      <c r="Y443" s="239">
        <v>1</v>
      </c>
      <c r="Z443" s="239">
        <v>1</v>
      </c>
      <c r="AB443" s="239">
        <v>1</v>
      </c>
      <c r="AC443" s="239">
        <v>98</v>
      </c>
      <c r="AD443" s="239" t="s">
        <v>2895</v>
      </c>
      <c r="AF443" s="239" t="s">
        <v>2874</v>
      </c>
      <c r="AG443" s="239">
        <v>3</v>
      </c>
      <c r="AH443" s="239">
        <v>2</v>
      </c>
      <c r="AI443" s="239">
        <v>2</v>
      </c>
      <c r="AJ443" s="239">
        <v>4</v>
      </c>
      <c r="AK443" s="239">
        <v>21</v>
      </c>
      <c r="AL443" s="239">
        <v>34</v>
      </c>
      <c r="AM443" s="239" t="s">
        <v>384</v>
      </c>
      <c r="AN443" s="239">
        <v>5</v>
      </c>
      <c r="AO443" s="239">
        <v>1</v>
      </c>
      <c r="AS443" s="239">
        <v>12</v>
      </c>
      <c r="AT443" s="239">
        <v>9</v>
      </c>
      <c r="AU443" s="239">
        <v>35</v>
      </c>
      <c r="AV443" s="239">
        <v>11</v>
      </c>
      <c r="AW443" s="239">
        <v>21</v>
      </c>
      <c r="CT443" s="239">
        <v>455156.57098706998</v>
      </c>
      <c r="CU443" s="239">
        <v>4978224.1752386</v>
      </c>
      <c r="CV443" s="239">
        <v>44.956039560000001</v>
      </c>
      <c r="CW443" s="239">
        <v>-93.568534</v>
      </c>
      <c r="CX443" s="239" t="s">
        <v>379</v>
      </c>
      <c r="CY443" s="239" t="s">
        <v>3694</v>
      </c>
    </row>
    <row r="444" spans="1:103" x14ac:dyDescent="0.25">
      <c r="A444" s="239">
        <v>706878</v>
      </c>
      <c r="B444" s="239">
        <v>4</v>
      </c>
      <c r="C444" s="239">
        <v>15</v>
      </c>
      <c r="D444" s="239">
        <v>11.177</v>
      </c>
      <c r="E444" s="239">
        <v>27</v>
      </c>
      <c r="F444" s="239" t="s">
        <v>3161</v>
      </c>
      <c r="H444" s="239" t="s">
        <v>374</v>
      </c>
      <c r="I444" s="239">
        <v>25</v>
      </c>
      <c r="K444" s="239">
        <v>19003386</v>
      </c>
      <c r="M444" s="239">
        <v>4</v>
      </c>
      <c r="N444" s="239">
        <v>30</v>
      </c>
      <c r="O444" s="239">
        <v>2019</v>
      </c>
      <c r="P444" s="239" t="s">
        <v>391</v>
      </c>
      <c r="Q444" s="239">
        <v>9</v>
      </c>
      <c r="R444" s="239" t="s">
        <v>393</v>
      </c>
      <c r="S444" s="239">
        <v>5</v>
      </c>
      <c r="T444" s="239">
        <v>0</v>
      </c>
      <c r="U444" s="239">
        <v>2</v>
      </c>
      <c r="V444" s="239">
        <v>12</v>
      </c>
      <c r="W444" s="239">
        <v>10</v>
      </c>
      <c r="X444" s="239">
        <v>2</v>
      </c>
      <c r="Y444" s="239">
        <v>1</v>
      </c>
      <c r="Z444" s="239">
        <v>2</v>
      </c>
      <c r="AA444" s="239">
        <v>3</v>
      </c>
      <c r="AB444" s="239">
        <v>2</v>
      </c>
      <c r="AC444" s="239">
        <v>98</v>
      </c>
      <c r="AD444" s="239" t="s">
        <v>2895</v>
      </c>
      <c r="AF444" s="239" t="s">
        <v>2874</v>
      </c>
      <c r="AG444" s="239">
        <v>7</v>
      </c>
      <c r="AH444" s="239">
        <v>2</v>
      </c>
      <c r="AI444" s="239">
        <v>2</v>
      </c>
      <c r="AJ444" s="239">
        <v>3</v>
      </c>
      <c r="AK444" s="239">
        <v>21</v>
      </c>
      <c r="AL444" s="239">
        <v>20</v>
      </c>
      <c r="AM444" s="239" t="s">
        <v>384</v>
      </c>
      <c r="AN444" s="239">
        <v>5</v>
      </c>
      <c r="AO444" s="239">
        <v>99</v>
      </c>
      <c r="AS444" s="239">
        <v>12</v>
      </c>
      <c r="AT444" s="239">
        <v>9</v>
      </c>
      <c r="AU444" s="239">
        <v>40</v>
      </c>
      <c r="AV444" s="239">
        <v>11</v>
      </c>
      <c r="AW444" s="239">
        <v>21</v>
      </c>
      <c r="AX444" s="239">
        <v>2</v>
      </c>
      <c r="AY444" s="239">
        <v>4</v>
      </c>
      <c r="AZ444" s="239">
        <v>3</v>
      </c>
      <c r="BA444" s="239">
        <v>26</v>
      </c>
      <c r="BB444" s="239">
        <v>56</v>
      </c>
      <c r="BC444" s="239" t="s">
        <v>384</v>
      </c>
      <c r="BD444" s="239">
        <v>5</v>
      </c>
      <c r="BE444" s="239">
        <v>1</v>
      </c>
      <c r="BI444" s="239">
        <v>12</v>
      </c>
      <c r="BJ444" s="239">
        <v>9</v>
      </c>
      <c r="BK444" s="239">
        <v>40</v>
      </c>
      <c r="BL444" s="239">
        <v>11</v>
      </c>
      <c r="BM444" s="239">
        <v>21</v>
      </c>
      <c r="CT444" s="239">
        <v>455213.68460481701</v>
      </c>
      <c r="CU444" s="239">
        <v>4978252.4809479499</v>
      </c>
      <c r="CV444" s="239">
        <v>44.956297960000001</v>
      </c>
      <c r="CW444" s="239">
        <v>-93.567812450000005</v>
      </c>
      <c r="CX444" s="239" t="s">
        <v>379</v>
      </c>
      <c r="CY444" s="239" t="s">
        <v>3695</v>
      </c>
    </row>
    <row r="445" spans="1:103" x14ac:dyDescent="0.25">
      <c r="A445" s="239">
        <v>671782</v>
      </c>
      <c r="B445" s="239">
        <v>4</v>
      </c>
      <c r="C445" s="239">
        <v>15</v>
      </c>
      <c r="D445" s="239">
        <v>11.205</v>
      </c>
      <c r="E445" s="239">
        <v>27</v>
      </c>
      <c r="F445" s="239" t="s">
        <v>3161</v>
      </c>
      <c r="H445" s="239" t="s">
        <v>374</v>
      </c>
      <c r="I445" s="239">
        <v>25</v>
      </c>
      <c r="K445" s="239" t="s">
        <v>3696</v>
      </c>
      <c r="M445" s="239">
        <v>12</v>
      </c>
      <c r="N445" s="239">
        <v>27</v>
      </c>
      <c r="O445" s="239">
        <v>2018</v>
      </c>
      <c r="P445" s="239" t="s">
        <v>416</v>
      </c>
      <c r="Q445" s="239">
        <v>21</v>
      </c>
      <c r="R445" s="239" t="s">
        <v>393</v>
      </c>
      <c r="S445" s="239">
        <v>5</v>
      </c>
      <c r="T445" s="239">
        <v>0</v>
      </c>
      <c r="U445" s="239">
        <v>1</v>
      </c>
      <c r="W445" s="239">
        <v>49</v>
      </c>
      <c r="X445" s="239">
        <v>2</v>
      </c>
      <c r="Y445" s="239">
        <v>4</v>
      </c>
      <c r="Z445" s="239">
        <v>2</v>
      </c>
      <c r="AB445" s="239">
        <v>4</v>
      </c>
      <c r="AC445" s="239">
        <v>98</v>
      </c>
      <c r="AD445" s="239" t="s">
        <v>2895</v>
      </c>
      <c r="AF445" s="239" t="s">
        <v>2874</v>
      </c>
      <c r="AG445" s="239">
        <v>3</v>
      </c>
      <c r="AH445" s="239">
        <v>2</v>
      </c>
      <c r="AI445" s="239">
        <v>2</v>
      </c>
      <c r="AJ445" s="239">
        <v>3</v>
      </c>
      <c r="AK445" s="239">
        <v>21</v>
      </c>
      <c r="AL445" s="239">
        <v>27</v>
      </c>
      <c r="AM445" s="239" t="s">
        <v>374</v>
      </c>
      <c r="AN445" s="239">
        <v>5</v>
      </c>
      <c r="AO445" s="239">
        <v>68</v>
      </c>
      <c r="AS445" s="239">
        <v>12</v>
      </c>
      <c r="AT445" s="239">
        <v>9</v>
      </c>
      <c r="AU445" s="239">
        <v>40</v>
      </c>
      <c r="AV445" s="239">
        <v>12</v>
      </c>
      <c r="AW445" s="239">
        <v>21</v>
      </c>
      <c r="CT445" s="239">
        <v>455254.43051964301</v>
      </c>
      <c r="CU445" s="239">
        <v>4978269.9431800898</v>
      </c>
      <c r="CV445" s="239">
        <v>44.956457720000003</v>
      </c>
      <c r="CW445" s="239">
        <v>-93.567297429999996</v>
      </c>
      <c r="CX445" s="239" t="s">
        <v>379</v>
      </c>
      <c r="CY445" s="239" t="s">
        <v>3697</v>
      </c>
    </row>
    <row r="446" spans="1:103" x14ac:dyDescent="0.25">
      <c r="A446" s="239">
        <v>10875866</v>
      </c>
      <c r="B446" s="239">
        <v>4</v>
      </c>
      <c r="C446" s="239">
        <v>15</v>
      </c>
      <c r="D446" s="239">
        <v>11.208</v>
      </c>
      <c r="E446" s="239">
        <v>27</v>
      </c>
      <c r="F446" s="239" t="s">
        <v>3161</v>
      </c>
      <c r="H446" s="239" t="s">
        <v>374</v>
      </c>
      <c r="I446" s="239">
        <v>25</v>
      </c>
      <c r="K446" s="239" t="s">
        <v>3698</v>
      </c>
      <c r="L446" s="239">
        <v>131790040</v>
      </c>
      <c r="M446" s="239">
        <v>6</v>
      </c>
      <c r="N446" s="239">
        <v>27</v>
      </c>
      <c r="O446" s="239">
        <v>2013</v>
      </c>
      <c r="P446" s="239" t="s">
        <v>416</v>
      </c>
      <c r="Q446" s="239">
        <v>16</v>
      </c>
      <c r="R446" s="239" t="s">
        <v>376</v>
      </c>
      <c r="S446" s="239">
        <v>4</v>
      </c>
      <c r="T446" s="239">
        <v>0</v>
      </c>
      <c r="U446" s="239">
        <v>1</v>
      </c>
      <c r="V446" s="239">
        <v>7</v>
      </c>
      <c r="W446" s="239">
        <v>27</v>
      </c>
      <c r="X446" s="239">
        <v>2</v>
      </c>
      <c r="Y446" s="239">
        <v>1</v>
      </c>
      <c r="Z446" s="239">
        <v>1</v>
      </c>
      <c r="AB446" s="239">
        <v>1</v>
      </c>
      <c r="AC446" s="239">
        <v>98</v>
      </c>
      <c r="AD446" s="239" t="s">
        <v>3699</v>
      </c>
      <c r="AE446" s="239" t="s">
        <v>3700</v>
      </c>
      <c r="AF446" s="239" t="s">
        <v>2874</v>
      </c>
      <c r="AG446" s="239">
        <v>3</v>
      </c>
      <c r="AH446" s="239">
        <v>2</v>
      </c>
      <c r="AI446" s="239">
        <v>4</v>
      </c>
      <c r="AJ446" s="239">
        <v>4</v>
      </c>
      <c r="AK446" s="239">
        <v>21</v>
      </c>
      <c r="AL446" s="239">
        <v>26</v>
      </c>
      <c r="AM446" s="239" t="s">
        <v>374</v>
      </c>
      <c r="AN446" s="239">
        <v>5</v>
      </c>
      <c r="AS446" s="239">
        <v>7</v>
      </c>
      <c r="AT446" s="239">
        <v>98</v>
      </c>
      <c r="AU446" s="239">
        <v>40</v>
      </c>
      <c r="AV446" s="239">
        <v>11</v>
      </c>
      <c r="AW446" s="239">
        <v>21</v>
      </c>
      <c r="CT446" s="239">
        <v>455259</v>
      </c>
      <c r="CU446" s="239">
        <v>4978271</v>
      </c>
      <c r="CV446" s="239">
        <v>44.956468299999997</v>
      </c>
      <c r="CW446" s="239">
        <v>-93.567245799999995</v>
      </c>
      <c r="CX446" s="239" t="s">
        <v>379</v>
      </c>
      <c r="CY446" s="239" t="s">
        <v>3701</v>
      </c>
    </row>
    <row r="447" spans="1:103" x14ac:dyDescent="0.25">
      <c r="A447" s="239">
        <v>10950380</v>
      </c>
      <c r="B447" s="239">
        <v>4</v>
      </c>
      <c r="C447" s="239">
        <v>15</v>
      </c>
      <c r="D447" s="239">
        <v>11.212</v>
      </c>
      <c r="E447" s="239">
        <v>27</v>
      </c>
      <c r="F447" s="239" t="s">
        <v>3161</v>
      </c>
      <c r="H447" s="239" t="s">
        <v>374</v>
      </c>
      <c r="I447" s="239">
        <v>25</v>
      </c>
      <c r="K447" s="239" t="s">
        <v>3702</v>
      </c>
      <c r="L447" s="239">
        <v>140370174</v>
      </c>
      <c r="M447" s="239">
        <v>2</v>
      </c>
      <c r="N447" s="239">
        <v>6</v>
      </c>
      <c r="O447" s="239">
        <v>2014</v>
      </c>
      <c r="P447" s="239" t="s">
        <v>416</v>
      </c>
      <c r="Q447" s="239">
        <v>7</v>
      </c>
      <c r="R447" s="239" t="s">
        <v>393</v>
      </c>
      <c r="S447" s="239">
        <v>5</v>
      </c>
      <c r="T447" s="239">
        <v>0</v>
      </c>
      <c r="U447" s="239">
        <v>2</v>
      </c>
      <c r="V447" s="239">
        <v>1</v>
      </c>
      <c r="W447" s="239">
        <v>93</v>
      </c>
      <c r="X447" s="239">
        <v>3</v>
      </c>
      <c r="Y447" s="239">
        <v>1</v>
      </c>
      <c r="Z447" s="239">
        <v>1</v>
      </c>
      <c r="AA447" s="239">
        <v>99</v>
      </c>
      <c r="AB447" s="239">
        <v>1</v>
      </c>
      <c r="AC447" s="239">
        <v>98</v>
      </c>
      <c r="AD447" s="239" t="s">
        <v>3016</v>
      </c>
      <c r="AF447" s="239" t="s">
        <v>2874</v>
      </c>
      <c r="AG447" s="239">
        <v>7</v>
      </c>
      <c r="AH447" s="239">
        <v>2</v>
      </c>
      <c r="AI447" s="239">
        <v>4</v>
      </c>
      <c r="AJ447" s="239">
        <v>3</v>
      </c>
      <c r="AK447" s="239">
        <v>8</v>
      </c>
      <c r="AL447" s="239">
        <v>48</v>
      </c>
      <c r="AM447" s="239" t="s">
        <v>374</v>
      </c>
      <c r="AN447" s="239">
        <v>5</v>
      </c>
      <c r="AO447" s="239">
        <v>1</v>
      </c>
      <c r="AS447" s="239">
        <v>7</v>
      </c>
      <c r="AT447" s="239">
        <v>20</v>
      </c>
      <c r="AU447" s="239">
        <v>35</v>
      </c>
      <c r="AV447" s="239">
        <v>11</v>
      </c>
      <c r="AW447" s="239">
        <v>21</v>
      </c>
      <c r="AX447" s="239">
        <v>2</v>
      </c>
      <c r="AY447" s="239">
        <v>2</v>
      </c>
      <c r="AZ447" s="239">
        <v>3</v>
      </c>
      <c r="BA447" s="239">
        <v>99</v>
      </c>
      <c r="BE447" s="239">
        <v>18</v>
      </c>
      <c r="BI447" s="239">
        <v>7</v>
      </c>
      <c r="BJ447" s="239">
        <v>20</v>
      </c>
      <c r="BK447" s="239">
        <v>35</v>
      </c>
      <c r="BL447" s="239">
        <v>11</v>
      </c>
      <c r="BM447" s="239">
        <v>21</v>
      </c>
      <c r="CT447" s="239">
        <v>455265</v>
      </c>
      <c r="CU447" s="239">
        <v>4978273</v>
      </c>
      <c r="CV447" s="239">
        <v>44.956485299999997</v>
      </c>
      <c r="CW447" s="239">
        <v>-93.5671672</v>
      </c>
      <c r="CX447" s="239" t="s">
        <v>379</v>
      </c>
      <c r="CY447" s="239" t="s">
        <v>3703</v>
      </c>
    </row>
    <row r="448" spans="1:103" x14ac:dyDescent="0.25">
      <c r="A448" s="239">
        <v>331307</v>
      </c>
      <c r="B448" s="239">
        <v>4</v>
      </c>
      <c r="C448" s="239">
        <v>15</v>
      </c>
      <c r="D448" s="239">
        <v>11.353</v>
      </c>
      <c r="E448" s="239">
        <v>27</v>
      </c>
      <c r="F448" s="239" t="s">
        <v>3161</v>
      </c>
      <c r="H448" s="239" t="s">
        <v>374</v>
      </c>
      <c r="I448" s="239">
        <v>25</v>
      </c>
      <c r="K448" s="239" t="s">
        <v>3704</v>
      </c>
      <c r="M448" s="239">
        <v>2</v>
      </c>
      <c r="N448" s="239">
        <v>23</v>
      </c>
      <c r="O448" s="239">
        <v>2016</v>
      </c>
      <c r="P448" s="239" t="s">
        <v>391</v>
      </c>
      <c r="Q448" s="239">
        <v>9</v>
      </c>
      <c r="R448" s="239">
        <v>98</v>
      </c>
      <c r="S448" s="239">
        <v>5</v>
      </c>
      <c r="T448" s="239">
        <v>0</v>
      </c>
      <c r="U448" s="239">
        <v>1</v>
      </c>
      <c r="W448" s="239">
        <v>69</v>
      </c>
      <c r="X448" s="239">
        <v>2</v>
      </c>
      <c r="Y448" s="239">
        <v>1</v>
      </c>
      <c r="Z448" s="239">
        <v>2</v>
      </c>
      <c r="AB448" s="239">
        <v>2</v>
      </c>
      <c r="AC448" s="239">
        <v>98</v>
      </c>
      <c r="AD448" s="239" t="s">
        <v>2895</v>
      </c>
      <c r="AF448" s="239" t="s">
        <v>2874</v>
      </c>
      <c r="AG448" s="239">
        <v>3</v>
      </c>
      <c r="AH448" s="239">
        <v>2</v>
      </c>
      <c r="AI448" s="239">
        <v>2</v>
      </c>
      <c r="AJ448" s="239">
        <v>4</v>
      </c>
      <c r="AK448" s="239">
        <v>21</v>
      </c>
      <c r="AL448" s="239">
        <v>29</v>
      </c>
      <c r="AM448" s="239" t="s">
        <v>374</v>
      </c>
      <c r="AN448" s="239">
        <v>5</v>
      </c>
      <c r="AO448" s="239">
        <v>74</v>
      </c>
      <c r="AS448" s="239">
        <v>12</v>
      </c>
      <c r="AT448" s="239">
        <v>9</v>
      </c>
      <c r="AV448" s="239">
        <v>12</v>
      </c>
      <c r="AW448" s="239">
        <v>21</v>
      </c>
      <c r="CT448" s="239">
        <v>455484.22356679599</v>
      </c>
      <c r="CU448" s="239">
        <v>4978298.5255842404</v>
      </c>
      <c r="CV448" s="239">
        <v>44.956729439999997</v>
      </c>
      <c r="CW448" s="239">
        <v>-93.564386709999994</v>
      </c>
      <c r="CX448" s="239" t="s">
        <v>379</v>
      </c>
      <c r="CY448" s="239" t="s">
        <v>3705</v>
      </c>
    </row>
    <row r="449" spans="1:103" x14ac:dyDescent="0.25">
      <c r="A449" s="239">
        <v>10797131</v>
      </c>
      <c r="B449" s="239">
        <v>4</v>
      </c>
      <c r="C449" s="239">
        <v>15</v>
      </c>
      <c r="D449" s="239">
        <v>11.368</v>
      </c>
      <c r="E449" s="239">
        <v>27</v>
      </c>
      <c r="F449" s="239" t="s">
        <v>3161</v>
      </c>
      <c r="H449" s="239" t="s">
        <v>374</v>
      </c>
      <c r="I449" s="239">
        <v>25</v>
      </c>
      <c r="K449" s="239" t="s">
        <v>3706</v>
      </c>
      <c r="L449" s="239">
        <v>121490115</v>
      </c>
      <c r="M449" s="239">
        <v>5</v>
      </c>
      <c r="N449" s="239">
        <v>28</v>
      </c>
      <c r="O449" s="239">
        <v>2012</v>
      </c>
      <c r="P449" s="239" t="s">
        <v>381</v>
      </c>
      <c r="Q449" s="239">
        <v>17</v>
      </c>
      <c r="S449" s="239">
        <v>5</v>
      </c>
      <c r="T449" s="239">
        <v>0</v>
      </c>
      <c r="U449" s="239">
        <v>3</v>
      </c>
      <c r="V449" s="239">
        <v>1</v>
      </c>
      <c r="W449" s="239">
        <v>10</v>
      </c>
      <c r="X449" s="239">
        <v>4</v>
      </c>
      <c r="Y449" s="239">
        <v>1</v>
      </c>
      <c r="Z449" s="239">
        <v>1</v>
      </c>
      <c r="AB449" s="239">
        <v>1</v>
      </c>
      <c r="AC449" s="239">
        <v>98</v>
      </c>
      <c r="AD449" s="239" t="s">
        <v>2895</v>
      </c>
      <c r="AE449" s="239" t="s">
        <v>3707</v>
      </c>
      <c r="AF449" s="239" t="s">
        <v>2874</v>
      </c>
      <c r="AG449" s="239">
        <v>7</v>
      </c>
      <c r="AH449" s="239">
        <v>0</v>
      </c>
      <c r="AI449" s="239">
        <v>2</v>
      </c>
      <c r="AJ449" s="239">
        <v>3</v>
      </c>
      <c r="AL449" s="239">
        <v>69</v>
      </c>
      <c r="AM449" s="239" t="s">
        <v>374</v>
      </c>
      <c r="AN449" s="239">
        <v>5</v>
      </c>
      <c r="AO449" s="239">
        <v>1</v>
      </c>
      <c r="AQ449" s="239">
        <v>26</v>
      </c>
      <c r="AS449" s="239">
        <v>7</v>
      </c>
      <c r="AT449" s="239">
        <v>98</v>
      </c>
      <c r="AU449" s="239">
        <v>35</v>
      </c>
      <c r="AV449" s="239">
        <v>11</v>
      </c>
      <c r="AW449" s="239">
        <v>21</v>
      </c>
      <c r="AX449" s="239">
        <v>0</v>
      </c>
      <c r="AY449" s="239">
        <v>4</v>
      </c>
      <c r="AZ449" s="239">
        <v>3</v>
      </c>
      <c r="BB449" s="239">
        <v>24</v>
      </c>
      <c r="BC449" s="239" t="s">
        <v>384</v>
      </c>
      <c r="BD449" s="239">
        <v>5</v>
      </c>
      <c r="BE449" s="239">
        <v>1</v>
      </c>
      <c r="BG449" s="239">
        <v>26</v>
      </c>
      <c r="BI449" s="239">
        <v>7</v>
      </c>
      <c r="BJ449" s="239">
        <v>98</v>
      </c>
      <c r="BK449" s="239">
        <v>35</v>
      </c>
      <c r="BL449" s="239">
        <v>11</v>
      </c>
      <c r="BM449" s="239">
        <v>21</v>
      </c>
      <c r="BN449" s="239">
        <v>2</v>
      </c>
      <c r="BO449" s="239">
        <v>4</v>
      </c>
      <c r="BP449" s="239">
        <v>3</v>
      </c>
      <c r="BQ449" s="239">
        <v>26</v>
      </c>
      <c r="BR449" s="239">
        <v>31</v>
      </c>
      <c r="BS449" s="239" t="s">
        <v>384</v>
      </c>
      <c r="BT449" s="239">
        <v>5</v>
      </c>
      <c r="BU449" s="239">
        <v>9</v>
      </c>
      <c r="BY449" s="239">
        <v>7</v>
      </c>
      <c r="BZ449" s="239">
        <v>98</v>
      </c>
      <c r="CA449" s="239">
        <v>35</v>
      </c>
      <c r="CB449" s="239">
        <v>11</v>
      </c>
      <c r="CC449" s="239">
        <v>21</v>
      </c>
      <c r="CT449" s="239">
        <v>455515</v>
      </c>
      <c r="CU449" s="239">
        <v>4978296</v>
      </c>
      <c r="CV449" s="239">
        <v>44.956709199999999</v>
      </c>
      <c r="CW449" s="239">
        <v>-93.564002200000004</v>
      </c>
      <c r="CX449" s="239" t="s">
        <v>379</v>
      </c>
      <c r="CY449" s="239" t="s">
        <v>3708</v>
      </c>
    </row>
    <row r="450" spans="1:103" x14ac:dyDescent="0.25">
      <c r="A450" s="239">
        <v>10796981</v>
      </c>
      <c r="B450" s="239">
        <v>4</v>
      </c>
      <c r="C450" s="239">
        <v>15</v>
      </c>
      <c r="D450" s="239">
        <v>11.385999999999999</v>
      </c>
      <c r="E450" s="239">
        <v>27</v>
      </c>
      <c r="F450" s="239" t="s">
        <v>3161</v>
      </c>
      <c r="H450" s="239" t="s">
        <v>374</v>
      </c>
      <c r="I450" s="239">
        <v>25</v>
      </c>
      <c r="K450" s="239" t="s">
        <v>3709</v>
      </c>
      <c r="L450" s="239">
        <v>121460079</v>
      </c>
      <c r="M450" s="239">
        <v>5</v>
      </c>
      <c r="N450" s="239">
        <v>25</v>
      </c>
      <c r="O450" s="239">
        <v>2012</v>
      </c>
      <c r="P450" s="239" t="s">
        <v>383</v>
      </c>
      <c r="Q450" s="239">
        <v>10</v>
      </c>
      <c r="S450" s="239">
        <v>4</v>
      </c>
      <c r="T450" s="239">
        <v>0</v>
      </c>
      <c r="U450" s="239">
        <v>1</v>
      </c>
      <c r="V450" s="239">
        <v>1</v>
      </c>
      <c r="W450" s="239">
        <v>25</v>
      </c>
      <c r="X450" s="239">
        <v>2</v>
      </c>
      <c r="Y450" s="239">
        <v>1</v>
      </c>
      <c r="Z450" s="239">
        <v>1</v>
      </c>
      <c r="AA450" s="239">
        <v>1</v>
      </c>
      <c r="AB450" s="239">
        <v>1</v>
      </c>
      <c r="AC450" s="239">
        <v>98</v>
      </c>
      <c r="AD450" s="239" t="s">
        <v>2895</v>
      </c>
      <c r="AE450" s="239" t="s">
        <v>3501</v>
      </c>
      <c r="AF450" s="239" t="s">
        <v>2874</v>
      </c>
      <c r="AG450" s="239">
        <v>4</v>
      </c>
      <c r="AH450" s="239">
        <v>2</v>
      </c>
      <c r="AI450" s="239">
        <v>4</v>
      </c>
      <c r="AJ450" s="239">
        <v>4</v>
      </c>
      <c r="AK450" s="239">
        <v>21</v>
      </c>
      <c r="AL450" s="239">
        <v>67</v>
      </c>
      <c r="AM450" s="239" t="s">
        <v>374</v>
      </c>
      <c r="AN450" s="239">
        <v>5</v>
      </c>
      <c r="AO450" s="239">
        <v>21</v>
      </c>
      <c r="AS450" s="239">
        <v>7</v>
      </c>
      <c r="AT450" s="239">
        <v>98</v>
      </c>
      <c r="AU450" s="239">
        <v>35</v>
      </c>
      <c r="AV450" s="239">
        <v>11</v>
      </c>
      <c r="AW450" s="239">
        <v>21</v>
      </c>
      <c r="CT450" s="239">
        <v>455543</v>
      </c>
      <c r="CU450" s="239">
        <v>4978294</v>
      </c>
      <c r="CV450" s="239">
        <v>44.956692799999999</v>
      </c>
      <c r="CW450" s="239">
        <v>-93.563635000000005</v>
      </c>
      <c r="CX450" s="239" t="s">
        <v>379</v>
      </c>
      <c r="CY450" s="239" t="s">
        <v>3710</v>
      </c>
    </row>
    <row r="451" spans="1:103" x14ac:dyDescent="0.25">
      <c r="A451" s="239">
        <v>838326</v>
      </c>
      <c r="B451" s="239">
        <v>4</v>
      </c>
      <c r="C451" s="239">
        <v>15</v>
      </c>
      <c r="D451" s="239">
        <v>11.388</v>
      </c>
      <c r="E451" s="239">
        <v>27</v>
      </c>
      <c r="F451" s="239" t="s">
        <v>3161</v>
      </c>
      <c r="H451" s="239" t="s">
        <v>374</v>
      </c>
      <c r="I451" s="239">
        <v>25</v>
      </c>
      <c r="K451" s="239" t="s">
        <v>3711</v>
      </c>
      <c r="L451" s="239">
        <v>202450026</v>
      </c>
      <c r="M451" s="239">
        <v>9</v>
      </c>
      <c r="N451" s="239">
        <v>1</v>
      </c>
      <c r="O451" s="239">
        <v>2020</v>
      </c>
      <c r="P451" s="239" t="s">
        <v>391</v>
      </c>
      <c r="Q451" s="239">
        <v>8</v>
      </c>
      <c r="S451" s="239">
        <v>5</v>
      </c>
      <c r="T451" s="239">
        <v>0</v>
      </c>
      <c r="U451" s="239">
        <v>1</v>
      </c>
      <c r="W451" s="239">
        <v>69</v>
      </c>
      <c r="X451" s="239">
        <v>2</v>
      </c>
      <c r="Y451" s="239">
        <v>1</v>
      </c>
      <c r="Z451" s="239">
        <v>2</v>
      </c>
      <c r="AB451" s="239">
        <v>1</v>
      </c>
      <c r="AC451" s="239">
        <v>98</v>
      </c>
      <c r="AD451" s="239" t="s">
        <v>2895</v>
      </c>
      <c r="AF451" s="239" t="s">
        <v>2874</v>
      </c>
      <c r="AG451" s="239">
        <v>3</v>
      </c>
      <c r="AH451" s="239">
        <v>2</v>
      </c>
      <c r="AI451" s="239">
        <v>4</v>
      </c>
      <c r="AJ451" s="239">
        <v>3</v>
      </c>
      <c r="AK451" s="239">
        <v>30</v>
      </c>
      <c r="AL451" s="239">
        <v>50</v>
      </c>
      <c r="AM451" s="239" t="s">
        <v>374</v>
      </c>
      <c r="AN451" s="239">
        <v>7</v>
      </c>
      <c r="AO451" s="239">
        <v>90</v>
      </c>
      <c r="AS451" s="239">
        <v>12</v>
      </c>
      <c r="AT451" s="239">
        <v>9</v>
      </c>
      <c r="AU451" s="239">
        <v>40</v>
      </c>
      <c r="AV451" s="239">
        <v>11</v>
      </c>
      <c r="AW451" s="239">
        <v>21</v>
      </c>
      <c r="CT451" s="239">
        <v>455544.02192528802</v>
      </c>
      <c r="CU451" s="239">
        <v>4978280.0814386904</v>
      </c>
      <c r="CV451" s="239">
        <v>44.956567149999998</v>
      </c>
      <c r="CW451" s="239">
        <v>-93.563626979999995</v>
      </c>
      <c r="CX451" s="239" t="s">
        <v>379</v>
      </c>
      <c r="CY451" s="239" t="s">
        <v>3712</v>
      </c>
    </row>
    <row r="452" spans="1:103" x14ac:dyDescent="0.25">
      <c r="A452" s="239">
        <v>688655</v>
      </c>
      <c r="B452" s="239">
        <v>4</v>
      </c>
      <c r="C452" s="239">
        <v>15</v>
      </c>
      <c r="D452" s="239">
        <v>11.451000000000001</v>
      </c>
      <c r="E452" s="239">
        <v>27</v>
      </c>
      <c r="F452" s="239" t="s">
        <v>3161</v>
      </c>
      <c r="H452" s="239" t="s">
        <v>374</v>
      </c>
      <c r="I452" s="239">
        <v>25</v>
      </c>
      <c r="K452" s="239" t="s">
        <v>3713</v>
      </c>
      <c r="M452" s="239">
        <v>2</v>
      </c>
      <c r="N452" s="239">
        <v>15</v>
      </c>
      <c r="O452" s="239">
        <v>2019</v>
      </c>
      <c r="P452" s="239" t="s">
        <v>383</v>
      </c>
      <c r="Q452" s="239">
        <v>10</v>
      </c>
      <c r="S452" s="239">
        <v>5</v>
      </c>
      <c r="T452" s="239">
        <v>0</v>
      </c>
      <c r="U452" s="239">
        <v>3</v>
      </c>
      <c r="V452" s="239">
        <v>12</v>
      </c>
      <c r="W452" s="239">
        <v>10</v>
      </c>
      <c r="X452" s="239">
        <v>2</v>
      </c>
      <c r="Y452" s="239">
        <v>1</v>
      </c>
      <c r="Z452" s="239">
        <v>1</v>
      </c>
      <c r="AB452" s="239">
        <v>1</v>
      </c>
      <c r="AC452" s="239">
        <v>98</v>
      </c>
      <c r="AD452" s="239" t="s">
        <v>2895</v>
      </c>
      <c r="AF452" s="239" t="s">
        <v>2874</v>
      </c>
      <c r="AG452" s="239">
        <v>7</v>
      </c>
      <c r="AH452" s="239">
        <v>2</v>
      </c>
      <c r="AI452" s="239">
        <v>4</v>
      </c>
      <c r="AJ452" s="239">
        <v>3</v>
      </c>
      <c r="AK452" s="239">
        <v>21</v>
      </c>
      <c r="AL452" s="239">
        <v>71</v>
      </c>
      <c r="AM452" s="239" t="s">
        <v>374</v>
      </c>
      <c r="AN452" s="239">
        <v>5</v>
      </c>
      <c r="AO452" s="239">
        <v>74</v>
      </c>
      <c r="AS452" s="239">
        <v>12</v>
      </c>
      <c r="AT452" s="239">
        <v>9</v>
      </c>
      <c r="AU452" s="239">
        <v>40</v>
      </c>
      <c r="AV452" s="239">
        <v>11</v>
      </c>
      <c r="AW452" s="239">
        <v>21</v>
      </c>
      <c r="AX452" s="239">
        <v>2</v>
      </c>
      <c r="AY452" s="239">
        <v>3</v>
      </c>
      <c r="AZ452" s="239">
        <v>3</v>
      </c>
      <c r="BA452" s="239">
        <v>26</v>
      </c>
      <c r="BB452" s="239">
        <v>61</v>
      </c>
      <c r="BC452" s="239" t="s">
        <v>374</v>
      </c>
      <c r="BD452" s="239">
        <v>5</v>
      </c>
      <c r="BE452" s="239">
        <v>1</v>
      </c>
      <c r="BI452" s="239">
        <v>12</v>
      </c>
      <c r="BJ452" s="239">
        <v>9</v>
      </c>
      <c r="BK452" s="239">
        <v>40</v>
      </c>
      <c r="BL452" s="239">
        <v>11</v>
      </c>
      <c r="BM452" s="239">
        <v>21</v>
      </c>
      <c r="BN452" s="239">
        <v>2</v>
      </c>
      <c r="BO452" s="239">
        <v>2</v>
      </c>
      <c r="BP452" s="239">
        <v>3</v>
      </c>
      <c r="BQ452" s="239">
        <v>26</v>
      </c>
      <c r="BR452" s="239">
        <v>45</v>
      </c>
      <c r="BS452" s="239" t="s">
        <v>384</v>
      </c>
      <c r="BT452" s="239">
        <v>5</v>
      </c>
      <c r="BU452" s="239">
        <v>1</v>
      </c>
      <c r="BY452" s="239">
        <v>12</v>
      </c>
      <c r="BZ452" s="239">
        <v>9</v>
      </c>
      <c r="CA452" s="239">
        <v>40</v>
      </c>
      <c r="CB452" s="239">
        <v>11</v>
      </c>
      <c r="CC452" s="239">
        <v>21</v>
      </c>
      <c r="CT452" s="239">
        <v>455646.006465677</v>
      </c>
      <c r="CU452" s="239">
        <v>4978279.3856197102</v>
      </c>
      <c r="CV452" s="239">
        <v>44.95656726</v>
      </c>
      <c r="CW452" s="239">
        <v>-93.562333989999999</v>
      </c>
      <c r="CX452" s="239" t="s">
        <v>379</v>
      </c>
      <c r="CY452" s="239" t="s">
        <v>3714</v>
      </c>
    </row>
    <row r="453" spans="1:103" x14ac:dyDescent="0.25">
      <c r="A453" s="239">
        <v>863821</v>
      </c>
      <c r="B453" s="239">
        <v>4</v>
      </c>
      <c r="C453" s="239">
        <v>15</v>
      </c>
      <c r="D453" s="239">
        <v>11.496</v>
      </c>
      <c r="E453" s="239">
        <v>27</v>
      </c>
      <c r="F453" s="239" t="s">
        <v>3161</v>
      </c>
      <c r="H453" s="239" t="s">
        <v>374</v>
      </c>
      <c r="I453" s="239">
        <v>25</v>
      </c>
      <c r="K453" s="239">
        <v>20008884</v>
      </c>
      <c r="L453" s="239">
        <v>203210069</v>
      </c>
      <c r="M453" s="239">
        <v>11</v>
      </c>
      <c r="N453" s="239">
        <v>16</v>
      </c>
      <c r="O453" s="239">
        <v>2020</v>
      </c>
      <c r="P453" s="239" t="s">
        <v>381</v>
      </c>
      <c r="Q453" s="239">
        <v>13</v>
      </c>
      <c r="R453" s="239" t="s">
        <v>393</v>
      </c>
      <c r="S453" s="239">
        <v>5</v>
      </c>
      <c r="T453" s="239">
        <v>0</v>
      </c>
      <c r="U453" s="239">
        <v>2</v>
      </c>
      <c r="V453" s="239">
        <v>12</v>
      </c>
      <c r="W453" s="239">
        <v>10</v>
      </c>
      <c r="X453" s="239">
        <v>2</v>
      </c>
      <c r="Y453" s="239">
        <v>1</v>
      </c>
      <c r="Z453" s="239">
        <v>1</v>
      </c>
      <c r="AB453" s="239">
        <v>1</v>
      </c>
      <c r="AC453" s="239">
        <v>98</v>
      </c>
      <c r="AD453" s="239" t="s">
        <v>2895</v>
      </c>
      <c r="AF453" s="239" t="s">
        <v>2874</v>
      </c>
      <c r="AG453" s="239">
        <v>7</v>
      </c>
      <c r="AH453" s="239">
        <v>2</v>
      </c>
      <c r="AI453" s="239">
        <v>2</v>
      </c>
      <c r="AJ453" s="239">
        <v>3</v>
      </c>
      <c r="AK453" s="239">
        <v>21</v>
      </c>
      <c r="AL453" s="239">
        <v>29</v>
      </c>
      <c r="AM453" s="239" t="s">
        <v>374</v>
      </c>
      <c r="AN453" s="239">
        <v>5</v>
      </c>
      <c r="AO453" s="239">
        <v>74</v>
      </c>
      <c r="AS453" s="239">
        <v>12</v>
      </c>
      <c r="AT453" s="239">
        <v>9</v>
      </c>
      <c r="AU453" s="239">
        <v>35</v>
      </c>
      <c r="AV453" s="239">
        <v>12</v>
      </c>
      <c r="AW453" s="239">
        <v>21</v>
      </c>
      <c r="AX453" s="239">
        <v>2</v>
      </c>
      <c r="AY453" s="239">
        <v>2</v>
      </c>
      <c r="AZ453" s="239">
        <v>3</v>
      </c>
      <c r="BA453" s="239">
        <v>26</v>
      </c>
      <c r="BB453" s="239">
        <v>58</v>
      </c>
      <c r="BC453" s="239" t="s">
        <v>374</v>
      </c>
      <c r="BD453" s="239">
        <v>5</v>
      </c>
      <c r="BE453" s="239">
        <v>1</v>
      </c>
      <c r="BI453" s="239">
        <v>12</v>
      </c>
      <c r="BJ453" s="239">
        <v>9</v>
      </c>
      <c r="BK453" s="239">
        <v>35</v>
      </c>
      <c r="BL453" s="239">
        <v>12</v>
      </c>
      <c r="BM453" s="239">
        <v>21</v>
      </c>
      <c r="CT453" s="239">
        <v>455717.45227901899</v>
      </c>
      <c r="CU453" s="239">
        <v>4978273.9121398795</v>
      </c>
      <c r="CV453" s="239">
        <v>44.956522450000001</v>
      </c>
      <c r="CW453" s="239">
        <v>-93.561427739999999</v>
      </c>
      <c r="CX453" s="239" t="s">
        <v>379</v>
      </c>
      <c r="CY453" s="239" t="s">
        <v>3715</v>
      </c>
    </row>
    <row r="454" spans="1:103" x14ac:dyDescent="0.25">
      <c r="A454" s="239">
        <v>765496</v>
      </c>
      <c r="B454" s="239">
        <v>4</v>
      </c>
      <c r="C454" s="239">
        <v>15</v>
      </c>
      <c r="D454" s="239">
        <v>11.515000000000001</v>
      </c>
      <c r="E454" s="239">
        <v>27</v>
      </c>
      <c r="F454" s="239" t="s">
        <v>3161</v>
      </c>
      <c r="H454" s="239" t="s">
        <v>374</v>
      </c>
      <c r="I454" s="239">
        <v>25</v>
      </c>
      <c r="K454" s="239" t="s">
        <v>3716</v>
      </c>
      <c r="M454" s="239">
        <v>11</v>
      </c>
      <c r="N454" s="239">
        <v>26</v>
      </c>
      <c r="O454" s="239">
        <v>2019</v>
      </c>
      <c r="P454" s="239" t="s">
        <v>391</v>
      </c>
      <c r="Q454" s="239">
        <v>22</v>
      </c>
      <c r="R454" s="239">
        <v>98</v>
      </c>
      <c r="S454" s="239">
        <v>5</v>
      </c>
      <c r="T454" s="239">
        <v>0</v>
      </c>
      <c r="U454" s="239">
        <v>2</v>
      </c>
      <c r="V454" s="239">
        <v>10</v>
      </c>
      <c r="W454" s="239">
        <v>10</v>
      </c>
      <c r="X454" s="239">
        <v>2</v>
      </c>
      <c r="Y454" s="239">
        <v>4</v>
      </c>
      <c r="Z454" s="239">
        <v>4</v>
      </c>
      <c r="AB454" s="239">
        <v>3</v>
      </c>
      <c r="AC454" s="239">
        <v>98</v>
      </c>
      <c r="AD454" s="239" t="s">
        <v>2895</v>
      </c>
      <c r="AF454" s="239" t="s">
        <v>2874</v>
      </c>
      <c r="AG454" s="239">
        <v>5</v>
      </c>
      <c r="AH454" s="239">
        <v>2</v>
      </c>
      <c r="AI454" s="239">
        <v>2</v>
      </c>
      <c r="AJ454" s="239">
        <v>4</v>
      </c>
      <c r="AK454" s="239">
        <v>21</v>
      </c>
      <c r="AL454" s="239">
        <v>21</v>
      </c>
      <c r="AM454" s="239" t="s">
        <v>384</v>
      </c>
      <c r="AN454" s="239">
        <v>5</v>
      </c>
      <c r="AO454" s="239">
        <v>71</v>
      </c>
      <c r="AS454" s="239">
        <v>12</v>
      </c>
      <c r="AT454" s="239">
        <v>9</v>
      </c>
      <c r="AU454" s="239">
        <v>30</v>
      </c>
      <c r="AV454" s="239">
        <v>13</v>
      </c>
      <c r="AW454" s="239">
        <v>24</v>
      </c>
      <c r="AX454" s="239">
        <v>2</v>
      </c>
      <c r="AY454" s="239">
        <v>4</v>
      </c>
      <c r="AZ454" s="239">
        <v>4</v>
      </c>
      <c r="BA454" s="239">
        <v>21</v>
      </c>
      <c r="BB454" s="239">
        <v>19</v>
      </c>
      <c r="BC454" s="239" t="s">
        <v>374</v>
      </c>
      <c r="BD454" s="239">
        <v>5</v>
      </c>
      <c r="BE454" s="239">
        <v>71</v>
      </c>
      <c r="BI454" s="239">
        <v>12</v>
      </c>
      <c r="BJ454" s="239">
        <v>9</v>
      </c>
      <c r="BK454" s="239">
        <v>30</v>
      </c>
      <c r="BL454" s="239">
        <v>13</v>
      </c>
      <c r="BM454" s="239">
        <v>24</v>
      </c>
      <c r="CT454" s="239">
        <v>455747.47482407402</v>
      </c>
      <c r="CU454" s="239">
        <v>4978276.7919138297</v>
      </c>
      <c r="CV454" s="239">
        <v>44.956550239999999</v>
      </c>
      <c r="CW454" s="239">
        <v>-93.561047380000005</v>
      </c>
      <c r="CX454" s="239" t="s">
        <v>379</v>
      </c>
      <c r="CY454" s="239" t="s">
        <v>3717</v>
      </c>
    </row>
    <row r="455" spans="1:103" x14ac:dyDescent="0.25">
      <c r="A455" s="239">
        <v>522260</v>
      </c>
      <c r="B455" s="239">
        <v>4</v>
      </c>
      <c r="C455" s="239">
        <v>15</v>
      </c>
      <c r="D455" s="239">
        <v>11.516999999999999</v>
      </c>
      <c r="E455" s="239">
        <v>27</v>
      </c>
      <c r="F455" s="239" t="s">
        <v>3161</v>
      </c>
      <c r="H455" s="239" t="s">
        <v>374</v>
      </c>
      <c r="I455" s="239">
        <v>25</v>
      </c>
      <c r="K455" s="239" t="s">
        <v>3718</v>
      </c>
      <c r="M455" s="239">
        <v>12</v>
      </c>
      <c r="N455" s="239">
        <v>5</v>
      </c>
      <c r="O455" s="239">
        <v>2017</v>
      </c>
      <c r="P455" s="239" t="s">
        <v>391</v>
      </c>
      <c r="Q455" s="239">
        <v>4</v>
      </c>
      <c r="S455" s="239">
        <v>5</v>
      </c>
      <c r="T455" s="239">
        <v>0</v>
      </c>
      <c r="U455" s="239">
        <v>2</v>
      </c>
      <c r="V455" s="239">
        <v>90</v>
      </c>
      <c r="W455" s="239">
        <v>10</v>
      </c>
      <c r="X455" s="239">
        <v>4</v>
      </c>
      <c r="Y455" s="239">
        <v>6</v>
      </c>
      <c r="Z455" s="239">
        <v>4</v>
      </c>
      <c r="AA455" s="239">
        <v>90</v>
      </c>
      <c r="AB455" s="239">
        <v>5</v>
      </c>
      <c r="AC455" s="239">
        <v>98</v>
      </c>
      <c r="AD455" s="239" t="s">
        <v>2895</v>
      </c>
      <c r="AF455" s="239" t="s">
        <v>2874</v>
      </c>
      <c r="AG455" s="239">
        <v>90</v>
      </c>
      <c r="AH455" s="239">
        <v>2</v>
      </c>
      <c r="AI455" s="239">
        <v>4</v>
      </c>
      <c r="AJ455" s="239">
        <v>4</v>
      </c>
      <c r="AK455" s="239">
        <v>90</v>
      </c>
      <c r="AL455" s="239">
        <v>53</v>
      </c>
      <c r="AM455" s="239" t="s">
        <v>374</v>
      </c>
      <c r="AN455" s="239">
        <v>5</v>
      </c>
      <c r="AO455" s="239">
        <v>1</v>
      </c>
      <c r="AS455" s="239">
        <v>12</v>
      </c>
      <c r="AT455" s="239">
        <v>9</v>
      </c>
      <c r="AU455" s="239">
        <v>35</v>
      </c>
      <c r="AV455" s="239">
        <v>13</v>
      </c>
      <c r="AW455" s="239">
        <v>24</v>
      </c>
      <c r="AX455" s="239">
        <v>2</v>
      </c>
      <c r="AY455" s="239">
        <v>2</v>
      </c>
      <c r="AZ455" s="239">
        <v>3</v>
      </c>
      <c r="BA455" s="239">
        <v>21</v>
      </c>
      <c r="BB455" s="239">
        <v>47</v>
      </c>
      <c r="BC455" s="239" t="s">
        <v>374</v>
      </c>
      <c r="BD455" s="239">
        <v>5</v>
      </c>
      <c r="BE455" s="239">
        <v>1</v>
      </c>
      <c r="BI455" s="239">
        <v>12</v>
      </c>
      <c r="BJ455" s="239">
        <v>9</v>
      </c>
      <c r="BK455" s="239">
        <v>35</v>
      </c>
      <c r="BL455" s="239">
        <v>12</v>
      </c>
      <c r="BM455" s="239">
        <v>23</v>
      </c>
      <c r="CT455" s="239">
        <v>455747.35025548202</v>
      </c>
      <c r="CU455" s="239">
        <v>4978268.1122481301</v>
      </c>
      <c r="CV455" s="239">
        <v>44.95647211</v>
      </c>
      <c r="CW455" s="239">
        <v>-93.561048189999994</v>
      </c>
      <c r="CX455" s="239" t="s">
        <v>379</v>
      </c>
      <c r="CY455" s="239" t="s">
        <v>3719</v>
      </c>
    </row>
    <row r="456" spans="1:103" x14ac:dyDescent="0.25">
      <c r="A456" s="239">
        <v>664722</v>
      </c>
      <c r="B456" s="239">
        <v>4</v>
      </c>
      <c r="C456" s="239">
        <v>15</v>
      </c>
      <c r="D456" s="239">
        <v>11.518000000000001</v>
      </c>
      <c r="E456" s="239">
        <v>27</v>
      </c>
      <c r="F456" s="239" t="s">
        <v>3161</v>
      </c>
      <c r="H456" s="239" t="s">
        <v>374</v>
      </c>
      <c r="I456" s="239">
        <v>25</v>
      </c>
      <c r="K456" s="239" t="s">
        <v>3720</v>
      </c>
      <c r="M456" s="239">
        <v>12</v>
      </c>
      <c r="N456" s="239">
        <v>1</v>
      </c>
      <c r="O456" s="239">
        <v>2018</v>
      </c>
      <c r="P456" s="239" t="s">
        <v>386</v>
      </c>
      <c r="Q456" s="239">
        <v>16</v>
      </c>
      <c r="R456" s="239" t="s">
        <v>393</v>
      </c>
      <c r="S456" s="239">
        <v>5</v>
      </c>
      <c r="T456" s="239">
        <v>0</v>
      </c>
      <c r="U456" s="239">
        <v>2</v>
      </c>
      <c r="V456" s="239">
        <v>11</v>
      </c>
      <c r="W456" s="239">
        <v>10</v>
      </c>
      <c r="X456" s="239">
        <v>4</v>
      </c>
      <c r="Y456" s="239">
        <v>6</v>
      </c>
      <c r="Z456" s="239">
        <v>4</v>
      </c>
      <c r="AB456" s="239">
        <v>3</v>
      </c>
      <c r="AC456" s="239">
        <v>98</v>
      </c>
      <c r="AD456" s="239" t="s">
        <v>2895</v>
      </c>
      <c r="AF456" s="239" t="s">
        <v>2874</v>
      </c>
      <c r="AG456" s="239">
        <v>6</v>
      </c>
      <c r="AH456" s="239">
        <v>2</v>
      </c>
      <c r="AI456" s="239">
        <v>2</v>
      </c>
      <c r="AJ456" s="239">
        <v>4</v>
      </c>
      <c r="AK456" s="239">
        <v>21</v>
      </c>
      <c r="AL456" s="239">
        <v>61</v>
      </c>
      <c r="AM456" s="239" t="s">
        <v>384</v>
      </c>
      <c r="AN456" s="239">
        <v>5</v>
      </c>
      <c r="AO456" s="239">
        <v>90</v>
      </c>
      <c r="AS456" s="239">
        <v>12</v>
      </c>
      <c r="AT456" s="239">
        <v>9</v>
      </c>
      <c r="AU456" s="239">
        <v>40</v>
      </c>
      <c r="AV456" s="239">
        <v>13</v>
      </c>
      <c r="AW456" s="239">
        <v>24</v>
      </c>
      <c r="AX456" s="239">
        <v>2</v>
      </c>
      <c r="AY456" s="239">
        <v>2</v>
      </c>
      <c r="AZ456" s="239">
        <v>4</v>
      </c>
      <c r="BA456" s="239">
        <v>21</v>
      </c>
      <c r="BB456" s="239">
        <v>63</v>
      </c>
      <c r="BC456" s="239" t="s">
        <v>374</v>
      </c>
      <c r="BD456" s="239">
        <v>5</v>
      </c>
      <c r="BE456" s="239">
        <v>1</v>
      </c>
      <c r="BI456" s="239">
        <v>12</v>
      </c>
      <c r="BJ456" s="239">
        <v>9</v>
      </c>
      <c r="BK456" s="239">
        <v>40</v>
      </c>
      <c r="BL456" s="239">
        <v>13</v>
      </c>
      <c r="BM456" s="239">
        <v>24</v>
      </c>
      <c r="CT456" s="239">
        <v>455753.74692050199</v>
      </c>
      <c r="CU456" s="239">
        <v>4978273.3830730896</v>
      </c>
      <c r="CV456" s="239">
        <v>44.956519950000001</v>
      </c>
      <c r="CW456" s="239">
        <v>-93.560967559999995</v>
      </c>
      <c r="CX456" s="239" t="s">
        <v>379</v>
      </c>
      <c r="CY456" s="239" t="s">
        <v>3721</v>
      </c>
    </row>
    <row r="457" spans="1:103" x14ac:dyDescent="0.25">
      <c r="A457" s="239">
        <v>10838917</v>
      </c>
      <c r="B457" s="239">
        <v>4</v>
      </c>
      <c r="C457" s="239">
        <v>15</v>
      </c>
      <c r="D457" s="239">
        <v>11.519</v>
      </c>
      <c r="E457" s="239">
        <v>27</v>
      </c>
      <c r="F457" s="239" t="s">
        <v>3161</v>
      </c>
      <c r="H457" s="239" t="s">
        <v>374</v>
      </c>
      <c r="I457" s="239">
        <v>25</v>
      </c>
      <c r="K457" s="239">
        <v>2917163</v>
      </c>
      <c r="L457" s="239">
        <v>123420252</v>
      </c>
      <c r="M457" s="239">
        <v>12</v>
      </c>
      <c r="N457" s="239">
        <v>7</v>
      </c>
      <c r="O457" s="239">
        <v>2012</v>
      </c>
      <c r="P457" s="239" t="s">
        <v>383</v>
      </c>
      <c r="Q457" s="239">
        <v>18</v>
      </c>
      <c r="R457" s="239" t="s">
        <v>393</v>
      </c>
      <c r="S457" s="239">
        <v>5</v>
      </c>
      <c r="T457" s="239">
        <v>0</v>
      </c>
      <c r="U457" s="239">
        <v>2</v>
      </c>
      <c r="V457" s="239">
        <v>1</v>
      </c>
      <c r="W457" s="239">
        <v>10</v>
      </c>
      <c r="X457" s="239">
        <v>4</v>
      </c>
      <c r="Y457" s="239">
        <v>4</v>
      </c>
      <c r="Z457" s="239">
        <v>4</v>
      </c>
      <c r="AA457" s="239">
        <v>2</v>
      </c>
      <c r="AB457" s="239">
        <v>3</v>
      </c>
      <c r="AC457" s="239">
        <v>98</v>
      </c>
      <c r="AD457" s="239" t="s">
        <v>2895</v>
      </c>
      <c r="AE457" s="239" t="s">
        <v>3722</v>
      </c>
      <c r="AF457" s="239" t="s">
        <v>2874</v>
      </c>
      <c r="AG457" s="239">
        <v>7</v>
      </c>
      <c r="AH457" s="239">
        <v>2</v>
      </c>
      <c r="AI457" s="239">
        <v>2</v>
      </c>
      <c r="AJ457" s="239">
        <v>3</v>
      </c>
      <c r="AK457" s="239">
        <v>21</v>
      </c>
      <c r="AL457" s="239">
        <v>22</v>
      </c>
      <c r="AM457" s="239" t="s">
        <v>384</v>
      </c>
      <c r="AN457" s="239">
        <v>5</v>
      </c>
      <c r="AO457" s="239">
        <v>1</v>
      </c>
      <c r="AS457" s="239">
        <v>7</v>
      </c>
      <c r="AT457" s="239">
        <v>98</v>
      </c>
      <c r="AU457" s="239">
        <v>35</v>
      </c>
      <c r="AV457" s="239">
        <v>10</v>
      </c>
      <c r="AW457" s="239">
        <v>20</v>
      </c>
      <c r="AX457" s="239">
        <v>2</v>
      </c>
      <c r="AY457" s="239">
        <v>4</v>
      </c>
      <c r="AZ457" s="239">
        <v>3</v>
      </c>
      <c r="BA457" s="239">
        <v>21</v>
      </c>
      <c r="BB457" s="239">
        <v>17</v>
      </c>
      <c r="BC457" s="239" t="s">
        <v>374</v>
      </c>
      <c r="BD457" s="239">
        <v>5</v>
      </c>
      <c r="BI457" s="239">
        <v>7</v>
      </c>
      <c r="BJ457" s="239">
        <v>98</v>
      </c>
      <c r="BK457" s="239">
        <v>35</v>
      </c>
      <c r="BL457" s="239">
        <v>10</v>
      </c>
      <c r="BM457" s="239">
        <v>20</v>
      </c>
      <c r="CT457" s="239">
        <v>455756</v>
      </c>
      <c r="CU457" s="239">
        <v>4978276</v>
      </c>
      <c r="CV457" s="239">
        <v>44.956540699999998</v>
      </c>
      <c r="CW457" s="239">
        <v>-93.560942900000001</v>
      </c>
      <c r="CX457" s="239" t="s">
        <v>379</v>
      </c>
      <c r="CY457" s="239" t="s">
        <v>3723</v>
      </c>
    </row>
    <row r="458" spans="1:103" x14ac:dyDescent="0.25">
      <c r="A458" s="239">
        <v>10898953</v>
      </c>
      <c r="B458" s="239">
        <v>4</v>
      </c>
      <c r="C458" s="239">
        <v>15</v>
      </c>
      <c r="D458" s="239">
        <v>11.519</v>
      </c>
      <c r="E458" s="239">
        <v>27</v>
      </c>
      <c r="F458" s="239" t="s">
        <v>3161</v>
      </c>
      <c r="H458" s="239" t="s">
        <v>374</v>
      </c>
      <c r="I458" s="239">
        <v>25</v>
      </c>
      <c r="K458" s="239" t="s">
        <v>3724</v>
      </c>
      <c r="L458" s="239">
        <v>132570132</v>
      </c>
      <c r="M458" s="239">
        <v>9</v>
      </c>
      <c r="N458" s="239">
        <v>14</v>
      </c>
      <c r="O458" s="239">
        <v>2013</v>
      </c>
      <c r="P458" s="239" t="s">
        <v>386</v>
      </c>
      <c r="Q458" s="239">
        <v>16</v>
      </c>
      <c r="R458" s="239" t="s">
        <v>393</v>
      </c>
      <c r="S458" s="239">
        <v>4</v>
      </c>
      <c r="T458" s="239">
        <v>0</v>
      </c>
      <c r="U458" s="239">
        <v>2</v>
      </c>
      <c r="V458" s="239">
        <v>98</v>
      </c>
      <c r="W458" s="239">
        <v>10</v>
      </c>
      <c r="X458" s="239">
        <v>2</v>
      </c>
      <c r="Y458" s="239">
        <v>1</v>
      </c>
      <c r="Z458" s="239">
        <v>3</v>
      </c>
      <c r="AA458" s="239">
        <v>2</v>
      </c>
      <c r="AB458" s="239">
        <v>2</v>
      </c>
      <c r="AC458" s="239">
        <v>98</v>
      </c>
      <c r="AD458" s="239" t="s">
        <v>3366</v>
      </c>
      <c r="AE458" s="239" t="s">
        <v>3725</v>
      </c>
      <c r="AF458" s="239" t="s">
        <v>2874</v>
      </c>
      <c r="AG458" s="239">
        <v>90</v>
      </c>
      <c r="AH458" s="239">
        <v>2</v>
      </c>
      <c r="AI458" s="239">
        <v>2</v>
      </c>
      <c r="AJ458" s="239">
        <v>3</v>
      </c>
      <c r="AK458" s="239">
        <v>21</v>
      </c>
      <c r="AL458" s="239">
        <v>84</v>
      </c>
      <c r="AM458" s="239" t="s">
        <v>374</v>
      </c>
      <c r="AN458" s="239">
        <v>5</v>
      </c>
      <c r="AS458" s="239">
        <v>7</v>
      </c>
      <c r="AT458" s="239">
        <v>98</v>
      </c>
      <c r="AU458" s="239">
        <v>35</v>
      </c>
      <c r="AV458" s="239">
        <v>10</v>
      </c>
      <c r="AW458" s="239">
        <v>22</v>
      </c>
      <c r="AX458" s="239">
        <v>2</v>
      </c>
      <c r="AY458" s="239">
        <v>2</v>
      </c>
      <c r="AZ458" s="239">
        <v>4</v>
      </c>
      <c r="BA458" s="239">
        <v>21</v>
      </c>
      <c r="BB458" s="239">
        <v>50</v>
      </c>
      <c r="BC458" s="239" t="s">
        <v>384</v>
      </c>
      <c r="BD458" s="239">
        <v>5</v>
      </c>
      <c r="BE458" s="239">
        <v>1</v>
      </c>
      <c r="BF458" s="239">
        <v>1</v>
      </c>
      <c r="BI458" s="239">
        <v>7</v>
      </c>
      <c r="BJ458" s="239">
        <v>98</v>
      </c>
      <c r="BK458" s="239">
        <v>35</v>
      </c>
      <c r="BL458" s="239">
        <v>10</v>
      </c>
      <c r="BM458" s="239">
        <v>22</v>
      </c>
      <c r="CT458" s="239">
        <v>455756</v>
      </c>
      <c r="CU458" s="239">
        <v>4978276</v>
      </c>
      <c r="CV458" s="239">
        <v>44.956540699999998</v>
      </c>
      <c r="CW458" s="239">
        <v>-93.560942900000001</v>
      </c>
      <c r="CX458" s="239" t="s">
        <v>379</v>
      </c>
      <c r="CY458" s="239" t="s">
        <v>3726</v>
      </c>
    </row>
    <row r="459" spans="1:103" x14ac:dyDescent="0.25">
      <c r="A459" s="239">
        <v>10967618</v>
      </c>
      <c r="B459" s="239">
        <v>4</v>
      </c>
      <c r="C459" s="239">
        <v>15</v>
      </c>
      <c r="D459" s="239">
        <v>11.519</v>
      </c>
      <c r="E459" s="239">
        <v>27</v>
      </c>
      <c r="F459" s="239" t="s">
        <v>3161</v>
      </c>
      <c r="H459" s="239" t="s">
        <v>374</v>
      </c>
      <c r="I459" s="239">
        <v>25</v>
      </c>
      <c r="K459" s="239" t="s">
        <v>3727</v>
      </c>
      <c r="L459" s="239">
        <v>141760081</v>
      </c>
      <c r="M459" s="239">
        <v>6</v>
      </c>
      <c r="N459" s="239">
        <v>24</v>
      </c>
      <c r="O459" s="239">
        <v>2014</v>
      </c>
      <c r="P459" s="239" t="s">
        <v>391</v>
      </c>
      <c r="Q459" s="239">
        <v>12</v>
      </c>
      <c r="S459" s="239">
        <v>4</v>
      </c>
      <c r="T459" s="239">
        <v>0</v>
      </c>
      <c r="U459" s="239">
        <v>1</v>
      </c>
      <c r="V459" s="239">
        <v>7</v>
      </c>
      <c r="W459" s="239">
        <v>69</v>
      </c>
      <c r="X459" s="239">
        <v>2</v>
      </c>
      <c r="Y459" s="239">
        <v>1</v>
      </c>
      <c r="Z459" s="239">
        <v>1</v>
      </c>
      <c r="AA459" s="239">
        <v>1</v>
      </c>
      <c r="AB459" s="239">
        <v>1</v>
      </c>
      <c r="AC459" s="239">
        <v>98</v>
      </c>
      <c r="AD459" s="239" t="s">
        <v>3728</v>
      </c>
      <c r="AF459" s="239" t="s">
        <v>2874</v>
      </c>
      <c r="AG459" s="239">
        <v>3</v>
      </c>
      <c r="AH459" s="239">
        <v>2</v>
      </c>
      <c r="AI459" s="239">
        <v>4</v>
      </c>
      <c r="AJ459" s="239">
        <v>3</v>
      </c>
      <c r="AK459" s="239">
        <v>21</v>
      </c>
      <c r="AL459" s="239">
        <v>34</v>
      </c>
      <c r="AM459" s="239" t="s">
        <v>374</v>
      </c>
      <c r="AN459" s="239">
        <v>5</v>
      </c>
      <c r="AO459" s="239">
        <v>21</v>
      </c>
      <c r="AS459" s="239">
        <v>7</v>
      </c>
      <c r="AT459" s="239">
        <v>98</v>
      </c>
      <c r="AU459" s="239">
        <v>35</v>
      </c>
      <c r="AV459" s="239">
        <v>10</v>
      </c>
      <c r="AW459" s="239">
        <v>21</v>
      </c>
      <c r="CT459" s="239">
        <v>455756</v>
      </c>
      <c r="CU459" s="239">
        <v>4978276</v>
      </c>
      <c r="CV459" s="239">
        <v>44.956540699999998</v>
      </c>
      <c r="CW459" s="239">
        <v>-93.560942900000001</v>
      </c>
      <c r="CX459" s="239" t="s">
        <v>379</v>
      </c>
      <c r="CY459" s="239" t="s">
        <v>3729</v>
      </c>
    </row>
    <row r="460" spans="1:103" x14ac:dyDescent="0.25">
      <c r="A460" s="239">
        <v>671726</v>
      </c>
      <c r="B460" s="239">
        <v>4</v>
      </c>
      <c r="C460" s="239">
        <v>15</v>
      </c>
      <c r="D460" s="239">
        <v>11.535</v>
      </c>
      <c r="E460" s="239">
        <v>27</v>
      </c>
      <c r="F460" s="239" t="s">
        <v>3161</v>
      </c>
      <c r="H460" s="239" t="s">
        <v>374</v>
      </c>
      <c r="I460" s="239">
        <v>25</v>
      </c>
      <c r="K460" s="239" t="s">
        <v>3730</v>
      </c>
      <c r="M460" s="239">
        <v>12</v>
      </c>
      <c r="N460" s="239">
        <v>26</v>
      </c>
      <c r="O460" s="239">
        <v>2018</v>
      </c>
      <c r="P460" s="239" t="s">
        <v>375</v>
      </c>
      <c r="Q460" s="239">
        <v>22</v>
      </c>
      <c r="R460" s="239" t="s">
        <v>376</v>
      </c>
      <c r="S460" s="239">
        <v>5</v>
      </c>
      <c r="T460" s="239">
        <v>0</v>
      </c>
      <c r="U460" s="239">
        <v>2</v>
      </c>
      <c r="V460" s="239">
        <v>11</v>
      </c>
      <c r="W460" s="239">
        <v>10</v>
      </c>
      <c r="X460" s="239">
        <v>4</v>
      </c>
      <c r="Y460" s="239">
        <v>4</v>
      </c>
      <c r="Z460" s="239">
        <v>2</v>
      </c>
      <c r="AB460" s="239">
        <v>4</v>
      </c>
      <c r="AC460" s="239">
        <v>98</v>
      </c>
      <c r="AD460" s="239" t="s">
        <v>2895</v>
      </c>
      <c r="AF460" s="239" t="s">
        <v>2874</v>
      </c>
      <c r="AG460" s="239">
        <v>6</v>
      </c>
      <c r="AH460" s="239">
        <v>2</v>
      </c>
      <c r="AI460" s="239">
        <v>3</v>
      </c>
      <c r="AJ460" s="239">
        <v>4</v>
      </c>
      <c r="AK460" s="239">
        <v>23</v>
      </c>
      <c r="AL460" s="239">
        <v>23</v>
      </c>
      <c r="AM460" s="239" t="s">
        <v>374</v>
      </c>
      <c r="AN460" s="239">
        <v>5</v>
      </c>
      <c r="AO460" s="239">
        <v>90</v>
      </c>
      <c r="AS460" s="239">
        <v>12</v>
      </c>
      <c r="AT460" s="239">
        <v>9</v>
      </c>
      <c r="AU460" s="239">
        <v>35</v>
      </c>
      <c r="AV460" s="239">
        <v>13</v>
      </c>
      <c r="AW460" s="239">
        <v>24</v>
      </c>
      <c r="AX460" s="239">
        <v>2</v>
      </c>
      <c r="AY460" s="239">
        <v>2</v>
      </c>
      <c r="AZ460" s="239">
        <v>3</v>
      </c>
      <c r="BA460" s="239">
        <v>24</v>
      </c>
      <c r="BB460" s="239">
        <v>69</v>
      </c>
      <c r="BC460" s="239" t="s">
        <v>374</v>
      </c>
      <c r="BD460" s="239">
        <v>5</v>
      </c>
      <c r="BE460" s="239">
        <v>1</v>
      </c>
      <c r="BI460" s="239">
        <v>12</v>
      </c>
      <c r="BJ460" s="239">
        <v>9</v>
      </c>
      <c r="BK460" s="239">
        <v>35</v>
      </c>
      <c r="BL460" s="239">
        <v>12</v>
      </c>
      <c r="BM460" s="239">
        <v>23</v>
      </c>
      <c r="CT460" s="239">
        <v>455777.51281580701</v>
      </c>
      <c r="CU460" s="239">
        <v>4978288.1994666001</v>
      </c>
      <c r="CV460" s="239">
        <v>44.956654800000003</v>
      </c>
      <c r="CW460" s="239">
        <v>-93.560667559999999</v>
      </c>
      <c r="CX460" s="239" t="s">
        <v>379</v>
      </c>
      <c r="CY460" s="239" t="s">
        <v>3731</v>
      </c>
    </row>
    <row r="461" spans="1:103" x14ac:dyDescent="0.25">
      <c r="A461" s="239">
        <v>10874396</v>
      </c>
      <c r="B461" s="239">
        <v>4</v>
      </c>
      <c r="C461" s="239">
        <v>15</v>
      </c>
      <c r="D461" s="239">
        <v>11.544</v>
      </c>
      <c r="E461" s="239">
        <v>27</v>
      </c>
      <c r="F461" s="239" t="s">
        <v>3161</v>
      </c>
      <c r="H461" s="239" t="s">
        <v>374</v>
      </c>
      <c r="I461" s="239">
        <v>25</v>
      </c>
      <c r="K461" s="239" t="s">
        <v>3732</v>
      </c>
      <c r="L461" s="239">
        <v>131580053</v>
      </c>
      <c r="M461" s="239">
        <v>6</v>
      </c>
      <c r="N461" s="239">
        <v>7</v>
      </c>
      <c r="O461" s="239">
        <v>2013</v>
      </c>
      <c r="P461" s="239" t="s">
        <v>383</v>
      </c>
      <c r="Q461" s="239">
        <v>10</v>
      </c>
      <c r="S461" s="239">
        <v>4</v>
      </c>
      <c r="T461" s="239">
        <v>0</v>
      </c>
      <c r="U461" s="239">
        <v>1</v>
      </c>
      <c r="V461" s="239">
        <v>90</v>
      </c>
      <c r="W461" s="239">
        <v>92</v>
      </c>
      <c r="X461" s="239">
        <v>2</v>
      </c>
      <c r="Y461" s="239">
        <v>1</v>
      </c>
      <c r="Z461" s="239">
        <v>1</v>
      </c>
      <c r="AA461" s="239">
        <v>1</v>
      </c>
      <c r="AB461" s="239">
        <v>1</v>
      </c>
      <c r="AC461" s="239">
        <v>98</v>
      </c>
      <c r="AD461" s="239" t="s">
        <v>3733</v>
      </c>
      <c r="AE461" s="239" t="s">
        <v>3734</v>
      </c>
      <c r="AF461" s="239" t="s">
        <v>2874</v>
      </c>
      <c r="AG461" s="239">
        <v>4</v>
      </c>
      <c r="AH461" s="239">
        <v>2</v>
      </c>
      <c r="AI461" s="239">
        <v>30</v>
      </c>
      <c r="AJ461" s="239">
        <v>3</v>
      </c>
      <c r="AK461" s="239">
        <v>21</v>
      </c>
      <c r="AL461" s="239">
        <v>51</v>
      </c>
      <c r="AM461" s="239" t="s">
        <v>374</v>
      </c>
      <c r="AN461" s="239">
        <v>5</v>
      </c>
      <c r="AO461" s="239">
        <v>1</v>
      </c>
      <c r="AP461" s="239">
        <v>1</v>
      </c>
      <c r="AS461" s="239">
        <v>7</v>
      </c>
      <c r="AT461" s="239">
        <v>98</v>
      </c>
      <c r="AU461" s="239">
        <v>35</v>
      </c>
      <c r="AV461" s="239">
        <v>10</v>
      </c>
      <c r="AW461" s="239">
        <v>20</v>
      </c>
      <c r="CT461" s="239">
        <v>455792</v>
      </c>
      <c r="CU461" s="239">
        <v>4978291</v>
      </c>
      <c r="CV461" s="239">
        <v>44.956681000000003</v>
      </c>
      <c r="CW461" s="239">
        <v>-93.560478200000006</v>
      </c>
      <c r="CX461" s="239" t="s">
        <v>379</v>
      </c>
      <c r="CY461" s="239" t="s">
        <v>3735</v>
      </c>
    </row>
    <row r="462" spans="1:103" x14ac:dyDescent="0.25">
      <c r="A462" s="239">
        <v>11028088</v>
      </c>
      <c r="B462" s="239">
        <v>4</v>
      </c>
      <c r="C462" s="239">
        <v>15</v>
      </c>
      <c r="D462" s="239">
        <v>11.545</v>
      </c>
      <c r="E462" s="239">
        <v>27</v>
      </c>
      <c r="F462" s="239" t="s">
        <v>3161</v>
      </c>
      <c r="H462" s="239" t="s">
        <v>374</v>
      </c>
      <c r="I462" s="239">
        <v>25</v>
      </c>
      <c r="K462" s="239">
        <v>15001860</v>
      </c>
      <c r="L462" s="239">
        <v>150520176</v>
      </c>
      <c r="M462" s="239">
        <v>2</v>
      </c>
      <c r="N462" s="239">
        <v>21</v>
      </c>
      <c r="O462" s="239">
        <v>2015</v>
      </c>
      <c r="P462" s="239" t="s">
        <v>386</v>
      </c>
      <c r="Q462" s="239">
        <v>18</v>
      </c>
      <c r="S462" s="239">
        <v>5</v>
      </c>
      <c r="T462" s="239">
        <v>0</v>
      </c>
      <c r="U462" s="239">
        <v>1</v>
      </c>
      <c r="V462" s="239">
        <v>7</v>
      </c>
      <c r="W462" s="239">
        <v>45</v>
      </c>
      <c r="X462" s="239">
        <v>2</v>
      </c>
      <c r="Y462" s="239">
        <v>1</v>
      </c>
      <c r="Z462" s="239">
        <v>2</v>
      </c>
      <c r="AA462" s="239">
        <v>90</v>
      </c>
      <c r="AB462" s="239">
        <v>1</v>
      </c>
      <c r="AC462" s="239">
        <v>98</v>
      </c>
      <c r="AD462" s="239" t="s">
        <v>2929</v>
      </c>
      <c r="AE462" s="239" t="s">
        <v>3459</v>
      </c>
      <c r="AF462" s="239" t="s">
        <v>2874</v>
      </c>
      <c r="AG462" s="239">
        <v>3</v>
      </c>
      <c r="AH462" s="239">
        <v>2</v>
      </c>
      <c r="AI462" s="239">
        <v>2</v>
      </c>
      <c r="AJ462" s="239">
        <v>5</v>
      </c>
      <c r="AK462" s="239">
        <v>21</v>
      </c>
      <c r="AL462" s="239">
        <v>27</v>
      </c>
      <c r="AM462" s="239" t="s">
        <v>374</v>
      </c>
      <c r="AN462" s="239">
        <v>10</v>
      </c>
      <c r="AO462" s="239">
        <v>18</v>
      </c>
      <c r="AP462" s="239">
        <v>1</v>
      </c>
      <c r="AS462" s="239">
        <v>7</v>
      </c>
      <c r="AT462" s="239">
        <v>98</v>
      </c>
      <c r="AU462" s="239">
        <v>40</v>
      </c>
      <c r="AV462" s="239">
        <v>11</v>
      </c>
      <c r="AW462" s="239">
        <v>21</v>
      </c>
      <c r="CT462" s="239">
        <v>455794</v>
      </c>
      <c r="CU462" s="239">
        <v>4978293</v>
      </c>
      <c r="CV462" s="239">
        <v>44.956700599999998</v>
      </c>
      <c r="CW462" s="239">
        <v>-93.560456400000007</v>
      </c>
      <c r="CX462" s="239" t="s">
        <v>379</v>
      </c>
      <c r="CY462" s="239" t="s">
        <v>3736</v>
      </c>
    </row>
    <row r="463" spans="1:103" x14ac:dyDescent="0.25">
      <c r="A463" s="239">
        <v>587391</v>
      </c>
      <c r="B463" s="239">
        <v>4</v>
      </c>
      <c r="C463" s="239">
        <v>15</v>
      </c>
      <c r="D463" s="239">
        <v>11.555</v>
      </c>
      <c r="E463" s="239">
        <v>27</v>
      </c>
      <c r="F463" s="239" t="s">
        <v>3161</v>
      </c>
      <c r="H463" s="239" t="s">
        <v>374</v>
      </c>
      <c r="I463" s="239">
        <v>25</v>
      </c>
      <c r="K463" s="239" t="s">
        <v>3737</v>
      </c>
      <c r="M463" s="239">
        <v>4</v>
      </c>
      <c r="N463" s="239">
        <v>2</v>
      </c>
      <c r="O463" s="239">
        <v>2018</v>
      </c>
      <c r="P463" s="239" t="s">
        <v>381</v>
      </c>
      <c r="Q463" s="239">
        <v>22</v>
      </c>
      <c r="R463" s="239" t="s">
        <v>512</v>
      </c>
      <c r="S463" s="239">
        <v>5</v>
      </c>
      <c r="T463" s="239">
        <v>0</v>
      </c>
      <c r="U463" s="239">
        <v>1</v>
      </c>
      <c r="W463" s="239">
        <v>32</v>
      </c>
      <c r="X463" s="239">
        <v>2</v>
      </c>
      <c r="Y463" s="239">
        <v>6</v>
      </c>
      <c r="Z463" s="239">
        <v>4</v>
      </c>
      <c r="AB463" s="239">
        <v>3</v>
      </c>
      <c r="AC463" s="239">
        <v>98</v>
      </c>
      <c r="AD463" s="239" t="s">
        <v>2895</v>
      </c>
      <c r="AF463" s="239" t="s">
        <v>2874</v>
      </c>
      <c r="AG463" s="239">
        <v>3</v>
      </c>
      <c r="AH463" s="239">
        <v>2</v>
      </c>
      <c r="AI463" s="239">
        <v>2</v>
      </c>
      <c r="AJ463" s="239">
        <v>1</v>
      </c>
      <c r="AK463" s="239">
        <v>32</v>
      </c>
      <c r="AL463" s="239">
        <v>25</v>
      </c>
      <c r="AM463" s="239" t="s">
        <v>374</v>
      </c>
      <c r="AN463" s="239">
        <v>5</v>
      </c>
      <c r="AO463" s="239">
        <v>99</v>
      </c>
      <c r="AS463" s="239">
        <v>12</v>
      </c>
      <c r="AT463" s="239">
        <v>9</v>
      </c>
      <c r="AU463" s="239">
        <v>35</v>
      </c>
      <c r="AV463" s="239">
        <v>12</v>
      </c>
      <c r="AW463" s="239">
        <v>23</v>
      </c>
      <c r="CT463" s="239">
        <v>455804.415604115</v>
      </c>
      <c r="CU463" s="239">
        <v>4978304.7889748998</v>
      </c>
      <c r="CV463" s="239">
        <v>44.956805809999999</v>
      </c>
      <c r="CW463" s="239">
        <v>-93.560327950000001</v>
      </c>
      <c r="CX463" s="239" t="s">
        <v>379</v>
      </c>
      <c r="CY463" s="239" t="s">
        <v>3738</v>
      </c>
    </row>
    <row r="464" spans="1:103" x14ac:dyDescent="0.25">
      <c r="A464" s="239">
        <v>10800322</v>
      </c>
      <c r="B464" s="239">
        <v>4</v>
      </c>
      <c r="C464" s="239">
        <v>15</v>
      </c>
      <c r="D464" s="239">
        <v>11.555999999999999</v>
      </c>
      <c r="E464" s="239">
        <v>27</v>
      </c>
      <c r="F464" s="239" t="s">
        <v>3161</v>
      </c>
      <c r="H464" s="239" t="s">
        <v>374</v>
      </c>
      <c r="I464" s="239">
        <v>25</v>
      </c>
      <c r="K464" s="239">
        <v>125472</v>
      </c>
      <c r="L464" s="239">
        <v>122030055</v>
      </c>
      <c r="M464" s="239">
        <v>7</v>
      </c>
      <c r="N464" s="239">
        <v>7</v>
      </c>
      <c r="O464" s="239">
        <v>2012</v>
      </c>
      <c r="P464" s="239" t="s">
        <v>386</v>
      </c>
      <c r="Q464" s="239">
        <v>7</v>
      </c>
      <c r="S464" s="239">
        <v>4</v>
      </c>
      <c r="T464" s="239">
        <v>0</v>
      </c>
      <c r="U464" s="239">
        <v>1</v>
      </c>
      <c r="V464" s="239">
        <v>7</v>
      </c>
      <c r="W464" s="239">
        <v>25</v>
      </c>
      <c r="X464" s="239">
        <v>2</v>
      </c>
      <c r="Y464" s="239">
        <v>1</v>
      </c>
      <c r="Z464" s="239">
        <v>1</v>
      </c>
      <c r="AB464" s="239">
        <v>1</v>
      </c>
      <c r="AC464" s="239">
        <v>98</v>
      </c>
      <c r="AD464" s="239" t="s">
        <v>2893</v>
      </c>
      <c r="AE464" s="239" t="s">
        <v>3739</v>
      </c>
      <c r="AF464" s="239" t="s">
        <v>2874</v>
      </c>
      <c r="AG464" s="239">
        <v>3</v>
      </c>
      <c r="AH464" s="239">
        <v>2</v>
      </c>
      <c r="AI464" s="239">
        <v>2</v>
      </c>
      <c r="AJ464" s="239">
        <v>3</v>
      </c>
      <c r="AK464" s="239">
        <v>21</v>
      </c>
      <c r="AL464" s="239">
        <v>27</v>
      </c>
      <c r="AM464" s="239" t="s">
        <v>374</v>
      </c>
      <c r="AN464" s="239">
        <v>1</v>
      </c>
      <c r="AO464" s="239">
        <v>3</v>
      </c>
      <c r="AP464" s="239">
        <v>18</v>
      </c>
      <c r="AS464" s="239">
        <v>7</v>
      </c>
      <c r="AT464" s="239">
        <v>98</v>
      </c>
      <c r="AU464" s="239">
        <v>35</v>
      </c>
      <c r="AV464" s="239">
        <v>10</v>
      </c>
      <c r="AW464" s="239">
        <v>20</v>
      </c>
      <c r="CT464" s="239">
        <v>455804</v>
      </c>
      <c r="CU464" s="239">
        <v>4978307</v>
      </c>
      <c r="CV464" s="239">
        <v>44.9568297</v>
      </c>
      <c r="CW464" s="239">
        <v>-93.560328600000005</v>
      </c>
      <c r="CX464" s="239" t="s">
        <v>379</v>
      </c>
      <c r="CY464" s="239" t="s">
        <v>3740</v>
      </c>
    </row>
    <row r="465" spans="1:103" x14ac:dyDescent="0.25">
      <c r="A465" s="239">
        <v>318912</v>
      </c>
      <c r="B465" s="239">
        <v>4</v>
      </c>
      <c r="C465" s="239">
        <v>15</v>
      </c>
      <c r="D465" s="239">
        <v>11.564</v>
      </c>
      <c r="E465" s="239">
        <v>27</v>
      </c>
      <c r="F465" s="239" t="s">
        <v>3161</v>
      </c>
      <c r="H465" s="239" t="s">
        <v>374</v>
      </c>
      <c r="I465" s="239">
        <v>25</v>
      </c>
      <c r="K465" s="239" t="s">
        <v>3741</v>
      </c>
      <c r="M465" s="239">
        <v>1</v>
      </c>
      <c r="N465" s="239">
        <v>11</v>
      </c>
      <c r="O465" s="239">
        <v>2016</v>
      </c>
      <c r="P465" s="239" t="s">
        <v>381</v>
      </c>
      <c r="Q465" s="239">
        <v>9</v>
      </c>
      <c r="R465" s="239" t="s">
        <v>393</v>
      </c>
      <c r="S465" s="239">
        <v>3</v>
      </c>
      <c r="T465" s="239">
        <v>0</v>
      </c>
      <c r="U465" s="239">
        <v>1</v>
      </c>
      <c r="W465" s="239">
        <v>49</v>
      </c>
      <c r="X465" s="239">
        <v>2</v>
      </c>
      <c r="Y465" s="239">
        <v>1</v>
      </c>
      <c r="Z465" s="239">
        <v>2</v>
      </c>
      <c r="AB465" s="239">
        <v>1</v>
      </c>
      <c r="AC465" s="239">
        <v>98</v>
      </c>
      <c r="AD465" s="239" t="s">
        <v>2895</v>
      </c>
      <c r="AF465" s="239" t="s">
        <v>2874</v>
      </c>
      <c r="AG465" s="239">
        <v>3</v>
      </c>
      <c r="AH465" s="239">
        <v>2</v>
      </c>
      <c r="AI465" s="239">
        <v>3</v>
      </c>
      <c r="AJ465" s="239">
        <v>3</v>
      </c>
      <c r="AK465" s="239">
        <v>32</v>
      </c>
      <c r="AL465" s="239">
        <v>57</v>
      </c>
      <c r="AM465" s="239" t="s">
        <v>374</v>
      </c>
      <c r="AN465" s="239">
        <v>7</v>
      </c>
      <c r="AO465" s="239">
        <v>90</v>
      </c>
      <c r="AP465" s="239">
        <v>99</v>
      </c>
      <c r="AS465" s="239">
        <v>12</v>
      </c>
      <c r="AT465" s="239">
        <v>9</v>
      </c>
      <c r="AU465" s="239">
        <v>35</v>
      </c>
      <c r="AV465" s="239">
        <v>12</v>
      </c>
      <c r="AW465" s="239">
        <v>23</v>
      </c>
      <c r="CT465" s="239">
        <v>455806.58741481102</v>
      </c>
      <c r="CU465" s="239">
        <v>4978314.5454238104</v>
      </c>
      <c r="CV465" s="239">
        <v>44.95689376</v>
      </c>
      <c r="CW465" s="239">
        <v>-93.560301269999997</v>
      </c>
      <c r="CX465" s="239" t="s">
        <v>379</v>
      </c>
      <c r="CY465" s="239" t="s">
        <v>3742</v>
      </c>
    </row>
    <row r="466" spans="1:103" x14ac:dyDescent="0.25">
      <c r="A466" s="239">
        <v>10811619</v>
      </c>
      <c r="B466" s="239">
        <v>4</v>
      </c>
      <c r="C466" s="239">
        <v>15</v>
      </c>
      <c r="D466" s="239">
        <v>11.571999999999999</v>
      </c>
      <c r="E466" s="239">
        <v>27</v>
      </c>
      <c r="F466" s="239" t="s">
        <v>3161</v>
      </c>
      <c r="H466" s="239" t="s">
        <v>374</v>
      </c>
      <c r="I466" s="239">
        <v>25</v>
      </c>
      <c r="K466" s="239">
        <v>2438696</v>
      </c>
      <c r="L466" s="239">
        <v>122930020</v>
      </c>
      <c r="M466" s="239">
        <v>10</v>
      </c>
      <c r="N466" s="239">
        <v>19</v>
      </c>
      <c r="O466" s="239">
        <v>2012</v>
      </c>
      <c r="P466" s="239" t="s">
        <v>383</v>
      </c>
      <c r="Q466" s="239">
        <v>3</v>
      </c>
      <c r="S466" s="239">
        <v>4</v>
      </c>
      <c r="T466" s="239">
        <v>0</v>
      </c>
      <c r="U466" s="239">
        <v>1</v>
      </c>
      <c r="V466" s="239">
        <v>90</v>
      </c>
      <c r="W466" s="239">
        <v>83</v>
      </c>
      <c r="X466" s="239">
        <v>2</v>
      </c>
      <c r="Y466" s="239">
        <v>4</v>
      </c>
      <c r="Z466" s="239">
        <v>3</v>
      </c>
      <c r="AA466" s="239">
        <v>3</v>
      </c>
      <c r="AB466" s="239">
        <v>2</v>
      </c>
      <c r="AC466" s="239">
        <v>98</v>
      </c>
      <c r="AD466" s="239" t="s">
        <v>3743</v>
      </c>
      <c r="AE466" s="239" t="s">
        <v>3734</v>
      </c>
      <c r="AF466" s="239" t="s">
        <v>2874</v>
      </c>
      <c r="AG466" s="239">
        <v>3</v>
      </c>
      <c r="AH466" s="239">
        <v>2</v>
      </c>
      <c r="AI466" s="239">
        <v>2</v>
      </c>
      <c r="AJ466" s="239">
        <v>3</v>
      </c>
      <c r="AK466" s="239">
        <v>21</v>
      </c>
      <c r="AL466" s="239">
        <v>57</v>
      </c>
      <c r="AM466" s="239" t="s">
        <v>374</v>
      </c>
      <c r="AN466" s="239">
        <v>5</v>
      </c>
      <c r="AO466" s="239">
        <v>1</v>
      </c>
      <c r="AP466" s="239">
        <v>1</v>
      </c>
      <c r="AS466" s="239">
        <v>7</v>
      </c>
      <c r="AT466" s="239">
        <v>98</v>
      </c>
      <c r="AU466" s="239">
        <v>30</v>
      </c>
      <c r="AV466" s="239">
        <v>10</v>
      </c>
      <c r="AW466" s="239">
        <v>22</v>
      </c>
      <c r="CT466" s="239">
        <v>455813</v>
      </c>
      <c r="CU466" s="239">
        <v>4978331</v>
      </c>
      <c r="CV466" s="239">
        <v>44.957040900000003</v>
      </c>
      <c r="CW466" s="239">
        <v>-93.560221999999996</v>
      </c>
      <c r="CX466" s="239" t="s">
        <v>379</v>
      </c>
      <c r="CY466" s="239" t="s">
        <v>3744</v>
      </c>
    </row>
    <row r="467" spans="1:103" x14ac:dyDescent="0.25">
      <c r="A467" s="239">
        <v>850061</v>
      </c>
      <c r="B467" s="239">
        <v>4</v>
      </c>
      <c r="C467" s="239">
        <v>15</v>
      </c>
      <c r="D467" s="239">
        <v>11.586</v>
      </c>
      <c r="E467" s="239">
        <v>27</v>
      </c>
      <c r="F467" s="239" t="s">
        <v>3161</v>
      </c>
      <c r="H467" s="239" t="s">
        <v>374</v>
      </c>
      <c r="I467" s="239">
        <v>25</v>
      </c>
      <c r="K467" s="239">
        <v>20008377</v>
      </c>
      <c r="L467" s="239">
        <v>203030031</v>
      </c>
      <c r="M467" s="239">
        <v>10</v>
      </c>
      <c r="N467" s="239">
        <v>29</v>
      </c>
      <c r="O467" s="239">
        <v>2020</v>
      </c>
      <c r="P467" s="239" t="s">
        <v>416</v>
      </c>
      <c r="Q467" s="239">
        <v>10</v>
      </c>
      <c r="R467" s="239" t="s">
        <v>393</v>
      </c>
      <c r="S467" s="239">
        <v>5</v>
      </c>
      <c r="T467" s="239">
        <v>0</v>
      </c>
      <c r="U467" s="239">
        <v>1</v>
      </c>
      <c r="W467" s="239">
        <v>25</v>
      </c>
      <c r="X467" s="239">
        <v>2</v>
      </c>
      <c r="Y467" s="239">
        <v>1</v>
      </c>
      <c r="Z467" s="239">
        <v>2</v>
      </c>
      <c r="AB467" s="239">
        <v>1</v>
      </c>
      <c r="AC467" s="239">
        <v>98</v>
      </c>
      <c r="AD467" s="239" t="s">
        <v>2895</v>
      </c>
      <c r="AF467" s="239" t="s">
        <v>2874</v>
      </c>
      <c r="AG467" s="239">
        <v>1</v>
      </c>
      <c r="AH467" s="239">
        <v>8</v>
      </c>
      <c r="AL467" s="239">
        <v>62</v>
      </c>
      <c r="AM467" s="239" t="s">
        <v>374</v>
      </c>
      <c r="AN467" s="239">
        <v>5</v>
      </c>
      <c r="AO467" s="239">
        <v>24</v>
      </c>
      <c r="AQ467" s="239">
        <v>35</v>
      </c>
      <c r="AR467" s="239">
        <v>7</v>
      </c>
      <c r="AX467" s="239">
        <v>2</v>
      </c>
      <c r="AY467" s="239">
        <v>2</v>
      </c>
      <c r="AZ467" s="239">
        <v>3</v>
      </c>
      <c r="BA467" s="239">
        <v>99</v>
      </c>
      <c r="BB467" s="239">
        <v>48</v>
      </c>
      <c r="BC467" s="239" t="s">
        <v>374</v>
      </c>
      <c r="BD467" s="239">
        <v>99</v>
      </c>
      <c r="BE467" s="239">
        <v>99</v>
      </c>
      <c r="BI467" s="239">
        <v>12</v>
      </c>
      <c r="BJ467" s="239">
        <v>9</v>
      </c>
      <c r="BK467" s="239">
        <v>40</v>
      </c>
      <c r="BL467" s="239">
        <v>12</v>
      </c>
      <c r="BM467" s="239">
        <v>21</v>
      </c>
      <c r="CT467" s="239">
        <v>455826.196246507</v>
      </c>
      <c r="CU467" s="239">
        <v>4978349.4244493404</v>
      </c>
      <c r="CV467" s="239">
        <v>44.957208950000002</v>
      </c>
      <c r="CW467" s="239">
        <v>-93.560055730000002</v>
      </c>
      <c r="CX467" s="239" t="s">
        <v>379</v>
      </c>
      <c r="CY467" s="239" t="s">
        <v>3745</v>
      </c>
    </row>
    <row r="468" spans="1:103" x14ac:dyDescent="0.25">
      <c r="A468" s="239">
        <v>10717847</v>
      </c>
      <c r="B468" s="239">
        <v>4</v>
      </c>
      <c r="C468" s="239">
        <v>15</v>
      </c>
      <c r="D468" s="239">
        <v>11.593999999999999</v>
      </c>
      <c r="E468" s="239">
        <v>27</v>
      </c>
      <c r="F468" s="239" t="s">
        <v>3161</v>
      </c>
      <c r="H468" s="239" t="s">
        <v>374</v>
      </c>
      <c r="I468" s="239">
        <v>25</v>
      </c>
      <c r="K468" s="239">
        <v>1101169</v>
      </c>
      <c r="L468" s="239">
        <v>110740040</v>
      </c>
      <c r="M468" s="239">
        <v>2</v>
      </c>
      <c r="N468" s="239">
        <v>20</v>
      </c>
      <c r="O468" s="239">
        <v>2011</v>
      </c>
      <c r="P468" s="239" t="s">
        <v>389</v>
      </c>
      <c r="Q468" s="239">
        <v>15</v>
      </c>
      <c r="S468" s="239">
        <v>5</v>
      </c>
      <c r="T468" s="239">
        <v>0</v>
      </c>
      <c r="U468" s="239">
        <v>1</v>
      </c>
      <c r="V468" s="239">
        <v>7</v>
      </c>
      <c r="W468" s="239">
        <v>75</v>
      </c>
      <c r="X468" s="239">
        <v>2</v>
      </c>
      <c r="Y468" s="239">
        <v>1</v>
      </c>
      <c r="Z468" s="239">
        <v>4</v>
      </c>
      <c r="AB468" s="239">
        <v>5</v>
      </c>
      <c r="AC468" s="239">
        <v>98</v>
      </c>
      <c r="AF468" s="239" t="s">
        <v>2874</v>
      </c>
      <c r="AG468" s="239">
        <v>3</v>
      </c>
      <c r="AH468" s="239">
        <v>2</v>
      </c>
      <c r="AI468" s="239">
        <v>4</v>
      </c>
      <c r="AJ468" s="239">
        <v>3</v>
      </c>
      <c r="AK468" s="239">
        <v>21</v>
      </c>
      <c r="AL468" s="239">
        <v>65</v>
      </c>
      <c r="AM468" s="239" t="s">
        <v>374</v>
      </c>
      <c r="AN468" s="239">
        <v>5</v>
      </c>
      <c r="AO468" s="239">
        <v>3</v>
      </c>
      <c r="AS468" s="239">
        <v>7</v>
      </c>
      <c r="AU468" s="239">
        <v>20</v>
      </c>
      <c r="AV468" s="239">
        <v>11</v>
      </c>
      <c r="AW468" s="239">
        <v>21</v>
      </c>
      <c r="CT468" s="239">
        <v>455823</v>
      </c>
      <c r="CU468" s="239">
        <v>4978366</v>
      </c>
      <c r="CV468" s="239">
        <v>44.957356099999998</v>
      </c>
      <c r="CW468" s="239">
        <v>-93.560102799999996</v>
      </c>
      <c r="CX468" s="239" t="s">
        <v>379</v>
      </c>
    </row>
    <row r="469" spans="1:103" x14ac:dyDescent="0.25">
      <c r="A469" s="239">
        <v>368489</v>
      </c>
      <c r="B469" s="239">
        <v>4</v>
      </c>
      <c r="C469" s="239">
        <v>15</v>
      </c>
      <c r="D469" s="239">
        <v>11.621</v>
      </c>
      <c r="E469" s="239">
        <v>27</v>
      </c>
      <c r="F469" s="239" t="s">
        <v>3161</v>
      </c>
      <c r="H469" s="239" t="s">
        <v>374</v>
      </c>
      <c r="I469" s="239">
        <v>25</v>
      </c>
      <c r="K469" s="239" t="s">
        <v>3746</v>
      </c>
      <c r="M469" s="239">
        <v>8</v>
      </c>
      <c r="N469" s="239">
        <v>2</v>
      </c>
      <c r="O469" s="239">
        <v>2016</v>
      </c>
      <c r="P469" s="239" t="s">
        <v>391</v>
      </c>
      <c r="Q469" s="239">
        <v>16</v>
      </c>
      <c r="R469" s="239" t="s">
        <v>376</v>
      </c>
      <c r="S469" s="239">
        <v>3</v>
      </c>
      <c r="T469" s="239">
        <v>0</v>
      </c>
      <c r="U469" s="239">
        <v>1</v>
      </c>
      <c r="W469" s="239">
        <v>69</v>
      </c>
      <c r="X469" s="239">
        <v>10</v>
      </c>
      <c r="Y469" s="239">
        <v>1</v>
      </c>
      <c r="Z469" s="239">
        <v>1</v>
      </c>
      <c r="AB469" s="239">
        <v>1</v>
      </c>
      <c r="AC469" s="239">
        <v>98</v>
      </c>
      <c r="AD469" s="239" t="s">
        <v>2895</v>
      </c>
      <c r="AF469" s="239" t="s">
        <v>2874</v>
      </c>
      <c r="AG469" s="239">
        <v>3</v>
      </c>
      <c r="AH469" s="239">
        <v>2</v>
      </c>
      <c r="AI469" s="239">
        <v>2</v>
      </c>
      <c r="AJ469" s="239">
        <v>4</v>
      </c>
      <c r="AK469" s="239">
        <v>32</v>
      </c>
      <c r="AL469" s="239">
        <v>49</v>
      </c>
      <c r="AM469" s="239" t="s">
        <v>374</v>
      </c>
      <c r="AN469" s="239">
        <v>5</v>
      </c>
      <c r="AO469" s="239">
        <v>62</v>
      </c>
      <c r="AS469" s="239">
        <v>12</v>
      </c>
      <c r="AT469" s="239">
        <v>9</v>
      </c>
      <c r="AV469" s="239">
        <v>13</v>
      </c>
      <c r="AW469" s="239">
        <v>21</v>
      </c>
      <c r="CT469" s="239">
        <v>455824.07957560697</v>
      </c>
      <c r="CU469" s="239">
        <v>4978404.6163660996</v>
      </c>
      <c r="CV469" s="239">
        <v>44.95770563</v>
      </c>
      <c r="CW469" s="239">
        <v>-93.5600874</v>
      </c>
      <c r="CX469" s="239" t="s">
        <v>379</v>
      </c>
      <c r="CY469" s="239" t="s">
        <v>3747</v>
      </c>
    </row>
    <row r="470" spans="1:103" x14ac:dyDescent="0.25">
      <c r="A470" s="239">
        <v>10783950</v>
      </c>
      <c r="B470" s="239">
        <v>4</v>
      </c>
      <c r="C470" s="239">
        <v>15</v>
      </c>
      <c r="D470" s="239">
        <v>11.625</v>
      </c>
      <c r="E470" s="239">
        <v>27</v>
      </c>
      <c r="F470" s="239" t="s">
        <v>3161</v>
      </c>
      <c r="H470" s="239" t="s">
        <v>374</v>
      </c>
      <c r="I470" s="239">
        <v>25</v>
      </c>
      <c r="K470" s="239" t="s">
        <v>3748</v>
      </c>
      <c r="L470" s="239">
        <v>120210010</v>
      </c>
      <c r="M470" s="239">
        <v>1</v>
      </c>
      <c r="N470" s="239">
        <v>20</v>
      </c>
      <c r="O470" s="239">
        <v>2012</v>
      </c>
      <c r="P470" s="239" t="s">
        <v>383</v>
      </c>
      <c r="Q470" s="239">
        <v>20</v>
      </c>
      <c r="R470" s="239" t="s">
        <v>376</v>
      </c>
      <c r="S470" s="239">
        <v>5</v>
      </c>
      <c r="T470" s="239">
        <v>0</v>
      </c>
      <c r="U470" s="239">
        <v>1</v>
      </c>
      <c r="V470" s="239">
        <v>7</v>
      </c>
      <c r="W470" s="239">
        <v>69</v>
      </c>
      <c r="X470" s="239">
        <v>4</v>
      </c>
      <c r="Y470" s="239">
        <v>4</v>
      </c>
      <c r="Z470" s="239">
        <v>2</v>
      </c>
      <c r="AB470" s="239">
        <v>2</v>
      </c>
      <c r="AC470" s="239">
        <v>98</v>
      </c>
      <c r="AD470" s="239" t="s">
        <v>2952</v>
      </c>
      <c r="AE470" s="239" t="s">
        <v>3749</v>
      </c>
      <c r="AF470" s="239" t="s">
        <v>2874</v>
      </c>
      <c r="AG470" s="239">
        <v>3</v>
      </c>
      <c r="AH470" s="239">
        <v>2</v>
      </c>
      <c r="AI470" s="239">
        <v>2</v>
      </c>
      <c r="AJ470" s="239">
        <v>4</v>
      </c>
      <c r="AK470" s="239">
        <v>21</v>
      </c>
      <c r="AL470" s="239">
        <v>42</v>
      </c>
      <c r="AM470" s="239" t="s">
        <v>374</v>
      </c>
      <c r="AN470" s="239">
        <v>5</v>
      </c>
      <c r="AS470" s="239">
        <v>7</v>
      </c>
      <c r="AT470" s="239">
        <v>98</v>
      </c>
      <c r="AU470" s="239">
        <v>35</v>
      </c>
      <c r="AV470" s="239">
        <v>10</v>
      </c>
      <c r="AW470" s="239">
        <v>20</v>
      </c>
      <c r="CT470" s="239">
        <v>455841</v>
      </c>
      <c r="CU470" s="239">
        <v>4978411</v>
      </c>
      <c r="CV470" s="239">
        <v>44.957765000000002</v>
      </c>
      <c r="CW470" s="239">
        <v>-93.559872299999995</v>
      </c>
      <c r="CX470" s="239" t="s">
        <v>379</v>
      </c>
      <c r="CY470" s="239" t="s">
        <v>3750</v>
      </c>
    </row>
    <row r="471" spans="1:103" x14ac:dyDescent="0.25">
      <c r="A471" s="239">
        <v>524967</v>
      </c>
      <c r="B471" s="239">
        <v>4</v>
      </c>
      <c r="C471" s="239">
        <v>15</v>
      </c>
      <c r="D471" s="239">
        <v>11.628</v>
      </c>
      <c r="E471" s="239">
        <v>27</v>
      </c>
      <c r="F471" s="239" t="s">
        <v>3161</v>
      </c>
      <c r="H471" s="239" t="s">
        <v>374</v>
      </c>
      <c r="I471" s="239">
        <v>25</v>
      </c>
      <c r="K471" s="239">
        <v>17014267</v>
      </c>
      <c r="M471" s="239">
        <v>12</v>
      </c>
      <c r="N471" s="239">
        <v>14</v>
      </c>
      <c r="O471" s="239">
        <v>2017</v>
      </c>
      <c r="P471" s="239" t="s">
        <v>416</v>
      </c>
      <c r="Q471" s="239">
        <v>13</v>
      </c>
      <c r="R471" s="239" t="s">
        <v>393</v>
      </c>
      <c r="S471" s="239">
        <v>5</v>
      </c>
      <c r="T471" s="239">
        <v>0</v>
      </c>
      <c r="U471" s="239">
        <v>2</v>
      </c>
      <c r="V471" s="239">
        <v>12</v>
      </c>
      <c r="W471" s="239">
        <v>10</v>
      </c>
      <c r="X471" s="239">
        <v>2</v>
      </c>
      <c r="Y471" s="239">
        <v>1</v>
      </c>
      <c r="Z471" s="239">
        <v>2</v>
      </c>
      <c r="AB471" s="239">
        <v>2</v>
      </c>
      <c r="AC471" s="239">
        <v>98</v>
      </c>
      <c r="AD471" s="239" t="s">
        <v>2895</v>
      </c>
      <c r="AF471" s="239" t="s">
        <v>2874</v>
      </c>
      <c r="AG471" s="239">
        <v>7</v>
      </c>
      <c r="AH471" s="239">
        <v>2</v>
      </c>
      <c r="AI471" s="239">
        <v>3</v>
      </c>
      <c r="AJ471" s="239">
        <v>3</v>
      </c>
      <c r="AK471" s="239">
        <v>21</v>
      </c>
      <c r="AL471" s="239">
        <v>29</v>
      </c>
      <c r="AM471" s="239" t="s">
        <v>374</v>
      </c>
      <c r="AN471" s="239">
        <v>5</v>
      </c>
      <c r="AO471" s="239">
        <v>4</v>
      </c>
      <c r="AS471" s="239">
        <v>12</v>
      </c>
      <c r="AT471" s="239">
        <v>9</v>
      </c>
      <c r="AU471" s="239">
        <v>35</v>
      </c>
      <c r="AV471" s="239">
        <v>12</v>
      </c>
      <c r="AW471" s="239">
        <v>23</v>
      </c>
      <c r="AX471" s="239">
        <v>2</v>
      </c>
      <c r="AY471" s="239">
        <v>6</v>
      </c>
      <c r="AZ471" s="239">
        <v>3</v>
      </c>
      <c r="BA471" s="239">
        <v>24</v>
      </c>
      <c r="BB471" s="239">
        <v>31</v>
      </c>
      <c r="BC471" s="239" t="s">
        <v>374</v>
      </c>
      <c r="BD471" s="239">
        <v>5</v>
      </c>
      <c r="BE471" s="239">
        <v>1</v>
      </c>
      <c r="BI471" s="239">
        <v>12</v>
      </c>
      <c r="BJ471" s="239">
        <v>9</v>
      </c>
      <c r="BK471" s="239">
        <v>35</v>
      </c>
      <c r="BL471" s="239">
        <v>12</v>
      </c>
      <c r="BM471" s="239">
        <v>23</v>
      </c>
      <c r="CT471" s="239">
        <v>455839.95460735698</v>
      </c>
      <c r="CU471" s="239">
        <v>4978410.70179494</v>
      </c>
      <c r="CV471" s="239">
        <v>44.957761400000003</v>
      </c>
      <c r="CW471" s="239">
        <v>-93.559886669999997</v>
      </c>
      <c r="CX471" s="239" t="s">
        <v>379</v>
      </c>
      <c r="CY471" s="239" t="s">
        <v>3751</v>
      </c>
    </row>
    <row r="472" spans="1:103" x14ac:dyDescent="0.25">
      <c r="A472" s="239">
        <v>10794773</v>
      </c>
      <c r="B472" s="239">
        <v>4</v>
      </c>
      <c r="C472" s="239">
        <v>15</v>
      </c>
      <c r="D472" s="239">
        <v>11.644</v>
      </c>
      <c r="E472" s="239">
        <v>27</v>
      </c>
      <c r="F472" s="239" t="s">
        <v>3161</v>
      </c>
      <c r="H472" s="239" t="s">
        <v>374</v>
      </c>
      <c r="I472" s="239">
        <v>25</v>
      </c>
      <c r="K472" s="239">
        <v>362292</v>
      </c>
      <c r="L472" s="239">
        <v>121060045</v>
      </c>
      <c r="M472" s="239">
        <v>4</v>
      </c>
      <c r="N472" s="239">
        <v>14</v>
      </c>
      <c r="O472" s="239">
        <v>2012</v>
      </c>
      <c r="P472" s="239" t="s">
        <v>386</v>
      </c>
      <c r="Q472" s="239">
        <v>13</v>
      </c>
      <c r="S472" s="239">
        <v>5</v>
      </c>
      <c r="T472" s="239">
        <v>0</v>
      </c>
      <c r="U472" s="239">
        <v>1</v>
      </c>
      <c r="V472" s="239">
        <v>4</v>
      </c>
      <c r="W472" s="239">
        <v>69</v>
      </c>
      <c r="X472" s="239">
        <v>2</v>
      </c>
      <c r="Y472" s="239">
        <v>1</v>
      </c>
      <c r="Z472" s="239">
        <v>1</v>
      </c>
      <c r="AA472" s="239">
        <v>1</v>
      </c>
      <c r="AB472" s="239">
        <v>1</v>
      </c>
      <c r="AC472" s="239">
        <v>98</v>
      </c>
      <c r="AD472" s="239" t="s">
        <v>2929</v>
      </c>
      <c r="AE472" s="239" t="s">
        <v>3752</v>
      </c>
      <c r="AF472" s="239" t="s">
        <v>2874</v>
      </c>
      <c r="AG472" s="239">
        <v>3</v>
      </c>
      <c r="AH472" s="239">
        <v>2</v>
      </c>
      <c r="AI472" s="239">
        <v>2</v>
      </c>
      <c r="AJ472" s="239">
        <v>4</v>
      </c>
      <c r="AK472" s="239">
        <v>21</v>
      </c>
      <c r="AL472" s="239">
        <v>42</v>
      </c>
      <c r="AM472" s="239" t="s">
        <v>374</v>
      </c>
      <c r="AN472" s="239">
        <v>1</v>
      </c>
      <c r="AO472" s="239">
        <v>18</v>
      </c>
      <c r="AP472" s="239">
        <v>15</v>
      </c>
      <c r="AS472" s="239">
        <v>7</v>
      </c>
      <c r="AT472" s="239">
        <v>98</v>
      </c>
      <c r="AU472" s="239">
        <v>40</v>
      </c>
      <c r="AV472" s="239">
        <v>11</v>
      </c>
      <c r="AW472" s="239">
        <v>21</v>
      </c>
      <c r="CT472" s="239">
        <v>455859</v>
      </c>
      <c r="CU472" s="239">
        <v>4978437</v>
      </c>
      <c r="CV472" s="239">
        <v>44.957996299999998</v>
      </c>
      <c r="CW472" s="239">
        <v>-93.559651799999997</v>
      </c>
      <c r="CX472" s="239" t="s">
        <v>379</v>
      </c>
      <c r="CY472" s="239" t="s">
        <v>3753</v>
      </c>
    </row>
    <row r="473" spans="1:103" x14ac:dyDescent="0.25">
      <c r="A473" s="239">
        <v>740731</v>
      </c>
      <c r="B473" s="239">
        <v>4</v>
      </c>
      <c r="C473" s="239">
        <v>15</v>
      </c>
      <c r="D473" s="239">
        <v>11.645</v>
      </c>
      <c r="E473" s="239">
        <v>27</v>
      </c>
      <c r="F473" s="239" t="s">
        <v>3161</v>
      </c>
      <c r="H473" s="239" t="s">
        <v>374</v>
      </c>
      <c r="I473" s="239">
        <v>25</v>
      </c>
      <c r="K473" s="239">
        <v>190007463</v>
      </c>
      <c r="M473" s="239">
        <v>8</v>
      </c>
      <c r="N473" s="239">
        <v>16</v>
      </c>
      <c r="O473" s="239">
        <v>2019</v>
      </c>
      <c r="P473" s="239" t="s">
        <v>383</v>
      </c>
      <c r="Q473" s="239">
        <v>13</v>
      </c>
      <c r="R473" s="239">
        <v>98</v>
      </c>
      <c r="S473" s="239">
        <v>5</v>
      </c>
      <c r="T473" s="239">
        <v>0</v>
      </c>
      <c r="U473" s="239">
        <v>1</v>
      </c>
      <c r="W473" s="239">
        <v>89</v>
      </c>
      <c r="X473" s="239">
        <v>10</v>
      </c>
      <c r="Y473" s="239">
        <v>1</v>
      </c>
      <c r="Z473" s="239">
        <v>1</v>
      </c>
      <c r="AB473" s="239">
        <v>1</v>
      </c>
      <c r="AC473" s="239">
        <v>98</v>
      </c>
      <c r="AD473" s="239" t="s">
        <v>2895</v>
      </c>
      <c r="AF473" s="239" t="s">
        <v>2874</v>
      </c>
      <c r="AG473" s="239">
        <v>4</v>
      </c>
      <c r="AH473" s="239">
        <v>2</v>
      </c>
      <c r="AI473" s="239">
        <v>49</v>
      </c>
      <c r="AJ473" s="239">
        <v>3</v>
      </c>
      <c r="AK473" s="239">
        <v>24</v>
      </c>
      <c r="AL473" s="239">
        <v>29</v>
      </c>
      <c r="AM473" s="239" t="s">
        <v>374</v>
      </c>
      <c r="AN473" s="239">
        <v>5</v>
      </c>
      <c r="AO473" s="239">
        <v>72</v>
      </c>
      <c r="AS473" s="239">
        <v>12</v>
      </c>
      <c r="AT473" s="239">
        <v>9</v>
      </c>
      <c r="AU473" s="239">
        <v>35</v>
      </c>
      <c r="AV473" s="239">
        <v>11</v>
      </c>
      <c r="AW473" s="239">
        <v>21</v>
      </c>
      <c r="CT473" s="239">
        <v>455862.17965180799</v>
      </c>
      <c r="CU473" s="239">
        <v>4978436.3664295999</v>
      </c>
      <c r="CV473" s="239">
        <v>44.957993799999997</v>
      </c>
      <c r="CW473" s="239">
        <v>-93.559607139999997</v>
      </c>
      <c r="CX473" s="239" t="s">
        <v>379</v>
      </c>
      <c r="CY473" s="239" t="s">
        <v>3754</v>
      </c>
    </row>
    <row r="474" spans="1:103" x14ac:dyDescent="0.25">
      <c r="A474" s="239">
        <v>708237</v>
      </c>
      <c r="B474" s="239">
        <v>4</v>
      </c>
      <c r="C474" s="239">
        <v>15</v>
      </c>
      <c r="D474" s="239">
        <v>11.712999999999999</v>
      </c>
      <c r="E474" s="239">
        <v>27</v>
      </c>
      <c r="F474" s="239" t="s">
        <v>3161</v>
      </c>
      <c r="H474" s="239" t="s">
        <v>374</v>
      </c>
      <c r="I474" s="239">
        <v>25</v>
      </c>
      <c r="K474" s="239" t="s">
        <v>3755</v>
      </c>
      <c r="M474" s="239">
        <v>5</v>
      </c>
      <c r="N474" s="239">
        <v>7</v>
      </c>
      <c r="O474" s="239">
        <v>2019</v>
      </c>
      <c r="P474" s="239" t="s">
        <v>391</v>
      </c>
      <c r="Q474" s="239">
        <v>6</v>
      </c>
      <c r="R474" s="239" t="s">
        <v>376</v>
      </c>
      <c r="S474" s="239">
        <v>4</v>
      </c>
      <c r="T474" s="239">
        <v>0</v>
      </c>
      <c r="U474" s="239">
        <v>2</v>
      </c>
      <c r="V474" s="239">
        <v>5</v>
      </c>
      <c r="W474" s="239">
        <v>10</v>
      </c>
      <c r="X474" s="239">
        <v>2</v>
      </c>
      <c r="Y474" s="239">
        <v>1</v>
      </c>
      <c r="Z474" s="239">
        <v>1</v>
      </c>
      <c r="AB474" s="239">
        <v>1</v>
      </c>
      <c r="AC474" s="239">
        <v>98</v>
      </c>
      <c r="AD474" s="239" t="s">
        <v>2895</v>
      </c>
      <c r="AF474" s="239" t="s">
        <v>2874</v>
      </c>
      <c r="AG474" s="239">
        <v>10</v>
      </c>
      <c r="AH474" s="239">
        <v>2</v>
      </c>
      <c r="AI474" s="239">
        <v>2</v>
      </c>
      <c r="AJ474" s="239">
        <v>4</v>
      </c>
      <c r="AK474" s="239">
        <v>21</v>
      </c>
      <c r="AL474" s="239">
        <v>24</v>
      </c>
      <c r="AM474" s="239" t="s">
        <v>374</v>
      </c>
      <c r="AN474" s="239">
        <v>5</v>
      </c>
      <c r="AO474" s="239">
        <v>68</v>
      </c>
      <c r="AP474" s="239">
        <v>70</v>
      </c>
      <c r="AS474" s="239">
        <v>12</v>
      </c>
      <c r="AT474" s="239">
        <v>9</v>
      </c>
      <c r="AU474" s="239">
        <v>35</v>
      </c>
      <c r="AV474" s="239">
        <v>13</v>
      </c>
      <c r="AW474" s="239">
        <v>21</v>
      </c>
      <c r="AX474" s="239">
        <v>2</v>
      </c>
      <c r="AY474" s="239">
        <v>2</v>
      </c>
      <c r="AZ474" s="239">
        <v>3</v>
      </c>
      <c r="BA474" s="239">
        <v>21</v>
      </c>
      <c r="BB474" s="239">
        <v>23</v>
      </c>
      <c r="BC474" s="239" t="s">
        <v>374</v>
      </c>
      <c r="BD474" s="239">
        <v>5</v>
      </c>
      <c r="BE474" s="239">
        <v>1</v>
      </c>
      <c r="BI474" s="239">
        <v>12</v>
      </c>
      <c r="BJ474" s="239">
        <v>9</v>
      </c>
      <c r="BK474" s="239">
        <v>35</v>
      </c>
      <c r="BL474" s="239">
        <v>12</v>
      </c>
      <c r="BM474" s="239">
        <v>21</v>
      </c>
      <c r="CT474" s="239">
        <v>455913.64121306402</v>
      </c>
      <c r="CU474" s="239">
        <v>4978532.58676227</v>
      </c>
      <c r="CV474" s="239">
        <v>44.958863129999997</v>
      </c>
      <c r="CW474" s="239">
        <v>-93.558963120000001</v>
      </c>
      <c r="CX474" s="239" t="s">
        <v>379</v>
      </c>
      <c r="CY474" s="239" t="s">
        <v>3756</v>
      </c>
    </row>
    <row r="475" spans="1:103" x14ac:dyDescent="0.25">
      <c r="A475" s="239">
        <v>346847</v>
      </c>
      <c r="B475" s="239">
        <v>4</v>
      </c>
      <c r="C475" s="239">
        <v>15</v>
      </c>
      <c r="D475" s="239">
        <v>11.715999999999999</v>
      </c>
      <c r="E475" s="239">
        <v>27</v>
      </c>
      <c r="F475" s="239" t="s">
        <v>3161</v>
      </c>
      <c r="H475" s="239" t="s">
        <v>374</v>
      </c>
      <c r="I475" s="239">
        <v>25</v>
      </c>
      <c r="K475" s="239">
        <v>16004479</v>
      </c>
      <c r="M475" s="239">
        <v>5</v>
      </c>
      <c r="N475" s="239">
        <v>5</v>
      </c>
      <c r="O475" s="239">
        <v>2016</v>
      </c>
      <c r="P475" s="239" t="s">
        <v>416</v>
      </c>
      <c r="Q475" s="239">
        <v>8</v>
      </c>
      <c r="R475" s="239">
        <v>98</v>
      </c>
      <c r="S475" s="239">
        <v>3</v>
      </c>
      <c r="T475" s="239">
        <v>0</v>
      </c>
      <c r="U475" s="239">
        <v>1</v>
      </c>
      <c r="W475" s="239">
        <v>25</v>
      </c>
      <c r="X475" s="239">
        <v>2</v>
      </c>
      <c r="Y475" s="239">
        <v>1</v>
      </c>
      <c r="Z475" s="239">
        <v>1</v>
      </c>
      <c r="AB475" s="239">
        <v>1</v>
      </c>
      <c r="AC475" s="239">
        <v>6</v>
      </c>
      <c r="AD475" s="239" t="s">
        <v>2895</v>
      </c>
      <c r="AF475" s="239" t="s">
        <v>2874</v>
      </c>
      <c r="AG475" s="239">
        <v>1</v>
      </c>
      <c r="AH475" s="239">
        <v>2</v>
      </c>
      <c r="AI475" s="239">
        <v>2</v>
      </c>
      <c r="AJ475" s="239">
        <v>3</v>
      </c>
      <c r="AK475" s="239">
        <v>21</v>
      </c>
      <c r="AL475" s="239">
        <v>46</v>
      </c>
      <c r="AM475" s="239" t="s">
        <v>374</v>
      </c>
      <c r="AN475" s="239">
        <v>7</v>
      </c>
      <c r="AO475" s="239">
        <v>90</v>
      </c>
      <c r="AS475" s="239">
        <v>12</v>
      </c>
      <c r="AT475" s="239">
        <v>98</v>
      </c>
      <c r="AU475" s="239">
        <v>35</v>
      </c>
      <c r="AV475" s="239">
        <v>11</v>
      </c>
      <c r="AW475" s="239">
        <v>21</v>
      </c>
      <c r="AX475" s="239">
        <v>5</v>
      </c>
      <c r="BB475" s="239">
        <v>54</v>
      </c>
      <c r="BC475" s="239" t="s">
        <v>374</v>
      </c>
      <c r="BD475" s="239">
        <v>5</v>
      </c>
      <c r="BE475" s="239">
        <v>22</v>
      </c>
      <c r="BG475" s="239">
        <v>40</v>
      </c>
      <c r="BH475" s="239">
        <v>7</v>
      </c>
      <c r="CT475" s="239">
        <v>455917.21309520799</v>
      </c>
      <c r="CU475" s="239">
        <v>4978530.7698354702</v>
      </c>
      <c r="CV475" s="239">
        <v>44.958846989999998</v>
      </c>
      <c r="CW475" s="239">
        <v>-93.558917679999993</v>
      </c>
      <c r="CX475" s="239" t="s">
        <v>379</v>
      </c>
      <c r="CY475" s="239" t="s">
        <v>3757</v>
      </c>
    </row>
    <row r="476" spans="1:103" x14ac:dyDescent="0.25">
      <c r="A476" s="239">
        <v>10905273</v>
      </c>
      <c r="B476" s="239">
        <v>4</v>
      </c>
      <c r="C476" s="239">
        <v>15</v>
      </c>
      <c r="D476" s="239">
        <v>11.756</v>
      </c>
      <c r="E476" s="239">
        <v>27</v>
      </c>
      <c r="F476" s="239" t="s">
        <v>3161</v>
      </c>
      <c r="H476" s="239" t="s">
        <v>374</v>
      </c>
      <c r="I476" s="239">
        <v>25</v>
      </c>
      <c r="K476" s="239" t="s">
        <v>3758</v>
      </c>
      <c r="L476" s="239">
        <v>133080069</v>
      </c>
      <c r="M476" s="239">
        <v>11</v>
      </c>
      <c r="N476" s="239">
        <v>4</v>
      </c>
      <c r="O476" s="239">
        <v>2013</v>
      </c>
      <c r="P476" s="239" t="s">
        <v>381</v>
      </c>
      <c r="Q476" s="239">
        <v>12</v>
      </c>
      <c r="S476" s="239">
        <v>5</v>
      </c>
      <c r="T476" s="239">
        <v>0</v>
      </c>
      <c r="U476" s="239">
        <v>1</v>
      </c>
      <c r="V476" s="239">
        <v>7</v>
      </c>
      <c r="W476" s="239">
        <v>69</v>
      </c>
      <c r="X476" s="239">
        <v>2</v>
      </c>
      <c r="Y476" s="239">
        <v>1</v>
      </c>
      <c r="Z476" s="239">
        <v>2</v>
      </c>
      <c r="AA476" s="239">
        <v>2</v>
      </c>
      <c r="AB476" s="239">
        <v>2</v>
      </c>
      <c r="AC476" s="239">
        <v>98</v>
      </c>
      <c r="AD476" s="239" t="s">
        <v>3759</v>
      </c>
      <c r="AF476" s="239" t="s">
        <v>2874</v>
      </c>
      <c r="AG476" s="239">
        <v>3</v>
      </c>
      <c r="AH476" s="239">
        <v>2</v>
      </c>
      <c r="AI476" s="239">
        <v>1</v>
      </c>
      <c r="AJ476" s="239">
        <v>2</v>
      </c>
      <c r="AK476" s="239">
        <v>21</v>
      </c>
      <c r="AL476" s="239">
        <v>51</v>
      </c>
      <c r="AM476" s="239" t="s">
        <v>374</v>
      </c>
      <c r="AN476" s="239">
        <v>5</v>
      </c>
      <c r="AO476" s="239">
        <v>15</v>
      </c>
      <c r="AP476" s="239">
        <v>21</v>
      </c>
      <c r="AS476" s="239">
        <v>7</v>
      </c>
      <c r="AT476" s="239">
        <v>98</v>
      </c>
      <c r="AU476" s="239">
        <v>35</v>
      </c>
      <c r="AV476" s="239">
        <v>10</v>
      </c>
      <c r="AW476" s="239">
        <v>21</v>
      </c>
      <c r="CT476" s="239">
        <v>455940</v>
      </c>
      <c r="CU476" s="239">
        <v>4978597</v>
      </c>
      <c r="CV476" s="239">
        <v>44.9594418</v>
      </c>
      <c r="CW476" s="239">
        <v>-93.558633099999994</v>
      </c>
      <c r="CX476" s="239" t="s">
        <v>379</v>
      </c>
      <c r="CY476" s="239" t="s">
        <v>3760</v>
      </c>
    </row>
    <row r="477" spans="1:103" x14ac:dyDescent="0.25">
      <c r="A477" s="239">
        <v>600179</v>
      </c>
      <c r="B477" s="239">
        <v>4</v>
      </c>
      <c r="C477" s="239">
        <v>15</v>
      </c>
      <c r="D477" s="239">
        <v>11.791</v>
      </c>
      <c r="E477" s="239">
        <v>27</v>
      </c>
      <c r="F477" s="239" t="s">
        <v>3161</v>
      </c>
      <c r="H477" s="239" t="s">
        <v>374</v>
      </c>
      <c r="I477" s="239">
        <v>25</v>
      </c>
      <c r="K477" s="239">
        <v>18005339</v>
      </c>
      <c r="M477" s="239">
        <v>5</v>
      </c>
      <c r="N477" s="239">
        <v>27</v>
      </c>
      <c r="O477" s="239">
        <v>2018</v>
      </c>
      <c r="P477" s="239" t="s">
        <v>389</v>
      </c>
      <c r="Q477" s="239">
        <v>20</v>
      </c>
      <c r="R477" s="239" t="s">
        <v>393</v>
      </c>
      <c r="S477" s="239">
        <v>3</v>
      </c>
      <c r="T477" s="239">
        <v>0</v>
      </c>
      <c r="U477" s="239">
        <v>2</v>
      </c>
      <c r="V477" s="239">
        <v>12</v>
      </c>
      <c r="W477" s="239">
        <v>10</v>
      </c>
      <c r="X477" s="239">
        <v>2</v>
      </c>
      <c r="Y477" s="239">
        <v>3</v>
      </c>
      <c r="Z477" s="239">
        <v>1</v>
      </c>
      <c r="AB477" s="239">
        <v>1</v>
      </c>
      <c r="AC477" s="239">
        <v>98</v>
      </c>
      <c r="AD477" s="239" t="s">
        <v>2895</v>
      </c>
      <c r="AF477" s="239" t="s">
        <v>2874</v>
      </c>
      <c r="AG477" s="239">
        <v>7</v>
      </c>
      <c r="AH477" s="239">
        <v>2</v>
      </c>
      <c r="AI477" s="239">
        <v>2</v>
      </c>
      <c r="AJ477" s="239">
        <v>3</v>
      </c>
      <c r="AK477" s="239">
        <v>26</v>
      </c>
      <c r="AL477" s="239">
        <v>63</v>
      </c>
      <c r="AM477" s="239" t="s">
        <v>374</v>
      </c>
      <c r="AN477" s="239">
        <v>5</v>
      </c>
      <c r="AO477" s="239">
        <v>1</v>
      </c>
      <c r="AS477" s="239">
        <v>12</v>
      </c>
      <c r="AT477" s="239">
        <v>90</v>
      </c>
      <c r="AU477" s="239">
        <v>35</v>
      </c>
      <c r="AV477" s="239">
        <v>11</v>
      </c>
      <c r="AW477" s="239">
        <v>21</v>
      </c>
      <c r="AX477" s="239">
        <v>2</v>
      </c>
      <c r="AY477" s="239">
        <v>2</v>
      </c>
      <c r="AZ477" s="239">
        <v>3</v>
      </c>
      <c r="BA477" s="239">
        <v>21</v>
      </c>
      <c r="BB477" s="239">
        <v>24</v>
      </c>
      <c r="BC477" s="239" t="s">
        <v>384</v>
      </c>
      <c r="BD477" s="239">
        <v>10</v>
      </c>
      <c r="BE477" s="239">
        <v>70</v>
      </c>
      <c r="BI477" s="239">
        <v>12</v>
      </c>
      <c r="BJ477" s="239">
        <v>90</v>
      </c>
      <c r="BK477" s="239">
        <v>35</v>
      </c>
      <c r="BL477" s="239">
        <v>11</v>
      </c>
      <c r="BM477" s="239">
        <v>21</v>
      </c>
      <c r="CT477" s="239">
        <v>455956.23921492702</v>
      </c>
      <c r="CU477" s="239">
        <v>4978649.6210227702</v>
      </c>
      <c r="CV477" s="239">
        <v>44.959919259999999</v>
      </c>
      <c r="CW477" s="239">
        <v>-93.558433269999995</v>
      </c>
      <c r="CX477" s="239" t="s">
        <v>379</v>
      </c>
      <c r="CY477" s="239" t="s">
        <v>3761</v>
      </c>
    </row>
    <row r="478" spans="1:103" x14ac:dyDescent="0.25">
      <c r="A478" s="239">
        <v>10811595</v>
      </c>
      <c r="B478" s="239">
        <v>4</v>
      </c>
      <c r="C478" s="239">
        <v>15</v>
      </c>
      <c r="D478" s="239">
        <v>11.797000000000001</v>
      </c>
      <c r="E478" s="239">
        <v>27</v>
      </c>
      <c r="F478" s="239" t="s">
        <v>3161</v>
      </c>
      <c r="H478" s="239" t="s">
        <v>374</v>
      </c>
      <c r="I478" s="239">
        <v>25</v>
      </c>
      <c r="K478" s="239" t="s">
        <v>3762</v>
      </c>
      <c r="L478" s="239">
        <v>122920130</v>
      </c>
      <c r="M478" s="239">
        <v>10</v>
      </c>
      <c r="N478" s="239">
        <v>18</v>
      </c>
      <c r="O478" s="239">
        <v>2012</v>
      </c>
      <c r="P478" s="239" t="s">
        <v>416</v>
      </c>
      <c r="Q478" s="239">
        <v>15</v>
      </c>
      <c r="S478" s="239">
        <v>5</v>
      </c>
      <c r="T478" s="239">
        <v>0</v>
      </c>
      <c r="U478" s="239">
        <v>2</v>
      </c>
      <c r="V478" s="239">
        <v>1</v>
      </c>
      <c r="W478" s="239">
        <v>10</v>
      </c>
      <c r="X478" s="239">
        <v>90</v>
      </c>
      <c r="Y478" s="239">
        <v>1</v>
      </c>
      <c r="Z478" s="239">
        <v>2</v>
      </c>
      <c r="AB478" s="239">
        <v>2</v>
      </c>
      <c r="AC478" s="239">
        <v>98</v>
      </c>
      <c r="AD478" s="239" t="s">
        <v>2893</v>
      </c>
      <c r="AE478" s="239" t="s">
        <v>3763</v>
      </c>
      <c r="AF478" s="239" t="s">
        <v>2874</v>
      </c>
      <c r="AG478" s="239">
        <v>7</v>
      </c>
      <c r="AH478" s="239">
        <v>2</v>
      </c>
      <c r="AI478" s="239">
        <v>2</v>
      </c>
      <c r="AJ478" s="239">
        <v>3</v>
      </c>
      <c r="AK478" s="239">
        <v>8</v>
      </c>
      <c r="AL478" s="239">
        <v>56</v>
      </c>
      <c r="AM478" s="239" t="s">
        <v>384</v>
      </c>
      <c r="AN478" s="239">
        <v>5</v>
      </c>
      <c r="AO478" s="239">
        <v>1</v>
      </c>
      <c r="AS478" s="239">
        <v>7</v>
      </c>
      <c r="AT478" s="239">
        <v>98</v>
      </c>
      <c r="AU478" s="239">
        <v>35</v>
      </c>
      <c r="AV478" s="239">
        <v>10</v>
      </c>
      <c r="AW478" s="239">
        <v>21</v>
      </c>
      <c r="AX478" s="239">
        <v>2</v>
      </c>
      <c r="AY478" s="239">
        <v>2</v>
      </c>
      <c r="AZ478" s="239">
        <v>3</v>
      </c>
      <c r="BA478" s="239">
        <v>21</v>
      </c>
      <c r="BB478" s="239">
        <v>28</v>
      </c>
      <c r="BC478" s="239" t="s">
        <v>374</v>
      </c>
      <c r="BD478" s="239">
        <v>5</v>
      </c>
      <c r="BI478" s="239">
        <v>7</v>
      </c>
      <c r="BJ478" s="239">
        <v>98</v>
      </c>
      <c r="BK478" s="239">
        <v>35</v>
      </c>
      <c r="BL478" s="239">
        <v>10</v>
      </c>
      <c r="BM478" s="239">
        <v>21</v>
      </c>
      <c r="CT478" s="239">
        <v>455962</v>
      </c>
      <c r="CU478" s="239">
        <v>4978659</v>
      </c>
      <c r="CV478" s="239">
        <v>44.960006300000003</v>
      </c>
      <c r="CW478" s="239">
        <v>-93.558356900000007</v>
      </c>
      <c r="CX478" s="239" t="s">
        <v>379</v>
      </c>
      <c r="CY478" s="239" t="s">
        <v>3764</v>
      </c>
    </row>
    <row r="479" spans="1:103" x14ac:dyDescent="0.25">
      <c r="A479" s="239">
        <v>10912593</v>
      </c>
      <c r="B479" s="239">
        <v>4</v>
      </c>
      <c r="C479" s="239">
        <v>15</v>
      </c>
      <c r="D479" s="239">
        <v>11.797000000000001</v>
      </c>
      <c r="E479" s="239">
        <v>27</v>
      </c>
      <c r="F479" s="239" t="s">
        <v>3161</v>
      </c>
      <c r="H479" s="239" t="s">
        <v>374</v>
      </c>
      <c r="I479" s="239">
        <v>25</v>
      </c>
      <c r="K479" s="239">
        <v>13016600</v>
      </c>
      <c r="L479" s="239">
        <v>133390005</v>
      </c>
      <c r="M479" s="239">
        <v>12</v>
      </c>
      <c r="N479" s="239">
        <v>4</v>
      </c>
      <c r="O479" s="239">
        <v>2013</v>
      </c>
      <c r="P479" s="239" t="s">
        <v>375</v>
      </c>
      <c r="Q479" s="239">
        <v>16</v>
      </c>
      <c r="R479" s="239" t="s">
        <v>393</v>
      </c>
      <c r="S479" s="239">
        <v>5</v>
      </c>
      <c r="T479" s="239">
        <v>0</v>
      </c>
      <c r="U479" s="239">
        <v>1</v>
      </c>
      <c r="V479" s="239">
        <v>4</v>
      </c>
      <c r="W479" s="239">
        <v>75</v>
      </c>
      <c r="X479" s="239">
        <v>2</v>
      </c>
      <c r="Y479" s="239">
        <v>3</v>
      </c>
      <c r="Z479" s="239">
        <v>4</v>
      </c>
      <c r="AA479" s="239">
        <v>2</v>
      </c>
      <c r="AB479" s="239">
        <v>3</v>
      </c>
      <c r="AC479" s="239">
        <v>98</v>
      </c>
      <c r="AD479" s="239" t="s">
        <v>3765</v>
      </c>
      <c r="AE479" s="239" t="s">
        <v>3766</v>
      </c>
      <c r="AF479" s="239" t="s">
        <v>2874</v>
      </c>
      <c r="AG479" s="239">
        <v>3</v>
      </c>
      <c r="AH479" s="239">
        <v>2</v>
      </c>
      <c r="AI479" s="239">
        <v>2</v>
      </c>
      <c r="AJ479" s="239">
        <v>3</v>
      </c>
      <c r="AK479" s="239">
        <v>21</v>
      </c>
      <c r="AL479" s="239">
        <v>59</v>
      </c>
      <c r="AM479" s="239" t="s">
        <v>374</v>
      </c>
      <c r="AN479" s="239">
        <v>5</v>
      </c>
      <c r="AS479" s="239">
        <v>7</v>
      </c>
      <c r="AT479" s="239">
        <v>98</v>
      </c>
      <c r="AU479" s="239">
        <v>35</v>
      </c>
      <c r="AV479" s="239">
        <v>10</v>
      </c>
      <c r="AW479" s="239">
        <v>21</v>
      </c>
      <c r="CT479" s="239">
        <v>455962</v>
      </c>
      <c r="CU479" s="239">
        <v>4978659</v>
      </c>
      <c r="CV479" s="239">
        <v>44.960006300000003</v>
      </c>
      <c r="CW479" s="239">
        <v>-93.558356900000007</v>
      </c>
      <c r="CX479" s="239" t="s">
        <v>379</v>
      </c>
      <c r="CY479" s="239" t="s">
        <v>3767</v>
      </c>
    </row>
    <row r="480" spans="1:103" x14ac:dyDescent="0.25">
      <c r="A480" s="239">
        <v>607326</v>
      </c>
      <c r="B480" s="239">
        <v>4</v>
      </c>
      <c r="C480" s="239">
        <v>15</v>
      </c>
      <c r="D480" s="239">
        <v>11.804</v>
      </c>
      <c r="E480" s="239">
        <v>27</v>
      </c>
      <c r="F480" s="239" t="s">
        <v>3161</v>
      </c>
      <c r="H480" s="239" t="s">
        <v>374</v>
      </c>
      <c r="I480" s="239">
        <v>25</v>
      </c>
      <c r="K480" s="239">
        <v>18006818</v>
      </c>
      <c r="M480" s="239">
        <v>6</v>
      </c>
      <c r="N480" s="239">
        <v>28</v>
      </c>
      <c r="O480" s="239">
        <v>2018</v>
      </c>
      <c r="P480" s="239" t="s">
        <v>416</v>
      </c>
      <c r="Q480" s="239">
        <v>7</v>
      </c>
      <c r="R480" s="239" t="s">
        <v>393</v>
      </c>
      <c r="S480" s="239">
        <v>3</v>
      </c>
      <c r="T480" s="239">
        <v>0</v>
      </c>
      <c r="U480" s="239">
        <v>1</v>
      </c>
      <c r="W480" s="239">
        <v>69</v>
      </c>
      <c r="X480" s="239">
        <v>90</v>
      </c>
      <c r="Y480" s="239">
        <v>1</v>
      </c>
      <c r="Z480" s="239">
        <v>1</v>
      </c>
      <c r="AB480" s="239">
        <v>1</v>
      </c>
      <c r="AC480" s="239">
        <v>98</v>
      </c>
      <c r="AD480" s="239" t="s">
        <v>2895</v>
      </c>
      <c r="AF480" s="239" t="s">
        <v>2874</v>
      </c>
      <c r="AG480" s="239">
        <v>3</v>
      </c>
      <c r="AH480" s="239">
        <v>2</v>
      </c>
      <c r="AI480" s="239">
        <v>4</v>
      </c>
      <c r="AJ480" s="239">
        <v>3</v>
      </c>
      <c r="AK480" s="239">
        <v>21</v>
      </c>
      <c r="AL480" s="239">
        <v>40</v>
      </c>
      <c r="AM480" s="239" t="s">
        <v>374</v>
      </c>
      <c r="AN480" s="239">
        <v>5</v>
      </c>
      <c r="AO480" s="239">
        <v>74</v>
      </c>
      <c r="AP480" s="239">
        <v>71</v>
      </c>
      <c r="AS480" s="239">
        <v>12</v>
      </c>
      <c r="AT480" s="239">
        <v>90</v>
      </c>
      <c r="AU480" s="239">
        <v>35</v>
      </c>
      <c r="AV480" s="239">
        <v>11</v>
      </c>
      <c r="AW480" s="239">
        <v>21</v>
      </c>
      <c r="CT480" s="239">
        <v>455970.12986770802</v>
      </c>
      <c r="CU480" s="239">
        <v>4978667.4220390096</v>
      </c>
      <c r="CV480" s="239">
        <v>44.960080359999999</v>
      </c>
      <c r="CW480" s="239">
        <v>-93.558258719999998</v>
      </c>
      <c r="CX480" s="239" t="s">
        <v>379</v>
      </c>
      <c r="CY480" s="239" t="s">
        <v>3768</v>
      </c>
    </row>
    <row r="481" spans="1:103" x14ac:dyDescent="0.25">
      <c r="A481" s="239">
        <v>803211</v>
      </c>
      <c r="B481" s="239">
        <v>4</v>
      </c>
      <c r="C481" s="239">
        <v>15</v>
      </c>
      <c r="D481" s="239">
        <v>11.804</v>
      </c>
      <c r="E481" s="239">
        <v>27</v>
      </c>
      <c r="F481" s="239" t="s">
        <v>3161</v>
      </c>
      <c r="H481" s="239" t="s">
        <v>374</v>
      </c>
      <c r="I481" s="239">
        <v>25</v>
      </c>
      <c r="K481" s="239" t="s">
        <v>3769</v>
      </c>
      <c r="L481" s="239">
        <v>200690120</v>
      </c>
      <c r="M481" s="239">
        <v>3</v>
      </c>
      <c r="N481" s="239">
        <v>9</v>
      </c>
      <c r="O481" s="239">
        <v>2020</v>
      </c>
      <c r="P481" s="239" t="s">
        <v>381</v>
      </c>
      <c r="Q481" s="239">
        <v>10</v>
      </c>
      <c r="S481" s="239">
        <v>4</v>
      </c>
      <c r="T481" s="239">
        <v>0</v>
      </c>
      <c r="U481" s="239">
        <v>1</v>
      </c>
      <c r="V481" s="239">
        <v>90</v>
      </c>
      <c r="W481" s="239">
        <v>10</v>
      </c>
      <c r="X481" s="239">
        <v>2</v>
      </c>
      <c r="Y481" s="239">
        <v>1</v>
      </c>
      <c r="Z481" s="239">
        <v>1</v>
      </c>
      <c r="AB481" s="239">
        <v>1</v>
      </c>
      <c r="AC481" s="239">
        <v>98</v>
      </c>
      <c r="AD481" s="239" t="s">
        <v>2895</v>
      </c>
      <c r="AF481" s="239" t="s">
        <v>2874</v>
      </c>
      <c r="AG481" s="239">
        <v>4</v>
      </c>
      <c r="AH481" s="239">
        <v>2</v>
      </c>
      <c r="AI481" s="239">
        <v>2</v>
      </c>
      <c r="AJ481" s="239">
        <v>3</v>
      </c>
      <c r="AK481" s="239">
        <v>21</v>
      </c>
      <c r="AL481" s="239">
        <v>27</v>
      </c>
      <c r="AM481" s="239" t="s">
        <v>374</v>
      </c>
      <c r="AN481" s="239">
        <v>11</v>
      </c>
      <c r="AO481" s="239">
        <v>70</v>
      </c>
      <c r="AS481" s="239">
        <v>12</v>
      </c>
      <c r="AT481" s="239">
        <v>9</v>
      </c>
      <c r="AU481" s="239">
        <v>40</v>
      </c>
      <c r="AV481" s="239">
        <v>11</v>
      </c>
      <c r="AW481" s="239">
        <v>21</v>
      </c>
      <c r="CT481" s="239">
        <v>455957.867431794</v>
      </c>
      <c r="CU481" s="239">
        <v>4978670.5231479099</v>
      </c>
      <c r="CV481" s="239">
        <v>44.96010751</v>
      </c>
      <c r="CW481" s="239">
        <v>-93.558414459999995</v>
      </c>
      <c r="CX481" s="239" t="s">
        <v>379</v>
      </c>
      <c r="CY481" s="239" t="s">
        <v>3770</v>
      </c>
    </row>
    <row r="482" spans="1:103" x14ac:dyDescent="0.25">
      <c r="A482" s="239">
        <v>11054478</v>
      </c>
      <c r="B482" s="239">
        <v>4</v>
      </c>
      <c r="C482" s="239">
        <v>15</v>
      </c>
      <c r="D482" s="239">
        <v>11.807</v>
      </c>
      <c r="E482" s="239">
        <v>27</v>
      </c>
      <c r="F482" s="239" t="s">
        <v>3161</v>
      </c>
      <c r="H482" s="239" t="s">
        <v>374</v>
      </c>
      <c r="I482" s="239">
        <v>25</v>
      </c>
      <c r="K482" s="239">
        <v>15009539</v>
      </c>
      <c r="L482" s="239">
        <v>152270085</v>
      </c>
      <c r="M482" s="239">
        <v>8</v>
      </c>
      <c r="N482" s="239">
        <v>15</v>
      </c>
      <c r="O482" s="239">
        <v>2015</v>
      </c>
      <c r="P482" s="239" t="s">
        <v>386</v>
      </c>
      <c r="Q482" s="239">
        <v>12</v>
      </c>
      <c r="S482" s="239">
        <v>5</v>
      </c>
      <c r="T482" s="239">
        <v>0</v>
      </c>
      <c r="U482" s="239">
        <v>1</v>
      </c>
      <c r="V482" s="239">
        <v>7</v>
      </c>
      <c r="W482" s="239">
        <v>27</v>
      </c>
      <c r="X482" s="239">
        <v>2</v>
      </c>
      <c r="Y482" s="239">
        <v>1</v>
      </c>
      <c r="Z482" s="239">
        <v>1</v>
      </c>
      <c r="AA482" s="239">
        <v>90</v>
      </c>
      <c r="AB482" s="239">
        <v>1</v>
      </c>
      <c r="AC482" s="239">
        <v>98</v>
      </c>
      <c r="AD482" s="239" t="s">
        <v>3771</v>
      </c>
      <c r="AE482" s="239" t="s">
        <v>3459</v>
      </c>
      <c r="AF482" s="239" t="s">
        <v>2874</v>
      </c>
      <c r="AG482" s="239">
        <v>3</v>
      </c>
      <c r="AH482" s="239">
        <v>2</v>
      </c>
      <c r="AI482" s="239">
        <v>2</v>
      </c>
      <c r="AJ482" s="239">
        <v>4</v>
      </c>
      <c r="AK482" s="239">
        <v>21</v>
      </c>
      <c r="AL482" s="239">
        <v>25</v>
      </c>
      <c r="AM482" s="239" t="s">
        <v>374</v>
      </c>
      <c r="AN482" s="239">
        <v>5</v>
      </c>
      <c r="AO482" s="239">
        <v>15</v>
      </c>
      <c r="AP482" s="239">
        <v>21</v>
      </c>
      <c r="AS482" s="239">
        <v>7</v>
      </c>
      <c r="AT482" s="239">
        <v>98</v>
      </c>
      <c r="AU482" s="239">
        <v>40</v>
      </c>
      <c r="AV482" s="239">
        <v>11</v>
      </c>
      <c r="AW482" s="239">
        <v>21</v>
      </c>
      <c r="CT482" s="239">
        <v>455967</v>
      </c>
      <c r="CU482" s="239">
        <v>4978674</v>
      </c>
      <c r="CV482" s="239">
        <v>44.960138999999998</v>
      </c>
      <c r="CW482" s="239">
        <v>-93.558299300000002</v>
      </c>
      <c r="CX482" s="239" t="s">
        <v>379</v>
      </c>
      <c r="CY482" s="239" t="s">
        <v>3772</v>
      </c>
    </row>
    <row r="483" spans="1:103" x14ac:dyDescent="0.25">
      <c r="A483" s="239">
        <v>803033</v>
      </c>
      <c r="B483" s="239">
        <v>4</v>
      </c>
      <c r="C483" s="239">
        <v>15</v>
      </c>
      <c r="D483" s="239">
        <v>11.821999999999999</v>
      </c>
      <c r="E483" s="239">
        <v>27</v>
      </c>
      <c r="F483" s="239" t="s">
        <v>3161</v>
      </c>
      <c r="H483" s="239" t="s">
        <v>374</v>
      </c>
      <c r="I483" s="239">
        <v>25</v>
      </c>
      <c r="K483" s="239">
        <v>20001788</v>
      </c>
      <c r="L483" s="239">
        <v>200690001</v>
      </c>
      <c r="M483" s="239">
        <v>3</v>
      </c>
      <c r="N483" s="239">
        <v>9</v>
      </c>
      <c r="O483" s="239">
        <v>2020</v>
      </c>
      <c r="P483" s="239" t="s">
        <v>381</v>
      </c>
      <c r="Q483" s="239">
        <v>0</v>
      </c>
      <c r="S483" s="239">
        <v>5</v>
      </c>
      <c r="T483" s="239">
        <v>0</v>
      </c>
      <c r="U483" s="239">
        <v>1</v>
      </c>
      <c r="W483" s="239">
        <v>48</v>
      </c>
      <c r="X483" s="239">
        <v>2</v>
      </c>
      <c r="Y483" s="239">
        <v>6</v>
      </c>
      <c r="Z483" s="239">
        <v>1</v>
      </c>
      <c r="AB483" s="239">
        <v>1</v>
      </c>
      <c r="AC483" s="239">
        <v>98</v>
      </c>
      <c r="AD483" s="239" t="s">
        <v>2895</v>
      </c>
      <c r="AF483" s="239" t="s">
        <v>2874</v>
      </c>
      <c r="AG483" s="239">
        <v>3</v>
      </c>
      <c r="AH483" s="239">
        <v>2</v>
      </c>
      <c r="AI483" s="239">
        <v>4</v>
      </c>
      <c r="AJ483" s="239">
        <v>2</v>
      </c>
      <c r="AK483" s="239">
        <v>32</v>
      </c>
      <c r="AL483" s="239">
        <v>41</v>
      </c>
      <c r="AM483" s="239" t="s">
        <v>374</v>
      </c>
      <c r="AN483" s="239">
        <v>5</v>
      </c>
      <c r="AO483" s="239">
        <v>74</v>
      </c>
      <c r="AP483" s="239">
        <v>62</v>
      </c>
      <c r="AS483" s="239">
        <v>12</v>
      </c>
      <c r="AT483" s="239">
        <v>9</v>
      </c>
      <c r="AU483" s="239">
        <v>40</v>
      </c>
      <c r="AV483" s="239">
        <v>13</v>
      </c>
      <c r="AW483" s="239">
        <v>21</v>
      </c>
      <c r="CT483" s="239">
        <v>455972.738020666</v>
      </c>
      <c r="CU483" s="239">
        <v>4978695.8132758699</v>
      </c>
      <c r="CV483" s="239">
        <v>44.960336089999998</v>
      </c>
      <c r="CW483" s="239">
        <v>-93.558228130000003</v>
      </c>
      <c r="CX483" s="239" t="s">
        <v>379</v>
      </c>
      <c r="CY483" s="239" t="s">
        <v>3773</v>
      </c>
    </row>
    <row r="484" spans="1:103" x14ac:dyDescent="0.25">
      <c r="A484" s="239">
        <v>10981682</v>
      </c>
      <c r="B484" s="239">
        <v>4</v>
      </c>
      <c r="C484" s="239">
        <v>15</v>
      </c>
      <c r="D484" s="239">
        <v>11.853999999999999</v>
      </c>
      <c r="E484" s="239">
        <v>27</v>
      </c>
      <c r="F484" s="239" t="s">
        <v>3161</v>
      </c>
      <c r="H484" s="239" t="s">
        <v>374</v>
      </c>
      <c r="I484" s="239">
        <v>25</v>
      </c>
      <c r="K484" s="239" t="s">
        <v>3774</v>
      </c>
      <c r="L484" s="239">
        <v>142360093</v>
      </c>
      <c r="M484" s="239">
        <v>8</v>
      </c>
      <c r="N484" s="239">
        <v>24</v>
      </c>
      <c r="O484" s="239">
        <v>2014</v>
      </c>
      <c r="P484" s="239" t="s">
        <v>389</v>
      </c>
      <c r="Q484" s="239">
        <v>17</v>
      </c>
      <c r="S484" s="239">
        <v>5</v>
      </c>
      <c r="T484" s="239">
        <v>0</v>
      </c>
      <c r="U484" s="239">
        <v>2</v>
      </c>
      <c r="V484" s="239">
        <v>7</v>
      </c>
      <c r="W484" s="239">
        <v>10</v>
      </c>
      <c r="X484" s="239">
        <v>2</v>
      </c>
      <c r="Y484" s="239">
        <v>1</v>
      </c>
      <c r="Z484" s="239">
        <v>1</v>
      </c>
      <c r="AA484" s="239">
        <v>1</v>
      </c>
      <c r="AB484" s="239">
        <v>1</v>
      </c>
      <c r="AC484" s="239">
        <v>98</v>
      </c>
      <c r="AD484" s="239" t="s">
        <v>3775</v>
      </c>
      <c r="AE484" s="239" t="s">
        <v>3775</v>
      </c>
      <c r="AF484" s="239" t="s">
        <v>2874</v>
      </c>
      <c r="AG484" s="239">
        <v>90</v>
      </c>
      <c r="AH484" s="239">
        <v>2</v>
      </c>
      <c r="AI484" s="239">
        <v>4</v>
      </c>
      <c r="AJ484" s="239">
        <v>5</v>
      </c>
      <c r="AK484" s="239">
        <v>23</v>
      </c>
      <c r="AL484" s="239">
        <v>62</v>
      </c>
      <c r="AM484" s="239" t="s">
        <v>384</v>
      </c>
      <c r="AN484" s="239">
        <v>5</v>
      </c>
      <c r="AO484" s="239">
        <v>1</v>
      </c>
      <c r="AP484" s="239">
        <v>1</v>
      </c>
      <c r="AS484" s="239">
        <v>7</v>
      </c>
      <c r="AT484" s="239">
        <v>98</v>
      </c>
      <c r="AU484" s="239">
        <v>35</v>
      </c>
      <c r="AV484" s="239">
        <v>11</v>
      </c>
      <c r="AW484" s="239">
        <v>21</v>
      </c>
      <c r="AX484" s="239">
        <v>2</v>
      </c>
      <c r="AY484" s="239">
        <v>4</v>
      </c>
      <c r="AZ484" s="239">
        <v>5</v>
      </c>
      <c r="BA484" s="239">
        <v>29</v>
      </c>
      <c r="BB484" s="239">
        <v>31</v>
      </c>
      <c r="BC484" s="239" t="s">
        <v>384</v>
      </c>
      <c r="BD484" s="239">
        <v>10</v>
      </c>
      <c r="BE484" s="239">
        <v>7</v>
      </c>
      <c r="BF484" s="239">
        <v>1</v>
      </c>
      <c r="BI484" s="239">
        <v>7</v>
      </c>
      <c r="BJ484" s="239">
        <v>98</v>
      </c>
      <c r="BK484" s="239">
        <v>35</v>
      </c>
      <c r="BL484" s="239">
        <v>11</v>
      </c>
      <c r="BM484" s="239">
        <v>21</v>
      </c>
      <c r="CT484" s="239">
        <v>455982</v>
      </c>
      <c r="CU484" s="239">
        <v>4978748</v>
      </c>
      <c r="CV484" s="239">
        <v>44.960807899999999</v>
      </c>
      <c r="CW484" s="239">
        <v>-93.558121499999999</v>
      </c>
      <c r="CX484" s="239" t="s">
        <v>379</v>
      </c>
      <c r="CY484" s="239" t="s">
        <v>3776</v>
      </c>
    </row>
    <row r="485" spans="1:103" x14ac:dyDescent="0.25">
      <c r="A485" s="239">
        <v>816416</v>
      </c>
      <c r="B485" s="239">
        <v>4</v>
      </c>
      <c r="C485" s="239">
        <v>15</v>
      </c>
      <c r="D485" s="239">
        <v>11.86</v>
      </c>
      <c r="E485" s="239">
        <v>27</v>
      </c>
      <c r="F485" s="239" t="s">
        <v>3161</v>
      </c>
      <c r="H485" s="239" t="s">
        <v>374</v>
      </c>
      <c r="I485" s="239">
        <v>25</v>
      </c>
      <c r="K485" s="239" t="s">
        <v>3777</v>
      </c>
      <c r="L485" s="239">
        <v>201770113</v>
      </c>
      <c r="M485" s="239">
        <v>6</v>
      </c>
      <c r="N485" s="239">
        <v>25</v>
      </c>
      <c r="O485" s="239">
        <v>2020</v>
      </c>
      <c r="P485" s="239" t="s">
        <v>416</v>
      </c>
      <c r="Q485" s="239">
        <v>18</v>
      </c>
      <c r="R485" s="239" t="s">
        <v>376</v>
      </c>
      <c r="S485" s="239">
        <v>5</v>
      </c>
      <c r="T485" s="239">
        <v>0</v>
      </c>
      <c r="U485" s="239">
        <v>3</v>
      </c>
      <c r="V485" s="239">
        <v>12</v>
      </c>
      <c r="W485" s="239">
        <v>10</v>
      </c>
      <c r="X485" s="239">
        <v>2</v>
      </c>
      <c r="Y485" s="239">
        <v>1</v>
      </c>
      <c r="Z485" s="239">
        <v>1</v>
      </c>
      <c r="AB485" s="239">
        <v>1</v>
      </c>
      <c r="AC485" s="239">
        <v>98</v>
      </c>
      <c r="AD485" s="239" t="s">
        <v>2895</v>
      </c>
      <c r="AF485" s="239" t="s">
        <v>2874</v>
      </c>
      <c r="AG485" s="239">
        <v>7</v>
      </c>
      <c r="AH485" s="239">
        <v>2</v>
      </c>
      <c r="AI485" s="239">
        <v>6</v>
      </c>
      <c r="AJ485" s="239">
        <v>4</v>
      </c>
      <c r="AK485" s="239">
        <v>21</v>
      </c>
      <c r="AL485" s="239">
        <v>17</v>
      </c>
      <c r="AM485" s="239" t="s">
        <v>374</v>
      </c>
      <c r="AN485" s="239">
        <v>5</v>
      </c>
      <c r="AO485" s="239">
        <v>4</v>
      </c>
      <c r="AS485" s="239">
        <v>12</v>
      </c>
      <c r="AT485" s="239">
        <v>24</v>
      </c>
      <c r="AU485" s="239">
        <v>35</v>
      </c>
      <c r="AV485" s="239">
        <v>11</v>
      </c>
      <c r="AW485" s="239">
        <v>21</v>
      </c>
      <c r="AX485" s="239">
        <v>2</v>
      </c>
      <c r="AY485" s="239">
        <v>3</v>
      </c>
      <c r="AZ485" s="239">
        <v>4</v>
      </c>
      <c r="BA485" s="239">
        <v>34</v>
      </c>
      <c r="BB485" s="239">
        <v>27</v>
      </c>
      <c r="BC485" s="239" t="s">
        <v>374</v>
      </c>
      <c r="BD485" s="239">
        <v>5</v>
      </c>
      <c r="BE485" s="239">
        <v>1</v>
      </c>
      <c r="BI485" s="239">
        <v>12</v>
      </c>
      <c r="BJ485" s="239">
        <v>24</v>
      </c>
      <c r="BK485" s="239">
        <v>35</v>
      </c>
      <c r="BL485" s="239">
        <v>11</v>
      </c>
      <c r="BM485" s="239">
        <v>21</v>
      </c>
      <c r="BN485" s="239">
        <v>2</v>
      </c>
      <c r="BO485" s="239">
        <v>2</v>
      </c>
      <c r="BP485" s="239">
        <v>4</v>
      </c>
      <c r="BQ485" s="239">
        <v>34</v>
      </c>
      <c r="BR485" s="239">
        <v>43</v>
      </c>
      <c r="BS485" s="239" t="s">
        <v>384</v>
      </c>
      <c r="BT485" s="239">
        <v>5</v>
      </c>
      <c r="BU485" s="239">
        <v>1</v>
      </c>
      <c r="BY485" s="239">
        <v>12</v>
      </c>
      <c r="BZ485" s="239">
        <v>24</v>
      </c>
      <c r="CA485" s="239">
        <v>35</v>
      </c>
      <c r="CB485" s="239">
        <v>11</v>
      </c>
      <c r="CC485" s="239">
        <v>21</v>
      </c>
      <c r="CT485" s="239">
        <v>455983.34662659798</v>
      </c>
      <c r="CU485" s="239">
        <v>4978756.86731748</v>
      </c>
      <c r="CV485" s="239">
        <v>44.96088632</v>
      </c>
      <c r="CW485" s="239">
        <v>-93.558098950000002</v>
      </c>
      <c r="CX485" s="239" t="s">
        <v>379</v>
      </c>
      <c r="CY485" s="239" t="s">
        <v>3778</v>
      </c>
    </row>
    <row r="486" spans="1:103" x14ac:dyDescent="0.25">
      <c r="A486" s="239">
        <v>10801563</v>
      </c>
      <c r="B486" s="239">
        <v>4</v>
      </c>
      <c r="C486" s="239">
        <v>15</v>
      </c>
      <c r="D486" s="239">
        <v>11.865</v>
      </c>
      <c r="E486" s="239">
        <v>27</v>
      </c>
      <c r="F486" s="239" t="s">
        <v>3161</v>
      </c>
      <c r="H486" s="239" t="s">
        <v>374</v>
      </c>
      <c r="I486" s="239">
        <v>25</v>
      </c>
      <c r="K486" s="239" t="s">
        <v>3779</v>
      </c>
      <c r="L486" s="239">
        <v>122230153</v>
      </c>
      <c r="M486" s="239">
        <v>8</v>
      </c>
      <c r="N486" s="239">
        <v>9</v>
      </c>
      <c r="O486" s="239">
        <v>2012</v>
      </c>
      <c r="P486" s="239" t="s">
        <v>416</v>
      </c>
      <c r="Q486" s="239">
        <v>14</v>
      </c>
      <c r="S486" s="239">
        <v>4</v>
      </c>
      <c r="T486" s="239">
        <v>0</v>
      </c>
      <c r="U486" s="239">
        <v>2</v>
      </c>
      <c r="V486" s="239">
        <v>1</v>
      </c>
      <c r="W486" s="239">
        <v>10</v>
      </c>
      <c r="X486" s="239">
        <v>90</v>
      </c>
      <c r="Y486" s="239">
        <v>1</v>
      </c>
      <c r="Z486" s="239">
        <v>1</v>
      </c>
      <c r="AA486" s="239">
        <v>1</v>
      </c>
      <c r="AB486" s="239">
        <v>1</v>
      </c>
      <c r="AC486" s="239">
        <v>98</v>
      </c>
      <c r="AD486" s="239" t="s">
        <v>2893</v>
      </c>
      <c r="AE486" s="239" t="s">
        <v>3763</v>
      </c>
      <c r="AF486" s="239" t="s">
        <v>2874</v>
      </c>
      <c r="AG486" s="239">
        <v>7</v>
      </c>
      <c r="AH486" s="239">
        <v>2</v>
      </c>
      <c r="AI486" s="239">
        <v>4</v>
      </c>
      <c r="AJ486" s="239">
        <v>3</v>
      </c>
      <c r="AK486" s="239">
        <v>8</v>
      </c>
      <c r="AL486" s="239">
        <v>42</v>
      </c>
      <c r="AM486" s="239" t="s">
        <v>374</v>
      </c>
      <c r="AN486" s="239">
        <v>5</v>
      </c>
      <c r="AO486" s="239">
        <v>1</v>
      </c>
      <c r="AS486" s="239">
        <v>7</v>
      </c>
      <c r="AT486" s="239">
        <v>98</v>
      </c>
      <c r="AU486" s="239">
        <v>35</v>
      </c>
      <c r="AV486" s="239">
        <v>10</v>
      </c>
      <c r="AW486" s="239">
        <v>21</v>
      </c>
      <c r="AX486" s="239">
        <v>2</v>
      </c>
      <c r="AY486" s="239">
        <v>2</v>
      </c>
      <c r="AZ486" s="239">
        <v>3</v>
      </c>
      <c r="BA486" s="239">
        <v>21</v>
      </c>
      <c r="BB486" s="239">
        <v>31</v>
      </c>
      <c r="BC486" s="239" t="s">
        <v>384</v>
      </c>
      <c r="BD486" s="239">
        <v>5</v>
      </c>
      <c r="BE486" s="239">
        <v>15</v>
      </c>
      <c r="BI486" s="239">
        <v>7</v>
      </c>
      <c r="BJ486" s="239">
        <v>98</v>
      </c>
      <c r="BK486" s="239">
        <v>35</v>
      </c>
      <c r="BL486" s="239">
        <v>10</v>
      </c>
      <c r="BM486" s="239">
        <v>21</v>
      </c>
      <c r="CT486" s="239">
        <v>455981</v>
      </c>
      <c r="CU486" s="239">
        <v>4978765</v>
      </c>
      <c r="CV486" s="239">
        <v>44.960960100000001</v>
      </c>
      <c r="CW486" s="239">
        <v>-93.558131500000002</v>
      </c>
      <c r="CX486" s="239" t="s">
        <v>379</v>
      </c>
      <c r="CY486" s="239" t="s">
        <v>3780</v>
      </c>
    </row>
    <row r="487" spans="1:103" x14ac:dyDescent="0.25">
      <c r="A487" s="239">
        <v>499876</v>
      </c>
      <c r="B487" s="239">
        <v>4</v>
      </c>
      <c r="C487" s="239">
        <v>15</v>
      </c>
      <c r="D487" s="239">
        <v>11.868</v>
      </c>
      <c r="E487" s="239">
        <v>27</v>
      </c>
      <c r="F487" s="239" t="s">
        <v>3161</v>
      </c>
      <c r="H487" s="239" t="s">
        <v>374</v>
      </c>
      <c r="I487" s="239">
        <v>25</v>
      </c>
      <c r="K487" s="239">
        <v>17010882</v>
      </c>
      <c r="M487" s="239">
        <v>9</v>
      </c>
      <c r="N487" s="239">
        <v>8</v>
      </c>
      <c r="O487" s="239">
        <v>2017</v>
      </c>
      <c r="P487" s="239" t="s">
        <v>383</v>
      </c>
      <c r="Q487" s="239">
        <v>9</v>
      </c>
      <c r="R487" s="239" t="s">
        <v>393</v>
      </c>
      <c r="S487" s="239">
        <v>3</v>
      </c>
      <c r="T487" s="239">
        <v>0</v>
      </c>
      <c r="U487" s="239">
        <v>1</v>
      </c>
      <c r="W487" s="239">
        <v>49</v>
      </c>
      <c r="X487" s="239">
        <v>2</v>
      </c>
      <c r="Y487" s="239">
        <v>1</v>
      </c>
      <c r="Z487" s="239">
        <v>1</v>
      </c>
      <c r="AB487" s="239">
        <v>1</v>
      </c>
      <c r="AC487" s="239">
        <v>98</v>
      </c>
      <c r="AD487" s="239" t="s">
        <v>2895</v>
      </c>
      <c r="AF487" s="239" t="s">
        <v>2874</v>
      </c>
      <c r="AG487" s="239">
        <v>3</v>
      </c>
      <c r="AH487" s="239">
        <v>2</v>
      </c>
      <c r="AI487" s="239">
        <v>3</v>
      </c>
      <c r="AJ487" s="239">
        <v>3</v>
      </c>
      <c r="AK487" s="239">
        <v>21</v>
      </c>
      <c r="AL487" s="239">
        <v>49</v>
      </c>
      <c r="AM487" s="239" t="s">
        <v>374</v>
      </c>
      <c r="AN487" s="239">
        <v>5</v>
      </c>
      <c r="AO487" s="239">
        <v>74</v>
      </c>
      <c r="AS487" s="239">
        <v>12</v>
      </c>
      <c r="AT487" s="239">
        <v>9</v>
      </c>
      <c r="AU487" s="239">
        <v>40</v>
      </c>
      <c r="AV487" s="239">
        <v>11</v>
      </c>
      <c r="AW487" s="239">
        <v>21</v>
      </c>
      <c r="CT487" s="239">
        <v>455984.94656400802</v>
      </c>
      <c r="CU487" s="239">
        <v>4978764.7889004098</v>
      </c>
      <c r="CV487" s="239">
        <v>44.960957729999997</v>
      </c>
      <c r="CW487" s="239">
        <v>-93.558079359999994</v>
      </c>
      <c r="CX487" s="239" t="s">
        <v>379</v>
      </c>
      <c r="CY487" s="239" t="s">
        <v>3781</v>
      </c>
    </row>
    <row r="488" spans="1:103" x14ac:dyDescent="0.25">
      <c r="A488" s="239">
        <v>10794446</v>
      </c>
      <c r="B488" s="239">
        <v>4</v>
      </c>
      <c r="C488" s="239">
        <v>15</v>
      </c>
      <c r="D488" s="239">
        <v>11.884</v>
      </c>
      <c r="E488" s="239">
        <v>27</v>
      </c>
      <c r="F488" s="239" t="s">
        <v>3161</v>
      </c>
      <c r="H488" s="239" t="s">
        <v>374</v>
      </c>
      <c r="I488" s="239">
        <v>25</v>
      </c>
      <c r="K488" s="239" t="s">
        <v>3782</v>
      </c>
      <c r="L488" s="239">
        <v>121000018</v>
      </c>
      <c r="M488" s="239">
        <v>4</v>
      </c>
      <c r="N488" s="239">
        <v>7</v>
      </c>
      <c r="O488" s="239">
        <v>2012</v>
      </c>
      <c r="P488" s="239" t="s">
        <v>386</v>
      </c>
      <c r="Q488" s="239">
        <v>11</v>
      </c>
      <c r="S488" s="239">
        <v>5</v>
      </c>
      <c r="T488" s="239">
        <v>0</v>
      </c>
      <c r="U488" s="239">
        <v>2</v>
      </c>
      <c r="V488" s="239">
        <v>1</v>
      </c>
      <c r="W488" s="239">
        <v>10</v>
      </c>
      <c r="X488" s="239">
        <v>2</v>
      </c>
      <c r="Y488" s="239">
        <v>1</v>
      </c>
      <c r="Z488" s="239">
        <v>3</v>
      </c>
      <c r="AA488" s="239">
        <v>3</v>
      </c>
      <c r="AB488" s="239">
        <v>2</v>
      </c>
      <c r="AC488" s="239">
        <v>98</v>
      </c>
      <c r="AD488" s="239" t="s">
        <v>2929</v>
      </c>
      <c r="AE488" s="239" t="s">
        <v>3783</v>
      </c>
      <c r="AF488" s="239" t="s">
        <v>2874</v>
      </c>
      <c r="AG488" s="239">
        <v>7</v>
      </c>
      <c r="AH488" s="239">
        <v>2</v>
      </c>
      <c r="AI488" s="239">
        <v>3</v>
      </c>
      <c r="AJ488" s="239">
        <v>4</v>
      </c>
      <c r="AK488" s="239">
        <v>21</v>
      </c>
      <c r="AL488" s="239">
        <v>52</v>
      </c>
      <c r="AM488" s="239" t="s">
        <v>374</v>
      </c>
      <c r="AN488" s="239">
        <v>5</v>
      </c>
      <c r="AO488" s="239">
        <v>15</v>
      </c>
      <c r="AP488" s="239">
        <v>15</v>
      </c>
      <c r="AS488" s="239">
        <v>7</v>
      </c>
      <c r="AT488" s="239">
        <v>98</v>
      </c>
      <c r="AU488" s="239">
        <v>30</v>
      </c>
      <c r="AV488" s="239">
        <v>10</v>
      </c>
      <c r="AW488" s="239">
        <v>20</v>
      </c>
      <c r="AX488" s="239">
        <v>2</v>
      </c>
      <c r="AY488" s="239">
        <v>3</v>
      </c>
      <c r="AZ488" s="239">
        <v>4</v>
      </c>
      <c r="BA488" s="239">
        <v>24</v>
      </c>
      <c r="BB488" s="239">
        <v>33</v>
      </c>
      <c r="BC488" s="239" t="s">
        <v>374</v>
      </c>
      <c r="BD488" s="239">
        <v>5</v>
      </c>
      <c r="BE488" s="239">
        <v>1</v>
      </c>
      <c r="BF488" s="239">
        <v>1</v>
      </c>
      <c r="BI488" s="239">
        <v>7</v>
      </c>
      <c r="BJ488" s="239">
        <v>98</v>
      </c>
      <c r="BK488" s="239">
        <v>30</v>
      </c>
      <c r="BL488" s="239">
        <v>10</v>
      </c>
      <c r="BM488" s="239">
        <v>20</v>
      </c>
      <c r="CT488" s="239">
        <v>455975</v>
      </c>
      <c r="CU488" s="239">
        <v>4978795</v>
      </c>
      <c r="CV488" s="239">
        <v>44.961227700000002</v>
      </c>
      <c r="CW488" s="239">
        <v>-93.558211</v>
      </c>
      <c r="CX488" s="239" t="s">
        <v>379</v>
      </c>
      <c r="CY488" s="239" t="s">
        <v>3784</v>
      </c>
    </row>
    <row r="489" spans="1:103" x14ac:dyDescent="0.25">
      <c r="A489" s="239">
        <v>11069010</v>
      </c>
      <c r="B489" s="239">
        <v>4</v>
      </c>
      <c r="C489" s="239">
        <v>15</v>
      </c>
      <c r="D489" s="239">
        <v>11.9</v>
      </c>
      <c r="E489" s="239">
        <v>27</v>
      </c>
      <c r="F489" s="239" t="s">
        <v>3161</v>
      </c>
      <c r="H489" s="239" t="s">
        <v>374</v>
      </c>
      <c r="I489" s="239">
        <v>25</v>
      </c>
      <c r="K489" s="239" t="s">
        <v>3785</v>
      </c>
      <c r="L489" s="239">
        <v>152700087</v>
      </c>
      <c r="M489" s="239">
        <v>9</v>
      </c>
      <c r="N489" s="239">
        <v>19</v>
      </c>
      <c r="O489" s="239">
        <v>2015</v>
      </c>
      <c r="P489" s="239" t="s">
        <v>386</v>
      </c>
      <c r="Q489" s="239">
        <v>13</v>
      </c>
      <c r="R489" s="239" t="s">
        <v>376</v>
      </c>
      <c r="S489" s="239">
        <v>5</v>
      </c>
      <c r="T489" s="239">
        <v>0</v>
      </c>
      <c r="U489" s="239">
        <v>2</v>
      </c>
      <c r="V489" s="239">
        <v>1</v>
      </c>
      <c r="W489" s="239">
        <v>10</v>
      </c>
      <c r="X489" s="239">
        <v>2</v>
      </c>
      <c r="Y489" s="239">
        <v>1</v>
      </c>
      <c r="Z489" s="239">
        <v>1</v>
      </c>
      <c r="AB489" s="239">
        <v>1</v>
      </c>
      <c r="AC489" s="239">
        <v>98</v>
      </c>
      <c r="AD489" s="239" t="s">
        <v>3786</v>
      </c>
      <c r="AE489" s="239" t="s">
        <v>3783</v>
      </c>
      <c r="AF489" s="239" t="s">
        <v>2874</v>
      </c>
      <c r="AG489" s="239">
        <v>7</v>
      </c>
      <c r="AH489" s="239">
        <v>2</v>
      </c>
      <c r="AI489" s="239">
        <v>2</v>
      </c>
      <c r="AJ489" s="239">
        <v>4</v>
      </c>
      <c r="AK489" s="239">
        <v>21</v>
      </c>
      <c r="AL489" s="239">
        <v>62</v>
      </c>
      <c r="AM489" s="239" t="s">
        <v>374</v>
      </c>
      <c r="AN489" s="239">
        <v>5</v>
      </c>
      <c r="AO489" s="239">
        <v>15</v>
      </c>
      <c r="AS489" s="239">
        <v>7</v>
      </c>
      <c r="AT489" s="239">
        <v>90</v>
      </c>
      <c r="AU489" s="239">
        <v>35</v>
      </c>
      <c r="AV489" s="239">
        <v>10</v>
      </c>
      <c r="AW489" s="239">
        <v>21</v>
      </c>
      <c r="AX489" s="239">
        <v>2</v>
      </c>
      <c r="AY489" s="239">
        <v>4</v>
      </c>
      <c r="AZ489" s="239">
        <v>4</v>
      </c>
      <c r="BA489" s="239">
        <v>21</v>
      </c>
      <c r="BB489" s="239">
        <v>42</v>
      </c>
      <c r="BC489" s="239" t="s">
        <v>374</v>
      </c>
      <c r="BD489" s="239">
        <v>5</v>
      </c>
      <c r="BE489" s="239">
        <v>1</v>
      </c>
      <c r="BI489" s="239">
        <v>7</v>
      </c>
      <c r="BJ489" s="239">
        <v>90</v>
      </c>
      <c r="BK489" s="239">
        <v>35</v>
      </c>
      <c r="BL489" s="239">
        <v>10</v>
      </c>
      <c r="BM489" s="239">
        <v>21</v>
      </c>
      <c r="CT489" s="239">
        <v>455966</v>
      </c>
      <c r="CU489" s="239">
        <v>4978820</v>
      </c>
      <c r="CV489" s="239">
        <v>44.961449899999998</v>
      </c>
      <c r="CW489" s="239">
        <v>-93.558325499999995</v>
      </c>
      <c r="CX489" s="239" t="s">
        <v>379</v>
      </c>
      <c r="CY489" s="239" t="s">
        <v>3787</v>
      </c>
    </row>
    <row r="490" spans="1:103" x14ac:dyDescent="0.25">
      <c r="A490" s="239">
        <v>808545</v>
      </c>
      <c r="B490" s="239">
        <v>4</v>
      </c>
      <c r="C490" s="239">
        <v>15</v>
      </c>
      <c r="D490" s="239">
        <v>11.901999999999999</v>
      </c>
      <c r="E490" s="239">
        <v>27</v>
      </c>
      <c r="F490" s="239" t="s">
        <v>3161</v>
      </c>
      <c r="H490" s="239" t="s">
        <v>374</v>
      </c>
      <c r="I490" s="239">
        <v>25</v>
      </c>
      <c r="K490" s="239" t="s">
        <v>3788</v>
      </c>
      <c r="L490" s="239">
        <v>201200030</v>
      </c>
      <c r="M490" s="239">
        <v>4</v>
      </c>
      <c r="N490" s="239">
        <v>29</v>
      </c>
      <c r="O490" s="239">
        <v>2020</v>
      </c>
      <c r="P490" s="239" t="s">
        <v>375</v>
      </c>
      <c r="Q490" s="239">
        <v>12</v>
      </c>
      <c r="R490" s="239">
        <v>98</v>
      </c>
      <c r="S490" s="239">
        <v>3</v>
      </c>
      <c r="T490" s="239">
        <v>0</v>
      </c>
      <c r="U490" s="239">
        <v>1</v>
      </c>
      <c r="W490" s="239">
        <v>69</v>
      </c>
      <c r="X490" s="239">
        <v>2</v>
      </c>
      <c r="Y490" s="239">
        <v>1</v>
      </c>
      <c r="Z490" s="239">
        <v>2</v>
      </c>
      <c r="AB490" s="239">
        <v>1</v>
      </c>
      <c r="AC490" s="239">
        <v>98</v>
      </c>
      <c r="AD490" s="239" t="s">
        <v>2895</v>
      </c>
      <c r="AF490" s="239" t="s">
        <v>2874</v>
      </c>
      <c r="AG490" s="239">
        <v>3</v>
      </c>
      <c r="AH490" s="239">
        <v>2</v>
      </c>
      <c r="AI490" s="239">
        <v>2</v>
      </c>
      <c r="AJ490" s="239">
        <v>3</v>
      </c>
      <c r="AK490" s="239">
        <v>21</v>
      </c>
      <c r="AL490" s="239">
        <v>50</v>
      </c>
      <c r="AM490" s="239" t="s">
        <v>374</v>
      </c>
      <c r="AN490" s="239">
        <v>7</v>
      </c>
      <c r="AO490" s="239">
        <v>90</v>
      </c>
      <c r="AS490" s="239">
        <v>12</v>
      </c>
      <c r="AT490" s="239">
        <v>9</v>
      </c>
      <c r="AU490" s="239">
        <v>35</v>
      </c>
      <c r="AV490" s="239">
        <v>11</v>
      </c>
      <c r="AW490" s="239">
        <v>21</v>
      </c>
      <c r="CT490" s="239">
        <v>455966.29340170202</v>
      </c>
      <c r="CU490" s="239">
        <v>4978821.8651172603</v>
      </c>
      <c r="CV490" s="239">
        <v>44.961470349999999</v>
      </c>
      <c r="CW490" s="239">
        <v>-93.558320839999993</v>
      </c>
      <c r="CX490" s="239" t="s">
        <v>379</v>
      </c>
      <c r="CY490" s="239" t="s">
        <v>3789</v>
      </c>
    </row>
    <row r="491" spans="1:103" x14ac:dyDescent="0.25">
      <c r="A491" s="239">
        <v>729039</v>
      </c>
      <c r="B491" s="239">
        <v>4</v>
      </c>
      <c r="C491" s="239">
        <v>15</v>
      </c>
      <c r="D491" s="239">
        <v>11.911</v>
      </c>
      <c r="E491" s="239">
        <v>27</v>
      </c>
      <c r="F491" s="239" t="s">
        <v>3161</v>
      </c>
      <c r="H491" s="239" t="s">
        <v>374</v>
      </c>
      <c r="I491" s="239">
        <v>25</v>
      </c>
      <c r="K491" s="239">
        <v>19005389</v>
      </c>
      <c r="M491" s="239">
        <v>6</v>
      </c>
      <c r="N491" s="239">
        <v>24</v>
      </c>
      <c r="O491" s="239">
        <v>2019</v>
      </c>
      <c r="P491" s="239" t="s">
        <v>381</v>
      </c>
      <c r="Q491" s="239">
        <v>14</v>
      </c>
      <c r="S491" s="239">
        <v>5</v>
      </c>
      <c r="T491" s="239">
        <v>0</v>
      </c>
      <c r="U491" s="239">
        <v>2</v>
      </c>
      <c r="V491" s="239">
        <v>13</v>
      </c>
      <c r="W491" s="239">
        <v>10</v>
      </c>
      <c r="X491" s="239">
        <v>2</v>
      </c>
      <c r="Y491" s="239">
        <v>1</v>
      </c>
      <c r="Z491" s="239">
        <v>1</v>
      </c>
      <c r="AB491" s="239">
        <v>1</v>
      </c>
      <c r="AC491" s="239">
        <v>98</v>
      </c>
      <c r="AD491" s="239" t="s">
        <v>2895</v>
      </c>
      <c r="AF491" s="239" t="s">
        <v>2874</v>
      </c>
      <c r="AG491" s="239">
        <v>7</v>
      </c>
      <c r="AH491" s="239">
        <v>2</v>
      </c>
      <c r="AI491" s="239">
        <v>3</v>
      </c>
      <c r="AJ491" s="239">
        <v>4</v>
      </c>
      <c r="AK491" s="239">
        <v>26</v>
      </c>
      <c r="AL491" s="239">
        <v>76</v>
      </c>
      <c r="AM491" s="239" t="s">
        <v>374</v>
      </c>
      <c r="AN491" s="239">
        <v>5</v>
      </c>
      <c r="AO491" s="239">
        <v>90</v>
      </c>
      <c r="AS491" s="239">
        <v>12</v>
      </c>
      <c r="AT491" s="239">
        <v>90</v>
      </c>
      <c r="AU491" s="239">
        <v>35</v>
      </c>
      <c r="AV491" s="239">
        <v>11</v>
      </c>
      <c r="AW491" s="239">
        <v>21</v>
      </c>
      <c r="AX491" s="239">
        <v>2</v>
      </c>
      <c r="AY491" s="239">
        <v>2</v>
      </c>
      <c r="AZ491" s="239">
        <v>4</v>
      </c>
      <c r="BA491" s="239">
        <v>21</v>
      </c>
      <c r="BB491" s="239">
        <v>20</v>
      </c>
      <c r="BC491" s="239" t="s">
        <v>384</v>
      </c>
      <c r="BD491" s="239">
        <v>5</v>
      </c>
      <c r="BE491" s="239">
        <v>4</v>
      </c>
      <c r="BI491" s="239">
        <v>12</v>
      </c>
      <c r="BJ491" s="239">
        <v>22</v>
      </c>
      <c r="BK491" s="239">
        <v>35</v>
      </c>
      <c r="BL491" s="239">
        <v>11</v>
      </c>
      <c r="BM491" s="239">
        <v>21</v>
      </c>
      <c r="CT491" s="239">
        <v>455963.64756307699</v>
      </c>
      <c r="CU491" s="239">
        <v>4978836.9463974303</v>
      </c>
      <c r="CV491" s="239">
        <v>44.961605939999998</v>
      </c>
      <c r="CW491" s="239">
        <v>-93.558355700000007</v>
      </c>
      <c r="CX491" s="239" t="s">
        <v>379</v>
      </c>
      <c r="CY491" s="239" t="s">
        <v>3790</v>
      </c>
    </row>
    <row r="492" spans="1:103" x14ac:dyDescent="0.25">
      <c r="A492" s="239">
        <v>446886</v>
      </c>
      <c r="B492" s="239">
        <v>4</v>
      </c>
      <c r="C492" s="239">
        <v>15</v>
      </c>
      <c r="D492" s="239">
        <v>11.92</v>
      </c>
      <c r="E492" s="239">
        <v>27</v>
      </c>
      <c r="F492" s="239" t="s">
        <v>3161</v>
      </c>
      <c r="H492" s="239" t="s">
        <v>374</v>
      </c>
      <c r="I492" s="239">
        <v>25</v>
      </c>
      <c r="K492" s="239" t="s">
        <v>3791</v>
      </c>
      <c r="M492" s="239">
        <v>4</v>
      </c>
      <c r="N492" s="239">
        <v>22</v>
      </c>
      <c r="O492" s="239">
        <v>2017</v>
      </c>
      <c r="P492" s="239" t="s">
        <v>386</v>
      </c>
      <c r="Q492" s="239">
        <v>12</v>
      </c>
      <c r="R492" s="239" t="s">
        <v>393</v>
      </c>
      <c r="S492" s="239">
        <v>5</v>
      </c>
      <c r="T492" s="239">
        <v>0</v>
      </c>
      <c r="U492" s="239">
        <v>3</v>
      </c>
      <c r="V492" s="239">
        <v>12</v>
      </c>
      <c r="W492" s="239">
        <v>10</v>
      </c>
      <c r="X492" s="239">
        <v>20</v>
      </c>
      <c r="Y492" s="239">
        <v>1</v>
      </c>
      <c r="Z492" s="239">
        <v>1</v>
      </c>
      <c r="AB492" s="239">
        <v>1</v>
      </c>
      <c r="AC492" s="239">
        <v>98</v>
      </c>
      <c r="AD492" s="239" t="s">
        <v>2895</v>
      </c>
      <c r="AF492" s="239" t="s">
        <v>2874</v>
      </c>
      <c r="AG492" s="239">
        <v>7</v>
      </c>
      <c r="AH492" s="239">
        <v>2</v>
      </c>
      <c r="AI492" s="239">
        <v>2</v>
      </c>
      <c r="AJ492" s="239">
        <v>3</v>
      </c>
      <c r="AK492" s="239">
        <v>34</v>
      </c>
      <c r="AL492" s="239">
        <v>18</v>
      </c>
      <c r="AM492" s="239" t="s">
        <v>374</v>
      </c>
      <c r="AN492" s="239">
        <v>5</v>
      </c>
      <c r="AO492" s="239">
        <v>1</v>
      </c>
      <c r="AS492" s="239">
        <v>12</v>
      </c>
      <c r="AT492" s="239">
        <v>90</v>
      </c>
      <c r="AV492" s="239">
        <v>11</v>
      </c>
      <c r="AW492" s="239">
        <v>21</v>
      </c>
      <c r="AX492" s="239">
        <v>2</v>
      </c>
      <c r="AY492" s="239">
        <v>4</v>
      </c>
      <c r="AZ492" s="239">
        <v>3</v>
      </c>
      <c r="BA492" s="239">
        <v>34</v>
      </c>
      <c r="BB492" s="239">
        <v>34</v>
      </c>
      <c r="BC492" s="239" t="s">
        <v>384</v>
      </c>
      <c r="BD492" s="239">
        <v>5</v>
      </c>
      <c r="BE492" s="239">
        <v>1</v>
      </c>
      <c r="BI492" s="239">
        <v>12</v>
      </c>
      <c r="BJ492" s="239">
        <v>90</v>
      </c>
      <c r="BK492" s="239">
        <v>35</v>
      </c>
      <c r="BL492" s="239">
        <v>11</v>
      </c>
      <c r="BM492" s="239">
        <v>21</v>
      </c>
      <c r="BN492" s="239">
        <v>2</v>
      </c>
      <c r="BO492" s="239">
        <v>3</v>
      </c>
      <c r="BP492" s="239">
        <v>3</v>
      </c>
      <c r="BQ492" s="239">
        <v>21</v>
      </c>
      <c r="BR492" s="239">
        <v>33</v>
      </c>
      <c r="BS492" s="239" t="s">
        <v>374</v>
      </c>
      <c r="BT492" s="239">
        <v>5</v>
      </c>
      <c r="BU492" s="239">
        <v>1</v>
      </c>
      <c r="BY492" s="239">
        <v>12</v>
      </c>
      <c r="BZ492" s="239">
        <v>90</v>
      </c>
      <c r="CB492" s="239">
        <v>11</v>
      </c>
      <c r="CC492" s="239">
        <v>21</v>
      </c>
      <c r="CT492" s="239">
        <v>455954.50016969797</v>
      </c>
      <c r="CU492" s="239">
        <v>4978843.24204187</v>
      </c>
      <c r="CV492" s="239">
        <v>44.96166204</v>
      </c>
      <c r="CW492" s="239">
        <v>-93.558472230000007</v>
      </c>
      <c r="CX492" s="239" t="s">
        <v>379</v>
      </c>
      <c r="CY492" s="239" t="s">
        <v>3792</v>
      </c>
    </row>
    <row r="493" spans="1:103" x14ac:dyDescent="0.25">
      <c r="A493" s="239">
        <v>837420</v>
      </c>
      <c r="B493" s="239">
        <v>4</v>
      </c>
      <c r="C493" s="239">
        <v>15</v>
      </c>
      <c r="D493" s="239">
        <v>11.926</v>
      </c>
      <c r="E493" s="239">
        <v>27</v>
      </c>
      <c r="F493" s="239" t="s">
        <v>3161</v>
      </c>
      <c r="H493" s="239" t="s">
        <v>374</v>
      </c>
      <c r="I493" s="239">
        <v>25</v>
      </c>
      <c r="K493" s="239" t="s">
        <v>3793</v>
      </c>
      <c r="L493" s="239">
        <v>202390129</v>
      </c>
      <c r="M493" s="239">
        <v>8</v>
      </c>
      <c r="N493" s="239">
        <v>26</v>
      </c>
      <c r="O493" s="239">
        <v>2020</v>
      </c>
      <c r="P493" s="239" t="s">
        <v>375</v>
      </c>
      <c r="Q493" s="239">
        <v>12</v>
      </c>
      <c r="S493" s="239">
        <v>5</v>
      </c>
      <c r="T493" s="239">
        <v>0</v>
      </c>
      <c r="U493" s="239">
        <v>2</v>
      </c>
      <c r="V493" s="239">
        <v>12</v>
      </c>
      <c r="W493" s="239">
        <v>10</v>
      </c>
      <c r="X493" s="239">
        <v>2</v>
      </c>
      <c r="Y493" s="239">
        <v>1</v>
      </c>
      <c r="Z493" s="239">
        <v>1</v>
      </c>
      <c r="AB493" s="239">
        <v>1</v>
      </c>
      <c r="AC493" s="239">
        <v>98</v>
      </c>
      <c r="AD493" s="239" t="s">
        <v>2895</v>
      </c>
      <c r="AF493" s="239" t="s">
        <v>2874</v>
      </c>
      <c r="AG493" s="239">
        <v>7</v>
      </c>
      <c r="AH493" s="239">
        <v>2</v>
      </c>
      <c r="AI493" s="239">
        <v>2</v>
      </c>
      <c r="AJ493" s="239">
        <v>4</v>
      </c>
      <c r="AK493" s="239">
        <v>26</v>
      </c>
      <c r="AL493" s="239">
        <v>44</v>
      </c>
      <c r="AM493" s="239" t="s">
        <v>384</v>
      </c>
      <c r="AN493" s="239">
        <v>5</v>
      </c>
      <c r="AO493" s="239">
        <v>1</v>
      </c>
      <c r="AS493" s="239">
        <v>12</v>
      </c>
      <c r="AT493" s="239">
        <v>90</v>
      </c>
      <c r="AU493" s="239">
        <v>30</v>
      </c>
      <c r="AV493" s="239">
        <v>11</v>
      </c>
      <c r="AW493" s="239">
        <v>21</v>
      </c>
      <c r="AX493" s="239">
        <v>2</v>
      </c>
      <c r="AY493" s="239">
        <v>2</v>
      </c>
      <c r="AZ493" s="239">
        <v>4</v>
      </c>
      <c r="BA493" s="239">
        <v>21</v>
      </c>
      <c r="BB493" s="239">
        <v>23</v>
      </c>
      <c r="BC493" s="239" t="s">
        <v>374</v>
      </c>
      <c r="BD493" s="239">
        <v>5</v>
      </c>
      <c r="BE493" s="239">
        <v>4</v>
      </c>
      <c r="BI493" s="239">
        <v>12</v>
      </c>
      <c r="BJ493" s="239">
        <v>90</v>
      </c>
      <c r="BK493" s="239">
        <v>30</v>
      </c>
      <c r="BL493" s="239">
        <v>11</v>
      </c>
      <c r="BM493" s="239">
        <v>21</v>
      </c>
      <c r="CT493" s="239">
        <v>455940.62876703899</v>
      </c>
      <c r="CU493" s="239">
        <v>4978854.6735162102</v>
      </c>
      <c r="CV493" s="239">
        <v>44.961764090000003</v>
      </c>
      <c r="CW493" s="239">
        <v>-93.558649099999997</v>
      </c>
      <c r="CX493" s="239" t="s">
        <v>379</v>
      </c>
      <c r="CY493" s="239" t="s">
        <v>3794</v>
      </c>
    </row>
    <row r="494" spans="1:103" x14ac:dyDescent="0.25">
      <c r="A494" s="239">
        <v>389899</v>
      </c>
      <c r="B494" s="239">
        <v>4</v>
      </c>
      <c r="C494" s="239">
        <v>15</v>
      </c>
      <c r="D494" s="239">
        <v>11.933999999999999</v>
      </c>
      <c r="E494" s="239">
        <v>27</v>
      </c>
      <c r="F494" s="239" t="s">
        <v>3161</v>
      </c>
      <c r="H494" s="239" t="s">
        <v>374</v>
      </c>
      <c r="I494" s="239">
        <v>25</v>
      </c>
      <c r="K494" s="239" t="s">
        <v>3795</v>
      </c>
      <c r="M494" s="239">
        <v>10</v>
      </c>
      <c r="N494" s="239">
        <v>27</v>
      </c>
      <c r="O494" s="239">
        <v>2016</v>
      </c>
      <c r="P494" s="239" t="s">
        <v>416</v>
      </c>
      <c r="Q494" s="239">
        <v>16</v>
      </c>
      <c r="R494" s="239" t="s">
        <v>376</v>
      </c>
      <c r="S494" s="239">
        <v>4</v>
      </c>
      <c r="T494" s="239">
        <v>0</v>
      </c>
      <c r="U494" s="239">
        <v>1</v>
      </c>
      <c r="W494" s="239">
        <v>35</v>
      </c>
      <c r="X494" s="239">
        <v>2</v>
      </c>
      <c r="Y494" s="239">
        <v>1</v>
      </c>
      <c r="Z494" s="239">
        <v>2</v>
      </c>
      <c r="AB494" s="239">
        <v>1</v>
      </c>
      <c r="AC494" s="239">
        <v>98</v>
      </c>
      <c r="AD494" s="239" t="s">
        <v>2895</v>
      </c>
      <c r="AF494" s="239" t="s">
        <v>2874</v>
      </c>
      <c r="AG494" s="239">
        <v>3</v>
      </c>
      <c r="AH494" s="239">
        <v>2</v>
      </c>
      <c r="AI494" s="239">
        <v>4</v>
      </c>
      <c r="AJ494" s="239">
        <v>4</v>
      </c>
      <c r="AK494" s="239">
        <v>21</v>
      </c>
      <c r="AL494" s="239">
        <v>21</v>
      </c>
      <c r="AM494" s="239" t="s">
        <v>374</v>
      </c>
      <c r="AN494" s="239">
        <v>9</v>
      </c>
      <c r="AO494" s="239">
        <v>99</v>
      </c>
      <c r="AS494" s="239">
        <v>12</v>
      </c>
      <c r="AT494" s="239">
        <v>98</v>
      </c>
      <c r="AU494" s="239">
        <v>35</v>
      </c>
      <c r="AV494" s="239">
        <v>12</v>
      </c>
      <c r="AW494" s="239">
        <v>21</v>
      </c>
      <c r="CT494" s="239">
        <v>455950.02149415802</v>
      </c>
      <c r="CU494" s="239">
        <v>4978866.0025873501</v>
      </c>
      <c r="CV494" s="239">
        <v>44.961866649999997</v>
      </c>
      <c r="CW494" s="239">
        <v>-93.558531000000002</v>
      </c>
      <c r="CX494" s="239" t="s">
        <v>379</v>
      </c>
      <c r="CY494" s="239" t="s">
        <v>3796</v>
      </c>
    </row>
    <row r="495" spans="1:103" x14ac:dyDescent="0.25">
      <c r="A495" s="239">
        <v>592482</v>
      </c>
      <c r="B495" s="239">
        <v>4</v>
      </c>
      <c r="C495" s="239">
        <v>15</v>
      </c>
      <c r="D495" s="239">
        <v>11.935</v>
      </c>
      <c r="E495" s="239">
        <v>27</v>
      </c>
      <c r="F495" s="239" t="s">
        <v>3161</v>
      </c>
      <c r="H495" s="239" t="s">
        <v>374</v>
      </c>
      <c r="I495" s="239">
        <v>25</v>
      </c>
      <c r="K495" s="239" t="s">
        <v>3797</v>
      </c>
      <c r="M495" s="239">
        <v>4</v>
      </c>
      <c r="N495" s="239">
        <v>19</v>
      </c>
      <c r="O495" s="239">
        <v>2018</v>
      </c>
      <c r="P495" s="239" t="s">
        <v>416</v>
      </c>
      <c r="Q495" s="239">
        <v>11</v>
      </c>
      <c r="R495" s="239" t="s">
        <v>393</v>
      </c>
      <c r="S495" s="239">
        <v>4</v>
      </c>
      <c r="T495" s="239">
        <v>0</v>
      </c>
      <c r="U495" s="239">
        <v>2</v>
      </c>
      <c r="V495" s="239">
        <v>12</v>
      </c>
      <c r="W495" s="239">
        <v>10</v>
      </c>
      <c r="X495" s="239">
        <v>2</v>
      </c>
      <c r="Y495" s="239">
        <v>1</v>
      </c>
      <c r="Z495" s="239">
        <v>1</v>
      </c>
      <c r="AB495" s="239">
        <v>1</v>
      </c>
      <c r="AC495" s="239">
        <v>98</v>
      </c>
      <c r="AD495" s="239" t="s">
        <v>2895</v>
      </c>
      <c r="AF495" s="239" t="s">
        <v>2874</v>
      </c>
      <c r="AG495" s="239">
        <v>7</v>
      </c>
      <c r="AH495" s="239">
        <v>2</v>
      </c>
      <c r="AI495" s="239">
        <v>2</v>
      </c>
      <c r="AJ495" s="239">
        <v>3</v>
      </c>
      <c r="AK495" s="239">
        <v>21</v>
      </c>
      <c r="AL495" s="239">
        <v>26</v>
      </c>
      <c r="AM495" s="239" t="s">
        <v>374</v>
      </c>
      <c r="AN495" s="239">
        <v>7</v>
      </c>
      <c r="AO495" s="239">
        <v>99</v>
      </c>
      <c r="AS495" s="239">
        <v>12</v>
      </c>
      <c r="AT495" s="239">
        <v>9</v>
      </c>
      <c r="AV495" s="239">
        <v>12</v>
      </c>
      <c r="AW495" s="239">
        <v>21</v>
      </c>
      <c r="AX495" s="239">
        <v>2</v>
      </c>
      <c r="AY495" s="239">
        <v>2</v>
      </c>
      <c r="AZ495" s="239">
        <v>3</v>
      </c>
      <c r="BA495" s="239">
        <v>34</v>
      </c>
      <c r="BB495" s="239">
        <v>44</v>
      </c>
      <c r="BC495" s="239" t="s">
        <v>384</v>
      </c>
      <c r="BD495" s="239">
        <v>5</v>
      </c>
      <c r="BE495" s="239">
        <v>1</v>
      </c>
      <c r="BI495" s="239">
        <v>12</v>
      </c>
      <c r="BJ495" s="239">
        <v>9</v>
      </c>
      <c r="BL495" s="239">
        <v>12</v>
      </c>
      <c r="BM495" s="239">
        <v>21</v>
      </c>
      <c r="CT495" s="239">
        <v>455951.89681218303</v>
      </c>
      <c r="CU495" s="239">
        <v>4978873.8165251696</v>
      </c>
      <c r="CV495" s="239">
        <v>44.9619371</v>
      </c>
      <c r="CW495" s="239">
        <v>-93.558507910000003</v>
      </c>
      <c r="CX495" s="239" t="s">
        <v>379</v>
      </c>
      <c r="CY495" s="239" t="s">
        <v>3798</v>
      </c>
    </row>
    <row r="496" spans="1:103" x14ac:dyDescent="0.25">
      <c r="A496" s="239">
        <v>744596</v>
      </c>
      <c r="B496" s="239">
        <v>4</v>
      </c>
      <c r="C496" s="239">
        <v>15</v>
      </c>
      <c r="D496" s="239">
        <v>11.974</v>
      </c>
      <c r="E496" s="239">
        <v>27</v>
      </c>
      <c r="F496" s="239" t="s">
        <v>3161</v>
      </c>
      <c r="H496" s="239" t="s">
        <v>374</v>
      </c>
      <c r="I496" s="239">
        <v>25</v>
      </c>
      <c r="K496" s="239">
        <v>19008043</v>
      </c>
      <c r="M496" s="239">
        <v>9</v>
      </c>
      <c r="N496" s="239">
        <v>2</v>
      </c>
      <c r="O496" s="239">
        <v>2019</v>
      </c>
      <c r="P496" s="239" t="s">
        <v>381</v>
      </c>
      <c r="Q496" s="239">
        <v>14</v>
      </c>
      <c r="R496" s="239" t="s">
        <v>376</v>
      </c>
      <c r="S496" s="239">
        <v>5</v>
      </c>
      <c r="T496" s="239">
        <v>0</v>
      </c>
      <c r="U496" s="239">
        <v>3</v>
      </c>
      <c r="V496" s="239">
        <v>12</v>
      </c>
      <c r="W496" s="239">
        <v>10</v>
      </c>
      <c r="X496" s="239">
        <v>2</v>
      </c>
      <c r="Y496" s="239">
        <v>1</v>
      </c>
      <c r="Z496" s="239">
        <v>2</v>
      </c>
      <c r="AB496" s="239">
        <v>1</v>
      </c>
      <c r="AC496" s="239">
        <v>98</v>
      </c>
      <c r="AD496" s="239" t="s">
        <v>2895</v>
      </c>
      <c r="AF496" s="239" t="s">
        <v>2874</v>
      </c>
      <c r="AG496" s="239">
        <v>7</v>
      </c>
      <c r="AH496" s="239">
        <v>2</v>
      </c>
      <c r="AI496" s="239">
        <v>2</v>
      </c>
      <c r="AJ496" s="239">
        <v>4</v>
      </c>
      <c r="AK496" s="239">
        <v>21</v>
      </c>
      <c r="AL496" s="239">
        <v>74</v>
      </c>
      <c r="AM496" s="239" t="s">
        <v>374</v>
      </c>
      <c r="AN496" s="239">
        <v>5</v>
      </c>
      <c r="AO496" s="239">
        <v>4</v>
      </c>
      <c r="AS496" s="239">
        <v>12</v>
      </c>
      <c r="AT496" s="239">
        <v>20</v>
      </c>
      <c r="AU496" s="239">
        <v>35</v>
      </c>
      <c r="AV496" s="239">
        <v>11</v>
      </c>
      <c r="AW496" s="239">
        <v>21</v>
      </c>
      <c r="AX496" s="239">
        <v>2</v>
      </c>
      <c r="AY496" s="239">
        <v>2</v>
      </c>
      <c r="AZ496" s="239">
        <v>4</v>
      </c>
      <c r="BA496" s="239">
        <v>34</v>
      </c>
      <c r="BB496" s="239">
        <v>19</v>
      </c>
      <c r="BC496" s="239" t="s">
        <v>384</v>
      </c>
      <c r="BD496" s="239">
        <v>5</v>
      </c>
      <c r="BE496" s="239">
        <v>1</v>
      </c>
      <c r="BI496" s="239">
        <v>12</v>
      </c>
      <c r="BJ496" s="239">
        <v>20</v>
      </c>
      <c r="BK496" s="239">
        <v>35</v>
      </c>
      <c r="BL496" s="239">
        <v>11</v>
      </c>
      <c r="BM496" s="239">
        <v>21</v>
      </c>
      <c r="BN496" s="239">
        <v>2</v>
      </c>
      <c r="BO496" s="239">
        <v>4</v>
      </c>
      <c r="BP496" s="239">
        <v>4</v>
      </c>
      <c r="BQ496" s="239">
        <v>34</v>
      </c>
      <c r="BR496" s="239">
        <v>65</v>
      </c>
      <c r="BS496" s="239" t="s">
        <v>374</v>
      </c>
      <c r="BT496" s="239">
        <v>5</v>
      </c>
      <c r="BU496" s="239">
        <v>1</v>
      </c>
      <c r="BY496" s="239">
        <v>12</v>
      </c>
      <c r="BZ496" s="239">
        <v>20</v>
      </c>
      <c r="CA496" s="239">
        <v>35</v>
      </c>
      <c r="CB496" s="239">
        <v>11</v>
      </c>
      <c r="CC496" s="239">
        <v>21</v>
      </c>
      <c r="CT496" s="239">
        <v>455937.46126068902</v>
      </c>
      <c r="CU496" s="239">
        <v>4978933.6078700796</v>
      </c>
      <c r="CV496" s="239">
        <v>44.962474419999999</v>
      </c>
      <c r="CW496" s="239">
        <v>-93.558696159999997</v>
      </c>
      <c r="CX496" s="239" t="s">
        <v>379</v>
      </c>
      <c r="CY496" s="239" t="s">
        <v>3799</v>
      </c>
    </row>
    <row r="497" spans="1:103" x14ac:dyDescent="0.25">
      <c r="A497" s="239">
        <v>524036</v>
      </c>
      <c r="B497" s="239">
        <v>4</v>
      </c>
      <c r="C497" s="239">
        <v>15</v>
      </c>
      <c r="D497" s="239">
        <v>12.047000000000001</v>
      </c>
      <c r="E497" s="239">
        <v>27</v>
      </c>
      <c r="F497" s="239" t="s">
        <v>3161</v>
      </c>
      <c r="H497" s="239" t="s">
        <v>374</v>
      </c>
      <c r="I497" s="239">
        <v>25</v>
      </c>
      <c r="K497" s="239">
        <v>17014054</v>
      </c>
      <c r="M497" s="239">
        <v>12</v>
      </c>
      <c r="N497" s="239">
        <v>8</v>
      </c>
      <c r="O497" s="239">
        <v>2017</v>
      </c>
      <c r="P497" s="239" t="s">
        <v>383</v>
      </c>
      <c r="Q497" s="239">
        <v>15</v>
      </c>
      <c r="R497" s="239" t="s">
        <v>393</v>
      </c>
      <c r="S497" s="239">
        <v>5</v>
      </c>
      <c r="T497" s="239">
        <v>0</v>
      </c>
      <c r="U497" s="239">
        <v>1</v>
      </c>
      <c r="W497" s="239">
        <v>75</v>
      </c>
      <c r="X497" s="239">
        <v>2</v>
      </c>
      <c r="Y497" s="239">
        <v>1</v>
      </c>
      <c r="Z497" s="239">
        <v>1</v>
      </c>
      <c r="AB497" s="239">
        <v>1</v>
      </c>
      <c r="AC497" s="239">
        <v>98</v>
      </c>
      <c r="AD497" s="239" t="s">
        <v>2895</v>
      </c>
      <c r="AF497" s="239" t="s">
        <v>2874</v>
      </c>
      <c r="AG497" s="239">
        <v>3</v>
      </c>
      <c r="AH497" s="239">
        <v>2</v>
      </c>
      <c r="AI497" s="239">
        <v>2</v>
      </c>
      <c r="AJ497" s="239">
        <v>3</v>
      </c>
      <c r="AK497" s="239">
        <v>21</v>
      </c>
      <c r="AL497" s="239">
        <v>20</v>
      </c>
      <c r="AM497" s="239" t="s">
        <v>374</v>
      </c>
      <c r="AN497" s="239">
        <v>99</v>
      </c>
      <c r="AO497" s="239">
        <v>99</v>
      </c>
      <c r="AS497" s="239">
        <v>12</v>
      </c>
      <c r="AT497" s="239">
        <v>9</v>
      </c>
      <c r="AU497" s="239">
        <v>30</v>
      </c>
      <c r="AV497" s="239">
        <v>12</v>
      </c>
      <c r="AW497" s="239">
        <v>21</v>
      </c>
      <c r="CT497" s="239">
        <v>455931.76520764502</v>
      </c>
      <c r="CU497" s="239">
        <v>4979046.2322326601</v>
      </c>
      <c r="CV497" s="239">
        <v>44.963487860000001</v>
      </c>
      <c r="CW497" s="239">
        <v>-93.558778219999994</v>
      </c>
      <c r="CX497" s="239" t="s">
        <v>379</v>
      </c>
      <c r="CY497" s="239" t="s">
        <v>3800</v>
      </c>
    </row>
    <row r="498" spans="1:103" x14ac:dyDescent="0.25">
      <c r="A498" s="239">
        <v>596667</v>
      </c>
      <c r="B498" s="239">
        <v>4</v>
      </c>
      <c r="C498" s="239">
        <v>15</v>
      </c>
      <c r="D498" s="239">
        <v>12.047000000000001</v>
      </c>
      <c r="E498" s="239">
        <v>27</v>
      </c>
      <c r="F498" s="239" t="s">
        <v>3161</v>
      </c>
      <c r="H498" s="239" t="s">
        <v>374</v>
      </c>
      <c r="I498" s="239">
        <v>25</v>
      </c>
      <c r="K498" s="239">
        <v>18004619</v>
      </c>
      <c r="M498" s="239">
        <v>5</v>
      </c>
      <c r="N498" s="239">
        <v>11</v>
      </c>
      <c r="O498" s="239">
        <v>2018</v>
      </c>
      <c r="P498" s="239" t="s">
        <v>383</v>
      </c>
      <c r="Q498" s="239">
        <v>17</v>
      </c>
      <c r="R498" s="239" t="s">
        <v>376</v>
      </c>
      <c r="S498" s="239">
        <v>5</v>
      </c>
      <c r="T498" s="239">
        <v>0</v>
      </c>
      <c r="U498" s="239">
        <v>2</v>
      </c>
      <c r="V498" s="239">
        <v>10</v>
      </c>
      <c r="W498" s="239">
        <v>10</v>
      </c>
      <c r="X498" s="239">
        <v>2</v>
      </c>
      <c r="Y498" s="239">
        <v>1</v>
      </c>
      <c r="Z498" s="239">
        <v>1</v>
      </c>
      <c r="AB498" s="239">
        <v>1</v>
      </c>
      <c r="AC498" s="239">
        <v>98</v>
      </c>
      <c r="AD498" s="239" t="s">
        <v>2895</v>
      </c>
      <c r="AF498" s="239" t="s">
        <v>2874</v>
      </c>
      <c r="AG498" s="239">
        <v>5</v>
      </c>
      <c r="AH498" s="239">
        <v>2</v>
      </c>
      <c r="AI498" s="239">
        <v>2</v>
      </c>
      <c r="AJ498" s="239">
        <v>4</v>
      </c>
      <c r="AK498" s="239">
        <v>21</v>
      </c>
      <c r="AL498" s="239">
        <v>35</v>
      </c>
      <c r="AM498" s="239" t="s">
        <v>374</v>
      </c>
      <c r="AN498" s="239">
        <v>5</v>
      </c>
      <c r="AO498" s="239">
        <v>90</v>
      </c>
      <c r="AS498" s="239">
        <v>12</v>
      </c>
      <c r="AT498" s="239">
        <v>9</v>
      </c>
      <c r="AU498" s="239">
        <v>35</v>
      </c>
      <c r="AV498" s="239">
        <v>11</v>
      </c>
      <c r="AW498" s="239">
        <v>23</v>
      </c>
      <c r="AX498" s="239">
        <v>2</v>
      </c>
      <c r="AY498" s="239">
        <v>4</v>
      </c>
      <c r="AZ498" s="239">
        <v>4</v>
      </c>
      <c r="BA498" s="239">
        <v>23</v>
      </c>
      <c r="BB498" s="239">
        <v>66</v>
      </c>
      <c r="BC498" s="239" t="s">
        <v>374</v>
      </c>
      <c r="BD498" s="239">
        <v>5</v>
      </c>
      <c r="BE498" s="239">
        <v>1</v>
      </c>
      <c r="BI498" s="239">
        <v>12</v>
      </c>
      <c r="BJ498" s="239">
        <v>9</v>
      </c>
      <c r="BK498" s="239">
        <v>35</v>
      </c>
      <c r="BL498" s="239">
        <v>11</v>
      </c>
      <c r="BM498" s="239">
        <v>23</v>
      </c>
      <c r="CT498" s="239">
        <v>455915.62559203297</v>
      </c>
      <c r="CU498" s="239">
        <v>4979050.6240922399</v>
      </c>
      <c r="CV498" s="239">
        <v>44.963526389999998</v>
      </c>
      <c r="CW498" s="239">
        <v>-93.558983240000003</v>
      </c>
      <c r="CX498" s="239" t="s">
        <v>379</v>
      </c>
      <c r="CY498" s="239" t="s">
        <v>3801</v>
      </c>
    </row>
    <row r="499" spans="1:103" x14ac:dyDescent="0.25">
      <c r="A499" s="239">
        <v>760657</v>
      </c>
      <c r="B499" s="239">
        <v>4</v>
      </c>
      <c r="C499" s="239">
        <v>15</v>
      </c>
      <c r="D499" s="239">
        <v>12.067</v>
      </c>
      <c r="E499" s="239">
        <v>27</v>
      </c>
      <c r="F499" s="239" t="s">
        <v>3161</v>
      </c>
      <c r="H499" s="239" t="s">
        <v>374</v>
      </c>
      <c r="I499" s="239">
        <v>25</v>
      </c>
      <c r="K499" s="239" t="s">
        <v>3802</v>
      </c>
      <c r="M499" s="239">
        <v>11</v>
      </c>
      <c r="N499" s="239">
        <v>7</v>
      </c>
      <c r="O499" s="239">
        <v>2019</v>
      </c>
      <c r="P499" s="239" t="s">
        <v>416</v>
      </c>
      <c r="Q499" s="239">
        <v>17</v>
      </c>
      <c r="S499" s="239">
        <v>5</v>
      </c>
      <c r="T499" s="239">
        <v>0</v>
      </c>
      <c r="U499" s="239">
        <v>2</v>
      </c>
      <c r="V499" s="239">
        <v>11</v>
      </c>
      <c r="W499" s="239">
        <v>10</v>
      </c>
      <c r="X499" s="239">
        <v>2</v>
      </c>
      <c r="Y499" s="239">
        <v>3</v>
      </c>
      <c r="Z499" s="239">
        <v>1</v>
      </c>
      <c r="AB499" s="239">
        <v>1</v>
      </c>
      <c r="AC499" s="239">
        <v>98</v>
      </c>
      <c r="AD499" s="239" t="s">
        <v>2895</v>
      </c>
      <c r="AF499" s="239" t="s">
        <v>2874</v>
      </c>
      <c r="AG499" s="239">
        <v>6</v>
      </c>
      <c r="AH499" s="239">
        <v>2</v>
      </c>
      <c r="AI499" s="239">
        <v>4</v>
      </c>
      <c r="AJ499" s="239">
        <v>4</v>
      </c>
      <c r="AK499" s="239">
        <v>21</v>
      </c>
      <c r="AL499" s="239">
        <v>27</v>
      </c>
      <c r="AM499" s="239" t="s">
        <v>374</v>
      </c>
      <c r="AN499" s="239">
        <v>5</v>
      </c>
      <c r="AO499" s="239">
        <v>99</v>
      </c>
      <c r="AS499" s="239">
        <v>12</v>
      </c>
      <c r="AT499" s="239">
        <v>9</v>
      </c>
      <c r="AU499" s="239">
        <v>35</v>
      </c>
      <c r="AV499" s="239">
        <v>12</v>
      </c>
      <c r="AW499" s="239">
        <v>21</v>
      </c>
      <c r="AX499" s="239">
        <v>2</v>
      </c>
      <c r="AY499" s="239">
        <v>49</v>
      </c>
      <c r="AZ499" s="239">
        <v>3</v>
      </c>
      <c r="BA499" s="239">
        <v>21</v>
      </c>
      <c r="BB499" s="239">
        <v>22</v>
      </c>
      <c r="BC499" s="239" t="s">
        <v>374</v>
      </c>
      <c r="BD499" s="239">
        <v>5</v>
      </c>
      <c r="BE499" s="239">
        <v>1</v>
      </c>
      <c r="BI499" s="239">
        <v>12</v>
      </c>
      <c r="BJ499" s="239">
        <v>9</v>
      </c>
      <c r="BK499" s="239">
        <v>35</v>
      </c>
      <c r="BL499" s="239">
        <v>12</v>
      </c>
      <c r="BM499" s="239">
        <v>21</v>
      </c>
      <c r="CT499" s="239">
        <v>455915.28030688601</v>
      </c>
      <c r="CU499" s="239">
        <v>4979081.7158813896</v>
      </c>
      <c r="CV499" s="239">
        <v>44.963806249999998</v>
      </c>
      <c r="CW499" s="239">
        <v>-93.558990339999994</v>
      </c>
      <c r="CX499" s="239" t="s">
        <v>379</v>
      </c>
      <c r="CY499" s="239" t="s">
        <v>3803</v>
      </c>
    </row>
    <row r="500" spans="1:103" x14ac:dyDescent="0.25">
      <c r="A500" s="239">
        <v>10884323</v>
      </c>
      <c r="B500" s="239">
        <v>4</v>
      </c>
      <c r="C500" s="239">
        <v>15</v>
      </c>
      <c r="D500" s="239">
        <v>12.143000000000001</v>
      </c>
      <c r="E500" s="239">
        <v>27</v>
      </c>
      <c r="F500" s="239" t="s">
        <v>3161</v>
      </c>
      <c r="H500" s="239" t="s">
        <v>374</v>
      </c>
      <c r="I500" s="239">
        <v>25</v>
      </c>
      <c r="L500" s="239">
        <v>132100136</v>
      </c>
      <c r="M500" s="239">
        <v>6</v>
      </c>
      <c r="N500" s="239">
        <v>29</v>
      </c>
      <c r="O500" s="239">
        <v>2013</v>
      </c>
      <c r="P500" s="239" t="s">
        <v>386</v>
      </c>
      <c r="Q500" s="239">
        <v>14</v>
      </c>
      <c r="S500" s="239">
        <v>5</v>
      </c>
      <c r="T500" s="239">
        <v>0</v>
      </c>
      <c r="U500" s="239">
        <v>2</v>
      </c>
      <c r="V500" s="239">
        <v>1</v>
      </c>
      <c r="W500" s="239">
        <v>10</v>
      </c>
      <c r="Y500" s="239">
        <v>1</v>
      </c>
      <c r="Z500" s="239">
        <v>1</v>
      </c>
      <c r="AB500" s="239">
        <v>1</v>
      </c>
      <c r="AC500" s="239">
        <v>98</v>
      </c>
      <c r="AF500" s="239" t="s">
        <v>2874</v>
      </c>
      <c r="AG500" s="239">
        <v>7</v>
      </c>
      <c r="AH500" s="239">
        <v>2</v>
      </c>
      <c r="AI500" s="239">
        <v>4</v>
      </c>
      <c r="AJ500" s="239">
        <v>3</v>
      </c>
      <c r="AK500" s="239">
        <v>8</v>
      </c>
      <c r="AL500" s="239">
        <v>41</v>
      </c>
      <c r="AM500" s="239" t="s">
        <v>384</v>
      </c>
      <c r="AT500" s="239">
        <v>20</v>
      </c>
      <c r="AU500" s="239">
        <v>30</v>
      </c>
      <c r="AX500" s="239">
        <v>2</v>
      </c>
      <c r="AY500" s="239">
        <v>2</v>
      </c>
      <c r="AZ500" s="239">
        <v>3</v>
      </c>
      <c r="BA500" s="239">
        <v>21</v>
      </c>
      <c r="BC500" s="239" t="s">
        <v>374</v>
      </c>
      <c r="BJ500" s="239">
        <v>20</v>
      </c>
      <c r="BK500" s="239">
        <v>30</v>
      </c>
      <c r="CT500" s="239">
        <v>455920</v>
      </c>
      <c r="CU500" s="239">
        <v>4979207</v>
      </c>
      <c r="CV500" s="239">
        <v>44.964930500000001</v>
      </c>
      <c r="CW500" s="239">
        <v>-93.558942200000004</v>
      </c>
      <c r="CX500" s="239" t="s">
        <v>379</v>
      </c>
    </row>
    <row r="501" spans="1:103" x14ac:dyDescent="0.25">
      <c r="A501" s="239">
        <v>10903500</v>
      </c>
      <c r="B501" s="239">
        <v>4</v>
      </c>
      <c r="C501" s="239">
        <v>15</v>
      </c>
      <c r="D501" s="239">
        <v>12.2</v>
      </c>
      <c r="E501" s="239">
        <v>27</v>
      </c>
      <c r="F501" s="239" t="s">
        <v>3161</v>
      </c>
      <c r="H501" s="239" t="s">
        <v>374</v>
      </c>
      <c r="I501" s="239">
        <v>25</v>
      </c>
      <c r="K501" s="239" t="s">
        <v>3804</v>
      </c>
      <c r="L501" s="239">
        <v>132930099</v>
      </c>
      <c r="M501" s="239">
        <v>10</v>
      </c>
      <c r="N501" s="239">
        <v>20</v>
      </c>
      <c r="O501" s="239">
        <v>2013</v>
      </c>
      <c r="P501" s="239" t="s">
        <v>389</v>
      </c>
      <c r="Q501" s="239">
        <v>16</v>
      </c>
      <c r="R501" s="239" t="s">
        <v>376</v>
      </c>
      <c r="S501" s="239">
        <v>5</v>
      </c>
      <c r="T501" s="239">
        <v>0</v>
      </c>
      <c r="U501" s="239">
        <v>1</v>
      </c>
      <c r="W501" s="239">
        <v>45</v>
      </c>
      <c r="X501" s="239">
        <v>2</v>
      </c>
      <c r="Y501" s="239">
        <v>1</v>
      </c>
      <c r="Z501" s="239">
        <v>3</v>
      </c>
      <c r="AA501" s="239">
        <v>2</v>
      </c>
      <c r="AB501" s="239">
        <v>2</v>
      </c>
      <c r="AC501" s="239">
        <v>98</v>
      </c>
      <c r="AD501" s="239" t="s">
        <v>2895</v>
      </c>
      <c r="AE501" s="239" t="s">
        <v>3805</v>
      </c>
      <c r="AF501" s="239" t="s">
        <v>2874</v>
      </c>
      <c r="AG501" s="239">
        <v>3</v>
      </c>
      <c r="AH501" s="239">
        <v>2</v>
      </c>
      <c r="AI501" s="239">
        <v>2</v>
      </c>
      <c r="AJ501" s="239">
        <v>4</v>
      </c>
      <c r="AK501" s="239">
        <v>21</v>
      </c>
      <c r="AL501" s="239">
        <v>29</v>
      </c>
      <c r="AM501" s="239" t="s">
        <v>384</v>
      </c>
      <c r="AN501" s="239">
        <v>5</v>
      </c>
      <c r="AS501" s="239">
        <v>7</v>
      </c>
      <c r="AT501" s="239">
        <v>98</v>
      </c>
      <c r="AU501" s="239">
        <v>35</v>
      </c>
      <c r="AV501" s="239">
        <v>10</v>
      </c>
      <c r="AW501" s="239">
        <v>21</v>
      </c>
      <c r="CT501" s="239">
        <v>455956</v>
      </c>
      <c r="CU501" s="239">
        <v>4979287</v>
      </c>
      <c r="CV501" s="239">
        <v>44.965659000000002</v>
      </c>
      <c r="CW501" s="239">
        <v>-93.558494199999998</v>
      </c>
      <c r="CX501" s="239" t="s">
        <v>379</v>
      </c>
      <c r="CY501" s="239" t="s">
        <v>3806</v>
      </c>
    </row>
    <row r="502" spans="1:103" x14ac:dyDescent="0.25">
      <c r="A502" s="239">
        <v>10812349</v>
      </c>
      <c r="B502" s="239">
        <v>4</v>
      </c>
      <c r="C502" s="239">
        <v>15</v>
      </c>
      <c r="D502" s="239">
        <v>12.201000000000001</v>
      </c>
      <c r="E502" s="239">
        <v>27</v>
      </c>
      <c r="F502" s="239" t="s">
        <v>3161</v>
      </c>
      <c r="H502" s="239" t="s">
        <v>374</v>
      </c>
      <c r="I502" s="239">
        <v>25</v>
      </c>
      <c r="K502" s="239" t="s">
        <v>3807</v>
      </c>
      <c r="L502" s="239">
        <v>123040038</v>
      </c>
      <c r="M502" s="239">
        <v>10</v>
      </c>
      <c r="N502" s="239">
        <v>30</v>
      </c>
      <c r="O502" s="239">
        <v>2012</v>
      </c>
      <c r="P502" s="239" t="s">
        <v>391</v>
      </c>
      <c r="Q502" s="239">
        <v>8</v>
      </c>
      <c r="S502" s="239">
        <v>5</v>
      </c>
      <c r="T502" s="239">
        <v>0</v>
      </c>
      <c r="U502" s="239">
        <v>1</v>
      </c>
      <c r="V502" s="239">
        <v>8</v>
      </c>
      <c r="W502" s="239">
        <v>60</v>
      </c>
      <c r="X502" s="239">
        <v>2</v>
      </c>
      <c r="Y502" s="239">
        <v>1</v>
      </c>
      <c r="Z502" s="239">
        <v>1</v>
      </c>
      <c r="AB502" s="239">
        <v>1</v>
      </c>
      <c r="AC502" s="239">
        <v>3</v>
      </c>
      <c r="AD502" s="239" t="s">
        <v>2893</v>
      </c>
      <c r="AE502" s="239" t="s">
        <v>3783</v>
      </c>
      <c r="AF502" s="239" t="s">
        <v>2874</v>
      </c>
      <c r="AG502" s="239">
        <v>3</v>
      </c>
      <c r="AH502" s="239">
        <v>2</v>
      </c>
      <c r="AI502" s="239">
        <v>1</v>
      </c>
      <c r="AJ502" s="239">
        <v>3</v>
      </c>
      <c r="AK502" s="239">
        <v>21</v>
      </c>
      <c r="AL502" s="239">
        <v>28</v>
      </c>
      <c r="AM502" s="239" t="s">
        <v>374</v>
      </c>
      <c r="AN502" s="239">
        <v>9</v>
      </c>
      <c r="AO502" s="239">
        <v>15</v>
      </c>
      <c r="AS502" s="239">
        <v>7</v>
      </c>
      <c r="AT502" s="239">
        <v>98</v>
      </c>
      <c r="AU502" s="239">
        <v>35</v>
      </c>
      <c r="AV502" s="239">
        <v>10</v>
      </c>
      <c r="AW502" s="239">
        <v>21</v>
      </c>
      <c r="CT502" s="239">
        <v>455957</v>
      </c>
      <c r="CU502" s="239">
        <v>4979288</v>
      </c>
      <c r="CV502" s="239">
        <v>44.965668899999997</v>
      </c>
      <c r="CW502" s="239">
        <v>-93.558480399999993</v>
      </c>
      <c r="CX502" s="239" t="s">
        <v>379</v>
      </c>
      <c r="CY502" s="239" t="s">
        <v>3808</v>
      </c>
    </row>
    <row r="503" spans="1:103" x14ac:dyDescent="0.25">
      <c r="A503" s="239">
        <v>685483</v>
      </c>
      <c r="B503" s="239">
        <v>4</v>
      </c>
      <c r="C503" s="239">
        <v>15</v>
      </c>
      <c r="D503" s="239">
        <v>12.212999999999999</v>
      </c>
      <c r="E503" s="239">
        <v>27</v>
      </c>
      <c r="F503" s="239" t="s">
        <v>3161</v>
      </c>
      <c r="H503" s="239" t="s">
        <v>374</v>
      </c>
      <c r="I503" s="239">
        <v>25</v>
      </c>
      <c r="K503" s="239" t="s">
        <v>3809</v>
      </c>
      <c r="M503" s="239">
        <v>2</v>
      </c>
      <c r="N503" s="239">
        <v>8</v>
      </c>
      <c r="O503" s="239">
        <v>2019</v>
      </c>
      <c r="P503" s="239" t="s">
        <v>383</v>
      </c>
      <c r="Q503" s="239">
        <v>13</v>
      </c>
      <c r="S503" s="239">
        <v>5</v>
      </c>
      <c r="T503" s="239">
        <v>0</v>
      </c>
      <c r="U503" s="239">
        <v>2</v>
      </c>
      <c r="V503" s="239">
        <v>12</v>
      </c>
      <c r="W503" s="239">
        <v>10</v>
      </c>
      <c r="X503" s="239">
        <v>3</v>
      </c>
      <c r="Y503" s="239">
        <v>1</v>
      </c>
      <c r="Z503" s="239">
        <v>1</v>
      </c>
      <c r="AB503" s="239">
        <v>1</v>
      </c>
      <c r="AC503" s="239">
        <v>98</v>
      </c>
      <c r="AD503" s="239" t="s">
        <v>2895</v>
      </c>
      <c r="AF503" s="239" t="s">
        <v>2874</v>
      </c>
      <c r="AG503" s="239">
        <v>7</v>
      </c>
      <c r="AH503" s="239">
        <v>2</v>
      </c>
      <c r="AI503" s="239">
        <v>2</v>
      </c>
      <c r="AJ503" s="239">
        <v>3</v>
      </c>
      <c r="AK503" s="239">
        <v>24</v>
      </c>
      <c r="AL503" s="239">
        <v>34</v>
      </c>
      <c r="AM503" s="239" t="s">
        <v>374</v>
      </c>
      <c r="AN503" s="239">
        <v>5</v>
      </c>
      <c r="AO503" s="239">
        <v>1</v>
      </c>
      <c r="AS503" s="239">
        <v>12</v>
      </c>
      <c r="AT503" s="239">
        <v>9</v>
      </c>
      <c r="AU503" s="239">
        <v>30</v>
      </c>
      <c r="AV503" s="239">
        <v>13</v>
      </c>
      <c r="AW503" s="239">
        <v>21</v>
      </c>
      <c r="AX503" s="239">
        <v>2</v>
      </c>
      <c r="AY503" s="239">
        <v>2</v>
      </c>
      <c r="AZ503" s="239">
        <v>3</v>
      </c>
      <c r="BA503" s="239">
        <v>21</v>
      </c>
      <c r="BB503" s="239">
        <v>62</v>
      </c>
      <c r="BC503" s="239" t="s">
        <v>374</v>
      </c>
      <c r="BD503" s="239">
        <v>5</v>
      </c>
      <c r="BE503" s="239">
        <v>90</v>
      </c>
      <c r="BI503" s="239">
        <v>12</v>
      </c>
      <c r="BJ503" s="239">
        <v>9</v>
      </c>
      <c r="BK503" s="239">
        <v>30</v>
      </c>
      <c r="BL503" s="239">
        <v>13</v>
      </c>
      <c r="BM503" s="239">
        <v>21</v>
      </c>
      <c r="CT503" s="239">
        <v>455966.96080717101</v>
      </c>
      <c r="CU503" s="239">
        <v>4979305.1901907697</v>
      </c>
      <c r="CV503" s="239">
        <v>44.965821069999997</v>
      </c>
      <c r="CW503" s="239">
        <v>-93.55835458</v>
      </c>
      <c r="CX503" s="239" t="s">
        <v>379</v>
      </c>
      <c r="CY503" s="239" t="s">
        <v>3810</v>
      </c>
    </row>
    <row r="504" spans="1:103" x14ac:dyDescent="0.25">
      <c r="A504" s="239">
        <v>10747432</v>
      </c>
      <c r="B504" s="239">
        <v>4</v>
      </c>
      <c r="C504" s="239">
        <v>15</v>
      </c>
      <c r="D504" s="239">
        <v>12.218999999999999</v>
      </c>
      <c r="E504" s="239">
        <v>27</v>
      </c>
      <c r="F504" s="239" t="s">
        <v>3161</v>
      </c>
      <c r="H504" s="239" t="s">
        <v>374</v>
      </c>
      <c r="I504" s="239">
        <v>25</v>
      </c>
      <c r="K504" s="239">
        <v>2070866</v>
      </c>
      <c r="L504" s="239">
        <v>112700267</v>
      </c>
      <c r="M504" s="239">
        <v>9</v>
      </c>
      <c r="N504" s="239">
        <v>27</v>
      </c>
      <c r="O504" s="239">
        <v>2011</v>
      </c>
      <c r="P504" s="239" t="s">
        <v>391</v>
      </c>
      <c r="Q504" s="239">
        <v>17</v>
      </c>
      <c r="S504" s="239">
        <v>5</v>
      </c>
      <c r="T504" s="239">
        <v>0</v>
      </c>
      <c r="U504" s="239">
        <v>1</v>
      </c>
      <c r="V504" s="239">
        <v>7</v>
      </c>
      <c r="W504" s="239">
        <v>32</v>
      </c>
      <c r="X504" s="239">
        <v>2</v>
      </c>
      <c r="Y504" s="239">
        <v>1</v>
      </c>
      <c r="Z504" s="239">
        <v>2</v>
      </c>
      <c r="AB504" s="239">
        <v>1</v>
      </c>
      <c r="AC504" s="239">
        <v>98</v>
      </c>
      <c r="AD504" s="239" t="s">
        <v>2929</v>
      </c>
      <c r="AE504" s="239" t="s">
        <v>3811</v>
      </c>
      <c r="AF504" s="239" t="s">
        <v>2874</v>
      </c>
      <c r="AG504" s="239">
        <v>3</v>
      </c>
      <c r="AH504" s="239">
        <v>2</v>
      </c>
      <c r="AI504" s="239">
        <v>2</v>
      </c>
      <c r="AJ504" s="239">
        <v>4</v>
      </c>
      <c r="AK504" s="239">
        <v>21</v>
      </c>
      <c r="AL504" s="239">
        <v>16</v>
      </c>
      <c r="AM504" s="239" t="s">
        <v>384</v>
      </c>
      <c r="AN504" s="239">
        <v>5</v>
      </c>
      <c r="AO504" s="239">
        <v>15</v>
      </c>
      <c r="AS504" s="239">
        <v>7</v>
      </c>
      <c r="AT504" s="239">
        <v>98</v>
      </c>
      <c r="AU504" s="239">
        <v>35</v>
      </c>
      <c r="AV504" s="239">
        <v>10</v>
      </c>
      <c r="AW504" s="239">
        <v>21</v>
      </c>
      <c r="CT504" s="239">
        <v>455978</v>
      </c>
      <c r="CU504" s="239">
        <v>4979309</v>
      </c>
      <c r="CV504" s="239">
        <v>44.965856799999997</v>
      </c>
      <c r="CW504" s="239">
        <v>-93.558215799999999</v>
      </c>
      <c r="CX504" s="239" t="s">
        <v>379</v>
      </c>
      <c r="CY504" s="239" t="s">
        <v>3812</v>
      </c>
    </row>
    <row r="505" spans="1:103" x14ac:dyDescent="0.25">
      <c r="A505" s="239">
        <v>10764660</v>
      </c>
      <c r="B505" s="239">
        <v>4</v>
      </c>
      <c r="C505" s="239">
        <v>15</v>
      </c>
      <c r="D505" s="239">
        <v>12.218999999999999</v>
      </c>
      <c r="E505" s="239">
        <v>27</v>
      </c>
      <c r="F505" s="239" t="s">
        <v>3161</v>
      </c>
      <c r="H505" s="239" t="s">
        <v>374</v>
      </c>
      <c r="I505" s="239">
        <v>25</v>
      </c>
      <c r="K505" s="239">
        <v>1110072</v>
      </c>
      <c r="L505" s="239">
        <v>113640090</v>
      </c>
      <c r="M505" s="239">
        <v>12</v>
      </c>
      <c r="N505" s="239">
        <v>30</v>
      </c>
      <c r="O505" s="239">
        <v>2011</v>
      </c>
      <c r="P505" s="239" t="s">
        <v>383</v>
      </c>
      <c r="Q505" s="239">
        <v>11</v>
      </c>
      <c r="S505" s="239">
        <v>4</v>
      </c>
      <c r="T505" s="239">
        <v>0</v>
      </c>
      <c r="U505" s="239">
        <v>2</v>
      </c>
      <c r="V505" s="239">
        <v>5</v>
      </c>
      <c r="W505" s="239">
        <v>10</v>
      </c>
      <c r="X505" s="239">
        <v>4</v>
      </c>
      <c r="Y505" s="239">
        <v>1</v>
      </c>
      <c r="Z505" s="239">
        <v>2</v>
      </c>
      <c r="AB505" s="239">
        <v>2</v>
      </c>
      <c r="AC505" s="239">
        <v>98</v>
      </c>
      <c r="AD505" s="239" t="s">
        <v>2893</v>
      </c>
      <c r="AE505" s="239" t="s">
        <v>3813</v>
      </c>
      <c r="AF505" s="239" t="s">
        <v>2874</v>
      </c>
      <c r="AG505" s="239">
        <v>10</v>
      </c>
      <c r="AH505" s="239">
        <v>2</v>
      </c>
      <c r="AI505" s="239">
        <v>2</v>
      </c>
      <c r="AJ505" s="239">
        <v>2</v>
      </c>
      <c r="AK505" s="239">
        <v>24</v>
      </c>
      <c r="AL505" s="239">
        <v>62</v>
      </c>
      <c r="AM505" s="239" t="s">
        <v>384</v>
      </c>
      <c r="AN505" s="239">
        <v>5</v>
      </c>
      <c r="AO505" s="239">
        <v>2</v>
      </c>
      <c r="AS505" s="239">
        <v>7</v>
      </c>
      <c r="AT505" s="239">
        <v>2</v>
      </c>
      <c r="AU505" s="239">
        <v>35</v>
      </c>
      <c r="AV505" s="239">
        <v>10</v>
      </c>
      <c r="AW505" s="239">
        <v>21</v>
      </c>
      <c r="AX505" s="239">
        <v>2</v>
      </c>
      <c r="AY505" s="239">
        <v>4</v>
      </c>
      <c r="AZ505" s="239">
        <v>4</v>
      </c>
      <c r="BA505" s="239">
        <v>21</v>
      </c>
      <c r="BB505" s="239">
        <v>54</v>
      </c>
      <c r="BC505" s="239" t="s">
        <v>374</v>
      </c>
      <c r="BD505" s="239">
        <v>5</v>
      </c>
      <c r="BE505" s="239">
        <v>1</v>
      </c>
      <c r="BI505" s="239">
        <v>7</v>
      </c>
      <c r="BJ505" s="239">
        <v>2</v>
      </c>
      <c r="BK505" s="239">
        <v>35</v>
      </c>
      <c r="BL505" s="239">
        <v>10</v>
      </c>
      <c r="BM505" s="239">
        <v>21</v>
      </c>
      <c r="CT505" s="239">
        <v>455978</v>
      </c>
      <c r="CU505" s="239">
        <v>4979309</v>
      </c>
      <c r="CV505" s="239">
        <v>44.965856799999997</v>
      </c>
      <c r="CW505" s="239">
        <v>-93.558215799999999</v>
      </c>
      <c r="CX505" s="239" t="s">
        <v>379</v>
      </c>
      <c r="CY505" s="239" t="s">
        <v>3814</v>
      </c>
    </row>
    <row r="506" spans="1:103" x14ac:dyDescent="0.25">
      <c r="A506" s="239">
        <v>10810578</v>
      </c>
      <c r="B506" s="239">
        <v>4</v>
      </c>
      <c r="C506" s="239">
        <v>15</v>
      </c>
      <c r="D506" s="239">
        <v>12.218999999999999</v>
      </c>
      <c r="E506" s="239">
        <v>27</v>
      </c>
      <c r="F506" s="239" t="s">
        <v>3161</v>
      </c>
      <c r="H506" s="239" t="s">
        <v>374</v>
      </c>
      <c r="I506" s="239">
        <v>25</v>
      </c>
      <c r="K506" s="239">
        <v>2234525</v>
      </c>
      <c r="L506" s="239">
        <v>122750191</v>
      </c>
      <c r="M506" s="239">
        <v>10</v>
      </c>
      <c r="N506" s="239">
        <v>1</v>
      </c>
      <c r="O506" s="239">
        <v>2012</v>
      </c>
      <c r="P506" s="239" t="s">
        <v>381</v>
      </c>
      <c r="Q506" s="239">
        <v>16</v>
      </c>
      <c r="R506" s="239" t="s">
        <v>376</v>
      </c>
      <c r="S506" s="239">
        <v>5</v>
      </c>
      <c r="T506" s="239">
        <v>0</v>
      </c>
      <c r="U506" s="239">
        <v>2</v>
      </c>
      <c r="V506" s="239">
        <v>90</v>
      </c>
      <c r="W506" s="239">
        <v>10</v>
      </c>
      <c r="X506" s="239">
        <v>15</v>
      </c>
      <c r="Y506" s="239">
        <v>1</v>
      </c>
      <c r="Z506" s="239">
        <v>1</v>
      </c>
      <c r="AA506" s="239">
        <v>1</v>
      </c>
      <c r="AB506" s="239">
        <v>1</v>
      </c>
      <c r="AC506" s="239">
        <v>98</v>
      </c>
      <c r="AD506" s="239" t="s">
        <v>3815</v>
      </c>
      <c r="AE506" s="239" t="s">
        <v>3816</v>
      </c>
      <c r="AF506" s="239" t="s">
        <v>2874</v>
      </c>
      <c r="AG506" s="239">
        <v>90</v>
      </c>
      <c r="AH506" s="239">
        <v>2</v>
      </c>
      <c r="AI506" s="239">
        <v>2</v>
      </c>
      <c r="AJ506" s="239">
        <v>4</v>
      </c>
      <c r="AK506" s="239">
        <v>99</v>
      </c>
      <c r="AL506" s="239">
        <v>57</v>
      </c>
      <c r="AM506" s="239" t="s">
        <v>374</v>
      </c>
      <c r="AN506" s="239">
        <v>5</v>
      </c>
      <c r="AO506" s="239">
        <v>1</v>
      </c>
      <c r="AQ506" s="239">
        <v>99</v>
      </c>
      <c r="AS506" s="239">
        <v>7</v>
      </c>
      <c r="AT506" s="239">
        <v>98</v>
      </c>
      <c r="AU506" s="239">
        <v>40</v>
      </c>
      <c r="AV506" s="239">
        <v>11</v>
      </c>
      <c r="AW506" s="239">
        <v>21</v>
      </c>
      <c r="AX506" s="239">
        <v>2</v>
      </c>
      <c r="AY506" s="239">
        <v>1</v>
      </c>
      <c r="AZ506" s="239">
        <v>7</v>
      </c>
      <c r="BA506" s="239">
        <v>24</v>
      </c>
      <c r="BB506" s="239">
        <v>30</v>
      </c>
      <c r="BC506" s="239" t="s">
        <v>374</v>
      </c>
      <c r="BD506" s="239">
        <v>5</v>
      </c>
      <c r="BE506" s="239">
        <v>2</v>
      </c>
      <c r="BI506" s="239">
        <v>7</v>
      </c>
      <c r="BJ506" s="239">
        <v>98</v>
      </c>
      <c r="BK506" s="239">
        <v>40</v>
      </c>
      <c r="BL506" s="239">
        <v>11</v>
      </c>
      <c r="BM506" s="239">
        <v>21</v>
      </c>
      <c r="CT506" s="239">
        <v>455978</v>
      </c>
      <c r="CU506" s="239">
        <v>4979309</v>
      </c>
      <c r="CV506" s="239">
        <v>44.965856799999997</v>
      </c>
      <c r="CW506" s="239">
        <v>-93.558215799999999</v>
      </c>
      <c r="CX506" s="239" t="s">
        <v>379</v>
      </c>
      <c r="CY506" s="239" t="s">
        <v>3817</v>
      </c>
    </row>
    <row r="507" spans="1:103" x14ac:dyDescent="0.25">
      <c r="A507" s="239">
        <v>10874126</v>
      </c>
      <c r="B507" s="239">
        <v>4</v>
      </c>
      <c r="C507" s="239">
        <v>15</v>
      </c>
      <c r="D507" s="239">
        <v>12.218999999999999</v>
      </c>
      <c r="E507" s="239">
        <v>27</v>
      </c>
      <c r="F507" s="239" t="s">
        <v>3161</v>
      </c>
      <c r="H507" s="239" t="s">
        <v>374</v>
      </c>
      <c r="I507" s="239">
        <v>25</v>
      </c>
      <c r="K507" s="239">
        <v>13007037</v>
      </c>
      <c r="L507" s="239">
        <v>131540094</v>
      </c>
      <c r="M507" s="239">
        <v>6</v>
      </c>
      <c r="N507" s="239">
        <v>3</v>
      </c>
      <c r="O507" s="239">
        <v>2013</v>
      </c>
      <c r="P507" s="239" t="s">
        <v>381</v>
      </c>
      <c r="Q507" s="239">
        <v>15</v>
      </c>
      <c r="R507" s="239" t="s">
        <v>512</v>
      </c>
      <c r="S507" s="239">
        <v>5</v>
      </c>
      <c r="T507" s="239">
        <v>0</v>
      </c>
      <c r="U507" s="239">
        <v>1</v>
      </c>
      <c r="W507" s="239">
        <v>93</v>
      </c>
      <c r="X507" s="239">
        <v>4</v>
      </c>
      <c r="Y507" s="239">
        <v>1</v>
      </c>
      <c r="Z507" s="239">
        <v>2</v>
      </c>
      <c r="AA507" s="239">
        <v>2</v>
      </c>
      <c r="AB507" s="239">
        <v>1</v>
      </c>
      <c r="AC507" s="239">
        <v>1</v>
      </c>
      <c r="AD507" s="239" t="s">
        <v>2922</v>
      </c>
      <c r="AE507" s="239" t="s">
        <v>3818</v>
      </c>
      <c r="AF507" s="239" t="s">
        <v>2874</v>
      </c>
      <c r="AG507" s="239">
        <v>4</v>
      </c>
      <c r="AH507" s="239">
        <v>2</v>
      </c>
      <c r="AI507" s="239">
        <v>4</v>
      </c>
      <c r="AJ507" s="239">
        <v>5</v>
      </c>
      <c r="AK507" s="239">
        <v>21</v>
      </c>
      <c r="AL507" s="239">
        <v>67</v>
      </c>
      <c r="AM507" s="239" t="s">
        <v>384</v>
      </c>
      <c r="AN507" s="239">
        <v>5</v>
      </c>
      <c r="AS507" s="239">
        <v>5</v>
      </c>
      <c r="AT507" s="239">
        <v>98</v>
      </c>
      <c r="AU507" s="239">
        <v>35</v>
      </c>
      <c r="AV507" s="239">
        <v>10</v>
      </c>
      <c r="AW507" s="239">
        <v>21</v>
      </c>
      <c r="CT507" s="239">
        <v>455978</v>
      </c>
      <c r="CU507" s="239">
        <v>4979309</v>
      </c>
      <c r="CV507" s="239">
        <v>44.965856799999997</v>
      </c>
      <c r="CW507" s="239">
        <v>-93.558215799999999</v>
      </c>
      <c r="CX507" s="239" t="s">
        <v>379</v>
      </c>
      <c r="CY507" s="239" t="s">
        <v>3819</v>
      </c>
    </row>
    <row r="508" spans="1:103" x14ac:dyDescent="0.25">
      <c r="A508" s="239">
        <v>11038834</v>
      </c>
      <c r="B508" s="239">
        <v>4</v>
      </c>
      <c r="C508" s="239">
        <v>15</v>
      </c>
      <c r="D508" s="239">
        <v>12.218999999999999</v>
      </c>
      <c r="E508" s="239">
        <v>27</v>
      </c>
      <c r="F508" s="239" t="s">
        <v>3161</v>
      </c>
      <c r="H508" s="239" t="s">
        <v>374</v>
      </c>
      <c r="I508" s="239">
        <v>25</v>
      </c>
      <c r="K508" s="239" t="s">
        <v>3820</v>
      </c>
      <c r="L508" s="239">
        <v>151050056</v>
      </c>
      <c r="M508" s="239">
        <v>4</v>
      </c>
      <c r="N508" s="239">
        <v>15</v>
      </c>
      <c r="O508" s="239">
        <v>2015</v>
      </c>
      <c r="P508" s="239" t="s">
        <v>375</v>
      </c>
      <c r="Q508" s="239">
        <v>9</v>
      </c>
      <c r="R508" s="239" t="s">
        <v>376</v>
      </c>
      <c r="S508" s="239">
        <v>5</v>
      </c>
      <c r="T508" s="239">
        <v>0</v>
      </c>
      <c r="U508" s="239">
        <v>2</v>
      </c>
      <c r="V508" s="239">
        <v>5</v>
      </c>
      <c r="W508" s="239">
        <v>10</v>
      </c>
      <c r="X508" s="239">
        <v>2</v>
      </c>
      <c r="Y508" s="239">
        <v>1</v>
      </c>
      <c r="Z508" s="239">
        <v>1</v>
      </c>
      <c r="AB508" s="239">
        <v>1</v>
      </c>
      <c r="AC508" s="239">
        <v>98</v>
      </c>
      <c r="AD508" s="239" t="s">
        <v>3302</v>
      </c>
      <c r="AE508" s="239" t="s">
        <v>3818</v>
      </c>
      <c r="AF508" s="239" t="s">
        <v>2874</v>
      </c>
      <c r="AG508" s="239">
        <v>10</v>
      </c>
      <c r="AH508" s="239">
        <v>2</v>
      </c>
      <c r="AI508" s="239">
        <v>3</v>
      </c>
      <c r="AJ508" s="239">
        <v>2</v>
      </c>
      <c r="AK508" s="239">
        <v>24</v>
      </c>
      <c r="AL508" s="239">
        <v>44</v>
      </c>
      <c r="AM508" s="239" t="s">
        <v>374</v>
      </c>
      <c r="AN508" s="239">
        <v>5</v>
      </c>
      <c r="AO508" s="239">
        <v>2</v>
      </c>
      <c r="AS508" s="239">
        <v>7</v>
      </c>
      <c r="AT508" s="239">
        <v>98</v>
      </c>
      <c r="AU508" s="239">
        <v>35</v>
      </c>
      <c r="AV508" s="239">
        <v>10</v>
      </c>
      <c r="AW508" s="239">
        <v>21</v>
      </c>
      <c r="AX508" s="239">
        <v>2</v>
      </c>
      <c r="AY508" s="239">
        <v>2</v>
      </c>
      <c r="AZ508" s="239">
        <v>4</v>
      </c>
      <c r="BA508" s="239">
        <v>21</v>
      </c>
      <c r="BB508" s="239">
        <v>22</v>
      </c>
      <c r="BC508" s="239" t="s">
        <v>374</v>
      </c>
      <c r="BD508" s="239">
        <v>5</v>
      </c>
      <c r="BE508" s="239">
        <v>1</v>
      </c>
      <c r="BI508" s="239">
        <v>7</v>
      </c>
      <c r="BJ508" s="239">
        <v>98</v>
      </c>
      <c r="BK508" s="239">
        <v>35</v>
      </c>
      <c r="BL508" s="239">
        <v>10</v>
      </c>
      <c r="BM508" s="239">
        <v>21</v>
      </c>
      <c r="CT508" s="239">
        <v>455978</v>
      </c>
      <c r="CU508" s="239">
        <v>4979309</v>
      </c>
      <c r="CV508" s="239">
        <v>44.965856799999997</v>
      </c>
      <c r="CW508" s="239">
        <v>-93.558215799999999</v>
      </c>
      <c r="CX508" s="239" t="s">
        <v>379</v>
      </c>
      <c r="CY508" s="239" t="s">
        <v>3821</v>
      </c>
    </row>
    <row r="509" spans="1:103" x14ac:dyDescent="0.25">
      <c r="A509" s="239">
        <v>424261</v>
      </c>
      <c r="B509" s="239">
        <v>4</v>
      </c>
      <c r="C509" s="239">
        <v>15</v>
      </c>
      <c r="D509" s="239">
        <v>12.223000000000001</v>
      </c>
      <c r="E509" s="239">
        <v>27</v>
      </c>
      <c r="F509" s="239" t="s">
        <v>3161</v>
      </c>
      <c r="H509" s="239" t="s">
        <v>374</v>
      </c>
      <c r="I509" s="239">
        <v>25</v>
      </c>
      <c r="K509" s="239">
        <v>17002145</v>
      </c>
      <c r="M509" s="239">
        <v>2</v>
      </c>
      <c r="N509" s="239">
        <v>20</v>
      </c>
      <c r="O509" s="239">
        <v>2017</v>
      </c>
      <c r="P509" s="239" t="s">
        <v>381</v>
      </c>
      <c r="Q509" s="239">
        <v>22</v>
      </c>
      <c r="R509" s="239" t="s">
        <v>207</v>
      </c>
      <c r="S509" s="239">
        <v>5</v>
      </c>
      <c r="T509" s="239">
        <v>0</v>
      </c>
      <c r="U509" s="239">
        <v>2</v>
      </c>
      <c r="V509" s="239">
        <v>5</v>
      </c>
      <c r="W509" s="239">
        <v>10</v>
      </c>
      <c r="X509" s="239">
        <v>3</v>
      </c>
      <c r="Y509" s="239">
        <v>4</v>
      </c>
      <c r="Z509" s="239">
        <v>1</v>
      </c>
      <c r="AB509" s="239">
        <v>2</v>
      </c>
      <c r="AC509" s="239">
        <v>98</v>
      </c>
      <c r="AD509" s="239" t="s">
        <v>2895</v>
      </c>
      <c r="AE509" s="239" t="s">
        <v>3805</v>
      </c>
      <c r="AF509" s="239" t="s">
        <v>2874</v>
      </c>
      <c r="AG509" s="239">
        <v>10</v>
      </c>
      <c r="AH509" s="239">
        <v>2</v>
      </c>
      <c r="AI509" s="239">
        <v>4</v>
      </c>
      <c r="AJ509" s="239">
        <v>2</v>
      </c>
      <c r="AK509" s="239">
        <v>24</v>
      </c>
      <c r="AL509" s="239">
        <v>40</v>
      </c>
      <c r="AM509" s="239" t="s">
        <v>374</v>
      </c>
      <c r="AN509" s="239">
        <v>5</v>
      </c>
      <c r="AO509" s="239">
        <v>2</v>
      </c>
      <c r="AS509" s="239">
        <v>12</v>
      </c>
      <c r="AT509" s="239">
        <v>23</v>
      </c>
      <c r="AU509" s="239">
        <v>30</v>
      </c>
      <c r="AV509" s="239">
        <v>11</v>
      </c>
      <c r="AW509" s="239">
        <v>24</v>
      </c>
      <c r="AX509" s="239">
        <v>2</v>
      </c>
      <c r="AY509" s="239">
        <v>4</v>
      </c>
      <c r="AZ509" s="239">
        <v>4</v>
      </c>
      <c r="BA509" s="239">
        <v>21</v>
      </c>
      <c r="BB509" s="239">
        <v>51</v>
      </c>
      <c r="BC509" s="239" t="s">
        <v>374</v>
      </c>
      <c r="BD509" s="239">
        <v>5</v>
      </c>
      <c r="BE509" s="239">
        <v>1</v>
      </c>
      <c r="BI509" s="239">
        <v>12</v>
      </c>
      <c r="BJ509" s="239">
        <v>9</v>
      </c>
      <c r="BK509" s="239">
        <v>35</v>
      </c>
      <c r="BL509" s="239">
        <v>11</v>
      </c>
      <c r="BM509" s="239">
        <v>21</v>
      </c>
      <c r="CT509" s="239">
        <v>455978.27641517</v>
      </c>
      <c r="CU509" s="239">
        <v>4979308.71814893</v>
      </c>
      <c r="CV509" s="239">
        <v>44.965853529999997</v>
      </c>
      <c r="CW509" s="239">
        <v>-93.558211409999998</v>
      </c>
      <c r="CX509" s="239" t="s">
        <v>379</v>
      </c>
      <c r="CY509" s="239" t="s">
        <v>3822</v>
      </c>
    </row>
    <row r="510" spans="1:103" x14ac:dyDescent="0.25">
      <c r="A510" s="239">
        <v>663108</v>
      </c>
      <c r="B510" s="239">
        <v>4</v>
      </c>
      <c r="C510" s="239">
        <v>15</v>
      </c>
      <c r="D510" s="239">
        <v>12.227</v>
      </c>
      <c r="E510" s="239">
        <v>27</v>
      </c>
      <c r="F510" s="239" t="s">
        <v>3161</v>
      </c>
      <c r="H510" s="239" t="s">
        <v>374</v>
      </c>
      <c r="I510" s="239">
        <v>25</v>
      </c>
      <c r="K510" s="239">
        <v>18012508</v>
      </c>
      <c r="M510" s="239">
        <v>11</v>
      </c>
      <c r="N510" s="239">
        <v>27</v>
      </c>
      <c r="O510" s="239">
        <v>2018</v>
      </c>
      <c r="P510" s="239" t="s">
        <v>391</v>
      </c>
      <c r="Q510" s="239">
        <v>6</v>
      </c>
      <c r="R510" s="239" t="s">
        <v>376</v>
      </c>
      <c r="S510" s="239">
        <v>3</v>
      </c>
      <c r="T510" s="239">
        <v>0</v>
      </c>
      <c r="U510" s="239">
        <v>1</v>
      </c>
      <c r="W510" s="239">
        <v>35</v>
      </c>
      <c r="X510" s="239">
        <v>4</v>
      </c>
      <c r="Y510" s="239">
        <v>2</v>
      </c>
      <c r="Z510" s="239">
        <v>1</v>
      </c>
      <c r="AB510" s="239">
        <v>1</v>
      </c>
      <c r="AC510" s="239">
        <v>98</v>
      </c>
      <c r="AD510" s="239" t="s">
        <v>2895</v>
      </c>
      <c r="AF510" s="239" t="s">
        <v>2874</v>
      </c>
      <c r="AG510" s="239">
        <v>3</v>
      </c>
      <c r="AH510" s="239">
        <v>2</v>
      </c>
      <c r="AI510" s="239">
        <v>2</v>
      </c>
      <c r="AJ510" s="239">
        <v>4</v>
      </c>
      <c r="AK510" s="239">
        <v>21</v>
      </c>
      <c r="AL510" s="239">
        <v>57</v>
      </c>
      <c r="AM510" s="239" t="s">
        <v>374</v>
      </c>
      <c r="AN510" s="239">
        <v>5</v>
      </c>
      <c r="AO510" s="239">
        <v>1</v>
      </c>
      <c r="AS510" s="239">
        <v>12</v>
      </c>
      <c r="AT510" s="239">
        <v>9</v>
      </c>
      <c r="AU510" s="239">
        <v>35</v>
      </c>
      <c r="AV510" s="239">
        <v>12</v>
      </c>
      <c r="AW510" s="239">
        <v>21</v>
      </c>
      <c r="CT510" s="239">
        <v>455983.17919419101</v>
      </c>
      <c r="CU510" s="239">
        <v>4979323.7944229301</v>
      </c>
      <c r="CV510" s="239">
        <v>44.965989540000002</v>
      </c>
      <c r="CW510" s="239">
        <v>-93.558150560000001</v>
      </c>
      <c r="CX510" s="239" t="s">
        <v>379</v>
      </c>
      <c r="CY510" s="239" t="s">
        <v>3823</v>
      </c>
    </row>
    <row r="511" spans="1:103" x14ac:dyDescent="0.25">
      <c r="A511" s="239">
        <v>11040010</v>
      </c>
      <c r="B511" s="239">
        <v>4</v>
      </c>
      <c r="C511" s="239">
        <v>15</v>
      </c>
      <c r="D511" s="239">
        <v>12.295999999999999</v>
      </c>
      <c r="E511" s="239">
        <v>27</v>
      </c>
      <c r="F511" s="239" t="s">
        <v>3161</v>
      </c>
      <c r="H511" s="239" t="s">
        <v>374</v>
      </c>
      <c r="I511" s="239">
        <v>25</v>
      </c>
      <c r="K511" s="239">
        <v>15004739</v>
      </c>
      <c r="L511" s="239">
        <v>151230124</v>
      </c>
      <c r="M511" s="239">
        <v>5</v>
      </c>
      <c r="N511" s="239">
        <v>3</v>
      </c>
      <c r="O511" s="239">
        <v>2015</v>
      </c>
      <c r="P511" s="239" t="s">
        <v>389</v>
      </c>
      <c r="Q511" s="239">
        <v>16</v>
      </c>
      <c r="R511" s="239" t="s">
        <v>376</v>
      </c>
      <c r="S511" s="239">
        <v>4</v>
      </c>
      <c r="T511" s="239">
        <v>0</v>
      </c>
      <c r="U511" s="239">
        <v>2</v>
      </c>
      <c r="V511" s="239">
        <v>1</v>
      </c>
      <c r="W511" s="239">
        <v>10</v>
      </c>
      <c r="X511" s="239">
        <v>2</v>
      </c>
      <c r="Y511" s="239">
        <v>1</v>
      </c>
      <c r="Z511" s="239">
        <v>2</v>
      </c>
      <c r="AB511" s="239">
        <v>1</v>
      </c>
      <c r="AC511" s="239">
        <v>98</v>
      </c>
      <c r="AD511" s="239" t="s">
        <v>3824</v>
      </c>
      <c r="AE511" s="239" t="s">
        <v>3825</v>
      </c>
      <c r="AF511" s="239" t="s">
        <v>2874</v>
      </c>
      <c r="AG511" s="239">
        <v>7</v>
      </c>
      <c r="AH511" s="239">
        <v>2</v>
      </c>
      <c r="AI511" s="239">
        <v>4</v>
      </c>
      <c r="AJ511" s="239">
        <v>7</v>
      </c>
      <c r="AK511" s="239">
        <v>8</v>
      </c>
      <c r="AL511" s="239">
        <v>54</v>
      </c>
      <c r="AM511" s="239" t="s">
        <v>384</v>
      </c>
      <c r="AN511" s="239">
        <v>5</v>
      </c>
      <c r="AO511" s="239">
        <v>1</v>
      </c>
      <c r="AS511" s="239">
        <v>7</v>
      </c>
      <c r="AT511" s="239">
        <v>90</v>
      </c>
      <c r="AU511" s="239">
        <v>35</v>
      </c>
      <c r="AV511" s="239">
        <v>11</v>
      </c>
      <c r="AW511" s="239">
        <v>21</v>
      </c>
      <c r="AX511" s="239">
        <v>2</v>
      </c>
      <c r="AY511" s="239">
        <v>2</v>
      </c>
      <c r="AZ511" s="239">
        <v>7</v>
      </c>
      <c r="BA511" s="239">
        <v>21</v>
      </c>
      <c r="BB511" s="239">
        <v>17</v>
      </c>
      <c r="BC511" s="239" t="s">
        <v>374</v>
      </c>
      <c r="BD511" s="239">
        <v>5</v>
      </c>
      <c r="BE511" s="239">
        <v>15</v>
      </c>
      <c r="BI511" s="239">
        <v>7</v>
      </c>
      <c r="BJ511" s="239">
        <v>90</v>
      </c>
      <c r="BK511" s="239">
        <v>35</v>
      </c>
      <c r="BL511" s="239">
        <v>11</v>
      </c>
      <c r="BM511" s="239">
        <v>21</v>
      </c>
      <c r="CT511" s="239">
        <v>456084</v>
      </c>
      <c r="CU511" s="239">
        <v>4979372</v>
      </c>
      <c r="CV511" s="239">
        <v>44.966433700000003</v>
      </c>
      <c r="CW511" s="239">
        <v>-93.556877</v>
      </c>
      <c r="CX511" s="239" t="s">
        <v>379</v>
      </c>
      <c r="CY511" s="239" t="s">
        <v>3826</v>
      </c>
    </row>
    <row r="512" spans="1:103" x14ac:dyDescent="0.25">
      <c r="A512" s="239">
        <v>10873828</v>
      </c>
      <c r="B512" s="239">
        <v>4</v>
      </c>
      <c r="C512" s="239">
        <v>15</v>
      </c>
      <c r="D512" s="239">
        <v>12.475</v>
      </c>
      <c r="E512" s="239">
        <v>27</v>
      </c>
      <c r="F512" s="239" t="s">
        <v>3161</v>
      </c>
      <c r="H512" s="239" t="s">
        <v>374</v>
      </c>
      <c r="I512" s="239">
        <v>25</v>
      </c>
      <c r="K512" s="239" t="s">
        <v>3827</v>
      </c>
      <c r="L512" s="239">
        <v>131490064</v>
      </c>
      <c r="M512" s="239">
        <v>5</v>
      </c>
      <c r="N512" s="239">
        <v>29</v>
      </c>
      <c r="O512" s="239">
        <v>2013</v>
      </c>
      <c r="P512" s="239" t="s">
        <v>375</v>
      </c>
      <c r="Q512" s="239">
        <v>11</v>
      </c>
      <c r="R512" s="239" t="s">
        <v>393</v>
      </c>
      <c r="S512" s="239">
        <v>5</v>
      </c>
      <c r="T512" s="239">
        <v>0</v>
      </c>
      <c r="U512" s="239">
        <v>2</v>
      </c>
      <c r="V512" s="239">
        <v>1</v>
      </c>
      <c r="W512" s="239">
        <v>10</v>
      </c>
      <c r="X512" s="239">
        <v>2</v>
      </c>
      <c r="Y512" s="239">
        <v>1</v>
      </c>
      <c r="Z512" s="239">
        <v>1</v>
      </c>
      <c r="AA512" s="239">
        <v>1</v>
      </c>
      <c r="AB512" s="239">
        <v>1</v>
      </c>
      <c r="AC512" s="239">
        <v>98</v>
      </c>
      <c r="AD512" s="239" t="s">
        <v>2893</v>
      </c>
      <c r="AE512" s="239" t="s">
        <v>3811</v>
      </c>
      <c r="AF512" s="239" t="s">
        <v>2874</v>
      </c>
      <c r="AG512" s="239">
        <v>7</v>
      </c>
      <c r="AH512" s="239">
        <v>2</v>
      </c>
      <c r="AI512" s="239">
        <v>4</v>
      </c>
      <c r="AJ512" s="239">
        <v>4</v>
      </c>
      <c r="AK512" s="239">
        <v>21</v>
      </c>
      <c r="AL512" s="239">
        <v>32</v>
      </c>
      <c r="AM512" s="239" t="s">
        <v>384</v>
      </c>
      <c r="AN512" s="239">
        <v>5</v>
      </c>
      <c r="AO512" s="239">
        <v>1</v>
      </c>
      <c r="AP512" s="239">
        <v>1</v>
      </c>
      <c r="AS512" s="239">
        <v>7</v>
      </c>
      <c r="AT512" s="239">
        <v>98</v>
      </c>
      <c r="AU512" s="239">
        <v>40</v>
      </c>
      <c r="AV512" s="239">
        <v>11</v>
      </c>
      <c r="AW512" s="239">
        <v>21</v>
      </c>
      <c r="AX512" s="239">
        <v>0</v>
      </c>
      <c r="AY512" s="239">
        <v>2</v>
      </c>
      <c r="AZ512" s="239">
        <v>4</v>
      </c>
      <c r="BB512" s="239">
        <v>22</v>
      </c>
      <c r="BC512" s="239" t="s">
        <v>384</v>
      </c>
      <c r="BD512" s="239">
        <v>5</v>
      </c>
      <c r="BE512" s="239">
        <v>15</v>
      </c>
      <c r="BG512" s="239">
        <v>8</v>
      </c>
      <c r="BI512" s="239">
        <v>7</v>
      </c>
      <c r="BJ512" s="239">
        <v>98</v>
      </c>
      <c r="BK512" s="239">
        <v>40</v>
      </c>
      <c r="BL512" s="239">
        <v>11</v>
      </c>
      <c r="BM512" s="239">
        <v>21</v>
      </c>
      <c r="CT512" s="239">
        <v>456335</v>
      </c>
      <c r="CU512" s="239">
        <v>4979514</v>
      </c>
      <c r="CV512" s="239">
        <v>44.9677218</v>
      </c>
      <c r="CW512" s="239">
        <v>-93.553709100000006</v>
      </c>
      <c r="CX512" s="239" t="s">
        <v>379</v>
      </c>
      <c r="CY512" s="239" t="s">
        <v>3828</v>
      </c>
    </row>
    <row r="513" spans="1:103" x14ac:dyDescent="0.25">
      <c r="A513" s="239">
        <v>863068</v>
      </c>
      <c r="B513" s="239">
        <v>4</v>
      </c>
      <c r="C513" s="239">
        <v>15</v>
      </c>
      <c r="D513" s="239">
        <v>12.492000000000001</v>
      </c>
      <c r="E513" s="239">
        <v>27</v>
      </c>
      <c r="F513" s="239" t="s">
        <v>3161</v>
      </c>
      <c r="H513" s="239" t="s">
        <v>374</v>
      </c>
      <c r="I513" s="239">
        <v>25</v>
      </c>
      <c r="K513" s="239" t="s">
        <v>3829</v>
      </c>
      <c r="L513" s="239">
        <v>203170169</v>
      </c>
      <c r="M513" s="239">
        <v>11</v>
      </c>
      <c r="N513" s="239">
        <v>12</v>
      </c>
      <c r="O513" s="239">
        <v>2020</v>
      </c>
      <c r="P513" s="239" t="s">
        <v>416</v>
      </c>
      <c r="Q513" s="239">
        <v>12</v>
      </c>
      <c r="S513" s="239">
        <v>5</v>
      </c>
      <c r="T513" s="239">
        <v>0</v>
      </c>
      <c r="U513" s="239">
        <v>2</v>
      </c>
      <c r="V513" s="239">
        <v>10</v>
      </c>
      <c r="W513" s="239">
        <v>10</v>
      </c>
      <c r="X513" s="239">
        <v>2</v>
      </c>
      <c r="Y513" s="239">
        <v>1</v>
      </c>
      <c r="Z513" s="239">
        <v>4</v>
      </c>
      <c r="AB513" s="239">
        <v>2</v>
      </c>
      <c r="AC513" s="239">
        <v>98</v>
      </c>
      <c r="AD513" s="239" t="s">
        <v>2895</v>
      </c>
      <c r="AF513" s="239" t="s">
        <v>2874</v>
      </c>
      <c r="AG513" s="239">
        <v>5</v>
      </c>
      <c r="AH513" s="239">
        <v>2</v>
      </c>
      <c r="AI513" s="239">
        <v>2</v>
      </c>
      <c r="AJ513" s="239">
        <v>4</v>
      </c>
      <c r="AK513" s="239">
        <v>29</v>
      </c>
      <c r="AL513" s="239">
        <v>26</v>
      </c>
      <c r="AM513" s="239" t="s">
        <v>384</v>
      </c>
      <c r="AN513" s="239">
        <v>5</v>
      </c>
      <c r="AO513" s="239">
        <v>7</v>
      </c>
      <c r="AS513" s="239">
        <v>12</v>
      </c>
      <c r="AT513" s="239">
        <v>9</v>
      </c>
      <c r="AU513" s="239">
        <v>50</v>
      </c>
      <c r="AV513" s="239">
        <v>11</v>
      </c>
      <c r="AW513" s="239">
        <v>21</v>
      </c>
      <c r="AX513" s="239">
        <v>2</v>
      </c>
      <c r="AY513" s="239">
        <v>2</v>
      </c>
      <c r="AZ513" s="239">
        <v>4</v>
      </c>
      <c r="BA513" s="239">
        <v>21</v>
      </c>
      <c r="BB513" s="239">
        <v>27</v>
      </c>
      <c r="BC513" s="239" t="s">
        <v>384</v>
      </c>
      <c r="BD513" s="239">
        <v>5</v>
      </c>
      <c r="BE513" s="239">
        <v>99</v>
      </c>
      <c r="BI513" s="239">
        <v>12</v>
      </c>
      <c r="BJ513" s="239">
        <v>9</v>
      </c>
      <c r="BK513" s="239">
        <v>50</v>
      </c>
      <c r="BL513" s="239">
        <v>11</v>
      </c>
      <c r="BM513" s="239">
        <v>21</v>
      </c>
      <c r="CT513" s="239">
        <v>456351.65979743499</v>
      </c>
      <c r="CU513" s="239">
        <v>4979535.9240583004</v>
      </c>
      <c r="CV513" s="239">
        <v>44.967921779999998</v>
      </c>
      <c r="CW513" s="239">
        <v>-93.553496659999993</v>
      </c>
      <c r="CX513" s="239" t="s">
        <v>379</v>
      </c>
      <c r="CY513" s="239" t="s">
        <v>3830</v>
      </c>
    </row>
    <row r="514" spans="1:103" x14ac:dyDescent="0.25">
      <c r="A514" s="239">
        <v>10832628</v>
      </c>
      <c r="B514" s="239">
        <v>4</v>
      </c>
      <c r="C514" s="239">
        <v>15</v>
      </c>
      <c r="D514" s="239">
        <v>12.505000000000001</v>
      </c>
      <c r="E514" s="239">
        <v>27</v>
      </c>
      <c r="F514" s="239" t="s">
        <v>3161</v>
      </c>
      <c r="H514" s="239" t="s">
        <v>374</v>
      </c>
      <c r="I514" s="239">
        <v>25</v>
      </c>
      <c r="K514" s="239">
        <v>12005706</v>
      </c>
      <c r="L514" s="239">
        <v>123170063</v>
      </c>
      <c r="M514" s="239">
        <v>11</v>
      </c>
      <c r="N514" s="239">
        <v>12</v>
      </c>
      <c r="O514" s="239">
        <v>2012</v>
      </c>
      <c r="P514" s="239" t="s">
        <v>381</v>
      </c>
      <c r="Q514" s="239">
        <v>7</v>
      </c>
      <c r="S514" s="239">
        <v>5</v>
      </c>
      <c r="T514" s="239">
        <v>0</v>
      </c>
      <c r="U514" s="239">
        <v>2</v>
      </c>
      <c r="V514" s="239">
        <v>7</v>
      </c>
      <c r="W514" s="239">
        <v>10</v>
      </c>
      <c r="X514" s="239">
        <v>4</v>
      </c>
      <c r="Y514" s="239">
        <v>1</v>
      </c>
      <c r="Z514" s="239">
        <v>2</v>
      </c>
      <c r="AB514" s="239">
        <v>5</v>
      </c>
      <c r="AC514" s="239">
        <v>98</v>
      </c>
      <c r="AD514" s="239" t="s">
        <v>2890</v>
      </c>
      <c r="AE514" s="239" t="s">
        <v>3831</v>
      </c>
      <c r="AF514" s="239" t="s">
        <v>2874</v>
      </c>
      <c r="AG514" s="239">
        <v>90</v>
      </c>
      <c r="AH514" s="239">
        <v>2</v>
      </c>
      <c r="AI514" s="239">
        <v>2</v>
      </c>
      <c r="AJ514" s="239">
        <v>3</v>
      </c>
      <c r="AK514" s="239">
        <v>21</v>
      </c>
      <c r="AL514" s="239">
        <v>26</v>
      </c>
      <c r="AM514" s="239" t="s">
        <v>374</v>
      </c>
      <c r="AN514" s="239">
        <v>5</v>
      </c>
      <c r="AO514" s="239">
        <v>3</v>
      </c>
      <c r="AS514" s="239">
        <v>5</v>
      </c>
      <c r="AT514" s="239">
        <v>98</v>
      </c>
      <c r="AU514" s="239">
        <v>35</v>
      </c>
      <c r="AV514" s="239">
        <v>10</v>
      </c>
      <c r="AW514" s="239">
        <v>21</v>
      </c>
      <c r="AX514" s="239">
        <v>2</v>
      </c>
      <c r="AY514" s="239">
        <v>4</v>
      </c>
      <c r="AZ514" s="239">
        <v>3</v>
      </c>
      <c r="BA514" s="239">
        <v>21</v>
      </c>
      <c r="BB514" s="239">
        <v>34</v>
      </c>
      <c r="BC514" s="239" t="s">
        <v>384</v>
      </c>
      <c r="BD514" s="239">
        <v>5</v>
      </c>
      <c r="BE514" s="239">
        <v>3</v>
      </c>
      <c r="BI514" s="239">
        <v>5</v>
      </c>
      <c r="BJ514" s="239">
        <v>98</v>
      </c>
      <c r="BK514" s="239">
        <v>35</v>
      </c>
      <c r="BL514" s="239">
        <v>10</v>
      </c>
      <c r="BM514" s="239">
        <v>21</v>
      </c>
      <c r="CT514" s="239">
        <v>456378</v>
      </c>
      <c r="CU514" s="239">
        <v>4979537</v>
      </c>
      <c r="CV514" s="239">
        <v>44.967937499999998</v>
      </c>
      <c r="CW514" s="239">
        <v>-93.553166099999999</v>
      </c>
      <c r="CX514" s="239" t="s">
        <v>379</v>
      </c>
      <c r="CY514" s="239" t="s">
        <v>3832</v>
      </c>
    </row>
    <row r="515" spans="1:103" x14ac:dyDescent="0.25">
      <c r="A515" s="239">
        <v>10916761</v>
      </c>
      <c r="B515" s="239">
        <v>4</v>
      </c>
      <c r="C515" s="239">
        <v>15</v>
      </c>
      <c r="D515" s="239">
        <v>12.505000000000001</v>
      </c>
      <c r="E515" s="239">
        <v>27</v>
      </c>
      <c r="F515" s="239" t="s">
        <v>3161</v>
      </c>
      <c r="H515" s="239" t="s">
        <v>374</v>
      </c>
      <c r="I515" s="239">
        <v>25</v>
      </c>
      <c r="K515" s="239">
        <v>13006492</v>
      </c>
      <c r="L515" s="239">
        <v>133590077</v>
      </c>
      <c r="M515" s="239">
        <v>12</v>
      </c>
      <c r="N515" s="239">
        <v>25</v>
      </c>
      <c r="O515" s="239">
        <v>2013</v>
      </c>
      <c r="P515" s="239" t="s">
        <v>375</v>
      </c>
      <c r="Q515" s="239">
        <v>13</v>
      </c>
      <c r="S515" s="239">
        <v>4</v>
      </c>
      <c r="T515" s="239">
        <v>0</v>
      </c>
      <c r="U515" s="239">
        <v>1</v>
      </c>
      <c r="V515" s="239">
        <v>7</v>
      </c>
      <c r="W515" s="239">
        <v>27</v>
      </c>
      <c r="X515" s="239">
        <v>4</v>
      </c>
      <c r="Y515" s="239">
        <v>1</v>
      </c>
      <c r="Z515" s="239">
        <v>1</v>
      </c>
      <c r="AB515" s="239">
        <v>5</v>
      </c>
      <c r="AC515" s="239">
        <v>98</v>
      </c>
      <c r="AD515" s="239" t="s">
        <v>3833</v>
      </c>
      <c r="AE515" s="239" t="s">
        <v>3834</v>
      </c>
      <c r="AF515" s="239" t="s">
        <v>2874</v>
      </c>
      <c r="AG515" s="239">
        <v>3</v>
      </c>
      <c r="AH515" s="239">
        <v>2</v>
      </c>
      <c r="AI515" s="239">
        <v>4</v>
      </c>
      <c r="AJ515" s="239">
        <v>3</v>
      </c>
      <c r="AK515" s="239">
        <v>21</v>
      </c>
      <c r="AL515" s="239">
        <v>61</v>
      </c>
      <c r="AM515" s="239" t="s">
        <v>374</v>
      </c>
      <c r="AN515" s="239">
        <v>5</v>
      </c>
      <c r="AO515" s="239">
        <v>3</v>
      </c>
      <c r="AS515" s="239">
        <v>7</v>
      </c>
      <c r="AT515" s="239">
        <v>98</v>
      </c>
      <c r="AU515" s="239">
        <v>45</v>
      </c>
      <c r="AV515" s="239">
        <v>10</v>
      </c>
      <c r="AW515" s="239">
        <v>21</v>
      </c>
      <c r="CT515" s="239">
        <v>456378</v>
      </c>
      <c r="CU515" s="239">
        <v>4979537</v>
      </c>
      <c r="CV515" s="239">
        <v>44.967937499999998</v>
      </c>
      <c r="CW515" s="239">
        <v>-93.553166099999999</v>
      </c>
      <c r="CX515" s="239" t="s">
        <v>379</v>
      </c>
      <c r="CY515" s="239" t="s">
        <v>3835</v>
      </c>
    </row>
    <row r="516" spans="1:103" x14ac:dyDescent="0.25">
      <c r="A516" s="239">
        <v>472198</v>
      </c>
      <c r="B516" s="239">
        <v>4</v>
      </c>
      <c r="C516" s="239">
        <v>15</v>
      </c>
      <c r="D516" s="239">
        <v>12.507999999999999</v>
      </c>
      <c r="E516" s="239">
        <v>27</v>
      </c>
      <c r="F516" s="239" t="s">
        <v>3161</v>
      </c>
      <c r="H516" s="239" t="s">
        <v>374</v>
      </c>
      <c r="I516" s="239">
        <v>25</v>
      </c>
      <c r="K516" s="239">
        <v>17007428</v>
      </c>
      <c r="M516" s="239">
        <v>6</v>
      </c>
      <c r="N516" s="239">
        <v>23</v>
      </c>
      <c r="O516" s="239">
        <v>2017</v>
      </c>
      <c r="P516" s="239" t="s">
        <v>383</v>
      </c>
      <c r="Q516" s="239">
        <v>15</v>
      </c>
      <c r="S516" s="239">
        <v>3</v>
      </c>
      <c r="T516" s="239">
        <v>0</v>
      </c>
      <c r="U516" s="239">
        <v>3</v>
      </c>
      <c r="V516" s="239">
        <v>90</v>
      </c>
      <c r="W516" s="239">
        <v>10</v>
      </c>
      <c r="X516" s="239">
        <v>3</v>
      </c>
      <c r="Y516" s="239">
        <v>1</v>
      </c>
      <c r="Z516" s="239">
        <v>2</v>
      </c>
      <c r="AB516" s="239">
        <v>1</v>
      </c>
      <c r="AC516" s="239">
        <v>98</v>
      </c>
      <c r="AD516" s="239" t="s">
        <v>2895</v>
      </c>
      <c r="AE516" s="239" t="s">
        <v>3836</v>
      </c>
      <c r="AF516" s="239" t="s">
        <v>2874</v>
      </c>
      <c r="AG516" s="239">
        <v>90</v>
      </c>
      <c r="AH516" s="239">
        <v>2</v>
      </c>
      <c r="AI516" s="239">
        <v>2</v>
      </c>
      <c r="AJ516" s="239">
        <v>2</v>
      </c>
      <c r="AK516" s="239">
        <v>21</v>
      </c>
      <c r="AL516" s="239">
        <v>20</v>
      </c>
      <c r="AM516" s="239" t="s">
        <v>384</v>
      </c>
      <c r="AN516" s="239">
        <v>5</v>
      </c>
      <c r="AO516" s="239">
        <v>2</v>
      </c>
      <c r="AS516" s="239">
        <v>13</v>
      </c>
      <c r="AT516" s="239">
        <v>23</v>
      </c>
      <c r="AU516" s="239">
        <v>30</v>
      </c>
      <c r="AV516" s="239">
        <v>11</v>
      </c>
      <c r="AW516" s="239">
        <v>21</v>
      </c>
      <c r="AX516" s="239">
        <v>2</v>
      </c>
      <c r="AY516" s="239">
        <v>3</v>
      </c>
      <c r="AZ516" s="239">
        <v>3</v>
      </c>
      <c r="BA516" s="239">
        <v>21</v>
      </c>
      <c r="BB516" s="239">
        <v>22</v>
      </c>
      <c r="BC516" s="239" t="s">
        <v>374</v>
      </c>
      <c r="BD516" s="239">
        <v>5</v>
      </c>
      <c r="BE516" s="239">
        <v>1</v>
      </c>
      <c r="BI516" s="239">
        <v>12</v>
      </c>
      <c r="BJ516" s="239">
        <v>9</v>
      </c>
      <c r="BK516" s="239">
        <v>50</v>
      </c>
      <c r="BL516" s="239">
        <v>11</v>
      </c>
      <c r="BM516" s="239">
        <v>21</v>
      </c>
      <c r="BN516" s="239">
        <v>2</v>
      </c>
      <c r="BO516" s="239">
        <v>2</v>
      </c>
      <c r="BP516" s="239">
        <v>1</v>
      </c>
      <c r="BQ516" s="239">
        <v>34</v>
      </c>
      <c r="BR516" s="239">
        <v>29</v>
      </c>
      <c r="BS516" s="239" t="s">
        <v>374</v>
      </c>
      <c r="BT516" s="239">
        <v>5</v>
      </c>
      <c r="BU516" s="239">
        <v>1</v>
      </c>
      <c r="BY516" s="239">
        <v>12</v>
      </c>
      <c r="BZ516" s="239">
        <v>23</v>
      </c>
      <c r="CA516" s="239">
        <v>30</v>
      </c>
      <c r="CB516" s="239">
        <v>11</v>
      </c>
      <c r="CC516" s="239">
        <v>21</v>
      </c>
      <c r="CT516" s="239">
        <v>456375.45991082501</v>
      </c>
      <c r="CU516" s="239">
        <v>4979537.83498595</v>
      </c>
      <c r="CV516" s="239">
        <v>44.96794044</v>
      </c>
      <c r="CW516" s="239">
        <v>-93.553195040000006</v>
      </c>
      <c r="CX516" s="239" t="s">
        <v>379</v>
      </c>
      <c r="CY516" s="239" t="s">
        <v>3837</v>
      </c>
    </row>
    <row r="517" spans="1:103" x14ac:dyDescent="0.25">
      <c r="A517" s="239">
        <v>10743936</v>
      </c>
      <c r="B517" s="239">
        <v>4</v>
      </c>
      <c r="C517" s="239">
        <v>15</v>
      </c>
      <c r="D517" s="239">
        <v>12.534000000000001</v>
      </c>
      <c r="E517" s="239">
        <v>27</v>
      </c>
      <c r="F517" s="239" t="s">
        <v>3161</v>
      </c>
      <c r="H517" s="239" t="s">
        <v>374</v>
      </c>
      <c r="I517" s="239">
        <v>25</v>
      </c>
      <c r="K517" s="239">
        <v>117059</v>
      </c>
      <c r="L517" s="239">
        <v>112520218</v>
      </c>
      <c r="M517" s="239">
        <v>9</v>
      </c>
      <c r="N517" s="239">
        <v>9</v>
      </c>
      <c r="O517" s="239">
        <v>2011</v>
      </c>
      <c r="P517" s="239" t="s">
        <v>383</v>
      </c>
      <c r="Q517" s="239">
        <v>15</v>
      </c>
      <c r="S517" s="239">
        <v>3</v>
      </c>
      <c r="T517" s="239">
        <v>0</v>
      </c>
      <c r="U517" s="239">
        <v>1</v>
      </c>
      <c r="V517" s="239">
        <v>1</v>
      </c>
      <c r="W517" s="239">
        <v>9</v>
      </c>
      <c r="X517" s="239">
        <v>4</v>
      </c>
      <c r="Y517" s="239">
        <v>1</v>
      </c>
      <c r="Z517" s="239">
        <v>1</v>
      </c>
      <c r="AA517" s="239">
        <v>1</v>
      </c>
      <c r="AB517" s="239">
        <v>1</v>
      </c>
      <c r="AC517" s="239">
        <v>98</v>
      </c>
      <c r="AD517" s="239" t="s">
        <v>2893</v>
      </c>
      <c r="AE517" s="239" t="s">
        <v>3838</v>
      </c>
      <c r="AF517" s="239" t="s">
        <v>2874</v>
      </c>
      <c r="AG517" s="239">
        <v>2</v>
      </c>
      <c r="AH517" s="239">
        <v>2</v>
      </c>
      <c r="AI517" s="239">
        <v>2</v>
      </c>
      <c r="AJ517" s="239">
        <v>4</v>
      </c>
      <c r="AK517" s="239">
        <v>21</v>
      </c>
      <c r="AL517" s="239">
        <v>84</v>
      </c>
      <c r="AM517" s="239" t="s">
        <v>384</v>
      </c>
      <c r="AN517" s="239">
        <v>5</v>
      </c>
      <c r="AO517" s="239">
        <v>1</v>
      </c>
      <c r="AS517" s="239">
        <v>4</v>
      </c>
      <c r="AT517" s="239">
        <v>98</v>
      </c>
      <c r="AU517" s="239">
        <v>50</v>
      </c>
      <c r="AV517" s="239">
        <v>11</v>
      </c>
      <c r="AW517" s="239">
        <v>21</v>
      </c>
      <c r="AX517" s="239">
        <v>6</v>
      </c>
      <c r="AY517" s="239">
        <v>62</v>
      </c>
      <c r="BA517" s="239">
        <v>8</v>
      </c>
      <c r="BB517" s="239">
        <v>85</v>
      </c>
      <c r="BC517" s="239" t="s">
        <v>374</v>
      </c>
      <c r="BD517" s="239">
        <v>5</v>
      </c>
      <c r="BE517" s="239">
        <v>8</v>
      </c>
      <c r="BI517" s="239">
        <v>4</v>
      </c>
      <c r="BJ517" s="239">
        <v>98</v>
      </c>
      <c r="BK517" s="239">
        <v>50</v>
      </c>
      <c r="BL517" s="239">
        <v>11</v>
      </c>
      <c r="BM517" s="239">
        <v>21</v>
      </c>
      <c r="CT517" s="239">
        <v>456417</v>
      </c>
      <c r="CU517" s="239">
        <v>4979560</v>
      </c>
      <c r="CV517" s="239">
        <v>44.968146500000003</v>
      </c>
      <c r="CW517" s="239">
        <v>-93.552665300000001</v>
      </c>
      <c r="CX517" s="239" t="s">
        <v>379</v>
      </c>
      <c r="CY517" s="239" t="s">
        <v>3839</v>
      </c>
    </row>
    <row r="518" spans="1:103" x14ac:dyDescent="0.25">
      <c r="A518" s="239">
        <v>10751058</v>
      </c>
      <c r="B518" s="239">
        <v>4</v>
      </c>
      <c r="C518" s="239">
        <v>15</v>
      </c>
      <c r="D518" s="239">
        <v>12.583</v>
      </c>
      <c r="E518" s="239">
        <v>27</v>
      </c>
      <c r="F518" s="239" t="s">
        <v>3161</v>
      </c>
      <c r="H518" s="239" t="s">
        <v>374</v>
      </c>
      <c r="I518" s="239">
        <v>25</v>
      </c>
      <c r="K518" s="239" t="s">
        <v>3840</v>
      </c>
      <c r="L518" s="239">
        <v>113040030</v>
      </c>
      <c r="M518" s="239">
        <v>10</v>
      </c>
      <c r="N518" s="239">
        <v>30</v>
      </c>
      <c r="O518" s="239">
        <v>2011</v>
      </c>
      <c r="P518" s="239" t="s">
        <v>389</v>
      </c>
      <c r="Q518" s="239">
        <v>22</v>
      </c>
      <c r="R518" s="239" t="s">
        <v>393</v>
      </c>
      <c r="S518" s="239">
        <v>5</v>
      </c>
      <c r="T518" s="239">
        <v>0</v>
      </c>
      <c r="U518" s="239">
        <v>1</v>
      </c>
      <c r="V518" s="239">
        <v>4</v>
      </c>
      <c r="W518" s="239">
        <v>16</v>
      </c>
      <c r="X518" s="239">
        <v>2</v>
      </c>
      <c r="Y518" s="239">
        <v>4</v>
      </c>
      <c r="Z518" s="239">
        <v>1</v>
      </c>
      <c r="AB518" s="239">
        <v>1</v>
      </c>
      <c r="AC518" s="239">
        <v>98</v>
      </c>
      <c r="AD518" s="239" t="s">
        <v>3374</v>
      </c>
      <c r="AE518" s="239" t="s">
        <v>3841</v>
      </c>
      <c r="AF518" s="239" t="s">
        <v>2874</v>
      </c>
      <c r="AG518" s="239">
        <v>3</v>
      </c>
      <c r="AH518" s="239">
        <v>2</v>
      </c>
      <c r="AI518" s="239">
        <v>2</v>
      </c>
      <c r="AJ518" s="239">
        <v>3</v>
      </c>
      <c r="AK518" s="239">
        <v>21</v>
      </c>
      <c r="AL518" s="239">
        <v>52</v>
      </c>
      <c r="AM518" s="239" t="s">
        <v>384</v>
      </c>
      <c r="AN518" s="239">
        <v>5</v>
      </c>
      <c r="AS518" s="239">
        <v>7</v>
      </c>
      <c r="AT518" s="239">
        <v>98</v>
      </c>
      <c r="AU518" s="239">
        <v>50</v>
      </c>
      <c r="AV518" s="239">
        <v>11</v>
      </c>
      <c r="AW518" s="239">
        <v>21</v>
      </c>
      <c r="CT518" s="239">
        <v>456486</v>
      </c>
      <c r="CU518" s="239">
        <v>4979599</v>
      </c>
      <c r="CV518" s="239">
        <v>44.968494900000003</v>
      </c>
      <c r="CW518" s="239">
        <v>-93.551796600000003</v>
      </c>
      <c r="CX518" s="239" t="s">
        <v>379</v>
      </c>
      <c r="CY518" s="239" t="s">
        <v>3842</v>
      </c>
    </row>
    <row r="519" spans="1:103" x14ac:dyDescent="0.25">
      <c r="A519" s="239">
        <v>810601</v>
      </c>
      <c r="B519" s="239">
        <v>4</v>
      </c>
      <c r="C519" s="239">
        <v>15</v>
      </c>
      <c r="D519" s="239">
        <v>12.592000000000001</v>
      </c>
      <c r="E519" s="239">
        <v>27</v>
      </c>
      <c r="F519" s="239" t="s">
        <v>3161</v>
      </c>
      <c r="H519" s="239" t="s">
        <v>374</v>
      </c>
      <c r="I519" s="239">
        <v>25</v>
      </c>
      <c r="K519" s="239" t="s">
        <v>3843</v>
      </c>
      <c r="L519" s="239">
        <v>201380031</v>
      </c>
      <c r="M519" s="239">
        <v>5</v>
      </c>
      <c r="N519" s="239">
        <v>17</v>
      </c>
      <c r="O519" s="239">
        <v>2020</v>
      </c>
      <c r="P519" s="239" t="s">
        <v>389</v>
      </c>
      <c r="Q519" s="239">
        <v>15</v>
      </c>
      <c r="R519" s="239" t="s">
        <v>376</v>
      </c>
      <c r="S519" s="239">
        <v>5</v>
      </c>
      <c r="T519" s="239">
        <v>0</v>
      </c>
      <c r="U519" s="239">
        <v>1</v>
      </c>
      <c r="W519" s="239">
        <v>48</v>
      </c>
      <c r="X519" s="239">
        <v>4</v>
      </c>
      <c r="Y519" s="239">
        <v>1</v>
      </c>
      <c r="Z519" s="239">
        <v>3</v>
      </c>
      <c r="AA519" s="239">
        <v>2</v>
      </c>
      <c r="AB519" s="239">
        <v>2</v>
      </c>
      <c r="AC519" s="239">
        <v>98</v>
      </c>
      <c r="AD519" s="239" t="s">
        <v>2895</v>
      </c>
      <c r="AF519" s="239" t="s">
        <v>2874</v>
      </c>
      <c r="AG519" s="239">
        <v>3</v>
      </c>
      <c r="AH519" s="239">
        <v>2</v>
      </c>
      <c r="AI519" s="239">
        <v>4</v>
      </c>
      <c r="AJ519" s="239">
        <v>4</v>
      </c>
      <c r="AK519" s="239">
        <v>23</v>
      </c>
      <c r="AL519" s="239">
        <v>17</v>
      </c>
      <c r="AM519" s="239" t="s">
        <v>384</v>
      </c>
      <c r="AN519" s="239">
        <v>5</v>
      </c>
      <c r="AO519" s="239">
        <v>99</v>
      </c>
      <c r="AS519" s="239">
        <v>12</v>
      </c>
      <c r="AT519" s="239">
        <v>9</v>
      </c>
      <c r="AU519" s="239">
        <v>35</v>
      </c>
      <c r="AV519" s="239">
        <v>11</v>
      </c>
      <c r="AW519" s="239">
        <v>21</v>
      </c>
      <c r="CT519" s="239">
        <v>456502.604890991</v>
      </c>
      <c r="CU519" s="239">
        <v>4979596.0374989398</v>
      </c>
      <c r="CV519" s="239">
        <v>44.968472149999997</v>
      </c>
      <c r="CW519" s="239">
        <v>-93.551587830000003</v>
      </c>
      <c r="CX519" s="239" t="s">
        <v>379</v>
      </c>
      <c r="CY519" s="239" t="s">
        <v>3844</v>
      </c>
    </row>
    <row r="520" spans="1:103" x14ac:dyDescent="0.25">
      <c r="A520" s="239">
        <v>10987312</v>
      </c>
      <c r="B520" s="239">
        <v>4</v>
      </c>
      <c r="C520" s="239">
        <v>15</v>
      </c>
      <c r="D520" s="239">
        <v>12.629</v>
      </c>
      <c r="E520" s="239">
        <v>27</v>
      </c>
      <c r="F520" s="239" t="s">
        <v>3161</v>
      </c>
      <c r="H520" s="239" t="s">
        <v>374</v>
      </c>
      <c r="I520" s="239">
        <v>25</v>
      </c>
      <c r="K520" s="239">
        <v>14013530</v>
      </c>
      <c r="L520" s="239">
        <v>142830176</v>
      </c>
      <c r="M520" s="239">
        <v>10</v>
      </c>
      <c r="N520" s="239">
        <v>8</v>
      </c>
      <c r="O520" s="239">
        <v>2014</v>
      </c>
      <c r="P520" s="239" t="s">
        <v>375</v>
      </c>
      <c r="Q520" s="239">
        <v>19</v>
      </c>
      <c r="R520" s="239" t="s">
        <v>376</v>
      </c>
      <c r="S520" s="239">
        <v>5</v>
      </c>
      <c r="T520" s="239">
        <v>0</v>
      </c>
      <c r="U520" s="239">
        <v>2</v>
      </c>
      <c r="V520" s="239">
        <v>10</v>
      </c>
      <c r="W520" s="239">
        <v>10</v>
      </c>
      <c r="X520" s="239">
        <v>2</v>
      </c>
      <c r="Y520" s="239">
        <v>4</v>
      </c>
      <c r="Z520" s="239">
        <v>1</v>
      </c>
      <c r="AB520" s="239">
        <v>1</v>
      </c>
      <c r="AC520" s="239">
        <v>98</v>
      </c>
      <c r="AD520" s="239" t="s">
        <v>2890</v>
      </c>
      <c r="AE520" s="239" t="s">
        <v>3845</v>
      </c>
      <c r="AF520" s="239" t="s">
        <v>2874</v>
      </c>
      <c r="AG520" s="239">
        <v>5</v>
      </c>
      <c r="AH520" s="239">
        <v>2</v>
      </c>
      <c r="AI520" s="239">
        <v>4</v>
      </c>
      <c r="AJ520" s="239">
        <v>4</v>
      </c>
      <c r="AK520" s="239">
        <v>28</v>
      </c>
      <c r="AL520" s="239">
        <v>20</v>
      </c>
      <c r="AM520" s="239" t="s">
        <v>374</v>
      </c>
      <c r="AN520" s="239">
        <v>1</v>
      </c>
      <c r="AP520" s="239">
        <v>8</v>
      </c>
      <c r="AS520" s="239">
        <v>7</v>
      </c>
      <c r="AT520" s="239">
        <v>98</v>
      </c>
      <c r="AU520" s="239">
        <v>50</v>
      </c>
      <c r="AV520" s="239">
        <v>11</v>
      </c>
      <c r="AW520" s="239">
        <v>21</v>
      </c>
      <c r="AX520" s="239">
        <v>2</v>
      </c>
      <c r="AY520" s="239">
        <v>4</v>
      </c>
      <c r="AZ520" s="239">
        <v>4</v>
      </c>
      <c r="BA520" s="239">
        <v>21</v>
      </c>
      <c r="BB520" s="239">
        <v>56</v>
      </c>
      <c r="BC520" s="239" t="s">
        <v>374</v>
      </c>
      <c r="BD520" s="239">
        <v>5</v>
      </c>
      <c r="BE520" s="239">
        <v>1</v>
      </c>
      <c r="BI520" s="239">
        <v>7</v>
      </c>
      <c r="BJ520" s="239">
        <v>98</v>
      </c>
      <c r="BK520" s="239">
        <v>50</v>
      </c>
      <c r="BL520" s="239">
        <v>11</v>
      </c>
      <c r="BM520" s="239">
        <v>21</v>
      </c>
      <c r="CT520" s="239">
        <v>456553</v>
      </c>
      <c r="CU520" s="239">
        <v>4979631</v>
      </c>
      <c r="CV520" s="239">
        <v>44.968785500000003</v>
      </c>
      <c r="CW520" s="239">
        <v>-93.550955599999995</v>
      </c>
      <c r="CX520" s="239" t="s">
        <v>379</v>
      </c>
      <c r="CY520" s="239" t="s">
        <v>3846</v>
      </c>
    </row>
    <row r="521" spans="1:103" x14ac:dyDescent="0.25">
      <c r="A521" s="239">
        <v>356165</v>
      </c>
      <c r="B521" s="239">
        <v>4</v>
      </c>
      <c r="C521" s="239">
        <v>15</v>
      </c>
      <c r="D521" s="239">
        <v>12.632</v>
      </c>
      <c r="E521" s="239">
        <v>27</v>
      </c>
      <c r="F521" s="239" t="s">
        <v>3161</v>
      </c>
      <c r="H521" s="239" t="s">
        <v>374</v>
      </c>
      <c r="I521" s="239">
        <v>25</v>
      </c>
      <c r="K521" s="239" t="s">
        <v>3847</v>
      </c>
      <c r="M521" s="239">
        <v>6</v>
      </c>
      <c r="N521" s="239">
        <v>11</v>
      </c>
      <c r="O521" s="239">
        <v>2016</v>
      </c>
      <c r="P521" s="239" t="s">
        <v>386</v>
      </c>
      <c r="Q521" s="239">
        <v>21</v>
      </c>
      <c r="R521" s="239">
        <v>98</v>
      </c>
      <c r="S521" s="239">
        <v>5</v>
      </c>
      <c r="T521" s="239">
        <v>0</v>
      </c>
      <c r="U521" s="239">
        <v>2</v>
      </c>
      <c r="V521" s="239">
        <v>11</v>
      </c>
      <c r="W521" s="239">
        <v>10</v>
      </c>
      <c r="X521" s="239">
        <v>4</v>
      </c>
      <c r="Y521" s="239">
        <v>3</v>
      </c>
      <c r="Z521" s="239">
        <v>1</v>
      </c>
      <c r="AB521" s="239">
        <v>1</v>
      </c>
      <c r="AC521" s="239">
        <v>98</v>
      </c>
      <c r="AD521" s="239" t="s">
        <v>2895</v>
      </c>
      <c r="AF521" s="239" t="s">
        <v>2874</v>
      </c>
      <c r="AG521" s="239">
        <v>6</v>
      </c>
      <c r="AH521" s="239">
        <v>2</v>
      </c>
      <c r="AI521" s="239">
        <v>2</v>
      </c>
      <c r="AJ521" s="239">
        <v>3</v>
      </c>
      <c r="AK521" s="239">
        <v>24</v>
      </c>
      <c r="AL521" s="239">
        <v>66</v>
      </c>
      <c r="AM521" s="239" t="s">
        <v>374</v>
      </c>
      <c r="AN521" s="239">
        <v>5</v>
      </c>
      <c r="AO521" s="239">
        <v>10</v>
      </c>
      <c r="AS521" s="239">
        <v>12</v>
      </c>
      <c r="AT521" s="239">
        <v>9</v>
      </c>
      <c r="AU521" s="239">
        <v>35</v>
      </c>
      <c r="AV521" s="239">
        <v>11</v>
      </c>
      <c r="AW521" s="239">
        <v>21</v>
      </c>
      <c r="AX521" s="239">
        <v>2</v>
      </c>
      <c r="AY521" s="239">
        <v>2</v>
      </c>
      <c r="AZ521" s="239">
        <v>4</v>
      </c>
      <c r="BA521" s="239">
        <v>21</v>
      </c>
      <c r="BB521" s="239">
        <v>18</v>
      </c>
      <c r="BC521" s="239" t="s">
        <v>374</v>
      </c>
      <c r="BD521" s="239">
        <v>5</v>
      </c>
      <c r="BE521" s="239">
        <v>1</v>
      </c>
      <c r="BI521" s="239">
        <v>12</v>
      </c>
      <c r="BJ521" s="239">
        <v>9</v>
      </c>
      <c r="BK521" s="239">
        <v>35</v>
      </c>
      <c r="BL521" s="239">
        <v>11</v>
      </c>
      <c r="BM521" s="239">
        <v>21</v>
      </c>
      <c r="CT521" s="239">
        <v>456553.063846712</v>
      </c>
      <c r="CU521" s="239">
        <v>4979630.41280312</v>
      </c>
      <c r="CV521" s="239">
        <v>44.968784669999998</v>
      </c>
      <c r="CW521" s="239">
        <v>-93.550950950000001</v>
      </c>
      <c r="CX521" s="239" t="s">
        <v>379</v>
      </c>
      <c r="CY521" s="239" t="s">
        <v>3848</v>
      </c>
    </row>
    <row r="522" spans="1:103" x14ac:dyDescent="0.25">
      <c r="A522" s="239">
        <v>529813</v>
      </c>
      <c r="B522" s="239">
        <v>4</v>
      </c>
      <c r="C522" s="239">
        <v>15</v>
      </c>
      <c r="D522" s="239">
        <v>12.638</v>
      </c>
      <c r="E522" s="239">
        <v>27</v>
      </c>
      <c r="F522" s="239" t="s">
        <v>3161</v>
      </c>
      <c r="H522" s="239" t="s">
        <v>374</v>
      </c>
      <c r="I522" s="239">
        <v>25</v>
      </c>
      <c r="K522" s="239">
        <v>17014806</v>
      </c>
      <c r="M522" s="239">
        <v>12</v>
      </c>
      <c r="N522" s="239">
        <v>29</v>
      </c>
      <c r="O522" s="239">
        <v>2017</v>
      </c>
      <c r="P522" s="239" t="s">
        <v>383</v>
      </c>
      <c r="Q522" s="239">
        <v>14</v>
      </c>
      <c r="R522" s="239">
        <v>98</v>
      </c>
      <c r="S522" s="239">
        <v>5</v>
      </c>
      <c r="T522" s="239">
        <v>0</v>
      </c>
      <c r="U522" s="239">
        <v>1</v>
      </c>
      <c r="W522" s="239">
        <v>75</v>
      </c>
      <c r="X522" s="239">
        <v>4</v>
      </c>
      <c r="Y522" s="239">
        <v>1</v>
      </c>
      <c r="Z522" s="239">
        <v>2</v>
      </c>
      <c r="AA522" s="239">
        <v>4</v>
      </c>
      <c r="AB522" s="239">
        <v>5</v>
      </c>
      <c r="AC522" s="239">
        <v>98</v>
      </c>
      <c r="AD522" s="239" t="s">
        <v>2895</v>
      </c>
      <c r="AF522" s="239" t="s">
        <v>2874</v>
      </c>
      <c r="AG522" s="239">
        <v>3</v>
      </c>
      <c r="AH522" s="239">
        <v>2</v>
      </c>
      <c r="AI522" s="239">
        <v>4</v>
      </c>
      <c r="AJ522" s="239">
        <v>4</v>
      </c>
      <c r="AK522" s="239">
        <v>21</v>
      </c>
      <c r="AL522" s="239">
        <v>18</v>
      </c>
      <c r="AM522" s="239" t="s">
        <v>374</v>
      </c>
      <c r="AN522" s="239">
        <v>5</v>
      </c>
      <c r="AO522" s="239">
        <v>62</v>
      </c>
      <c r="AS522" s="239">
        <v>12</v>
      </c>
      <c r="AT522" s="239">
        <v>9</v>
      </c>
      <c r="AU522" s="239">
        <v>50</v>
      </c>
      <c r="AV522" s="239">
        <v>11</v>
      </c>
      <c r="AW522" s="239">
        <v>21</v>
      </c>
      <c r="CT522" s="239">
        <v>456564.91439061001</v>
      </c>
      <c r="CU522" s="239">
        <v>4979625.9354753997</v>
      </c>
      <c r="CV522" s="239">
        <v>44.9687451</v>
      </c>
      <c r="CW522" s="239">
        <v>-93.550800300000006</v>
      </c>
      <c r="CX522" s="239" t="s">
        <v>379</v>
      </c>
      <c r="CY522" s="239" t="s">
        <v>3849</v>
      </c>
    </row>
    <row r="523" spans="1:103" x14ac:dyDescent="0.25">
      <c r="A523" s="239">
        <v>352021</v>
      </c>
      <c r="B523" s="239">
        <v>4</v>
      </c>
      <c r="C523" s="239">
        <v>15</v>
      </c>
      <c r="D523" s="239">
        <v>12.65</v>
      </c>
      <c r="E523" s="239">
        <v>27</v>
      </c>
      <c r="F523" s="239" t="s">
        <v>3161</v>
      </c>
      <c r="H523" s="239" t="s">
        <v>374</v>
      </c>
      <c r="I523" s="239">
        <v>25</v>
      </c>
      <c r="K523" s="239" t="s">
        <v>3850</v>
      </c>
      <c r="M523" s="239">
        <v>5</v>
      </c>
      <c r="N523" s="239">
        <v>26</v>
      </c>
      <c r="O523" s="239">
        <v>2016</v>
      </c>
      <c r="P523" s="239" t="s">
        <v>416</v>
      </c>
      <c r="Q523" s="239">
        <v>16</v>
      </c>
      <c r="R523" s="239">
        <v>98</v>
      </c>
      <c r="S523" s="239">
        <v>3</v>
      </c>
      <c r="T523" s="239">
        <v>0</v>
      </c>
      <c r="U523" s="239">
        <v>1</v>
      </c>
      <c r="W523" s="239">
        <v>56</v>
      </c>
      <c r="X523" s="239">
        <v>2</v>
      </c>
      <c r="Y523" s="239">
        <v>1</v>
      </c>
      <c r="Z523" s="239">
        <v>1</v>
      </c>
      <c r="AB523" s="239">
        <v>1</v>
      </c>
      <c r="AC523" s="239">
        <v>3</v>
      </c>
      <c r="AD523" s="239" t="s">
        <v>2895</v>
      </c>
      <c r="AF523" s="239" t="s">
        <v>2874</v>
      </c>
      <c r="AG523" s="239">
        <v>3</v>
      </c>
      <c r="AH523" s="239">
        <v>2</v>
      </c>
      <c r="AI523" s="239">
        <v>14</v>
      </c>
      <c r="AJ523" s="239">
        <v>4</v>
      </c>
      <c r="AK523" s="239">
        <v>21</v>
      </c>
      <c r="AL523" s="239">
        <v>27</v>
      </c>
      <c r="AM523" s="239" t="s">
        <v>374</v>
      </c>
      <c r="AN523" s="239">
        <v>5</v>
      </c>
      <c r="AO523" s="239">
        <v>70</v>
      </c>
      <c r="AS523" s="239">
        <v>12</v>
      </c>
      <c r="AT523" s="239">
        <v>98</v>
      </c>
      <c r="AU523" s="239">
        <v>40</v>
      </c>
      <c r="AV523" s="239">
        <v>11</v>
      </c>
      <c r="AW523" s="239">
        <v>21</v>
      </c>
      <c r="CT523" s="239">
        <v>456579.09538119502</v>
      </c>
      <c r="CU523" s="239">
        <v>4979642.6042587403</v>
      </c>
      <c r="CV523" s="239">
        <v>44.968896010000002</v>
      </c>
      <c r="CW523" s="239">
        <v>-93.550621910000004</v>
      </c>
      <c r="CX523" s="239" t="s">
        <v>379</v>
      </c>
      <c r="CY523" s="239" t="s">
        <v>3851</v>
      </c>
    </row>
    <row r="524" spans="1:103" x14ac:dyDescent="0.25">
      <c r="A524" s="239">
        <v>10874098</v>
      </c>
      <c r="B524" s="239">
        <v>4</v>
      </c>
      <c r="C524" s="239">
        <v>15</v>
      </c>
      <c r="D524" s="239">
        <v>12.724</v>
      </c>
      <c r="E524" s="239">
        <v>27</v>
      </c>
      <c r="F524" s="239" t="s">
        <v>3161</v>
      </c>
      <c r="H524" s="239" t="s">
        <v>374</v>
      </c>
      <c r="I524" s="239">
        <v>25</v>
      </c>
      <c r="K524" s="239" t="s">
        <v>3852</v>
      </c>
      <c r="L524" s="239">
        <v>131530102</v>
      </c>
      <c r="M524" s="239">
        <v>6</v>
      </c>
      <c r="N524" s="239">
        <v>2</v>
      </c>
      <c r="O524" s="239">
        <v>2013</v>
      </c>
      <c r="P524" s="239" t="s">
        <v>389</v>
      </c>
      <c r="Q524" s="239">
        <v>16</v>
      </c>
      <c r="S524" s="239">
        <v>5</v>
      </c>
      <c r="T524" s="239">
        <v>0</v>
      </c>
      <c r="U524" s="239">
        <v>2</v>
      </c>
      <c r="V524" s="239">
        <v>1</v>
      </c>
      <c r="W524" s="239">
        <v>10</v>
      </c>
      <c r="X524" s="239">
        <v>2</v>
      </c>
      <c r="Y524" s="239">
        <v>1</v>
      </c>
      <c r="Z524" s="239">
        <v>1</v>
      </c>
      <c r="AA524" s="239">
        <v>1</v>
      </c>
      <c r="AB524" s="239">
        <v>1</v>
      </c>
      <c r="AC524" s="239">
        <v>98</v>
      </c>
      <c r="AD524" s="239" t="s">
        <v>2890</v>
      </c>
      <c r="AE524" s="239" t="s">
        <v>3783</v>
      </c>
      <c r="AF524" s="239" t="s">
        <v>2874</v>
      </c>
      <c r="AG524" s="239">
        <v>7</v>
      </c>
      <c r="AH524" s="239">
        <v>2</v>
      </c>
      <c r="AI524" s="239">
        <v>2</v>
      </c>
      <c r="AJ524" s="239">
        <v>4</v>
      </c>
      <c r="AK524" s="239">
        <v>21</v>
      </c>
      <c r="AL524" s="239">
        <v>29</v>
      </c>
      <c r="AM524" s="239" t="s">
        <v>384</v>
      </c>
      <c r="AN524" s="239">
        <v>5</v>
      </c>
      <c r="AO524" s="239">
        <v>1</v>
      </c>
      <c r="AP524" s="239">
        <v>1</v>
      </c>
      <c r="AS524" s="239">
        <v>7</v>
      </c>
      <c r="AT524" s="239">
        <v>98</v>
      </c>
      <c r="AU524" s="239">
        <v>35</v>
      </c>
      <c r="AV524" s="239">
        <v>10</v>
      </c>
      <c r="AW524" s="239">
        <v>21</v>
      </c>
      <c r="AX524" s="239">
        <v>2</v>
      </c>
      <c r="AY524" s="239">
        <v>2</v>
      </c>
      <c r="AZ524" s="239">
        <v>4</v>
      </c>
      <c r="BA524" s="239">
        <v>21</v>
      </c>
      <c r="BB524" s="239">
        <v>80</v>
      </c>
      <c r="BC524" s="239" t="s">
        <v>384</v>
      </c>
      <c r="BD524" s="239">
        <v>5</v>
      </c>
      <c r="BE524" s="239">
        <v>5</v>
      </c>
      <c r="BF524" s="239">
        <v>5</v>
      </c>
      <c r="BI524" s="239">
        <v>7</v>
      </c>
      <c r="BJ524" s="239">
        <v>98</v>
      </c>
      <c r="BK524" s="239">
        <v>35</v>
      </c>
      <c r="BL524" s="239">
        <v>10</v>
      </c>
      <c r="BM524" s="239">
        <v>21</v>
      </c>
      <c r="CT524" s="239">
        <v>456701</v>
      </c>
      <c r="CU524" s="239">
        <v>4979671</v>
      </c>
      <c r="CV524" s="239">
        <v>44.969155100000002</v>
      </c>
      <c r="CW524" s="239">
        <v>-93.549072800000005</v>
      </c>
      <c r="CX524" s="239" t="s">
        <v>379</v>
      </c>
      <c r="CY524" s="239" t="s">
        <v>3853</v>
      </c>
    </row>
    <row r="525" spans="1:103" x14ac:dyDescent="0.25">
      <c r="A525" s="239">
        <v>525386</v>
      </c>
      <c r="B525" s="239">
        <v>4</v>
      </c>
      <c r="C525" s="239">
        <v>15</v>
      </c>
      <c r="D525" s="239">
        <v>12.803000000000001</v>
      </c>
      <c r="E525" s="239">
        <v>27</v>
      </c>
      <c r="F525" s="239" t="s">
        <v>3161</v>
      </c>
      <c r="H525" s="239" t="s">
        <v>374</v>
      </c>
      <c r="I525" s="239">
        <v>25</v>
      </c>
      <c r="K525" s="239">
        <v>17008245</v>
      </c>
      <c r="M525" s="239">
        <v>12</v>
      </c>
      <c r="N525" s="239">
        <v>15</v>
      </c>
      <c r="O525" s="239">
        <v>2017</v>
      </c>
      <c r="P525" s="239" t="s">
        <v>383</v>
      </c>
      <c r="Q525" s="239">
        <v>17</v>
      </c>
      <c r="R525" s="239" t="s">
        <v>376</v>
      </c>
      <c r="S525" s="239">
        <v>5</v>
      </c>
      <c r="T525" s="239">
        <v>0</v>
      </c>
      <c r="U525" s="239">
        <v>1</v>
      </c>
      <c r="W525" s="239">
        <v>16</v>
      </c>
      <c r="X525" s="239">
        <v>2</v>
      </c>
      <c r="Y525" s="239">
        <v>5</v>
      </c>
      <c r="Z525" s="239">
        <v>2</v>
      </c>
      <c r="AB525" s="239">
        <v>1</v>
      </c>
      <c r="AC525" s="239">
        <v>98</v>
      </c>
      <c r="AD525" s="239" t="s">
        <v>2895</v>
      </c>
      <c r="AF525" s="239" t="s">
        <v>2874</v>
      </c>
      <c r="AG525" s="239">
        <v>4</v>
      </c>
      <c r="AH525" s="239">
        <v>2</v>
      </c>
      <c r="AI525" s="239">
        <v>4</v>
      </c>
      <c r="AJ525" s="239">
        <v>4</v>
      </c>
      <c r="AK525" s="239">
        <v>21</v>
      </c>
      <c r="AL525" s="239">
        <v>72</v>
      </c>
      <c r="AM525" s="239" t="s">
        <v>374</v>
      </c>
      <c r="AN525" s="239">
        <v>5</v>
      </c>
      <c r="AO525" s="239">
        <v>1</v>
      </c>
      <c r="AS525" s="239">
        <v>12</v>
      </c>
      <c r="AT525" s="239">
        <v>9</v>
      </c>
      <c r="AU525" s="239">
        <v>50</v>
      </c>
      <c r="AV525" s="239">
        <v>11</v>
      </c>
      <c r="AW525" s="239">
        <v>21</v>
      </c>
      <c r="CT525" s="239">
        <v>456821.235766489</v>
      </c>
      <c r="CU525" s="239">
        <v>4979691.9280404197</v>
      </c>
      <c r="CV525" s="239">
        <v>44.969354760000002</v>
      </c>
      <c r="CW525" s="239">
        <v>-93.547555689999996</v>
      </c>
      <c r="CX525" s="239" t="s">
        <v>379</v>
      </c>
      <c r="CY525" s="239" t="s">
        <v>3854</v>
      </c>
    </row>
    <row r="526" spans="1:103" x14ac:dyDescent="0.25">
      <c r="A526" s="239">
        <v>505330</v>
      </c>
      <c r="B526" s="239">
        <v>4</v>
      </c>
      <c r="C526" s="239">
        <v>15</v>
      </c>
      <c r="D526" s="239">
        <v>12.872999999999999</v>
      </c>
      <c r="E526" s="239">
        <v>27</v>
      </c>
      <c r="F526" s="239" t="s">
        <v>3161</v>
      </c>
      <c r="H526" s="239" t="s">
        <v>374</v>
      </c>
      <c r="I526" s="239">
        <v>25</v>
      </c>
      <c r="K526" s="239">
        <v>17006831</v>
      </c>
      <c r="M526" s="239">
        <v>10</v>
      </c>
      <c r="N526" s="239">
        <v>1</v>
      </c>
      <c r="O526" s="239">
        <v>2017</v>
      </c>
      <c r="P526" s="239" t="s">
        <v>389</v>
      </c>
      <c r="Q526" s="239">
        <v>8</v>
      </c>
      <c r="R526" s="239">
        <v>98</v>
      </c>
      <c r="S526" s="239">
        <v>5</v>
      </c>
      <c r="T526" s="239">
        <v>0</v>
      </c>
      <c r="U526" s="239">
        <v>1</v>
      </c>
      <c r="W526" s="239">
        <v>69</v>
      </c>
      <c r="X526" s="239">
        <v>2</v>
      </c>
      <c r="Y526" s="239">
        <v>1</v>
      </c>
      <c r="Z526" s="239">
        <v>3</v>
      </c>
      <c r="AB526" s="239">
        <v>2</v>
      </c>
      <c r="AC526" s="239">
        <v>98</v>
      </c>
      <c r="AD526" s="239" t="s">
        <v>2895</v>
      </c>
      <c r="AF526" s="239" t="s">
        <v>2874</v>
      </c>
      <c r="AG526" s="239">
        <v>3</v>
      </c>
      <c r="AH526" s="239">
        <v>2</v>
      </c>
      <c r="AI526" s="239">
        <v>4</v>
      </c>
      <c r="AJ526" s="239">
        <v>4</v>
      </c>
      <c r="AK526" s="239">
        <v>21</v>
      </c>
      <c r="AL526" s="239">
        <v>49</v>
      </c>
      <c r="AM526" s="239" t="s">
        <v>384</v>
      </c>
      <c r="AN526" s="239">
        <v>10</v>
      </c>
      <c r="AO526" s="239">
        <v>62</v>
      </c>
      <c r="AP526" s="239">
        <v>70</v>
      </c>
      <c r="AS526" s="239">
        <v>12</v>
      </c>
      <c r="AT526" s="239">
        <v>9</v>
      </c>
      <c r="AU526" s="239">
        <v>50</v>
      </c>
      <c r="AV526" s="239">
        <v>11</v>
      </c>
      <c r="AW526" s="239">
        <v>21</v>
      </c>
      <c r="CT526" s="239">
        <v>456930.03263783001</v>
      </c>
      <c r="CU526" s="239">
        <v>4979718.0901586302</v>
      </c>
      <c r="CV526" s="239">
        <v>44.969596869999997</v>
      </c>
      <c r="CW526" s="239">
        <v>-93.546178319999996</v>
      </c>
      <c r="CX526" s="239" t="s">
        <v>379</v>
      </c>
      <c r="CY526" s="239" t="s">
        <v>3855</v>
      </c>
    </row>
    <row r="527" spans="1:103" x14ac:dyDescent="0.25">
      <c r="A527" s="239">
        <v>781067</v>
      </c>
      <c r="B527" s="239">
        <v>4</v>
      </c>
      <c r="C527" s="239">
        <v>15</v>
      </c>
      <c r="D527" s="239">
        <v>12.909000000000001</v>
      </c>
      <c r="E527" s="239">
        <v>27</v>
      </c>
      <c r="F527" s="239" t="s">
        <v>3161</v>
      </c>
      <c r="H527" s="239" t="s">
        <v>374</v>
      </c>
      <c r="I527" s="239">
        <v>25</v>
      </c>
      <c r="K527" s="239">
        <v>20000460</v>
      </c>
      <c r="L527" s="239">
        <v>200180422</v>
      </c>
      <c r="M527" s="239">
        <v>1</v>
      </c>
      <c r="N527" s="239">
        <v>18</v>
      </c>
      <c r="O527" s="239">
        <v>2020</v>
      </c>
      <c r="P527" s="239" t="s">
        <v>386</v>
      </c>
      <c r="Q527" s="239">
        <v>15</v>
      </c>
      <c r="R527" s="239" t="s">
        <v>376</v>
      </c>
      <c r="S527" s="239">
        <v>5</v>
      </c>
      <c r="T527" s="239">
        <v>0</v>
      </c>
      <c r="U527" s="239">
        <v>2</v>
      </c>
      <c r="V527" s="239">
        <v>90</v>
      </c>
      <c r="W527" s="239">
        <v>10</v>
      </c>
      <c r="X527" s="239">
        <v>2</v>
      </c>
      <c r="Y527" s="239">
        <v>1</v>
      </c>
      <c r="Z527" s="239">
        <v>1</v>
      </c>
      <c r="AB527" s="239">
        <v>5</v>
      </c>
      <c r="AC527" s="239">
        <v>98</v>
      </c>
      <c r="AD527" s="239" t="s">
        <v>2895</v>
      </c>
      <c r="AF527" s="239" t="s">
        <v>2874</v>
      </c>
      <c r="AG527" s="239">
        <v>90</v>
      </c>
      <c r="AH527" s="239">
        <v>2</v>
      </c>
      <c r="AI527" s="239">
        <v>2</v>
      </c>
      <c r="AJ527" s="239">
        <v>4</v>
      </c>
      <c r="AK527" s="239">
        <v>25</v>
      </c>
      <c r="AL527" s="239">
        <v>46</v>
      </c>
      <c r="AM527" s="239" t="s">
        <v>384</v>
      </c>
      <c r="AN527" s="239">
        <v>5</v>
      </c>
      <c r="AO527" s="239">
        <v>70</v>
      </c>
      <c r="AP527" s="239">
        <v>68</v>
      </c>
      <c r="AS527" s="239">
        <v>12</v>
      </c>
      <c r="AT527" s="239">
        <v>9</v>
      </c>
      <c r="AU527" s="239">
        <v>50</v>
      </c>
      <c r="AV527" s="239">
        <v>11</v>
      </c>
      <c r="AW527" s="239">
        <v>21</v>
      </c>
      <c r="AX527" s="239">
        <v>2</v>
      </c>
      <c r="AY527" s="239">
        <v>3</v>
      </c>
      <c r="AZ527" s="239">
        <v>3</v>
      </c>
      <c r="BA527" s="239">
        <v>21</v>
      </c>
      <c r="BB527" s="239">
        <v>45</v>
      </c>
      <c r="BC527" s="239" t="s">
        <v>374</v>
      </c>
      <c r="BD527" s="239">
        <v>5</v>
      </c>
      <c r="BE527" s="239">
        <v>1</v>
      </c>
      <c r="BI527" s="239">
        <v>12</v>
      </c>
      <c r="BJ527" s="239">
        <v>9</v>
      </c>
      <c r="BK527" s="239">
        <v>50</v>
      </c>
      <c r="BL527" s="239">
        <v>11</v>
      </c>
      <c r="BM527" s="239">
        <v>21</v>
      </c>
      <c r="CT527" s="239">
        <v>456993.43735702097</v>
      </c>
      <c r="CU527" s="239">
        <v>4979713.8949041096</v>
      </c>
      <c r="CV527" s="239">
        <v>44.969562949999997</v>
      </c>
      <c r="CW527" s="239">
        <v>-93.545373949999998</v>
      </c>
      <c r="CX527" s="239" t="s">
        <v>379</v>
      </c>
      <c r="CY527" s="239" t="s">
        <v>3856</v>
      </c>
    </row>
    <row r="528" spans="1:103" x14ac:dyDescent="0.25">
      <c r="A528" s="239">
        <v>868336</v>
      </c>
      <c r="B528" s="239">
        <v>4</v>
      </c>
      <c r="C528" s="239">
        <v>15</v>
      </c>
      <c r="D528" s="239">
        <v>13.023</v>
      </c>
      <c r="E528" s="239">
        <v>27</v>
      </c>
      <c r="F528" s="239" t="s">
        <v>3161</v>
      </c>
      <c r="H528" s="239" t="s">
        <v>374</v>
      </c>
      <c r="I528" s="239">
        <v>25</v>
      </c>
      <c r="K528" s="239">
        <v>20007681</v>
      </c>
      <c r="L528" s="239">
        <v>203500084</v>
      </c>
      <c r="M528" s="239">
        <v>12</v>
      </c>
      <c r="N528" s="239">
        <v>15</v>
      </c>
      <c r="O528" s="239">
        <v>2020</v>
      </c>
      <c r="P528" s="239" t="s">
        <v>391</v>
      </c>
      <c r="Q528" s="239">
        <v>18</v>
      </c>
      <c r="R528" s="239">
        <v>98</v>
      </c>
      <c r="S528" s="239">
        <v>5</v>
      </c>
      <c r="T528" s="239">
        <v>0</v>
      </c>
      <c r="U528" s="239">
        <v>1</v>
      </c>
      <c r="W528" s="239">
        <v>17</v>
      </c>
      <c r="X528" s="239">
        <v>2</v>
      </c>
      <c r="Y528" s="239">
        <v>4</v>
      </c>
      <c r="Z528" s="239">
        <v>2</v>
      </c>
      <c r="AB528" s="239">
        <v>1</v>
      </c>
      <c r="AC528" s="239">
        <v>98</v>
      </c>
      <c r="AD528" s="239" t="s">
        <v>2895</v>
      </c>
      <c r="AF528" s="239" t="s">
        <v>2874</v>
      </c>
      <c r="AG528" s="239">
        <v>4</v>
      </c>
      <c r="AH528" s="239">
        <v>2</v>
      </c>
      <c r="AI528" s="239">
        <v>4</v>
      </c>
      <c r="AJ528" s="239">
        <v>4</v>
      </c>
      <c r="AK528" s="239">
        <v>21</v>
      </c>
      <c r="AL528" s="239">
        <v>56</v>
      </c>
      <c r="AM528" s="239" t="s">
        <v>374</v>
      </c>
      <c r="AN528" s="239">
        <v>5</v>
      </c>
      <c r="AO528" s="239">
        <v>1</v>
      </c>
      <c r="AS528" s="239">
        <v>12</v>
      </c>
      <c r="AT528" s="239">
        <v>9</v>
      </c>
      <c r="AU528" s="239">
        <v>50</v>
      </c>
      <c r="AV528" s="239">
        <v>11</v>
      </c>
      <c r="AW528" s="239">
        <v>21</v>
      </c>
      <c r="CT528" s="239">
        <v>457169.44464859</v>
      </c>
      <c r="CU528" s="239">
        <v>4979773.4621802298</v>
      </c>
      <c r="CV528" s="239">
        <v>44.970109780000001</v>
      </c>
      <c r="CW528" s="239">
        <v>-93.543147129999994</v>
      </c>
      <c r="CX528" s="239" t="s">
        <v>379</v>
      </c>
      <c r="CY528" s="239" t="s">
        <v>3857</v>
      </c>
    </row>
    <row r="529" spans="1:103" x14ac:dyDescent="0.25">
      <c r="A529" s="239">
        <v>805781</v>
      </c>
      <c r="B529" s="239">
        <v>4</v>
      </c>
      <c r="C529" s="239">
        <v>15</v>
      </c>
      <c r="D529" s="239">
        <v>13.034000000000001</v>
      </c>
      <c r="E529" s="239">
        <v>27</v>
      </c>
      <c r="F529" s="239" t="s">
        <v>3858</v>
      </c>
      <c r="H529" s="239" t="s">
        <v>374</v>
      </c>
      <c r="I529" s="239">
        <v>25</v>
      </c>
      <c r="K529" s="239">
        <v>20001641</v>
      </c>
      <c r="L529" s="239">
        <v>200920008</v>
      </c>
      <c r="M529" s="239">
        <v>4</v>
      </c>
      <c r="N529" s="239">
        <v>1</v>
      </c>
      <c r="O529" s="239">
        <v>2020</v>
      </c>
      <c r="P529" s="239" t="s">
        <v>375</v>
      </c>
      <c r="Q529" s="239">
        <v>7</v>
      </c>
      <c r="R529" s="239">
        <v>98</v>
      </c>
      <c r="S529" s="239">
        <v>5</v>
      </c>
      <c r="T529" s="239">
        <v>0</v>
      </c>
      <c r="U529" s="239">
        <v>1</v>
      </c>
      <c r="W529" s="239">
        <v>17</v>
      </c>
      <c r="X529" s="239">
        <v>2</v>
      </c>
      <c r="Y529" s="239">
        <v>1</v>
      </c>
      <c r="Z529" s="239">
        <v>1</v>
      </c>
      <c r="AB529" s="239">
        <v>1</v>
      </c>
      <c r="AC529" s="239">
        <v>98</v>
      </c>
      <c r="AD529" s="239" t="s">
        <v>2895</v>
      </c>
      <c r="AF529" s="239" t="s">
        <v>2874</v>
      </c>
      <c r="AG529" s="239">
        <v>4</v>
      </c>
      <c r="AH529" s="239">
        <v>2</v>
      </c>
      <c r="AI529" s="239">
        <v>2</v>
      </c>
      <c r="AJ529" s="239">
        <v>3</v>
      </c>
      <c r="AK529" s="239">
        <v>21</v>
      </c>
      <c r="AL529" s="239">
        <v>28</v>
      </c>
      <c r="AM529" s="239" t="s">
        <v>374</v>
      </c>
      <c r="AN529" s="239">
        <v>5</v>
      </c>
      <c r="AO529" s="239">
        <v>1</v>
      </c>
      <c r="AS529" s="239">
        <v>12</v>
      </c>
      <c r="AT529" s="239">
        <v>98</v>
      </c>
      <c r="AU529" s="239">
        <v>50</v>
      </c>
      <c r="AV529" s="239">
        <v>11</v>
      </c>
      <c r="AW529" s="239">
        <v>21</v>
      </c>
      <c r="CT529" s="239">
        <v>457188.49462209502</v>
      </c>
      <c r="CU529" s="239">
        <v>4979764.6567892404</v>
      </c>
      <c r="CV529" s="239">
        <v>44.970031669999997</v>
      </c>
      <c r="CW529" s="239">
        <v>-93.542904820000004</v>
      </c>
      <c r="CX529" s="239" t="s">
        <v>379</v>
      </c>
      <c r="CY529" s="239" t="s">
        <v>3859</v>
      </c>
    </row>
    <row r="530" spans="1:103" x14ac:dyDescent="0.25">
      <c r="A530" s="239">
        <v>650904</v>
      </c>
      <c r="B530" s="239">
        <v>4</v>
      </c>
      <c r="C530" s="239">
        <v>15</v>
      </c>
      <c r="D530" s="239">
        <v>13.041</v>
      </c>
      <c r="E530" s="239">
        <v>27</v>
      </c>
      <c r="F530" s="239" t="s">
        <v>3858</v>
      </c>
      <c r="H530" s="239" t="s">
        <v>374</v>
      </c>
      <c r="I530" s="239">
        <v>25</v>
      </c>
      <c r="K530" s="239">
        <v>18007566</v>
      </c>
      <c r="M530" s="239">
        <v>10</v>
      </c>
      <c r="N530" s="239">
        <v>10</v>
      </c>
      <c r="O530" s="239">
        <v>2018</v>
      </c>
      <c r="P530" s="239" t="s">
        <v>375</v>
      </c>
      <c r="Q530" s="239">
        <v>13</v>
      </c>
      <c r="R530" s="239">
        <v>98</v>
      </c>
      <c r="S530" s="239">
        <v>4</v>
      </c>
      <c r="T530" s="239">
        <v>0</v>
      </c>
      <c r="U530" s="239">
        <v>2</v>
      </c>
      <c r="V530" s="239">
        <v>5</v>
      </c>
      <c r="W530" s="239">
        <v>10</v>
      </c>
      <c r="X530" s="239">
        <v>2</v>
      </c>
      <c r="Y530" s="239">
        <v>1</v>
      </c>
      <c r="Z530" s="239">
        <v>3</v>
      </c>
      <c r="AB530" s="239">
        <v>2</v>
      </c>
      <c r="AC530" s="239">
        <v>98</v>
      </c>
      <c r="AD530" s="239" t="s">
        <v>2895</v>
      </c>
      <c r="AF530" s="239" t="s">
        <v>2874</v>
      </c>
      <c r="AG530" s="239">
        <v>10</v>
      </c>
      <c r="AH530" s="239">
        <v>2</v>
      </c>
      <c r="AI530" s="239">
        <v>4</v>
      </c>
      <c r="AJ530" s="239">
        <v>3</v>
      </c>
      <c r="AK530" s="239">
        <v>21</v>
      </c>
      <c r="AL530" s="239">
        <v>70</v>
      </c>
      <c r="AM530" s="239" t="s">
        <v>374</v>
      </c>
      <c r="AN530" s="239">
        <v>5</v>
      </c>
      <c r="AO530" s="239">
        <v>67</v>
      </c>
      <c r="AP530" s="239">
        <v>74</v>
      </c>
      <c r="AS530" s="239">
        <v>12</v>
      </c>
      <c r="AT530" s="239">
        <v>9</v>
      </c>
      <c r="AV530" s="239">
        <v>11</v>
      </c>
      <c r="AW530" s="239">
        <v>21</v>
      </c>
      <c r="AX530" s="239">
        <v>2</v>
      </c>
      <c r="AY530" s="239">
        <v>4</v>
      </c>
      <c r="AZ530" s="239">
        <v>4</v>
      </c>
      <c r="BA530" s="239">
        <v>21</v>
      </c>
      <c r="BB530" s="239">
        <v>64</v>
      </c>
      <c r="BC530" s="239" t="s">
        <v>374</v>
      </c>
      <c r="BD530" s="239">
        <v>5</v>
      </c>
      <c r="BE530" s="239">
        <v>1</v>
      </c>
      <c r="BI530" s="239">
        <v>12</v>
      </c>
      <c r="BJ530" s="239">
        <v>9</v>
      </c>
      <c r="BL530" s="239">
        <v>11</v>
      </c>
      <c r="BM530" s="239">
        <v>21</v>
      </c>
      <c r="CT530" s="239">
        <v>457202.020168196</v>
      </c>
      <c r="CU530" s="239">
        <v>4979761.9940005401</v>
      </c>
      <c r="CV530" s="239">
        <v>44.97000851</v>
      </c>
      <c r="CW530" s="239">
        <v>-93.542733080000005</v>
      </c>
      <c r="CX530" s="239" t="s">
        <v>379</v>
      </c>
      <c r="CY530" s="239" t="s">
        <v>3860</v>
      </c>
    </row>
    <row r="531" spans="1:103" x14ac:dyDescent="0.25">
      <c r="A531" s="239">
        <v>10987961</v>
      </c>
      <c r="B531" s="239">
        <v>4</v>
      </c>
      <c r="C531" s="239">
        <v>15</v>
      </c>
      <c r="D531" s="239">
        <v>13.041</v>
      </c>
      <c r="E531" s="239">
        <v>27</v>
      </c>
      <c r="F531" s="239" t="s">
        <v>3858</v>
      </c>
      <c r="H531" s="239" t="s">
        <v>374</v>
      </c>
      <c r="I531" s="239">
        <v>25</v>
      </c>
      <c r="K531" s="239">
        <v>14005949</v>
      </c>
      <c r="L531" s="239">
        <v>142890036</v>
      </c>
      <c r="M531" s="239">
        <v>10</v>
      </c>
      <c r="N531" s="239">
        <v>5</v>
      </c>
      <c r="O531" s="239">
        <v>2014</v>
      </c>
      <c r="P531" s="239" t="s">
        <v>389</v>
      </c>
      <c r="Q531" s="239">
        <v>23</v>
      </c>
      <c r="S531" s="239">
        <v>5</v>
      </c>
      <c r="T531" s="239">
        <v>0</v>
      </c>
      <c r="U531" s="239">
        <v>1</v>
      </c>
      <c r="V531" s="239">
        <v>98</v>
      </c>
      <c r="W531" s="239">
        <v>16</v>
      </c>
      <c r="X531" s="239">
        <v>2</v>
      </c>
      <c r="Y531" s="239">
        <v>5</v>
      </c>
      <c r="Z531" s="239">
        <v>1</v>
      </c>
      <c r="AB531" s="239">
        <v>1</v>
      </c>
      <c r="AF531" s="239" t="s">
        <v>2874</v>
      </c>
      <c r="AG531" s="239">
        <v>4</v>
      </c>
      <c r="AH531" s="239">
        <v>2</v>
      </c>
      <c r="AI531" s="239">
        <v>4</v>
      </c>
      <c r="AJ531" s="239">
        <v>3</v>
      </c>
      <c r="AK531" s="239">
        <v>21</v>
      </c>
      <c r="AL531" s="239">
        <v>43</v>
      </c>
      <c r="AM531" s="239" t="s">
        <v>374</v>
      </c>
      <c r="AN531" s="239">
        <v>5</v>
      </c>
      <c r="AO531" s="239">
        <v>1</v>
      </c>
      <c r="AS531" s="239">
        <v>3</v>
      </c>
      <c r="AT531" s="239">
        <v>98</v>
      </c>
      <c r="AU531" s="239">
        <v>50</v>
      </c>
      <c r="AV531" s="239">
        <v>11</v>
      </c>
      <c r="AW531" s="239">
        <v>21</v>
      </c>
      <c r="CT531" s="239">
        <v>457202</v>
      </c>
      <c r="CU531" s="239">
        <v>4979767</v>
      </c>
      <c r="CV531" s="239">
        <v>44.970054500000003</v>
      </c>
      <c r="CW531" s="239">
        <v>-93.542739100000006</v>
      </c>
      <c r="CX531" s="239" t="s">
        <v>379</v>
      </c>
    </row>
    <row r="532" spans="1:103" x14ac:dyDescent="0.25">
      <c r="A532" s="239">
        <v>394338</v>
      </c>
      <c r="B532" s="239">
        <v>4</v>
      </c>
      <c r="C532" s="239">
        <v>15</v>
      </c>
      <c r="D532" s="239">
        <v>13.044</v>
      </c>
      <c r="E532" s="239">
        <v>27</v>
      </c>
      <c r="F532" s="239" t="s">
        <v>3858</v>
      </c>
      <c r="H532" s="239" t="s">
        <v>374</v>
      </c>
      <c r="I532" s="239">
        <v>25</v>
      </c>
      <c r="K532" s="239">
        <v>16007871</v>
      </c>
      <c r="M532" s="239">
        <v>11</v>
      </c>
      <c r="N532" s="239">
        <v>13</v>
      </c>
      <c r="O532" s="239">
        <v>2016</v>
      </c>
      <c r="P532" s="239" t="s">
        <v>389</v>
      </c>
      <c r="Q532" s="239">
        <v>23</v>
      </c>
      <c r="R532" s="239" t="s">
        <v>393</v>
      </c>
      <c r="S532" s="239">
        <v>5</v>
      </c>
      <c r="T532" s="239">
        <v>0</v>
      </c>
      <c r="U532" s="239">
        <v>1</v>
      </c>
      <c r="W532" s="239">
        <v>16</v>
      </c>
      <c r="X532" s="239">
        <v>4</v>
      </c>
      <c r="Y532" s="239">
        <v>4</v>
      </c>
      <c r="Z532" s="239">
        <v>1</v>
      </c>
      <c r="AB532" s="239">
        <v>1</v>
      </c>
      <c r="AC532" s="239">
        <v>98</v>
      </c>
      <c r="AD532" s="239" t="s">
        <v>2895</v>
      </c>
      <c r="AE532" s="239" t="s">
        <v>3861</v>
      </c>
      <c r="AF532" s="239" t="s">
        <v>2874</v>
      </c>
      <c r="AG532" s="239">
        <v>4</v>
      </c>
      <c r="AH532" s="239">
        <v>2</v>
      </c>
      <c r="AI532" s="239">
        <v>2</v>
      </c>
      <c r="AJ532" s="239">
        <v>3</v>
      </c>
      <c r="AK532" s="239">
        <v>21</v>
      </c>
      <c r="AL532" s="239">
        <v>34</v>
      </c>
      <c r="AM532" s="239" t="s">
        <v>384</v>
      </c>
      <c r="AN532" s="239">
        <v>5</v>
      </c>
      <c r="AO532" s="239">
        <v>1</v>
      </c>
      <c r="AS532" s="239">
        <v>12</v>
      </c>
      <c r="AT532" s="239">
        <v>23</v>
      </c>
      <c r="AU532" s="239">
        <v>50</v>
      </c>
      <c r="AV532" s="239">
        <v>11</v>
      </c>
      <c r="AW532" s="239">
        <v>21</v>
      </c>
      <c r="CT532" s="239">
        <v>457200.11985759099</v>
      </c>
      <c r="CU532" s="239">
        <v>4979769.2288384298</v>
      </c>
      <c r="CV532" s="239">
        <v>44.97007352</v>
      </c>
      <c r="CW532" s="239">
        <v>-93.542757789999996</v>
      </c>
      <c r="CX532" s="239" t="s">
        <v>379</v>
      </c>
      <c r="CY532" s="239" t="s">
        <v>3862</v>
      </c>
    </row>
    <row r="533" spans="1:103" x14ac:dyDescent="0.25">
      <c r="A533" s="239">
        <v>370168</v>
      </c>
      <c r="B533" s="239">
        <v>4</v>
      </c>
      <c r="C533" s="239">
        <v>15</v>
      </c>
      <c r="D533" s="239">
        <v>13.044</v>
      </c>
      <c r="E533" s="239">
        <v>27</v>
      </c>
      <c r="F533" s="239" t="s">
        <v>3858</v>
      </c>
      <c r="H533" s="239" t="s">
        <v>374</v>
      </c>
      <c r="I533" s="239">
        <v>25</v>
      </c>
      <c r="K533" s="239">
        <v>16005451</v>
      </c>
      <c r="M533" s="239">
        <v>8</v>
      </c>
      <c r="N533" s="239">
        <v>9</v>
      </c>
      <c r="O533" s="239">
        <v>2016</v>
      </c>
      <c r="P533" s="239" t="s">
        <v>391</v>
      </c>
      <c r="Q533" s="239">
        <v>9</v>
      </c>
      <c r="R533" s="239">
        <v>98</v>
      </c>
      <c r="S533" s="239">
        <v>3</v>
      </c>
      <c r="T533" s="239">
        <v>0</v>
      </c>
      <c r="U533" s="239">
        <v>2</v>
      </c>
      <c r="V533" s="239">
        <v>5</v>
      </c>
      <c r="W533" s="239">
        <v>10</v>
      </c>
      <c r="X533" s="239">
        <v>4</v>
      </c>
      <c r="Y533" s="239">
        <v>1</v>
      </c>
      <c r="Z533" s="239">
        <v>1</v>
      </c>
      <c r="AB533" s="239">
        <v>1</v>
      </c>
      <c r="AC533" s="239">
        <v>98</v>
      </c>
      <c r="AD533" s="239" t="s">
        <v>2895</v>
      </c>
      <c r="AE533" s="239" t="s">
        <v>3861</v>
      </c>
      <c r="AF533" s="239" t="s">
        <v>2874</v>
      </c>
      <c r="AG533" s="239">
        <v>10</v>
      </c>
      <c r="AH533" s="239">
        <v>2</v>
      </c>
      <c r="AI533" s="239">
        <v>4</v>
      </c>
      <c r="AJ533" s="239">
        <v>4</v>
      </c>
      <c r="AK533" s="239">
        <v>24</v>
      </c>
      <c r="AL533" s="239">
        <v>71</v>
      </c>
      <c r="AM533" s="239" t="s">
        <v>374</v>
      </c>
      <c r="AN533" s="239">
        <v>5</v>
      </c>
      <c r="AO533" s="239">
        <v>2</v>
      </c>
      <c r="AP533" s="239">
        <v>10</v>
      </c>
      <c r="AS533" s="239">
        <v>12</v>
      </c>
      <c r="AT533" s="239">
        <v>9</v>
      </c>
      <c r="AU533" s="239">
        <v>40</v>
      </c>
      <c r="AV533" s="239">
        <v>11</v>
      </c>
      <c r="AW533" s="239">
        <v>21</v>
      </c>
      <c r="AX533" s="239">
        <v>2</v>
      </c>
      <c r="AY533" s="239">
        <v>2</v>
      </c>
      <c r="AZ533" s="239">
        <v>4</v>
      </c>
      <c r="BA533" s="239">
        <v>21</v>
      </c>
      <c r="BB533" s="239">
        <v>50</v>
      </c>
      <c r="BC533" s="239" t="s">
        <v>384</v>
      </c>
      <c r="BD533" s="239">
        <v>5</v>
      </c>
      <c r="BE533" s="239">
        <v>1</v>
      </c>
      <c r="BI533" s="239">
        <v>12</v>
      </c>
      <c r="BJ533" s="239">
        <v>9</v>
      </c>
      <c r="BK533" s="239">
        <v>40</v>
      </c>
      <c r="BL533" s="239">
        <v>11</v>
      </c>
      <c r="BM533" s="239">
        <v>21</v>
      </c>
      <c r="CT533" s="239">
        <v>457201.70736076601</v>
      </c>
      <c r="CU533" s="239">
        <v>4979766.9322039904</v>
      </c>
      <c r="CV533" s="239">
        <v>44.970052950000003</v>
      </c>
      <c r="CW533" s="239">
        <v>-93.542737459999998</v>
      </c>
      <c r="CX533" s="239" t="s">
        <v>379</v>
      </c>
      <c r="CY533" s="239" t="s">
        <v>3863</v>
      </c>
    </row>
    <row r="534" spans="1:103" x14ac:dyDescent="0.25">
      <c r="A534" s="239">
        <v>11025947</v>
      </c>
      <c r="B534" s="239">
        <v>4</v>
      </c>
      <c r="C534" s="239">
        <v>15</v>
      </c>
      <c r="D534" s="239">
        <v>13.06</v>
      </c>
      <c r="E534" s="239">
        <v>27</v>
      </c>
      <c r="F534" s="239" t="s">
        <v>3858</v>
      </c>
      <c r="H534" s="239" t="s">
        <v>374</v>
      </c>
      <c r="I534" s="239">
        <v>25</v>
      </c>
      <c r="K534" s="239">
        <v>15000654</v>
      </c>
      <c r="L534" s="239">
        <v>150320070</v>
      </c>
      <c r="M534" s="239">
        <v>1</v>
      </c>
      <c r="N534" s="239">
        <v>31</v>
      </c>
      <c r="O534" s="239">
        <v>2015</v>
      </c>
      <c r="P534" s="239" t="s">
        <v>386</v>
      </c>
      <c r="Q534" s="239">
        <v>19</v>
      </c>
      <c r="S534" s="239">
        <v>4</v>
      </c>
      <c r="T534" s="239">
        <v>0</v>
      </c>
      <c r="U534" s="239">
        <v>1</v>
      </c>
      <c r="V534" s="239">
        <v>5</v>
      </c>
      <c r="W534" s="239">
        <v>16</v>
      </c>
      <c r="X534" s="239">
        <v>2</v>
      </c>
      <c r="Y534" s="239">
        <v>4</v>
      </c>
      <c r="Z534" s="239">
        <v>2</v>
      </c>
      <c r="AB534" s="239">
        <v>1</v>
      </c>
      <c r="AC534" s="239">
        <v>98</v>
      </c>
      <c r="AD534" s="239" t="s">
        <v>3864</v>
      </c>
      <c r="AE534" s="239" t="s">
        <v>3865</v>
      </c>
      <c r="AF534" s="239" t="s">
        <v>2874</v>
      </c>
      <c r="AG534" s="239">
        <v>4</v>
      </c>
      <c r="AH534" s="239">
        <v>2</v>
      </c>
      <c r="AI534" s="239">
        <v>2</v>
      </c>
      <c r="AJ534" s="239">
        <v>4</v>
      </c>
      <c r="AK534" s="239">
        <v>21</v>
      </c>
      <c r="AL534" s="239">
        <v>38</v>
      </c>
      <c r="AM534" s="239" t="s">
        <v>384</v>
      </c>
      <c r="AN534" s="239">
        <v>5</v>
      </c>
      <c r="AO534" s="239">
        <v>1</v>
      </c>
      <c r="AS534" s="239">
        <v>7</v>
      </c>
      <c r="AT534" s="239">
        <v>98</v>
      </c>
      <c r="AU534" s="239">
        <v>50</v>
      </c>
      <c r="AV534" s="239">
        <v>11</v>
      </c>
      <c r="AW534" s="239">
        <v>21</v>
      </c>
      <c r="CT534" s="239">
        <v>457233</v>
      </c>
      <c r="CU534" s="239">
        <v>4979773</v>
      </c>
      <c r="CV534" s="239">
        <v>44.970105799999999</v>
      </c>
      <c r="CW534" s="239">
        <v>-93.542347399999997</v>
      </c>
      <c r="CX534" s="239" t="s">
        <v>379</v>
      </c>
      <c r="CY534" s="239" t="s">
        <v>3866</v>
      </c>
    </row>
    <row r="535" spans="1:103" x14ac:dyDescent="0.25">
      <c r="A535" s="239">
        <v>10871351</v>
      </c>
      <c r="B535" s="239">
        <v>4</v>
      </c>
      <c r="C535" s="239">
        <v>15</v>
      </c>
      <c r="D535" s="239">
        <v>13.102</v>
      </c>
      <c r="E535" s="239">
        <v>27</v>
      </c>
      <c r="F535" s="239" t="s">
        <v>3858</v>
      </c>
      <c r="H535" s="239" t="s">
        <v>374</v>
      </c>
      <c r="I535" s="239">
        <v>25</v>
      </c>
      <c r="K535" s="239">
        <v>13001882</v>
      </c>
      <c r="L535" s="239">
        <v>131080134</v>
      </c>
      <c r="M535" s="239">
        <v>4</v>
      </c>
      <c r="N535" s="239">
        <v>18</v>
      </c>
      <c r="O535" s="239">
        <v>2013</v>
      </c>
      <c r="P535" s="239" t="s">
        <v>416</v>
      </c>
      <c r="Q535" s="239">
        <v>13</v>
      </c>
      <c r="S535" s="239">
        <v>5</v>
      </c>
      <c r="T535" s="239">
        <v>0</v>
      </c>
      <c r="U535" s="239">
        <v>2</v>
      </c>
      <c r="V535" s="239">
        <v>90</v>
      </c>
      <c r="W535" s="239">
        <v>10</v>
      </c>
      <c r="X535" s="239">
        <v>90</v>
      </c>
      <c r="Y535" s="239">
        <v>1</v>
      </c>
      <c r="Z535" s="239">
        <v>4</v>
      </c>
      <c r="AB535" s="239">
        <v>3</v>
      </c>
      <c r="AC535" s="239">
        <v>98</v>
      </c>
      <c r="AD535" s="239" t="s">
        <v>3867</v>
      </c>
      <c r="AE535" s="239" t="s">
        <v>3868</v>
      </c>
      <c r="AF535" s="239" t="s">
        <v>2874</v>
      </c>
      <c r="AG535" s="239">
        <v>90</v>
      </c>
      <c r="AH535" s="239">
        <v>2</v>
      </c>
      <c r="AI535" s="239">
        <v>2</v>
      </c>
      <c r="AJ535" s="239">
        <v>4</v>
      </c>
      <c r="AK535" s="239">
        <v>21</v>
      </c>
      <c r="AL535" s="239">
        <v>32</v>
      </c>
      <c r="AM535" s="239" t="s">
        <v>384</v>
      </c>
      <c r="AN535" s="239">
        <v>5</v>
      </c>
      <c r="AS535" s="239">
        <v>2</v>
      </c>
      <c r="AT535" s="239">
        <v>22</v>
      </c>
      <c r="AU535" s="239">
        <v>50</v>
      </c>
      <c r="AV535" s="239">
        <v>11</v>
      </c>
      <c r="AW535" s="239">
        <v>21</v>
      </c>
      <c r="AX535" s="239">
        <v>2</v>
      </c>
      <c r="AY535" s="239">
        <v>4</v>
      </c>
      <c r="AZ535" s="239">
        <v>4</v>
      </c>
      <c r="BA535" s="239">
        <v>8</v>
      </c>
      <c r="BB535" s="239">
        <v>54</v>
      </c>
      <c r="BC535" s="239" t="s">
        <v>374</v>
      </c>
      <c r="BD535" s="239">
        <v>5</v>
      </c>
      <c r="BE535" s="239">
        <v>1</v>
      </c>
      <c r="BI535" s="239">
        <v>2</v>
      </c>
      <c r="BJ535" s="239">
        <v>22</v>
      </c>
      <c r="BK535" s="239">
        <v>50</v>
      </c>
      <c r="BL535" s="239">
        <v>11</v>
      </c>
      <c r="BM535" s="239">
        <v>21</v>
      </c>
      <c r="CT535" s="239">
        <v>457299</v>
      </c>
      <c r="CU535" s="239">
        <v>4979784</v>
      </c>
      <c r="CV535" s="239">
        <v>44.970216100000002</v>
      </c>
      <c r="CW535" s="239">
        <v>-93.541505000000001</v>
      </c>
      <c r="CX535" s="239" t="s">
        <v>379</v>
      </c>
      <c r="CY535" s="239" t="s">
        <v>3869</v>
      </c>
    </row>
    <row r="536" spans="1:103" x14ac:dyDescent="0.25">
      <c r="A536" s="239">
        <v>10876006</v>
      </c>
      <c r="B536" s="239">
        <v>4</v>
      </c>
      <c r="C536" s="239">
        <v>15</v>
      </c>
      <c r="D536" s="239">
        <v>13.102</v>
      </c>
      <c r="E536" s="239">
        <v>27</v>
      </c>
      <c r="F536" s="239" t="s">
        <v>3858</v>
      </c>
      <c r="H536" s="239" t="s">
        <v>374</v>
      </c>
      <c r="I536" s="239">
        <v>25</v>
      </c>
      <c r="K536" s="239">
        <v>13003323</v>
      </c>
      <c r="L536" s="239">
        <v>131800118</v>
      </c>
      <c r="M536" s="239">
        <v>6</v>
      </c>
      <c r="N536" s="239">
        <v>28</v>
      </c>
      <c r="O536" s="239">
        <v>2013</v>
      </c>
      <c r="P536" s="239" t="s">
        <v>383</v>
      </c>
      <c r="Q536" s="239">
        <v>4</v>
      </c>
      <c r="S536" s="239">
        <v>5</v>
      </c>
      <c r="T536" s="239">
        <v>0</v>
      </c>
      <c r="U536" s="239">
        <v>1</v>
      </c>
      <c r="V536" s="239">
        <v>98</v>
      </c>
      <c r="W536" s="239">
        <v>69</v>
      </c>
      <c r="X536" s="239">
        <v>2</v>
      </c>
      <c r="Y536" s="239">
        <v>4</v>
      </c>
      <c r="Z536" s="239">
        <v>1</v>
      </c>
      <c r="AB536" s="239">
        <v>1</v>
      </c>
      <c r="AC536" s="239">
        <v>98</v>
      </c>
      <c r="AD536" s="239" t="s">
        <v>3870</v>
      </c>
      <c r="AE536" s="239" t="s">
        <v>3871</v>
      </c>
      <c r="AF536" s="239" t="s">
        <v>2874</v>
      </c>
      <c r="AG536" s="239">
        <v>3</v>
      </c>
      <c r="AH536" s="239">
        <v>2</v>
      </c>
      <c r="AI536" s="239">
        <v>2</v>
      </c>
      <c r="AJ536" s="239">
        <v>4</v>
      </c>
      <c r="AK536" s="239">
        <v>21</v>
      </c>
      <c r="AL536" s="239">
        <v>56</v>
      </c>
      <c r="AM536" s="239" t="s">
        <v>374</v>
      </c>
      <c r="AN536" s="239">
        <v>5</v>
      </c>
      <c r="AO536" s="239">
        <v>15</v>
      </c>
      <c r="AS536" s="239">
        <v>7</v>
      </c>
      <c r="AT536" s="239">
        <v>98</v>
      </c>
      <c r="AU536" s="239">
        <v>50</v>
      </c>
      <c r="AV536" s="239">
        <v>11</v>
      </c>
      <c r="AW536" s="239">
        <v>21</v>
      </c>
      <c r="CT536" s="239">
        <v>457299</v>
      </c>
      <c r="CU536" s="239">
        <v>4979784</v>
      </c>
      <c r="CV536" s="239">
        <v>44.970216100000002</v>
      </c>
      <c r="CW536" s="239">
        <v>-93.541505000000001</v>
      </c>
      <c r="CX536" s="239" t="s">
        <v>379</v>
      </c>
      <c r="CY536" s="239" t="s">
        <v>3872</v>
      </c>
    </row>
    <row r="537" spans="1:103" x14ac:dyDescent="0.25">
      <c r="A537" s="239">
        <v>10762234</v>
      </c>
      <c r="B537" s="239">
        <v>4</v>
      </c>
      <c r="C537" s="239">
        <v>15</v>
      </c>
      <c r="D537" s="239">
        <v>13.119</v>
      </c>
      <c r="E537" s="239">
        <v>27</v>
      </c>
      <c r="F537" s="239" t="s">
        <v>3858</v>
      </c>
      <c r="H537" s="239" t="s">
        <v>374</v>
      </c>
      <c r="I537" s="239">
        <v>25</v>
      </c>
      <c r="K537" s="239">
        <v>11006571</v>
      </c>
      <c r="L537" s="239">
        <v>113440072</v>
      </c>
      <c r="M537" s="239">
        <v>12</v>
      </c>
      <c r="N537" s="239">
        <v>10</v>
      </c>
      <c r="O537" s="239">
        <v>2011</v>
      </c>
      <c r="P537" s="239" t="s">
        <v>386</v>
      </c>
      <c r="Q537" s="239">
        <v>11</v>
      </c>
      <c r="S537" s="239">
        <v>4</v>
      </c>
      <c r="T537" s="239">
        <v>0</v>
      </c>
      <c r="U537" s="239">
        <v>2</v>
      </c>
      <c r="V537" s="239">
        <v>1</v>
      </c>
      <c r="W537" s="239">
        <v>10</v>
      </c>
      <c r="X537" s="239">
        <v>15</v>
      </c>
      <c r="Y537" s="239">
        <v>1</v>
      </c>
      <c r="Z537" s="239">
        <v>1</v>
      </c>
      <c r="AB537" s="239">
        <v>1</v>
      </c>
      <c r="AC537" s="239">
        <v>98</v>
      </c>
      <c r="AD537" s="239" t="s">
        <v>3873</v>
      </c>
      <c r="AE537" s="239" t="s">
        <v>3874</v>
      </c>
      <c r="AF537" s="239" t="s">
        <v>2874</v>
      </c>
      <c r="AG537" s="239">
        <v>7</v>
      </c>
      <c r="AH537" s="239">
        <v>2</v>
      </c>
      <c r="AI537" s="239">
        <v>2</v>
      </c>
      <c r="AJ537" s="239">
        <v>2</v>
      </c>
      <c r="AK537" s="239">
        <v>21</v>
      </c>
      <c r="AL537" s="239">
        <v>26</v>
      </c>
      <c r="AM537" s="239" t="s">
        <v>374</v>
      </c>
      <c r="AN537" s="239">
        <v>5</v>
      </c>
      <c r="AO537" s="239">
        <v>15</v>
      </c>
      <c r="AS537" s="239">
        <v>5</v>
      </c>
      <c r="AT537" s="239">
        <v>98</v>
      </c>
      <c r="AU537" s="239">
        <v>35</v>
      </c>
      <c r="AV537" s="239">
        <v>11</v>
      </c>
      <c r="AW537" s="239">
        <v>21</v>
      </c>
      <c r="AX537" s="239">
        <v>2</v>
      </c>
      <c r="AY537" s="239">
        <v>2</v>
      </c>
      <c r="AZ537" s="239">
        <v>2</v>
      </c>
      <c r="BA537" s="239">
        <v>24</v>
      </c>
      <c r="BB537" s="239">
        <v>34</v>
      </c>
      <c r="BC537" s="239" t="s">
        <v>384</v>
      </c>
      <c r="BD537" s="239">
        <v>5</v>
      </c>
      <c r="BE537" s="239">
        <v>1</v>
      </c>
      <c r="BI537" s="239">
        <v>5</v>
      </c>
      <c r="BJ537" s="239">
        <v>98</v>
      </c>
      <c r="BK537" s="239">
        <v>35</v>
      </c>
      <c r="BL537" s="239">
        <v>11</v>
      </c>
      <c r="BM537" s="239">
        <v>21</v>
      </c>
      <c r="CT537" s="239">
        <v>457325</v>
      </c>
      <c r="CU537" s="239">
        <v>4979789</v>
      </c>
      <c r="CV537" s="239">
        <v>44.9702597</v>
      </c>
      <c r="CW537" s="239">
        <v>-93.541172399999994</v>
      </c>
      <c r="CX537" s="239" t="s">
        <v>379</v>
      </c>
      <c r="CY537" s="239" t="s">
        <v>3875</v>
      </c>
    </row>
    <row r="538" spans="1:103" x14ac:dyDescent="0.25">
      <c r="A538" s="239">
        <v>653107</v>
      </c>
      <c r="B538" s="239">
        <v>4</v>
      </c>
      <c r="C538" s="239">
        <v>15</v>
      </c>
      <c r="D538" s="239">
        <v>13.122</v>
      </c>
      <c r="E538" s="239">
        <v>27</v>
      </c>
      <c r="F538" s="239" t="s">
        <v>3858</v>
      </c>
      <c r="H538" s="239" t="s">
        <v>374</v>
      </c>
      <c r="I538" s="239">
        <v>25</v>
      </c>
      <c r="K538" s="239">
        <v>18007759</v>
      </c>
      <c r="M538" s="239">
        <v>10</v>
      </c>
      <c r="N538" s="239">
        <v>19</v>
      </c>
      <c r="O538" s="239">
        <v>2018</v>
      </c>
      <c r="P538" s="239" t="s">
        <v>383</v>
      </c>
      <c r="Q538" s="239">
        <v>20</v>
      </c>
      <c r="R538" s="239" t="s">
        <v>393</v>
      </c>
      <c r="S538" s="239">
        <v>5</v>
      </c>
      <c r="T538" s="239">
        <v>0</v>
      </c>
      <c r="U538" s="239">
        <v>1</v>
      </c>
      <c r="W538" s="239">
        <v>17</v>
      </c>
      <c r="X538" s="239">
        <v>2</v>
      </c>
      <c r="Y538" s="239">
        <v>6</v>
      </c>
      <c r="Z538" s="239">
        <v>1</v>
      </c>
      <c r="AB538" s="239">
        <v>1</v>
      </c>
      <c r="AC538" s="239">
        <v>98</v>
      </c>
      <c r="AD538" s="239" t="s">
        <v>2895</v>
      </c>
      <c r="AF538" s="239" t="s">
        <v>2874</v>
      </c>
      <c r="AG538" s="239">
        <v>4</v>
      </c>
      <c r="AH538" s="239">
        <v>2</v>
      </c>
      <c r="AI538" s="239">
        <v>2</v>
      </c>
      <c r="AJ538" s="239">
        <v>3</v>
      </c>
      <c r="AK538" s="239">
        <v>21</v>
      </c>
      <c r="AL538" s="239">
        <v>41</v>
      </c>
      <c r="AM538" s="239" t="s">
        <v>374</v>
      </c>
      <c r="AN538" s="239">
        <v>5</v>
      </c>
      <c r="AO538" s="239">
        <v>1</v>
      </c>
      <c r="AS538" s="239">
        <v>12</v>
      </c>
      <c r="AT538" s="239">
        <v>9</v>
      </c>
      <c r="AU538" s="239">
        <v>50</v>
      </c>
      <c r="AV538" s="239">
        <v>11</v>
      </c>
      <c r="AW538" s="239">
        <v>21</v>
      </c>
      <c r="CT538" s="239">
        <v>457330.82428566599</v>
      </c>
      <c r="CU538" s="239">
        <v>4979788.2154112803</v>
      </c>
      <c r="CV538" s="239">
        <v>44.970252299999999</v>
      </c>
      <c r="CW538" s="239">
        <v>-93.54110197</v>
      </c>
      <c r="CX538" s="239" t="s">
        <v>379</v>
      </c>
      <c r="CY538" s="239" t="s">
        <v>3876</v>
      </c>
    </row>
    <row r="539" spans="1:103" x14ac:dyDescent="0.25">
      <c r="A539" s="239">
        <v>664462</v>
      </c>
      <c r="B539" s="239">
        <v>4</v>
      </c>
      <c r="C539" s="239">
        <v>15</v>
      </c>
      <c r="D539" s="239">
        <v>13.151999999999999</v>
      </c>
      <c r="E539" s="239">
        <v>27</v>
      </c>
      <c r="F539" s="239" t="s">
        <v>3858</v>
      </c>
      <c r="H539" s="239" t="s">
        <v>374</v>
      </c>
      <c r="I539" s="239">
        <v>25</v>
      </c>
      <c r="K539" s="239">
        <v>18008614</v>
      </c>
      <c r="M539" s="239">
        <v>11</v>
      </c>
      <c r="N539" s="239">
        <v>30</v>
      </c>
      <c r="O539" s="239">
        <v>2018</v>
      </c>
      <c r="P539" s="239" t="s">
        <v>383</v>
      </c>
      <c r="Q539" s="239">
        <v>17</v>
      </c>
      <c r="R539" s="239">
        <v>98</v>
      </c>
      <c r="S539" s="239">
        <v>5</v>
      </c>
      <c r="T539" s="239">
        <v>0</v>
      </c>
      <c r="U539" s="239">
        <v>1</v>
      </c>
      <c r="W539" s="239">
        <v>16</v>
      </c>
      <c r="X539" s="239">
        <v>2</v>
      </c>
      <c r="Y539" s="239">
        <v>4</v>
      </c>
      <c r="Z539" s="239">
        <v>2</v>
      </c>
      <c r="AB539" s="239">
        <v>1</v>
      </c>
      <c r="AC539" s="239">
        <v>98</v>
      </c>
      <c r="AD539" s="239" t="s">
        <v>2895</v>
      </c>
      <c r="AF539" s="239" t="s">
        <v>2874</v>
      </c>
      <c r="AG539" s="239">
        <v>4</v>
      </c>
      <c r="AH539" s="239">
        <v>2</v>
      </c>
      <c r="AI539" s="239">
        <v>2</v>
      </c>
      <c r="AJ539" s="239">
        <v>4</v>
      </c>
      <c r="AK539" s="239">
        <v>21</v>
      </c>
      <c r="AL539" s="239">
        <v>28</v>
      </c>
      <c r="AM539" s="239" t="s">
        <v>374</v>
      </c>
      <c r="AN539" s="239">
        <v>5</v>
      </c>
      <c r="AO539" s="239">
        <v>1</v>
      </c>
      <c r="AS539" s="239">
        <v>12</v>
      </c>
      <c r="AT539" s="239">
        <v>9</v>
      </c>
      <c r="AU539" s="239">
        <v>50</v>
      </c>
      <c r="AV539" s="239">
        <v>11</v>
      </c>
      <c r="AW539" s="239">
        <v>21</v>
      </c>
      <c r="CT539" s="239">
        <v>457376.96881110402</v>
      </c>
      <c r="CU539" s="239">
        <v>4979803.7699802397</v>
      </c>
      <c r="CV539" s="239">
        <v>44.970395080000003</v>
      </c>
      <c r="CW539" s="239">
        <v>-93.540518140000003</v>
      </c>
      <c r="CX539" s="239" t="s">
        <v>379</v>
      </c>
      <c r="CY539" s="239" t="s">
        <v>3877</v>
      </c>
    </row>
    <row r="540" spans="1:103" x14ac:dyDescent="0.25">
      <c r="A540" s="239">
        <v>11051161</v>
      </c>
      <c r="B540" s="239">
        <v>4</v>
      </c>
      <c r="C540" s="239">
        <v>15</v>
      </c>
      <c r="D540" s="239">
        <v>13.163</v>
      </c>
      <c r="E540" s="239">
        <v>27</v>
      </c>
      <c r="F540" s="239" t="s">
        <v>3858</v>
      </c>
      <c r="H540" s="239" t="s">
        <v>374</v>
      </c>
      <c r="I540" s="239">
        <v>25</v>
      </c>
      <c r="K540" s="239">
        <v>15003535</v>
      </c>
      <c r="L540" s="239">
        <v>151820079</v>
      </c>
      <c r="M540" s="239">
        <v>6</v>
      </c>
      <c r="N540" s="239">
        <v>10</v>
      </c>
      <c r="O540" s="239">
        <v>2015</v>
      </c>
      <c r="P540" s="239" t="s">
        <v>375</v>
      </c>
      <c r="Q540" s="239">
        <v>23</v>
      </c>
      <c r="S540" s="239">
        <v>5</v>
      </c>
      <c r="T540" s="239">
        <v>0</v>
      </c>
      <c r="U540" s="239">
        <v>1</v>
      </c>
      <c r="V540" s="239">
        <v>98</v>
      </c>
      <c r="W540" s="239">
        <v>32</v>
      </c>
      <c r="X540" s="239">
        <v>2</v>
      </c>
      <c r="Y540" s="239">
        <v>4</v>
      </c>
      <c r="Z540" s="239">
        <v>2</v>
      </c>
      <c r="AB540" s="239">
        <v>1</v>
      </c>
      <c r="AC540" s="239">
        <v>98</v>
      </c>
      <c r="AF540" s="239" t="s">
        <v>2874</v>
      </c>
      <c r="AG540" s="239">
        <v>3</v>
      </c>
      <c r="AH540" s="239">
        <v>0</v>
      </c>
      <c r="AI540" s="239">
        <v>2</v>
      </c>
      <c r="AJ540" s="239">
        <v>3</v>
      </c>
      <c r="AM540" s="239">
        <v>99</v>
      </c>
      <c r="AS540" s="239">
        <v>7</v>
      </c>
      <c r="AT540" s="239">
        <v>98</v>
      </c>
      <c r="AU540" s="239">
        <v>50</v>
      </c>
      <c r="AV540" s="239">
        <v>11</v>
      </c>
      <c r="AW540" s="239">
        <v>21</v>
      </c>
      <c r="CT540" s="239">
        <v>457395</v>
      </c>
      <c r="CU540" s="239">
        <v>4979802</v>
      </c>
      <c r="CV540" s="239">
        <v>44.970375799999999</v>
      </c>
      <c r="CW540" s="239">
        <v>-93.540285699999998</v>
      </c>
      <c r="CX540" s="239" t="s">
        <v>379</v>
      </c>
    </row>
    <row r="541" spans="1:103" x14ac:dyDescent="0.25">
      <c r="A541" s="239">
        <v>416547</v>
      </c>
      <c r="B541" s="239">
        <v>4</v>
      </c>
      <c r="C541" s="239">
        <v>15</v>
      </c>
      <c r="D541" s="239">
        <v>13.173</v>
      </c>
      <c r="E541" s="239">
        <v>27</v>
      </c>
      <c r="F541" s="239" t="s">
        <v>3858</v>
      </c>
      <c r="H541" s="239" t="s">
        <v>374</v>
      </c>
      <c r="I541" s="239">
        <v>25</v>
      </c>
      <c r="K541" s="239" t="s">
        <v>3878</v>
      </c>
      <c r="M541" s="239">
        <v>1</v>
      </c>
      <c r="N541" s="239">
        <v>18</v>
      </c>
      <c r="O541" s="239">
        <v>2017</v>
      </c>
      <c r="P541" s="239" t="s">
        <v>375</v>
      </c>
      <c r="Q541" s="239">
        <v>17</v>
      </c>
      <c r="R541" s="239" t="s">
        <v>393</v>
      </c>
      <c r="S541" s="239">
        <v>5</v>
      </c>
      <c r="T541" s="239">
        <v>0</v>
      </c>
      <c r="U541" s="239">
        <v>1</v>
      </c>
      <c r="W541" s="239">
        <v>16</v>
      </c>
      <c r="X541" s="239">
        <v>2</v>
      </c>
      <c r="Y541" s="239">
        <v>7</v>
      </c>
      <c r="Z541" s="239">
        <v>1</v>
      </c>
      <c r="AB541" s="239">
        <v>1</v>
      </c>
      <c r="AC541" s="239">
        <v>98</v>
      </c>
      <c r="AD541" s="239" t="s">
        <v>2895</v>
      </c>
      <c r="AF541" s="239" t="s">
        <v>2874</v>
      </c>
      <c r="AG541" s="239">
        <v>4</v>
      </c>
      <c r="AH541" s="239">
        <v>2</v>
      </c>
      <c r="AI541" s="239">
        <v>5</v>
      </c>
      <c r="AJ541" s="239">
        <v>3</v>
      </c>
      <c r="AK541" s="239">
        <v>21</v>
      </c>
      <c r="AL541" s="239">
        <v>51</v>
      </c>
      <c r="AM541" s="239" t="s">
        <v>374</v>
      </c>
      <c r="AN541" s="239">
        <v>5</v>
      </c>
      <c r="AO541" s="239">
        <v>1</v>
      </c>
      <c r="AS541" s="239">
        <v>12</v>
      </c>
      <c r="AT541" s="239">
        <v>98</v>
      </c>
      <c r="AV541" s="239">
        <v>11</v>
      </c>
      <c r="AW541" s="239">
        <v>21</v>
      </c>
      <c r="CT541" s="239">
        <v>457407.55360579101</v>
      </c>
      <c r="CU541" s="239">
        <v>4979790.39554743</v>
      </c>
      <c r="CV541" s="239">
        <v>44.97027653</v>
      </c>
      <c r="CW541" s="239">
        <v>-93.54012917</v>
      </c>
      <c r="CX541" s="239" t="s">
        <v>379</v>
      </c>
      <c r="CY541" s="239" t="s">
        <v>3879</v>
      </c>
    </row>
    <row r="542" spans="1:103" x14ac:dyDescent="0.25">
      <c r="A542" s="239">
        <v>525984</v>
      </c>
      <c r="B542" s="239">
        <v>4</v>
      </c>
      <c r="C542" s="239">
        <v>15</v>
      </c>
      <c r="D542" s="239">
        <v>13.192</v>
      </c>
      <c r="E542" s="239">
        <v>27</v>
      </c>
      <c r="F542" s="239" t="s">
        <v>3858</v>
      </c>
      <c r="H542" s="239" t="s">
        <v>374</v>
      </c>
      <c r="I542" s="239">
        <v>25</v>
      </c>
      <c r="K542" s="239">
        <v>17014339</v>
      </c>
      <c r="M542" s="239">
        <v>12</v>
      </c>
      <c r="N542" s="239">
        <v>16</v>
      </c>
      <c r="O542" s="239">
        <v>2017</v>
      </c>
      <c r="P542" s="239" t="s">
        <v>386</v>
      </c>
      <c r="Q542" s="239">
        <v>0</v>
      </c>
      <c r="R542" s="239">
        <v>98</v>
      </c>
      <c r="S542" s="239">
        <v>5</v>
      </c>
      <c r="T542" s="239">
        <v>0</v>
      </c>
      <c r="U542" s="239">
        <v>1</v>
      </c>
      <c r="W542" s="239">
        <v>62</v>
      </c>
      <c r="X542" s="239">
        <v>90</v>
      </c>
      <c r="Y542" s="239">
        <v>4</v>
      </c>
      <c r="Z542" s="239">
        <v>2</v>
      </c>
      <c r="AB542" s="239">
        <v>3</v>
      </c>
      <c r="AC542" s="239">
        <v>98</v>
      </c>
      <c r="AD542" s="239" t="s">
        <v>2895</v>
      </c>
      <c r="AF542" s="239" t="s">
        <v>2874</v>
      </c>
      <c r="AG542" s="239">
        <v>3</v>
      </c>
      <c r="AH542" s="239">
        <v>2</v>
      </c>
      <c r="AI542" s="239">
        <v>4</v>
      </c>
      <c r="AJ542" s="239">
        <v>3</v>
      </c>
      <c r="AK542" s="239">
        <v>27</v>
      </c>
      <c r="AL542" s="239">
        <v>23</v>
      </c>
      <c r="AM542" s="239" t="s">
        <v>374</v>
      </c>
      <c r="AN542" s="239">
        <v>10</v>
      </c>
      <c r="AO542" s="239">
        <v>72</v>
      </c>
      <c r="AS542" s="239">
        <v>90</v>
      </c>
      <c r="AT542" s="239">
        <v>9</v>
      </c>
      <c r="AU542" s="239">
        <v>50</v>
      </c>
      <c r="AV542" s="239">
        <v>11</v>
      </c>
      <c r="AW542" s="239">
        <v>21</v>
      </c>
      <c r="CT542" s="239">
        <v>457435.07032749202</v>
      </c>
      <c r="CU542" s="239">
        <v>4979809.3609651998</v>
      </c>
      <c r="CV542" s="239">
        <v>44.970448900000001</v>
      </c>
      <c r="CW542" s="239">
        <v>-93.539781829999995</v>
      </c>
      <c r="CX542" s="239" t="s">
        <v>379</v>
      </c>
      <c r="CY542" s="239" t="s">
        <v>3880</v>
      </c>
    </row>
    <row r="543" spans="1:103" x14ac:dyDescent="0.25">
      <c r="A543" s="239">
        <v>811731</v>
      </c>
      <c r="B543" s="239">
        <v>4</v>
      </c>
      <c r="C543" s="239">
        <v>15</v>
      </c>
      <c r="D543" s="239">
        <v>13.194000000000001</v>
      </c>
      <c r="E543" s="239">
        <v>27</v>
      </c>
      <c r="F543" s="239" t="s">
        <v>3858</v>
      </c>
      <c r="H543" s="239" t="s">
        <v>374</v>
      </c>
      <c r="I543" s="239">
        <v>25</v>
      </c>
      <c r="K543" s="239">
        <v>20002528</v>
      </c>
      <c r="L543" s="239">
        <v>201460096</v>
      </c>
      <c r="M543" s="239">
        <v>5</v>
      </c>
      <c r="N543" s="239">
        <v>25</v>
      </c>
      <c r="O543" s="239">
        <v>2020</v>
      </c>
      <c r="P543" s="239" t="s">
        <v>381</v>
      </c>
      <c r="Q543" s="239">
        <v>23</v>
      </c>
      <c r="R543" s="239" t="s">
        <v>376</v>
      </c>
      <c r="S543" s="239">
        <v>5</v>
      </c>
      <c r="T543" s="239">
        <v>0</v>
      </c>
      <c r="U543" s="239">
        <v>1</v>
      </c>
      <c r="W543" s="239">
        <v>16</v>
      </c>
      <c r="X543" s="239">
        <v>2</v>
      </c>
      <c r="Y543" s="239">
        <v>7</v>
      </c>
      <c r="Z543" s="239">
        <v>2</v>
      </c>
      <c r="AB543" s="239">
        <v>1</v>
      </c>
      <c r="AC543" s="239">
        <v>98</v>
      </c>
      <c r="AD543" s="239" t="s">
        <v>2895</v>
      </c>
      <c r="AF543" s="239" t="s">
        <v>2874</v>
      </c>
      <c r="AG543" s="239">
        <v>4</v>
      </c>
      <c r="AH543" s="239">
        <v>2</v>
      </c>
      <c r="AI543" s="239">
        <v>2</v>
      </c>
      <c r="AJ543" s="239">
        <v>4</v>
      </c>
      <c r="AK543" s="239">
        <v>21</v>
      </c>
      <c r="AL543" s="239">
        <v>58</v>
      </c>
      <c r="AM543" s="239" t="s">
        <v>374</v>
      </c>
      <c r="AN543" s="239">
        <v>5</v>
      </c>
      <c r="AO543" s="239">
        <v>1</v>
      </c>
      <c r="AS543" s="239">
        <v>12</v>
      </c>
      <c r="AT543" s="239">
        <v>9</v>
      </c>
      <c r="AU543" s="239">
        <v>50</v>
      </c>
      <c r="AV543" s="239">
        <v>11</v>
      </c>
      <c r="AW543" s="239">
        <v>21</v>
      </c>
      <c r="CT543" s="239">
        <v>457442.495194691</v>
      </c>
      <c r="CU543" s="239">
        <v>4979810.4193006502</v>
      </c>
      <c r="CV543" s="239">
        <v>44.970458870000002</v>
      </c>
      <c r="CW543" s="239">
        <v>-93.53968777</v>
      </c>
      <c r="CX543" s="239" t="s">
        <v>379</v>
      </c>
      <c r="CY543" s="239" t="s">
        <v>3881</v>
      </c>
    </row>
    <row r="544" spans="1:103" x14ac:dyDescent="0.25">
      <c r="A544" s="239">
        <v>10785641</v>
      </c>
      <c r="B544" s="239">
        <v>4</v>
      </c>
      <c r="C544" s="239">
        <v>15</v>
      </c>
      <c r="D544" s="239">
        <v>13.195</v>
      </c>
      <c r="E544" s="239">
        <v>27</v>
      </c>
      <c r="F544" s="239" t="s">
        <v>3858</v>
      </c>
      <c r="H544" s="239" t="s">
        <v>374</v>
      </c>
      <c r="I544" s="239">
        <v>25</v>
      </c>
      <c r="K544" s="239">
        <v>12000793</v>
      </c>
      <c r="L544" s="239">
        <v>120520020</v>
      </c>
      <c r="M544" s="239">
        <v>2</v>
      </c>
      <c r="N544" s="239">
        <v>20</v>
      </c>
      <c r="O544" s="239">
        <v>2012</v>
      </c>
      <c r="P544" s="239" t="s">
        <v>381</v>
      </c>
      <c r="Q544" s="239">
        <v>22</v>
      </c>
      <c r="R544" s="239" t="s">
        <v>376</v>
      </c>
      <c r="S544" s="239">
        <v>5</v>
      </c>
      <c r="T544" s="239">
        <v>0</v>
      </c>
      <c r="U544" s="239">
        <v>2</v>
      </c>
      <c r="V544" s="239">
        <v>90</v>
      </c>
      <c r="W544" s="239">
        <v>10</v>
      </c>
      <c r="X544" s="239">
        <v>4</v>
      </c>
      <c r="Y544" s="239">
        <v>4</v>
      </c>
      <c r="Z544" s="239">
        <v>4</v>
      </c>
      <c r="AB544" s="239">
        <v>3</v>
      </c>
      <c r="AC544" s="239">
        <v>98</v>
      </c>
      <c r="AD544" s="239" t="s">
        <v>2872</v>
      </c>
      <c r="AE544" s="239" t="s">
        <v>3871</v>
      </c>
      <c r="AF544" s="239" t="s">
        <v>2874</v>
      </c>
      <c r="AG544" s="239">
        <v>90</v>
      </c>
      <c r="AH544" s="239">
        <v>2</v>
      </c>
      <c r="AI544" s="239">
        <v>2</v>
      </c>
      <c r="AJ544" s="239">
        <v>4</v>
      </c>
      <c r="AK544" s="239">
        <v>21</v>
      </c>
      <c r="AL544" s="239">
        <v>25</v>
      </c>
      <c r="AM544" s="239" t="s">
        <v>384</v>
      </c>
      <c r="AN544" s="239">
        <v>5</v>
      </c>
      <c r="AS544" s="239">
        <v>7</v>
      </c>
      <c r="AT544" s="239">
        <v>5</v>
      </c>
      <c r="AU544" s="239">
        <v>50</v>
      </c>
      <c r="AV544" s="239">
        <v>11</v>
      </c>
      <c r="AW544" s="239">
        <v>21</v>
      </c>
      <c r="AX544" s="239">
        <v>2</v>
      </c>
      <c r="AY544" s="239">
        <v>2</v>
      </c>
      <c r="AZ544" s="239">
        <v>3</v>
      </c>
      <c r="BA544" s="239">
        <v>21</v>
      </c>
      <c r="BB544" s="239">
        <v>32</v>
      </c>
      <c r="BC544" s="239" t="s">
        <v>374</v>
      </c>
      <c r="BD544" s="239">
        <v>5</v>
      </c>
      <c r="BI544" s="239">
        <v>7</v>
      </c>
      <c r="BJ544" s="239">
        <v>5</v>
      </c>
      <c r="BK544" s="239">
        <v>50</v>
      </c>
      <c r="BL544" s="239">
        <v>11</v>
      </c>
      <c r="BM544" s="239">
        <v>21</v>
      </c>
      <c r="CT544" s="239">
        <v>457445</v>
      </c>
      <c r="CU544" s="239">
        <v>4979810</v>
      </c>
      <c r="CV544" s="239">
        <v>44.970459099999999</v>
      </c>
      <c r="CW544" s="239">
        <v>-93.539649999999995</v>
      </c>
      <c r="CX544" s="239" t="s">
        <v>379</v>
      </c>
      <c r="CY544" s="239" t="s">
        <v>3882</v>
      </c>
    </row>
    <row r="545" spans="1:103" x14ac:dyDescent="0.25">
      <c r="A545" s="239">
        <v>803006</v>
      </c>
      <c r="B545" s="239">
        <v>4</v>
      </c>
      <c r="C545" s="239">
        <v>15</v>
      </c>
      <c r="D545" s="239">
        <v>13.196999999999999</v>
      </c>
      <c r="E545" s="239">
        <v>27</v>
      </c>
      <c r="F545" s="239" t="s">
        <v>3858</v>
      </c>
      <c r="H545" s="239" t="s">
        <v>374</v>
      </c>
      <c r="I545" s="239">
        <v>25</v>
      </c>
      <c r="K545" s="239">
        <v>20001278</v>
      </c>
      <c r="L545" s="239">
        <v>200680055</v>
      </c>
      <c r="M545" s="239">
        <v>3</v>
      </c>
      <c r="N545" s="239">
        <v>8</v>
      </c>
      <c r="O545" s="239">
        <v>2020</v>
      </c>
      <c r="P545" s="239" t="s">
        <v>389</v>
      </c>
      <c r="Q545" s="239">
        <v>3</v>
      </c>
      <c r="R545" s="239" t="s">
        <v>512</v>
      </c>
      <c r="S545" s="239">
        <v>4</v>
      </c>
      <c r="T545" s="239">
        <v>0</v>
      </c>
      <c r="U545" s="239">
        <v>1</v>
      </c>
      <c r="W545" s="239">
        <v>62</v>
      </c>
      <c r="X545" s="239">
        <v>27</v>
      </c>
      <c r="Y545" s="239">
        <v>4</v>
      </c>
      <c r="Z545" s="239">
        <v>1</v>
      </c>
      <c r="AB545" s="239">
        <v>1</v>
      </c>
      <c r="AC545" s="239">
        <v>98</v>
      </c>
      <c r="AD545" s="239" t="s">
        <v>3883</v>
      </c>
      <c r="AF545" s="239" t="s">
        <v>2874</v>
      </c>
      <c r="AG545" s="239">
        <v>3</v>
      </c>
      <c r="AH545" s="239">
        <v>2</v>
      </c>
      <c r="AI545" s="239">
        <v>2</v>
      </c>
      <c r="AJ545" s="239">
        <v>1</v>
      </c>
      <c r="AK545" s="239">
        <v>21</v>
      </c>
      <c r="AL545" s="239">
        <v>24</v>
      </c>
      <c r="AM545" s="239" t="s">
        <v>384</v>
      </c>
      <c r="AN545" s="239">
        <v>10</v>
      </c>
      <c r="AO545" s="239">
        <v>70</v>
      </c>
      <c r="AP545" s="239">
        <v>90</v>
      </c>
      <c r="AS545" s="239">
        <v>15</v>
      </c>
      <c r="AT545" s="239">
        <v>9</v>
      </c>
      <c r="AU545" s="239">
        <v>50</v>
      </c>
      <c r="AV545" s="239">
        <v>11</v>
      </c>
      <c r="AW545" s="239">
        <v>21</v>
      </c>
      <c r="CT545" s="239">
        <v>457447.937402134</v>
      </c>
      <c r="CU545" s="239">
        <v>4979810.8292159196</v>
      </c>
      <c r="CV545" s="239">
        <v>44.970462879999999</v>
      </c>
      <c r="CW545" s="239">
        <v>-93.539618790000006</v>
      </c>
      <c r="CX545" s="239" t="s">
        <v>379</v>
      </c>
      <c r="CY545" s="239" t="s">
        <v>3884</v>
      </c>
    </row>
    <row r="546" spans="1:103" x14ac:dyDescent="0.25">
      <c r="A546" s="239">
        <v>846232</v>
      </c>
      <c r="B546" s="239">
        <v>4</v>
      </c>
      <c r="C546" s="239">
        <v>15</v>
      </c>
      <c r="D546" s="239">
        <v>13.212999999999999</v>
      </c>
      <c r="E546" s="239">
        <v>27</v>
      </c>
      <c r="F546" s="239" t="s">
        <v>3858</v>
      </c>
      <c r="H546" s="239" t="s">
        <v>374</v>
      </c>
      <c r="I546" s="239">
        <v>25</v>
      </c>
      <c r="K546" s="239">
        <v>20006400</v>
      </c>
      <c r="L546" s="239">
        <v>202870115</v>
      </c>
      <c r="M546" s="239">
        <v>10</v>
      </c>
      <c r="N546" s="239">
        <v>13</v>
      </c>
      <c r="O546" s="239">
        <v>2020</v>
      </c>
      <c r="P546" s="239" t="s">
        <v>391</v>
      </c>
      <c r="Q546" s="239">
        <v>5</v>
      </c>
      <c r="R546" s="239" t="s">
        <v>393</v>
      </c>
      <c r="S546" s="239">
        <v>5</v>
      </c>
      <c r="T546" s="239">
        <v>0</v>
      </c>
      <c r="U546" s="239">
        <v>1</v>
      </c>
      <c r="W546" s="239">
        <v>17</v>
      </c>
      <c r="X546" s="239">
        <v>25</v>
      </c>
      <c r="Y546" s="239">
        <v>7</v>
      </c>
      <c r="Z546" s="239">
        <v>1</v>
      </c>
      <c r="AB546" s="239">
        <v>1</v>
      </c>
      <c r="AC546" s="239">
        <v>98</v>
      </c>
      <c r="AD546" s="239" t="s">
        <v>3883</v>
      </c>
      <c r="AF546" s="239" t="s">
        <v>2874</v>
      </c>
      <c r="AG546" s="239">
        <v>4</v>
      </c>
      <c r="AH546" s="239">
        <v>2</v>
      </c>
      <c r="AI546" s="239">
        <v>2</v>
      </c>
      <c r="AJ546" s="239">
        <v>3</v>
      </c>
      <c r="AK546" s="239">
        <v>21</v>
      </c>
      <c r="AL546" s="239">
        <v>49</v>
      </c>
      <c r="AM546" s="239" t="s">
        <v>374</v>
      </c>
      <c r="AN546" s="239">
        <v>5</v>
      </c>
      <c r="AO546" s="239">
        <v>1</v>
      </c>
      <c r="AS546" s="239">
        <v>15</v>
      </c>
      <c r="AT546" s="239">
        <v>9</v>
      </c>
      <c r="AU546" s="239">
        <v>50</v>
      </c>
      <c r="AV546" s="239">
        <v>11</v>
      </c>
      <c r="AW546" s="239">
        <v>23</v>
      </c>
      <c r="CT546" s="239">
        <v>457472.39317115402</v>
      </c>
      <c r="CU546" s="239">
        <v>4979809.0963813402</v>
      </c>
      <c r="CV546" s="239">
        <v>44.970448750000003</v>
      </c>
      <c r="CW546" s="239">
        <v>-93.53930853</v>
      </c>
      <c r="CX546" s="239" t="s">
        <v>379</v>
      </c>
      <c r="CY546" s="239" t="s">
        <v>3885</v>
      </c>
    </row>
    <row r="547" spans="1:103" x14ac:dyDescent="0.25">
      <c r="A547" s="239">
        <v>693600</v>
      </c>
      <c r="B547" s="239">
        <v>4</v>
      </c>
      <c r="C547" s="239">
        <v>15</v>
      </c>
      <c r="D547" s="239">
        <v>13.260999999999999</v>
      </c>
      <c r="E547" s="239">
        <v>27</v>
      </c>
      <c r="F547" s="239" t="s">
        <v>3858</v>
      </c>
      <c r="H547" s="239" t="s">
        <v>374</v>
      </c>
      <c r="I547" s="239">
        <v>25</v>
      </c>
      <c r="K547" s="239">
        <v>19001223</v>
      </c>
      <c r="M547" s="239">
        <v>3</v>
      </c>
      <c r="N547" s="239">
        <v>1</v>
      </c>
      <c r="O547" s="239">
        <v>2019</v>
      </c>
      <c r="P547" s="239" t="s">
        <v>383</v>
      </c>
      <c r="Q547" s="239">
        <v>16</v>
      </c>
      <c r="R547" s="239" t="s">
        <v>376</v>
      </c>
      <c r="S547" s="239">
        <v>5</v>
      </c>
      <c r="T547" s="239">
        <v>0</v>
      </c>
      <c r="U547" s="239">
        <v>2</v>
      </c>
      <c r="V547" s="239">
        <v>12</v>
      </c>
      <c r="W547" s="239">
        <v>10</v>
      </c>
      <c r="X547" s="239">
        <v>27</v>
      </c>
      <c r="Y547" s="239">
        <v>1</v>
      </c>
      <c r="Z547" s="239">
        <v>4</v>
      </c>
      <c r="AB547" s="239">
        <v>3</v>
      </c>
      <c r="AC547" s="239">
        <v>98</v>
      </c>
      <c r="AD547" s="239" t="s">
        <v>3883</v>
      </c>
      <c r="AF547" s="239" t="s">
        <v>2879</v>
      </c>
      <c r="AG547" s="239">
        <v>7</v>
      </c>
      <c r="AH547" s="239">
        <v>2</v>
      </c>
      <c r="AI547" s="239">
        <v>4</v>
      </c>
      <c r="AJ547" s="239">
        <v>4</v>
      </c>
      <c r="AK547" s="239">
        <v>26</v>
      </c>
      <c r="AL547" s="239">
        <v>30</v>
      </c>
      <c r="AM547" s="239" t="s">
        <v>384</v>
      </c>
      <c r="AN547" s="239">
        <v>5</v>
      </c>
      <c r="AO547" s="239">
        <v>99</v>
      </c>
      <c r="AS547" s="239">
        <v>15</v>
      </c>
      <c r="AT547" s="239">
        <v>9</v>
      </c>
      <c r="AU547" s="239">
        <v>50</v>
      </c>
      <c r="AV547" s="239">
        <v>11</v>
      </c>
      <c r="AW547" s="239">
        <v>21</v>
      </c>
      <c r="AX547" s="239">
        <v>2</v>
      </c>
      <c r="AY547" s="239">
        <v>4</v>
      </c>
      <c r="AZ547" s="239">
        <v>4</v>
      </c>
      <c r="BA547" s="239">
        <v>26</v>
      </c>
      <c r="BB547" s="239">
        <v>46</v>
      </c>
      <c r="BC547" s="239" t="s">
        <v>384</v>
      </c>
      <c r="BD547" s="239">
        <v>5</v>
      </c>
      <c r="BE547" s="239">
        <v>4</v>
      </c>
      <c r="BI547" s="239">
        <v>15</v>
      </c>
      <c r="BJ547" s="239">
        <v>9</v>
      </c>
      <c r="BK547" s="239">
        <v>50</v>
      </c>
      <c r="BL547" s="239">
        <v>11</v>
      </c>
      <c r="BM547" s="239">
        <v>21</v>
      </c>
      <c r="CT547" s="239">
        <v>457544.48204794602</v>
      </c>
      <c r="CU547" s="239">
        <v>4979834.8988631601</v>
      </c>
      <c r="CV547" s="239">
        <v>44.970685330000002</v>
      </c>
      <c r="CW547" s="239">
        <v>-93.538396550000002</v>
      </c>
      <c r="CX547" s="239" t="s">
        <v>379</v>
      </c>
      <c r="CY547" s="239" t="s">
        <v>3886</v>
      </c>
    </row>
    <row r="548" spans="1:103" x14ac:dyDescent="0.25">
      <c r="A548" s="239">
        <v>11038039</v>
      </c>
      <c r="B548" s="239">
        <v>4</v>
      </c>
      <c r="C548" s="239">
        <v>15</v>
      </c>
      <c r="D548" s="239">
        <v>13.423</v>
      </c>
      <c r="E548" s="239">
        <v>27</v>
      </c>
      <c r="F548" s="239" t="s">
        <v>3858</v>
      </c>
      <c r="H548" s="239" t="s">
        <v>374</v>
      </c>
      <c r="I548" s="239">
        <v>25</v>
      </c>
      <c r="K548" s="239">
        <v>15001752</v>
      </c>
      <c r="L548" s="239">
        <v>150900089</v>
      </c>
      <c r="M548" s="239">
        <v>3</v>
      </c>
      <c r="N548" s="239">
        <v>31</v>
      </c>
      <c r="O548" s="239">
        <v>2015</v>
      </c>
      <c r="P548" s="239" t="s">
        <v>391</v>
      </c>
      <c r="Q548" s="239">
        <v>12</v>
      </c>
      <c r="S548" s="239">
        <v>5</v>
      </c>
      <c r="T548" s="239">
        <v>0</v>
      </c>
      <c r="U548" s="239">
        <v>2</v>
      </c>
      <c r="V548" s="239">
        <v>1</v>
      </c>
      <c r="W548" s="239">
        <v>10</v>
      </c>
      <c r="X548" s="239">
        <v>15</v>
      </c>
      <c r="Y548" s="239">
        <v>1</v>
      </c>
      <c r="Z548" s="239">
        <v>2</v>
      </c>
      <c r="AB548" s="239">
        <v>1</v>
      </c>
      <c r="AC548" s="239">
        <v>98</v>
      </c>
      <c r="AD548" s="239" t="s">
        <v>3887</v>
      </c>
      <c r="AE548" s="239" t="s">
        <v>3888</v>
      </c>
      <c r="AF548" s="239" t="s">
        <v>2874</v>
      </c>
      <c r="AG548" s="239">
        <v>7</v>
      </c>
      <c r="AH548" s="239">
        <v>2</v>
      </c>
      <c r="AI548" s="239">
        <v>2</v>
      </c>
      <c r="AJ548" s="239">
        <v>3</v>
      </c>
      <c r="AK548" s="239">
        <v>21</v>
      </c>
      <c r="AL548" s="239">
        <v>59</v>
      </c>
      <c r="AM548" s="239" t="s">
        <v>374</v>
      </c>
      <c r="AN548" s="239">
        <v>5</v>
      </c>
      <c r="AO548" s="239">
        <v>15</v>
      </c>
      <c r="AS548" s="239">
        <v>7</v>
      </c>
      <c r="AT548" s="239">
        <v>98</v>
      </c>
      <c r="AU548" s="239">
        <v>30</v>
      </c>
      <c r="AV548" s="239">
        <v>11</v>
      </c>
      <c r="AW548" s="239">
        <v>21</v>
      </c>
      <c r="AX548" s="239">
        <v>2</v>
      </c>
      <c r="AY548" s="239">
        <v>4</v>
      </c>
      <c r="AZ548" s="239">
        <v>3</v>
      </c>
      <c r="BA548" s="239">
        <v>8</v>
      </c>
      <c r="BB548" s="239">
        <v>44</v>
      </c>
      <c r="BC548" s="239" t="s">
        <v>374</v>
      </c>
      <c r="BD548" s="239">
        <v>5</v>
      </c>
      <c r="BE548" s="239">
        <v>1</v>
      </c>
      <c r="BI548" s="239">
        <v>7</v>
      </c>
      <c r="BJ548" s="239">
        <v>98</v>
      </c>
      <c r="BK548" s="239">
        <v>30</v>
      </c>
      <c r="BL548" s="239">
        <v>11</v>
      </c>
      <c r="BM548" s="239">
        <v>21</v>
      </c>
      <c r="CT548" s="239">
        <v>457809</v>
      </c>
      <c r="CU548" s="239">
        <v>4979791</v>
      </c>
      <c r="CV548" s="239">
        <v>44.970309200000003</v>
      </c>
      <c r="CW548" s="239">
        <v>-93.535035800000003</v>
      </c>
      <c r="CX548" s="239" t="s">
        <v>379</v>
      </c>
      <c r="CY548" s="239" t="s">
        <v>3889</v>
      </c>
    </row>
    <row r="549" spans="1:103" x14ac:dyDescent="0.25">
      <c r="A549" s="239">
        <v>628108</v>
      </c>
      <c r="B549" s="239">
        <v>4</v>
      </c>
      <c r="C549" s="239">
        <v>15</v>
      </c>
      <c r="D549" s="239">
        <v>13.436999999999999</v>
      </c>
      <c r="E549" s="239">
        <v>27</v>
      </c>
      <c r="F549" s="239" t="s">
        <v>3858</v>
      </c>
      <c r="H549" s="239" t="s">
        <v>374</v>
      </c>
      <c r="I549" s="239">
        <v>25</v>
      </c>
      <c r="K549" s="239">
        <v>18006131</v>
      </c>
      <c r="M549" s="239">
        <v>8</v>
      </c>
      <c r="N549" s="239">
        <v>15</v>
      </c>
      <c r="O549" s="239">
        <v>2018</v>
      </c>
      <c r="P549" s="239" t="s">
        <v>375</v>
      </c>
      <c r="Q549" s="239">
        <v>17</v>
      </c>
      <c r="R549" s="239" t="s">
        <v>376</v>
      </c>
      <c r="S549" s="239">
        <v>5</v>
      </c>
      <c r="T549" s="239">
        <v>0</v>
      </c>
      <c r="U549" s="239">
        <v>2</v>
      </c>
      <c r="V549" s="239">
        <v>12</v>
      </c>
      <c r="W549" s="239">
        <v>10</v>
      </c>
      <c r="X549" s="239">
        <v>2</v>
      </c>
      <c r="Y549" s="239">
        <v>1</v>
      </c>
      <c r="Z549" s="239">
        <v>1</v>
      </c>
      <c r="AB549" s="239">
        <v>1</v>
      </c>
      <c r="AC549" s="239">
        <v>98</v>
      </c>
      <c r="AD549" s="239" t="s">
        <v>3883</v>
      </c>
      <c r="AF549" s="239" t="s">
        <v>2879</v>
      </c>
      <c r="AG549" s="239">
        <v>7</v>
      </c>
      <c r="AH549" s="239">
        <v>2</v>
      </c>
      <c r="AI549" s="239">
        <v>2</v>
      </c>
      <c r="AJ549" s="239">
        <v>4</v>
      </c>
      <c r="AK549" s="239">
        <v>21</v>
      </c>
      <c r="AL549" s="239">
        <v>36</v>
      </c>
      <c r="AM549" s="239" t="s">
        <v>374</v>
      </c>
      <c r="AN549" s="239">
        <v>5</v>
      </c>
      <c r="AO549" s="239">
        <v>74</v>
      </c>
      <c r="AS549" s="239">
        <v>11</v>
      </c>
      <c r="AT549" s="239">
        <v>9</v>
      </c>
      <c r="AU549" s="239">
        <v>45</v>
      </c>
      <c r="AV549" s="239">
        <v>13</v>
      </c>
      <c r="AW549" s="239">
        <v>24</v>
      </c>
      <c r="AX549" s="239">
        <v>2</v>
      </c>
      <c r="AY549" s="239">
        <v>2</v>
      </c>
      <c r="AZ549" s="239">
        <v>4</v>
      </c>
      <c r="BA549" s="239">
        <v>26</v>
      </c>
      <c r="BB549" s="239">
        <v>40</v>
      </c>
      <c r="BC549" s="239" t="s">
        <v>384</v>
      </c>
      <c r="BD549" s="239">
        <v>5</v>
      </c>
      <c r="BE549" s="239">
        <v>1</v>
      </c>
      <c r="BI549" s="239">
        <v>11</v>
      </c>
      <c r="BJ549" s="239">
        <v>9</v>
      </c>
      <c r="BK549" s="239">
        <v>45</v>
      </c>
      <c r="BL549" s="239">
        <v>13</v>
      </c>
      <c r="BM549" s="239">
        <v>24</v>
      </c>
      <c r="CT549" s="239">
        <v>457826.13525077899</v>
      </c>
      <c r="CU549" s="239">
        <v>4979812.2059680102</v>
      </c>
      <c r="CV549" s="239">
        <v>44.97049784</v>
      </c>
      <c r="CW549" s="239">
        <v>-93.53482305</v>
      </c>
      <c r="CX549" s="239" t="s">
        <v>379</v>
      </c>
      <c r="CY549" s="239" t="s">
        <v>3890</v>
      </c>
    </row>
    <row r="550" spans="1:103" x14ac:dyDescent="0.25">
      <c r="A550" s="239">
        <v>10783855</v>
      </c>
      <c r="B550" s="239">
        <v>4</v>
      </c>
      <c r="C550" s="239">
        <v>15</v>
      </c>
      <c r="D550" s="239">
        <v>13.438000000000001</v>
      </c>
      <c r="E550" s="239">
        <v>27</v>
      </c>
      <c r="F550" s="239" t="s">
        <v>3858</v>
      </c>
      <c r="H550" s="239" t="s">
        <v>374</v>
      </c>
      <c r="I550" s="239">
        <v>25</v>
      </c>
      <c r="K550" s="239">
        <v>12000287</v>
      </c>
      <c r="L550" s="239">
        <v>120200091</v>
      </c>
      <c r="M550" s="239">
        <v>1</v>
      </c>
      <c r="N550" s="239">
        <v>19</v>
      </c>
      <c r="O550" s="239">
        <v>2012</v>
      </c>
      <c r="P550" s="239" t="s">
        <v>416</v>
      </c>
      <c r="Q550" s="239">
        <v>13</v>
      </c>
      <c r="R550" s="239" t="s">
        <v>393</v>
      </c>
      <c r="S550" s="239">
        <v>5</v>
      </c>
      <c r="T550" s="239">
        <v>0</v>
      </c>
      <c r="U550" s="239">
        <v>1</v>
      </c>
      <c r="V550" s="239">
        <v>7</v>
      </c>
      <c r="W550" s="239">
        <v>69</v>
      </c>
      <c r="X550" s="239">
        <v>2</v>
      </c>
      <c r="Y550" s="239">
        <v>1</v>
      </c>
      <c r="Z550" s="239">
        <v>1</v>
      </c>
      <c r="AB550" s="239">
        <v>1</v>
      </c>
      <c r="AC550" s="239">
        <v>98</v>
      </c>
      <c r="AD550" s="239" t="s">
        <v>3891</v>
      </c>
      <c r="AE550" s="239" t="s">
        <v>3892</v>
      </c>
      <c r="AF550" s="239" t="s">
        <v>2874</v>
      </c>
      <c r="AG550" s="239">
        <v>3</v>
      </c>
      <c r="AH550" s="239">
        <v>2</v>
      </c>
      <c r="AI550" s="239">
        <v>2</v>
      </c>
      <c r="AJ550" s="239">
        <v>5</v>
      </c>
      <c r="AK550" s="239">
        <v>99</v>
      </c>
      <c r="AL550" s="239">
        <v>35</v>
      </c>
      <c r="AM550" s="239" t="s">
        <v>384</v>
      </c>
      <c r="AN550" s="239">
        <v>7</v>
      </c>
      <c r="AO550" s="239">
        <v>21</v>
      </c>
      <c r="AQ550" s="239">
        <v>99</v>
      </c>
      <c r="AS550" s="239">
        <v>3</v>
      </c>
      <c r="AT550" s="239">
        <v>98</v>
      </c>
      <c r="AU550" s="239">
        <v>50</v>
      </c>
      <c r="AV550" s="239">
        <v>10</v>
      </c>
      <c r="AW550" s="239">
        <v>20</v>
      </c>
      <c r="CT550" s="239">
        <v>457833</v>
      </c>
      <c r="CU550" s="239">
        <v>4979790</v>
      </c>
      <c r="CV550" s="239">
        <v>44.970294799999998</v>
      </c>
      <c r="CW550" s="239">
        <v>-93.534732500000004</v>
      </c>
      <c r="CX550" s="239" t="s">
        <v>379</v>
      </c>
      <c r="CY550" s="239" t="s">
        <v>3893</v>
      </c>
    </row>
    <row r="551" spans="1:103" x14ac:dyDescent="0.25">
      <c r="A551" s="239">
        <v>456841</v>
      </c>
      <c r="B551" s="239">
        <v>4</v>
      </c>
      <c r="C551" s="239">
        <v>15</v>
      </c>
      <c r="D551" s="239">
        <v>13.477</v>
      </c>
      <c r="E551" s="239">
        <v>27</v>
      </c>
      <c r="F551" s="239" t="s">
        <v>3858</v>
      </c>
      <c r="H551" s="239" t="s">
        <v>374</v>
      </c>
      <c r="I551" s="239">
        <v>25</v>
      </c>
      <c r="K551" s="239">
        <v>17003419</v>
      </c>
      <c r="M551" s="239">
        <v>5</v>
      </c>
      <c r="N551" s="239">
        <v>26</v>
      </c>
      <c r="O551" s="239">
        <v>2017</v>
      </c>
      <c r="P551" s="239" t="s">
        <v>383</v>
      </c>
      <c r="Q551" s="239">
        <v>14</v>
      </c>
      <c r="R551" s="239" t="s">
        <v>393</v>
      </c>
      <c r="S551" s="239">
        <v>3</v>
      </c>
      <c r="T551" s="239">
        <v>0</v>
      </c>
      <c r="U551" s="239">
        <v>2</v>
      </c>
      <c r="V551" s="239">
        <v>12</v>
      </c>
      <c r="W551" s="239">
        <v>10</v>
      </c>
      <c r="X551" s="239">
        <v>90</v>
      </c>
      <c r="Y551" s="239">
        <v>1</v>
      </c>
      <c r="Z551" s="239">
        <v>1</v>
      </c>
      <c r="AB551" s="239">
        <v>1</v>
      </c>
      <c r="AC551" s="239">
        <v>2</v>
      </c>
      <c r="AD551" s="239" t="s">
        <v>3883</v>
      </c>
      <c r="AF551" s="239" t="s">
        <v>2874</v>
      </c>
      <c r="AG551" s="239">
        <v>7</v>
      </c>
      <c r="AH551" s="239">
        <v>2</v>
      </c>
      <c r="AI551" s="239">
        <v>5</v>
      </c>
      <c r="AJ551" s="239">
        <v>3</v>
      </c>
      <c r="AK551" s="239">
        <v>21</v>
      </c>
      <c r="AL551" s="239">
        <v>19</v>
      </c>
      <c r="AM551" s="239" t="s">
        <v>374</v>
      </c>
      <c r="AN551" s="239">
        <v>5</v>
      </c>
      <c r="AO551" s="239">
        <v>74</v>
      </c>
      <c r="AS551" s="239">
        <v>15</v>
      </c>
      <c r="AT551" s="239">
        <v>98</v>
      </c>
      <c r="AU551" s="239">
        <v>45</v>
      </c>
      <c r="AV551" s="239">
        <v>11</v>
      </c>
      <c r="AW551" s="239">
        <v>23</v>
      </c>
      <c r="AX551" s="239">
        <v>2</v>
      </c>
      <c r="AY551" s="239">
        <v>2</v>
      </c>
      <c r="AZ551" s="239">
        <v>3</v>
      </c>
      <c r="BA551" s="239">
        <v>26</v>
      </c>
      <c r="BB551" s="239">
        <v>51</v>
      </c>
      <c r="BC551" s="239" t="s">
        <v>384</v>
      </c>
      <c r="BD551" s="239">
        <v>5</v>
      </c>
      <c r="BE551" s="239">
        <v>1</v>
      </c>
      <c r="BI551" s="239">
        <v>15</v>
      </c>
      <c r="BJ551" s="239">
        <v>9</v>
      </c>
      <c r="BK551" s="239">
        <v>45</v>
      </c>
      <c r="BL551" s="239">
        <v>11</v>
      </c>
      <c r="BM551" s="239">
        <v>23</v>
      </c>
      <c r="CT551" s="239">
        <v>457890.15457099298</v>
      </c>
      <c r="CU551" s="239">
        <v>4979799.0314716799</v>
      </c>
      <c r="CV551" s="239">
        <v>44.970383050000002</v>
      </c>
      <c r="CW551" s="239">
        <v>-93.534010129999999</v>
      </c>
      <c r="CX551" s="239" t="s">
        <v>379</v>
      </c>
      <c r="CY551" s="239" t="s">
        <v>3894</v>
      </c>
    </row>
    <row r="552" spans="1:103" x14ac:dyDescent="0.25">
      <c r="A552" s="239">
        <v>396317</v>
      </c>
      <c r="B552" s="239">
        <v>4</v>
      </c>
      <c r="C552" s="239">
        <v>15</v>
      </c>
      <c r="D552" s="239">
        <v>13.522</v>
      </c>
      <c r="E552" s="239">
        <v>27</v>
      </c>
      <c r="F552" s="239" t="s">
        <v>3858</v>
      </c>
      <c r="H552" s="239" t="s">
        <v>374</v>
      </c>
      <c r="I552" s="239">
        <v>25</v>
      </c>
      <c r="K552" s="239">
        <v>16007956</v>
      </c>
      <c r="M552" s="239">
        <v>11</v>
      </c>
      <c r="N552" s="239">
        <v>18</v>
      </c>
      <c r="O552" s="239">
        <v>2016</v>
      </c>
      <c r="P552" s="239" t="s">
        <v>383</v>
      </c>
      <c r="Q552" s="239">
        <v>22</v>
      </c>
      <c r="R552" s="239" t="s">
        <v>393</v>
      </c>
      <c r="S552" s="239">
        <v>5</v>
      </c>
      <c r="T552" s="239">
        <v>0</v>
      </c>
      <c r="U552" s="239">
        <v>1</v>
      </c>
      <c r="W552" s="239">
        <v>56</v>
      </c>
      <c r="X552" s="239">
        <v>2</v>
      </c>
      <c r="Y552" s="239">
        <v>4</v>
      </c>
      <c r="Z552" s="239">
        <v>4</v>
      </c>
      <c r="AB552" s="239">
        <v>5</v>
      </c>
      <c r="AC552" s="239">
        <v>98</v>
      </c>
      <c r="AD552" s="239" t="s">
        <v>3883</v>
      </c>
      <c r="AF552" s="239" t="s">
        <v>2874</v>
      </c>
      <c r="AG552" s="239">
        <v>3</v>
      </c>
      <c r="AH552" s="239">
        <v>2</v>
      </c>
      <c r="AI552" s="239">
        <v>3</v>
      </c>
      <c r="AJ552" s="239">
        <v>3</v>
      </c>
      <c r="AK552" s="239">
        <v>21</v>
      </c>
      <c r="AL552" s="239">
        <v>21</v>
      </c>
      <c r="AM552" s="239" t="s">
        <v>374</v>
      </c>
      <c r="AN552" s="239">
        <v>5</v>
      </c>
      <c r="AO552" s="239">
        <v>1</v>
      </c>
      <c r="AS552" s="239">
        <v>15</v>
      </c>
      <c r="AT552" s="239">
        <v>9</v>
      </c>
      <c r="AV552" s="239">
        <v>12</v>
      </c>
      <c r="AW552" s="239">
        <v>21</v>
      </c>
      <c r="CT552" s="239">
        <v>457957.88803979399</v>
      </c>
      <c r="CU552" s="239">
        <v>4979821.7010635296</v>
      </c>
      <c r="CV552" s="239">
        <v>44.970591120000002</v>
      </c>
      <c r="CW552" s="239">
        <v>-93.533153100000007</v>
      </c>
      <c r="CX552" s="239" t="s">
        <v>379</v>
      </c>
      <c r="CY552" s="239" t="s">
        <v>3895</v>
      </c>
    </row>
    <row r="553" spans="1:103" x14ac:dyDescent="0.25">
      <c r="A553" s="239">
        <v>11083014</v>
      </c>
      <c r="B553" s="239">
        <v>4</v>
      </c>
      <c r="C553" s="239">
        <v>15</v>
      </c>
      <c r="D553" s="239">
        <v>13.561</v>
      </c>
      <c r="E553" s="239">
        <v>27</v>
      </c>
      <c r="F553" s="239" t="s">
        <v>3858</v>
      </c>
      <c r="H553" s="239" t="s">
        <v>374</v>
      </c>
      <c r="I553" s="239">
        <v>25</v>
      </c>
      <c r="K553" s="239">
        <v>15008064</v>
      </c>
      <c r="L553" s="239">
        <v>153390168</v>
      </c>
      <c r="M553" s="239">
        <v>12</v>
      </c>
      <c r="N553" s="239">
        <v>3</v>
      </c>
      <c r="O553" s="239">
        <v>2015</v>
      </c>
      <c r="P553" s="239" t="s">
        <v>416</v>
      </c>
      <c r="Q553" s="239">
        <v>18</v>
      </c>
      <c r="R553" s="239" t="s">
        <v>376</v>
      </c>
      <c r="S553" s="239">
        <v>5</v>
      </c>
      <c r="T553" s="239">
        <v>0</v>
      </c>
      <c r="U553" s="239">
        <v>1</v>
      </c>
      <c r="V553" s="239">
        <v>8</v>
      </c>
      <c r="W553" s="239">
        <v>16</v>
      </c>
      <c r="X553" s="239">
        <v>2</v>
      </c>
      <c r="Y553" s="239">
        <v>7</v>
      </c>
      <c r="Z553" s="239">
        <v>1</v>
      </c>
      <c r="AB553" s="239">
        <v>1</v>
      </c>
      <c r="AC553" s="239">
        <v>98</v>
      </c>
      <c r="AD553" s="239" t="s">
        <v>2890</v>
      </c>
      <c r="AE553" s="239" t="s">
        <v>3871</v>
      </c>
      <c r="AF553" s="239" t="s">
        <v>2874</v>
      </c>
      <c r="AG553" s="239">
        <v>4</v>
      </c>
      <c r="AH553" s="239">
        <v>2</v>
      </c>
      <c r="AI553" s="239">
        <v>4</v>
      </c>
      <c r="AJ553" s="239">
        <v>4</v>
      </c>
      <c r="AK553" s="239">
        <v>21</v>
      </c>
      <c r="AL553" s="239">
        <v>21</v>
      </c>
      <c r="AM553" s="239" t="s">
        <v>384</v>
      </c>
      <c r="AN553" s="239">
        <v>5</v>
      </c>
      <c r="AO553" s="239">
        <v>1</v>
      </c>
      <c r="AS553" s="239">
        <v>2</v>
      </c>
      <c r="AT553" s="239">
        <v>98</v>
      </c>
      <c r="AU553" s="239">
        <v>50</v>
      </c>
      <c r="AV553" s="239">
        <v>11</v>
      </c>
      <c r="AW553" s="239">
        <v>21</v>
      </c>
      <c r="CT553" s="239">
        <v>458019</v>
      </c>
      <c r="CU553" s="239">
        <v>4979851</v>
      </c>
      <c r="CV553" s="239">
        <v>44.9708611</v>
      </c>
      <c r="CW553" s="239">
        <v>-93.532384800000003</v>
      </c>
      <c r="CX553" s="239" t="s">
        <v>379</v>
      </c>
      <c r="CY553" s="239" t="s">
        <v>3896</v>
      </c>
    </row>
    <row r="554" spans="1:103" x14ac:dyDescent="0.25">
      <c r="A554" s="239">
        <v>512236</v>
      </c>
      <c r="B554" s="239">
        <v>4</v>
      </c>
      <c r="C554" s="239">
        <v>15</v>
      </c>
      <c r="D554" s="239">
        <v>13.595000000000001</v>
      </c>
      <c r="E554" s="239">
        <v>27</v>
      </c>
      <c r="F554" s="239" t="s">
        <v>3858</v>
      </c>
      <c r="H554" s="239" t="s">
        <v>374</v>
      </c>
      <c r="I554" s="239">
        <v>25</v>
      </c>
      <c r="K554" s="239">
        <v>17007357</v>
      </c>
      <c r="M554" s="239">
        <v>10</v>
      </c>
      <c r="N554" s="239">
        <v>27</v>
      </c>
      <c r="O554" s="239">
        <v>2017</v>
      </c>
      <c r="P554" s="239" t="s">
        <v>383</v>
      </c>
      <c r="Q554" s="239">
        <v>23</v>
      </c>
      <c r="R554" s="239" t="s">
        <v>376</v>
      </c>
      <c r="S554" s="239">
        <v>5</v>
      </c>
      <c r="T554" s="239">
        <v>0</v>
      </c>
      <c r="U554" s="239">
        <v>2</v>
      </c>
      <c r="W554" s="239">
        <v>56</v>
      </c>
      <c r="X554" s="239">
        <v>2</v>
      </c>
      <c r="Y554" s="239">
        <v>4</v>
      </c>
      <c r="Z554" s="239">
        <v>1</v>
      </c>
      <c r="AA554" s="239">
        <v>5</v>
      </c>
      <c r="AB554" s="239">
        <v>5</v>
      </c>
      <c r="AC554" s="239">
        <v>98</v>
      </c>
      <c r="AD554" s="239" t="s">
        <v>3883</v>
      </c>
      <c r="AF554" s="239" t="s">
        <v>2879</v>
      </c>
      <c r="AG554" s="239">
        <v>90</v>
      </c>
      <c r="AH554" s="239">
        <v>2</v>
      </c>
      <c r="AI554" s="239">
        <v>10</v>
      </c>
      <c r="AJ554" s="239">
        <v>4</v>
      </c>
      <c r="AK554" s="239">
        <v>21</v>
      </c>
      <c r="AL554" s="239">
        <v>34</v>
      </c>
      <c r="AM554" s="239" t="s">
        <v>374</v>
      </c>
      <c r="AN554" s="239">
        <v>5</v>
      </c>
      <c r="AO554" s="239">
        <v>90</v>
      </c>
      <c r="AS554" s="239">
        <v>15</v>
      </c>
      <c r="AT554" s="239">
        <v>9</v>
      </c>
      <c r="AU554" s="239">
        <v>50</v>
      </c>
      <c r="AV554" s="239">
        <v>13</v>
      </c>
      <c r="AW554" s="239">
        <v>24</v>
      </c>
      <c r="AX554" s="239">
        <v>2</v>
      </c>
      <c r="AY554" s="239">
        <v>3</v>
      </c>
      <c r="AZ554" s="239">
        <v>4</v>
      </c>
      <c r="BA554" s="239">
        <v>21</v>
      </c>
      <c r="BB554" s="239">
        <v>58</v>
      </c>
      <c r="BC554" s="239" t="s">
        <v>384</v>
      </c>
      <c r="BD554" s="239">
        <v>5</v>
      </c>
      <c r="BE554" s="239">
        <v>90</v>
      </c>
      <c r="BI554" s="239">
        <v>15</v>
      </c>
      <c r="BJ554" s="239">
        <v>9</v>
      </c>
      <c r="BK554" s="239">
        <v>50</v>
      </c>
      <c r="BL554" s="239">
        <v>13</v>
      </c>
      <c r="BM554" s="239">
        <v>24</v>
      </c>
      <c r="CT554" s="239">
        <v>458055.88684700802</v>
      </c>
      <c r="CU554" s="239">
        <v>4979905.8663148396</v>
      </c>
      <c r="CV554" s="239">
        <v>44.97135454</v>
      </c>
      <c r="CW554" s="239">
        <v>-93.531917399999998</v>
      </c>
      <c r="CX554" s="239" t="s">
        <v>379</v>
      </c>
      <c r="CY554" s="239" t="s">
        <v>3897</v>
      </c>
    </row>
    <row r="555" spans="1:103" x14ac:dyDescent="0.25">
      <c r="A555" s="239">
        <v>10753498</v>
      </c>
      <c r="B555" s="239">
        <v>4</v>
      </c>
      <c r="C555" s="239">
        <v>15</v>
      </c>
      <c r="D555" s="239">
        <v>13.6</v>
      </c>
      <c r="E555" s="239">
        <v>27</v>
      </c>
      <c r="F555" s="239" t="s">
        <v>3858</v>
      </c>
      <c r="H555" s="239" t="s">
        <v>374</v>
      </c>
      <c r="I555" s="239">
        <v>25</v>
      </c>
      <c r="K555" s="239">
        <v>11006205</v>
      </c>
      <c r="L555" s="239">
        <v>113240190</v>
      </c>
      <c r="M555" s="239">
        <v>11</v>
      </c>
      <c r="N555" s="239">
        <v>19</v>
      </c>
      <c r="O555" s="239">
        <v>2011</v>
      </c>
      <c r="P555" s="239" t="s">
        <v>386</v>
      </c>
      <c r="Q555" s="239">
        <v>12</v>
      </c>
      <c r="S555" s="239">
        <v>5</v>
      </c>
      <c r="T555" s="239">
        <v>0</v>
      </c>
      <c r="U555" s="239">
        <v>1</v>
      </c>
      <c r="V555" s="239">
        <v>90</v>
      </c>
      <c r="W555" s="239">
        <v>53</v>
      </c>
      <c r="X555" s="239">
        <v>2</v>
      </c>
      <c r="Y555" s="239">
        <v>1</v>
      </c>
      <c r="Z555" s="239">
        <v>5</v>
      </c>
      <c r="AB555" s="239">
        <v>5</v>
      </c>
      <c r="AC555" s="239">
        <v>98</v>
      </c>
      <c r="AD555" s="239" t="s">
        <v>3867</v>
      </c>
      <c r="AE555" s="239" t="s">
        <v>3898</v>
      </c>
      <c r="AF555" s="239" t="s">
        <v>2874</v>
      </c>
      <c r="AG555" s="239">
        <v>3</v>
      </c>
      <c r="AH555" s="239">
        <v>2</v>
      </c>
      <c r="AI555" s="239">
        <v>4</v>
      </c>
      <c r="AJ555" s="239">
        <v>3</v>
      </c>
      <c r="AK555" s="239">
        <v>21</v>
      </c>
      <c r="AL555" s="239">
        <v>16</v>
      </c>
      <c r="AM555" s="239" t="s">
        <v>384</v>
      </c>
      <c r="AN555" s="239">
        <v>5</v>
      </c>
      <c r="AO555" s="239">
        <v>3</v>
      </c>
      <c r="AS555" s="239">
        <v>7</v>
      </c>
      <c r="AT555" s="239">
        <v>98</v>
      </c>
      <c r="AU555" s="239">
        <v>50</v>
      </c>
      <c r="AV555" s="239">
        <v>10</v>
      </c>
      <c r="AW555" s="239">
        <v>20</v>
      </c>
      <c r="CT555" s="239">
        <v>458067</v>
      </c>
      <c r="CU555" s="239">
        <v>4979891</v>
      </c>
      <c r="CV555" s="239">
        <v>44.971223500000001</v>
      </c>
      <c r="CW555" s="239">
        <v>-93.531776199999996</v>
      </c>
      <c r="CX555" s="239" t="s">
        <v>379</v>
      </c>
      <c r="CY555" s="239" t="s">
        <v>3899</v>
      </c>
    </row>
    <row r="556" spans="1:103" x14ac:dyDescent="0.25">
      <c r="A556" s="239">
        <v>10753505</v>
      </c>
      <c r="B556" s="239">
        <v>4</v>
      </c>
      <c r="C556" s="239">
        <v>15</v>
      </c>
      <c r="D556" s="239">
        <v>13.6</v>
      </c>
      <c r="E556" s="239">
        <v>27</v>
      </c>
      <c r="F556" s="239" t="s">
        <v>3858</v>
      </c>
      <c r="H556" s="239" t="s">
        <v>374</v>
      </c>
      <c r="I556" s="239">
        <v>25</v>
      </c>
      <c r="K556" s="239">
        <v>11006203</v>
      </c>
      <c r="L556" s="239">
        <v>113240206</v>
      </c>
      <c r="M556" s="239">
        <v>11</v>
      </c>
      <c r="N556" s="239">
        <v>19</v>
      </c>
      <c r="O556" s="239">
        <v>2011</v>
      </c>
      <c r="P556" s="239" t="s">
        <v>386</v>
      </c>
      <c r="Q556" s="239">
        <v>12</v>
      </c>
      <c r="S556" s="239">
        <v>4</v>
      </c>
      <c r="T556" s="239">
        <v>0</v>
      </c>
      <c r="U556" s="239">
        <v>3</v>
      </c>
      <c r="V556" s="239">
        <v>1</v>
      </c>
      <c r="W556" s="239">
        <v>10</v>
      </c>
      <c r="X556" s="239">
        <v>2</v>
      </c>
      <c r="Y556" s="239">
        <v>1</v>
      </c>
      <c r="Z556" s="239">
        <v>5</v>
      </c>
      <c r="AB556" s="239">
        <v>5</v>
      </c>
      <c r="AC556" s="239">
        <v>98</v>
      </c>
      <c r="AD556" s="239" t="s">
        <v>3867</v>
      </c>
      <c r="AE556" s="239" t="s">
        <v>3898</v>
      </c>
      <c r="AF556" s="239" t="s">
        <v>2874</v>
      </c>
      <c r="AG556" s="239">
        <v>7</v>
      </c>
      <c r="AH556" s="239">
        <v>0</v>
      </c>
      <c r="AI556" s="239">
        <v>4</v>
      </c>
      <c r="AJ556" s="239">
        <v>3</v>
      </c>
      <c r="AL556" s="239">
        <v>20</v>
      </c>
      <c r="AM556" s="239" t="s">
        <v>374</v>
      </c>
      <c r="AN556" s="239">
        <v>5</v>
      </c>
      <c r="AO556" s="239">
        <v>3</v>
      </c>
      <c r="AQ556" s="239">
        <v>26</v>
      </c>
      <c r="AS556" s="239">
        <v>7</v>
      </c>
      <c r="AT556" s="239">
        <v>98</v>
      </c>
      <c r="AU556" s="239">
        <v>50</v>
      </c>
      <c r="AV556" s="239">
        <v>10</v>
      </c>
      <c r="AW556" s="239">
        <v>20</v>
      </c>
      <c r="AX556" s="239">
        <v>0</v>
      </c>
      <c r="AY556" s="239">
        <v>2</v>
      </c>
      <c r="AZ556" s="239">
        <v>3</v>
      </c>
      <c r="BB556" s="239">
        <v>45</v>
      </c>
      <c r="BC556" s="239" t="s">
        <v>384</v>
      </c>
      <c r="BD556" s="239">
        <v>5</v>
      </c>
      <c r="BE556" s="239">
        <v>3</v>
      </c>
      <c r="BG556" s="239">
        <v>26</v>
      </c>
      <c r="BI556" s="239">
        <v>7</v>
      </c>
      <c r="BJ556" s="239">
        <v>98</v>
      </c>
      <c r="BK556" s="239">
        <v>50</v>
      </c>
      <c r="BL556" s="239">
        <v>10</v>
      </c>
      <c r="BM556" s="239">
        <v>20</v>
      </c>
      <c r="BN556" s="239">
        <v>0</v>
      </c>
      <c r="BO556" s="239">
        <v>90</v>
      </c>
      <c r="BP556" s="239">
        <v>3</v>
      </c>
      <c r="BQ556" s="239">
        <v>3</v>
      </c>
      <c r="BR556" s="239">
        <v>43</v>
      </c>
      <c r="BS556" s="239" t="s">
        <v>374</v>
      </c>
      <c r="BT556" s="239">
        <v>5</v>
      </c>
      <c r="BU556" s="239">
        <v>1</v>
      </c>
      <c r="BY556" s="239">
        <v>7</v>
      </c>
      <c r="BZ556" s="239">
        <v>98</v>
      </c>
      <c r="CA556" s="239">
        <v>50</v>
      </c>
      <c r="CB556" s="239">
        <v>10</v>
      </c>
      <c r="CC556" s="239">
        <v>20</v>
      </c>
      <c r="CT556" s="239">
        <v>458067</v>
      </c>
      <c r="CU556" s="239">
        <v>4979891</v>
      </c>
      <c r="CV556" s="239">
        <v>44.971223500000001</v>
      </c>
      <c r="CW556" s="239">
        <v>-93.531776199999996</v>
      </c>
      <c r="CX556" s="239" t="s">
        <v>379</v>
      </c>
      <c r="CY556" s="239" t="s">
        <v>3900</v>
      </c>
    </row>
    <row r="557" spans="1:103" x14ac:dyDescent="0.25">
      <c r="A557" s="239">
        <v>392468</v>
      </c>
      <c r="B557" s="239">
        <v>22</v>
      </c>
      <c r="C557" s="239">
        <v>3178</v>
      </c>
      <c r="D557" s="239">
        <v>0.17299999999999999</v>
      </c>
      <c r="E557" s="239">
        <v>27</v>
      </c>
      <c r="F557" s="239" t="s">
        <v>3858</v>
      </c>
      <c r="H557" s="239" t="s">
        <v>374</v>
      </c>
      <c r="I557" s="239">
        <v>25</v>
      </c>
      <c r="K557" s="239">
        <v>16007690</v>
      </c>
      <c r="M557" s="239">
        <v>11</v>
      </c>
      <c r="N557" s="239">
        <v>5</v>
      </c>
      <c r="O557" s="239">
        <v>2016</v>
      </c>
      <c r="P557" s="239" t="s">
        <v>386</v>
      </c>
      <c r="Q557" s="239">
        <v>18</v>
      </c>
      <c r="R557" s="239" t="s">
        <v>376</v>
      </c>
      <c r="S557" s="239">
        <v>5</v>
      </c>
      <c r="T557" s="239">
        <v>0</v>
      </c>
      <c r="U557" s="239">
        <v>1</v>
      </c>
      <c r="W557" s="239">
        <v>16</v>
      </c>
      <c r="X557" s="239">
        <v>26</v>
      </c>
      <c r="Y557" s="239">
        <v>4</v>
      </c>
      <c r="Z557" s="239">
        <v>1</v>
      </c>
      <c r="AB557" s="239">
        <v>1</v>
      </c>
      <c r="AC557" s="239">
        <v>98</v>
      </c>
      <c r="AD557" s="239" t="s">
        <v>3901</v>
      </c>
      <c r="AF557" s="239" t="s">
        <v>3902</v>
      </c>
      <c r="AG557" s="239">
        <v>4</v>
      </c>
      <c r="AH557" s="239">
        <v>2</v>
      </c>
      <c r="AI557" s="239">
        <v>2</v>
      </c>
      <c r="AJ557" s="239">
        <v>4</v>
      </c>
      <c r="AK557" s="239">
        <v>21</v>
      </c>
      <c r="AL557" s="239">
        <v>31</v>
      </c>
      <c r="AM557" s="239" t="s">
        <v>374</v>
      </c>
      <c r="AN557" s="239">
        <v>5</v>
      </c>
      <c r="AO557" s="239">
        <v>1</v>
      </c>
      <c r="AS557" s="239">
        <v>14</v>
      </c>
      <c r="AT557" s="239">
        <v>9</v>
      </c>
      <c r="AU557" s="239">
        <v>50</v>
      </c>
      <c r="AV557" s="239">
        <v>11</v>
      </c>
      <c r="AW557" s="239">
        <v>21</v>
      </c>
      <c r="CT557" s="239">
        <v>458157.91343984398</v>
      </c>
      <c r="CU557" s="239">
        <v>4980196.8809805596</v>
      </c>
      <c r="CV557" s="239">
        <v>44.973980150000003</v>
      </c>
      <c r="CW557" s="239">
        <v>-93.53064775</v>
      </c>
      <c r="CX557" s="239" t="s">
        <v>379</v>
      </c>
      <c r="CY557" s="239" t="s">
        <v>3903</v>
      </c>
    </row>
    <row r="558" spans="1:103" x14ac:dyDescent="0.25">
      <c r="A558" s="239">
        <v>366385</v>
      </c>
      <c r="B558" s="239">
        <v>22</v>
      </c>
      <c r="C558" s="239">
        <v>3178</v>
      </c>
      <c r="D558" s="239">
        <v>0.20599999999999999</v>
      </c>
      <c r="E558" s="239">
        <v>27</v>
      </c>
      <c r="F558" s="239" t="s">
        <v>3858</v>
      </c>
      <c r="H558" s="239" t="s">
        <v>374</v>
      </c>
      <c r="I558" s="239">
        <v>25</v>
      </c>
      <c r="K558" s="239">
        <v>16004990</v>
      </c>
      <c r="M558" s="239">
        <v>7</v>
      </c>
      <c r="N558" s="239">
        <v>25</v>
      </c>
      <c r="O558" s="239">
        <v>2016</v>
      </c>
      <c r="P558" s="239" t="s">
        <v>381</v>
      </c>
      <c r="Q558" s="239">
        <v>13</v>
      </c>
      <c r="R558" s="239" t="s">
        <v>376</v>
      </c>
      <c r="S558" s="239">
        <v>5</v>
      </c>
      <c r="T558" s="239">
        <v>0</v>
      </c>
      <c r="U558" s="239">
        <v>1</v>
      </c>
      <c r="W558" s="239">
        <v>16</v>
      </c>
      <c r="X558" s="239">
        <v>29</v>
      </c>
      <c r="Y558" s="239">
        <v>1</v>
      </c>
      <c r="Z558" s="239">
        <v>1</v>
      </c>
      <c r="AB558" s="239">
        <v>1</v>
      </c>
      <c r="AC558" s="239">
        <v>98</v>
      </c>
      <c r="AD558" s="239" t="s">
        <v>3901</v>
      </c>
      <c r="AF558" s="239" t="s">
        <v>3902</v>
      </c>
      <c r="AG558" s="239">
        <v>4</v>
      </c>
      <c r="AH558" s="239">
        <v>2</v>
      </c>
      <c r="AI558" s="239">
        <v>4</v>
      </c>
      <c r="AJ558" s="239">
        <v>4</v>
      </c>
      <c r="AK558" s="239">
        <v>21</v>
      </c>
      <c r="AL558" s="239">
        <v>27</v>
      </c>
      <c r="AM558" s="239" t="s">
        <v>374</v>
      </c>
      <c r="AN558" s="239">
        <v>5</v>
      </c>
      <c r="AO558" s="239">
        <v>1</v>
      </c>
      <c r="AS558" s="239">
        <v>90</v>
      </c>
      <c r="AT558" s="239">
        <v>9</v>
      </c>
      <c r="AU558" s="239">
        <v>55</v>
      </c>
      <c r="AV558" s="239">
        <v>11</v>
      </c>
      <c r="AW558" s="239">
        <v>21</v>
      </c>
      <c r="CT558" s="239">
        <v>458165.321529612</v>
      </c>
      <c r="CU558" s="239">
        <v>4980249.7980114399</v>
      </c>
      <c r="CV558" s="239">
        <v>44.974456920000002</v>
      </c>
      <c r="CW558" s="239">
        <v>-93.530558200000002</v>
      </c>
      <c r="CX558" s="239" t="s">
        <v>379</v>
      </c>
      <c r="CY558" s="239" t="s">
        <v>3904</v>
      </c>
    </row>
    <row r="559" spans="1:103" x14ac:dyDescent="0.25">
      <c r="A559" s="239">
        <v>766671</v>
      </c>
      <c r="B559" s="239">
        <v>22</v>
      </c>
      <c r="C559" s="239">
        <v>3178</v>
      </c>
      <c r="D559" s="239">
        <v>0.218</v>
      </c>
      <c r="E559" s="239">
        <v>27</v>
      </c>
      <c r="F559" s="239" t="s">
        <v>3858</v>
      </c>
      <c r="H559" s="239" t="s">
        <v>374</v>
      </c>
      <c r="I559" s="239">
        <v>25</v>
      </c>
      <c r="K559" s="239">
        <v>19008749</v>
      </c>
      <c r="M559" s="239">
        <v>11</v>
      </c>
      <c r="N559" s="239">
        <v>23</v>
      </c>
      <c r="O559" s="239">
        <v>2019</v>
      </c>
      <c r="P559" s="239" t="s">
        <v>386</v>
      </c>
      <c r="Q559" s="239">
        <v>0</v>
      </c>
      <c r="R559" s="239" t="s">
        <v>393</v>
      </c>
      <c r="S559" s="239">
        <v>4</v>
      </c>
      <c r="T559" s="239">
        <v>0</v>
      </c>
      <c r="U559" s="239">
        <v>1</v>
      </c>
      <c r="W559" s="239">
        <v>56</v>
      </c>
      <c r="X559" s="239">
        <v>99</v>
      </c>
      <c r="Y559" s="239">
        <v>4</v>
      </c>
      <c r="Z559" s="239">
        <v>1</v>
      </c>
      <c r="AB559" s="239">
        <v>99</v>
      </c>
      <c r="AC559" s="239">
        <v>98</v>
      </c>
      <c r="AD559" s="239" t="s">
        <v>3901</v>
      </c>
      <c r="AF559" s="239" t="s">
        <v>3902</v>
      </c>
      <c r="AG559" s="239">
        <v>3</v>
      </c>
      <c r="AH559" s="239">
        <v>2</v>
      </c>
      <c r="AI559" s="239">
        <v>4</v>
      </c>
      <c r="AJ559" s="239">
        <v>3</v>
      </c>
      <c r="AK559" s="239">
        <v>99</v>
      </c>
      <c r="AL559" s="239">
        <v>32</v>
      </c>
      <c r="AM559" s="239" t="s">
        <v>374</v>
      </c>
      <c r="AN559" s="239">
        <v>7</v>
      </c>
      <c r="AO559" s="239">
        <v>99</v>
      </c>
      <c r="AS559" s="239">
        <v>11</v>
      </c>
      <c r="AT559" s="239">
        <v>9</v>
      </c>
      <c r="AU559" s="239">
        <v>65</v>
      </c>
      <c r="AV559" s="239">
        <v>11</v>
      </c>
      <c r="AW559" s="239">
        <v>21</v>
      </c>
      <c r="CT559" s="239">
        <v>458168.51381339401</v>
      </c>
      <c r="CU559" s="239">
        <v>4980267.79566574</v>
      </c>
      <c r="CV559" s="239">
        <v>44.97461912</v>
      </c>
      <c r="CW559" s="239">
        <v>-93.530519209999994</v>
      </c>
      <c r="CX559" s="239" t="s">
        <v>379</v>
      </c>
      <c r="CY559" s="239" t="s">
        <v>3905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58A2C-FB90-4A23-BE7E-911EBB264D76}">
  <sheetPr>
    <tabColor theme="2" tint="-0.499984740745262"/>
  </sheetPr>
  <dimension ref="A1:CY146"/>
  <sheetViews>
    <sheetView workbookViewId="0">
      <selection activeCell="U22" sqref="U22"/>
    </sheetView>
  </sheetViews>
  <sheetFormatPr defaultRowHeight="15" x14ac:dyDescent="0.25"/>
  <cols>
    <col min="1" max="16384" width="9.140625" style="239"/>
  </cols>
  <sheetData>
    <row r="1" spans="1:103" x14ac:dyDescent="0.25">
      <c r="A1" s="239" t="s">
        <v>270</v>
      </c>
      <c r="B1" s="239" t="s">
        <v>271</v>
      </c>
      <c r="C1" s="239" t="s">
        <v>272</v>
      </c>
      <c r="D1" s="239" t="s">
        <v>273</v>
      </c>
      <c r="E1" s="239" t="s">
        <v>274</v>
      </c>
      <c r="F1" s="239" t="s">
        <v>275</v>
      </c>
      <c r="G1" s="239" t="s">
        <v>276</v>
      </c>
      <c r="H1" s="239" t="s">
        <v>277</v>
      </c>
      <c r="I1" s="239" t="s">
        <v>278</v>
      </c>
      <c r="J1" s="239" t="s">
        <v>279</v>
      </c>
      <c r="K1" s="239" t="s">
        <v>280</v>
      </c>
      <c r="L1" s="239" t="s">
        <v>281</v>
      </c>
      <c r="M1" s="239" t="s">
        <v>282</v>
      </c>
      <c r="N1" s="239" t="s">
        <v>283</v>
      </c>
      <c r="O1" s="239" t="s">
        <v>284</v>
      </c>
      <c r="P1" s="239" t="s">
        <v>285</v>
      </c>
      <c r="Q1" s="239" t="s">
        <v>286</v>
      </c>
      <c r="R1" s="239" t="s">
        <v>287</v>
      </c>
      <c r="S1" s="239" t="s">
        <v>288</v>
      </c>
      <c r="T1" s="239" t="s">
        <v>289</v>
      </c>
      <c r="U1" s="239" t="s">
        <v>290</v>
      </c>
      <c r="V1" s="239" t="s">
        <v>291</v>
      </c>
      <c r="W1" s="239" t="s">
        <v>292</v>
      </c>
      <c r="X1" s="239" t="s">
        <v>293</v>
      </c>
      <c r="Y1" s="239" t="s">
        <v>294</v>
      </c>
      <c r="Z1" s="239" t="s">
        <v>295</v>
      </c>
      <c r="AA1" s="239" t="s">
        <v>296</v>
      </c>
      <c r="AB1" s="239" t="s">
        <v>297</v>
      </c>
      <c r="AC1" s="239" t="s">
        <v>298</v>
      </c>
      <c r="AD1" s="239" t="s">
        <v>299</v>
      </c>
      <c r="AE1" s="239" t="s">
        <v>300</v>
      </c>
      <c r="AF1" s="239" t="s">
        <v>301</v>
      </c>
      <c r="AG1" s="239" t="s">
        <v>302</v>
      </c>
      <c r="AH1" s="239" t="s">
        <v>303</v>
      </c>
      <c r="AI1" s="239" t="s">
        <v>304</v>
      </c>
      <c r="AJ1" s="239" t="s">
        <v>305</v>
      </c>
      <c r="AK1" s="239" t="s">
        <v>306</v>
      </c>
      <c r="AL1" s="239" t="s">
        <v>307</v>
      </c>
      <c r="AM1" s="239" t="s">
        <v>308</v>
      </c>
      <c r="AN1" s="239" t="s">
        <v>309</v>
      </c>
      <c r="AO1" s="239" t="s">
        <v>310</v>
      </c>
      <c r="AP1" s="239" t="s">
        <v>311</v>
      </c>
      <c r="AQ1" s="239" t="s">
        <v>312</v>
      </c>
      <c r="AR1" s="239" t="s">
        <v>313</v>
      </c>
      <c r="AS1" s="239" t="s">
        <v>314</v>
      </c>
      <c r="AT1" s="239" t="s">
        <v>315</v>
      </c>
      <c r="AU1" s="239" t="s">
        <v>316</v>
      </c>
      <c r="AV1" s="239" t="s">
        <v>317</v>
      </c>
      <c r="AW1" s="239" t="s">
        <v>318</v>
      </c>
      <c r="AX1" s="239" t="s">
        <v>319</v>
      </c>
      <c r="AY1" s="239" t="s">
        <v>320</v>
      </c>
      <c r="AZ1" s="239" t="s">
        <v>321</v>
      </c>
      <c r="BA1" s="239" t="s">
        <v>322</v>
      </c>
      <c r="BB1" s="239" t="s">
        <v>323</v>
      </c>
      <c r="BC1" s="239" t="s">
        <v>324</v>
      </c>
      <c r="BD1" s="239" t="s">
        <v>325</v>
      </c>
      <c r="BE1" s="239" t="s">
        <v>326</v>
      </c>
      <c r="BF1" s="239" t="s">
        <v>327</v>
      </c>
      <c r="BG1" s="239" t="s">
        <v>328</v>
      </c>
      <c r="BH1" s="239" t="s">
        <v>329</v>
      </c>
      <c r="BI1" s="239" t="s">
        <v>330</v>
      </c>
      <c r="BJ1" s="239" t="s">
        <v>331</v>
      </c>
      <c r="BK1" s="239" t="s">
        <v>332</v>
      </c>
      <c r="BL1" s="239" t="s">
        <v>333</v>
      </c>
      <c r="BM1" s="239" t="s">
        <v>334</v>
      </c>
      <c r="BN1" s="239" t="s">
        <v>335</v>
      </c>
      <c r="BO1" s="239" t="s">
        <v>336</v>
      </c>
      <c r="BP1" s="239" t="s">
        <v>337</v>
      </c>
      <c r="BQ1" s="239" t="s">
        <v>338</v>
      </c>
      <c r="BR1" s="239" t="s">
        <v>339</v>
      </c>
      <c r="BS1" s="239" t="s">
        <v>340</v>
      </c>
      <c r="BT1" s="239" t="s">
        <v>341</v>
      </c>
      <c r="BU1" s="239" t="s">
        <v>342</v>
      </c>
      <c r="BV1" s="239" t="s">
        <v>343</v>
      </c>
      <c r="BW1" s="239" t="s">
        <v>344</v>
      </c>
      <c r="BX1" s="239" t="s">
        <v>345</v>
      </c>
      <c r="BY1" s="239" t="s">
        <v>346</v>
      </c>
      <c r="BZ1" s="239" t="s">
        <v>347</v>
      </c>
      <c r="CA1" s="239" t="s">
        <v>348</v>
      </c>
      <c r="CB1" s="239" t="s">
        <v>349</v>
      </c>
      <c r="CC1" s="239" t="s">
        <v>350</v>
      </c>
      <c r="CD1" s="239" t="s">
        <v>351</v>
      </c>
      <c r="CE1" s="239" t="s">
        <v>352</v>
      </c>
      <c r="CF1" s="239" t="s">
        <v>353</v>
      </c>
      <c r="CG1" s="239" t="s">
        <v>354</v>
      </c>
      <c r="CH1" s="239" t="s">
        <v>355</v>
      </c>
      <c r="CI1" s="239" t="s">
        <v>356</v>
      </c>
      <c r="CJ1" s="239" t="s">
        <v>357</v>
      </c>
      <c r="CK1" s="239" t="s">
        <v>358</v>
      </c>
      <c r="CL1" s="239" t="s">
        <v>359</v>
      </c>
      <c r="CM1" s="239" t="s">
        <v>360</v>
      </c>
      <c r="CN1" s="239" t="s">
        <v>361</v>
      </c>
      <c r="CO1" s="239" t="s">
        <v>362</v>
      </c>
      <c r="CP1" s="239" t="s">
        <v>363</v>
      </c>
      <c r="CQ1" s="239" t="s">
        <v>364</v>
      </c>
      <c r="CR1" s="239" t="s">
        <v>365</v>
      </c>
      <c r="CS1" s="239" t="s">
        <v>366</v>
      </c>
      <c r="CT1" s="239" t="s">
        <v>367</v>
      </c>
      <c r="CU1" s="239" t="s">
        <v>368</v>
      </c>
      <c r="CV1" s="239" t="s">
        <v>369</v>
      </c>
      <c r="CW1" s="239" t="s">
        <v>370</v>
      </c>
      <c r="CX1" s="239" t="s">
        <v>371</v>
      </c>
      <c r="CY1" s="239" t="s">
        <v>372</v>
      </c>
    </row>
    <row r="2" spans="1:103" x14ac:dyDescent="0.25">
      <c r="A2" s="239">
        <v>517583</v>
      </c>
      <c r="B2" s="239">
        <v>4</v>
      </c>
      <c r="C2" s="239">
        <v>44</v>
      </c>
      <c r="D2" s="239">
        <v>2.496</v>
      </c>
      <c r="E2" s="239">
        <v>27</v>
      </c>
      <c r="F2" s="239" t="s">
        <v>2871</v>
      </c>
      <c r="H2" s="239" t="s">
        <v>374</v>
      </c>
      <c r="I2" s="239">
        <v>25</v>
      </c>
      <c r="K2" s="239">
        <v>17013289</v>
      </c>
      <c r="M2" s="239">
        <v>11</v>
      </c>
      <c r="N2" s="239">
        <v>16</v>
      </c>
      <c r="O2" s="239">
        <v>2017</v>
      </c>
      <c r="P2" s="239" t="s">
        <v>416</v>
      </c>
      <c r="Q2" s="239">
        <v>7</v>
      </c>
      <c r="R2" s="239">
        <v>98</v>
      </c>
      <c r="S2" s="239">
        <v>5</v>
      </c>
      <c r="T2" s="239">
        <v>0</v>
      </c>
      <c r="U2" s="239">
        <v>2</v>
      </c>
      <c r="V2" s="239">
        <v>5</v>
      </c>
      <c r="W2" s="239">
        <v>10</v>
      </c>
      <c r="X2" s="239">
        <v>3</v>
      </c>
      <c r="Y2" s="239">
        <v>1</v>
      </c>
      <c r="Z2" s="239">
        <v>2</v>
      </c>
      <c r="AB2" s="239">
        <v>1</v>
      </c>
      <c r="AC2" s="239">
        <v>98</v>
      </c>
      <c r="AD2" s="239" t="s">
        <v>3906</v>
      </c>
      <c r="AF2" s="239" t="s">
        <v>3907</v>
      </c>
      <c r="AG2" s="239">
        <v>10</v>
      </c>
      <c r="AH2" s="239">
        <v>2</v>
      </c>
      <c r="AI2" s="239">
        <v>4</v>
      </c>
      <c r="AJ2" s="239">
        <v>1</v>
      </c>
      <c r="AK2" s="239">
        <v>21</v>
      </c>
      <c r="AL2" s="239">
        <v>18</v>
      </c>
      <c r="AM2" s="239" t="s">
        <v>374</v>
      </c>
      <c r="AN2" s="239">
        <v>5</v>
      </c>
      <c r="AO2" s="239">
        <v>75</v>
      </c>
      <c r="AP2" s="239">
        <v>2</v>
      </c>
      <c r="AS2" s="239">
        <v>12</v>
      </c>
      <c r="AT2" s="239">
        <v>23</v>
      </c>
      <c r="AU2" s="239">
        <v>30</v>
      </c>
      <c r="AV2" s="239">
        <v>11</v>
      </c>
      <c r="AW2" s="239">
        <v>21</v>
      </c>
      <c r="AX2" s="239">
        <v>2</v>
      </c>
      <c r="AY2" s="239">
        <v>4</v>
      </c>
      <c r="AZ2" s="239">
        <v>3</v>
      </c>
      <c r="BA2" s="239">
        <v>21</v>
      </c>
      <c r="BB2" s="239">
        <v>59</v>
      </c>
      <c r="BC2" s="239" t="s">
        <v>374</v>
      </c>
      <c r="BD2" s="239">
        <v>5</v>
      </c>
      <c r="BE2" s="239">
        <v>1</v>
      </c>
      <c r="BI2" s="239">
        <v>12</v>
      </c>
      <c r="BJ2" s="239">
        <v>23</v>
      </c>
      <c r="BK2" s="239">
        <v>30</v>
      </c>
      <c r="BL2" s="239">
        <v>11</v>
      </c>
      <c r="BM2" s="239">
        <v>21</v>
      </c>
      <c r="CT2" s="239">
        <v>446212.295888494</v>
      </c>
      <c r="CU2" s="239">
        <v>4974900.6606457997</v>
      </c>
      <c r="CV2" s="239">
        <v>44.925502549999997</v>
      </c>
      <c r="CW2" s="239">
        <v>-93.6815699</v>
      </c>
      <c r="CX2" s="239" t="s">
        <v>379</v>
      </c>
      <c r="CY2" s="239" t="s">
        <v>3908</v>
      </c>
    </row>
    <row r="3" spans="1:103" x14ac:dyDescent="0.25">
      <c r="A3" s="239">
        <v>813006</v>
      </c>
      <c r="B3" s="239">
        <v>4</v>
      </c>
      <c r="C3" s="239">
        <v>44</v>
      </c>
      <c r="D3" s="239">
        <v>2.496</v>
      </c>
      <c r="E3" s="239">
        <v>27</v>
      </c>
      <c r="F3" s="239" t="s">
        <v>2871</v>
      </c>
      <c r="H3" s="239" t="s">
        <v>374</v>
      </c>
      <c r="I3" s="239">
        <v>25</v>
      </c>
      <c r="K3" s="239" t="s">
        <v>3909</v>
      </c>
      <c r="L3" s="239">
        <v>201570094</v>
      </c>
      <c r="M3" s="239">
        <v>6</v>
      </c>
      <c r="N3" s="239">
        <v>5</v>
      </c>
      <c r="O3" s="239">
        <v>2020</v>
      </c>
      <c r="P3" s="239" t="s">
        <v>383</v>
      </c>
      <c r="Q3" s="239">
        <v>18</v>
      </c>
      <c r="S3" s="239">
        <v>3</v>
      </c>
      <c r="T3" s="239">
        <v>0</v>
      </c>
      <c r="U3" s="239">
        <v>2</v>
      </c>
      <c r="V3" s="239">
        <v>5</v>
      </c>
      <c r="W3" s="239">
        <v>10</v>
      </c>
      <c r="X3" s="239">
        <v>3</v>
      </c>
      <c r="Y3" s="239">
        <v>1</v>
      </c>
      <c r="Z3" s="239">
        <v>1</v>
      </c>
      <c r="AB3" s="239">
        <v>1</v>
      </c>
      <c r="AC3" s="239">
        <v>98</v>
      </c>
      <c r="AD3" s="239" t="s">
        <v>3906</v>
      </c>
      <c r="AE3" s="239" t="s">
        <v>3910</v>
      </c>
      <c r="AF3" s="239" t="s">
        <v>3907</v>
      </c>
      <c r="AG3" s="239">
        <v>10</v>
      </c>
      <c r="AH3" s="239">
        <v>2</v>
      </c>
      <c r="AI3" s="239">
        <v>2</v>
      </c>
      <c r="AJ3" s="239">
        <v>4</v>
      </c>
      <c r="AK3" s="239">
        <v>21</v>
      </c>
      <c r="AL3" s="239">
        <v>27</v>
      </c>
      <c r="AM3" s="239" t="s">
        <v>384</v>
      </c>
      <c r="AN3" s="239">
        <v>5</v>
      </c>
      <c r="AO3" s="239">
        <v>1</v>
      </c>
      <c r="AS3" s="239">
        <v>12</v>
      </c>
      <c r="AT3" s="239">
        <v>23</v>
      </c>
      <c r="AU3" s="239">
        <v>30</v>
      </c>
      <c r="AV3" s="239">
        <v>11</v>
      </c>
      <c r="AW3" s="239">
        <v>21</v>
      </c>
      <c r="AX3" s="239">
        <v>2</v>
      </c>
      <c r="AY3" s="239">
        <v>2</v>
      </c>
      <c r="AZ3" s="239">
        <v>1</v>
      </c>
      <c r="BA3" s="239">
        <v>21</v>
      </c>
      <c r="BB3" s="239">
        <v>19</v>
      </c>
      <c r="BC3" s="239" t="s">
        <v>374</v>
      </c>
      <c r="BD3" s="239">
        <v>5</v>
      </c>
      <c r="BE3" s="239">
        <v>2</v>
      </c>
      <c r="BI3" s="239">
        <v>12</v>
      </c>
      <c r="BJ3" s="239">
        <v>23</v>
      </c>
      <c r="BK3" s="239">
        <v>35</v>
      </c>
      <c r="BL3" s="239">
        <v>11</v>
      </c>
      <c r="BM3" s="239">
        <v>21</v>
      </c>
      <c r="CT3" s="239">
        <v>446207.533378969</v>
      </c>
      <c r="CU3" s="239">
        <v>4974900.6606457997</v>
      </c>
      <c r="CV3" s="239">
        <v>44.925502190000003</v>
      </c>
      <c r="CW3" s="239">
        <v>-93.681630240000004</v>
      </c>
      <c r="CX3" s="239" t="s">
        <v>379</v>
      </c>
      <c r="CY3" s="239" t="s">
        <v>3911</v>
      </c>
    </row>
    <row r="4" spans="1:103" x14ac:dyDescent="0.25">
      <c r="A4" s="239">
        <v>366794</v>
      </c>
      <c r="B4" s="239">
        <v>4</v>
      </c>
      <c r="C4" s="239">
        <v>44</v>
      </c>
      <c r="D4" s="239">
        <v>2.4969999999999999</v>
      </c>
      <c r="E4" s="239">
        <v>27</v>
      </c>
      <c r="F4" s="239" t="s">
        <v>2871</v>
      </c>
      <c r="H4" s="239" t="s">
        <v>374</v>
      </c>
      <c r="I4" s="239">
        <v>25</v>
      </c>
      <c r="K4" s="239">
        <v>16008428</v>
      </c>
      <c r="M4" s="239">
        <v>7</v>
      </c>
      <c r="N4" s="239">
        <v>27</v>
      </c>
      <c r="O4" s="239">
        <v>2016</v>
      </c>
      <c r="P4" s="239" t="s">
        <v>375</v>
      </c>
      <c r="Q4" s="239">
        <v>7</v>
      </c>
      <c r="R4" s="239" t="s">
        <v>512</v>
      </c>
      <c r="S4" s="239">
        <v>3</v>
      </c>
      <c r="T4" s="239">
        <v>0</v>
      </c>
      <c r="U4" s="239">
        <v>2</v>
      </c>
      <c r="V4" s="239">
        <v>5</v>
      </c>
      <c r="W4" s="239">
        <v>10</v>
      </c>
      <c r="X4" s="239">
        <v>3</v>
      </c>
      <c r="Y4" s="239">
        <v>1</v>
      </c>
      <c r="Z4" s="239">
        <v>2</v>
      </c>
      <c r="AB4" s="239">
        <v>1</v>
      </c>
      <c r="AC4" s="239">
        <v>98</v>
      </c>
      <c r="AD4" s="239" t="s">
        <v>3906</v>
      </c>
      <c r="AF4" s="239" t="s">
        <v>3907</v>
      </c>
      <c r="AG4" s="239">
        <v>10</v>
      </c>
      <c r="AH4" s="239">
        <v>2</v>
      </c>
      <c r="AI4" s="239">
        <v>4</v>
      </c>
      <c r="AJ4" s="239">
        <v>4</v>
      </c>
      <c r="AK4" s="239">
        <v>21</v>
      </c>
      <c r="AL4" s="239">
        <v>34</v>
      </c>
      <c r="AM4" s="239" t="s">
        <v>384</v>
      </c>
      <c r="AN4" s="239">
        <v>5</v>
      </c>
      <c r="AO4" s="239">
        <v>1</v>
      </c>
      <c r="AS4" s="239">
        <v>12</v>
      </c>
      <c r="AT4" s="239">
        <v>23</v>
      </c>
      <c r="AU4" s="239">
        <v>35</v>
      </c>
      <c r="AV4" s="239">
        <v>11</v>
      </c>
      <c r="AW4" s="239">
        <v>21</v>
      </c>
      <c r="AX4" s="239">
        <v>2</v>
      </c>
      <c r="AY4" s="239">
        <v>2</v>
      </c>
      <c r="AZ4" s="239">
        <v>1</v>
      </c>
      <c r="BA4" s="239">
        <v>21</v>
      </c>
      <c r="BB4" s="239">
        <v>44</v>
      </c>
      <c r="BC4" s="239" t="s">
        <v>384</v>
      </c>
      <c r="BD4" s="239">
        <v>5</v>
      </c>
      <c r="BE4" s="239">
        <v>2</v>
      </c>
      <c r="BI4" s="239">
        <v>12</v>
      </c>
      <c r="BJ4" s="239">
        <v>23</v>
      </c>
      <c r="BK4" s="239">
        <v>35</v>
      </c>
      <c r="BL4" s="239">
        <v>11</v>
      </c>
      <c r="BM4" s="239">
        <v>21</v>
      </c>
      <c r="CT4" s="239">
        <v>446205.94574660202</v>
      </c>
      <c r="CU4" s="239">
        <v>4974903.5817104196</v>
      </c>
      <c r="CV4" s="239">
        <v>44.925528360000001</v>
      </c>
      <c r="CW4" s="239">
        <v>-93.681650669999996</v>
      </c>
      <c r="CX4" s="239" t="s">
        <v>379</v>
      </c>
      <c r="CY4" s="239" t="s">
        <v>3912</v>
      </c>
    </row>
    <row r="5" spans="1:103" x14ac:dyDescent="0.25">
      <c r="A5" s="239">
        <v>429770</v>
      </c>
      <c r="B5" s="239">
        <v>4</v>
      </c>
      <c r="C5" s="239">
        <v>44</v>
      </c>
      <c r="D5" s="239">
        <v>2.4969999999999999</v>
      </c>
      <c r="E5" s="239">
        <v>27</v>
      </c>
      <c r="F5" s="239" t="s">
        <v>2871</v>
      </c>
      <c r="H5" s="239" t="s">
        <v>374</v>
      </c>
      <c r="I5" s="239">
        <v>25</v>
      </c>
      <c r="K5" s="239" t="s">
        <v>3913</v>
      </c>
      <c r="M5" s="239">
        <v>3</v>
      </c>
      <c r="N5" s="239">
        <v>16</v>
      </c>
      <c r="O5" s="239">
        <v>2017</v>
      </c>
      <c r="P5" s="239" t="s">
        <v>416</v>
      </c>
      <c r="Q5" s="239">
        <v>12</v>
      </c>
      <c r="R5" s="239">
        <v>98</v>
      </c>
      <c r="S5" s="239">
        <v>3</v>
      </c>
      <c r="T5" s="239">
        <v>0</v>
      </c>
      <c r="U5" s="239">
        <v>2</v>
      </c>
      <c r="V5" s="239">
        <v>5</v>
      </c>
      <c r="W5" s="239">
        <v>10</v>
      </c>
      <c r="X5" s="239">
        <v>3</v>
      </c>
      <c r="Y5" s="239">
        <v>1</v>
      </c>
      <c r="Z5" s="239">
        <v>1</v>
      </c>
      <c r="AB5" s="239">
        <v>1</v>
      </c>
      <c r="AC5" s="239">
        <v>98</v>
      </c>
      <c r="AD5" s="239" t="s">
        <v>3906</v>
      </c>
      <c r="AF5" s="239" t="s">
        <v>3907</v>
      </c>
      <c r="AG5" s="239">
        <v>10</v>
      </c>
      <c r="AH5" s="239">
        <v>2</v>
      </c>
      <c r="AI5" s="239">
        <v>4</v>
      </c>
      <c r="AJ5" s="239">
        <v>3</v>
      </c>
      <c r="AK5" s="239">
        <v>21</v>
      </c>
      <c r="AL5" s="239">
        <v>59</v>
      </c>
      <c r="AM5" s="239" t="s">
        <v>384</v>
      </c>
      <c r="AN5" s="239">
        <v>5</v>
      </c>
      <c r="AO5" s="239">
        <v>1</v>
      </c>
      <c r="AS5" s="239">
        <v>12</v>
      </c>
      <c r="AT5" s="239">
        <v>9</v>
      </c>
      <c r="AU5" s="239">
        <v>30</v>
      </c>
      <c r="AV5" s="239">
        <v>11</v>
      </c>
      <c r="AW5" s="239">
        <v>21</v>
      </c>
      <c r="AX5" s="239">
        <v>2</v>
      </c>
      <c r="AY5" s="239">
        <v>3</v>
      </c>
      <c r="AZ5" s="239">
        <v>2</v>
      </c>
      <c r="BA5" s="239">
        <v>21</v>
      </c>
      <c r="BB5" s="239">
        <v>70</v>
      </c>
      <c r="BC5" s="239" t="s">
        <v>374</v>
      </c>
      <c r="BD5" s="239">
        <v>5</v>
      </c>
      <c r="BE5" s="239">
        <v>1</v>
      </c>
      <c r="BI5" s="239">
        <v>12</v>
      </c>
      <c r="BJ5" s="239">
        <v>23</v>
      </c>
      <c r="BK5" s="239">
        <v>30</v>
      </c>
      <c r="BL5" s="239">
        <v>11</v>
      </c>
      <c r="BM5" s="239">
        <v>21</v>
      </c>
      <c r="CT5" s="239">
        <v>446212.295888494</v>
      </c>
      <c r="CU5" s="239">
        <v>4974902.9465573505</v>
      </c>
      <c r="CV5" s="239">
        <v>44.925523130000002</v>
      </c>
      <c r="CW5" s="239">
        <v>-93.681570140000005</v>
      </c>
      <c r="CX5" s="239" t="s">
        <v>379</v>
      </c>
      <c r="CY5" s="239" t="s">
        <v>3914</v>
      </c>
    </row>
    <row r="6" spans="1:103" x14ac:dyDescent="0.25">
      <c r="A6" s="239">
        <v>734817</v>
      </c>
      <c r="B6" s="239">
        <v>4</v>
      </c>
      <c r="C6" s="239">
        <v>44</v>
      </c>
      <c r="D6" s="239">
        <v>2.4980000000000002</v>
      </c>
      <c r="E6" s="239">
        <v>27</v>
      </c>
      <c r="F6" s="239" t="s">
        <v>2871</v>
      </c>
      <c r="H6" s="239" t="s">
        <v>374</v>
      </c>
      <c r="I6" s="239">
        <v>25</v>
      </c>
      <c r="K6" s="239">
        <v>19006551</v>
      </c>
      <c r="M6" s="239">
        <v>7</v>
      </c>
      <c r="N6" s="239">
        <v>20</v>
      </c>
      <c r="O6" s="239">
        <v>2019</v>
      </c>
      <c r="P6" s="239" t="s">
        <v>386</v>
      </c>
      <c r="Q6" s="239">
        <v>15</v>
      </c>
      <c r="R6" s="239" t="s">
        <v>393</v>
      </c>
      <c r="S6" s="239">
        <v>3</v>
      </c>
      <c r="T6" s="239">
        <v>0</v>
      </c>
      <c r="U6" s="239">
        <v>2</v>
      </c>
      <c r="V6" s="239">
        <v>5</v>
      </c>
      <c r="W6" s="239">
        <v>10</v>
      </c>
      <c r="X6" s="239">
        <v>3</v>
      </c>
      <c r="Y6" s="239">
        <v>1</v>
      </c>
      <c r="Z6" s="239">
        <v>2</v>
      </c>
      <c r="AB6" s="239">
        <v>1</v>
      </c>
      <c r="AC6" s="239">
        <v>98</v>
      </c>
      <c r="AD6" s="239" t="s">
        <v>3906</v>
      </c>
      <c r="AF6" s="239" t="s">
        <v>3907</v>
      </c>
      <c r="AG6" s="239">
        <v>10</v>
      </c>
      <c r="AH6" s="239">
        <v>2</v>
      </c>
      <c r="AI6" s="239">
        <v>4</v>
      </c>
      <c r="AJ6" s="239">
        <v>2</v>
      </c>
      <c r="AK6" s="239">
        <v>24</v>
      </c>
      <c r="AL6" s="239">
        <v>59</v>
      </c>
      <c r="AM6" s="239" t="s">
        <v>374</v>
      </c>
      <c r="AN6" s="239">
        <v>5</v>
      </c>
      <c r="AO6" s="239">
        <v>2</v>
      </c>
      <c r="AS6" s="239">
        <v>12</v>
      </c>
      <c r="AT6" s="239">
        <v>23</v>
      </c>
      <c r="AU6" s="239">
        <v>30</v>
      </c>
      <c r="AV6" s="239">
        <v>11</v>
      </c>
      <c r="AW6" s="239">
        <v>21</v>
      </c>
      <c r="AX6" s="239">
        <v>2</v>
      </c>
      <c r="AY6" s="239">
        <v>4</v>
      </c>
      <c r="AZ6" s="239">
        <v>2</v>
      </c>
      <c r="BA6" s="239">
        <v>21</v>
      </c>
      <c r="BB6" s="239">
        <v>58</v>
      </c>
      <c r="BC6" s="239" t="s">
        <v>374</v>
      </c>
      <c r="BD6" s="239">
        <v>5</v>
      </c>
      <c r="BE6" s="239">
        <v>1</v>
      </c>
      <c r="BI6" s="239">
        <v>12</v>
      </c>
      <c r="BJ6" s="239">
        <v>23</v>
      </c>
      <c r="BK6" s="239">
        <v>30</v>
      </c>
      <c r="BL6" s="239">
        <v>11</v>
      </c>
      <c r="BM6" s="239">
        <v>21</v>
      </c>
      <c r="CT6" s="239">
        <v>446208.06254669401</v>
      </c>
      <c r="CU6" s="239">
        <v>4974904.8939875998</v>
      </c>
      <c r="CV6" s="239">
        <v>44.925540339999998</v>
      </c>
      <c r="CW6" s="239">
        <v>-93.681623979999998</v>
      </c>
      <c r="CX6" s="239" t="s">
        <v>379</v>
      </c>
      <c r="CY6" s="239" t="s">
        <v>3915</v>
      </c>
    </row>
    <row r="7" spans="1:103" x14ac:dyDescent="0.25">
      <c r="A7" s="239">
        <v>10795700</v>
      </c>
      <c r="B7" s="239">
        <v>4</v>
      </c>
      <c r="C7" s="239">
        <v>44</v>
      </c>
      <c r="D7" s="239">
        <v>2.5009999999999999</v>
      </c>
      <c r="E7" s="239">
        <v>27</v>
      </c>
      <c r="F7" s="239" t="s">
        <v>2871</v>
      </c>
      <c r="H7" s="239" t="s">
        <v>374</v>
      </c>
      <c r="I7" s="239">
        <v>25</v>
      </c>
      <c r="L7" s="239">
        <v>121240034</v>
      </c>
      <c r="M7" s="239">
        <v>4</v>
      </c>
      <c r="N7" s="239">
        <v>1</v>
      </c>
      <c r="O7" s="239">
        <v>2012</v>
      </c>
      <c r="P7" s="239" t="s">
        <v>389</v>
      </c>
      <c r="Q7" s="239">
        <v>14</v>
      </c>
      <c r="S7" s="239">
        <v>5</v>
      </c>
      <c r="T7" s="239">
        <v>0</v>
      </c>
      <c r="U7" s="239">
        <v>2</v>
      </c>
      <c r="V7" s="239">
        <v>1</v>
      </c>
      <c r="W7" s="239">
        <v>10</v>
      </c>
      <c r="Y7" s="239">
        <v>1</v>
      </c>
      <c r="Z7" s="239">
        <v>1</v>
      </c>
      <c r="AB7" s="239">
        <v>1</v>
      </c>
      <c r="AF7" s="239" t="s">
        <v>3907</v>
      </c>
      <c r="AG7" s="239">
        <v>7</v>
      </c>
      <c r="AH7" s="239">
        <v>2</v>
      </c>
      <c r="AI7" s="239">
        <v>4</v>
      </c>
      <c r="AJ7" s="239">
        <v>1</v>
      </c>
      <c r="AK7" s="239">
        <v>5</v>
      </c>
      <c r="AL7" s="239">
        <v>68</v>
      </c>
      <c r="AM7" s="239" t="s">
        <v>374</v>
      </c>
      <c r="AT7" s="239">
        <v>2</v>
      </c>
      <c r="AX7" s="239">
        <v>2</v>
      </c>
      <c r="AY7" s="239">
        <v>2</v>
      </c>
      <c r="AZ7" s="239">
        <v>1</v>
      </c>
      <c r="BA7" s="239">
        <v>4</v>
      </c>
      <c r="BB7" s="239">
        <v>23</v>
      </c>
      <c r="BC7" s="239" t="s">
        <v>374</v>
      </c>
      <c r="BJ7" s="239">
        <v>2</v>
      </c>
      <c r="CT7" s="239">
        <v>446208</v>
      </c>
      <c r="CU7" s="239">
        <v>4974910</v>
      </c>
      <c r="CV7" s="239">
        <v>44.925583699999997</v>
      </c>
      <c r="CW7" s="239">
        <v>-93.681622899999994</v>
      </c>
      <c r="CX7" s="239" t="s">
        <v>379</v>
      </c>
    </row>
    <row r="8" spans="1:103" x14ac:dyDescent="0.25">
      <c r="A8" s="239">
        <v>10796915</v>
      </c>
      <c r="B8" s="239">
        <v>4</v>
      </c>
      <c r="C8" s="239">
        <v>44</v>
      </c>
      <c r="D8" s="239">
        <v>2.5009999999999999</v>
      </c>
      <c r="E8" s="239">
        <v>27</v>
      </c>
      <c r="F8" s="239" t="s">
        <v>2871</v>
      </c>
      <c r="H8" s="239" t="s">
        <v>374</v>
      </c>
      <c r="I8" s="239">
        <v>25</v>
      </c>
      <c r="K8" s="239" t="s">
        <v>3916</v>
      </c>
      <c r="L8" s="239">
        <v>121450091</v>
      </c>
      <c r="M8" s="239">
        <v>5</v>
      </c>
      <c r="N8" s="239">
        <v>24</v>
      </c>
      <c r="O8" s="239">
        <v>2012</v>
      </c>
      <c r="P8" s="239" t="s">
        <v>416</v>
      </c>
      <c r="Q8" s="239">
        <v>11</v>
      </c>
      <c r="R8" s="239" t="s">
        <v>393</v>
      </c>
      <c r="S8" s="239">
        <v>5</v>
      </c>
      <c r="T8" s="239">
        <v>0</v>
      </c>
      <c r="U8" s="239">
        <v>2</v>
      </c>
      <c r="W8" s="239">
        <v>10</v>
      </c>
      <c r="X8" s="239">
        <v>4</v>
      </c>
      <c r="Y8" s="239">
        <v>1</v>
      </c>
      <c r="Z8" s="239">
        <v>3</v>
      </c>
      <c r="AA8" s="239">
        <v>2</v>
      </c>
      <c r="AB8" s="239">
        <v>2</v>
      </c>
      <c r="AC8" s="239">
        <v>98</v>
      </c>
      <c r="AD8" s="239" t="s">
        <v>3917</v>
      </c>
      <c r="AE8" s="239" t="s">
        <v>3918</v>
      </c>
      <c r="AF8" s="239" t="s">
        <v>3907</v>
      </c>
      <c r="AG8" s="239">
        <v>90</v>
      </c>
      <c r="AH8" s="239">
        <v>0</v>
      </c>
      <c r="AI8" s="239">
        <v>2</v>
      </c>
      <c r="AJ8" s="239">
        <v>1</v>
      </c>
      <c r="AL8" s="239">
        <v>40</v>
      </c>
      <c r="AM8" s="239" t="s">
        <v>374</v>
      </c>
      <c r="AN8" s="239">
        <v>5</v>
      </c>
      <c r="AO8" s="239">
        <v>2</v>
      </c>
      <c r="AP8" s="239">
        <v>1</v>
      </c>
      <c r="AQ8" s="239">
        <v>26</v>
      </c>
      <c r="AT8" s="239">
        <v>2</v>
      </c>
      <c r="AU8" s="239">
        <v>30</v>
      </c>
      <c r="AV8" s="239">
        <v>11</v>
      </c>
      <c r="AW8" s="239">
        <v>21</v>
      </c>
      <c r="AX8" s="239">
        <v>2</v>
      </c>
      <c r="AY8" s="239">
        <v>1</v>
      </c>
      <c r="AZ8" s="239">
        <v>5</v>
      </c>
      <c r="BA8" s="239">
        <v>21</v>
      </c>
      <c r="BB8" s="239">
        <v>34</v>
      </c>
      <c r="BC8" s="239" t="s">
        <v>384</v>
      </c>
      <c r="BD8" s="239">
        <v>5</v>
      </c>
      <c r="BE8" s="239">
        <v>1</v>
      </c>
      <c r="BF8" s="239">
        <v>1</v>
      </c>
      <c r="BJ8" s="239">
        <v>2</v>
      </c>
      <c r="BK8" s="239">
        <v>30</v>
      </c>
      <c r="BL8" s="239">
        <v>11</v>
      </c>
      <c r="BM8" s="239">
        <v>21</v>
      </c>
      <c r="CT8" s="239">
        <v>446208</v>
      </c>
      <c r="CU8" s="239">
        <v>4974910</v>
      </c>
      <c r="CV8" s="239">
        <v>44.925583699999997</v>
      </c>
      <c r="CW8" s="239">
        <v>-93.681622899999994</v>
      </c>
      <c r="CX8" s="239" t="s">
        <v>379</v>
      </c>
      <c r="CY8" s="239" t="s">
        <v>3919</v>
      </c>
    </row>
    <row r="9" spans="1:103" x14ac:dyDescent="0.25">
      <c r="A9" s="239">
        <v>10800499</v>
      </c>
      <c r="B9" s="239">
        <v>4</v>
      </c>
      <c r="C9" s="239">
        <v>44</v>
      </c>
      <c r="D9" s="239">
        <v>2.5009999999999999</v>
      </c>
      <c r="E9" s="239">
        <v>27</v>
      </c>
      <c r="F9" s="239" t="s">
        <v>2871</v>
      </c>
      <c r="H9" s="239" t="s">
        <v>374</v>
      </c>
      <c r="I9" s="239">
        <v>25</v>
      </c>
      <c r="K9" s="239">
        <v>19694</v>
      </c>
      <c r="L9" s="239">
        <v>122060046</v>
      </c>
      <c r="M9" s="239">
        <v>7</v>
      </c>
      <c r="N9" s="239">
        <v>23</v>
      </c>
      <c r="O9" s="239">
        <v>2012</v>
      </c>
      <c r="P9" s="239" t="s">
        <v>381</v>
      </c>
      <c r="Q9" s="239">
        <v>15</v>
      </c>
      <c r="S9" s="239">
        <v>5</v>
      </c>
      <c r="T9" s="239">
        <v>0</v>
      </c>
      <c r="U9" s="239">
        <v>2</v>
      </c>
      <c r="V9" s="239">
        <v>90</v>
      </c>
      <c r="W9" s="239">
        <v>10</v>
      </c>
      <c r="X9" s="239">
        <v>10</v>
      </c>
      <c r="Y9" s="239">
        <v>1</v>
      </c>
      <c r="Z9" s="239">
        <v>2</v>
      </c>
      <c r="AB9" s="239">
        <v>1</v>
      </c>
      <c r="AC9" s="239">
        <v>98</v>
      </c>
      <c r="AD9" s="239" t="s">
        <v>3920</v>
      </c>
      <c r="AE9" s="239" t="s">
        <v>3921</v>
      </c>
      <c r="AF9" s="239" t="s">
        <v>3907</v>
      </c>
      <c r="AG9" s="239">
        <v>90</v>
      </c>
      <c r="AH9" s="239">
        <v>2</v>
      </c>
      <c r="AI9" s="239">
        <v>2</v>
      </c>
      <c r="AJ9" s="239">
        <v>1</v>
      </c>
      <c r="AK9" s="239">
        <v>7</v>
      </c>
      <c r="AL9" s="239">
        <v>18</v>
      </c>
      <c r="AM9" s="239" t="s">
        <v>384</v>
      </c>
      <c r="AN9" s="239">
        <v>5</v>
      </c>
      <c r="AO9" s="239">
        <v>2</v>
      </c>
      <c r="AS9" s="239">
        <v>7</v>
      </c>
      <c r="AT9" s="239">
        <v>2</v>
      </c>
      <c r="AU9" s="239">
        <v>30</v>
      </c>
      <c r="AV9" s="239">
        <v>11</v>
      </c>
      <c r="AW9" s="239">
        <v>20</v>
      </c>
      <c r="AX9" s="239">
        <v>2</v>
      </c>
      <c r="AY9" s="239">
        <v>2</v>
      </c>
      <c r="AZ9" s="239">
        <v>3</v>
      </c>
      <c r="BA9" s="239">
        <v>21</v>
      </c>
      <c r="BB9" s="239">
        <v>53</v>
      </c>
      <c r="BC9" s="239" t="s">
        <v>384</v>
      </c>
      <c r="BD9" s="239">
        <v>5</v>
      </c>
      <c r="BE9" s="239">
        <v>1</v>
      </c>
      <c r="BI9" s="239">
        <v>7</v>
      </c>
      <c r="BJ9" s="239">
        <v>2</v>
      </c>
      <c r="BK9" s="239">
        <v>30</v>
      </c>
      <c r="BL9" s="239">
        <v>11</v>
      </c>
      <c r="BM9" s="239">
        <v>20</v>
      </c>
      <c r="CT9" s="239">
        <v>446208</v>
      </c>
      <c r="CU9" s="239">
        <v>4974910</v>
      </c>
      <c r="CV9" s="239">
        <v>44.925583699999997</v>
      </c>
      <c r="CW9" s="239">
        <v>-93.681622899999994</v>
      </c>
      <c r="CX9" s="239" t="s">
        <v>379</v>
      </c>
      <c r="CY9" s="239" t="s">
        <v>3922</v>
      </c>
    </row>
    <row r="10" spans="1:103" x14ac:dyDescent="0.25">
      <c r="A10" s="239">
        <v>10885192</v>
      </c>
      <c r="B10" s="239">
        <v>4</v>
      </c>
      <c r="C10" s="239">
        <v>44</v>
      </c>
      <c r="D10" s="239">
        <v>2.5009999999999999</v>
      </c>
      <c r="E10" s="239">
        <v>27</v>
      </c>
      <c r="F10" s="239" t="s">
        <v>2871</v>
      </c>
      <c r="H10" s="239" t="s">
        <v>374</v>
      </c>
      <c r="I10" s="239">
        <v>25</v>
      </c>
      <c r="K10" s="239">
        <v>13011195</v>
      </c>
      <c r="L10" s="239">
        <v>132230062</v>
      </c>
      <c r="M10" s="239">
        <v>8</v>
      </c>
      <c r="N10" s="239">
        <v>11</v>
      </c>
      <c r="O10" s="239">
        <v>2013</v>
      </c>
      <c r="P10" s="239" t="s">
        <v>389</v>
      </c>
      <c r="Q10" s="239">
        <v>12</v>
      </c>
      <c r="S10" s="239">
        <v>4</v>
      </c>
      <c r="T10" s="239">
        <v>0</v>
      </c>
      <c r="U10" s="239">
        <v>2</v>
      </c>
      <c r="V10" s="239">
        <v>5</v>
      </c>
      <c r="W10" s="239">
        <v>10</v>
      </c>
      <c r="X10" s="239">
        <v>3</v>
      </c>
      <c r="Y10" s="239">
        <v>1</v>
      </c>
      <c r="Z10" s="239">
        <v>1</v>
      </c>
      <c r="AB10" s="239">
        <v>1</v>
      </c>
      <c r="AC10" s="239">
        <v>98</v>
      </c>
      <c r="AD10" s="239" t="s">
        <v>3923</v>
      </c>
      <c r="AE10" s="239" t="s">
        <v>3924</v>
      </c>
      <c r="AF10" s="239" t="s">
        <v>3907</v>
      </c>
      <c r="AG10" s="239">
        <v>10</v>
      </c>
      <c r="AH10" s="239">
        <v>2</v>
      </c>
      <c r="AI10" s="239">
        <v>4</v>
      </c>
      <c r="AJ10" s="239">
        <v>3</v>
      </c>
      <c r="AK10" s="239">
        <v>21</v>
      </c>
      <c r="AL10" s="239">
        <v>37</v>
      </c>
      <c r="AM10" s="239" t="s">
        <v>384</v>
      </c>
      <c r="AN10" s="239">
        <v>5</v>
      </c>
      <c r="AS10" s="239">
        <v>7</v>
      </c>
      <c r="AT10" s="239">
        <v>2</v>
      </c>
      <c r="AU10" s="239">
        <v>30</v>
      </c>
      <c r="AV10" s="239">
        <v>11</v>
      </c>
      <c r="AW10" s="239">
        <v>21</v>
      </c>
      <c r="AX10" s="239">
        <v>2</v>
      </c>
      <c r="AY10" s="239">
        <v>2</v>
      </c>
      <c r="AZ10" s="239">
        <v>1</v>
      </c>
      <c r="BA10" s="239">
        <v>24</v>
      </c>
      <c r="BB10" s="239">
        <v>26</v>
      </c>
      <c r="BC10" s="239" t="s">
        <v>384</v>
      </c>
      <c r="BD10" s="239">
        <v>5</v>
      </c>
      <c r="BE10" s="239">
        <v>2</v>
      </c>
      <c r="BI10" s="239">
        <v>7</v>
      </c>
      <c r="BJ10" s="239">
        <v>2</v>
      </c>
      <c r="BK10" s="239">
        <v>30</v>
      </c>
      <c r="BL10" s="239">
        <v>11</v>
      </c>
      <c r="BM10" s="239">
        <v>21</v>
      </c>
      <c r="CT10" s="239">
        <v>446208</v>
      </c>
      <c r="CU10" s="239">
        <v>4974910</v>
      </c>
      <c r="CV10" s="239">
        <v>44.925583699999997</v>
      </c>
      <c r="CW10" s="239">
        <v>-93.681622899999994</v>
      </c>
      <c r="CX10" s="239" t="s">
        <v>379</v>
      </c>
      <c r="CY10" s="239" t="s">
        <v>3925</v>
      </c>
    </row>
    <row r="11" spans="1:103" x14ac:dyDescent="0.25">
      <c r="A11" s="239">
        <v>11027102</v>
      </c>
      <c r="B11" s="239">
        <v>4</v>
      </c>
      <c r="C11" s="239">
        <v>44</v>
      </c>
      <c r="D11" s="239">
        <v>2.5009999999999999</v>
      </c>
      <c r="E11" s="239">
        <v>27</v>
      </c>
      <c r="F11" s="239" t="s">
        <v>2871</v>
      </c>
      <c r="H11" s="239" t="s">
        <v>374</v>
      </c>
      <c r="I11" s="239">
        <v>25</v>
      </c>
      <c r="K11" s="239" t="s">
        <v>3926</v>
      </c>
      <c r="L11" s="239">
        <v>150430235</v>
      </c>
      <c r="M11" s="239">
        <v>2</v>
      </c>
      <c r="N11" s="239">
        <v>12</v>
      </c>
      <c r="O11" s="239">
        <v>2015</v>
      </c>
      <c r="P11" s="239" t="s">
        <v>416</v>
      </c>
      <c r="Q11" s="239">
        <v>14</v>
      </c>
      <c r="S11" s="239">
        <v>5</v>
      </c>
      <c r="T11" s="239">
        <v>0</v>
      </c>
      <c r="U11" s="239">
        <v>2</v>
      </c>
      <c r="V11" s="239">
        <v>1</v>
      </c>
      <c r="W11" s="239">
        <v>10</v>
      </c>
      <c r="X11" s="239">
        <v>3</v>
      </c>
      <c r="Y11" s="239">
        <v>1</v>
      </c>
      <c r="Z11" s="239">
        <v>1</v>
      </c>
      <c r="AA11" s="239">
        <v>1</v>
      </c>
      <c r="AB11" s="239">
        <v>1</v>
      </c>
      <c r="AC11" s="239">
        <v>98</v>
      </c>
      <c r="AD11" s="239" t="s">
        <v>1469</v>
      </c>
      <c r="AE11" s="239" t="s">
        <v>3927</v>
      </c>
      <c r="AF11" s="239" t="s">
        <v>3907</v>
      </c>
      <c r="AG11" s="239">
        <v>7</v>
      </c>
      <c r="AH11" s="239">
        <v>2</v>
      </c>
      <c r="AI11" s="239">
        <v>2</v>
      </c>
      <c r="AJ11" s="239">
        <v>1</v>
      </c>
      <c r="AK11" s="239">
        <v>8</v>
      </c>
      <c r="AL11" s="239">
        <v>25</v>
      </c>
      <c r="AM11" s="239" t="s">
        <v>374</v>
      </c>
      <c r="AN11" s="239">
        <v>5</v>
      </c>
      <c r="AO11" s="239">
        <v>1</v>
      </c>
      <c r="AP11" s="239">
        <v>1</v>
      </c>
      <c r="AS11" s="239">
        <v>7</v>
      </c>
      <c r="AT11" s="239">
        <v>2</v>
      </c>
      <c r="AU11" s="239">
        <v>35</v>
      </c>
      <c r="AV11" s="239">
        <v>11</v>
      </c>
      <c r="AW11" s="239">
        <v>21</v>
      </c>
      <c r="AX11" s="239">
        <v>2</v>
      </c>
      <c r="AY11" s="239">
        <v>2</v>
      </c>
      <c r="AZ11" s="239">
        <v>1</v>
      </c>
      <c r="BA11" s="239">
        <v>8</v>
      </c>
      <c r="BB11" s="239">
        <v>18</v>
      </c>
      <c r="BC11" s="239" t="s">
        <v>384</v>
      </c>
      <c r="BD11" s="239">
        <v>5</v>
      </c>
      <c r="BE11" s="239">
        <v>9</v>
      </c>
      <c r="BF11" s="239">
        <v>15</v>
      </c>
      <c r="BI11" s="239">
        <v>7</v>
      </c>
      <c r="BJ11" s="239">
        <v>2</v>
      </c>
      <c r="BK11" s="239">
        <v>35</v>
      </c>
      <c r="BL11" s="239">
        <v>11</v>
      </c>
      <c r="BM11" s="239">
        <v>21</v>
      </c>
      <c r="CT11" s="239">
        <v>446208</v>
      </c>
      <c r="CU11" s="239">
        <v>4974910</v>
      </c>
      <c r="CV11" s="239">
        <v>44.925583699999997</v>
      </c>
      <c r="CW11" s="239">
        <v>-93.681622899999994</v>
      </c>
      <c r="CX11" s="239" t="s">
        <v>379</v>
      </c>
      <c r="CY11" s="239" t="s">
        <v>3928</v>
      </c>
    </row>
    <row r="12" spans="1:103" x14ac:dyDescent="0.25">
      <c r="A12" s="239">
        <v>11039767</v>
      </c>
      <c r="B12" s="239">
        <v>4</v>
      </c>
      <c r="C12" s="239">
        <v>44</v>
      </c>
      <c r="D12" s="239">
        <v>2.5009999999999999</v>
      </c>
      <c r="E12" s="239">
        <v>27</v>
      </c>
      <c r="F12" s="239" t="s">
        <v>2871</v>
      </c>
      <c r="H12" s="239" t="s">
        <v>374</v>
      </c>
      <c r="I12" s="239">
        <v>25</v>
      </c>
      <c r="K12" s="239" t="s">
        <v>3929</v>
      </c>
      <c r="L12" s="239">
        <v>151200137</v>
      </c>
      <c r="M12" s="239">
        <v>4</v>
      </c>
      <c r="N12" s="239">
        <v>29</v>
      </c>
      <c r="O12" s="239">
        <v>2015</v>
      </c>
      <c r="P12" s="239" t="s">
        <v>375</v>
      </c>
      <c r="Q12" s="239">
        <v>19</v>
      </c>
      <c r="R12" s="239" t="s">
        <v>207</v>
      </c>
      <c r="S12" s="239">
        <v>5</v>
      </c>
      <c r="T12" s="239">
        <v>0</v>
      </c>
      <c r="U12" s="239">
        <v>2</v>
      </c>
      <c r="V12" s="239">
        <v>98</v>
      </c>
      <c r="W12" s="239">
        <v>10</v>
      </c>
      <c r="X12" s="239">
        <v>4</v>
      </c>
      <c r="Y12" s="239">
        <v>1</v>
      </c>
      <c r="Z12" s="239">
        <v>1</v>
      </c>
      <c r="AB12" s="239">
        <v>1</v>
      </c>
      <c r="AC12" s="239">
        <v>98</v>
      </c>
      <c r="AD12" s="239" t="s">
        <v>3917</v>
      </c>
      <c r="AE12" s="239" t="s">
        <v>3918</v>
      </c>
      <c r="AF12" s="239" t="s">
        <v>3907</v>
      </c>
      <c r="AG12" s="239">
        <v>90</v>
      </c>
      <c r="AH12" s="239">
        <v>2</v>
      </c>
      <c r="AI12" s="239">
        <v>2</v>
      </c>
      <c r="AJ12" s="239">
        <v>3</v>
      </c>
      <c r="AK12" s="239">
        <v>21</v>
      </c>
      <c r="AL12" s="239">
        <v>19</v>
      </c>
      <c r="AM12" s="239" t="s">
        <v>384</v>
      </c>
      <c r="AN12" s="239">
        <v>5</v>
      </c>
      <c r="AO12" s="239">
        <v>1</v>
      </c>
      <c r="AS12" s="239">
        <v>7</v>
      </c>
      <c r="AT12" s="239">
        <v>2</v>
      </c>
      <c r="AU12" s="239">
        <v>30</v>
      </c>
      <c r="AV12" s="239">
        <v>11</v>
      </c>
      <c r="AW12" s="239">
        <v>21</v>
      </c>
      <c r="AX12" s="239">
        <v>0</v>
      </c>
      <c r="AY12" s="239">
        <v>4</v>
      </c>
      <c r="AZ12" s="239">
        <v>2</v>
      </c>
      <c r="BB12" s="239">
        <v>51</v>
      </c>
      <c r="BC12" s="239" t="s">
        <v>374</v>
      </c>
      <c r="BD12" s="239">
        <v>5</v>
      </c>
      <c r="BE12" s="239">
        <v>2</v>
      </c>
      <c r="BG12" s="239">
        <v>7</v>
      </c>
      <c r="BI12" s="239">
        <v>7</v>
      </c>
      <c r="BJ12" s="239">
        <v>2</v>
      </c>
      <c r="BK12" s="239">
        <v>30</v>
      </c>
      <c r="BL12" s="239">
        <v>11</v>
      </c>
      <c r="BM12" s="239">
        <v>21</v>
      </c>
      <c r="CT12" s="239">
        <v>446208</v>
      </c>
      <c r="CU12" s="239">
        <v>4974910</v>
      </c>
      <c r="CV12" s="239">
        <v>44.925583699999997</v>
      </c>
      <c r="CW12" s="239">
        <v>-93.681622899999994</v>
      </c>
      <c r="CX12" s="239" t="s">
        <v>379</v>
      </c>
      <c r="CY12" s="239" t="s">
        <v>3930</v>
      </c>
    </row>
    <row r="13" spans="1:103" x14ac:dyDescent="0.25">
      <c r="A13" s="239">
        <v>596449</v>
      </c>
      <c r="B13" s="239">
        <v>4</v>
      </c>
      <c r="C13" s="239">
        <v>110</v>
      </c>
      <c r="D13" s="239">
        <v>1.7000000000000001E-2</v>
      </c>
      <c r="E13" s="239">
        <v>27</v>
      </c>
      <c r="F13" s="239" t="s">
        <v>1214</v>
      </c>
      <c r="H13" s="239" t="s">
        <v>374</v>
      </c>
      <c r="I13" s="239">
        <v>25</v>
      </c>
      <c r="K13" s="239">
        <v>18002240</v>
      </c>
      <c r="M13" s="239">
        <v>5</v>
      </c>
      <c r="N13" s="239">
        <v>9</v>
      </c>
      <c r="O13" s="239">
        <v>2018</v>
      </c>
      <c r="P13" s="239" t="s">
        <v>375</v>
      </c>
      <c r="Q13" s="239">
        <v>19</v>
      </c>
      <c r="R13" s="239" t="s">
        <v>376</v>
      </c>
      <c r="S13" s="239">
        <v>5</v>
      </c>
      <c r="T13" s="239">
        <v>0</v>
      </c>
      <c r="U13" s="239">
        <v>1</v>
      </c>
      <c r="W13" s="239">
        <v>48</v>
      </c>
      <c r="X13" s="239">
        <v>4</v>
      </c>
      <c r="Y13" s="239">
        <v>1</v>
      </c>
      <c r="Z13" s="239">
        <v>1</v>
      </c>
      <c r="AB13" s="239">
        <v>1</v>
      </c>
      <c r="AC13" s="239">
        <v>98</v>
      </c>
      <c r="AD13" s="239" t="s">
        <v>3931</v>
      </c>
      <c r="AF13" s="239" t="s">
        <v>3932</v>
      </c>
      <c r="AG13" s="239">
        <v>3</v>
      </c>
      <c r="AH13" s="239">
        <v>2</v>
      </c>
      <c r="AI13" s="239">
        <v>2</v>
      </c>
      <c r="AJ13" s="239">
        <v>4</v>
      </c>
      <c r="AK13" s="239">
        <v>21</v>
      </c>
      <c r="AL13" s="239">
        <v>40</v>
      </c>
      <c r="AM13" s="239" t="s">
        <v>374</v>
      </c>
      <c r="AN13" s="239">
        <v>5</v>
      </c>
      <c r="AO13" s="239">
        <v>74</v>
      </c>
      <c r="AP13" s="239">
        <v>64</v>
      </c>
      <c r="AS13" s="239">
        <v>12</v>
      </c>
      <c r="AT13" s="239">
        <v>23</v>
      </c>
      <c r="AU13" s="239">
        <v>45</v>
      </c>
      <c r="AV13" s="239">
        <v>11</v>
      </c>
      <c r="AW13" s="239">
        <v>21</v>
      </c>
      <c r="CT13" s="239">
        <v>441046.77900084102</v>
      </c>
      <c r="CU13" s="239">
        <v>4973971.1693478804</v>
      </c>
      <c r="CV13" s="239">
        <v>44.916726560000001</v>
      </c>
      <c r="CW13" s="239">
        <v>-93.746910909999997</v>
      </c>
      <c r="CX13" s="239" t="s">
        <v>379</v>
      </c>
      <c r="CY13" s="239" t="s">
        <v>3933</v>
      </c>
    </row>
    <row r="14" spans="1:103" x14ac:dyDescent="0.25">
      <c r="A14" s="239">
        <v>10958105</v>
      </c>
      <c r="B14" s="239">
        <v>4</v>
      </c>
      <c r="C14" s="239">
        <v>110</v>
      </c>
      <c r="D14" s="239">
        <v>0.20100000000000001</v>
      </c>
      <c r="E14" s="239">
        <v>27</v>
      </c>
      <c r="F14" s="239" t="s">
        <v>1214</v>
      </c>
      <c r="H14" s="239" t="s">
        <v>374</v>
      </c>
      <c r="I14" s="239">
        <v>25</v>
      </c>
      <c r="K14" s="239">
        <v>14002368</v>
      </c>
      <c r="L14" s="239">
        <v>141400077</v>
      </c>
      <c r="M14" s="239">
        <v>5</v>
      </c>
      <c r="N14" s="239">
        <v>20</v>
      </c>
      <c r="O14" s="239">
        <v>2014</v>
      </c>
      <c r="P14" s="239" t="s">
        <v>391</v>
      </c>
      <c r="Q14" s="239">
        <v>8</v>
      </c>
      <c r="S14" s="239">
        <v>4</v>
      </c>
      <c r="T14" s="239">
        <v>0</v>
      </c>
      <c r="U14" s="239">
        <v>1</v>
      </c>
      <c r="V14" s="239">
        <v>90</v>
      </c>
      <c r="W14" s="239">
        <v>65</v>
      </c>
      <c r="X14" s="239">
        <v>2</v>
      </c>
      <c r="Y14" s="239">
        <v>1</v>
      </c>
      <c r="Z14" s="239">
        <v>2</v>
      </c>
      <c r="AA14" s="239">
        <v>2</v>
      </c>
      <c r="AB14" s="239">
        <v>2</v>
      </c>
      <c r="AC14" s="239">
        <v>98</v>
      </c>
      <c r="AD14" s="239" t="s">
        <v>3934</v>
      </c>
      <c r="AE14" s="239" t="s">
        <v>3935</v>
      </c>
      <c r="AF14" s="239" t="s">
        <v>3932</v>
      </c>
      <c r="AG14" s="239">
        <v>3</v>
      </c>
      <c r="AH14" s="239">
        <v>2</v>
      </c>
      <c r="AI14" s="239">
        <v>3</v>
      </c>
      <c r="AJ14" s="239">
        <v>4</v>
      </c>
      <c r="AK14" s="239">
        <v>21</v>
      </c>
      <c r="AL14" s="239">
        <v>62</v>
      </c>
      <c r="AM14" s="239" t="s">
        <v>374</v>
      </c>
      <c r="AN14" s="239">
        <v>5</v>
      </c>
      <c r="AO14" s="239">
        <v>21</v>
      </c>
      <c r="AP14" s="239">
        <v>21</v>
      </c>
      <c r="AS14" s="239">
        <v>7</v>
      </c>
      <c r="AT14" s="239">
        <v>98</v>
      </c>
      <c r="AU14" s="239">
        <v>45</v>
      </c>
      <c r="AV14" s="239">
        <v>11</v>
      </c>
      <c r="AW14" s="239">
        <v>21</v>
      </c>
      <c r="CT14" s="239">
        <v>441344</v>
      </c>
      <c r="CU14" s="239">
        <v>4973964</v>
      </c>
      <c r="CV14" s="239">
        <v>44.916690000000003</v>
      </c>
      <c r="CW14" s="239">
        <v>-93.743148500000004</v>
      </c>
      <c r="CX14" s="239" t="s">
        <v>379</v>
      </c>
      <c r="CY14" s="239" t="s">
        <v>3936</v>
      </c>
    </row>
    <row r="15" spans="1:103" x14ac:dyDescent="0.25">
      <c r="A15" s="239">
        <v>10783850</v>
      </c>
      <c r="B15" s="239">
        <v>4</v>
      </c>
      <c r="C15" s="239">
        <v>110</v>
      </c>
      <c r="D15" s="239">
        <v>0.223</v>
      </c>
      <c r="E15" s="239">
        <v>27</v>
      </c>
      <c r="F15" s="239" t="s">
        <v>1214</v>
      </c>
      <c r="H15" s="239" t="s">
        <v>374</v>
      </c>
      <c r="I15" s="239">
        <v>25</v>
      </c>
      <c r="K15" s="239">
        <v>12000280</v>
      </c>
      <c r="L15" s="239">
        <v>120200084</v>
      </c>
      <c r="M15" s="239">
        <v>1</v>
      </c>
      <c r="N15" s="239">
        <v>20</v>
      </c>
      <c r="O15" s="239">
        <v>2012</v>
      </c>
      <c r="P15" s="239" t="s">
        <v>383</v>
      </c>
      <c r="Q15" s="239">
        <v>7</v>
      </c>
      <c r="S15" s="239">
        <v>5</v>
      </c>
      <c r="T15" s="239">
        <v>0</v>
      </c>
      <c r="U15" s="239">
        <v>1</v>
      </c>
      <c r="V15" s="239">
        <v>7</v>
      </c>
      <c r="W15" s="239">
        <v>69</v>
      </c>
      <c r="X15" s="239">
        <v>2</v>
      </c>
      <c r="Y15" s="239">
        <v>1</v>
      </c>
      <c r="Z15" s="239">
        <v>4</v>
      </c>
      <c r="AB15" s="239">
        <v>5</v>
      </c>
      <c r="AC15" s="239">
        <v>98</v>
      </c>
      <c r="AD15" s="239" t="s">
        <v>3937</v>
      </c>
      <c r="AE15" s="239" t="s">
        <v>2873</v>
      </c>
      <c r="AF15" s="239" t="s">
        <v>3932</v>
      </c>
      <c r="AG15" s="239">
        <v>3</v>
      </c>
      <c r="AH15" s="239">
        <v>2</v>
      </c>
      <c r="AI15" s="239">
        <v>3</v>
      </c>
      <c r="AJ15" s="239">
        <v>2</v>
      </c>
      <c r="AK15" s="239">
        <v>21</v>
      </c>
      <c r="AL15" s="239">
        <v>17</v>
      </c>
      <c r="AM15" s="239" t="s">
        <v>374</v>
      </c>
      <c r="AN15" s="239">
        <v>5</v>
      </c>
      <c r="AO15" s="239">
        <v>3</v>
      </c>
      <c r="AP15" s="239">
        <v>16</v>
      </c>
      <c r="AS15" s="239">
        <v>7</v>
      </c>
      <c r="AT15" s="239">
        <v>98</v>
      </c>
      <c r="AU15" s="239">
        <v>40</v>
      </c>
      <c r="AV15" s="239">
        <v>10</v>
      </c>
      <c r="AW15" s="239">
        <v>20</v>
      </c>
      <c r="CT15" s="239">
        <v>441379</v>
      </c>
      <c r="CU15" s="239">
        <v>4973965</v>
      </c>
      <c r="CV15" s="239">
        <v>44.916696199999997</v>
      </c>
      <c r="CW15" s="239">
        <v>-93.742697500000006</v>
      </c>
      <c r="CX15" s="239" t="s">
        <v>379</v>
      </c>
      <c r="CY15" s="239" t="s">
        <v>3938</v>
      </c>
    </row>
    <row r="16" spans="1:103" x14ac:dyDescent="0.25">
      <c r="A16" s="239">
        <v>10755533</v>
      </c>
      <c r="B16" s="239">
        <v>4</v>
      </c>
      <c r="C16" s="239">
        <v>110</v>
      </c>
      <c r="D16" s="239">
        <v>0.443</v>
      </c>
      <c r="E16" s="239">
        <v>27</v>
      </c>
      <c r="F16" s="239" t="s">
        <v>1214</v>
      </c>
      <c r="H16" s="239" t="s">
        <v>374</v>
      </c>
      <c r="I16" s="239">
        <v>25</v>
      </c>
      <c r="K16" s="239">
        <v>487540</v>
      </c>
      <c r="L16" s="239">
        <v>113380218</v>
      </c>
      <c r="M16" s="239">
        <v>12</v>
      </c>
      <c r="N16" s="239">
        <v>3</v>
      </c>
      <c r="O16" s="239">
        <v>2011</v>
      </c>
      <c r="P16" s="239" t="s">
        <v>386</v>
      </c>
      <c r="Q16" s="239">
        <v>17</v>
      </c>
      <c r="R16" s="239" t="s">
        <v>376</v>
      </c>
      <c r="S16" s="239">
        <v>3</v>
      </c>
      <c r="T16" s="239">
        <v>0</v>
      </c>
      <c r="U16" s="239">
        <v>2</v>
      </c>
      <c r="V16" s="239">
        <v>90</v>
      </c>
      <c r="W16" s="239">
        <v>10</v>
      </c>
      <c r="X16" s="239">
        <v>2</v>
      </c>
      <c r="Y16" s="239">
        <v>4</v>
      </c>
      <c r="Z16" s="239">
        <v>4</v>
      </c>
      <c r="AA16" s="239">
        <v>5</v>
      </c>
      <c r="AB16" s="239">
        <v>5</v>
      </c>
      <c r="AC16" s="239">
        <v>98</v>
      </c>
      <c r="AD16" s="239" t="s">
        <v>2873</v>
      </c>
      <c r="AE16" s="239" t="s">
        <v>3939</v>
      </c>
      <c r="AF16" s="239" t="s">
        <v>3932</v>
      </c>
      <c r="AG16" s="239">
        <v>90</v>
      </c>
      <c r="AH16" s="239">
        <v>2</v>
      </c>
      <c r="AI16" s="239">
        <v>2</v>
      </c>
      <c r="AJ16" s="239">
        <v>4</v>
      </c>
      <c r="AK16" s="239">
        <v>21</v>
      </c>
      <c r="AL16" s="239">
        <v>43</v>
      </c>
      <c r="AM16" s="239" t="s">
        <v>384</v>
      </c>
      <c r="AN16" s="239">
        <v>5</v>
      </c>
      <c r="AO16" s="239">
        <v>1</v>
      </c>
      <c r="AS16" s="239">
        <v>7</v>
      </c>
      <c r="AT16" s="239">
        <v>98</v>
      </c>
      <c r="AU16" s="239">
        <v>30</v>
      </c>
      <c r="AV16" s="239">
        <v>10</v>
      </c>
      <c r="AW16" s="239">
        <v>20</v>
      </c>
      <c r="AX16" s="239">
        <v>2</v>
      </c>
      <c r="AY16" s="239">
        <v>1</v>
      </c>
      <c r="AZ16" s="239">
        <v>3</v>
      </c>
      <c r="BA16" s="239">
        <v>21</v>
      </c>
      <c r="BB16" s="239">
        <v>42</v>
      </c>
      <c r="BC16" s="239" t="s">
        <v>374</v>
      </c>
      <c r="BD16" s="239">
        <v>5</v>
      </c>
      <c r="BE16" s="239">
        <v>1</v>
      </c>
      <c r="BF16" s="239">
        <v>1</v>
      </c>
      <c r="BI16" s="239">
        <v>7</v>
      </c>
      <c r="BJ16" s="239">
        <v>98</v>
      </c>
      <c r="BK16" s="239">
        <v>30</v>
      </c>
      <c r="BL16" s="239">
        <v>10</v>
      </c>
      <c r="BM16" s="239">
        <v>20</v>
      </c>
      <c r="CT16" s="239">
        <v>441716</v>
      </c>
      <c r="CU16" s="239">
        <v>4974047</v>
      </c>
      <c r="CV16" s="239">
        <v>44.917465700000001</v>
      </c>
      <c r="CW16" s="239">
        <v>-93.738445999999996</v>
      </c>
      <c r="CX16" s="239" t="s">
        <v>379</v>
      </c>
      <c r="CY16" s="239" t="s">
        <v>3940</v>
      </c>
    </row>
    <row r="17" spans="1:103" x14ac:dyDescent="0.25">
      <c r="A17" s="239">
        <v>722818</v>
      </c>
      <c r="B17" s="239">
        <v>4</v>
      </c>
      <c r="C17" s="239">
        <v>110</v>
      </c>
      <c r="D17" s="239">
        <v>0.51900000000000002</v>
      </c>
      <c r="E17" s="239">
        <v>27</v>
      </c>
      <c r="F17" s="239" t="s">
        <v>1214</v>
      </c>
      <c r="H17" s="239" t="s">
        <v>374</v>
      </c>
      <c r="I17" s="239">
        <v>25</v>
      </c>
      <c r="K17" s="239">
        <v>19002407</v>
      </c>
      <c r="M17" s="239">
        <v>5</v>
      </c>
      <c r="N17" s="239">
        <v>28</v>
      </c>
      <c r="O17" s="239">
        <v>2019</v>
      </c>
      <c r="P17" s="239" t="s">
        <v>391</v>
      </c>
      <c r="Q17" s="239">
        <v>16</v>
      </c>
      <c r="R17" s="239" t="s">
        <v>393</v>
      </c>
      <c r="S17" s="239">
        <v>5</v>
      </c>
      <c r="T17" s="239">
        <v>0</v>
      </c>
      <c r="U17" s="239">
        <v>2</v>
      </c>
      <c r="V17" s="239">
        <v>13</v>
      </c>
      <c r="W17" s="239">
        <v>10</v>
      </c>
      <c r="X17" s="239">
        <v>3</v>
      </c>
      <c r="Y17" s="239">
        <v>1</v>
      </c>
      <c r="Z17" s="239">
        <v>1</v>
      </c>
      <c r="AB17" s="239">
        <v>1</v>
      </c>
      <c r="AC17" s="239">
        <v>98</v>
      </c>
      <c r="AD17" s="239" t="s">
        <v>3931</v>
      </c>
      <c r="AF17" s="239" t="s">
        <v>3932</v>
      </c>
      <c r="AG17" s="239">
        <v>7</v>
      </c>
      <c r="AH17" s="239">
        <v>2</v>
      </c>
      <c r="AI17" s="239">
        <v>2</v>
      </c>
      <c r="AJ17" s="239">
        <v>3</v>
      </c>
      <c r="AK17" s="239">
        <v>25</v>
      </c>
      <c r="AL17" s="239">
        <v>20</v>
      </c>
      <c r="AM17" s="239" t="s">
        <v>374</v>
      </c>
      <c r="AN17" s="239">
        <v>5</v>
      </c>
      <c r="AO17" s="239">
        <v>70</v>
      </c>
      <c r="AS17" s="239">
        <v>14</v>
      </c>
      <c r="AT17" s="239">
        <v>23</v>
      </c>
      <c r="AU17" s="239">
        <v>45</v>
      </c>
      <c r="AV17" s="239">
        <v>11</v>
      </c>
      <c r="AW17" s="239">
        <v>22</v>
      </c>
      <c r="AX17" s="239">
        <v>2</v>
      </c>
      <c r="AY17" s="239">
        <v>2</v>
      </c>
      <c r="AZ17" s="239">
        <v>3</v>
      </c>
      <c r="BA17" s="239">
        <v>21</v>
      </c>
      <c r="BB17" s="239">
        <v>21</v>
      </c>
      <c r="BC17" s="239" t="s">
        <v>374</v>
      </c>
      <c r="BD17" s="239">
        <v>5</v>
      </c>
      <c r="BE17" s="239">
        <v>1</v>
      </c>
      <c r="BI17" s="239">
        <v>14</v>
      </c>
      <c r="BJ17" s="239">
        <v>23</v>
      </c>
      <c r="BK17" s="239">
        <v>45</v>
      </c>
      <c r="BL17" s="239">
        <v>11</v>
      </c>
      <c r="BM17" s="239">
        <v>22</v>
      </c>
      <c r="CT17" s="239">
        <v>441826.21738299</v>
      </c>
      <c r="CU17" s="239">
        <v>4974101.8044567304</v>
      </c>
      <c r="CV17" s="239">
        <v>44.917966610000001</v>
      </c>
      <c r="CW17" s="239">
        <v>-93.737051629999996</v>
      </c>
      <c r="CX17" s="239" t="s">
        <v>379</v>
      </c>
      <c r="CY17" s="239" t="s">
        <v>3941</v>
      </c>
    </row>
    <row r="18" spans="1:103" x14ac:dyDescent="0.25">
      <c r="A18" s="239">
        <v>498686</v>
      </c>
      <c r="B18" s="239">
        <v>4</v>
      </c>
      <c r="C18" s="239">
        <v>110</v>
      </c>
      <c r="D18" s="239">
        <v>0.52</v>
      </c>
      <c r="E18" s="239">
        <v>27</v>
      </c>
      <c r="F18" s="239" t="s">
        <v>1214</v>
      </c>
      <c r="H18" s="239" t="s">
        <v>374</v>
      </c>
      <c r="I18" s="239">
        <v>25</v>
      </c>
      <c r="K18" s="239">
        <v>17004472</v>
      </c>
      <c r="M18" s="239">
        <v>9</v>
      </c>
      <c r="N18" s="239">
        <v>3</v>
      </c>
      <c r="O18" s="239">
        <v>2017</v>
      </c>
      <c r="P18" s="239" t="s">
        <v>389</v>
      </c>
      <c r="Q18" s="239">
        <v>12</v>
      </c>
      <c r="S18" s="239">
        <v>4</v>
      </c>
      <c r="T18" s="239">
        <v>0</v>
      </c>
      <c r="U18" s="239">
        <v>2</v>
      </c>
      <c r="V18" s="239">
        <v>5</v>
      </c>
      <c r="W18" s="239">
        <v>10</v>
      </c>
      <c r="X18" s="239">
        <v>3</v>
      </c>
      <c r="Y18" s="239">
        <v>1</v>
      </c>
      <c r="Z18" s="239">
        <v>1</v>
      </c>
      <c r="AB18" s="239">
        <v>1</v>
      </c>
      <c r="AC18" s="239">
        <v>98</v>
      </c>
      <c r="AD18" s="239" t="s">
        <v>3931</v>
      </c>
      <c r="AF18" s="239" t="s">
        <v>3932</v>
      </c>
      <c r="AG18" s="239">
        <v>10</v>
      </c>
      <c r="AH18" s="239">
        <v>2</v>
      </c>
      <c r="AI18" s="239">
        <v>2</v>
      </c>
      <c r="AJ18" s="239">
        <v>2</v>
      </c>
      <c r="AK18" s="239">
        <v>21</v>
      </c>
      <c r="AL18" s="239">
        <v>46</v>
      </c>
      <c r="AM18" s="239" t="s">
        <v>384</v>
      </c>
      <c r="AN18" s="239">
        <v>5</v>
      </c>
      <c r="AO18" s="239">
        <v>2</v>
      </c>
      <c r="AS18" s="239">
        <v>12</v>
      </c>
      <c r="AT18" s="239">
        <v>23</v>
      </c>
      <c r="AU18" s="239">
        <v>40</v>
      </c>
      <c r="AV18" s="239">
        <v>11</v>
      </c>
      <c r="AW18" s="239">
        <v>21</v>
      </c>
      <c r="AX18" s="239">
        <v>2</v>
      </c>
      <c r="AY18" s="239">
        <v>2</v>
      </c>
      <c r="AZ18" s="239">
        <v>3</v>
      </c>
      <c r="BA18" s="239">
        <v>21</v>
      </c>
      <c r="BB18" s="239">
        <v>65</v>
      </c>
      <c r="BC18" s="239" t="s">
        <v>384</v>
      </c>
      <c r="BD18" s="239">
        <v>5</v>
      </c>
      <c r="BE18" s="239">
        <v>1</v>
      </c>
      <c r="BI18" s="239">
        <v>12</v>
      </c>
      <c r="BJ18" s="239">
        <v>9</v>
      </c>
      <c r="BK18" s="239">
        <v>45</v>
      </c>
      <c r="BL18" s="239">
        <v>11</v>
      </c>
      <c r="BM18" s="239">
        <v>22</v>
      </c>
      <c r="CT18" s="239">
        <v>441828.33405389002</v>
      </c>
      <c r="CU18" s="239">
        <v>4974101.7198363999</v>
      </c>
      <c r="CV18" s="239">
        <v>44.917966020000001</v>
      </c>
      <c r="CW18" s="239">
        <v>-93.737024809999994</v>
      </c>
      <c r="CX18" s="239" t="s">
        <v>379</v>
      </c>
      <c r="CY18" s="239" t="s">
        <v>3942</v>
      </c>
    </row>
    <row r="19" spans="1:103" x14ac:dyDescent="0.25">
      <c r="A19" s="239">
        <v>10867330</v>
      </c>
      <c r="B19" s="239">
        <v>4</v>
      </c>
      <c r="C19" s="239">
        <v>110</v>
      </c>
      <c r="D19" s="239">
        <v>0.52300000000000002</v>
      </c>
      <c r="E19" s="239">
        <v>27</v>
      </c>
      <c r="F19" s="239" t="s">
        <v>1214</v>
      </c>
      <c r="H19" s="239" t="s">
        <v>374</v>
      </c>
      <c r="I19" s="239">
        <v>25</v>
      </c>
      <c r="K19" s="239">
        <v>13002450</v>
      </c>
      <c r="L19" s="239">
        <v>130530045</v>
      </c>
      <c r="M19" s="239">
        <v>2</v>
      </c>
      <c r="N19" s="239">
        <v>22</v>
      </c>
      <c r="O19" s="239">
        <v>2013</v>
      </c>
      <c r="P19" s="239" t="s">
        <v>383</v>
      </c>
      <c r="Q19" s="239">
        <v>6</v>
      </c>
      <c r="S19" s="239">
        <v>5</v>
      </c>
      <c r="T19" s="239">
        <v>0</v>
      </c>
      <c r="U19" s="239">
        <v>2</v>
      </c>
      <c r="V19" s="239">
        <v>11</v>
      </c>
      <c r="W19" s="239">
        <v>10</v>
      </c>
      <c r="X19" s="239">
        <v>4</v>
      </c>
      <c r="Y19" s="239">
        <v>1</v>
      </c>
      <c r="Z19" s="239">
        <v>4</v>
      </c>
      <c r="AB19" s="239">
        <v>4</v>
      </c>
      <c r="AC19" s="239">
        <v>98</v>
      </c>
      <c r="AD19" s="239" t="s">
        <v>3943</v>
      </c>
      <c r="AE19" s="239" t="s">
        <v>3944</v>
      </c>
      <c r="AF19" s="239" t="s">
        <v>3932</v>
      </c>
      <c r="AG19" s="239">
        <v>6</v>
      </c>
      <c r="AH19" s="239">
        <v>2</v>
      </c>
      <c r="AI19" s="239">
        <v>2</v>
      </c>
      <c r="AJ19" s="239">
        <v>5</v>
      </c>
      <c r="AK19" s="239">
        <v>21</v>
      </c>
      <c r="AL19" s="239">
        <v>29</v>
      </c>
      <c r="AM19" s="239" t="s">
        <v>374</v>
      </c>
      <c r="AN19" s="239">
        <v>5</v>
      </c>
      <c r="AO19" s="239">
        <v>3</v>
      </c>
      <c r="AS19" s="239">
        <v>7</v>
      </c>
      <c r="AT19" s="239">
        <v>98</v>
      </c>
      <c r="AU19" s="239">
        <v>30</v>
      </c>
      <c r="AV19" s="239">
        <v>10</v>
      </c>
      <c r="AW19" s="239">
        <v>20</v>
      </c>
      <c r="AX19" s="239">
        <v>2</v>
      </c>
      <c r="AY19" s="239">
        <v>2</v>
      </c>
      <c r="AZ19" s="239">
        <v>7</v>
      </c>
      <c r="BA19" s="239">
        <v>21</v>
      </c>
      <c r="BB19" s="239">
        <v>51</v>
      </c>
      <c r="BC19" s="239" t="s">
        <v>384</v>
      </c>
      <c r="BD19" s="239">
        <v>5</v>
      </c>
      <c r="BE19" s="239">
        <v>1</v>
      </c>
      <c r="BI19" s="239">
        <v>7</v>
      </c>
      <c r="BJ19" s="239">
        <v>98</v>
      </c>
      <c r="BK19" s="239">
        <v>30</v>
      </c>
      <c r="BL19" s="239">
        <v>10</v>
      </c>
      <c r="BM19" s="239">
        <v>20</v>
      </c>
      <c r="CT19" s="239">
        <v>441830</v>
      </c>
      <c r="CU19" s="239">
        <v>4974108</v>
      </c>
      <c r="CV19" s="239">
        <v>44.918018199999999</v>
      </c>
      <c r="CW19" s="239">
        <v>-93.737002000000004</v>
      </c>
      <c r="CX19" s="239" t="s">
        <v>379</v>
      </c>
      <c r="CY19" s="239" t="s">
        <v>3945</v>
      </c>
    </row>
    <row r="20" spans="1:103" x14ac:dyDescent="0.25">
      <c r="A20" s="239">
        <v>10871408</v>
      </c>
      <c r="B20" s="239">
        <v>4</v>
      </c>
      <c r="C20" s="239">
        <v>110</v>
      </c>
      <c r="D20" s="239">
        <v>0.52300000000000002</v>
      </c>
      <c r="E20" s="239">
        <v>27</v>
      </c>
      <c r="F20" s="239" t="s">
        <v>1214</v>
      </c>
      <c r="H20" s="239" t="s">
        <v>374</v>
      </c>
      <c r="I20" s="239">
        <v>25</v>
      </c>
      <c r="K20" s="239">
        <v>13001833</v>
      </c>
      <c r="L20" s="239">
        <v>131080294</v>
      </c>
      <c r="M20" s="239">
        <v>4</v>
      </c>
      <c r="N20" s="239">
        <v>18</v>
      </c>
      <c r="O20" s="239">
        <v>2013</v>
      </c>
      <c r="P20" s="239" t="s">
        <v>416</v>
      </c>
      <c r="Q20" s="239">
        <v>16</v>
      </c>
      <c r="S20" s="239">
        <v>5</v>
      </c>
      <c r="T20" s="239">
        <v>0</v>
      </c>
      <c r="U20" s="239">
        <v>1</v>
      </c>
      <c r="V20" s="239">
        <v>7</v>
      </c>
      <c r="W20" s="239">
        <v>32</v>
      </c>
      <c r="X20" s="239">
        <v>4</v>
      </c>
      <c r="Y20" s="239">
        <v>1</v>
      </c>
      <c r="Z20" s="239">
        <v>4</v>
      </c>
      <c r="AA20" s="239">
        <v>2</v>
      </c>
      <c r="AB20" s="239">
        <v>3</v>
      </c>
      <c r="AC20" s="239">
        <v>98</v>
      </c>
      <c r="AD20" s="239" t="s">
        <v>1294</v>
      </c>
      <c r="AE20" s="239" t="s">
        <v>3946</v>
      </c>
      <c r="AF20" s="239" t="s">
        <v>3932</v>
      </c>
      <c r="AG20" s="239">
        <v>3</v>
      </c>
      <c r="AH20" s="239">
        <v>2</v>
      </c>
      <c r="AI20" s="239">
        <v>2</v>
      </c>
      <c r="AJ20" s="239">
        <v>2</v>
      </c>
      <c r="AK20" s="239">
        <v>24</v>
      </c>
      <c r="AL20" s="239">
        <v>37</v>
      </c>
      <c r="AM20" s="239" t="s">
        <v>374</v>
      </c>
      <c r="AN20" s="239">
        <v>5</v>
      </c>
      <c r="AO20" s="239">
        <v>1</v>
      </c>
      <c r="AP20" s="239">
        <v>1</v>
      </c>
      <c r="AS20" s="239">
        <v>7</v>
      </c>
      <c r="AT20" s="239">
        <v>98</v>
      </c>
      <c r="AU20" s="239">
        <v>40</v>
      </c>
      <c r="AV20" s="239">
        <v>11</v>
      </c>
      <c r="AW20" s="239">
        <v>20</v>
      </c>
      <c r="CT20" s="239">
        <v>441830</v>
      </c>
      <c r="CU20" s="239">
        <v>4974108</v>
      </c>
      <c r="CV20" s="239">
        <v>44.918018199999999</v>
      </c>
      <c r="CW20" s="239">
        <v>-93.737002000000004</v>
      </c>
      <c r="CX20" s="239" t="s">
        <v>379</v>
      </c>
      <c r="CY20" s="239" t="s">
        <v>3947</v>
      </c>
    </row>
    <row r="21" spans="1:103" x14ac:dyDescent="0.25">
      <c r="A21" s="239">
        <v>525814</v>
      </c>
      <c r="B21" s="239">
        <v>4</v>
      </c>
      <c r="C21" s="239">
        <v>110</v>
      </c>
      <c r="D21" s="239">
        <v>0.52500000000000002</v>
      </c>
      <c r="E21" s="239">
        <v>27</v>
      </c>
      <c r="F21" s="239" t="s">
        <v>1214</v>
      </c>
      <c r="H21" s="239" t="s">
        <v>374</v>
      </c>
      <c r="I21" s="239">
        <v>25</v>
      </c>
      <c r="K21" s="239">
        <v>17006070</v>
      </c>
      <c r="M21" s="239">
        <v>12</v>
      </c>
      <c r="N21" s="239">
        <v>17</v>
      </c>
      <c r="O21" s="239">
        <v>2017</v>
      </c>
      <c r="P21" s="239" t="s">
        <v>389</v>
      </c>
      <c r="Q21" s="239">
        <v>8</v>
      </c>
      <c r="S21" s="239">
        <v>5</v>
      </c>
      <c r="T21" s="239">
        <v>0</v>
      </c>
      <c r="U21" s="239">
        <v>2</v>
      </c>
      <c r="V21" s="239">
        <v>90</v>
      </c>
      <c r="W21" s="239">
        <v>10</v>
      </c>
      <c r="X21" s="239">
        <v>3</v>
      </c>
      <c r="Y21" s="239">
        <v>1</v>
      </c>
      <c r="Z21" s="239">
        <v>2</v>
      </c>
      <c r="AB21" s="239">
        <v>1</v>
      </c>
      <c r="AC21" s="239">
        <v>98</v>
      </c>
      <c r="AD21" s="239" t="s">
        <v>3931</v>
      </c>
      <c r="AF21" s="239" t="s">
        <v>3932</v>
      </c>
      <c r="AG21" s="239">
        <v>90</v>
      </c>
      <c r="AH21" s="239">
        <v>2</v>
      </c>
      <c r="AI21" s="239">
        <v>2</v>
      </c>
      <c r="AJ21" s="239">
        <v>1</v>
      </c>
      <c r="AK21" s="239">
        <v>21</v>
      </c>
      <c r="AL21" s="239">
        <v>23</v>
      </c>
      <c r="AM21" s="239" t="s">
        <v>374</v>
      </c>
      <c r="AN21" s="239">
        <v>5</v>
      </c>
      <c r="AO21" s="239">
        <v>2</v>
      </c>
      <c r="AS21" s="239">
        <v>12</v>
      </c>
      <c r="AT21" s="239">
        <v>23</v>
      </c>
      <c r="AU21" s="239">
        <v>40</v>
      </c>
      <c r="AV21" s="239">
        <v>11</v>
      </c>
      <c r="AW21" s="239">
        <v>21</v>
      </c>
      <c r="AX21" s="239">
        <v>2</v>
      </c>
      <c r="AY21" s="239">
        <v>5</v>
      </c>
      <c r="AZ21" s="239">
        <v>4</v>
      </c>
      <c r="BA21" s="239">
        <v>21</v>
      </c>
      <c r="BB21" s="239">
        <v>39</v>
      </c>
      <c r="BC21" s="239" t="s">
        <v>384</v>
      </c>
      <c r="BD21" s="239">
        <v>5</v>
      </c>
      <c r="BE21" s="239">
        <v>1</v>
      </c>
      <c r="BI21" s="239">
        <v>12</v>
      </c>
      <c r="BJ21" s="239">
        <v>9</v>
      </c>
      <c r="BK21" s="239">
        <v>45</v>
      </c>
      <c r="BL21" s="239">
        <v>11</v>
      </c>
      <c r="BM21" s="239">
        <v>23</v>
      </c>
      <c r="CT21" s="239">
        <v>441832.56739569001</v>
      </c>
      <c r="CU21" s="239">
        <v>4974108.0698491</v>
      </c>
      <c r="CV21" s="239">
        <v>44.918023519999998</v>
      </c>
      <c r="CW21" s="239">
        <v>-93.736971909999994</v>
      </c>
      <c r="CX21" s="239" t="s">
        <v>379</v>
      </c>
      <c r="CY21" s="239" t="s">
        <v>3948</v>
      </c>
    </row>
    <row r="22" spans="1:103" x14ac:dyDescent="0.25">
      <c r="A22" s="239">
        <v>374909</v>
      </c>
      <c r="B22" s="239">
        <v>4</v>
      </c>
      <c r="C22" s="239">
        <v>110</v>
      </c>
      <c r="D22" s="239">
        <v>0.52700000000000002</v>
      </c>
      <c r="E22" s="239">
        <v>27</v>
      </c>
      <c r="F22" s="239" t="s">
        <v>1214</v>
      </c>
      <c r="H22" s="239" t="s">
        <v>374</v>
      </c>
      <c r="I22" s="239">
        <v>25</v>
      </c>
      <c r="K22" s="239">
        <v>16003765</v>
      </c>
      <c r="M22" s="239">
        <v>8</v>
      </c>
      <c r="N22" s="239">
        <v>28</v>
      </c>
      <c r="O22" s="239">
        <v>2016</v>
      </c>
      <c r="P22" s="239" t="s">
        <v>389</v>
      </c>
      <c r="Q22" s="239">
        <v>17</v>
      </c>
      <c r="R22" s="239" t="s">
        <v>393</v>
      </c>
      <c r="S22" s="239">
        <v>3</v>
      </c>
      <c r="T22" s="239">
        <v>0</v>
      </c>
      <c r="U22" s="239">
        <v>2</v>
      </c>
      <c r="W22" s="239">
        <v>34</v>
      </c>
      <c r="X22" s="239">
        <v>3</v>
      </c>
      <c r="Y22" s="239">
        <v>1</v>
      </c>
      <c r="Z22" s="239">
        <v>1</v>
      </c>
      <c r="AB22" s="239">
        <v>1</v>
      </c>
      <c r="AC22" s="239">
        <v>98</v>
      </c>
      <c r="AD22" s="239" t="s">
        <v>3931</v>
      </c>
      <c r="AF22" s="239" t="s">
        <v>3932</v>
      </c>
      <c r="AG22" s="239">
        <v>90</v>
      </c>
      <c r="AH22" s="239">
        <v>2</v>
      </c>
      <c r="AI22" s="239">
        <v>3</v>
      </c>
      <c r="AJ22" s="239">
        <v>2</v>
      </c>
      <c r="AK22" s="239">
        <v>21</v>
      </c>
      <c r="AL22" s="239">
        <v>16</v>
      </c>
      <c r="AM22" s="239" t="s">
        <v>374</v>
      </c>
      <c r="AN22" s="239">
        <v>5</v>
      </c>
      <c r="AO22" s="239">
        <v>2</v>
      </c>
      <c r="AS22" s="239">
        <v>12</v>
      </c>
      <c r="AT22" s="239">
        <v>23</v>
      </c>
      <c r="AU22" s="239">
        <v>40</v>
      </c>
      <c r="AV22" s="239">
        <v>11</v>
      </c>
      <c r="AW22" s="239">
        <v>22</v>
      </c>
      <c r="AX22" s="239">
        <v>2</v>
      </c>
      <c r="AY22" s="239">
        <v>31</v>
      </c>
      <c r="AZ22" s="239">
        <v>3</v>
      </c>
      <c r="BA22" s="239">
        <v>21</v>
      </c>
      <c r="BB22" s="239">
        <v>54</v>
      </c>
      <c r="BC22" s="239" t="s">
        <v>374</v>
      </c>
      <c r="BD22" s="239">
        <v>5</v>
      </c>
      <c r="BE22" s="239">
        <v>1</v>
      </c>
      <c r="BI22" s="239">
        <v>12</v>
      </c>
      <c r="BJ22" s="239">
        <v>9</v>
      </c>
      <c r="BK22" s="239">
        <v>45</v>
      </c>
      <c r="BL22" s="239">
        <v>11</v>
      </c>
      <c r="BM22" s="239">
        <v>22</v>
      </c>
      <c r="CT22" s="239">
        <v>441836.31208252901</v>
      </c>
      <c r="CU22" s="239">
        <v>4974108.9226049203</v>
      </c>
      <c r="CV22" s="239">
        <v>44.918031499999998</v>
      </c>
      <c r="CW22" s="239">
        <v>-93.736924560000006</v>
      </c>
      <c r="CX22" s="239" t="s">
        <v>379</v>
      </c>
      <c r="CY22" s="239" t="s">
        <v>3949</v>
      </c>
    </row>
    <row r="23" spans="1:103" x14ac:dyDescent="0.25">
      <c r="A23" s="239">
        <v>10955888</v>
      </c>
      <c r="B23" s="239">
        <v>4</v>
      </c>
      <c r="C23" s="239">
        <v>110</v>
      </c>
      <c r="D23" s="239">
        <v>0.56000000000000005</v>
      </c>
      <c r="E23" s="239">
        <v>27</v>
      </c>
      <c r="F23" s="239" t="s">
        <v>1214</v>
      </c>
      <c r="H23" s="239" t="s">
        <v>374</v>
      </c>
      <c r="I23" s="239">
        <v>25</v>
      </c>
      <c r="K23" s="239">
        <v>14004166</v>
      </c>
      <c r="L23" s="239">
        <v>140990023</v>
      </c>
      <c r="M23" s="239">
        <v>4</v>
      </c>
      <c r="N23" s="239">
        <v>8</v>
      </c>
      <c r="O23" s="239">
        <v>2014</v>
      </c>
      <c r="P23" s="239" t="s">
        <v>391</v>
      </c>
      <c r="Q23" s="239">
        <v>12</v>
      </c>
      <c r="S23" s="239">
        <v>2</v>
      </c>
      <c r="T23" s="239">
        <v>0</v>
      </c>
      <c r="U23" s="239">
        <v>2</v>
      </c>
      <c r="V23" s="239">
        <v>8</v>
      </c>
      <c r="W23" s="239">
        <v>10</v>
      </c>
      <c r="X23" s="239">
        <v>2</v>
      </c>
      <c r="Y23" s="239">
        <v>1</v>
      </c>
      <c r="Z23" s="239">
        <v>1</v>
      </c>
      <c r="AB23" s="239">
        <v>1</v>
      </c>
      <c r="AC23" s="239">
        <v>98</v>
      </c>
      <c r="AD23" s="239" t="s">
        <v>3923</v>
      </c>
      <c r="AE23" s="239" t="s">
        <v>3939</v>
      </c>
      <c r="AF23" s="239" t="s">
        <v>3932</v>
      </c>
      <c r="AG23" s="239">
        <v>8</v>
      </c>
      <c r="AH23" s="239">
        <v>2</v>
      </c>
      <c r="AI23" s="239">
        <v>2</v>
      </c>
      <c r="AJ23" s="239">
        <v>4</v>
      </c>
      <c r="AK23" s="239">
        <v>22</v>
      </c>
      <c r="AL23" s="239">
        <v>59</v>
      </c>
      <c r="AM23" s="239" t="s">
        <v>374</v>
      </c>
      <c r="AN23" s="239">
        <v>90</v>
      </c>
      <c r="AO23" s="239">
        <v>21</v>
      </c>
      <c r="AP23" s="239">
        <v>6</v>
      </c>
      <c r="AS23" s="239">
        <v>7</v>
      </c>
      <c r="AT23" s="239">
        <v>98</v>
      </c>
      <c r="AU23" s="239">
        <v>30</v>
      </c>
      <c r="AV23" s="239">
        <v>10</v>
      </c>
      <c r="AW23" s="239">
        <v>20</v>
      </c>
      <c r="AX23" s="239">
        <v>2</v>
      </c>
      <c r="AY23" s="239">
        <v>4</v>
      </c>
      <c r="AZ23" s="239">
        <v>3</v>
      </c>
      <c r="BA23" s="239">
        <v>21</v>
      </c>
      <c r="BB23" s="239">
        <v>41</v>
      </c>
      <c r="BC23" s="239" t="s">
        <v>384</v>
      </c>
      <c r="BD23" s="239">
        <v>5</v>
      </c>
      <c r="BE23" s="239">
        <v>1</v>
      </c>
      <c r="BI23" s="239">
        <v>7</v>
      </c>
      <c r="BJ23" s="239">
        <v>98</v>
      </c>
      <c r="BK23" s="239">
        <v>30</v>
      </c>
      <c r="BL23" s="239">
        <v>10</v>
      </c>
      <c r="BM23" s="239">
        <v>20</v>
      </c>
      <c r="CT23" s="239">
        <v>441883</v>
      </c>
      <c r="CU23" s="239">
        <v>4974133</v>
      </c>
      <c r="CV23" s="239">
        <v>44.918256100000001</v>
      </c>
      <c r="CW23" s="239">
        <v>-93.736334099999993</v>
      </c>
      <c r="CX23" s="239" t="s">
        <v>379</v>
      </c>
      <c r="CY23" s="239" t="s">
        <v>3950</v>
      </c>
    </row>
    <row r="24" spans="1:103" x14ac:dyDescent="0.25">
      <c r="A24" s="239">
        <v>10869530</v>
      </c>
      <c r="B24" s="239">
        <v>4</v>
      </c>
      <c r="C24" s="239">
        <v>110</v>
      </c>
      <c r="D24" s="239">
        <v>0.88400000000000001</v>
      </c>
      <c r="E24" s="239">
        <v>27</v>
      </c>
      <c r="F24" s="239" t="s">
        <v>1214</v>
      </c>
      <c r="H24" s="239" t="s">
        <v>374</v>
      </c>
      <c r="I24" s="239">
        <v>25</v>
      </c>
      <c r="K24" s="239">
        <v>13001223</v>
      </c>
      <c r="L24" s="239">
        <v>130790015</v>
      </c>
      <c r="M24" s="239">
        <v>3</v>
      </c>
      <c r="N24" s="239">
        <v>19</v>
      </c>
      <c r="O24" s="239">
        <v>2013</v>
      </c>
      <c r="P24" s="239" t="s">
        <v>391</v>
      </c>
      <c r="Q24" s="239">
        <v>21</v>
      </c>
      <c r="S24" s="239">
        <v>4</v>
      </c>
      <c r="T24" s="239">
        <v>0</v>
      </c>
      <c r="U24" s="239">
        <v>2</v>
      </c>
      <c r="V24" s="239">
        <v>8</v>
      </c>
      <c r="W24" s="239">
        <v>10</v>
      </c>
      <c r="X24" s="239">
        <v>2</v>
      </c>
      <c r="Y24" s="239">
        <v>6</v>
      </c>
      <c r="Z24" s="239">
        <v>2</v>
      </c>
      <c r="AA24" s="239">
        <v>8</v>
      </c>
      <c r="AB24" s="239">
        <v>3</v>
      </c>
      <c r="AC24" s="239">
        <v>98</v>
      </c>
      <c r="AD24" s="239" t="s">
        <v>3946</v>
      </c>
      <c r="AE24" s="239" t="s">
        <v>3951</v>
      </c>
      <c r="AF24" s="239" t="s">
        <v>3932</v>
      </c>
      <c r="AG24" s="239">
        <v>8</v>
      </c>
      <c r="AH24" s="239">
        <v>2</v>
      </c>
      <c r="AI24" s="239">
        <v>2</v>
      </c>
      <c r="AJ24" s="239">
        <v>4</v>
      </c>
      <c r="AK24" s="239">
        <v>21</v>
      </c>
      <c r="AL24" s="239">
        <v>25</v>
      </c>
      <c r="AM24" s="239" t="s">
        <v>374</v>
      </c>
      <c r="AN24" s="239">
        <v>5</v>
      </c>
      <c r="AO24" s="239">
        <v>1</v>
      </c>
      <c r="AS24" s="239">
        <v>7</v>
      </c>
      <c r="AT24" s="239">
        <v>98</v>
      </c>
      <c r="AU24" s="239">
        <v>45</v>
      </c>
      <c r="AV24" s="239">
        <v>10</v>
      </c>
      <c r="AW24" s="239">
        <v>20</v>
      </c>
      <c r="AX24" s="239">
        <v>2</v>
      </c>
      <c r="AY24" s="239">
        <v>2</v>
      </c>
      <c r="AZ24" s="239">
        <v>3</v>
      </c>
      <c r="BA24" s="239">
        <v>21</v>
      </c>
      <c r="BB24" s="239">
        <v>20</v>
      </c>
      <c r="BC24" s="239" t="s">
        <v>384</v>
      </c>
      <c r="BD24" s="239">
        <v>5</v>
      </c>
      <c r="BE24" s="239">
        <v>1</v>
      </c>
      <c r="BF24" s="239">
        <v>1</v>
      </c>
      <c r="BI24" s="239">
        <v>7</v>
      </c>
      <c r="BJ24" s="239">
        <v>98</v>
      </c>
      <c r="BK24" s="239">
        <v>45</v>
      </c>
      <c r="BL24" s="239">
        <v>10</v>
      </c>
      <c r="BM24" s="239">
        <v>20</v>
      </c>
      <c r="CT24" s="239">
        <v>442368</v>
      </c>
      <c r="CU24" s="239">
        <v>4974326</v>
      </c>
      <c r="CV24" s="239">
        <v>44.920025899999999</v>
      </c>
      <c r="CW24" s="239">
        <v>-93.730216999999996</v>
      </c>
      <c r="CX24" s="239" t="s">
        <v>379</v>
      </c>
      <c r="CY24" s="239" t="s">
        <v>3952</v>
      </c>
    </row>
    <row r="25" spans="1:103" x14ac:dyDescent="0.25">
      <c r="A25" s="239">
        <v>10911811</v>
      </c>
      <c r="B25" s="239">
        <v>4</v>
      </c>
      <c r="C25" s="239">
        <v>110</v>
      </c>
      <c r="D25" s="239">
        <v>1.1080000000000001</v>
      </c>
      <c r="E25" s="239">
        <v>27</v>
      </c>
      <c r="F25" s="239" t="s">
        <v>1214</v>
      </c>
      <c r="H25" s="239" t="s">
        <v>374</v>
      </c>
      <c r="I25" s="239">
        <v>25</v>
      </c>
      <c r="K25" s="239">
        <v>13006716</v>
      </c>
      <c r="L25" s="239">
        <v>133340122</v>
      </c>
      <c r="M25" s="239">
        <v>11</v>
      </c>
      <c r="N25" s="239">
        <v>30</v>
      </c>
      <c r="O25" s="239">
        <v>2013</v>
      </c>
      <c r="P25" s="239" t="s">
        <v>386</v>
      </c>
      <c r="Q25" s="239">
        <v>15</v>
      </c>
      <c r="S25" s="239">
        <v>4</v>
      </c>
      <c r="T25" s="239">
        <v>0</v>
      </c>
      <c r="U25" s="239">
        <v>1</v>
      </c>
      <c r="V25" s="239">
        <v>4</v>
      </c>
      <c r="W25" s="239">
        <v>69</v>
      </c>
      <c r="X25" s="239">
        <v>2</v>
      </c>
      <c r="Y25" s="239">
        <v>1</v>
      </c>
      <c r="Z25" s="239">
        <v>1</v>
      </c>
      <c r="AB25" s="239">
        <v>1</v>
      </c>
      <c r="AC25" s="239">
        <v>98</v>
      </c>
      <c r="AD25" s="239" t="s">
        <v>3953</v>
      </c>
      <c r="AE25" s="239" t="s">
        <v>3954</v>
      </c>
      <c r="AF25" s="239" t="s">
        <v>3932</v>
      </c>
      <c r="AG25" s="239">
        <v>3</v>
      </c>
      <c r="AH25" s="239">
        <v>2</v>
      </c>
      <c r="AI25" s="239">
        <v>2</v>
      </c>
      <c r="AJ25" s="239">
        <v>2</v>
      </c>
      <c r="AK25" s="239">
        <v>21</v>
      </c>
      <c r="AL25" s="239">
        <v>68</v>
      </c>
      <c r="AM25" s="239" t="s">
        <v>384</v>
      </c>
      <c r="AN25" s="239">
        <v>99</v>
      </c>
      <c r="AS25" s="239">
        <v>7</v>
      </c>
      <c r="AT25" s="239">
        <v>98</v>
      </c>
      <c r="AU25" s="239">
        <v>40</v>
      </c>
      <c r="AV25" s="239">
        <v>11</v>
      </c>
      <c r="AW25" s="239">
        <v>21</v>
      </c>
      <c r="CT25" s="239">
        <v>442671</v>
      </c>
      <c r="CU25" s="239">
        <v>4974513</v>
      </c>
      <c r="CV25" s="239">
        <v>44.921738900000001</v>
      </c>
      <c r="CW25" s="239">
        <v>-93.726396699999995</v>
      </c>
      <c r="CX25" s="239" t="s">
        <v>379</v>
      </c>
      <c r="CY25" s="239" t="s">
        <v>3955</v>
      </c>
    </row>
    <row r="26" spans="1:103" x14ac:dyDescent="0.25">
      <c r="A26" s="239">
        <v>809592</v>
      </c>
      <c r="B26" s="239">
        <v>4</v>
      </c>
      <c r="C26" s="239">
        <v>110</v>
      </c>
      <c r="D26" s="239">
        <v>1.123</v>
      </c>
      <c r="E26" s="239">
        <v>27</v>
      </c>
      <c r="F26" s="239" t="s">
        <v>1214</v>
      </c>
      <c r="H26" s="239" t="s">
        <v>374</v>
      </c>
      <c r="I26" s="239">
        <v>25</v>
      </c>
      <c r="K26" s="239">
        <v>20001972</v>
      </c>
      <c r="L26" s="239">
        <v>201290080</v>
      </c>
      <c r="M26" s="239">
        <v>5</v>
      </c>
      <c r="N26" s="239">
        <v>8</v>
      </c>
      <c r="O26" s="239">
        <v>2020</v>
      </c>
      <c r="P26" s="239" t="s">
        <v>383</v>
      </c>
      <c r="Q26" s="239">
        <v>20</v>
      </c>
      <c r="R26" s="239">
        <v>98</v>
      </c>
      <c r="S26" s="239">
        <v>2</v>
      </c>
      <c r="T26" s="239">
        <v>0</v>
      </c>
      <c r="U26" s="239">
        <v>1</v>
      </c>
      <c r="W26" s="239">
        <v>28</v>
      </c>
      <c r="X26" s="239">
        <v>2</v>
      </c>
      <c r="Y26" s="239">
        <v>3</v>
      </c>
      <c r="Z26" s="239">
        <v>1</v>
      </c>
      <c r="AB26" s="239">
        <v>1</v>
      </c>
      <c r="AC26" s="239">
        <v>98</v>
      </c>
      <c r="AD26" s="239" t="s">
        <v>3931</v>
      </c>
      <c r="AF26" s="239" t="s">
        <v>3932</v>
      </c>
      <c r="AG26" s="239">
        <v>3</v>
      </c>
      <c r="AH26" s="239">
        <v>2</v>
      </c>
      <c r="AI26" s="239">
        <v>2</v>
      </c>
      <c r="AJ26" s="239">
        <v>3</v>
      </c>
      <c r="AK26" s="239">
        <v>32</v>
      </c>
      <c r="AL26" s="239">
        <v>30</v>
      </c>
      <c r="AM26" s="239" t="s">
        <v>374</v>
      </c>
      <c r="AN26" s="239">
        <v>5</v>
      </c>
      <c r="AO26" s="239">
        <v>74</v>
      </c>
      <c r="AS26" s="239">
        <v>12</v>
      </c>
      <c r="AT26" s="239">
        <v>98</v>
      </c>
      <c r="AU26" s="239">
        <v>45</v>
      </c>
      <c r="AV26" s="239">
        <v>13</v>
      </c>
      <c r="AW26" s="239">
        <v>24</v>
      </c>
      <c r="CT26" s="239">
        <v>442688.76077474398</v>
      </c>
      <c r="CU26" s="239">
        <v>4974528.2925848896</v>
      </c>
      <c r="CV26" s="239">
        <v>44.921875569999997</v>
      </c>
      <c r="CW26" s="239">
        <v>-93.726172599999998</v>
      </c>
      <c r="CX26" s="239" t="s">
        <v>379</v>
      </c>
      <c r="CY26" s="239" t="s">
        <v>3956</v>
      </c>
    </row>
    <row r="27" spans="1:103" x14ac:dyDescent="0.25">
      <c r="A27" s="239">
        <v>10723769</v>
      </c>
      <c r="B27" s="239">
        <v>4</v>
      </c>
      <c r="C27" s="239">
        <v>110</v>
      </c>
      <c r="D27" s="239">
        <v>1.127</v>
      </c>
      <c r="E27" s="239">
        <v>27</v>
      </c>
      <c r="F27" s="239" t="s">
        <v>1214</v>
      </c>
      <c r="H27" s="239" t="s">
        <v>374</v>
      </c>
      <c r="I27" s="239">
        <v>25</v>
      </c>
      <c r="K27" s="239">
        <v>11003862</v>
      </c>
      <c r="L27" s="239">
        <v>111800088</v>
      </c>
      <c r="M27" s="239">
        <v>6</v>
      </c>
      <c r="N27" s="239">
        <v>29</v>
      </c>
      <c r="O27" s="239">
        <v>2011</v>
      </c>
      <c r="P27" s="239" t="s">
        <v>375</v>
      </c>
      <c r="Q27" s="239">
        <v>9</v>
      </c>
      <c r="S27" s="239">
        <v>3</v>
      </c>
      <c r="T27" s="239">
        <v>0</v>
      </c>
      <c r="U27" s="239">
        <v>1</v>
      </c>
      <c r="V27" s="239">
        <v>7</v>
      </c>
      <c r="W27" s="239">
        <v>45</v>
      </c>
      <c r="X27" s="239">
        <v>2</v>
      </c>
      <c r="Y27" s="239">
        <v>1</v>
      </c>
      <c r="Z27" s="239">
        <v>1</v>
      </c>
      <c r="AB27" s="239">
        <v>1</v>
      </c>
      <c r="AC27" s="239">
        <v>98</v>
      </c>
      <c r="AD27" s="239" t="s">
        <v>3946</v>
      </c>
      <c r="AE27" s="239" t="s">
        <v>3957</v>
      </c>
      <c r="AF27" s="239" t="s">
        <v>3932</v>
      </c>
      <c r="AG27" s="239">
        <v>3</v>
      </c>
      <c r="AH27" s="239">
        <v>2</v>
      </c>
      <c r="AI27" s="239">
        <v>2</v>
      </c>
      <c r="AJ27" s="239">
        <v>3</v>
      </c>
      <c r="AK27" s="239">
        <v>21</v>
      </c>
      <c r="AL27" s="239">
        <v>18</v>
      </c>
      <c r="AM27" s="239" t="s">
        <v>384</v>
      </c>
      <c r="AN27" s="239">
        <v>5</v>
      </c>
      <c r="AO27" s="239">
        <v>72</v>
      </c>
      <c r="AS27" s="239">
        <v>7</v>
      </c>
      <c r="AT27" s="239">
        <v>98</v>
      </c>
      <c r="AU27" s="239">
        <v>45</v>
      </c>
      <c r="AV27" s="239">
        <v>11</v>
      </c>
      <c r="AW27" s="239">
        <v>20</v>
      </c>
      <c r="CT27" s="239">
        <v>442696</v>
      </c>
      <c r="CU27" s="239">
        <v>4974532</v>
      </c>
      <c r="CV27" s="239">
        <v>44.921905299999999</v>
      </c>
      <c r="CW27" s="239">
        <v>-93.726087399999997</v>
      </c>
      <c r="CX27" s="239" t="s">
        <v>379</v>
      </c>
      <c r="CY27" s="239" t="e">
        <v>#NAME?</v>
      </c>
    </row>
    <row r="28" spans="1:103" x14ac:dyDescent="0.25">
      <c r="A28" s="239">
        <v>758259</v>
      </c>
      <c r="B28" s="239">
        <v>4</v>
      </c>
      <c r="C28" s="239">
        <v>110</v>
      </c>
      <c r="D28" s="239">
        <v>1.508</v>
      </c>
      <c r="E28" s="239">
        <v>27</v>
      </c>
      <c r="F28" s="239" t="s">
        <v>1214</v>
      </c>
      <c r="H28" s="239" t="s">
        <v>374</v>
      </c>
      <c r="I28" s="239">
        <v>25</v>
      </c>
      <c r="K28" s="239">
        <v>19005018</v>
      </c>
      <c r="M28" s="239">
        <v>10</v>
      </c>
      <c r="N28" s="239">
        <v>30</v>
      </c>
      <c r="O28" s="239">
        <v>2019</v>
      </c>
      <c r="P28" s="239" t="s">
        <v>375</v>
      </c>
      <c r="Q28" s="239">
        <v>7</v>
      </c>
      <c r="R28" s="239">
        <v>98</v>
      </c>
      <c r="S28" s="239">
        <v>5</v>
      </c>
      <c r="T28" s="239">
        <v>0</v>
      </c>
      <c r="U28" s="239">
        <v>1</v>
      </c>
      <c r="W28" s="239">
        <v>17</v>
      </c>
      <c r="X28" s="239">
        <v>2</v>
      </c>
      <c r="Y28" s="239">
        <v>1</v>
      </c>
      <c r="Z28" s="239">
        <v>2</v>
      </c>
      <c r="AB28" s="239">
        <v>1</v>
      </c>
      <c r="AC28" s="239">
        <v>98</v>
      </c>
      <c r="AD28" s="239" t="s">
        <v>3931</v>
      </c>
      <c r="AF28" s="239" t="s">
        <v>3932</v>
      </c>
      <c r="AG28" s="239">
        <v>4</v>
      </c>
      <c r="AH28" s="239">
        <v>2</v>
      </c>
      <c r="AI28" s="239">
        <v>4</v>
      </c>
      <c r="AJ28" s="239">
        <v>4</v>
      </c>
      <c r="AK28" s="239">
        <v>21</v>
      </c>
      <c r="AL28" s="239">
        <v>39</v>
      </c>
      <c r="AM28" s="239" t="s">
        <v>374</v>
      </c>
      <c r="AN28" s="239">
        <v>5</v>
      </c>
      <c r="AO28" s="239">
        <v>1</v>
      </c>
      <c r="AS28" s="239">
        <v>12</v>
      </c>
      <c r="AT28" s="239">
        <v>9</v>
      </c>
      <c r="AV28" s="239">
        <v>11</v>
      </c>
      <c r="AW28" s="239">
        <v>21</v>
      </c>
      <c r="CT28" s="239">
        <v>443271.89810769598</v>
      </c>
      <c r="CU28" s="239">
        <v>4974728.2444227999</v>
      </c>
      <c r="CV28" s="239">
        <v>44.923722140000002</v>
      </c>
      <c r="CW28" s="239">
        <v>-93.718806880000002</v>
      </c>
      <c r="CX28" s="239" t="s">
        <v>379</v>
      </c>
      <c r="CY28" s="239" t="s">
        <v>3958</v>
      </c>
    </row>
    <row r="29" spans="1:103" x14ac:dyDescent="0.25">
      <c r="A29" s="239">
        <v>11025391</v>
      </c>
      <c r="B29" s="239">
        <v>4</v>
      </c>
      <c r="C29" s="239">
        <v>110</v>
      </c>
      <c r="D29" s="239">
        <v>1.579</v>
      </c>
      <c r="E29" s="239">
        <v>27</v>
      </c>
      <c r="F29" s="239" t="s">
        <v>1214</v>
      </c>
      <c r="H29" s="239" t="s">
        <v>374</v>
      </c>
      <c r="I29" s="239">
        <v>25</v>
      </c>
      <c r="K29" s="239">
        <v>15000367</v>
      </c>
      <c r="L29" s="239">
        <v>150220112</v>
      </c>
      <c r="M29" s="239">
        <v>1</v>
      </c>
      <c r="N29" s="239">
        <v>22</v>
      </c>
      <c r="O29" s="239">
        <v>2015</v>
      </c>
      <c r="P29" s="239" t="s">
        <v>416</v>
      </c>
      <c r="Q29" s="239">
        <v>7</v>
      </c>
      <c r="S29" s="239">
        <v>5</v>
      </c>
      <c r="T29" s="239">
        <v>0</v>
      </c>
      <c r="U29" s="239">
        <v>1</v>
      </c>
      <c r="V29" s="239">
        <v>8</v>
      </c>
      <c r="W29" s="239">
        <v>16</v>
      </c>
      <c r="X29" s="239">
        <v>2</v>
      </c>
      <c r="Y29" s="239">
        <v>6</v>
      </c>
      <c r="Z29" s="239">
        <v>2</v>
      </c>
      <c r="AA29" s="239">
        <v>2</v>
      </c>
      <c r="AB29" s="239">
        <v>1</v>
      </c>
      <c r="AC29" s="239">
        <v>98</v>
      </c>
      <c r="AD29" s="239" t="s">
        <v>3959</v>
      </c>
      <c r="AE29" s="239" t="s">
        <v>3960</v>
      </c>
      <c r="AF29" s="239" t="s">
        <v>3932</v>
      </c>
      <c r="AG29" s="239">
        <v>4</v>
      </c>
      <c r="AH29" s="239">
        <v>2</v>
      </c>
      <c r="AI29" s="239">
        <v>2</v>
      </c>
      <c r="AJ29" s="239">
        <v>4</v>
      </c>
      <c r="AK29" s="239">
        <v>21</v>
      </c>
      <c r="AL29" s="239">
        <v>52</v>
      </c>
      <c r="AM29" s="239" t="s">
        <v>384</v>
      </c>
      <c r="AN29" s="239">
        <v>5</v>
      </c>
      <c r="AO29" s="239">
        <v>1</v>
      </c>
      <c r="AP29" s="239">
        <v>1</v>
      </c>
      <c r="AS29" s="239">
        <v>7</v>
      </c>
      <c r="AT29" s="239">
        <v>98</v>
      </c>
      <c r="AU29" s="239">
        <v>45</v>
      </c>
      <c r="AV29" s="239">
        <v>11</v>
      </c>
      <c r="AW29" s="239">
        <v>21</v>
      </c>
      <c r="CT29" s="239">
        <v>443387</v>
      </c>
      <c r="CU29" s="239">
        <v>4974742</v>
      </c>
      <c r="CV29" s="239">
        <v>44.923857300000002</v>
      </c>
      <c r="CW29" s="239">
        <v>-93.7173552</v>
      </c>
      <c r="CX29" s="239" t="s">
        <v>379</v>
      </c>
      <c r="CY29" s="239" t="s">
        <v>3961</v>
      </c>
    </row>
    <row r="30" spans="1:103" x14ac:dyDescent="0.25">
      <c r="A30" s="239">
        <v>812518</v>
      </c>
      <c r="B30" s="239">
        <v>4</v>
      </c>
      <c r="C30" s="239">
        <v>110</v>
      </c>
      <c r="D30" s="239">
        <v>1.7769999999999999</v>
      </c>
      <c r="E30" s="239">
        <v>27</v>
      </c>
      <c r="F30" s="239" t="s">
        <v>1214</v>
      </c>
      <c r="H30" s="239" t="s">
        <v>374</v>
      </c>
      <c r="I30" s="239">
        <v>25</v>
      </c>
      <c r="K30" s="239">
        <v>20002330</v>
      </c>
      <c r="L30" s="239">
        <v>201540061</v>
      </c>
      <c r="M30" s="239">
        <v>6</v>
      </c>
      <c r="N30" s="239">
        <v>2</v>
      </c>
      <c r="O30" s="239">
        <v>2020</v>
      </c>
      <c r="P30" s="239" t="s">
        <v>391</v>
      </c>
      <c r="Q30" s="239">
        <v>10</v>
      </c>
      <c r="S30" s="239">
        <v>5</v>
      </c>
      <c r="T30" s="239">
        <v>0</v>
      </c>
      <c r="U30" s="239">
        <v>2</v>
      </c>
      <c r="V30" s="239">
        <v>12</v>
      </c>
      <c r="W30" s="239">
        <v>10</v>
      </c>
      <c r="X30" s="239">
        <v>2</v>
      </c>
      <c r="Y30" s="239">
        <v>1</v>
      </c>
      <c r="Z30" s="239">
        <v>1</v>
      </c>
      <c r="AB30" s="239">
        <v>1</v>
      </c>
      <c r="AC30" s="239">
        <v>98</v>
      </c>
      <c r="AD30" s="239" t="s">
        <v>3931</v>
      </c>
      <c r="AF30" s="239" t="s">
        <v>3932</v>
      </c>
      <c r="AG30" s="239">
        <v>7</v>
      </c>
      <c r="AH30" s="239">
        <v>2</v>
      </c>
      <c r="AI30" s="239">
        <v>4</v>
      </c>
      <c r="AJ30" s="239">
        <v>3</v>
      </c>
      <c r="AK30" s="239">
        <v>34</v>
      </c>
      <c r="AL30" s="239">
        <v>61</v>
      </c>
      <c r="AM30" s="239" t="s">
        <v>384</v>
      </c>
      <c r="AN30" s="239">
        <v>5</v>
      </c>
      <c r="AO30" s="239">
        <v>90</v>
      </c>
      <c r="AS30" s="239">
        <v>12</v>
      </c>
      <c r="AT30" s="239">
        <v>9</v>
      </c>
      <c r="AU30" s="239">
        <v>45</v>
      </c>
      <c r="AV30" s="239">
        <v>11</v>
      </c>
      <c r="AW30" s="239">
        <v>21</v>
      </c>
      <c r="AX30" s="239">
        <v>2</v>
      </c>
      <c r="AY30" s="239">
        <v>4</v>
      </c>
      <c r="AZ30" s="239">
        <v>3</v>
      </c>
      <c r="BA30" s="239">
        <v>21</v>
      </c>
      <c r="BB30" s="239">
        <v>19</v>
      </c>
      <c r="BC30" s="239" t="s">
        <v>374</v>
      </c>
      <c r="BD30" s="239">
        <v>5</v>
      </c>
      <c r="BE30" s="239">
        <v>4</v>
      </c>
      <c r="BI30" s="239">
        <v>12</v>
      </c>
      <c r="BJ30" s="239">
        <v>9</v>
      </c>
      <c r="BK30" s="239">
        <v>45</v>
      </c>
      <c r="BL30" s="239">
        <v>11</v>
      </c>
      <c r="BM30" s="239">
        <v>21</v>
      </c>
      <c r="CT30" s="239">
        <v>443698.148210185</v>
      </c>
      <c r="CU30" s="239">
        <v>4974810.4661065899</v>
      </c>
      <c r="CV30" s="239">
        <v>44.924496120000001</v>
      </c>
      <c r="CW30" s="239">
        <v>-93.713415409999996</v>
      </c>
      <c r="CX30" s="239" t="s">
        <v>379</v>
      </c>
      <c r="CY30" s="239" t="s">
        <v>3962</v>
      </c>
    </row>
    <row r="31" spans="1:103" x14ac:dyDescent="0.25">
      <c r="A31" s="239">
        <v>821833</v>
      </c>
      <c r="B31" s="239">
        <v>4</v>
      </c>
      <c r="C31" s="239">
        <v>110</v>
      </c>
      <c r="D31" s="239">
        <v>1.841</v>
      </c>
      <c r="E31" s="239">
        <v>27</v>
      </c>
      <c r="F31" s="239" t="s">
        <v>1214</v>
      </c>
      <c r="H31" s="239" t="s">
        <v>374</v>
      </c>
      <c r="I31" s="239">
        <v>25</v>
      </c>
      <c r="K31" s="239">
        <v>20003248</v>
      </c>
      <c r="L31" s="239">
        <v>202080077</v>
      </c>
      <c r="M31" s="239">
        <v>7</v>
      </c>
      <c r="N31" s="239">
        <v>26</v>
      </c>
      <c r="O31" s="239">
        <v>2020</v>
      </c>
      <c r="P31" s="239" t="s">
        <v>389</v>
      </c>
      <c r="Q31" s="239">
        <v>20</v>
      </c>
      <c r="S31" s="239">
        <v>5</v>
      </c>
      <c r="T31" s="239">
        <v>0</v>
      </c>
      <c r="U31" s="239">
        <v>1</v>
      </c>
      <c r="W31" s="239">
        <v>16</v>
      </c>
      <c r="X31" s="239">
        <v>2</v>
      </c>
      <c r="Y31" s="239">
        <v>1</v>
      </c>
      <c r="Z31" s="239">
        <v>1</v>
      </c>
      <c r="AB31" s="239">
        <v>1</v>
      </c>
      <c r="AC31" s="239">
        <v>98</v>
      </c>
      <c r="AD31" s="239" t="s">
        <v>3931</v>
      </c>
      <c r="AF31" s="239" t="s">
        <v>3932</v>
      </c>
      <c r="AG31" s="239">
        <v>4</v>
      </c>
      <c r="AH31" s="239">
        <v>2</v>
      </c>
      <c r="AI31" s="239">
        <v>2</v>
      </c>
      <c r="AJ31" s="239">
        <v>4</v>
      </c>
      <c r="AK31" s="239">
        <v>21</v>
      </c>
      <c r="AL31" s="239">
        <v>59</v>
      </c>
      <c r="AM31" s="239" t="s">
        <v>384</v>
      </c>
      <c r="AN31" s="239">
        <v>5</v>
      </c>
      <c r="AO31" s="239">
        <v>1</v>
      </c>
      <c r="AS31" s="239">
        <v>12</v>
      </c>
      <c r="AT31" s="239">
        <v>9</v>
      </c>
      <c r="AU31" s="239">
        <v>45</v>
      </c>
      <c r="AV31" s="239">
        <v>11</v>
      </c>
      <c r="AW31" s="239">
        <v>21</v>
      </c>
      <c r="CT31" s="239">
        <v>443800.797840596</v>
      </c>
      <c r="CU31" s="239">
        <v>4974803.0968953902</v>
      </c>
      <c r="CV31" s="239">
        <v>44.924437900000001</v>
      </c>
      <c r="CW31" s="239">
        <v>-93.712113990000006</v>
      </c>
      <c r="CX31" s="239" t="s">
        <v>379</v>
      </c>
      <c r="CY31" s="239" t="s">
        <v>3963</v>
      </c>
    </row>
    <row r="32" spans="1:103" x14ac:dyDescent="0.25">
      <c r="A32" s="239">
        <v>844797</v>
      </c>
      <c r="B32" s="239">
        <v>4</v>
      </c>
      <c r="C32" s="239">
        <v>110</v>
      </c>
      <c r="D32" s="239">
        <v>1.891</v>
      </c>
      <c r="E32" s="239">
        <v>27</v>
      </c>
      <c r="F32" s="239" t="s">
        <v>1214</v>
      </c>
      <c r="H32" s="239" t="s">
        <v>374</v>
      </c>
      <c r="I32" s="239">
        <v>25</v>
      </c>
      <c r="K32" s="239">
        <v>20004510</v>
      </c>
      <c r="L32" s="239">
        <v>202800089</v>
      </c>
      <c r="M32" s="239">
        <v>10</v>
      </c>
      <c r="N32" s="239">
        <v>6</v>
      </c>
      <c r="O32" s="239">
        <v>2020</v>
      </c>
      <c r="P32" s="239" t="s">
        <v>391</v>
      </c>
      <c r="Q32" s="239">
        <v>13</v>
      </c>
      <c r="S32" s="239">
        <v>3</v>
      </c>
      <c r="T32" s="239">
        <v>0</v>
      </c>
      <c r="U32" s="239">
        <v>1</v>
      </c>
      <c r="W32" s="239">
        <v>9</v>
      </c>
      <c r="X32" s="239">
        <v>90</v>
      </c>
      <c r="Y32" s="239">
        <v>1</v>
      </c>
      <c r="Z32" s="239">
        <v>1</v>
      </c>
      <c r="AB32" s="239">
        <v>1</v>
      </c>
      <c r="AC32" s="239">
        <v>98</v>
      </c>
      <c r="AD32" s="239" t="s">
        <v>3931</v>
      </c>
      <c r="AF32" s="239" t="s">
        <v>3932</v>
      </c>
      <c r="AG32" s="239">
        <v>2</v>
      </c>
      <c r="AH32" s="239">
        <v>2</v>
      </c>
      <c r="AI32" s="239">
        <v>2</v>
      </c>
      <c r="AJ32" s="239">
        <v>4</v>
      </c>
      <c r="AK32" s="239">
        <v>21</v>
      </c>
      <c r="AL32" s="239">
        <v>32</v>
      </c>
      <c r="AM32" s="239" t="s">
        <v>384</v>
      </c>
      <c r="AN32" s="239">
        <v>5</v>
      </c>
      <c r="AO32" s="239">
        <v>1</v>
      </c>
      <c r="AS32" s="239">
        <v>12</v>
      </c>
      <c r="AT32" s="239">
        <v>9</v>
      </c>
      <c r="AU32" s="239">
        <v>45</v>
      </c>
      <c r="AV32" s="239">
        <v>11</v>
      </c>
      <c r="AW32" s="239">
        <v>21</v>
      </c>
      <c r="AX32" s="239">
        <v>6</v>
      </c>
      <c r="BB32" s="239">
        <v>68</v>
      </c>
      <c r="BC32" s="239" t="s">
        <v>374</v>
      </c>
      <c r="BD32" s="239">
        <v>5</v>
      </c>
      <c r="BE32" s="239">
        <v>2</v>
      </c>
      <c r="BG32" s="239">
        <v>30</v>
      </c>
      <c r="BH32" s="239">
        <v>90</v>
      </c>
      <c r="CT32" s="239">
        <v>443880.44649144798</v>
      </c>
      <c r="CU32" s="239">
        <v>4974791.4160684897</v>
      </c>
      <c r="CV32" s="239">
        <v>44.92433904</v>
      </c>
      <c r="CW32" s="239">
        <v>-93.711103519999995</v>
      </c>
      <c r="CX32" s="239" t="s">
        <v>379</v>
      </c>
      <c r="CY32" s="239" t="s">
        <v>3964</v>
      </c>
    </row>
    <row r="33" spans="1:103" x14ac:dyDescent="0.25">
      <c r="A33" s="239">
        <v>845012</v>
      </c>
      <c r="B33" s="239">
        <v>4</v>
      </c>
      <c r="C33" s="239">
        <v>110</v>
      </c>
      <c r="D33" s="239">
        <v>1.909</v>
      </c>
      <c r="E33" s="239">
        <v>27</v>
      </c>
      <c r="F33" s="239" t="s">
        <v>1214</v>
      </c>
      <c r="H33" s="239" t="s">
        <v>374</v>
      </c>
      <c r="I33" s="239">
        <v>25</v>
      </c>
      <c r="K33" s="239">
        <v>20004530</v>
      </c>
      <c r="L33" s="239">
        <v>202810116</v>
      </c>
      <c r="M33" s="239">
        <v>10</v>
      </c>
      <c r="N33" s="239">
        <v>7</v>
      </c>
      <c r="O33" s="239">
        <v>2020</v>
      </c>
      <c r="P33" s="239" t="s">
        <v>375</v>
      </c>
      <c r="Q33" s="239">
        <v>11</v>
      </c>
      <c r="S33" s="239">
        <v>5</v>
      </c>
      <c r="T33" s="239">
        <v>0</v>
      </c>
      <c r="U33" s="239">
        <v>2</v>
      </c>
      <c r="V33" s="239">
        <v>10</v>
      </c>
      <c r="W33" s="239">
        <v>10</v>
      </c>
      <c r="X33" s="239">
        <v>16</v>
      </c>
      <c r="Y33" s="239">
        <v>1</v>
      </c>
      <c r="Z33" s="239">
        <v>1</v>
      </c>
      <c r="AB33" s="239">
        <v>1</v>
      </c>
      <c r="AC33" s="239">
        <v>98</v>
      </c>
      <c r="AD33" s="239" t="s">
        <v>3931</v>
      </c>
      <c r="AF33" s="239" t="s">
        <v>3932</v>
      </c>
      <c r="AG33" s="239">
        <v>5</v>
      </c>
      <c r="AH33" s="239">
        <v>2</v>
      </c>
      <c r="AI33" s="239">
        <v>2</v>
      </c>
      <c r="AJ33" s="239">
        <v>4</v>
      </c>
      <c r="AK33" s="239">
        <v>23</v>
      </c>
      <c r="AL33" s="239">
        <v>58</v>
      </c>
      <c r="AM33" s="239" t="s">
        <v>384</v>
      </c>
      <c r="AN33" s="239">
        <v>5</v>
      </c>
      <c r="AO33" s="239">
        <v>1</v>
      </c>
      <c r="AS33" s="239">
        <v>12</v>
      </c>
      <c r="AT33" s="239">
        <v>9</v>
      </c>
      <c r="AU33" s="239">
        <v>45</v>
      </c>
      <c r="AV33" s="239">
        <v>11</v>
      </c>
      <c r="AW33" s="239">
        <v>21</v>
      </c>
      <c r="AX33" s="239">
        <v>2</v>
      </c>
      <c r="AY33" s="239">
        <v>3</v>
      </c>
      <c r="AZ33" s="239">
        <v>4</v>
      </c>
      <c r="BA33" s="239">
        <v>27</v>
      </c>
      <c r="BB33" s="239">
        <v>19</v>
      </c>
      <c r="BC33" s="239" t="s">
        <v>384</v>
      </c>
      <c r="BD33" s="239">
        <v>5</v>
      </c>
      <c r="BE33" s="239">
        <v>71</v>
      </c>
      <c r="BI33" s="239">
        <v>12</v>
      </c>
      <c r="BJ33" s="239">
        <v>9</v>
      </c>
      <c r="BK33" s="239">
        <v>45</v>
      </c>
      <c r="BL33" s="239">
        <v>11</v>
      </c>
      <c r="BM33" s="239">
        <v>21</v>
      </c>
      <c r="CT33" s="239">
        <v>443910.07988404902</v>
      </c>
      <c r="CU33" s="239">
        <v>4974798.8244166402</v>
      </c>
      <c r="CV33" s="239">
        <v>44.924408069999998</v>
      </c>
      <c r="CW33" s="239">
        <v>-93.710728880000005</v>
      </c>
      <c r="CX33" s="239" t="s">
        <v>379</v>
      </c>
      <c r="CY33" s="239" t="s">
        <v>3965</v>
      </c>
    </row>
    <row r="34" spans="1:103" x14ac:dyDescent="0.25">
      <c r="A34" s="239">
        <v>823012</v>
      </c>
      <c r="B34" s="239">
        <v>4</v>
      </c>
      <c r="C34" s="239">
        <v>110</v>
      </c>
      <c r="D34" s="239">
        <v>2.0699999999999998</v>
      </c>
      <c r="E34" s="239">
        <v>27</v>
      </c>
      <c r="F34" s="239" t="s">
        <v>1214</v>
      </c>
      <c r="H34" s="239" t="s">
        <v>374</v>
      </c>
      <c r="I34" s="239">
        <v>25</v>
      </c>
      <c r="K34" s="239">
        <v>20003356</v>
      </c>
      <c r="L34" s="239">
        <v>202140084</v>
      </c>
      <c r="M34" s="239">
        <v>8</v>
      </c>
      <c r="N34" s="239">
        <v>1</v>
      </c>
      <c r="O34" s="239">
        <v>2020</v>
      </c>
      <c r="P34" s="239" t="s">
        <v>386</v>
      </c>
      <c r="Q34" s="239">
        <v>1</v>
      </c>
      <c r="S34" s="239">
        <v>5</v>
      </c>
      <c r="T34" s="239">
        <v>0</v>
      </c>
      <c r="U34" s="239">
        <v>1</v>
      </c>
      <c r="W34" s="239">
        <v>48</v>
      </c>
      <c r="X34" s="239">
        <v>20</v>
      </c>
      <c r="Y34" s="239">
        <v>4</v>
      </c>
      <c r="Z34" s="239">
        <v>1</v>
      </c>
      <c r="AB34" s="239">
        <v>1</v>
      </c>
      <c r="AC34" s="239">
        <v>98</v>
      </c>
      <c r="AD34" s="239" t="s">
        <v>3931</v>
      </c>
      <c r="AF34" s="239" t="s">
        <v>3932</v>
      </c>
      <c r="AG34" s="239">
        <v>3</v>
      </c>
      <c r="AH34" s="239">
        <v>2</v>
      </c>
      <c r="AI34" s="239">
        <v>2</v>
      </c>
      <c r="AJ34" s="239">
        <v>3</v>
      </c>
      <c r="AK34" s="239">
        <v>21</v>
      </c>
      <c r="AL34" s="239">
        <v>17</v>
      </c>
      <c r="AM34" s="239" t="s">
        <v>374</v>
      </c>
      <c r="AN34" s="239">
        <v>10</v>
      </c>
      <c r="AO34" s="239">
        <v>70</v>
      </c>
      <c r="AS34" s="239">
        <v>12</v>
      </c>
      <c r="AT34" s="239">
        <v>9</v>
      </c>
      <c r="AU34" s="239">
        <v>45</v>
      </c>
      <c r="AV34" s="239">
        <v>11</v>
      </c>
      <c r="AW34" s="239">
        <v>21</v>
      </c>
      <c r="CT34" s="239">
        <v>444168.86508068797</v>
      </c>
      <c r="CU34" s="239">
        <v>4974786.5547636896</v>
      </c>
      <c r="CV34" s="239">
        <v>44.924317979999998</v>
      </c>
      <c r="CW34" s="239">
        <v>-93.707448650000003</v>
      </c>
      <c r="CX34" s="239" t="s">
        <v>379</v>
      </c>
      <c r="CY34" s="239" t="s">
        <v>3966</v>
      </c>
    </row>
    <row r="35" spans="1:103" x14ac:dyDescent="0.25">
      <c r="A35" s="239">
        <v>10785633</v>
      </c>
      <c r="B35" s="239">
        <v>4</v>
      </c>
      <c r="C35" s="239">
        <v>110</v>
      </c>
      <c r="D35" s="239">
        <v>2.0920000000000001</v>
      </c>
      <c r="E35" s="239">
        <v>27</v>
      </c>
      <c r="F35" s="239" t="s">
        <v>1214</v>
      </c>
      <c r="H35" s="239" t="s">
        <v>374</v>
      </c>
      <c r="I35" s="239">
        <v>25</v>
      </c>
      <c r="K35" s="239">
        <v>12000878</v>
      </c>
      <c r="L35" s="239">
        <v>120510249</v>
      </c>
      <c r="M35" s="239">
        <v>2</v>
      </c>
      <c r="N35" s="239">
        <v>20</v>
      </c>
      <c r="O35" s="239">
        <v>2012</v>
      </c>
      <c r="P35" s="239" t="s">
        <v>381</v>
      </c>
      <c r="Q35" s="239">
        <v>21</v>
      </c>
      <c r="S35" s="239">
        <v>5</v>
      </c>
      <c r="T35" s="239">
        <v>0</v>
      </c>
      <c r="U35" s="239">
        <v>1</v>
      </c>
      <c r="V35" s="239">
        <v>4</v>
      </c>
      <c r="W35" s="239">
        <v>69</v>
      </c>
      <c r="X35" s="239">
        <v>2</v>
      </c>
      <c r="Y35" s="239">
        <v>6</v>
      </c>
      <c r="Z35" s="239">
        <v>4</v>
      </c>
      <c r="AA35" s="239">
        <v>7</v>
      </c>
      <c r="AB35" s="239">
        <v>3</v>
      </c>
      <c r="AC35" s="239">
        <v>98</v>
      </c>
      <c r="AD35" s="239" t="s">
        <v>3946</v>
      </c>
      <c r="AE35" s="239" t="s">
        <v>3967</v>
      </c>
      <c r="AF35" s="239" t="s">
        <v>3932</v>
      </c>
      <c r="AG35" s="239">
        <v>3</v>
      </c>
      <c r="AH35" s="239">
        <v>2</v>
      </c>
      <c r="AI35" s="239">
        <v>4</v>
      </c>
      <c r="AJ35" s="239">
        <v>4</v>
      </c>
      <c r="AK35" s="239">
        <v>21</v>
      </c>
      <c r="AL35" s="239">
        <v>42</v>
      </c>
      <c r="AM35" s="239" t="s">
        <v>384</v>
      </c>
      <c r="AN35" s="239">
        <v>5</v>
      </c>
      <c r="AO35" s="239">
        <v>1</v>
      </c>
      <c r="AS35" s="239">
        <v>7</v>
      </c>
      <c r="AT35" s="239">
        <v>98</v>
      </c>
      <c r="AU35" s="239">
        <v>45</v>
      </c>
      <c r="AV35" s="239">
        <v>10</v>
      </c>
      <c r="AW35" s="239">
        <v>20</v>
      </c>
      <c r="CT35" s="239">
        <v>444204</v>
      </c>
      <c r="CU35" s="239">
        <v>4974790</v>
      </c>
      <c r="CV35" s="239">
        <v>44.924347900000001</v>
      </c>
      <c r="CW35" s="239">
        <v>-93.707010100000005</v>
      </c>
      <c r="CX35" s="239" t="s">
        <v>379</v>
      </c>
      <c r="CY35" s="239" t="s">
        <v>3968</v>
      </c>
    </row>
    <row r="36" spans="1:103" x14ac:dyDescent="0.25">
      <c r="A36" s="239">
        <v>10743130</v>
      </c>
      <c r="B36" s="239">
        <v>4</v>
      </c>
      <c r="C36" s="239">
        <v>110</v>
      </c>
      <c r="D36" s="239">
        <v>2.3820000000000001</v>
      </c>
      <c r="E36" s="239">
        <v>27</v>
      </c>
      <c r="F36" s="239" t="s">
        <v>1214</v>
      </c>
      <c r="H36" s="239" t="s">
        <v>374</v>
      </c>
      <c r="I36" s="239">
        <v>25</v>
      </c>
      <c r="K36" s="239">
        <v>11005335</v>
      </c>
      <c r="L36" s="239">
        <v>112450241</v>
      </c>
      <c r="M36" s="239">
        <v>9</v>
      </c>
      <c r="N36" s="239">
        <v>2</v>
      </c>
      <c r="O36" s="239">
        <v>2011</v>
      </c>
      <c r="P36" s="239" t="s">
        <v>383</v>
      </c>
      <c r="Q36" s="239">
        <v>12</v>
      </c>
      <c r="R36" s="239" t="s">
        <v>393</v>
      </c>
      <c r="S36" s="239">
        <v>5</v>
      </c>
      <c r="T36" s="239">
        <v>0</v>
      </c>
      <c r="U36" s="239">
        <v>1</v>
      </c>
      <c r="V36" s="239">
        <v>90</v>
      </c>
      <c r="W36" s="239">
        <v>92</v>
      </c>
      <c r="X36" s="239">
        <v>3</v>
      </c>
      <c r="Y36" s="239">
        <v>1</v>
      </c>
      <c r="Z36" s="239">
        <v>1</v>
      </c>
      <c r="AB36" s="239">
        <v>1</v>
      </c>
      <c r="AC36" s="239">
        <v>98</v>
      </c>
      <c r="AD36" s="239" t="s">
        <v>3969</v>
      </c>
      <c r="AE36" s="239" t="s">
        <v>3970</v>
      </c>
      <c r="AF36" s="239" t="s">
        <v>3932</v>
      </c>
      <c r="AG36" s="239">
        <v>4</v>
      </c>
      <c r="AH36" s="239">
        <v>2</v>
      </c>
      <c r="AI36" s="239">
        <v>41</v>
      </c>
      <c r="AJ36" s="239">
        <v>3</v>
      </c>
      <c r="AK36" s="239">
        <v>21</v>
      </c>
      <c r="AL36" s="239">
        <v>51</v>
      </c>
      <c r="AM36" s="239" t="s">
        <v>374</v>
      </c>
      <c r="AN36" s="239">
        <v>5</v>
      </c>
      <c r="AO36" s="239">
        <v>15</v>
      </c>
      <c r="AS36" s="239">
        <v>7</v>
      </c>
      <c r="AT36" s="239">
        <v>98</v>
      </c>
      <c r="AU36" s="239">
        <v>45</v>
      </c>
      <c r="AV36" s="239">
        <v>11</v>
      </c>
      <c r="AW36" s="239">
        <v>21</v>
      </c>
      <c r="CT36" s="239">
        <v>444652</v>
      </c>
      <c r="CU36" s="239">
        <v>4974692</v>
      </c>
      <c r="CV36" s="239">
        <v>44.923503400000001</v>
      </c>
      <c r="CW36" s="239">
        <v>-93.701320199999998</v>
      </c>
      <c r="CX36" s="239" t="s">
        <v>379</v>
      </c>
      <c r="CY36" s="239" t="s">
        <v>3971</v>
      </c>
    </row>
    <row r="37" spans="1:103" x14ac:dyDescent="0.25">
      <c r="A37" s="239">
        <v>10793895</v>
      </c>
      <c r="B37" s="239">
        <v>4</v>
      </c>
      <c r="C37" s="239">
        <v>110</v>
      </c>
      <c r="D37" s="239">
        <v>2.3820000000000001</v>
      </c>
      <c r="E37" s="239">
        <v>27</v>
      </c>
      <c r="F37" s="239" t="s">
        <v>1214</v>
      </c>
      <c r="H37" s="239" t="s">
        <v>374</v>
      </c>
      <c r="I37" s="239">
        <v>25</v>
      </c>
      <c r="L37" s="239">
        <v>120880098</v>
      </c>
      <c r="M37" s="239">
        <v>2</v>
      </c>
      <c r="N37" s="239">
        <v>21</v>
      </c>
      <c r="O37" s="239">
        <v>2012</v>
      </c>
      <c r="P37" s="239" t="s">
        <v>391</v>
      </c>
      <c r="Q37" s="239">
        <v>3</v>
      </c>
      <c r="S37" s="239">
        <v>5</v>
      </c>
      <c r="T37" s="239">
        <v>0</v>
      </c>
      <c r="U37" s="239">
        <v>1</v>
      </c>
      <c r="V37" s="239">
        <v>90</v>
      </c>
      <c r="W37" s="239">
        <v>30</v>
      </c>
      <c r="Y37" s="239">
        <v>7</v>
      </c>
      <c r="Z37" s="239">
        <v>4</v>
      </c>
      <c r="AB37" s="239">
        <v>3</v>
      </c>
      <c r="AC37" s="239">
        <v>98</v>
      </c>
      <c r="AF37" s="239" t="s">
        <v>3932</v>
      </c>
      <c r="AG37" s="239">
        <v>3</v>
      </c>
      <c r="AH37" s="239">
        <v>2</v>
      </c>
      <c r="AI37" s="239">
        <v>1</v>
      </c>
      <c r="AJ37" s="239">
        <v>3</v>
      </c>
      <c r="AK37" s="239">
        <v>21</v>
      </c>
      <c r="AL37" s="239">
        <v>40</v>
      </c>
      <c r="AM37" s="239" t="s">
        <v>374</v>
      </c>
      <c r="AT37" s="239">
        <v>98</v>
      </c>
      <c r="AU37" s="239">
        <v>35</v>
      </c>
      <c r="CT37" s="239">
        <v>444652</v>
      </c>
      <c r="CU37" s="239">
        <v>4974692</v>
      </c>
      <c r="CV37" s="239">
        <v>44.923503400000001</v>
      </c>
      <c r="CW37" s="239">
        <v>-93.701320199999998</v>
      </c>
      <c r="CX37" s="239" t="s">
        <v>379</v>
      </c>
    </row>
    <row r="38" spans="1:103" x14ac:dyDescent="0.25">
      <c r="A38" s="239">
        <v>381542</v>
      </c>
      <c r="B38" s="239">
        <v>4</v>
      </c>
      <c r="C38" s="239">
        <v>110</v>
      </c>
      <c r="D38" s="239">
        <v>2.3849999999999998</v>
      </c>
      <c r="E38" s="239">
        <v>27</v>
      </c>
      <c r="F38" s="239" t="s">
        <v>1214</v>
      </c>
      <c r="H38" s="239" t="s">
        <v>374</v>
      </c>
      <c r="I38" s="239">
        <v>25</v>
      </c>
      <c r="K38" s="239">
        <v>16004148</v>
      </c>
      <c r="M38" s="239">
        <v>9</v>
      </c>
      <c r="N38" s="239">
        <v>24</v>
      </c>
      <c r="O38" s="239">
        <v>2016</v>
      </c>
      <c r="P38" s="239" t="s">
        <v>386</v>
      </c>
      <c r="Q38" s="239">
        <v>15</v>
      </c>
      <c r="S38" s="239">
        <v>5</v>
      </c>
      <c r="T38" s="239">
        <v>0</v>
      </c>
      <c r="U38" s="239">
        <v>2</v>
      </c>
      <c r="V38" s="239">
        <v>90</v>
      </c>
      <c r="W38" s="239">
        <v>10</v>
      </c>
      <c r="X38" s="239">
        <v>10</v>
      </c>
      <c r="Y38" s="239">
        <v>1</v>
      </c>
      <c r="Z38" s="239">
        <v>1</v>
      </c>
      <c r="AB38" s="239">
        <v>1</v>
      </c>
      <c r="AC38" s="239">
        <v>98</v>
      </c>
      <c r="AD38" s="239" t="s">
        <v>3931</v>
      </c>
      <c r="AF38" s="239" t="s">
        <v>3932</v>
      </c>
      <c r="AG38" s="239">
        <v>90</v>
      </c>
      <c r="AH38" s="239">
        <v>2</v>
      </c>
      <c r="AI38" s="239">
        <v>2</v>
      </c>
      <c r="AJ38" s="239">
        <v>4</v>
      </c>
      <c r="AK38" s="239">
        <v>21</v>
      </c>
      <c r="AL38" s="239">
        <v>81</v>
      </c>
      <c r="AM38" s="239" t="s">
        <v>384</v>
      </c>
      <c r="AN38" s="239">
        <v>5</v>
      </c>
      <c r="AO38" s="239">
        <v>1</v>
      </c>
      <c r="AS38" s="239">
        <v>12</v>
      </c>
      <c r="AT38" s="239">
        <v>9</v>
      </c>
      <c r="AV38" s="239">
        <v>11</v>
      </c>
      <c r="AW38" s="239">
        <v>21</v>
      </c>
      <c r="AX38" s="239">
        <v>2</v>
      </c>
      <c r="AY38" s="239">
        <v>2</v>
      </c>
      <c r="AZ38" s="239">
        <v>3</v>
      </c>
      <c r="BA38" s="239">
        <v>24</v>
      </c>
      <c r="BB38" s="239">
        <v>21</v>
      </c>
      <c r="BC38" s="239" t="s">
        <v>384</v>
      </c>
      <c r="BD38" s="239">
        <v>5</v>
      </c>
      <c r="BE38" s="239">
        <v>2</v>
      </c>
      <c r="BI38" s="239">
        <v>12</v>
      </c>
      <c r="BJ38" s="239">
        <v>9</v>
      </c>
      <c r="BK38" s="239">
        <v>45</v>
      </c>
      <c r="BL38" s="239">
        <v>11</v>
      </c>
      <c r="BM38" s="239">
        <v>22</v>
      </c>
      <c r="CT38" s="239">
        <v>444655.50667600898</v>
      </c>
      <c r="CU38" s="239">
        <v>4974689.5833854796</v>
      </c>
      <c r="CV38" s="239">
        <v>44.923483140000002</v>
      </c>
      <c r="CW38" s="239">
        <v>-93.701272149999994</v>
      </c>
      <c r="CX38" s="239" t="s">
        <v>379</v>
      </c>
      <c r="CY38" s="239" t="s">
        <v>3972</v>
      </c>
    </row>
    <row r="39" spans="1:103" x14ac:dyDescent="0.25">
      <c r="A39" s="239">
        <v>835533</v>
      </c>
      <c r="B39" s="239">
        <v>4</v>
      </c>
      <c r="C39" s="239">
        <v>110</v>
      </c>
      <c r="D39" s="239">
        <v>2.5760000000000001</v>
      </c>
      <c r="E39" s="239">
        <v>27</v>
      </c>
      <c r="F39" s="239" t="s">
        <v>1214</v>
      </c>
      <c r="H39" s="239" t="s">
        <v>374</v>
      </c>
      <c r="I39" s="239">
        <v>25</v>
      </c>
      <c r="K39" s="239">
        <v>20003543</v>
      </c>
      <c r="L39" s="239">
        <v>202250195</v>
      </c>
      <c r="M39" s="239">
        <v>8</v>
      </c>
      <c r="N39" s="239">
        <v>12</v>
      </c>
      <c r="O39" s="239">
        <v>2020</v>
      </c>
      <c r="P39" s="239" t="s">
        <v>375</v>
      </c>
      <c r="Q39" s="239">
        <v>18</v>
      </c>
      <c r="R39" s="239">
        <v>98</v>
      </c>
      <c r="S39" s="239">
        <v>3</v>
      </c>
      <c r="T39" s="239">
        <v>0</v>
      </c>
      <c r="U39" s="239">
        <v>1</v>
      </c>
      <c r="W39" s="239">
        <v>28</v>
      </c>
      <c r="X39" s="239">
        <v>2</v>
      </c>
      <c r="Y39" s="239">
        <v>1</v>
      </c>
      <c r="Z39" s="239">
        <v>2</v>
      </c>
      <c r="AB39" s="239">
        <v>2</v>
      </c>
      <c r="AC39" s="239">
        <v>98</v>
      </c>
      <c r="AD39" s="239" t="s">
        <v>3931</v>
      </c>
      <c r="AF39" s="239" t="s">
        <v>3932</v>
      </c>
      <c r="AG39" s="239">
        <v>3</v>
      </c>
      <c r="AH39" s="239">
        <v>2</v>
      </c>
      <c r="AI39" s="239">
        <v>3</v>
      </c>
      <c r="AJ39" s="239">
        <v>4</v>
      </c>
      <c r="AK39" s="239">
        <v>21</v>
      </c>
      <c r="AL39" s="239">
        <v>29</v>
      </c>
      <c r="AM39" s="239" t="s">
        <v>374</v>
      </c>
      <c r="AN39" s="239">
        <v>10</v>
      </c>
      <c r="AO39" s="239">
        <v>75</v>
      </c>
      <c r="AP39" s="239">
        <v>7</v>
      </c>
      <c r="AS39" s="239">
        <v>12</v>
      </c>
      <c r="AT39" s="239">
        <v>9</v>
      </c>
      <c r="AU39" s="239">
        <v>35</v>
      </c>
      <c r="AV39" s="239">
        <v>12</v>
      </c>
      <c r="AW39" s="239">
        <v>21</v>
      </c>
      <c r="CT39" s="239">
        <v>444935.60693510302</v>
      </c>
      <c r="CU39" s="239">
        <v>4974564.9322821898</v>
      </c>
      <c r="CV39" s="239">
        <v>44.922382839999997</v>
      </c>
      <c r="CW39" s="239">
        <v>-93.697709669999995</v>
      </c>
      <c r="CX39" s="239" t="s">
        <v>379</v>
      </c>
      <c r="CY39" s="239" t="s">
        <v>3973</v>
      </c>
    </row>
    <row r="40" spans="1:103" x14ac:dyDescent="0.25">
      <c r="A40" s="239">
        <v>590677</v>
      </c>
      <c r="B40" s="239">
        <v>4</v>
      </c>
      <c r="C40" s="239">
        <v>110</v>
      </c>
      <c r="D40" s="239">
        <v>2.5950000000000002</v>
      </c>
      <c r="E40" s="239">
        <v>27</v>
      </c>
      <c r="F40" s="239" t="s">
        <v>1214</v>
      </c>
      <c r="H40" s="239" t="s">
        <v>374</v>
      </c>
      <c r="I40" s="239">
        <v>25</v>
      </c>
      <c r="K40" s="239">
        <v>18001688</v>
      </c>
      <c r="M40" s="239">
        <v>4</v>
      </c>
      <c r="N40" s="239">
        <v>13</v>
      </c>
      <c r="O40" s="239">
        <v>2018</v>
      </c>
      <c r="P40" s="239" t="s">
        <v>383</v>
      </c>
      <c r="Q40" s="239">
        <v>23</v>
      </c>
      <c r="S40" s="239">
        <v>5</v>
      </c>
      <c r="T40" s="239">
        <v>0</v>
      </c>
      <c r="U40" s="239">
        <v>1</v>
      </c>
      <c r="W40" s="239">
        <v>70</v>
      </c>
      <c r="X40" s="239">
        <v>2</v>
      </c>
      <c r="Y40" s="239">
        <v>6</v>
      </c>
      <c r="Z40" s="239">
        <v>4</v>
      </c>
      <c r="AA40" s="239">
        <v>7</v>
      </c>
      <c r="AB40" s="239">
        <v>5</v>
      </c>
      <c r="AC40" s="239">
        <v>98</v>
      </c>
      <c r="AD40" s="239" t="s">
        <v>3931</v>
      </c>
      <c r="AF40" s="239" t="s">
        <v>3932</v>
      </c>
      <c r="AG40" s="239">
        <v>3</v>
      </c>
      <c r="AH40" s="239">
        <v>2</v>
      </c>
      <c r="AI40" s="239">
        <v>2</v>
      </c>
      <c r="AJ40" s="239">
        <v>4</v>
      </c>
      <c r="AK40" s="239">
        <v>21</v>
      </c>
      <c r="AL40" s="239">
        <v>27</v>
      </c>
      <c r="AM40" s="239" t="s">
        <v>374</v>
      </c>
      <c r="AN40" s="239">
        <v>5</v>
      </c>
      <c r="AO40" s="239">
        <v>1</v>
      </c>
      <c r="AS40" s="239">
        <v>12</v>
      </c>
      <c r="AT40" s="239">
        <v>9</v>
      </c>
      <c r="AU40" s="239">
        <v>35</v>
      </c>
      <c r="AV40" s="239">
        <v>13</v>
      </c>
      <c r="AW40" s="239">
        <v>21</v>
      </c>
      <c r="CT40" s="239">
        <v>444965.11568917503</v>
      </c>
      <c r="CU40" s="239">
        <v>4974562.0767979901</v>
      </c>
      <c r="CV40" s="239">
        <v>44.922359419999999</v>
      </c>
      <c r="CW40" s="239">
        <v>-93.69733549</v>
      </c>
      <c r="CX40" s="239" t="s">
        <v>379</v>
      </c>
      <c r="CY40" s="239" t="s">
        <v>3974</v>
      </c>
    </row>
    <row r="41" spans="1:103" x14ac:dyDescent="0.25">
      <c r="A41" s="239">
        <v>397054</v>
      </c>
      <c r="B41" s="239">
        <v>4</v>
      </c>
      <c r="C41" s="239">
        <v>110</v>
      </c>
      <c r="D41" s="239">
        <v>2.617</v>
      </c>
      <c r="E41" s="239">
        <v>27</v>
      </c>
      <c r="F41" s="239" t="s">
        <v>1214</v>
      </c>
      <c r="H41" s="239" t="s">
        <v>374</v>
      </c>
      <c r="I41" s="239">
        <v>25</v>
      </c>
      <c r="K41" s="239">
        <v>16005141</v>
      </c>
      <c r="M41" s="239">
        <v>11</v>
      </c>
      <c r="N41" s="239">
        <v>22</v>
      </c>
      <c r="O41" s="239">
        <v>2016</v>
      </c>
      <c r="P41" s="239" t="s">
        <v>391</v>
      </c>
      <c r="Q41" s="239">
        <v>18</v>
      </c>
      <c r="S41" s="239">
        <v>4</v>
      </c>
      <c r="T41" s="239">
        <v>0</v>
      </c>
      <c r="U41" s="239">
        <v>2</v>
      </c>
      <c r="V41" s="239">
        <v>11</v>
      </c>
      <c r="W41" s="239">
        <v>10</v>
      </c>
      <c r="X41" s="239">
        <v>2</v>
      </c>
      <c r="Y41" s="239">
        <v>4</v>
      </c>
      <c r="Z41" s="239">
        <v>5</v>
      </c>
      <c r="AA41" s="239">
        <v>4</v>
      </c>
      <c r="AB41" s="239">
        <v>4</v>
      </c>
      <c r="AC41" s="239">
        <v>98</v>
      </c>
      <c r="AD41" s="239" t="s">
        <v>3931</v>
      </c>
      <c r="AF41" s="239" t="s">
        <v>3932</v>
      </c>
      <c r="AG41" s="239">
        <v>6</v>
      </c>
      <c r="AH41" s="239">
        <v>2</v>
      </c>
      <c r="AI41" s="239">
        <v>4</v>
      </c>
      <c r="AJ41" s="239">
        <v>4</v>
      </c>
      <c r="AK41" s="239">
        <v>27</v>
      </c>
      <c r="AL41" s="239">
        <v>19</v>
      </c>
      <c r="AM41" s="239" t="s">
        <v>384</v>
      </c>
      <c r="AN41" s="239">
        <v>5</v>
      </c>
      <c r="AO41" s="239">
        <v>1</v>
      </c>
      <c r="AS41" s="239">
        <v>12</v>
      </c>
      <c r="AT41" s="239">
        <v>9</v>
      </c>
      <c r="AU41" s="239">
        <v>35</v>
      </c>
      <c r="AV41" s="239">
        <v>11</v>
      </c>
      <c r="AW41" s="239">
        <v>21</v>
      </c>
      <c r="AX41" s="239">
        <v>2</v>
      </c>
      <c r="AY41" s="239">
        <v>3</v>
      </c>
      <c r="AZ41" s="239">
        <v>3</v>
      </c>
      <c r="BA41" s="239">
        <v>21</v>
      </c>
      <c r="BB41" s="239">
        <v>57</v>
      </c>
      <c r="BC41" s="239" t="s">
        <v>384</v>
      </c>
      <c r="BD41" s="239">
        <v>5</v>
      </c>
      <c r="BE41" s="239">
        <v>1</v>
      </c>
      <c r="BI41" s="239">
        <v>12</v>
      </c>
      <c r="BJ41" s="239">
        <v>9</v>
      </c>
      <c r="BK41" s="239">
        <v>35</v>
      </c>
      <c r="BL41" s="239">
        <v>11</v>
      </c>
      <c r="BM41" s="239">
        <v>21</v>
      </c>
      <c r="CT41" s="239">
        <v>445001.22373300302</v>
      </c>
      <c r="CU41" s="239">
        <v>4974563.1540925996</v>
      </c>
      <c r="CV41" s="239">
        <v>44.922371910000003</v>
      </c>
      <c r="CW41" s="239">
        <v>-93.696878119999994</v>
      </c>
      <c r="CX41" s="239" t="s">
        <v>379</v>
      </c>
      <c r="CY41" s="239" t="s">
        <v>3975</v>
      </c>
    </row>
    <row r="42" spans="1:103" x14ac:dyDescent="0.25">
      <c r="A42" s="239">
        <v>385639</v>
      </c>
      <c r="B42" s="239">
        <v>4</v>
      </c>
      <c r="C42" s="239">
        <v>110</v>
      </c>
      <c r="D42" s="239">
        <v>2.7309999999999999</v>
      </c>
      <c r="E42" s="239">
        <v>27</v>
      </c>
      <c r="F42" s="239" t="s">
        <v>1214</v>
      </c>
      <c r="H42" s="239" t="s">
        <v>374</v>
      </c>
      <c r="I42" s="239">
        <v>25</v>
      </c>
      <c r="K42" s="239">
        <v>16004449</v>
      </c>
      <c r="M42" s="239">
        <v>10</v>
      </c>
      <c r="N42" s="239">
        <v>10</v>
      </c>
      <c r="O42" s="239">
        <v>2016</v>
      </c>
      <c r="P42" s="239" t="s">
        <v>381</v>
      </c>
      <c r="Q42" s="239">
        <v>19</v>
      </c>
      <c r="S42" s="239">
        <v>4</v>
      </c>
      <c r="T42" s="239">
        <v>0</v>
      </c>
      <c r="U42" s="239">
        <v>1</v>
      </c>
      <c r="W42" s="239">
        <v>16</v>
      </c>
      <c r="X42" s="239">
        <v>2</v>
      </c>
      <c r="Y42" s="239">
        <v>6</v>
      </c>
      <c r="Z42" s="239">
        <v>1</v>
      </c>
      <c r="AB42" s="239">
        <v>1</v>
      </c>
      <c r="AC42" s="239">
        <v>98</v>
      </c>
      <c r="AD42" s="239" t="s">
        <v>3910</v>
      </c>
      <c r="AF42" s="239" t="s">
        <v>3932</v>
      </c>
      <c r="AG42" s="239">
        <v>4</v>
      </c>
      <c r="AH42" s="239">
        <v>2</v>
      </c>
      <c r="AI42" s="239">
        <v>31</v>
      </c>
      <c r="AJ42" s="239">
        <v>4</v>
      </c>
      <c r="AK42" s="239">
        <v>21</v>
      </c>
      <c r="AL42" s="239">
        <v>30</v>
      </c>
      <c r="AM42" s="239" t="s">
        <v>374</v>
      </c>
      <c r="AN42" s="239">
        <v>5</v>
      </c>
      <c r="AO42" s="239">
        <v>1</v>
      </c>
      <c r="AS42" s="239">
        <v>12</v>
      </c>
      <c r="AT42" s="239">
        <v>98</v>
      </c>
      <c r="AU42" s="239">
        <v>35</v>
      </c>
      <c r="AV42" s="239">
        <v>11</v>
      </c>
      <c r="AW42" s="239">
        <v>24</v>
      </c>
      <c r="CT42" s="239">
        <v>445175.58449839102</v>
      </c>
      <c r="CU42" s="239">
        <v>4974609.0117211398</v>
      </c>
      <c r="CV42" s="239">
        <v>44.922798149999998</v>
      </c>
      <c r="CW42" s="239">
        <v>-93.694673969999997</v>
      </c>
      <c r="CX42" s="239" t="s">
        <v>379</v>
      </c>
      <c r="CY42" s="239" t="s">
        <v>3976</v>
      </c>
    </row>
    <row r="43" spans="1:103" x14ac:dyDescent="0.25">
      <c r="A43" s="239">
        <v>359135</v>
      </c>
      <c r="B43" s="239">
        <v>4</v>
      </c>
      <c r="C43" s="239">
        <v>110</v>
      </c>
      <c r="D43" s="239">
        <v>3.0819999999999999</v>
      </c>
      <c r="E43" s="239">
        <v>27</v>
      </c>
      <c r="F43" s="239" t="s">
        <v>2871</v>
      </c>
      <c r="H43" s="239" t="s">
        <v>374</v>
      </c>
      <c r="I43" s="239">
        <v>25</v>
      </c>
      <c r="K43" s="239">
        <v>16002679</v>
      </c>
      <c r="M43" s="239">
        <v>6</v>
      </c>
      <c r="N43" s="239">
        <v>25</v>
      </c>
      <c r="O43" s="239">
        <v>2016</v>
      </c>
      <c r="P43" s="239" t="s">
        <v>386</v>
      </c>
      <c r="Q43" s="239">
        <v>0</v>
      </c>
      <c r="R43" s="239" t="s">
        <v>393</v>
      </c>
      <c r="S43" s="239">
        <v>5</v>
      </c>
      <c r="T43" s="239">
        <v>0</v>
      </c>
      <c r="U43" s="239">
        <v>1</v>
      </c>
      <c r="W43" s="239">
        <v>69</v>
      </c>
      <c r="X43" s="239">
        <v>90</v>
      </c>
      <c r="Y43" s="239">
        <v>4</v>
      </c>
      <c r="Z43" s="239">
        <v>1</v>
      </c>
      <c r="AB43" s="239">
        <v>1</v>
      </c>
      <c r="AC43" s="239">
        <v>98</v>
      </c>
      <c r="AD43" s="239" t="s">
        <v>3910</v>
      </c>
      <c r="AF43" s="239" t="s">
        <v>3932</v>
      </c>
      <c r="AG43" s="239">
        <v>3</v>
      </c>
      <c r="AH43" s="239">
        <v>2</v>
      </c>
      <c r="AI43" s="239">
        <v>3</v>
      </c>
      <c r="AJ43" s="239">
        <v>3</v>
      </c>
      <c r="AK43" s="239">
        <v>21</v>
      </c>
      <c r="AL43" s="239">
        <v>17</v>
      </c>
      <c r="AM43" s="239" t="s">
        <v>384</v>
      </c>
      <c r="AN43" s="239">
        <v>5</v>
      </c>
      <c r="AO43" s="239">
        <v>90</v>
      </c>
      <c r="AS43" s="239">
        <v>12</v>
      </c>
      <c r="AT43" s="239">
        <v>9</v>
      </c>
      <c r="AU43" s="239">
        <v>35</v>
      </c>
      <c r="AV43" s="239">
        <v>11</v>
      </c>
      <c r="AW43" s="239">
        <v>21</v>
      </c>
      <c r="CT43" s="239">
        <v>445698.98922384001</v>
      </c>
      <c r="CU43" s="239">
        <v>4974817.1016321601</v>
      </c>
      <c r="CV43" s="239">
        <v>44.9247114</v>
      </c>
      <c r="CW43" s="239">
        <v>-93.68806481</v>
      </c>
      <c r="CX43" s="239" t="s">
        <v>379</v>
      </c>
      <c r="CY43" s="239" t="s">
        <v>3977</v>
      </c>
    </row>
    <row r="44" spans="1:103" x14ac:dyDescent="0.25">
      <c r="A44" s="239">
        <v>11052399</v>
      </c>
      <c r="B44" s="239">
        <v>4</v>
      </c>
      <c r="C44" s="239">
        <v>110</v>
      </c>
      <c r="D44" s="239">
        <v>3.3109999999999999</v>
      </c>
      <c r="E44" s="239">
        <v>27</v>
      </c>
      <c r="F44" s="239" t="s">
        <v>1214</v>
      </c>
      <c r="H44" s="239" t="s">
        <v>374</v>
      </c>
      <c r="I44" s="239">
        <v>25</v>
      </c>
      <c r="K44" s="239" t="s">
        <v>3978</v>
      </c>
      <c r="L44" s="239">
        <v>152000118</v>
      </c>
      <c r="M44" s="239">
        <v>7</v>
      </c>
      <c r="N44" s="239">
        <v>19</v>
      </c>
      <c r="O44" s="239">
        <v>2015</v>
      </c>
      <c r="P44" s="239" t="s">
        <v>389</v>
      </c>
      <c r="Q44" s="239">
        <v>15</v>
      </c>
      <c r="R44" s="239" t="s">
        <v>376</v>
      </c>
      <c r="S44" s="239">
        <v>5</v>
      </c>
      <c r="T44" s="239">
        <v>0</v>
      </c>
      <c r="U44" s="239">
        <v>2</v>
      </c>
      <c r="V44" s="239">
        <v>98</v>
      </c>
      <c r="W44" s="239">
        <v>10</v>
      </c>
      <c r="X44" s="239">
        <v>2</v>
      </c>
      <c r="Y44" s="239">
        <v>1</v>
      </c>
      <c r="Z44" s="239">
        <v>1</v>
      </c>
      <c r="AB44" s="239">
        <v>1</v>
      </c>
      <c r="AC44" s="239">
        <v>98</v>
      </c>
      <c r="AD44" s="239" t="s">
        <v>3979</v>
      </c>
      <c r="AE44" s="239" t="s">
        <v>3980</v>
      </c>
      <c r="AF44" s="239" t="s">
        <v>3932</v>
      </c>
      <c r="AG44" s="239">
        <v>90</v>
      </c>
      <c r="AH44" s="239">
        <v>2</v>
      </c>
      <c r="AI44" s="239">
        <v>4</v>
      </c>
      <c r="AJ44" s="239">
        <v>4</v>
      </c>
      <c r="AK44" s="239">
        <v>24</v>
      </c>
      <c r="AL44" s="239">
        <v>33</v>
      </c>
      <c r="AM44" s="239" t="s">
        <v>374</v>
      </c>
      <c r="AN44" s="239">
        <v>5</v>
      </c>
      <c r="AO44" s="239">
        <v>1</v>
      </c>
      <c r="AS44" s="239">
        <v>7</v>
      </c>
      <c r="AT44" s="239">
        <v>98</v>
      </c>
      <c r="AU44" s="239">
        <v>35</v>
      </c>
      <c r="AV44" s="239">
        <v>11</v>
      </c>
      <c r="AW44" s="239">
        <v>21</v>
      </c>
      <c r="AX44" s="239">
        <v>2</v>
      </c>
      <c r="AY44" s="239">
        <v>3</v>
      </c>
      <c r="AZ44" s="239">
        <v>4</v>
      </c>
      <c r="BA44" s="239">
        <v>21</v>
      </c>
      <c r="BB44" s="239">
        <v>16</v>
      </c>
      <c r="BC44" s="239" t="s">
        <v>374</v>
      </c>
      <c r="BD44" s="239">
        <v>5</v>
      </c>
      <c r="BE44" s="239">
        <v>15</v>
      </c>
      <c r="BI44" s="239">
        <v>7</v>
      </c>
      <c r="BJ44" s="239">
        <v>98</v>
      </c>
      <c r="BK44" s="239">
        <v>35</v>
      </c>
      <c r="BL44" s="239">
        <v>11</v>
      </c>
      <c r="BM44" s="239">
        <v>21</v>
      </c>
      <c r="CT44" s="239">
        <v>446061</v>
      </c>
      <c r="CU44" s="239">
        <v>4974868</v>
      </c>
      <c r="CV44" s="239">
        <v>44.925198000000002</v>
      </c>
      <c r="CW44" s="239">
        <v>-93.6834834</v>
      </c>
      <c r="CX44" s="239" t="s">
        <v>379</v>
      </c>
      <c r="CY44" s="239" t="s">
        <v>3981</v>
      </c>
    </row>
    <row r="45" spans="1:103" x14ac:dyDescent="0.25">
      <c r="A45" s="239">
        <v>630604</v>
      </c>
      <c r="B45" s="239">
        <v>4</v>
      </c>
      <c r="C45" s="239">
        <v>110</v>
      </c>
      <c r="D45" s="239">
        <v>3.331</v>
      </c>
      <c r="E45" s="239">
        <v>27</v>
      </c>
      <c r="F45" s="239" t="s">
        <v>2871</v>
      </c>
      <c r="H45" s="239" t="s">
        <v>374</v>
      </c>
      <c r="I45" s="239">
        <v>25</v>
      </c>
      <c r="K45" s="239" t="s">
        <v>3982</v>
      </c>
      <c r="M45" s="239">
        <v>8</v>
      </c>
      <c r="N45" s="239">
        <v>24</v>
      </c>
      <c r="O45" s="239">
        <v>2018</v>
      </c>
      <c r="P45" s="239" t="s">
        <v>383</v>
      </c>
      <c r="Q45" s="239">
        <v>16</v>
      </c>
      <c r="S45" s="239">
        <v>5</v>
      </c>
      <c r="T45" s="239">
        <v>0</v>
      </c>
      <c r="U45" s="239">
        <v>2</v>
      </c>
      <c r="V45" s="239">
        <v>14</v>
      </c>
      <c r="W45" s="239">
        <v>10</v>
      </c>
      <c r="X45" s="239">
        <v>2</v>
      </c>
      <c r="Y45" s="239">
        <v>1</v>
      </c>
      <c r="Z45" s="239">
        <v>1</v>
      </c>
      <c r="AB45" s="239">
        <v>1</v>
      </c>
      <c r="AC45" s="239">
        <v>98</v>
      </c>
      <c r="AD45" s="239" t="s">
        <v>3910</v>
      </c>
      <c r="AF45" s="239" t="s">
        <v>3932</v>
      </c>
      <c r="AG45" s="239">
        <v>90</v>
      </c>
      <c r="AH45" s="239">
        <v>2</v>
      </c>
      <c r="AI45" s="239">
        <v>2</v>
      </c>
      <c r="AJ45" s="239">
        <v>1</v>
      </c>
      <c r="AK45" s="239">
        <v>33</v>
      </c>
      <c r="AL45" s="239">
        <v>49</v>
      </c>
      <c r="AM45" s="239" t="s">
        <v>384</v>
      </c>
      <c r="AN45" s="239">
        <v>5</v>
      </c>
      <c r="AO45" s="239">
        <v>11</v>
      </c>
      <c r="AS45" s="239">
        <v>12</v>
      </c>
      <c r="AT45" s="239">
        <v>9</v>
      </c>
      <c r="AU45" s="239">
        <v>30</v>
      </c>
      <c r="AV45" s="239">
        <v>11</v>
      </c>
      <c r="AW45" s="239">
        <v>21</v>
      </c>
      <c r="AX45" s="239">
        <v>2</v>
      </c>
      <c r="AY45" s="239">
        <v>2</v>
      </c>
      <c r="AZ45" s="239">
        <v>2</v>
      </c>
      <c r="BA45" s="239">
        <v>33</v>
      </c>
      <c r="BB45" s="239">
        <v>50</v>
      </c>
      <c r="BC45" s="239" t="s">
        <v>384</v>
      </c>
      <c r="BD45" s="239">
        <v>5</v>
      </c>
      <c r="BE45" s="239">
        <v>11</v>
      </c>
      <c r="BI45" s="239">
        <v>12</v>
      </c>
      <c r="BJ45" s="239">
        <v>9</v>
      </c>
      <c r="BK45" s="239">
        <v>30</v>
      </c>
      <c r="BL45" s="239">
        <v>11</v>
      </c>
      <c r="BM45" s="239">
        <v>21</v>
      </c>
      <c r="CT45" s="239">
        <v>446091.64564719301</v>
      </c>
      <c r="CU45" s="239">
        <v>4974877.5465065502</v>
      </c>
      <c r="CV45" s="239">
        <v>44.925285359999997</v>
      </c>
      <c r="CW45" s="239">
        <v>-93.683096140000004</v>
      </c>
      <c r="CX45" s="239" t="s">
        <v>379</v>
      </c>
      <c r="CY45" s="239" t="s">
        <v>3983</v>
      </c>
    </row>
    <row r="46" spans="1:103" x14ac:dyDescent="0.25">
      <c r="A46" s="239">
        <v>862759</v>
      </c>
      <c r="B46" s="239">
        <v>4</v>
      </c>
      <c r="C46" s="239">
        <v>110</v>
      </c>
      <c r="D46" s="239">
        <v>3.4</v>
      </c>
      <c r="E46" s="239">
        <v>27</v>
      </c>
      <c r="F46" s="239" t="s">
        <v>2871</v>
      </c>
      <c r="H46" s="239" t="s">
        <v>374</v>
      </c>
      <c r="I46" s="239">
        <v>25</v>
      </c>
      <c r="K46" s="239" t="s">
        <v>3984</v>
      </c>
      <c r="L46" s="239">
        <v>203100200</v>
      </c>
      <c r="M46" s="239">
        <v>11</v>
      </c>
      <c r="N46" s="239">
        <v>5</v>
      </c>
      <c r="O46" s="239">
        <v>2020</v>
      </c>
      <c r="P46" s="239" t="s">
        <v>416</v>
      </c>
      <c r="Q46" s="239">
        <v>16</v>
      </c>
      <c r="R46" s="239" t="s">
        <v>376</v>
      </c>
      <c r="S46" s="239">
        <v>5</v>
      </c>
      <c r="T46" s="239">
        <v>0</v>
      </c>
      <c r="U46" s="239">
        <v>1</v>
      </c>
      <c r="W46" s="239">
        <v>16</v>
      </c>
      <c r="X46" s="239">
        <v>2</v>
      </c>
      <c r="Y46" s="239">
        <v>3</v>
      </c>
      <c r="Z46" s="239">
        <v>1</v>
      </c>
      <c r="AB46" s="239">
        <v>1</v>
      </c>
      <c r="AC46" s="239">
        <v>98</v>
      </c>
      <c r="AD46" s="239" t="s">
        <v>3910</v>
      </c>
      <c r="AF46" s="239" t="s">
        <v>3932</v>
      </c>
      <c r="AG46" s="239">
        <v>4</v>
      </c>
      <c r="AH46" s="239">
        <v>2</v>
      </c>
      <c r="AI46" s="239">
        <v>31</v>
      </c>
      <c r="AJ46" s="239">
        <v>4</v>
      </c>
      <c r="AK46" s="239">
        <v>21</v>
      </c>
      <c r="AL46" s="239">
        <v>53</v>
      </c>
      <c r="AM46" s="239" t="s">
        <v>374</v>
      </c>
      <c r="AN46" s="239">
        <v>5</v>
      </c>
      <c r="AO46" s="239">
        <v>1</v>
      </c>
      <c r="AS46" s="239">
        <v>12</v>
      </c>
      <c r="AT46" s="239">
        <v>98</v>
      </c>
      <c r="AV46" s="239">
        <v>11</v>
      </c>
      <c r="AW46" s="239">
        <v>21</v>
      </c>
      <c r="CT46" s="239">
        <v>446199.59586309397</v>
      </c>
      <c r="CU46" s="239">
        <v>4974907.4340669597</v>
      </c>
      <c r="CV46" s="239">
        <v>44.925562560000003</v>
      </c>
      <c r="CW46" s="239">
        <v>-93.681731529999993</v>
      </c>
      <c r="CX46" s="239" t="s">
        <v>379</v>
      </c>
      <c r="CY46" s="239" t="s">
        <v>3985</v>
      </c>
    </row>
    <row r="47" spans="1:103" x14ac:dyDescent="0.25">
      <c r="A47" s="239">
        <v>488100</v>
      </c>
      <c r="B47" s="239">
        <v>4</v>
      </c>
      <c r="C47" s="239">
        <v>110</v>
      </c>
      <c r="D47" s="239">
        <v>3.4020000000000001</v>
      </c>
      <c r="E47" s="239">
        <v>27</v>
      </c>
      <c r="F47" s="239" t="s">
        <v>2871</v>
      </c>
      <c r="H47" s="239" t="s">
        <v>374</v>
      </c>
      <c r="I47" s="239">
        <v>25</v>
      </c>
      <c r="K47" s="239" t="s">
        <v>3986</v>
      </c>
      <c r="M47" s="239">
        <v>7</v>
      </c>
      <c r="N47" s="239">
        <v>19</v>
      </c>
      <c r="O47" s="239">
        <v>2017</v>
      </c>
      <c r="P47" s="239" t="s">
        <v>375</v>
      </c>
      <c r="Q47" s="239">
        <v>21</v>
      </c>
      <c r="R47" s="239">
        <v>98</v>
      </c>
      <c r="S47" s="239">
        <v>3</v>
      </c>
      <c r="T47" s="239">
        <v>0</v>
      </c>
      <c r="U47" s="239">
        <v>2</v>
      </c>
      <c r="V47" s="239">
        <v>5</v>
      </c>
      <c r="W47" s="239">
        <v>10</v>
      </c>
      <c r="X47" s="239">
        <v>3</v>
      </c>
      <c r="Y47" s="239">
        <v>3</v>
      </c>
      <c r="Z47" s="239">
        <v>2</v>
      </c>
      <c r="AB47" s="239">
        <v>1</v>
      </c>
      <c r="AC47" s="239">
        <v>98</v>
      </c>
      <c r="AD47" s="239" t="s">
        <v>3910</v>
      </c>
      <c r="AF47" s="239" t="s">
        <v>3932</v>
      </c>
      <c r="AG47" s="239">
        <v>10</v>
      </c>
      <c r="AH47" s="239">
        <v>2</v>
      </c>
      <c r="AI47" s="239">
        <v>4</v>
      </c>
      <c r="AJ47" s="239">
        <v>2</v>
      </c>
      <c r="AK47" s="239">
        <v>21</v>
      </c>
      <c r="AL47" s="239">
        <v>72</v>
      </c>
      <c r="AM47" s="239" t="s">
        <v>384</v>
      </c>
      <c r="AN47" s="239">
        <v>5</v>
      </c>
      <c r="AO47" s="239">
        <v>99</v>
      </c>
      <c r="AS47" s="239">
        <v>12</v>
      </c>
      <c r="AT47" s="239">
        <v>23</v>
      </c>
      <c r="AU47" s="239">
        <v>30</v>
      </c>
      <c r="AV47" s="239">
        <v>11</v>
      </c>
      <c r="AW47" s="239">
        <v>21</v>
      </c>
      <c r="AX47" s="239">
        <v>2</v>
      </c>
      <c r="AY47" s="239">
        <v>4</v>
      </c>
      <c r="AZ47" s="239">
        <v>4</v>
      </c>
      <c r="BA47" s="239">
        <v>21</v>
      </c>
      <c r="BB47" s="239">
        <v>35</v>
      </c>
      <c r="BC47" s="239" t="s">
        <v>374</v>
      </c>
      <c r="BD47" s="239">
        <v>5</v>
      </c>
      <c r="BE47" s="239">
        <v>99</v>
      </c>
      <c r="BI47" s="239">
        <v>12</v>
      </c>
      <c r="BJ47" s="239">
        <v>9</v>
      </c>
      <c r="BK47" s="239">
        <v>30</v>
      </c>
      <c r="BL47" s="239">
        <v>11</v>
      </c>
      <c r="BM47" s="239">
        <v>21</v>
      </c>
      <c r="CT47" s="239">
        <v>446202.77086944401</v>
      </c>
      <c r="CU47" s="239">
        <v>4974909.1273293998</v>
      </c>
      <c r="CV47" s="239">
        <v>44.925578039999998</v>
      </c>
      <c r="CW47" s="239">
        <v>-93.681691479999998</v>
      </c>
      <c r="CX47" s="239" t="s">
        <v>379</v>
      </c>
      <c r="CY47" s="239" t="s">
        <v>3987</v>
      </c>
    </row>
    <row r="48" spans="1:103" x14ac:dyDescent="0.25">
      <c r="A48" s="239">
        <v>862099</v>
      </c>
      <c r="B48" s="239">
        <v>4</v>
      </c>
      <c r="C48" s="239">
        <v>110</v>
      </c>
      <c r="D48" s="239">
        <v>3.4049999999999998</v>
      </c>
      <c r="E48" s="239">
        <v>27</v>
      </c>
      <c r="F48" s="239" t="s">
        <v>2871</v>
      </c>
      <c r="H48" s="239" t="s">
        <v>374</v>
      </c>
      <c r="I48" s="239">
        <v>25</v>
      </c>
      <c r="K48" s="239">
        <v>20008681</v>
      </c>
      <c r="L48" s="239">
        <v>203140092</v>
      </c>
      <c r="M48" s="239">
        <v>11</v>
      </c>
      <c r="N48" s="239">
        <v>9</v>
      </c>
      <c r="O48" s="239">
        <v>2020</v>
      </c>
      <c r="P48" s="239" t="s">
        <v>381</v>
      </c>
      <c r="Q48" s="239">
        <v>15</v>
      </c>
      <c r="R48" s="239" t="s">
        <v>393</v>
      </c>
      <c r="S48" s="239">
        <v>4</v>
      </c>
      <c r="T48" s="239">
        <v>0</v>
      </c>
      <c r="U48" s="239">
        <v>2</v>
      </c>
      <c r="V48" s="239">
        <v>12</v>
      </c>
      <c r="W48" s="239">
        <v>10</v>
      </c>
      <c r="X48" s="239">
        <v>4</v>
      </c>
      <c r="Y48" s="239">
        <v>1</v>
      </c>
      <c r="Z48" s="239">
        <v>3</v>
      </c>
      <c r="AB48" s="239">
        <v>2</v>
      </c>
      <c r="AC48" s="239">
        <v>98</v>
      </c>
      <c r="AD48" s="239" t="s">
        <v>3910</v>
      </c>
      <c r="AF48" s="239" t="s">
        <v>3932</v>
      </c>
      <c r="AG48" s="239">
        <v>7</v>
      </c>
      <c r="AH48" s="239">
        <v>2</v>
      </c>
      <c r="AI48" s="239">
        <v>2</v>
      </c>
      <c r="AJ48" s="239">
        <v>3</v>
      </c>
      <c r="AK48" s="239">
        <v>34</v>
      </c>
      <c r="AL48" s="239">
        <v>21</v>
      </c>
      <c r="AM48" s="239" t="s">
        <v>374</v>
      </c>
      <c r="AN48" s="239">
        <v>5</v>
      </c>
      <c r="AO48" s="239">
        <v>1</v>
      </c>
      <c r="AS48" s="239">
        <v>12</v>
      </c>
      <c r="AT48" s="239">
        <v>9</v>
      </c>
      <c r="AU48" s="239">
        <v>30</v>
      </c>
      <c r="AV48" s="239">
        <v>11</v>
      </c>
      <c r="AW48" s="239">
        <v>21</v>
      </c>
      <c r="AX48" s="239">
        <v>2</v>
      </c>
      <c r="AY48" s="239">
        <v>4</v>
      </c>
      <c r="AZ48" s="239">
        <v>3</v>
      </c>
      <c r="BA48" s="239">
        <v>21</v>
      </c>
      <c r="BB48" s="239">
        <v>53</v>
      </c>
      <c r="BC48" s="239" t="s">
        <v>384</v>
      </c>
      <c r="BD48" s="239">
        <v>5</v>
      </c>
      <c r="BE48" s="239">
        <v>4</v>
      </c>
      <c r="BI48" s="239">
        <v>12</v>
      </c>
      <c r="BJ48" s="239">
        <v>9</v>
      </c>
      <c r="BK48" s="239">
        <v>30</v>
      </c>
      <c r="BL48" s="239">
        <v>11</v>
      </c>
      <c r="BM48" s="239">
        <v>21</v>
      </c>
      <c r="CT48" s="239">
        <v>446206.53484771302</v>
      </c>
      <c r="CU48" s="239">
        <v>4974909.7026710603</v>
      </c>
      <c r="CV48" s="239">
        <v>44.925583510000003</v>
      </c>
      <c r="CW48" s="239">
        <v>-93.68164385</v>
      </c>
      <c r="CX48" s="239" t="s">
        <v>379</v>
      </c>
      <c r="CY48" s="239" t="s">
        <v>3988</v>
      </c>
    </row>
    <row r="49" spans="1:103" x14ac:dyDescent="0.25">
      <c r="A49" s="239">
        <v>10959044</v>
      </c>
      <c r="B49" s="239">
        <v>4</v>
      </c>
      <c r="C49" s="239">
        <v>110</v>
      </c>
      <c r="D49" s="239">
        <v>3.4049999999999998</v>
      </c>
      <c r="E49" s="239">
        <v>27</v>
      </c>
      <c r="F49" s="239" t="s">
        <v>1214</v>
      </c>
      <c r="H49" s="239" t="s">
        <v>374</v>
      </c>
      <c r="I49" s="239">
        <v>25</v>
      </c>
      <c r="K49" s="239" t="s">
        <v>3989</v>
      </c>
      <c r="L49" s="239">
        <v>141550231</v>
      </c>
      <c r="M49" s="239">
        <v>6</v>
      </c>
      <c r="N49" s="239">
        <v>4</v>
      </c>
      <c r="O49" s="239">
        <v>2014</v>
      </c>
      <c r="P49" s="239" t="s">
        <v>375</v>
      </c>
      <c r="Q49" s="239">
        <v>22</v>
      </c>
      <c r="S49" s="239">
        <v>5</v>
      </c>
      <c r="T49" s="239">
        <v>0</v>
      </c>
      <c r="U49" s="239">
        <v>1</v>
      </c>
      <c r="V49" s="239">
        <v>98</v>
      </c>
      <c r="W49" s="239">
        <v>68</v>
      </c>
      <c r="X49" s="239">
        <v>3</v>
      </c>
      <c r="Y49" s="239">
        <v>6</v>
      </c>
      <c r="Z49" s="239">
        <v>1</v>
      </c>
      <c r="AA49" s="239">
        <v>1</v>
      </c>
      <c r="AB49" s="239">
        <v>1</v>
      </c>
      <c r="AC49" s="239">
        <v>98</v>
      </c>
      <c r="AD49" s="239" t="s">
        <v>3923</v>
      </c>
      <c r="AE49" s="239" t="s">
        <v>3924</v>
      </c>
      <c r="AF49" s="239" t="s">
        <v>3932</v>
      </c>
      <c r="AG49" s="239">
        <v>3</v>
      </c>
      <c r="AH49" s="239">
        <v>2</v>
      </c>
      <c r="AI49" s="239">
        <v>4</v>
      </c>
      <c r="AJ49" s="239">
        <v>3</v>
      </c>
      <c r="AK49" s="239">
        <v>21</v>
      </c>
      <c r="AL49" s="239">
        <v>23</v>
      </c>
      <c r="AM49" s="239" t="s">
        <v>374</v>
      </c>
      <c r="AN49" s="239">
        <v>5</v>
      </c>
      <c r="AS49" s="239">
        <v>7</v>
      </c>
      <c r="AT49" s="239">
        <v>2</v>
      </c>
      <c r="AU49" s="239">
        <v>30</v>
      </c>
      <c r="AV49" s="239">
        <v>11</v>
      </c>
      <c r="AW49" s="239">
        <v>21</v>
      </c>
      <c r="CT49" s="239">
        <v>446207</v>
      </c>
      <c r="CU49" s="239">
        <v>4974909</v>
      </c>
      <c r="CV49" s="239">
        <v>44.925579499999998</v>
      </c>
      <c r="CW49" s="239">
        <v>-93.681643399999999</v>
      </c>
      <c r="CX49" s="239" t="s">
        <v>379</v>
      </c>
      <c r="CY49" s="239" t="s">
        <v>3990</v>
      </c>
    </row>
    <row r="50" spans="1:103" x14ac:dyDescent="0.25">
      <c r="A50" s="239">
        <v>385694</v>
      </c>
      <c r="B50" s="239">
        <v>4</v>
      </c>
      <c r="C50" s="239">
        <v>110</v>
      </c>
      <c r="D50" s="239">
        <v>3.4049999999999998</v>
      </c>
      <c r="E50" s="239">
        <v>27</v>
      </c>
      <c r="F50" s="239" t="s">
        <v>2871</v>
      </c>
      <c r="H50" s="239" t="s">
        <v>374</v>
      </c>
      <c r="I50" s="239">
        <v>25</v>
      </c>
      <c r="K50" s="239" t="s">
        <v>3991</v>
      </c>
      <c r="M50" s="239">
        <v>10</v>
      </c>
      <c r="N50" s="239">
        <v>10</v>
      </c>
      <c r="O50" s="239">
        <v>2016</v>
      </c>
      <c r="P50" s="239" t="s">
        <v>381</v>
      </c>
      <c r="Q50" s="239">
        <v>15</v>
      </c>
      <c r="S50" s="239">
        <v>5</v>
      </c>
      <c r="T50" s="239">
        <v>0</v>
      </c>
      <c r="U50" s="239">
        <v>2</v>
      </c>
      <c r="V50" s="239">
        <v>5</v>
      </c>
      <c r="W50" s="239">
        <v>10</v>
      </c>
      <c r="X50" s="239">
        <v>3</v>
      </c>
      <c r="Y50" s="239">
        <v>1</v>
      </c>
      <c r="Z50" s="239">
        <v>1</v>
      </c>
      <c r="AB50" s="239">
        <v>1</v>
      </c>
      <c r="AC50" s="239">
        <v>98</v>
      </c>
      <c r="AD50" s="239" t="s">
        <v>3910</v>
      </c>
      <c r="AE50" s="239" t="s">
        <v>3906</v>
      </c>
      <c r="AF50" s="239" t="s">
        <v>3932</v>
      </c>
      <c r="AG50" s="239">
        <v>10</v>
      </c>
      <c r="AH50" s="239">
        <v>2</v>
      </c>
      <c r="AI50" s="239">
        <v>2</v>
      </c>
      <c r="AJ50" s="239">
        <v>2</v>
      </c>
      <c r="AK50" s="239">
        <v>31</v>
      </c>
      <c r="AL50" s="239">
        <v>34</v>
      </c>
      <c r="AM50" s="239" t="s">
        <v>374</v>
      </c>
      <c r="AN50" s="239">
        <v>5</v>
      </c>
      <c r="AO50" s="239">
        <v>90</v>
      </c>
      <c r="AS50" s="239">
        <v>12</v>
      </c>
      <c r="AT50" s="239">
        <v>23</v>
      </c>
      <c r="AU50" s="239">
        <v>30</v>
      </c>
      <c r="AV50" s="239">
        <v>11</v>
      </c>
      <c r="AW50" s="239">
        <v>21</v>
      </c>
      <c r="AX50" s="239">
        <v>2</v>
      </c>
      <c r="AY50" s="239">
        <v>2</v>
      </c>
      <c r="AZ50" s="239">
        <v>3</v>
      </c>
      <c r="BA50" s="239">
        <v>21</v>
      </c>
      <c r="BB50" s="239">
        <v>25</v>
      </c>
      <c r="BC50" s="239" t="s">
        <v>384</v>
      </c>
      <c r="BD50" s="239">
        <v>5</v>
      </c>
      <c r="BE50" s="239">
        <v>1</v>
      </c>
      <c r="BI50" s="239">
        <v>12</v>
      </c>
      <c r="BJ50" s="239">
        <v>23</v>
      </c>
      <c r="BK50" s="239">
        <v>35</v>
      </c>
      <c r="BL50" s="239">
        <v>11</v>
      </c>
      <c r="BM50" s="239">
        <v>21</v>
      </c>
      <c r="CT50" s="239">
        <v>446207.71329405799</v>
      </c>
      <c r="CU50" s="239">
        <v>4974909.2013883302</v>
      </c>
      <c r="CV50" s="239">
        <v>44.925579079999999</v>
      </c>
      <c r="CW50" s="239">
        <v>-93.681628869999997</v>
      </c>
      <c r="CX50" s="239" t="s">
        <v>379</v>
      </c>
      <c r="CY50" s="239" t="s">
        <v>3992</v>
      </c>
    </row>
    <row r="51" spans="1:103" x14ac:dyDescent="0.25">
      <c r="A51" s="239">
        <v>487964</v>
      </c>
      <c r="B51" s="239">
        <v>4</v>
      </c>
      <c r="C51" s="239">
        <v>110</v>
      </c>
      <c r="D51" s="239">
        <v>3.4049999999999998</v>
      </c>
      <c r="E51" s="239">
        <v>27</v>
      </c>
      <c r="F51" s="239" t="s">
        <v>2871</v>
      </c>
      <c r="H51" s="239" t="s">
        <v>374</v>
      </c>
      <c r="I51" s="239">
        <v>25</v>
      </c>
      <c r="K51" s="239">
        <v>17008762</v>
      </c>
      <c r="M51" s="239">
        <v>7</v>
      </c>
      <c r="N51" s="239">
        <v>19</v>
      </c>
      <c r="O51" s="239">
        <v>2017</v>
      </c>
      <c r="P51" s="239" t="s">
        <v>375</v>
      </c>
      <c r="Q51" s="239">
        <v>12</v>
      </c>
      <c r="R51" s="239" t="s">
        <v>393</v>
      </c>
      <c r="S51" s="239">
        <v>5</v>
      </c>
      <c r="T51" s="239">
        <v>0</v>
      </c>
      <c r="U51" s="239">
        <v>2</v>
      </c>
      <c r="V51" s="239">
        <v>11</v>
      </c>
      <c r="W51" s="239">
        <v>10</v>
      </c>
      <c r="X51" s="239">
        <v>3</v>
      </c>
      <c r="Y51" s="239">
        <v>1</v>
      </c>
      <c r="Z51" s="239">
        <v>1</v>
      </c>
      <c r="AB51" s="239">
        <v>1</v>
      </c>
      <c r="AC51" s="239">
        <v>98</v>
      </c>
      <c r="AD51" s="239" t="s">
        <v>3910</v>
      </c>
      <c r="AE51" s="239" t="s">
        <v>3906</v>
      </c>
      <c r="AF51" s="239" t="s">
        <v>3932</v>
      </c>
      <c r="AG51" s="239">
        <v>6</v>
      </c>
      <c r="AH51" s="239">
        <v>2</v>
      </c>
      <c r="AI51" s="239">
        <v>2</v>
      </c>
      <c r="AJ51" s="239">
        <v>3</v>
      </c>
      <c r="AK51" s="239">
        <v>31</v>
      </c>
      <c r="AL51" s="239">
        <v>19</v>
      </c>
      <c r="AM51" s="239" t="s">
        <v>374</v>
      </c>
      <c r="AN51" s="239">
        <v>5</v>
      </c>
      <c r="AO51" s="239">
        <v>2</v>
      </c>
      <c r="AS51" s="239">
        <v>12</v>
      </c>
      <c r="AT51" s="239">
        <v>23</v>
      </c>
      <c r="AV51" s="239">
        <v>11</v>
      </c>
      <c r="AW51" s="239">
        <v>21</v>
      </c>
      <c r="AX51" s="239">
        <v>2</v>
      </c>
      <c r="AY51" s="239">
        <v>2</v>
      </c>
      <c r="AZ51" s="239">
        <v>3</v>
      </c>
      <c r="BA51" s="239">
        <v>21</v>
      </c>
      <c r="BB51" s="239">
        <v>17</v>
      </c>
      <c r="BC51" s="239" t="s">
        <v>374</v>
      </c>
      <c r="BD51" s="239">
        <v>5</v>
      </c>
      <c r="BE51" s="239">
        <v>1</v>
      </c>
      <c r="BI51" s="239">
        <v>12</v>
      </c>
      <c r="BJ51" s="239">
        <v>9</v>
      </c>
      <c r="BL51" s="239">
        <v>11</v>
      </c>
      <c r="BM51" s="239">
        <v>21</v>
      </c>
      <c r="CT51" s="239">
        <v>446206.72075755597</v>
      </c>
      <c r="CU51" s="239">
        <v>4974912.2413096698</v>
      </c>
      <c r="CV51" s="239">
        <v>44.925606369999997</v>
      </c>
      <c r="CW51" s="239">
        <v>-93.681641769999999</v>
      </c>
      <c r="CX51" s="239" t="s">
        <v>379</v>
      </c>
      <c r="CY51" s="239" t="s">
        <v>3993</v>
      </c>
    </row>
    <row r="52" spans="1:103" x14ac:dyDescent="0.25">
      <c r="A52" s="239">
        <v>813367</v>
      </c>
      <c r="B52" s="239">
        <v>4</v>
      </c>
      <c r="C52" s="239">
        <v>110</v>
      </c>
      <c r="D52" s="239">
        <v>3.4049999999999998</v>
      </c>
      <c r="E52" s="239">
        <v>27</v>
      </c>
      <c r="F52" s="239" t="s">
        <v>2871</v>
      </c>
      <c r="H52" s="239" t="s">
        <v>374</v>
      </c>
      <c r="I52" s="239">
        <v>25</v>
      </c>
      <c r="K52" s="239" t="s">
        <v>3994</v>
      </c>
      <c r="L52" s="239">
        <v>201590085</v>
      </c>
      <c r="M52" s="239">
        <v>6</v>
      </c>
      <c r="N52" s="239">
        <v>7</v>
      </c>
      <c r="O52" s="239">
        <v>2020</v>
      </c>
      <c r="P52" s="239" t="s">
        <v>389</v>
      </c>
      <c r="Q52" s="239">
        <v>20</v>
      </c>
      <c r="R52" s="239">
        <v>98</v>
      </c>
      <c r="S52" s="239">
        <v>5</v>
      </c>
      <c r="T52" s="239">
        <v>0</v>
      </c>
      <c r="U52" s="239">
        <v>2</v>
      </c>
      <c r="V52" s="239">
        <v>11</v>
      </c>
      <c r="W52" s="239">
        <v>10</v>
      </c>
      <c r="X52" s="239">
        <v>3</v>
      </c>
      <c r="Y52" s="239">
        <v>1</v>
      </c>
      <c r="Z52" s="239">
        <v>1</v>
      </c>
      <c r="AB52" s="239">
        <v>1</v>
      </c>
      <c r="AC52" s="239">
        <v>98</v>
      </c>
      <c r="AD52" s="239" t="s">
        <v>3910</v>
      </c>
      <c r="AF52" s="239" t="s">
        <v>3932</v>
      </c>
      <c r="AG52" s="239">
        <v>6</v>
      </c>
      <c r="AH52" s="239">
        <v>2</v>
      </c>
      <c r="AI52" s="239">
        <v>2</v>
      </c>
      <c r="AJ52" s="239">
        <v>1</v>
      </c>
      <c r="AK52" s="239">
        <v>21</v>
      </c>
      <c r="AL52" s="239">
        <v>16</v>
      </c>
      <c r="AM52" s="239" t="s">
        <v>374</v>
      </c>
      <c r="AN52" s="239">
        <v>5</v>
      </c>
      <c r="AO52" s="239">
        <v>2</v>
      </c>
      <c r="AS52" s="239">
        <v>12</v>
      </c>
      <c r="AT52" s="239">
        <v>23</v>
      </c>
      <c r="AU52" s="239">
        <v>35</v>
      </c>
      <c r="AV52" s="239">
        <v>11</v>
      </c>
      <c r="AW52" s="239">
        <v>21</v>
      </c>
      <c r="AX52" s="239">
        <v>2</v>
      </c>
      <c r="AY52" s="239">
        <v>2</v>
      </c>
      <c r="AZ52" s="239">
        <v>4</v>
      </c>
      <c r="BA52" s="239">
        <v>21</v>
      </c>
      <c r="BB52" s="239">
        <v>21</v>
      </c>
      <c r="BC52" s="239" t="s">
        <v>374</v>
      </c>
      <c r="BD52" s="239">
        <v>5</v>
      </c>
      <c r="BE52" s="239">
        <v>1</v>
      </c>
      <c r="BI52" s="239">
        <v>12</v>
      </c>
      <c r="BJ52" s="239">
        <v>9</v>
      </c>
      <c r="BK52" s="239">
        <v>35</v>
      </c>
      <c r="BL52" s="239">
        <v>11</v>
      </c>
      <c r="BM52" s="239">
        <v>21</v>
      </c>
      <c r="CT52" s="239">
        <v>446207.24992528098</v>
      </c>
      <c r="CU52" s="239">
        <v>4974909.7281263201</v>
      </c>
      <c r="CV52" s="239">
        <v>44.925583789999997</v>
      </c>
      <c r="CW52" s="239">
        <v>-93.681634799999998</v>
      </c>
      <c r="CX52" s="239" t="s">
        <v>379</v>
      </c>
      <c r="CY52" s="239" t="s">
        <v>3995</v>
      </c>
    </row>
    <row r="53" spans="1:103" x14ac:dyDescent="0.25">
      <c r="A53" s="239">
        <v>845468</v>
      </c>
      <c r="B53" s="239">
        <v>4</v>
      </c>
      <c r="C53" s="239">
        <v>110</v>
      </c>
      <c r="D53" s="239">
        <v>3.4049999999999998</v>
      </c>
      <c r="E53" s="239">
        <v>27</v>
      </c>
      <c r="F53" s="239" t="s">
        <v>2871</v>
      </c>
      <c r="H53" s="239" t="s">
        <v>374</v>
      </c>
      <c r="I53" s="239">
        <v>25</v>
      </c>
      <c r="K53" s="239">
        <v>20007888</v>
      </c>
      <c r="L53" s="239">
        <v>202830124</v>
      </c>
      <c r="M53" s="239">
        <v>10</v>
      </c>
      <c r="N53" s="239">
        <v>9</v>
      </c>
      <c r="O53" s="239">
        <v>2020</v>
      </c>
      <c r="P53" s="239" t="s">
        <v>383</v>
      </c>
      <c r="Q53" s="239">
        <v>21</v>
      </c>
      <c r="S53" s="239">
        <v>5</v>
      </c>
      <c r="T53" s="239">
        <v>0</v>
      </c>
      <c r="U53" s="239">
        <v>2</v>
      </c>
      <c r="V53" s="239">
        <v>5</v>
      </c>
      <c r="W53" s="239">
        <v>10</v>
      </c>
      <c r="X53" s="239">
        <v>3</v>
      </c>
      <c r="Y53" s="239">
        <v>4</v>
      </c>
      <c r="Z53" s="239">
        <v>1</v>
      </c>
      <c r="AB53" s="239">
        <v>1</v>
      </c>
      <c r="AC53" s="239">
        <v>98</v>
      </c>
      <c r="AD53" s="239" t="s">
        <v>3910</v>
      </c>
      <c r="AF53" s="239" t="s">
        <v>3932</v>
      </c>
      <c r="AG53" s="239">
        <v>10</v>
      </c>
      <c r="AH53" s="239">
        <v>2</v>
      </c>
      <c r="AI53" s="239">
        <v>2</v>
      </c>
      <c r="AJ53" s="239">
        <v>1</v>
      </c>
      <c r="AK53" s="239">
        <v>21</v>
      </c>
      <c r="AL53" s="239">
        <v>16</v>
      </c>
      <c r="AM53" s="239" t="s">
        <v>384</v>
      </c>
      <c r="AN53" s="239">
        <v>5</v>
      </c>
      <c r="AO53" s="239">
        <v>1</v>
      </c>
      <c r="AS53" s="239">
        <v>12</v>
      </c>
      <c r="AT53" s="239">
        <v>23</v>
      </c>
      <c r="AU53" s="239">
        <v>30</v>
      </c>
      <c r="AV53" s="239">
        <v>11</v>
      </c>
      <c r="AW53" s="239">
        <v>23</v>
      </c>
      <c r="AX53" s="239">
        <v>2</v>
      </c>
      <c r="AY53" s="239">
        <v>2</v>
      </c>
      <c r="AZ53" s="239">
        <v>4</v>
      </c>
      <c r="BA53" s="239">
        <v>21</v>
      </c>
      <c r="BB53" s="239">
        <v>18</v>
      </c>
      <c r="BC53" s="239" t="s">
        <v>384</v>
      </c>
      <c r="BD53" s="239">
        <v>5</v>
      </c>
      <c r="BE53" s="239">
        <v>1</v>
      </c>
      <c r="BI53" s="239">
        <v>12</v>
      </c>
      <c r="BJ53" s="239">
        <v>9</v>
      </c>
      <c r="BK53" s="239">
        <v>35</v>
      </c>
      <c r="BL53" s="239">
        <v>11</v>
      </c>
      <c r="BM53" s="239">
        <v>21</v>
      </c>
      <c r="CT53" s="239">
        <v>446207.55481684202</v>
      </c>
      <c r="CU53" s="239">
        <v>4974909.1886232896</v>
      </c>
      <c r="CV53" s="239">
        <v>44.925578960000003</v>
      </c>
      <c r="CW53" s="239">
        <v>-93.68163088</v>
      </c>
      <c r="CX53" s="239" t="s">
        <v>379</v>
      </c>
      <c r="CY53" s="239" t="s">
        <v>3996</v>
      </c>
    </row>
    <row r="54" spans="1:103" x14ac:dyDescent="0.25">
      <c r="A54" s="239">
        <v>10717842</v>
      </c>
      <c r="B54" s="239">
        <v>4</v>
      </c>
      <c r="C54" s="239">
        <v>110</v>
      </c>
      <c r="D54" s="239">
        <v>3.4060000000000001</v>
      </c>
      <c r="E54" s="239">
        <v>27</v>
      </c>
      <c r="F54" s="239" t="s">
        <v>1214</v>
      </c>
      <c r="H54" s="239" t="s">
        <v>374</v>
      </c>
      <c r="I54" s="239">
        <v>25</v>
      </c>
      <c r="K54" s="239">
        <v>110460</v>
      </c>
      <c r="L54" s="239">
        <v>110740027</v>
      </c>
      <c r="M54" s="239">
        <v>2</v>
      </c>
      <c r="N54" s="239">
        <v>28</v>
      </c>
      <c r="O54" s="239">
        <v>2011</v>
      </c>
      <c r="P54" s="239" t="s">
        <v>381</v>
      </c>
      <c r="Q54" s="239">
        <v>13</v>
      </c>
      <c r="S54" s="239">
        <v>4</v>
      </c>
      <c r="T54" s="239">
        <v>0</v>
      </c>
      <c r="U54" s="239">
        <v>2</v>
      </c>
      <c r="V54" s="239">
        <v>90</v>
      </c>
      <c r="W54" s="239">
        <v>10</v>
      </c>
      <c r="X54" s="239">
        <v>3</v>
      </c>
      <c r="Y54" s="239">
        <v>1</v>
      </c>
      <c r="Z54" s="239">
        <v>1</v>
      </c>
      <c r="AB54" s="239">
        <v>2</v>
      </c>
      <c r="AC54" s="239">
        <v>98</v>
      </c>
      <c r="AF54" s="239" t="s">
        <v>3932</v>
      </c>
      <c r="AG54" s="239">
        <v>90</v>
      </c>
      <c r="AH54" s="239">
        <v>2</v>
      </c>
      <c r="AI54" s="239">
        <v>4</v>
      </c>
      <c r="AJ54" s="239">
        <v>1</v>
      </c>
      <c r="AK54" s="239">
        <v>7</v>
      </c>
      <c r="AL54" s="239">
        <v>75</v>
      </c>
      <c r="AM54" s="239" t="s">
        <v>384</v>
      </c>
      <c r="AN54" s="239">
        <v>5</v>
      </c>
      <c r="AO54" s="239">
        <v>2</v>
      </c>
      <c r="AS54" s="239">
        <v>7</v>
      </c>
      <c r="AT54" s="239">
        <v>2</v>
      </c>
      <c r="AU54" s="239">
        <v>30</v>
      </c>
      <c r="AV54" s="239">
        <v>11</v>
      </c>
      <c r="AW54" s="239">
        <v>21</v>
      </c>
      <c r="AX54" s="239">
        <v>2</v>
      </c>
      <c r="AY54" s="239">
        <v>2</v>
      </c>
      <c r="AZ54" s="239">
        <v>3</v>
      </c>
      <c r="BA54" s="239">
        <v>21</v>
      </c>
      <c r="BB54" s="239">
        <v>66</v>
      </c>
      <c r="BC54" s="239" t="s">
        <v>384</v>
      </c>
      <c r="BD54" s="239">
        <v>5</v>
      </c>
      <c r="BE54" s="239">
        <v>1</v>
      </c>
      <c r="BI54" s="239">
        <v>7</v>
      </c>
      <c r="BJ54" s="239">
        <v>2</v>
      </c>
      <c r="BK54" s="239">
        <v>30</v>
      </c>
      <c r="BL54" s="239">
        <v>11</v>
      </c>
      <c r="BM54" s="239">
        <v>21</v>
      </c>
      <c r="CT54" s="239">
        <v>446208</v>
      </c>
      <c r="CU54" s="239">
        <v>4974910</v>
      </c>
      <c r="CV54" s="239">
        <v>44.925583699999997</v>
      </c>
      <c r="CW54" s="239">
        <v>-93.681622899999994</v>
      </c>
      <c r="CX54" s="239" t="s">
        <v>379</v>
      </c>
    </row>
    <row r="55" spans="1:103" x14ac:dyDescent="0.25">
      <c r="A55" s="239">
        <v>10720901</v>
      </c>
      <c r="B55" s="239">
        <v>4</v>
      </c>
      <c r="C55" s="239">
        <v>110</v>
      </c>
      <c r="D55" s="239">
        <v>3.4060000000000001</v>
      </c>
      <c r="E55" s="239">
        <v>27</v>
      </c>
      <c r="F55" s="239" t="s">
        <v>1214</v>
      </c>
      <c r="H55" s="239" t="s">
        <v>374</v>
      </c>
      <c r="I55" s="239">
        <v>25</v>
      </c>
      <c r="L55" s="239">
        <v>111310052</v>
      </c>
      <c r="M55" s="239">
        <v>4</v>
      </c>
      <c r="N55" s="239">
        <v>6</v>
      </c>
      <c r="O55" s="239">
        <v>2011</v>
      </c>
      <c r="P55" s="239" t="s">
        <v>375</v>
      </c>
      <c r="Q55" s="239">
        <v>9</v>
      </c>
      <c r="S55" s="239">
        <v>4</v>
      </c>
      <c r="T55" s="239">
        <v>0</v>
      </c>
      <c r="U55" s="239">
        <v>2</v>
      </c>
      <c r="W55" s="239">
        <v>10</v>
      </c>
      <c r="Y55" s="239">
        <v>1</v>
      </c>
      <c r="Z55" s="239">
        <v>1</v>
      </c>
      <c r="AB55" s="239">
        <v>1</v>
      </c>
      <c r="AC55" s="239">
        <v>98</v>
      </c>
      <c r="AF55" s="239" t="s">
        <v>3932</v>
      </c>
      <c r="AG55" s="239">
        <v>90</v>
      </c>
      <c r="AH55" s="239">
        <v>2</v>
      </c>
      <c r="AI55" s="239">
        <v>3</v>
      </c>
      <c r="AJ55" s="239">
        <v>4</v>
      </c>
      <c r="AK55" s="239">
        <v>21</v>
      </c>
      <c r="AL55" s="239">
        <v>65</v>
      </c>
      <c r="AM55" s="239" t="s">
        <v>374</v>
      </c>
      <c r="AT55" s="239">
        <v>2</v>
      </c>
      <c r="AU55" s="239">
        <v>35</v>
      </c>
      <c r="AX55" s="239">
        <v>2</v>
      </c>
      <c r="AY55" s="239">
        <v>4</v>
      </c>
      <c r="AZ55" s="239">
        <v>1</v>
      </c>
      <c r="BA55" s="239">
        <v>21</v>
      </c>
      <c r="BB55" s="239">
        <v>50</v>
      </c>
      <c r="BC55" s="239" t="s">
        <v>384</v>
      </c>
      <c r="BJ55" s="239">
        <v>2</v>
      </c>
      <c r="BK55" s="239">
        <v>35</v>
      </c>
      <c r="CT55" s="239">
        <v>446208</v>
      </c>
      <c r="CU55" s="239">
        <v>4974910</v>
      </c>
      <c r="CV55" s="239">
        <v>44.925583699999997</v>
      </c>
      <c r="CW55" s="239">
        <v>-93.681622899999994</v>
      </c>
      <c r="CX55" s="239" t="s">
        <v>379</v>
      </c>
    </row>
    <row r="56" spans="1:103" x14ac:dyDescent="0.25">
      <c r="A56" s="239">
        <v>10743768</v>
      </c>
      <c r="B56" s="239">
        <v>4</v>
      </c>
      <c r="C56" s="239">
        <v>110</v>
      </c>
      <c r="D56" s="239">
        <v>3.4060000000000001</v>
      </c>
      <c r="E56" s="239">
        <v>27</v>
      </c>
      <c r="F56" s="239" t="s">
        <v>1214</v>
      </c>
      <c r="H56" s="239" t="s">
        <v>374</v>
      </c>
      <c r="I56" s="239">
        <v>25</v>
      </c>
      <c r="L56" s="239">
        <v>112510136</v>
      </c>
      <c r="M56" s="239">
        <v>8</v>
      </c>
      <c r="N56" s="239">
        <v>6</v>
      </c>
      <c r="O56" s="239">
        <v>2011</v>
      </c>
      <c r="P56" s="239" t="s">
        <v>386</v>
      </c>
      <c r="Q56" s="239">
        <v>17</v>
      </c>
      <c r="S56" s="239">
        <v>5</v>
      </c>
      <c r="T56" s="239">
        <v>0</v>
      </c>
      <c r="U56" s="239">
        <v>1</v>
      </c>
      <c r="V56" s="239">
        <v>4</v>
      </c>
      <c r="W56" s="239">
        <v>67</v>
      </c>
      <c r="Y56" s="239">
        <v>2</v>
      </c>
      <c r="Z56" s="239">
        <v>1</v>
      </c>
      <c r="AB56" s="239">
        <v>1</v>
      </c>
      <c r="AC56" s="239">
        <v>98</v>
      </c>
      <c r="AF56" s="239" t="s">
        <v>3932</v>
      </c>
      <c r="AG56" s="239">
        <v>3</v>
      </c>
      <c r="AH56" s="239">
        <v>2</v>
      </c>
      <c r="AI56" s="239">
        <v>2</v>
      </c>
      <c r="AJ56" s="239">
        <v>4</v>
      </c>
      <c r="AK56" s="239">
        <v>27</v>
      </c>
      <c r="AL56" s="239">
        <v>35</v>
      </c>
      <c r="AM56" s="239" t="s">
        <v>374</v>
      </c>
      <c r="AT56" s="239">
        <v>98</v>
      </c>
      <c r="AU56" s="239">
        <v>35</v>
      </c>
      <c r="CT56" s="239">
        <v>446208</v>
      </c>
      <c r="CU56" s="239">
        <v>4974910</v>
      </c>
      <c r="CV56" s="239">
        <v>44.925583699999997</v>
      </c>
      <c r="CW56" s="239">
        <v>-93.681622899999994</v>
      </c>
      <c r="CX56" s="239" t="s">
        <v>379</v>
      </c>
    </row>
    <row r="57" spans="1:103" x14ac:dyDescent="0.25">
      <c r="A57" s="239">
        <v>10747655</v>
      </c>
      <c r="B57" s="239">
        <v>4</v>
      </c>
      <c r="C57" s="239">
        <v>110</v>
      </c>
      <c r="D57" s="239">
        <v>3.4060000000000001</v>
      </c>
      <c r="E57" s="239">
        <v>27</v>
      </c>
      <c r="F57" s="239" t="s">
        <v>1214</v>
      </c>
      <c r="H57" s="239" t="s">
        <v>374</v>
      </c>
      <c r="I57" s="239">
        <v>25</v>
      </c>
      <c r="K57" s="239">
        <v>264011</v>
      </c>
      <c r="L57" s="239">
        <v>112720157</v>
      </c>
      <c r="M57" s="239">
        <v>9</v>
      </c>
      <c r="N57" s="239">
        <v>29</v>
      </c>
      <c r="O57" s="239">
        <v>2011</v>
      </c>
      <c r="P57" s="239" t="s">
        <v>416</v>
      </c>
      <c r="Q57" s="239">
        <v>13</v>
      </c>
      <c r="S57" s="239">
        <v>4</v>
      </c>
      <c r="T57" s="239">
        <v>0</v>
      </c>
      <c r="U57" s="239">
        <v>2</v>
      </c>
      <c r="V57" s="239">
        <v>5</v>
      </c>
      <c r="W57" s="239">
        <v>10</v>
      </c>
      <c r="X57" s="239">
        <v>3</v>
      </c>
      <c r="Y57" s="239">
        <v>1</v>
      </c>
      <c r="Z57" s="239">
        <v>1</v>
      </c>
      <c r="AB57" s="239">
        <v>1</v>
      </c>
      <c r="AC57" s="239">
        <v>98</v>
      </c>
      <c r="AD57" s="239" t="s">
        <v>3997</v>
      </c>
      <c r="AE57" s="239" t="s">
        <v>3998</v>
      </c>
      <c r="AF57" s="239" t="s">
        <v>3932</v>
      </c>
      <c r="AG57" s="239">
        <v>10</v>
      </c>
      <c r="AH57" s="239">
        <v>2</v>
      </c>
      <c r="AI57" s="239">
        <v>2</v>
      </c>
      <c r="AJ57" s="239">
        <v>1</v>
      </c>
      <c r="AK57" s="239">
        <v>21</v>
      </c>
      <c r="AL57" s="239">
        <v>56</v>
      </c>
      <c r="AM57" s="239" t="s">
        <v>384</v>
      </c>
      <c r="AN57" s="239">
        <v>5</v>
      </c>
      <c r="AO57" s="239">
        <v>2</v>
      </c>
      <c r="AP57" s="239">
        <v>4</v>
      </c>
      <c r="AS57" s="239">
        <v>7</v>
      </c>
      <c r="AT57" s="239">
        <v>2</v>
      </c>
      <c r="AU57" s="239">
        <v>30</v>
      </c>
      <c r="AV57" s="239">
        <v>11</v>
      </c>
      <c r="AW57" s="239">
        <v>21</v>
      </c>
      <c r="AX57" s="239">
        <v>2</v>
      </c>
      <c r="AY57" s="239">
        <v>4</v>
      </c>
      <c r="AZ57" s="239">
        <v>4</v>
      </c>
      <c r="BA57" s="239">
        <v>21</v>
      </c>
      <c r="BB57" s="239">
        <v>41</v>
      </c>
      <c r="BC57" s="239" t="s">
        <v>384</v>
      </c>
      <c r="BD57" s="239">
        <v>5</v>
      </c>
      <c r="BE57" s="239">
        <v>1</v>
      </c>
      <c r="BI57" s="239">
        <v>7</v>
      </c>
      <c r="BJ57" s="239">
        <v>2</v>
      </c>
      <c r="BK57" s="239">
        <v>30</v>
      </c>
      <c r="BL57" s="239">
        <v>11</v>
      </c>
      <c r="BM57" s="239">
        <v>21</v>
      </c>
      <c r="CT57" s="239">
        <v>446208</v>
      </c>
      <c r="CU57" s="239">
        <v>4974910</v>
      </c>
      <c r="CV57" s="239">
        <v>44.925583699999997</v>
      </c>
      <c r="CW57" s="239">
        <v>-93.681622899999994</v>
      </c>
      <c r="CX57" s="239" t="s">
        <v>379</v>
      </c>
      <c r="CY57" s="239" t="s">
        <v>3999</v>
      </c>
    </row>
    <row r="58" spans="1:103" x14ac:dyDescent="0.25">
      <c r="A58" s="239">
        <v>10751333</v>
      </c>
      <c r="B58" s="239">
        <v>4</v>
      </c>
      <c r="C58" s="239">
        <v>110</v>
      </c>
      <c r="D58" s="239">
        <v>3.4060000000000001</v>
      </c>
      <c r="E58" s="239">
        <v>27</v>
      </c>
      <c r="F58" s="239" t="s">
        <v>1214</v>
      </c>
      <c r="H58" s="239" t="s">
        <v>374</v>
      </c>
      <c r="I58" s="239">
        <v>25</v>
      </c>
      <c r="K58" s="239">
        <v>390751</v>
      </c>
      <c r="L58" s="239">
        <v>113060144</v>
      </c>
      <c r="M58" s="239">
        <v>11</v>
      </c>
      <c r="N58" s="239">
        <v>2</v>
      </c>
      <c r="O58" s="239">
        <v>2011</v>
      </c>
      <c r="P58" s="239" t="s">
        <v>375</v>
      </c>
      <c r="Q58" s="239">
        <v>15</v>
      </c>
      <c r="S58" s="239">
        <v>5</v>
      </c>
      <c r="T58" s="239">
        <v>0</v>
      </c>
      <c r="U58" s="239">
        <v>2</v>
      </c>
      <c r="V58" s="239">
        <v>5</v>
      </c>
      <c r="W58" s="239">
        <v>10</v>
      </c>
      <c r="X58" s="239">
        <v>3</v>
      </c>
      <c r="Y58" s="239">
        <v>1</v>
      </c>
      <c r="Z58" s="239">
        <v>2</v>
      </c>
      <c r="AB58" s="239">
        <v>1</v>
      </c>
      <c r="AC58" s="239">
        <v>98</v>
      </c>
      <c r="AD58" s="239" t="s">
        <v>3997</v>
      </c>
      <c r="AE58" s="239" t="s">
        <v>3998</v>
      </c>
      <c r="AF58" s="239" t="s">
        <v>3932</v>
      </c>
      <c r="AG58" s="239">
        <v>10</v>
      </c>
      <c r="AH58" s="239">
        <v>2</v>
      </c>
      <c r="AI58" s="239">
        <v>4</v>
      </c>
      <c r="AJ58" s="239">
        <v>1</v>
      </c>
      <c r="AK58" s="239">
        <v>21</v>
      </c>
      <c r="AL58" s="239">
        <v>52</v>
      </c>
      <c r="AM58" s="239" t="s">
        <v>384</v>
      </c>
      <c r="AN58" s="239">
        <v>5</v>
      </c>
      <c r="AO58" s="239">
        <v>2</v>
      </c>
      <c r="AS58" s="239">
        <v>7</v>
      </c>
      <c r="AT58" s="239">
        <v>2</v>
      </c>
      <c r="AU58" s="239">
        <v>30</v>
      </c>
      <c r="AV58" s="239">
        <v>11</v>
      </c>
      <c r="AW58" s="239">
        <v>21</v>
      </c>
      <c r="AX58" s="239">
        <v>2</v>
      </c>
      <c r="AY58" s="239">
        <v>2</v>
      </c>
      <c r="AZ58" s="239">
        <v>4</v>
      </c>
      <c r="BA58" s="239">
        <v>21</v>
      </c>
      <c r="BB58" s="239">
        <v>38</v>
      </c>
      <c r="BC58" s="239" t="s">
        <v>374</v>
      </c>
      <c r="BD58" s="239">
        <v>5</v>
      </c>
      <c r="BE58" s="239">
        <v>1</v>
      </c>
      <c r="BI58" s="239">
        <v>7</v>
      </c>
      <c r="BJ58" s="239">
        <v>2</v>
      </c>
      <c r="BK58" s="239">
        <v>30</v>
      </c>
      <c r="BL58" s="239">
        <v>11</v>
      </c>
      <c r="BM58" s="239">
        <v>21</v>
      </c>
      <c r="CT58" s="239">
        <v>446208</v>
      </c>
      <c r="CU58" s="239">
        <v>4974910</v>
      </c>
      <c r="CV58" s="239">
        <v>44.925583699999997</v>
      </c>
      <c r="CW58" s="239">
        <v>-93.681622899999994</v>
      </c>
      <c r="CX58" s="239" t="s">
        <v>379</v>
      </c>
      <c r="CY58" s="239" t="s">
        <v>4000</v>
      </c>
    </row>
    <row r="59" spans="1:103" x14ac:dyDescent="0.25">
      <c r="A59" s="239">
        <v>10802553</v>
      </c>
      <c r="B59" s="239">
        <v>4</v>
      </c>
      <c r="C59" s="239">
        <v>110</v>
      </c>
      <c r="D59" s="239">
        <v>3.4060000000000001</v>
      </c>
      <c r="E59" s="239">
        <v>27</v>
      </c>
      <c r="F59" s="239" t="s">
        <v>1214</v>
      </c>
      <c r="H59" s="239" t="s">
        <v>374</v>
      </c>
      <c r="I59" s="239">
        <v>25</v>
      </c>
      <c r="L59" s="239">
        <v>122410034</v>
      </c>
      <c r="M59" s="239">
        <v>7</v>
      </c>
      <c r="N59" s="239">
        <v>24</v>
      </c>
      <c r="O59" s="239">
        <v>2012</v>
      </c>
      <c r="P59" s="239" t="s">
        <v>391</v>
      </c>
      <c r="Q59" s="239">
        <v>12</v>
      </c>
      <c r="S59" s="239">
        <v>5</v>
      </c>
      <c r="T59" s="239">
        <v>0</v>
      </c>
      <c r="U59" s="239">
        <v>2</v>
      </c>
      <c r="V59" s="239">
        <v>90</v>
      </c>
      <c r="W59" s="239">
        <v>10</v>
      </c>
      <c r="Y59" s="239">
        <v>1</v>
      </c>
      <c r="Z59" s="239">
        <v>1</v>
      </c>
      <c r="AB59" s="239">
        <v>1</v>
      </c>
      <c r="AC59" s="239">
        <v>98</v>
      </c>
      <c r="AF59" s="239" t="s">
        <v>3932</v>
      </c>
      <c r="AG59" s="239">
        <v>90</v>
      </c>
      <c r="AH59" s="239">
        <v>2</v>
      </c>
      <c r="AI59" s="239">
        <v>2</v>
      </c>
      <c r="AJ59" s="239">
        <v>4</v>
      </c>
      <c r="AK59" s="239">
        <v>21</v>
      </c>
      <c r="AL59" s="239">
        <v>64</v>
      </c>
      <c r="AM59" s="239" t="s">
        <v>384</v>
      </c>
      <c r="AT59" s="239">
        <v>2</v>
      </c>
      <c r="AU59" s="239">
        <v>30</v>
      </c>
      <c r="AX59" s="239">
        <v>2</v>
      </c>
      <c r="AY59" s="239">
        <v>1</v>
      </c>
      <c r="AZ59" s="239">
        <v>1</v>
      </c>
      <c r="BA59" s="239">
        <v>6</v>
      </c>
      <c r="BB59" s="239">
        <v>37</v>
      </c>
      <c r="BC59" s="239" t="s">
        <v>384</v>
      </c>
      <c r="BJ59" s="239">
        <v>2</v>
      </c>
      <c r="BK59" s="239">
        <v>30</v>
      </c>
      <c r="CT59" s="239">
        <v>446208</v>
      </c>
      <c r="CU59" s="239">
        <v>4974910</v>
      </c>
      <c r="CV59" s="239">
        <v>44.925583699999997</v>
      </c>
      <c r="CW59" s="239">
        <v>-93.681622899999994</v>
      </c>
      <c r="CX59" s="239" t="s">
        <v>379</v>
      </c>
    </row>
    <row r="60" spans="1:103" x14ac:dyDescent="0.25">
      <c r="A60" s="239">
        <v>10809913</v>
      </c>
      <c r="B60" s="239">
        <v>4</v>
      </c>
      <c r="C60" s="239">
        <v>110</v>
      </c>
      <c r="D60" s="239">
        <v>3.4060000000000001</v>
      </c>
      <c r="E60" s="239">
        <v>27</v>
      </c>
      <c r="F60" s="239" t="s">
        <v>1214</v>
      </c>
      <c r="H60" s="239" t="s">
        <v>374</v>
      </c>
      <c r="I60" s="239">
        <v>25</v>
      </c>
      <c r="K60" s="239">
        <v>12005189</v>
      </c>
      <c r="L60" s="239">
        <v>122630087</v>
      </c>
      <c r="M60" s="239">
        <v>9</v>
      </c>
      <c r="N60" s="239">
        <v>19</v>
      </c>
      <c r="O60" s="239">
        <v>2012</v>
      </c>
      <c r="P60" s="239" t="s">
        <v>375</v>
      </c>
      <c r="Q60" s="239">
        <v>9</v>
      </c>
      <c r="S60" s="239">
        <v>5</v>
      </c>
      <c r="T60" s="239">
        <v>0</v>
      </c>
      <c r="U60" s="239">
        <v>2</v>
      </c>
      <c r="V60" s="239">
        <v>8</v>
      </c>
      <c r="W60" s="239">
        <v>10</v>
      </c>
      <c r="X60" s="239">
        <v>3</v>
      </c>
      <c r="Y60" s="239">
        <v>1</v>
      </c>
      <c r="Z60" s="239">
        <v>1</v>
      </c>
      <c r="AB60" s="239">
        <v>1</v>
      </c>
      <c r="AC60" s="239">
        <v>98</v>
      </c>
      <c r="AD60" s="239" t="s">
        <v>4001</v>
      </c>
      <c r="AE60" s="239" t="s">
        <v>3924</v>
      </c>
      <c r="AF60" s="239" t="s">
        <v>3932</v>
      </c>
      <c r="AG60" s="239">
        <v>8</v>
      </c>
      <c r="AH60" s="239">
        <v>2</v>
      </c>
      <c r="AI60" s="239">
        <v>2</v>
      </c>
      <c r="AJ60" s="239">
        <v>4</v>
      </c>
      <c r="AK60" s="239">
        <v>21</v>
      </c>
      <c r="AL60" s="239">
        <v>23</v>
      </c>
      <c r="AM60" s="239" t="s">
        <v>384</v>
      </c>
      <c r="AN60" s="239">
        <v>5</v>
      </c>
      <c r="AO60" s="239">
        <v>1</v>
      </c>
      <c r="AS60" s="239">
        <v>7</v>
      </c>
      <c r="AT60" s="239">
        <v>2</v>
      </c>
      <c r="AU60" s="239">
        <v>30</v>
      </c>
      <c r="AV60" s="239">
        <v>11</v>
      </c>
      <c r="AW60" s="239">
        <v>21</v>
      </c>
      <c r="AX60" s="239">
        <v>2</v>
      </c>
      <c r="AY60" s="239">
        <v>1</v>
      </c>
      <c r="AZ60" s="239">
        <v>1</v>
      </c>
      <c r="BA60" s="239">
        <v>21</v>
      </c>
      <c r="BB60" s="239">
        <v>42</v>
      </c>
      <c r="BC60" s="239" t="s">
        <v>374</v>
      </c>
      <c r="BD60" s="239">
        <v>5</v>
      </c>
      <c r="BE60" s="239">
        <v>2</v>
      </c>
      <c r="BI60" s="239">
        <v>7</v>
      </c>
      <c r="BJ60" s="239">
        <v>2</v>
      </c>
      <c r="BK60" s="239">
        <v>30</v>
      </c>
      <c r="BL60" s="239">
        <v>11</v>
      </c>
      <c r="BM60" s="239">
        <v>21</v>
      </c>
      <c r="CT60" s="239">
        <v>446208</v>
      </c>
      <c r="CU60" s="239">
        <v>4974910</v>
      </c>
      <c r="CV60" s="239">
        <v>44.925583699999997</v>
      </c>
      <c r="CW60" s="239">
        <v>-93.681622899999994</v>
      </c>
      <c r="CX60" s="239" t="s">
        <v>379</v>
      </c>
      <c r="CY60" s="239" t="s">
        <v>4002</v>
      </c>
    </row>
    <row r="61" spans="1:103" x14ac:dyDescent="0.25">
      <c r="A61" s="239">
        <v>10884134</v>
      </c>
      <c r="B61" s="239">
        <v>4</v>
      </c>
      <c r="C61" s="239">
        <v>110</v>
      </c>
      <c r="D61" s="239">
        <v>3.4060000000000001</v>
      </c>
      <c r="E61" s="239">
        <v>27</v>
      </c>
      <c r="F61" s="239" t="s">
        <v>1214</v>
      </c>
      <c r="H61" s="239" t="s">
        <v>374</v>
      </c>
      <c r="I61" s="239">
        <v>25</v>
      </c>
      <c r="K61" s="239" t="s">
        <v>4003</v>
      </c>
      <c r="L61" s="239">
        <v>132070037</v>
      </c>
      <c r="M61" s="239">
        <v>7</v>
      </c>
      <c r="N61" s="239">
        <v>25</v>
      </c>
      <c r="O61" s="239">
        <v>2013</v>
      </c>
      <c r="P61" s="239" t="s">
        <v>416</v>
      </c>
      <c r="Q61" s="239">
        <v>11</v>
      </c>
      <c r="S61" s="239">
        <v>5</v>
      </c>
      <c r="T61" s="239">
        <v>0</v>
      </c>
      <c r="U61" s="239">
        <v>2</v>
      </c>
      <c r="V61" s="239">
        <v>5</v>
      </c>
      <c r="W61" s="239">
        <v>10</v>
      </c>
      <c r="X61" s="239">
        <v>3</v>
      </c>
      <c r="Y61" s="239">
        <v>1</v>
      </c>
      <c r="Z61" s="239">
        <v>1</v>
      </c>
      <c r="AB61" s="239">
        <v>1</v>
      </c>
      <c r="AC61" s="239">
        <v>98</v>
      </c>
      <c r="AD61" s="239" t="s">
        <v>3997</v>
      </c>
      <c r="AE61" s="239" t="s">
        <v>3998</v>
      </c>
      <c r="AF61" s="239" t="s">
        <v>3932</v>
      </c>
      <c r="AG61" s="239">
        <v>10</v>
      </c>
      <c r="AH61" s="239">
        <v>2</v>
      </c>
      <c r="AI61" s="239">
        <v>4</v>
      </c>
      <c r="AJ61" s="239">
        <v>1</v>
      </c>
      <c r="AK61" s="239">
        <v>21</v>
      </c>
      <c r="AL61" s="239">
        <v>62</v>
      </c>
      <c r="AM61" s="239" t="s">
        <v>374</v>
      </c>
      <c r="AN61" s="239">
        <v>5</v>
      </c>
      <c r="AO61" s="239">
        <v>2</v>
      </c>
      <c r="AS61" s="239">
        <v>7</v>
      </c>
      <c r="AT61" s="239">
        <v>2</v>
      </c>
      <c r="AU61" s="239">
        <v>30</v>
      </c>
      <c r="AV61" s="239">
        <v>11</v>
      </c>
      <c r="AW61" s="239">
        <v>21</v>
      </c>
      <c r="AX61" s="239">
        <v>2</v>
      </c>
      <c r="AY61" s="239">
        <v>2</v>
      </c>
      <c r="AZ61" s="239">
        <v>3</v>
      </c>
      <c r="BA61" s="239">
        <v>21</v>
      </c>
      <c r="BB61" s="239">
        <v>87</v>
      </c>
      <c r="BC61" s="239" t="s">
        <v>384</v>
      </c>
      <c r="BD61" s="239">
        <v>5</v>
      </c>
      <c r="BE61" s="239">
        <v>1</v>
      </c>
      <c r="BI61" s="239">
        <v>7</v>
      </c>
      <c r="BJ61" s="239">
        <v>2</v>
      </c>
      <c r="BK61" s="239">
        <v>30</v>
      </c>
      <c r="BL61" s="239">
        <v>11</v>
      </c>
      <c r="BM61" s="239">
        <v>21</v>
      </c>
      <c r="CT61" s="239">
        <v>446208</v>
      </c>
      <c r="CU61" s="239">
        <v>4974910</v>
      </c>
      <c r="CV61" s="239">
        <v>44.925583699999997</v>
      </c>
      <c r="CW61" s="239">
        <v>-93.681622899999994</v>
      </c>
      <c r="CX61" s="239" t="s">
        <v>379</v>
      </c>
      <c r="CY61" s="239" t="s">
        <v>4004</v>
      </c>
    </row>
    <row r="62" spans="1:103" x14ac:dyDescent="0.25">
      <c r="A62" s="239">
        <v>10885697</v>
      </c>
      <c r="B62" s="239">
        <v>4</v>
      </c>
      <c r="C62" s="239">
        <v>110</v>
      </c>
      <c r="D62" s="239">
        <v>3.4060000000000001</v>
      </c>
      <c r="E62" s="239">
        <v>27</v>
      </c>
      <c r="F62" s="239" t="s">
        <v>1214</v>
      </c>
      <c r="H62" s="239" t="s">
        <v>374</v>
      </c>
      <c r="I62" s="239">
        <v>25</v>
      </c>
      <c r="K62" s="239" t="s">
        <v>4005</v>
      </c>
      <c r="L62" s="239">
        <v>132300025</v>
      </c>
      <c r="M62" s="239">
        <v>8</v>
      </c>
      <c r="N62" s="239">
        <v>17</v>
      </c>
      <c r="O62" s="239">
        <v>2013</v>
      </c>
      <c r="P62" s="239" t="s">
        <v>386</v>
      </c>
      <c r="Q62" s="239">
        <v>12</v>
      </c>
      <c r="R62" s="239" t="s">
        <v>512</v>
      </c>
      <c r="S62" s="239">
        <v>5</v>
      </c>
      <c r="T62" s="239">
        <v>0</v>
      </c>
      <c r="U62" s="239">
        <v>2</v>
      </c>
      <c r="V62" s="239">
        <v>90</v>
      </c>
      <c r="W62" s="239">
        <v>10</v>
      </c>
      <c r="X62" s="239">
        <v>3</v>
      </c>
      <c r="Y62" s="239">
        <v>1</v>
      </c>
      <c r="Z62" s="239">
        <v>1</v>
      </c>
      <c r="AA62" s="239">
        <v>1</v>
      </c>
      <c r="AB62" s="239">
        <v>1</v>
      </c>
      <c r="AC62" s="239">
        <v>98</v>
      </c>
      <c r="AD62" s="239" t="s">
        <v>4006</v>
      </c>
      <c r="AE62" s="239" t="s">
        <v>4007</v>
      </c>
      <c r="AF62" s="239" t="s">
        <v>3932</v>
      </c>
      <c r="AG62" s="239">
        <v>90</v>
      </c>
      <c r="AH62" s="239">
        <v>2</v>
      </c>
      <c r="AI62" s="239">
        <v>4</v>
      </c>
      <c r="AJ62" s="239">
        <v>1</v>
      </c>
      <c r="AK62" s="239">
        <v>24</v>
      </c>
      <c r="AL62" s="239">
        <v>51</v>
      </c>
      <c r="AM62" s="239" t="s">
        <v>374</v>
      </c>
      <c r="AN62" s="239">
        <v>5</v>
      </c>
      <c r="AO62" s="239">
        <v>1</v>
      </c>
      <c r="AP62" s="239">
        <v>1</v>
      </c>
      <c r="AS62" s="239">
        <v>3</v>
      </c>
      <c r="AT62" s="239">
        <v>2</v>
      </c>
      <c r="AU62" s="239">
        <v>35</v>
      </c>
      <c r="AV62" s="239">
        <v>11</v>
      </c>
      <c r="AW62" s="239">
        <v>21</v>
      </c>
      <c r="AX62" s="239">
        <v>2</v>
      </c>
      <c r="AY62" s="239">
        <v>2</v>
      </c>
      <c r="AZ62" s="239">
        <v>3</v>
      </c>
      <c r="BA62" s="239">
        <v>21</v>
      </c>
      <c r="BB62" s="239">
        <v>55</v>
      </c>
      <c r="BC62" s="239" t="s">
        <v>374</v>
      </c>
      <c r="BD62" s="239">
        <v>5</v>
      </c>
      <c r="BE62" s="239">
        <v>1</v>
      </c>
      <c r="BF62" s="239">
        <v>1</v>
      </c>
      <c r="BI62" s="239">
        <v>3</v>
      </c>
      <c r="BJ62" s="239">
        <v>2</v>
      </c>
      <c r="BK62" s="239">
        <v>35</v>
      </c>
      <c r="BL62" s="239">
        <v>11</v>
      </c>
      <c r="BM62" s="239">
        <v>21</v>
      </c>
      <c r="CT62" s="239">
        <v>446208</v>
      </c>
      <c r="CU62" s="239">
        <v>4974910</v>
      </c>
      <c r="CV62" s="239">
        <v>44.925583699999997</v>
      </c>
      <c r="CW62" s="239">
        <v>-93.681622899999994</v>
      </c>
      <c r="CX62" s="239" t="s">
        <v>379</v>
      </c>
      <c r="CY62" s="239" t="s">
        <v>4008</v>
      </c>
    </row>
    <row r="63" spans="1:103" x14ac:dyDescent="0.25">
      <c r="A63" s="239">
        <v>10901277</v>
      </c>
      <c r="B63" s="239">
        <v>4</v>
      </c>
      <c r="C63" s="239">
        <v>110</v>
      </c>
      <c r="D63" s="239">
        <v>3.4060000000000001</v>
      </c>
      <c r="E63" s="239">
        <v>27</v>
      </c>
      <c r="F63" s="239" t="s">
        <v>1214</v>
      </c>
      <c r="H63" s="239" t="s">
        <v>374</v>
      </c>
      <c r="I63" s="239">
        <v>25</v>
      </c>
      <c r="K63" s="239">
        <v>13013763</v>
      </c>
      <c r="L63" s="239">
        <v>132760045</v>
      </c>
      <c r="M63" s="239">
        <v>10</v>
      </c>
      <c r="N63" s="239">
        <v>3</v>
      </c>
      <c r="O63" s="239">
        <v>2013</v>
      </c>
      <c r="P63" s="239" t="s">
        <v>416</v>
      </c>
      <c r="Q63" s="239">
        <v>7</v>
      </c>
      <c r="S63" s="239">
        <v>5</v>
      </c>
      <c r="T63" s="239">
        <v>0</v>
      </c>
      <c r="U63" s="239">
        <v>3</v>
      </c>
      <c r="V63" s="239">
        <v>5</v>
      </c>
      <c r="W63" s="239">
        <v>10</v>
      </c>
      <c r="X63" s="239">
        <v>3</v>
      </c>
      <c r="Y63" s="239">
        <v>1</v>
      </c>
      <c r="Z63" s="239">
        <v>2</v>
      </c>
      <c r="AA63" s="239">
        <v>3</v>
      </c>
      <c r="AB63" s="239">
        <v>2</v>
      </c>
      <c r="AC63" s="239">
        <v>98</v>
      </c>
      <c r="AD63" s="239" t="s">
        <v>3923</v>
      </c>
      <c r="AE63" s="239" t="s">
        <v>3924</v>
      </c>
      <c r="AF63" s="239" t="s">
        <v>3932</v>
      </c>
      <c r="AG63" s="239">
        <v>10</v>
      </c>
      <c r="AH63" s="239">
        <v>2</v>
      </c>
      <c r="AI63" s="239">
        <v>2</v>
      </c>
      <c r="AJ63" s="239">
        <v>2</v>
      </c>
      <c r="AK63" s="239">
        <v>21</v>
      </c>
      <c r="AL63" s="239">
        <v>46</v>
      </c>
      <c r="AM63" s="239" t="s">
        <v>384</v>
      </c>
      <c r="AN63" s="239">
        <v>5</v>
      </c>
      <c r="AO63" s="239">
        <v>2</v>
      </c>
      <c r="AS63" s="239">
        <v>7</v>
      </c>
      <c r="AT63" s="239">
        <v>2</v>
      </c>
      <c r="AU63" s="239">
        <v>30</v>
      </c>
      <c r="AV63" s="239">
        <v>11</v>
      </c>
      <c r="AW63" s="239">
        <v>21</v>
      </c>
      <c r="AX63" s="239">
        <v>2</v>
      </c>
      <c r="AY63" s="239">
        <v>2</v>
      </c>
      <c r="AZ63" s="239">
        <v>3</v>
      </c>
      <c r="BA63" s="239">
        <v>21</v>
      </c>
      <c r="BB63" s="239">
        <v>30</v>
      </c>
      <c r="BC63" s="239" t="s">
        <v>384</v>
      </c>
      <c r="BD63" s="239">
        <v>5</v>
      </c>
      <c r="BE63" s="239">
        <v>1</v>
      </c>
      <c r="BI63" s="239">
        <v>7</v>
      </c>
      <c r="BJ63" s="239">
        <v>2</v>
      </c>
      <c r="BK63" s="239">
        <v>30</v>
      </c>
      <c r="BL63" s="239">
        <v>11</v>
      </c>
      <c r="BM63" s="239">
        <v>21</v>
      </c>
      <c r="BN63" s="239">
        <v>2</v>
      </c>
      <c r="BO63" s="239">
        <v>1</v>
      </c>
      <c r="BP63" s="239">
        <v>1</v>
      </c>
      <c r="BQ63" s="239">
        <v>8</v>
      </c>
      <c r="BR63" s="239">
        <v>40</v>
      </c>
      <c r="BS63" s="239" t="s">
        <v>384</v>
      </c>
      <c r="BT63" s="239">
        <v>5</v>
      </c>
      <c r="BU63" s="239">
        <v>1</v>
      </c>
      <c r="BY63" s="239">
        <v>7</v>
      </c>
      <c r="BZ63" s="239">
        <v>2</v>
      </c>
      <c r="CA63" s="239">
        <v>30</v>
      </c>
      <c r="CB63" s="239">
        <v>11</v>
      </c>
      <c r="CC63" s="239">
        <v>21</v>
      </c>
      <c r="CT63" s="239">
        <v>446208</v>
      </c>
      <c r="CU63" s="239">
        <v>4974910</v>
      </c>
      <c r="CV63" s="239">
        <v>44.925583699999997</v>
      </c>
      <c r="CW63" s="239">
        <v>-93.681622899999994</v>
      </c>
      <c r="CX63" s="239" t="s">
        <v>379</v>
      </c>
      <c r="CY63" s="239" t="s">
        <v>4009</v>
      </c>
    </row>
    <row r="64" spans="1:103" x14ac:dyDescent="0.25">
      <c r="A64" s="239">
        <v>10904550</v>
      </c>
      <c r="B64" s="239">
        <v>4</v>
      </c>
      <c r="C64" s="239">
        <v>110</v>
      </c>
      <c r="D64" s="239">
        <v>3.4060000000000001</v>
      </c>
      <c r="E64" s="239">
        <v>27</v>
      </c>
      <c r="F64" s="239" t="s">
        <v>1214</v>
      </c>
      <c r="H64" s="239" t="s">
        <v>374</v>
      </c>
      <c r="I64" s="239">
        <v>25</v>
      </c>
      <c r="K64" s="239">
        <v>13015037</v>
      </c>
      <c r="L64" s="239">
        <v>133020170</v>
      </c>
      <c r="M64" s="239">
        <v>10</v>
      </c>
      <c r="N64" s="239">
        <v>29</v>
      </c>
      <c r="O64" s="239">
        <v>2013</v>
      </c>
      <c r="P64" s="239" t="s">
        <v>391</v>
      </c>
      <c r="Q64" s="239">
        <v>12</v>
      </c>
      <c r="S64" s="239">
        <v>5</v>
      </c>
      <c r="T64" s="239">
        <v>0</v>
      </c>
      <c r="U64" s="239">
        <v>2</v>
      </c>
      <c r="V64" s="239">
        <v>5</v>
      </c>
      <c r="W64" s="239">
        <v>10</v>
      </c>
      <c r="X64" s="239">
        <v>10</v>
      </c>
      <c r="Y64" s="239">
        <v>1</v>
      </c>
      <c r="Z64" s="239">
        <v>2</v>
      </c>
      <c r="AA64" s="239">
        <v>3</v>
      </c>
      <c r="AB64" s="239">
        <v>2</v>
      </c>
      <c r="AC64" s="239">
        <v>98</v>
      </c>
      <c r="AD64" s="239" t="s">
        <v>3923</v>
      </c>
      <c r="AE64" s="239" t="s">
        <v>3924</v>
      </c>
      <c r="AF64" s="239" t="s">
        <v>3932</v>
      </c>
      <c r="AG64" s="239">
        <v>10</v>
      </c>
      <c r="AH64" s="239">
        <v>2</v>
      </c>
      <c r="AI64" s="239">
        <v>3</v>
      </c>
      <c r="AJ64" s="239">
        <v>1</v>
      </c>
      <c r="AK64" s="239">
        <v>24</v>
      </c>
      <c r="AL64" s="239">
        <v>58</v>
      </c>
      <c r="AM64" s="239" t="s">
        <v>374</v>
      </c>
      <c r="AN64" s="239">
        <v>5</v>
      </c>
      <c r="AO64" s="239">
        <v>2</v>
      </c>
      <c r="AP64" s="239">
        <v>15</v>
      </c>
      <c r="AS64" s="239">
        <v>7</v>
      </c>
      <c r="AT64" s="239">
        <v>2</v>
      </c>
      <c r="AU64" s="239">
        <v>30</v>
      </c>
      <c r="AV64" s="239">
        <v>11</v>
      </c>
      <c r="AW64" s="239">
        <v>21</v>
      </c>
      <c r="AX64" s="239">
        <v>2</v>
      </c>
      <c r="AY64" s="239">
        <v>3</v>
      </c>
      <c r="AZ64" s="239">
        <v>3</v>
      </c>
      <c r="BA64" s="239">
        <v>21</v>
      </c>
      <c r="BB64" s="239">
        <v>42</v>
      </c>
      <c r="BC64" s="239" t="s">
        <v>374</v>
      </c>
      <c r="BD64" s="239">
        <v>5</v>
      </c>
      <c r="BE64" s="239">
        <v>1</v>
      </c>
      <c r="BF64" s="239">
        <v>1</v>
      </c>
      <c r="BI64" s="239">
        <v>7</v>
      </c>
      <c r="BJ64" s="239">
        <v>2</v>
      </c>
      <c r="BK64" s="239">
        <v>30</v>
      </c>
      <c r="BL64" s="239">
        <v>11</v>
      </c>
      <c r="BM64" s="239">
        <v>21</v>
      </c>
      <c r="CT64" s="239">
        <v>446208</v>
      </c>
      <c r="CU64" s="239">
        <v>4974910</v>
      </c>
      <c r="CV64" s="239">
        <v>44.925583699999997</v>
      </c>
      <c r="CW64" s="239">
        <v>-93.681622899999994</v>
      </c>
      <c r="CX64" s="239" t="s">
        <v>379</v>
      </c>
      <c r="CY64" s="239" t="s">
        <v>4010</v>
      </c>
    </row>
    <row r="65" spans="1:103" x14ac:dyDescent="0.25">
      <c r="A65" s="239">
        <v>10956026</v>
      </c>
      <c r="B65" s="239">
        <v>4</v>
      </c>
      <c r="C65" s="239">
        <v>110</v>
      </c>
      <c r="D65" s="239">
        <v>3.4060000000000001</v>
      </c>
      <c r="E65" s="239">
        <v>27</v>
      </c>
      <c r="F65" s="239" t="s">
        <v>1214</v>
      </c>
      <c r="H65" s="239" t="s">
        <v>374</v>
      </c>
      <c r="I65" s="239">
        <v>25</v>
      </c>
      <c r="K65" s="239" t="s">
        <v>4011</v>
      </c>
      <c r="L65" s="239">
        <v>141010098</v>
      </c>
      <c r="M65" s="239">
        <v>4</v>
      </c>
      <c r="N65" s="239">
        <v>11</v>
      </c>
      <c r="O65" s="239">
        <v>2014</v>
      </c>
      <c r="P65" s="239" t="s">
        <v>383</v>
      </c>
      <c r="Q65" s="239">
        <v>17</v>
      </c>
      <c r="S65" s="239">
        <v>5</v>
      </c>
      <c r="T65" s="239">
        <v>0</v>
      </c>
      <c r="U65" s="239">
        <v>2</v>
      </c>
      <c r="V65" s="239">
        <v>5</v>
      </c>
      <c r="W65" s="239">
        <v>10</v>
      </c>
      <c r="X65" s="239">
        <v>10</v>
      </c>
      <c r="Y65" s="239">
        <v>1</v>
      </c>
      <c r="Z65" s="239">
        <v>1</v>
      </c>
      <c r="AA65" s="239">
        <v>2</v>
      </c>
      <c r="AB65" s="239">
        <v>1</v>
      </c>
      <c r="AC65" s="239">
        <v>98</v>
      </c>
      <c r="AD65" s="239" t="s">
        <v>3923</v>
      </c>
      <c r="AE65" s="239" t="s">
        <v>3924</v>
      </c>
      <c r="AF65" s="239" t="s">
        <v>3932</v>
      </c>
      <c r="AG65" s="239">
        <v>10</v>
      </c>
      <c r="AH65" s="239">
        <v>2</v>
      </c>
      <c r="AI65" s="239">
        <v>2</v>
      </c>
      <c r="AJ65" s="239">
        <v>4</v>
      </c>
      <c r="AK65" s="239">
        <v>21</v>
      </c>
      <c r="AL65" s="239">
        <v>32</v>
      </c>
      <c r="AM65" s="239" t="s">
        <v>374</v>
      </c>
      <c r="AN65" s="239">
        <v>5</v>
      </c>
      <c r="AO65" s="239">
        <v>1</v>
      </c>
      <c r="AP65" s="239">
        <v>1</v>
      </c>
      <c r="AS65" s="239">
        <v>7</v>
      </c>
      <c r="AT65" s="239">
        <v>2</v>
      </c>
      <c r="AU65" s="239">
        <v>30</v>
      </c>
      <c r="AV65" s="239">
        <v>10</v>
      </c>
      <c r="AW65" s="239">
        <v>21</v>
      </c>
      <c r="AX65" s="239">
        <v>0</v>
      </c>
      <c r="AY65" s="239">
        <v>2</v>
      </c>
      <c r="AZ65" s="239">
        <v>2</v>
      </c>
      <c r="BB65" s="239">
        <v>16</v>
      </c>
      <c r="BC65" s="239" t="s">
        <v>384</v>
      </c>
      <c r="BD65" s="239">
        <v>5</v>
      </c>
      <c r="BE65" s="239">
        <v>2</v>
      </c>
      <c r="BF65" s="239">
        <v>16</v>
      </c>
      <c r="BG65" s="239">
        <v>7</v>
      </c>
      <c r="BI65" s="239">
        <v>7</v>
      </c>
      <c r="BJ65" s="239">
        <v>2</v>
      </c>
      <c r="BK65" s="239">
        <v>30</v>
      </c>
      <c r="BL65" s="239">
        <v>10</v>
      </c>
      <c r="BM65" s="239">
        <v>21</v>
      </c>
      <c r="CT65" s="239">
        <v>446208</v>
      </c>
      <c r="CU65" s="239">
        <v>4974910</v>
      </c>
      <c r="CV65" s="239">
        <v>44.925583699999997</v>
      </c>
      <c r="CW65" s="239">
        <v>-93.681622899999994</v>
      </c>
      <c r="CX65" s="239" t="s">
        <v>379</v>
      </c>
      <c r="CY65" s="239" t="s">
        <v>4012</v>
      </c>
    </row>
    <row r="66" spans="1:103" x14ac:dyDescent="0.25">
      <c r="A66" s="239">
        <v>10959644</v>
      </c>
      <c r="B66" s="239">
        <v>4</v>
      </c>
      <c r="C66" s="239">
        <v>110</v>
      </c>
      <c r="D66" s="239">
        <v>3.4060000000000001</v>
      </c>
      <c r="E66" s="239">
        <v>27</v>
      </c>
      <c r="F66" s="239" t="s">
        <v>1214</v>
      </c>
      <c r="H66" s="239" t="s">
        <v>374</v>
      </c>
      <c r="I66" s="239">
        <v>25</v>
      </c>
      <c r="K66" s="239" t="s">
        <v>4013</v>
      </c>
      <c r="L66" s="239">
        <v>141640082</v>
      </c>
      <c r="M66" s="239">
        <v>6</v>
      </c>
      <c r="N66" s="239">
        <v>13</v>
      </c>
      <c r="O66" s="239">
        <v>2014</v>
      </c>
      <c r="P66" s="239" t="s">
        <v>383</v>
      </c>
      <c r="Q66" s="239">
        <v>8</v>
      </c>
      <c r="S66" s="239">
        <v>5</v>
      </c>
      <c r="T66" s="239">
        <v>0</v>
      </c>
      <c r="U66" s="239">
        <v>2</v>
      </c>
      <c r="V66" s="239">
        <v>6</v>
      </c>
      <c r="W66" s="239">
        <v>10</v>
      </c>
      <c r="X66" s="239">
        <v>3</v>
      </c>
      <c r="Y66" s="239">
        <v>1</v>
      </c>
      <c r="Z66" s="239">
        <v>1</v>
      </c>
      <c r="AB66" s="239">
        <v>1</v>
      </c>
      <c r="AC66" s="239">
        <v>98</v>
      </c>
      <c r="AD66" s="239" t="s">
        <v>3923</v>
      </c>
      <c r="AE66" s="239" t="s">
        <v>3924</v>
      </c>
      <c r="AF66" s="239" t="s">
        <v>3932</v>
      </c>
      <c r="AG66" s="239">
        <v>90</v>
      </c>
      <c r="AH66" s="239">
        <v>2</v>
      </c>
      <c r="AI66" s="239">
        <v>4</v>
      </c>
      <c r="AJ66" s="239">
        <v>3</v>
      </c>
      <c r="AK66" s="239">
        <v>23</v>
      </c>
      <c r="AL66" s="239">
        <v>43</v>
      </c>
      <c r="AM66" s="239" t="s">
        <v>384</v>
      </c>
      <c r="AN66" s="239">
        <v>5</v>
      </c>
      <c r="AO66" s="239">
        <v>2</v>
      </c>
      <c r="AS66" s="239">
        <v>7</v>
      </c>
      <c r="AT66" s="239">
        <v>2</v>
      </c>
      <c r="AU66" s="239">
        <v>30</v>
      </c>
      <c r="AV66" s="239">
        <v>11</v>
      </c>
      <c r="AW66" s="239">
        <v>21</v>
      </c>
      <c r="AX66" s="239">
        <v>2</v>
      </c>
      <c r="AY66" s="239">
        <v>1</v>
      </c>
      <c r="AZ66" s="239">
        <v>3</v>
      </c>
      <c r="BA66" s="239">
        <v>21</v>
      </c>
      <c r="BB66" s="239">
        <v>70</v>
      </c>
      <c r="BC66" s="239" t="s">
        <v>384</v>
      </c>
      <c r="BD66" s="239">
        <v>5</v>
      </c>
      <c r="BE66" s="239">
        <v>1</v>
      </c>
      <c r="BI66" s="239">
        <v>7</v>
      </c>
      <c r="BJ66" s="239">
        <v>2</v>
      </c>
      <c r="BK66" s="239">
        <v>30</v>
      </c>
      <c r="BL66" s="239">
        <v>11</v>
      </c>
      <c r="BM66" s="239">
        <v>21</v>
      </c>
      <c r="CT66" s="239">
        <v>446208</v>
      </c>
      <c r="CU66" s="239">
        <v>4974910</v>
      </c>
      <c r="CV66" s="239">
        <v>44.925583699999997</v>
      </c>
      <c r="CW66" s="239">
        <v>-93.681622899999994</v>
      </c>
      <c r="CX66" s="239" t="s">
        <v>379</v>
      </c>
      <c r="CY66" s="239" t="s">
        <v>4014</v>
      </c>
    </row>
    <row r="67" spans="1:103" x14ac:dyDescent="0.25">
      <c r="A67" s="239">
        <v>10981289</v>
      </c>
      <c r="B67" s="239">
        <v>4</v>
      </c>
      <c r="C67" s="239">
        <v>110</v>
      </c>
      <c r="D67" s="239">
        <v>3.4060000000000001</v>
      </c>
      <c r="E67" s="239">
        <v>27</v>
      </c>
      <c r="F67" s="239" t="s">
        <v>1214</v>
      </c>
      <c r="H67" s="239" t="s">
        <v>374</v>
      </c>
      <c r="I67" s="239">
        <v>25</v>
      </c>
      <c r="K67" s="239" t="s">
        <v>4015</v>
      </c>
      <c r="L67" s="239">
        <v>142320128</v>
      </c>
      <c r="M67" s="239">
        <v>8</v>
      </c>
      <c r="N67" s="239">
        <v>20</v>
      </c>
      <c r="O67" s="239">
        <v>2014</v>
      </c>
      <c r="P67" s="239" t="s">
        <v>375</v>
      </c>
      <c r="Q67" s="239">
        <v>17</v>
      </c>
      <c r="R67" s="239" t="s">
        <v>393</v>
      </c>
      <c r="S67" s="239">
        <v>4</v>
      </c>
      <c r="T67" s="239">
        <v>0</v>
      </c>
      <c r="U67" s="239">
        <v>2</v>
      </c>
      <c r="V67" s="239">
        <v>98</v>
      </c>
      <c r="W67" s="239">
        <v>10</v>
      </c>
      <c r="X67" s="239">
        <v>4</v>
      </c>
      <c r="Y67" s="239">
        <v>1</v>
      </c>
      <c r="Z67" s="239">
        <v>1</v>
      </c>
      <c r="AA67" s="239">
        <v>1</v>
      </c>
      <c r="AB67" s="239">
        <v>1</v>
      </c>
      <c r="AC67" s="239">
        <v>98</v>
      </c>
      <c r="AD67" s="239" t="s">
        <v>3917</v>
      </c>
      <c r="AE67" s="239" t="s">
        <v>3918</v>
      </c>
      <c r="AF67" s="239" t="s">
        <v>3932</v>
      </c>
      <c r="AG67" s="239">
        <v>90</v>
      </c>
      <c r="AH67" s="239">
        <v>2</v>
      </c>
      <c r="AI67" s="239">
        <v>3</v>
      </c>
      <c r="AJ67" s="239">
        <v>3</v>
      </c>
      <c r="AK67" s="239">
        <v>21</v>
      </c>
      <c r="AL67" s="239">
        <v>54</v>
      </c>
      <c r="AM67" s="239" t="s">
        <v>374</v>
      </c>
      <c r="AN67" s="239">
        <v>5</v>
      </c>
      <c r="AO67" s="239">
        <v>1</v>
      </c>
      <c r="AP67" s="239">
        <v>1</v>
      </c>
      <c r="AS67" s="239">
        <v>7</v>
      </c>
      <c r="AT67" s="239">
        <v>2</v>
      </c>
      <c r="AU67" s="239">
        <v>35</v>
      </c>
      <c r="AV67" s="239">
        <v>11</v>
      </c>
      <c r="AW67" s="239">
        <v>21</v>
      </c>
      <c r="AX67" s="239">
        <v>2</v>
      </c>
      <c r="AY67" s="239">
        <v>3</v>
      </c>
      <c r="AZ67" s="239">
        <v>1</v>
      </c>
      <c r="BA67" s="239">
        <v>24</v>
      </c>
      <c r="BB67" s="239">
        <v>66</v>
      </c>
      <c r="BC67" s="239" t="s">
        <v>374</v>
      </c>
      <c r="BD67" s="239">
        <v>5</v>
      </c>
      <c r="BE67" s="239">
        <v>2</v>
      </c>
      <c r="BI67" s="239">
        <v>7</v>
      </c>
      <c r="BJ67" s="239">
        <v>2</v>
      </c>
      <c r="BK67" s="239">
        <v>35</v>
      </c>
      <c r="BL67" s="239">
        <v>11</v>
      </c>
      <c r="BM67" s="239">
        <v>21</v>
      </c>
      <c r="CT67" s="239">
        <v>446208</v>
      </c>
      <c r="CU67" s="239">
        <v>4974910</v>
      </c>
      <c r="CV67" s="239">
        <v>44.925583699999997</v>
      </c>
      <c r="CW67" s="239">
        <v>-93.681622899999994</v>
      </c>
      <c r="CX67" s="239" t="s">
        <v>379</v>
      </c>
      <c r="CY67" s="239" t="s">
        <v>4016</v>
      </c>
    </row>
    <row r="68" spans="1:103" x14ac:dyDescent="0.25">
      <c r="A68" s="239">
        <v>10988696</v>
      </c>
      <c r="B68" s="239">
        <v>4</v>
      </c>
      <c r="C68" s="239">
        <v>110</v>
      </c>
      <c r="D68" s="239">
        <v>3.4060000000000001</v>
      </c>
      <c r="E68" s="239">
        <v>27</v>
      </c>
      <c r="F68" s="239" t="s">
        <v>1214</v>
      </c>
      <c r="H68" s="239" t="s">
        <v>374</v>
      </c>
      <c r="I68" s="239">
        <v>25</v>
      </c>
      <c r="K68" s="239">
        <v>14014128</v>
      </c>
      <c r="L68" s="239">
        <v>142950025</v>
      </c>
      <c r="M68" s="239">
        <v>10</v>
      </c>
      <c r="N68" s="239">
        <v>21</v>
      </c>
      <c r="O68" s="239">
        <v>2014</v>
      </c>
      <c r="P68" s="239" t="s">
        <v>391</v>
      </c>
      <c r="Q68" s="239">
        <v>10</v>
      </c>
      <c r="S68" s="239">
        <v>4</v>
      </c>
      <c r="T68" s="239">
        <v>0</v>
      </c>
      <c r="U68" s="239">
        <v>2</v>
      </c>
      <c r="V68" s="239">
        <v>90</v>
      </c>
      <c r="W68" s="239">
        <v>10</v>
      </c>
      <c r="X68" s="239">
        <v>3</v>
      </c>
      <c r="Y68" s="239">
        <v>1</v>
      </c>
      <c r="Z68" s="239">
        <v>1</v>
      </c>
      <c r="AA68" s="239">
        <v>1</v>
      </c>
      <c r="AB68" s="239">
        <v>1</v>
      </c>
      <c r="AC68" s="239">
        <v>98</v>
      </c>
      <c r="AD68" s="239" t="s">
        <v>3923</v>
      </c>
      <c r="AE68" s="239" t="s">
        <v>3924</v>
      </c>
      <c r="AF68" s="239" t="s">
        <v>3932</v>
      </c>
      <c r="AG68" s="239">
        <v>90</v>
      </c>
      <c r="AH68" s="239">
        <v>2</v>
      </c>
      <c r="AI68" s="239">
        <v>3</v>
      </c>
      <c r="AJ68" s="239">
        <v>1</v>
      </c>
      <c r="AK68" s="239">
        <v>21</v>
      </c>
      <c r="AL68" s="239">
        <v>20</v>
      </c>
      <c r="AM68" s="239" t="s">
        <v>374</v>
      </c>
      <c r="AN68" s="239">
        <v>5</v>
      </c>
      <c r="AO68" s="239">
        <v>4</v>
      </c>
      <c r="AP68" s="239">
        <v>2</v>
      </c>
      <c r="AS68" s="239">
        <v>7</v>
      </c>
      <c r="AT68" s="239">
        <v>2</v>
      </c>
      <c r="AU68" s="239">
        <v>30</v>
      </c>
      <c r="AV68" s="239">
        <v>11</v>
      </c>
      <c r="AW68" s="239">
        <v>20</v>
      </c>
      <c r="AX68" s="239">
        <v>2</v>
      </c>
      <c r="AY68" s="239">
        <v>2</v>
      </c>
      <c r="AZ68" s="239">
        <v>4</v>
      </c>
      <c r="BA68" s="239">
        <v>21</v>
      </c>
      <c r="BB68" s="239">
        <v>30</v>
      </c>
      <c r="BC68" s="239" t="s">
        <v>384</v>
      </c>
      <c r="BD68" s="239">
        <v>5</v>
      </c>
      <c r="BE68" s="239">
        <v>1</v>
      </c>
      <c r="BF68" s="239">
        <v>1</v>
      </c>
      <c r="BI68" s="239">
        <v>7</v>
      </c>
      <c r="BJ68" s="239">
        <v>2</v>
      </c>
      <c r="BK68" s="239">
        <v>30</v>
      </c>
      <c r="BL68" s="239">
        <v>11</v>
      </c>
      <c r="BM68" s="239">
        <v>20</v>
      </c>
      <c r="CT68" s="239">
        <v>446208</v>
      </c>
      <c r="CU68" s="239">
        <v>4974910</v>
      </c>
      <c r="CV68" s="239">
        <v>44.925583699999997</v>
      </c>
      <c r="CW68" s="239">
        <v>-93.681622899999994</v>
      </c>
      <c r="CX68" s="239" t="s">
        <v>379</v>
      </c>
    </row>
    <row r="69" spans="1:103" x14ac:dyDescent="0.25">
      <c r="A69" s="239">
        <v>11015965</v>
      </c>
      <c r="B69" s="239">
        <v>4</v>
      </c>
      <c r="C69" s="239">
        <v>110</v>
      </c>
      <c r="D69" s="239">
        <v>3.4060000000000001</v>
      </c>
      <c r="E69" s="239">
        <v>27</v>
      </c>
      <c r="F69" s="239" t="s">
        <v>1214</v>
      </c>
      <c r="H69" s="239" t="s">
        <v>374</v>
      </c>
      <c r="I69" s="239">
        <v>25</v>
      </c>
      <c r="K69" s="239" t="s">
        <v>4017</v>
      </c>
      <c r="L69" s="239">
        <v>150100149</v>
      </c>
      <c r="M69" s="239">
        <v>1</v>
      </c>
      <c r="N69" s="239">
        <v>10</v>
      </c>
      <c r="O69" s="239">
        <v>2015</v>
      </c>
      <c r="P69" s="239" t="s">
        <v>386</v>
      </c>
      <c r="Q69" s="239">
        <v>13</v>
      </c>
      <c r="S69" s="239">
        <v>4</v>
      </c>
      <c r="T69" s="239">
        <v>0</v>
      </c>
      <c r="U69" s="239">
        <v>2</v>
      </c>
      <c r="V69" s="239">
        <v>90</v>
      </c>
      <c r="W69" s="239">
        <v>10</v>
      </c>
      <c r="X69" s="239">
        <v>3</v>
      </c>
      <c r="Y69" s="239">
        <v>1</v>
      </c>
      <c r="Z69" s="239">
        <v>1</v>
      </c>
      <c r="AB69" s="239">
        <v>2</v>
      </c>
      <c r="AC69" s="239">
        <v>98</v>
      </c>
      <c r="AD69" s="239" t="s">
        <v>3028</v>
      </c>
      <c r="AE69" s="239" t="s">
        <v>3924</v>
      </c>
      <c r="AF69" s="239" t="s">
        <v>3932</v>
      </c>
      <c r="AG69" s="239">
        <v>90</v>
      </c>
      <c r="AH69" s="239">
        <v>2</v>
      </c>
      <c r="AI69" s="239">
        <v>4</v>
      </c>
      <c r="AJ69" s="239">
        <v>1</v>
      </c>
      <c r="AK69" s="239">
        <v>21</v>
      </c>
      <c r="AL69" s="239">
        <v>39</v>
      </c>
      <c r="AM69" s="239" t="s">
        <v>384</v>
      </c>
      <c r="AN69" s="239">
        <v>5</v>
      </c>
      <c r="AO69" s="239">
        <v>2</v>
      </c>
      <c r="AP69" s="239">
        <v>1</v>
      </c>
      <c r="AS69" s="239">
        <v>7</v>
      </c>
      <c r="AT69" s="239">
        <v>2</v>
      </c>
      <c r="AU69" s="239">
        <v>30</v>
      </c>
      <c r="AV69" s="239">
        <v>11</v>
      </c>
      <c r="AW69" s="239">
        <v>21</v>
      </c>
      <c r="AX69" s="239">
        <v>2</v>
      </c>
      <c r="AY69" s="239">
        <v>2</v>
      </c>
      <c r="AZ69" s="239">
        <v>4</v>
      </c>
      <c r="BA69" s="239">
        <v>21</v>
      </c>
      <c r="BB69" s="239">
        <v>73</v>
      </c>
      <c r="BC69" s="239" t="s">
        <v>374</v>
      </c>
      <c r="BD69" s="239">
        <v>5</v>
      </c>
      <c r="BE69" s="239">
        <v>1</v>
      </c>
      <c r="BI69" s="239">
        <v>7</v>
      </c>
      <c r="BJ69" s="239">
        <v>2</v>
      </c>
      <c r="BK69" s="239">
        <v>30</v>
      </c>
      <c r="BL69" s="239">
        <v>11</v>
      </c>
      <c r="BM69" s="239">
        <v>21</v>
      </c>
      <c r="CT69" s="239">
        <v>446208</v>
      </c>
      <c r="CU69" s="239">
        <v>4974910</v>
      </c>
      <c r="CV69" s="239">
        <v>44.925583699999997</v>
      </c>
      <c r="CW69" s="239">
        <v>-93.681622899999994</v>
      </c>
      <c r="CX69" s="239" t="s">
        <v>379</v>
      </c>
      <c r="CY69" s="239" t="s">
        <v>4018</v>
      </c>
    </row>
    <row r="70" spans="1:103" x14ac:dyDescent="0.25">
      <c r="A70" s="239">
        <v>11042239</v>
      </c>
      <c r="B70" s="239">
        <v>4</v>
      </c>
      <c r="C70" s="239">
        <v>110</v>
      </c>
      <c r="D70" s="239">
        <v>3.4060000000000001</v>
      </c>
      <c r="E70" s="239">
        <v>27</v>
      </c>
      <c r="F70" s="239" t="s">
        <v>1214</v>
      </c>
      <c r="H70" s="239" t="s">
        <v>374</v>
      </c>
      <c r="I70" s="239">
        <v>25</v>
      </c>
      <c r="K70" s="239" t="s">
        <v>4019</v>
      </c>
      <c r="L70" s="239">
        <v>151560003</v>
      </c>
      <c r="M70" s="239">
        <v>6</v>
      </c>
      <c r="N70" s="239">
        <v>4</v>
      </c>
      <c r="O70" s="239">
        <v>2015</v>
      </c>
      <c r="P70" s="239" t="s">
        <v>416</v>
      </c>
      <c r="Q70" s="239">
        <v>20</v>
      </c>
      <c r="S70" s="239">
        <v>4</v>
      </c>
      <c r="T70" s="239">
        <v>0</v>
      </c>
      <c r="U70" s="239">
        <v>2</v>
      </c>
      <c r="V70" s="239">
        <v>90</v>
      </c>
      <c r="W70" s="239">
        <v>10</v>
      </c>
      <c r="X70" s="239">
        <v>3</v>
      </c>
      <c r="Y70" s="239">
        <v>1</v>
      </c>
      <c r="Z70" s="239">
        <v>1</v>
      </c>
      <c r="AA70" s="239">
        <v>1</v>
      </c>
      <c r="AB70" s="239">
        <v>1</v>
      </c>
      <c r="AC70" s="239">
        <v>98</v>
      </c>
      <c r="AD70" s="239" t="s">
        <v>3923</v>
      </c>
      <c r="AE70" s="239" t="s">
        <v>3924</v>
      </c>
      <c r="AF70" s="239" t="s">
        <v>3932</v>
      </c>
      <c r="AG70" s="239">
        <v>90</v>
      </c>
      <c r="AH70" s="239">
        <v>2</v>
      </c>
      <c r="AI70" s="239">
        <v>2</v>
      </c>
      <c r="AJ70" s="239">
        <v>1</v>
      </c>
      <c r="AK70" s="239">
        <v>21</v>
      </c>
      <c r="AL70" s="239">
        <v>21</v>
      </c>
      <c r="AM70" s="239" t="s">
        <v>374</v>
      </c>
      <c r="AN70" s="239">
        <v>5</v>
      </c>
      <c r="AO70" s="239">
        <v>2</v>
      </c>
      <c r="AP70" s="239">
        <v>2</v>
      </c>
      <c r="AS70" s="239">
        <v>7</v>
      </c>
      <c r="AT70" s="239">
        <v>2</v>
      </c>
      <c r="AU70" s="239">
        <v>30</v>
      </c>
      <c r="AV70" s="239">
        <v>11</v>
      </c>
      <c r="AW70" s="239">
        <v>21</v>
      </c>
      <c r="AX70" s="239">
        <v>2</v>
      </c>
      <c r="AY70" s="239">
        <v>4</v>
      </c>
      <c r="AZ70" s="239">
        <v>4</v>
      </c>
      <c r="BA70" s="239">
        <v>21</v>
      </c>
      <c r="BB70" s="239">
        <v>29</v>
      </c>
      <c r="BC70" s="239" t="s">
        <v>384</v>
      </c>
      <c r="BD70" s="239">
        <v>5</v>
      </c>
      <c r="BE70" s="239">
        <v>1</v>
      </c>
      <c r="BF70" s="239">
        <v>1</v>
      </c>
      <c r="BI70" s="239">
        <v>7</v>
      </c>
      <c r="BJ70" s="239">
        <v>2</v>
      </c>
      <c r="BK70" s="239">
        <v>30</v>
      </c>
      <c r="BL70" s="239">
        <v>11</v>
      </c>
      <c r="BM70" s="239">
        <v>21</v>
      </c>
      <c r="CT70" s="239">
        <v>446208</v>
      </c>
      <c r="CU70" s="239">
        <v>4974910</v>
      </c>
      <c r="CV70" s="239">
        <v>44.925583699999997</v>
      </c>
      <c r="CW70" s="239">
        <v>-93.681622899999994</v>
      </c>
      <c r="CX70" s="239" t="s">
        <v>379</v>
      </c>
      <c r="CY70" s="239" t="s">
        <v>4020</v>
      </c>
    </row>
    <row r="71" spans="1:103" x14ac:dyDescent="0.25">
      <c r="A71" s="239">
        <v>11050474</v>
      </c>
      <c r="B71" s="239">
        <v>4</v>
      </c>
      <c r="C71" s="239">
        <v>110</v>
      </c>
      <c r="D71" s="239">
        <v>3.4060000000000001</v>
      </c>
      <c r="E71" s="239">
        <v>27</v>
      </c>
      <c r="F71" s="239" t="s">
        <v>1214</v>
      </c>
      <c r="H71" s="239" t="s">
        <v>374</v>
      </c>
      <c r="I71" s="239">
        <v>25</v>
      </c>
      <c r="K71" s="239" t="s">
        <v>4021</v>
      </c>
      <c r="L71" s="239">
        <v>151710093</v>
      </c>
      <c r="M71" s="239">
        <v>6</v>
      </c>
      <c r="N71" s="239">
        <v>20</v>
      </c>
      <c r="O71" s="239">
        <v>2015</v>
      </c>
      <c r="P71" s="239" t="s">
        <v>386</v>
      </c>
      <c r="Q71" s="239">
        <v>8</v>
      </c>
      <c r="S71" s="239">
        <v>5</v>
      </c>
      <c r="T71" s="239">
        <v>0</v>
      </c>
      <c r="U71" s="239">
        <v>2</v>
      </c>
      <c r="V71" s="239">
        <v>10</v>
      </c>
      <c r="W71" s="239">
        <v>10</v>
      </c>
      <c r="X71" s="239">
        <v>3</v>
      </c>
      <c r="Y71" s="239">
        <v>1</v>
      </c>
      <c r="Z71" s="239">
        <v>2</v>
      </c>
      <c r="AA71" s="239">
        <v>3</v>
      </c>
      <c r="AB71" s="239">
        <v>2</v>
      </c>
      <c r="AC71" s="239">
        <v>98</v>
      </c>
      <c r="AD71" s="239" t="s">
        <v>3923</v>
      </c>
      <c r="AE71" s="239" t="s">
        <v>3924</v>
      </c>
      <c r="AF71" s="239" t="s">
        <v>3932</v>
      </c>
      <c r="AG71" s="239">
        <v>5</v>
      </c>
      <c r="AH71" s="239">
        <v>2</v>
      </c>
      <c r="AI71" s="239">
        <v>2</v>
      </c>
      <c r="AJ71" s="239">
        <v>3</v>
      </c>
      <c r="AK71" s="239">
        <v>23</v>
      </c>
      <c r="AL71" s="239">
        <v>46</v>
      </c>
      <c r="AM71" s="239" t="s">
        <v>374</v>
      </c>
      <c r="AN71" s="239">
        <v>5</v>
      </c>
      <c r="AO71" s="239">
        <v>2</v>
      </c>
      <c r="AP71" s="239">
        <v>1</v>
      </c>
      <c r="AS71" s="239">
        <v>7</v>
      </c>
      <c r="AT71" s="239">
        <v>2</v>
      </c>
      <c r="AU71" s="239">
        <v>30</v>
      </c>
      <c r="AV71" s="239">
        <v>11</v>
      </c>
      <c r="AW71" s="239">
        <v>21</v>
      </c>
      <c r="AX71" s="239">
        <v>2</v>
      </c>
      <c r="AY71" s="239">
        <v>2</v>
      </c>
      <c r="AZ71" s="239">
        <v>3</v>
      </c>
      <c r="BA71" s="239">
        <v>21</v>
      </c>
      <c r="BB71" s="239">
        <v>41</v>
      </c>
      <c r="BC71" s="239" t="s">
        <v>384</v>
      </c>
      <c r="BD71" s="239">
        <v>5</v>
      </c>
      <c r="BE71" s="239">
        <v>1</v>
      </c>
      <c r="BI71" s="239">
        <v>7</v>
      </c>
      <c r="BJ71" s="239">
        <v>2</v>
      </c>
      <c r="BK71" s="239">
        <v>30</v>
      </c>
      <c r="BL71" s="239">
        <v>11</v>
      </c>
      <c r="BM71" s="239">
        <v>21</v>
      </c>
      <c r="CT71" s="239">
        <v>446208</v>
      </c>
      <c r="CU71" s="239">
        <v>4974910</v>
      </c>
      <c r="CV71" s="239">
        <v>44.925583699999997</v>
      </c>
      <c r="CW71" s="239">
        <v>-93.681622899999994</v>
      </c>
      <c r="CX71" s="239" t="s">
        <v>379</v>
      </c>
      <c r="CY71" s="239" t="s">
        <v>4022</v>
      </c>
    </row>
    <row r="72" spans="1:103" x14ac:dyDescent="0.25">
      <c r="A72" s="239">
        <v>11050719</v>
      </c>
      <c r="B72" s="239">
        <v>4</v>
      </c>
      <c r="C72" s="239">
        <v>110</v>
      </c>
      <c r="D72" s="239">
        <v>3.4060000000000001</v>
      </c>
      <c r="E72" s="239">
        <v>27</v>
      </c>
      <c r="F72" s="239" t="s">
        <v>1214</v>
      </c>
      <c r="H72" s="239" t="s">
        <v>374</v>
      </c>
      <c r="I72" s="239">
        <v>25</v>
      </c>
      <c r="K72" s="239" t="s">
        <v>4023</v>
      </c>
      <c r="L72" s="239">
        <v>151750148</v>
      </c>
      <c r="M72" s="239">
        <v>6</v>
      </c>
      <c r="N72" s="239">
        <v>24</v>
      </c>
      <c r="O72" s="239">
        <v>2015</v>
      </c>
      <c r="P72" s="239" t="s">
        <v>375</v>
      </c>
      <c r="Q72" s="239">
        <v>17</v>
      </c>
      <c r="R72" s="239" t="s">
        <v>512</v>
      </c>
      <c r="S72" s="239">
        <v>5</v>
      </c>
      <c r="T72" s="239">
        <v>0</v>
      </c>
      <c r="U72" s="239">
        <v>2</v>
      </c>
      <c r="V72" s="239">
        <v>98</v>
      </c>
      <c r="W72" s="239">
        <v>10</v>
      </c>
      <c r="X72" s="239">
        <v>4</v>
      </c>
      <c r="Y72" s="239">
        <v>1</v>
      </c>
      <c r="Z72" s="239">
        <v>1</v>
      </c>
      <c r="AB72" s="239">
        <v>1</v>
      </c>
      <c r="AC72" s="239">
        <v>98</v>
      </c>
      <c r="AD72" s="239" t="s">
        <v>4024</v>
      </c>
      <c r="AE72" s="239" t="s">
        <v>3917</v>
      </c>
      <c r="AF72" s="239" t="s">
        <v>3932</v>
      </c>
      <c r="AG72" s="239">
        <v>90</v>
      </c>
      <c r="AH72" s="239">
        <v>2</v>
      </c>
      <c r="AI72" s="239">
        <v>4</v>
      </c>
      <c r="AJ72" s="239">
        <v>1</v>
      </c>
      <c r="AK72" s="239">
        <v>8</v>
      </c>
      <c r="AL72" s="239">
        <v>44</v>
      </c>
      <c r="AM72" s="239" t="s">
        <v>384</v>
      </c>
      <c r="AN72" s="239">
        <v>5</v>
      </c>
      <c r="AO72" s="239">
        <v>1</v>
      </c>
      <c r="AT72" s="239">
        <v>2</v>
      </c>
      <c r="AU72" s="239">
        <v>30</v>
      </c>
      <c r="AV72" s="239">
        <v>10</v>
      </c>
      <c r="AW72" s="239">
        <v>21</v>
      </c>
      <c r="AX72" s="239">
        <v>2</v>
      </c>
      <c r="AY72" s="239">
        <v>4</v>
      </c>
      <c r="AZ72" s="239">
        <v>1</v>
      </c>
      <c r="BA72" s="239">
        <v>7</v>
      </c>
      <c r="BB72" s="239">
        <v>17</v>
      </c>
      <c r="BC72" s="239" t="s">
        <v>384</v>
      </c>
      <c r="BD72" s="239">
        <v>5</v>
      </c>
      <c r="BE72" s="239">
        <v>9</v>
      </c>
      <c r="BJ72" s="239">
        <v>2</v>
      </c>
      <c r="BK72" s="239">
        <v>30</v>
      </c>
      <c r="BL72" s="239">
        <v>10</v>
      </c>
      <c r="BM72" s="239">
        <v>21</v>
      </c>
      <c r="CT72" s="239">
        <v>446208</v>
      </c>
      <c r="CU72" s="239">
        <v>4974910</v>
      </c>
      <c r="CV72" s="239">
        <v>44.925583699999997</v>
      </c>
      <c r="CW72" s="239">
        <v>-93.681622899999994</v>
      </c>
      <c r="CX72" s="239" t="s">
        <v>379</v>
      </c>
      <c r="CY72" s="239" t="s">
        <v>4025</v>
      </c>
    </row>
    <row r="73" spans="1:103" x14ac:dyDescent="0.25">
      <c r="A73" s="239">
        <v>11053430</v>
      </c>
      <c r="B73" s="239">
        <v>4</v>
      </c>
      <c r="C73" s="239">
        <v>110</v>
      </c>
      <c r="D73" s="239">
        <v>3.4060000000000001</v>
      </c>
      <c r="E73" s="239">
        <v>27</v>
      </c>
      <c r="F73" s="239" t="s">
        <v>1214</v>
      </c>
      <c r="H73" s="239" t="s">
        <v>374</v>
      </c>
      <c r="I73" s="239">
        <v>25</v>
      </c>
      <c r="K73" s="239">
        <v>15008907</v>
      </c>
      <c r="L73" s="239">
        <v>152130124</v>
      </c>
      <c r="M73" s="239">
        <v>8</v>
      </c>
      <c r="N73" s="239">
        <v>1</v>
      </c>
      <c r="O73" s="239">
        <v>2015</v>
      </c>
      <c r="P73" s="239" t="s">
        <v>386</v>
      </c>
      <c r="Q73" s="239">
        <v>16</v>
      </c>
      <c r="R73" s="239" t="s">
        <v>512</v>
      </c>
      <c r="S73" s="239">
        <v>5</v>
      </c>
      <c r="T73" s="239">
        <v>0</v>
      </c>
      <c r="U73" s="239">
        <v>2</v>
      </c>
      <c r="V73" s="239">
        <v>5</v>
      </c>
      <c r="W73" s="239">
        <v>10</v>
      </c>
      <c r="X73" s="239">
        <v>10</v>
      </c>
      <c r="Y73" s="239">
        <v>1</v>
      </c>
      <c r="Z73" s="239">
        <v>1</v>
      </c>
      <c r="AB73" s="239">
        <v>1</v>
      </c>
      <c r="AC73" s="239">
        <v>98</v>
      </c>
      <c r="AD73" s="239" t="s">
        <v>3924</v>
      </c>
      <c r="AE73" s="239" t="s">
        <v>3923</v>
      </c>
      <c r="AF73" s="239" t="s">
        <v>3932</v>
      </c>
      <c r="AG73" s="239">
        <v>10</v>
      </c>
      <c r="AH73" s="239">
        <v>2</v>
      </c>
      <c r="AI73" s="239">
        <v>2</v>
      </c>
      <c r="AJ73" s="239">
        <v>4</v>
      </c>
      <c r="AK73" s="239">
        <v>21</v>
      </c>
      <c r="AL73" s="239">
        <v>62</v>
      </c>
      <c r="AM73" s="239" t="s">
        <v>384</v>
      </c>
      <c r="AN73" s="239">
        <v>5</v>
      </c>
      <c r="AO73" s="239">
        <v>1</v>
      </c>
      <c r="AS73" s="239">
        <v>7</v>
      </c>
      <c r="AT73" s="239">
        <v>2</v>
      </c>
      <c r="AU73" s="239">
        <v>35</v>
      </c>
      <c r="AV73" s="239">
        <v>11</v>
      </c>
      <c r="AW73" s="239">
        <v>21</v>
      </c>
      <c r="AX73" s="239">
        <v>2</v>
      </c>
      <c r="AY73" s="239">
        <v>1</v>
      </c>
      <c r="AZ73" s="239">
        <v>1</v>
      </c>
      <c r="BA73" s="239">
        <v>21</v>
      </c>
      <c r="BB73" s="239">
        <v>18</v>
      </c>
      <c r="BC73" s="239" t="s">
        <v>384</v>
      </c>
      <c r="BD73" s="239">
        <v>5</v>
      </c>
      <c r="BE73" s="239">
        <v>2</v>
      </c>
      <c r="BF73" s="239">
        <v>4</v>
      </c>
      <c r="BI73" s="239">
        <v>7</v>
      </c>
      <c r="BJ73" s="239">
        <v>2</v>
      </c>
      <c r="BK73" s="239">
        <v>35</v>
      </c>
      <c r="BL73" s="239">
        <v>11</v>
      </c>
      <c r="BM73" s="239">
        <v>21</v>
      </c>
      <c r="CT73" s="239">
        <v>446208</v>
      </c>
      <c r="CU73" s="239">
        <v>4974910</v>
      </c>
      <c r="CV73" s="239">
        <v>44.925583699999997</v>
      </c>
      <c r="CW73" s="239">
        <v>-93.681622899999994</v>
      </c>
      <c r="CX73" s="239" t="s">
        <v>379</v>
      </c>
      <c r="CY73" s="239" t="s">
        <v>4026</v>
      </c>
    </row>
    <row r="74" spans="1:103" x14ac:dyDescent="0.25">
      <c r="A74" s="239">
        <v>11053903</v>
      </c>
      <c r="B74" s="239">
        <v>4</v>
      </c>
      <c r="C74" s="239">
        <v>110</v>
      </c>
      <c r="D74" s="239">
        <v>3.4060000000000001</v>
      </c>
      <c r="E74" s="239">
        <v>27</v>
      </c>
      <c r="F74" s="239" t="s">
        <v>1214</v>
      </c>
      <c r="H74" s="239" t="s">
        <v>374</v>
      </c>
      <c r="I74" s="239">
        <v>25</v>
      </c>
      <c r="K74" s="239" t="s">
        <v>4027</v>
      </c>
      <c r="L74" s="239">
        <v>152190153</v>
      </c>
      <c r="M74" s="239">
        <v>8</v>
      </c>
      <c r="N74" s="239">
        <v>7</v>
      </c>
      <c r="O74" s="239">
        <v>2015</v>
      </c>
      <c r="P74" s="239" t="s">
        <v>383</v>
      </c>
      <c r="Q74" s="239">
        <v>16</v>
      </c>
      <c r="R74" s="239" t="s">
        <v>376</v>
      </c>
      <c r="S74" s="239">
        <v>5</v>
      </c>
      <c r="T74" s="239">
        <v>0</v>
      </c>
      <c r="U74" s="239">
        <v>2</v>
      </c>
      <c r="V74" s="239">
        <v>98</v>
      </c>
      <c r="W74" s="239">
        <v>10</v>
      </c>
      <c r="X74" s="239">
        <v>4</v>
      </c>
      <c r="Y74" s="239">
        <v>1</v>
      </c>
      <c r="Z74" s="239">
        <v>1</v>
      </c>
      <c r="AB74" s="239">
        <v>1</v>
      </c>
      <c r="AC74" s="239">
        <v>98</v>
      </c>
      <c r="AD74" s="239" t="s">
        <v>3917</v>
      </c>
      <c r="AE74" s="239" t="s">
        <v>3918</v>
      </c>
      <c r="AF74" s="239" t="s">
        <v>3932</v>
      </c>
      <c r="AG74" s="239">
        <v>90</v>
      </c>
      <c r="AH74" s="239">
        <v>2</v>
      </c>
      <c r="AI74" s="239">
        <v>2</v>
      </c>
      <c r="AJ74" s="239">
        <v>3</v>
      </c>
      <c r="AK74" s="239">
        <v>24</v>
      </c>
      <c r="AL74" s="239">
        <v>16</v>
      </c>
      <c r="AM74" s="239" t="s">
        <v>374</v>
      </c>
      <c r="AN74" s="239">
        <v>5</v>
      </c>
      <c r="AO74" s="239">
        <v>2</v>
      </c>
      <c r="AS74" s="239">
        <v>7</v>
      </c>
      <c r="AT74" s="239">
        <v>2</v>
      </c>
      <c r="AU74" s="239">
        <v>35</v>
      </c>
      <c r="AV74" s="239">
        <v>11</v>
      </c>
      <c r="AW74" s="239">
        <v>21</v>
      </c>
      <c r="AX74" s="239">
        <v>2</v>
      </c>
      <c r="AY74" s="239">
        <v>2</v>
      </c>
      <c r="AZ74" s="239">
        <v>4</v>
      </c>
      <c r="BA74" s="239">
        <v>21</v>
      </c>
      <c r="BB74" s="239">
        <v>58</v>
      </c>
      <c r="BC74" s="239" t="s">
        <v>384</v>
      </c>
      <c r="BD74" s="239">
        <v>5</v>
      </c>
      <c r="BE74" s="239">
        <v>1</v>
      </c>
      <c r="BI74" s="239">
        <v>7</v>
      </c>
      <c r="BJ74" s="239">
        <v>2</v>
      </c>
      <c r="BK74" s="239">
        <v>35</v>
      </c>
      <c r="BL74" s="239">
        <v>11</v>
      </c>
      <c r="BM74" s="239">
        <v>21</v>
      </c>
      <c r="CT74" s="239">
        <v>446208</v>
      </c>
      <c r="CU74" s="239">
        <v>4974910</v>
      </c>
      <c r="CV74" s="239">
        <v>44.925583699999997</v>
      </c>
      <c r="CW74" s="239">
        <v>-93.681622899999994</v>
      </c>
      <c r="CX74" s="239" t="s">
        <v>379</v>
      </c>
      <c r="CY74" s="239" t="s">
        <v>4028</v>
      </c>
    </row>
    <row r="75" spans="1:103" x14ac:dyDescent="0.25">
      <c r="A75" s="239">
        <v>809853</v>
      </c>
      <c r="B75" s="239">
        <v>4</v>
      </c>
      <c r="C75" s="239">
        <v>110</v>
      </c>
      <c r="D75" s="239">
        <v>3.407</v>
      </c>
      <c r="E75" s="239">
        <v>27</v>
      </c>
      <c r="F75" s="239" t="s">
        <v>2871</v>
      </c>
      <c r="H75" s="239" t="s">
        <v>374</v>
      </c>
      <c r="I75" s="239">
        <v>25</v>
      </c>
      <c r="K75" s="239" t="s">
        <v>4029</v>
      </c>
      <c r="L75" s="239">
        <v>201320025</v>
      </c>
      <c r="M75" s="239">
        <v>5</v>
      </c>
      <c r="N75" s="239">
        <v>11</v>
      </c>
      <c r="O75" s="239">
        <v>2020</v>
      </c>
      <c r="P75" s="239" t="s">
        <v>381</v>
      </c>
      <c r="Q75" s="239">
        <v>15</v>
      </c>
      <c r="R75" s="239" t="s">
        <v>512</v>
      </c>
      <c r="S75" s="239">
        <v>5</v>
      </c>
      <c r="T75" s="239">
        <v>0</v>
      </c>
      <c r="U75" s="239">
        <v>2</v>
      </c>
      <c r="V75" s="239">
        <v>5</v>
      </c>
      <c r="W75" s="239">
        <v>10</v>
      </c>
      <c r="X75" s="239">
        <v>4</v>
      </c>
      <c r="Y75" s="239">
        <v>1</v>
      </c>
      <c r="Z75" s="239">
        <v>1</v>
      </c>
      <c r="AB75" s="239">
        <v>1</v>
      </c>
      <c r="AC75" s="239">
        <v>98</v>
      </c>
      <c r="AD75" s="239" t="s">
        <v>3910</v>
      </c>
      <c r="AF75" s="239" t="s">
        <v>3932</v>
      </c>
      <c r="AG75" s="239">
        <v>10</v>
      </c>
      <c r="AH75" s="239">
        <v>2</v>
      </c>
      <c r="AI75" s="239">
        <v>4</v>
      </c>
      <c r="AJ75" s="239">
        <v>1</v>
      </c>
      <c r="AK75" s="239">
        <v>21</v>
      </c>
      <c r="AL75" s="239">
        <v>79</v>
      </c>
      <c r="AM75" s="239" t="s">
        <v>384</v>
      </c>
      <c r="AN75" s="239">
        <v>5</v>
      </c>
      <c r="AO75" s="239">
        <v>2</v>
      </c>
      <c r="AS75" s="239">
        <v>12</v>
      </c>
      <c r="AT75" s="239">
        <v>23</v>
      </c>
      <c r="AU75" s="239">
        <v>30</v>
      </c>
      <c r="AV75" s="239">
        <v>11</v>
      </c>
      <c r="AW75" s="239">
        <v>21</v>
      </c>
      <c r="AX75" s="239">
        <v>2</v>
      </c>
      <c r="AY75" s="239">
        <v>2</v>
      </c>
      <c r="AZ75" s="239">
        <v>4</v>
      </c>
      <c r="BA75" s="239">
        <v>21</v>
      </c>
      <c r="BB75" s="239">
        <v>61</v>
      </c>
      <c r="BC75" s="239" t="s">
        <v>374</v>
      </c>
      <c r="BD75" s="239">
        <v>5</v>
      </c>
      <c r="BE75" s="239">
        <v>1</v>
      </c>
      <c r="BI75" s="239">
        <v>12</v>
      </c>
      <c r="BJ75" s="239">
        <v>9</v>
      </c>
      <c r="BK75" s="239">
        <v>30</v>
      </c>
      <c r="BL75" s="239">
        <v>11</v>
      </c>
      <c r="BM75" s="239">
        <v>21</v>
      </c>
      <c r="CT75" s="239">
        <v>446209.47502133698</v>
      </c>
      <c r="CU75" s="239">
        <v>4974909.8682417301</v>
      </c>
      <c r="CV75" s="239">
        <v>44.925585220000002</v>
      </c>
      <c r="CW75" s="239">
        <v>-93.681606619999997</v>
      </c>
      <c r="CX75" s="239" t="s">
        <v>379</v>
      </c>
      <c r="CY75" s="239" t="s">
        <v>4030</v>
      </c>
    </row>
    <row r="76" spans="1:103" x14ac:dyDescent="0.25">
      <c r="A76" s="239">
        <v>383331</v>
      </c>
      <c r="B76" s="239">
        <v>4</v>
      </c>
      <c r="C76" s="239">
        <v>110</v>
      </c>
      <c r="D76" s="239">
        <v>3.4089999999999998</v>
      </c>
      <c r="E76" s="239">
        <v>27</v>
      </c>
      <c r="F76" s="239" t="s">
        <v>2871</v>
      </c>
      <c r="H76" s="239" t="s">
        <v>374</v>
      </c>
      <c r="I76" s="239">
        <v>25</v>
      </c>
      <c r="K76" s="239">
        <v>16011473</v>
      </c>
      <c r="M76" s="239">
        <v>10</v>
      </c>
      <c r="N76" s="239">
        <v>1</v>
      </c>
      <c r="O76" s="239">
        <v>2016</v>
      </c>
      <c r="P76" s="239" t="s">
        <v>386</v>
      </c>
      <c r="Q76" s="239">
        <v>18</v>
      </c>
      <c r="R76" s="239" t="s">
        <v>512</v>
      </c>
      <c r="S76" s="239">
        <v>5</v>
      </c>
      <c r="T76" s="239">
        <v>0</v>
      </c>
      <c r="U76" s="239">
        <v>2</v>
      </c>
      <c r="V76" s="239">
        <v>12</v>
      </c>
      <c r="W76" s="239">
        <v>10</v>
      </c>
      <c r="X76" s="239">
        <v>3</v>
      </c>
      <c r="Y76" s="239">
        <v>3</v>
      </c>
      <c r="Z76" s="239">
        <v>1</v>
      </c>
      <c r="AB76" s="239">
        <v>1</v>
      </c>
      <c r="AC76" s="239">
        <v>98</v>
      </c>
      <c r="AD76" s="239" t="s">
        <v>3910</v>
      </c>
      <c r="AF76" s="239" t="s">
        <v>3932</v>
      </c>
      <c r="AG76" s="239">
        <v>7</v>
      </c>
      <c r="AH76" s="239">
        <v>2</v>
      </c>
      <c r="AI76" s="239">
        <v>2</v>
      </c>
      <c r="AJ76" s="239">
        <v>1</v>
      </c>
      <c r="AK76" s="239">
        <v>31</v>
      </c>
      <c r="AL76" s="239">
        <v>16</v>
      </c>
      <c r="AM76" s="239" t="s">
        <v>384</v>
      </c>
      <c r="AN76" s="239">
        <v>5</v>
      </c>
      <c r="AO76" s="239">
        <v>1</v>
      </c>
      <c r="AS76" s="239">
        <v>12</v>
      </c>
      <c r="AT76" s="239">
        <v>23</v>
      </c>
      <c r="AU76" s="239">
        <v>35</v>
      </c>
      <c r="AV76" s="239">
        <v>11</v>
      </c>
      <c r="AW76" s="239">
        <v>21</v>
      </c>
      <c r="AX76" s="239">
        <v>1</v>
      </c>
      <c r="AY76" s="239">
        <v>2</v>
      </c>
      <c r="AZ76" s="239">
        <v>1</v>
      </c>
      <c r="BA76" s="239">
        <v>34</v>
      </c>
      <c r="BI76" s="239">
        <v>12</v>
      </c>
      <c r="BJ76" s="239">
        <v>23</v>
      </c>
      <c r="BK76" s="239">
        <v>35</v>
      </c>
      <c r="BL76" s="239">
        <v>11</v>
      </c>
      <c r="BM76" s="239">
        <v>21</v>
      </c>
      <c r="CT76" s="239">
        <v>446214.41255939403</v>
      </c>
      <c r="CU76" s="239">
        <v>4974907.2645194801</v>
      </c>
      <c r="CV76" s="239">
        <v>44.925562149999998</v>
      </c>
      <c r="CW76" s="239">
        <v>-93.681543779999998</v>
      </c>
      <c r="CX76" s="239" t="s">
        <v>379</v>
      </c>
      <c r="CY76" s="239" t="s">
        <v>4031</v>
      </c>
    </row>
    <row r="77" spans="1:103" x14ac:dyDescent="0.25">
      <c r="A77" s="239">
        <v>10793048</v>
      </c>
      <c r="B77" s="239">
        <v>4</v>
      </c>
      <c r="C77" s="239">
        <v>110</v>
      </c>
      <c r="D77" s="239">
        <v>3.41</v>
      </c>
      <c r="E77" s="239">
        <v>27</v>
      </c>
      <c r="F77" s="239" t="s">
        <v>1214</v>
      </c>
      <c r="H77" s="239" t="s">
        <v>374</v>
      </c>
      <c r="I77" s="239">
        <v>25</v>
      </c>
      <c r="K77" s="239" t="s">
        <v>4032</v>
      </c>
      <c r="L77" s="239">
        <v>120700058</v>
      </c>
      <c r="M77" s="239">
        <v>3</v>
      </c>
      <c r="N77" s="239">
        <v>10</v>
      </c>
      <c r="O77" s="239">
        <v>2012</v>
      </c>
      <c r="P77" s="239" t="s">
        <v>386</v>
      </c>
      <c r="Q77" s="239">
        <v>12</v>
      </c>
      <c r="R77" s="239" t="s">
        <v>376</v>
      </c>
      <c r="S77" s="239">
        <v>5</v>
      </c>
      <c r="T77" s="239">
        <v>0</v>
      </c>
      <c r="U77" s="239">
        <v>2</v>
      </c>
      <c r="V77" s="239">
        <v>98</v>
      </c>
      <c r="W77" s="239">
        <v>10</v>
      </c>
      <c r="X77" s="239">
        <v>10</v>
      </c>
      <c r="Y77" s="239">
        <v>1</v>
      </c>
      <c r="Z77" s="239">
        <v>1</v>
      </c>
      <c r="AA77" s="239">
        <v>1</v>
      </c>
      <c r="AB77" s="239">
        <v>1</v>
      </c>
      <c r="AC77" s="239">
        <v>98</v>
      </c>
      <c r="AD77" s="239" t="s">
        <v>4033</v>
      </c>
      <c r="AE77" s="239" t="s">
        <v>4034</v>
      </c>
      <c r="AF77" s="239" t="s">
        <v>3932</v>
      </c>
      <c r="AG77" s="239">
        <v>90</v>
      </c>
      <c r="AH77" s="239">
        <v>0</v>
      </c>
      <c r="AI77" s="239">
        <v>4</v>
      </c>
      <c r="AJ77" s="239">
        <v>1</v>
      </c>
      <c r="AL77" s="239">
        <v>69</v>
      </c>
      <c r="AM77" s="239" t="s">
        <v>374</v>
      </c>
      <c r="AN77" s="239">
        <v>5</v>
      </c>
      <c r="AO77" s="239">
        <v>2</v>
      </c>
      <c r="AP77" s="239">
        <v>1</v>
      </c>
      <c r="AQ77" s="239">
        <v>26</v>
      </c>
      <c r="AS77" s="239">
        <v>7</v>
      </c>
      <c r="AT77" s="239">
        <v>2</v>
      </c>
      <c r="AU77" s="239">
        <v>30</v>
      </c>
      <c r="AV77" s="239">
        <v>11</v>
      </c>
      <c r="AW77" s="239">
        <v>21</v>
      </c>
      <c r="AX77" s="239">
        <v>2</v>
      </c>
      <c r="AY77" s="239">
        <v>2</v>
      </c>
      <c r="AZ77" s="239">
        <v>4</v>
      </c>
      <c r="BA77" s="239">
        <v>21</v>
      </c>
      <c r="BB77" s="239">
        <v>70</v>
      </c>
      <c r="BC77" s="239" t="s">
        <v>384</v>
      </c>
      <c r="BD77" s="239">
        <v>5</v>
      </c>
      <c r="BE77" s="239">
        <v>1</v>
      </c>
      <c r="BF77" s="239">
        <v>1</v>
      </c>
      <c r="BI77" s="239">
        <v>7</v>
      </c>
      <c r="BJ77" s="239">
        <v>2</v>
      </c>
      <c r="BK77" s="239">
        <v>30</v>
      </c>
      <c r="BL77" s="239">
        <v>11</v>
      </c>
      <c r="BM77" s="239">
        <v>21</v>
      </c>
      <c r="CT77" s="239">
        <v>446214</v>
      </c>
      <c r="CU77" s="239">
        <v>4974910</v>
      </c>
      <c r="CV77" s="239">
        <v>44.925590300000003</v>
      </c>
      <c r="CW77" s="239">
        <v>-93.681548199999995</v>
      </c>
      <c r="CX77" s="239" t="s">
        <v>379</v>
      </c>
      <c r="CY77" s="239" t="s">
        <v>4035</v>
      </c>
    </row>
    <row r="78" spans="1:103" x14ac:dyDescent="0.25">
      <c r="A78" s="239">
        <v>10873709</v>
      </c>
      <c r="B78" s="239">
        <v>4</v>
      </c>
      <c r="C78" s="239">
        <v>110</v>
      </c>
      <c r="D78" s="239">
        <v>3.472</v>
      </c>
      <c r="E78" s="239">
        <v>27</v>
      </c>
      <c r="F78" s="239" t="s">
        <v>1214</v>
      </c>
      <c r="H78" s="239" t="s">
        <v>374</v>
      </c>
      <c r="I78" s="239">
        <v>25</v>
      </c>
      <c r="K78" s="239" t="s">
        <v>4036</v>
      </c>
      <c r="L78" s="239">
        <v>131470079</v>
      </c>
      <c r="M78" s="239">
        <v>5</v>
      </c>
      <c r="N78" s="239">
        <v>27</v>
      </c>
      <c r="O78" s="239">
        <v>2013</v>
      </c>
      <c r="P78" s="239" t="s">
        <v>381</v>
      </c>
      <c r="Q78" s="239">
        <v>16</v>
      </c>
      <c r="R78" s="239" t="s">
        <v>376</v>
      </c>
      <c r="S78" s="239">
        <v>5</v>
      </c>
      <c r="T78" s="239">
        <v>0</v>
      </c>
      <c r="U78" s="239">
        <v>1</v>
      </c>
      <c r="W78" s="239">
        <v>69</v>
      </c>
      <c r="X78" s="239">
        <v>4</v>
      </c>
      <c r="Y78" s="239">
        <v>1</v>
      </c>
      <c r="Z78" s="239">
        <v>2</v>
      </c>
      <c r="AB78" s="239">
        <v>1</v>
      </c>
      <c r="AC78" s="239">
        <v>98</v>
      </c>
      <c r="AD78" s="239" t="s">
        <v>4037</v>
      </c>
      <c r="AE78" s="239" t="s">
        <v>4038</v>
      </c>
      <c r="AF78" s="239" t="s">
        <v>3932</v>
      </c>
      <c r="AG78" s="239">
        <v>3</v>
      </c>
      <c r="AH78" s="239">
        <v>2</v>
      </c>
      <c r="AI78" s="239">
        <v>4</v>
      </c>
      <c r="AJ78" s="239">
        <v>4</v>
      </c>
      <c r="AK78" s="239">
        <v>21</v>
      </c>
      <c r="AL78" s="239">
        <v>44</v>
      </c>
      <c r="AM78" s="239" t="s">
        <v>384</v>
      </c>
      <c r="AN78" s="239">
        <v>9</v>
      </c>
      <c r="AS78" s="239">
        <v>7</v>
      </c>
      <c r="AT78" s="239">
        <v>98</v>
      </c>
      <c r="AU78" s="239">
        <v>30</v>
      </c>
      <c r="AV78" s="239">
        <v>11</v>
      </c>
      <c r="AW78" s="239">
        <v>20</v>
      </c>
      <c r="CT78" s="239">
        <v>446314</v>
      </c>
      <c r="CU78" s="239">
        <v>4974922</v>
      </c>
      <c r="CV78" s="239">
        <v>44.925702299999998</v>
      </c>
      <c r="CW78" s="239">
        <v>-93.680286699999996</v>
      </c>
      <c r="CX78" s="239" t="s">
        <v>379</v>
      </c>
      <c r="CY78" s="239" t="s">
        <v>4039</v>
      </c>
    </row>
    <row r="79" spans="1:103" x14ac:dyDescent="0.25">
      <c r="A79" s="239">
        <v>732636</v>
      </c>
      <c r="B79" s="239">
        <v>4</v>
      </c>
      <c r="C79" s="239">
        <v>110</v>
      </c>
      <c r="D79" s="239">
        <v>3.4750000000000001</v>
      </c>
      <c r="E79" s="239">
        <v>27</v>
      </c>
      <c r="F79" s="239" t="s">
        <v>2871</v>
      </c>
      <c r="H79" s="239" t="s">
        <v>374</v>
      </c>
      <c r="I79" s="239">
        <v>25</v>
      </c>
      <c r="K79" s="239" t="s">
        <v>4040</v>
      </c>
      <c r="M79" s="239">
        <v>7</v>
      </c>
      <c r="N79" s="239">
        <v>10</v>
      </c>
      <c r="O79" s="239">
        <v>2019</v>
      </c>
      <c r="P79" s="239" t="s">
        <v>375</v>
      </c>
      <c r="Q79" s="239">
        <v>15</v>
      </c>
      <c r="S79" s="239">
        <v>5</v>
      </c>
      <c r="T79" s="239">
        <v>0</v>
      </c>
      <c r="U79" s="239">
        <v>2</v>
      </c>
      <c r="V79" s="239">
        <v>10</v>
      </c>
      <c r="W79" s="239">
        <v>10</v>
      </c>
      <c r="X79" s="239">
        <v>4</v>
      </c>
      <c r="Y79" s="239">
        <v>1</v>
      </c>
      <c r="Z79" s="239">
        <v>3</v>
      </c>
      <c r="AB79" s="239">
        <v>2</v>
      </c>
      <c r="AC79" s="239">
        <v>98</v>
      </c>
      <c r="AD79" s="239" t="s">
        <v>3910</v>
      </c>
      <c r="AF79" s="239" t="s">
        <v>3932</v>
      </c>
      <c r="AG79" s="239">
        <v>5</v>
      </c>
      <c r="AH79" s="239">
        <v>2</v>
      </c>
      <c r="AI79" s="239">
        <v>2</v>
      </c>
      <c r="AJ79" s="239">
        <v>4</v>
      </c>
      <c r="AK79" s="239">
        <v>34</v>
      </c>
      <c r="AL79" s="239">
        <v>16</v>
      </c>
      <c r="AM79" s="239" t="s">
        <v>374</v>
      </c>
      <c r="AN79" s="239">
        <v>5</v>
      </c>
      <c r="AO79" s="239">
        <v>1</v>
      </c>
      <c r="AS79" s="239">
        <v>12</v>
      </c>
      <c r="AT79" s="239">
        <v>9</v>
      </c>
      <c r="AU79" s="239">
        <v>30</v>
      </c>
      <c r="AV79" s="239">
        <v>13</v>
      </c>
      <c r="AW79" s="239">
        <v>21</v>
      </c>
      <c r="AX79" s="239">
        <v>2</v>
      </c>
      <c r="AY79" s="239">
        <v>3</v>
      </c>
      <c r="AZ79" s="239">
        <v>4</v>
      </c>
      <c r="BA79" s="239">
        <v>27</v>
      </c>
      <c r="BB79" s="239">
        <v>27</v>
      </c>
      <c r="BC79" s="239" t="s">
        <v>374</v>
      </c>
      <c r="BD79" s="239">
        <v>5</v>
      </c>
      <c r="BE79" s="239">
        <v>4</v>
      </c>
      <c r="BI79" s="239">
        <v>12</v>
      </c>
      <c r="BJ79" s="239">
        <v>9</v>
      </c>
      <c r="BK79" s="239">
        <v>30</v>
      </c>
      <c r="BL79" s="239">
        <v>13</v>
      </c>
      <c r="BM79" s="239">
        <v>21</v>
      </c>
      <c r="CT79" s="239">
        <v>446319.16889911902</v>
      </c>
      <c r="CU79" s="239">
        <v>4974924.5448226202</v>
      </c>
      <c r="CV79" s="239">
        <v>44.925725620000001</v>
      </c>
      <c r="CW79" s="239">
        <v>-93.680218289999999</v>
      </c>
      <c r="CX79" s="239" t="s">
        <v>379</v>
      </c>
      <c r="CY79" s="239" t="s">
        <v>4041</v>
      </c>
    </row>
    <row r="80" spans="1:103" x14ac:dyDescent="0.25">
      <c r="A80" s="239">
        <v>753407</v>
      </c>
      <c r="B80" s="239">
        <v>4</v>
      </c>
      <c r="C80" s="239">
        <v>110</v>
      </c>
      <c r="D80" s="239">
        <v>3.5470000000000002</v>
      </c>
      <c r="E80" s="239">
        <v>27</v>
      </c>
      <c r="F80" s="239" t="s">
        <v>2871</v>
      </c>
      <c r="H80" s="239" t="s">
        <v>374</v>
      </c>
      <c r="I80" s="239">
        <v>25</v>
      </c>
      <c r="K80" s="239">
        <v>19009122</v>
      </c>
      <c r="M80" s="239">
        <v>10</v>
      </c>
      <c r="N80" s="239">
        <v>8</v>
      </c>
      <c r="O80" s="239">
        <v>2019</v>
      </c>
      <c r="P80" s="239" t="s">
        <v>391</v>
      </c>
      <c r="Q80" s="239">
        <v>21</v>
      </c>
      <c r="R80" s="239" t="s">
        <v>376</v>
      </c>
      <c r="S80" s="239">
        <v>5</v>
      </c>
      <c r="T80" s="239">
        <v>0</v>
      </c>
      <c r="U80" s="239">
        <v>1</v>
      </c>
      <c r="W80" s="239">
        <v>67</v>
      </c>
      <c r="X80" s="239">
        <v>2</v>
      </c>
      <c r="Y80" s="239">
        <v>4</v>
      </c>
      <c r="Z80" s="239">
        <v>1</v>
      </c>
      <c r="AB80" s="239">
        <v>1</v>
      </c>
      <c r="AC80" s="239">
        <v>98</v>
      </c>
      <c r="AD80" s="239" t="s">
        <v>3910</v>
      </c>
      <c r="AF80" s="239" t="s">
        <v>3932</v>
      </c>
      <c r="AG80" s="239">
        <v>3</v>
      </c>
      <c r="AH80" s="239">
        <v>2</v>
      </c>
      <c r="AI80" s="239">
        <v>2</v>
      </c>
      <c r="AJ80" s="239">
        <v>4</v>
      </c>
      <c r="AK80" s="239">
        <v>21</v>
      </c>
      <c r="AL80" s="239">
        <v>31</v>
      </c>
      <c r="AM80" s="239" t="s">
        <v>374</v>
      </c>
      <c r="AN80" s="239">
        <v>10</v>
      </c>
      <c r="AO80" s="239">
        <v>70</v>
      </c>
      <c r="AS80" s="239">
        <v>12</v>
      </c>
      <c r="AT80" s="239">
        <v>9</v>
      </c>
      <c r="AU80" s="239">
        <v>30</v>
      </c>
      <c r="AV80" s="239">
        <v>11</v>
      </c>
      <c r="AW80" s="239">
        <v>21</v>
      </c>
      <c r="CT80" s="239">
        <v>446425.07375936501</v>
      </c>
      <c r="CU80" s="239">
        <v>4974964.61864735</v>
      </c>
      <c r="CV80" s="239">
        <v>44.926094319999997</v>
      </c>
      <c r="CW80" s="239">
        <v>-93.678880660000004</v>
      </c>
      <c r="CX80" s="239" t="s">
        <v>379</v>
      </c>
      <c r="CY80" s="239" t="s">
        <v>4042</v>
      </c>
    </row>
    <row r="81" spans="1:103" x14ac:dyDescent="0.25">
      <c r="A81" s="239">
        <v>515543</v>
      </c>
      <c r="B81" s="239">
        <v>4</v>
      </c>
      <c r="C81" s="239">
        <v>110</v>
      </c>
      <c r="D81" s="239">
        <v>3.5830000000000002</v>
      </c>
      <c r="E81" s="239">
        <v>27</v>
      </c>
      <c r="F81" s="239" t="s">
        <v>2871</v>
      </c>
      <c r="H81" s="239" t="s">
        <v>374</v>
      </c>
      <c r="I81" s="239">
        <v>25</v>
      </c>
      <c r="K81" s="239" t="s">
        <v>4043</v>
      </c>
      <c r="M81" s="239">
        <v>11</v>
      </c>
      <c r="N81" s="239">
        <v>8</v>
      </c>
      <c r="O81" s="239">
        <v>2017</v>
      </c>
      <c r="P81" s="239" t="s">
        <v>375</v>
      </c>
      <c r="Q81" s="239">
        <v>18</v>
      </c>
      <c r="R81" s="239">
        <v>98</v>
      </c>
      <c r="S81" s="239">
        <v>5</v>
      </c>
      <c r="T81" s="239">
        <v>0</v>
      </c>
      <c r="U81" s="239">
        <v>2</v>
      </c>
      <c r="V81" s="239">
        <v>14</v>
      </c>
      <c r="W81" s="239">
        <v>10</v>
      </c>
      <c r="X81" s="239">
        <v>2</v>
      </c>
      <c r="Y81" s="239">
        <v>3</v>
      </c>
      <c r="Z81" s="239">
        <v>1</v>
      </c>
      <c r="AB81" s="239">
        <v>1</v>
      </c>
      <c r="AC81" s="239">
        <v>1</v>
      </c>
      <c r="AD81" s="239" t="s">
        <v>3910</v>
      </c>
      <c r="AF81" s="239" t="s">
        <v>3932</v>
      </c>
      <c r="AG81" s="239">
        <v>90</v>
      </c>
      <c r="AH81" s="239">
        <v>2</v>
      </c>
      <c r="AI81" s="239">
        <v>4</v>
      </c>
      <c r="AJ81" s="239">
        <v>2</v>
      </c>
      <c r="AK81" s="239">
        <v>33</v>
      </c>
      <c r="AL81" s="239">
        <v>70</v>
      </c>
      <c r="AM81" s="239" t="s">
        <v>374</v>
      </c>
      <c r="AN81" s="239">
        <v>10</v>
      </c>
      <c r="AO81" s="239">
        <v>99</v>
      </c>
      <c r="AS81" s="239">
        <v>12</v>
      </c>
      <c r="AT81" s="239">
        <v>25</v>
      </c>
      <c r="AU81" s="239">
        <v>30</v>
      </c>
      <c r="AV81" s="239">
        <v>11</v>
      </c>
      <c r="AW81" s="239">
        <v>21</v>
      </c>
      <c r="AX81" s="239">
        <v>2</v>
      </c>
      <c r="AY81" s="239">
        <v>2</v>
      </c>
      <c r="AZ81" s="239">
        <v>10</v>
      </c>
      <c r="BA81" s="239">
        <v>34</v>
      </c>
      <c r="BB81" s="239">
        <v>54</v>
      </c>
      <c r="BC81" s="239" t="s">
        <v>384</v>
      </c>
      <c r="BD81" s="239">
        <v>5</v>
      </c>
      <c r="BE81" s="239">
        <v>1</v>
      </c>
      <c r="BI81" s="239">
        <v>12</v>
      </c>
      <c r="BJ81" s="239">
        <v>25</v>
      </c>
      <c r="BK81" s="239">
        <v>30</v>
      </c>
      <c r="BL81" s="239">
        <v>11</v>
      </c>
      <c r="BM81" s="239">
        <v>21</v>
      </c>
      <c r="CT81" s="239">
        <v>446472.09837164503</v>
      </c>
      <c r="CU81" s="239">
        <v>4974997.0408009496</v>
      </c>
      <c r="CV81" s="239">
        <v>44.926389710000002</v>
      </c>
      <c r="CW81" s="239">
        <v>-93.678288249999994</v>
      </c>
      <c r="CX81" s="239" t="s">
        <v>379</v>
      </c>
      <c r="CY81" s="239" t="s">
        <v>4044</v>
      </c>
    </row>
    <row r="82" spans="1:103" x14ac:dyDescent="0.25">
      <c r="A82" s="239">
        <v>494780</v>
      </c>
      <c r="B82" s="239">
        <v>4</v>
      </c>
      <c r="C82" s="239">
        <v>110</v>
      </c>
      <c r="D82" s="239">
        <v>3.6150000000000002</v>
      </c>
      <c r="E82" s="239">
        <v>27</v>
      </c>
      <c r="F82" s="239" t="s">
        <v>2871</v>
      </c>
      <c r="H82" s="239" t="s">
        <v>374</v>
      </c>
      <c r="I82" s="239">
        <v>25</v>
      </c>
      <c r="K82" s="239" t="s">
        <v>4045</v>
      </c>
      <c r="M82" s="239">
        <v>8</v>
      </c>
      <c r="N82" s="239">
        <v>17</v>
      </c>
      <c r="O82" s="239">
        <v>2017</v>
      </c>
      <c r="P82" s="239" t="s">
        <v>416</v>
      </c>
      <c r="Q82" s="239">
        <v>2</v>
      </c>
      <c r="R82" s="239" t="s">
        <v>512</v>
      </c>
      <c r="S82" s="239">
        <v>4</v>
      </c>
      <c r="T82" s="239">
        <v>0</v>
      </c>
      <c r="U82" s="239">
        <v>1</v>
      </c>
      <c r="W82" s="239">
        <v>75</v>
      </c>
      <c r="X82" s="239">
        <v>2</v>
      </c>
      <c r="Y82" s="239">
        <v>4</v>
      </c>
      <c r="Z82" s="239">
        <v>2</v>
      </c>
      <c r="AB82" s="239">
        <v>2</v>
      </c>
      <c r="AC82" s="239">
        <v>98</v>
      </c>
      <c r="AD82" s="239" t="s">
        <v>3910</v>
      </c>
      <c r="AF82" s="239" t="s">
        <v>3932</v>
      </c>
      <c r="AG82" s="239">
        <v>3</v>
      </c>
      <c r="AH82" s="239">
        <v>2</v>
      </c>
      <c r="AI82" s="239">
        <v>2</v>
      </c>
      <c r="AJ82" s="239">
        <v>1</v>
      </c>
      <c r="AK82" s="239">
        <v>21</v>
      </c>
      <c r="AL82" s="239">
        <v>30</v>
      </c>
      <c r="AM82" s="239" t="s">
        <v>374</v>
      </c>
      <c r="AN82" s="239">
        <v>8</v>
      </c>
      <c r="AO82" s="239">
        <v>90</v>
      </c>
      <c r="AS82" s="239">
        <v>12</v>
      </c>
      <c r="AT82" s="239">
        <v>9</v>
      </c>
      <c r="AU82" s="239">
        <v>30</v>
      </c>
      <c r="AV82" s="239">
        <v>11</v>
      </c>
      <c r="AW82" s="239">
        <v>21</v>
      </c>
      <c r="CT82" s="239">
        <v>446517.449279433</v>
      </c>
      <c r="CU82" s="239">
        <v>4975022.8983921297</v>
      </c>
      <c r="CV82" s="239">
        <v>44.926625870000002</v>
      </c>
      <c r="CW82" s="239">
        <v>-93.677716360000005</v>
      </c>
      <c r="CX82" s="239" t="s">
        <v>379</v>
      </c>
      <c r="CY82" s="239" t="s">
        <v>4046</v>
      </c>
    </row>
    <row r="83" spans="1:103" x14ac:dyDescent="0.25">
      <c r="A83" s="239">
        <v>10906073</v>
      </c>
      <c r="B83" s="239">
        <v>4</v>
      </c>
      <c r="C83" s="239">
        <v>110</v>
      </c>
      <c r="D83" s="239">
        <v>3.629</v>
      </c>
      <c r="E83" s="239">
        <v>27</v>
      </c>
      <c r="F83" s="239" t="s">
        <v>1214</v>
      </c>
      <c r="H83" s="239" t="s">
        <v>374</v>
      </c>
      <c r="I83" s="239">
        <v>25</v>
      </c>
      <c r="K83" s="239">
        <v>13015578</v>
      </c>
      <c r="L83" s="239">
        <v>133140012</v>
      </c>
      <c r="M83" s="239">
        <v>11</v>
      </c>
      <c r="N83" s="239">
        <v>10</v>
      </c>
      <c r="O83" s="239">
        <v>2013</v>
      </c>
      <c r="P83" s="239" t="s">
        <v>389</v>
      </c>
      <c r="Q83" s="239">
        <v>10</v>
      </c>
      <c r="S83" s="239">
        <v>4</v>
      </c>
      <c r="T83" s="239">
        <v>0</v>
      </c>
      <c r="U83" s="239">
        <v>2</v>
      </c>
      <c r="V83" s="239">
        <v>90</v>
      </c>
      <c r="W83" s="239">
        <v>10</v>
      </c>
      <c r="X83" s="239">
        <v>2</v>
      </c>
      <c r="Y83" s="239">
        <v>1</v>
      </c>
      <c r="Z83" s="239">
        <v>2</v>
      </c>
      <c r="AB83" s="239">
        <v>1</v>
      </c>
      <c r="AC83" s="239">
        <v>98</v>
      </c>
      <c r="AD83" s="239" t="s">
        <v>4047</v>
      </c>
      <c r="AE83" s="239" t="s">
        <v>4048</v>
      </c>
      <c r="AF83" s="239" t="s">
        <v>3932</v>
      </c>
      <c r="AG83" s="239">
        <v>90</v>
      </c>
      <c r="AH83" s="239">
        <v>2</v>
      </c>
      <c r="AI83" s="239">
        <v>2</v>
      </c>
      <c r="AJ83" s="239">
        <v>1</v>
      </c>
      <c r="AK83" s="239">
        <v>33</v>
      </c>
      <c r="AL83" s="239">
        <v>21</v>
      </c>
      <c r="AM83" s="239" t="s">
        <v>374</v>
      </c>
      <c r="AN83" s="239">
        <v>5</v>
      </c>
      <c r="AO83" s="239">
        <v>2</v>
      </c>
      <c r="AS83" s="239">
        <v>7</v>
      </c>
      <c r="AT83" s="239">
        <v>98</v>
      </c>
      <c r="AU83" s="239">
        <v>39</v>
      </c>
      <c r="AV83" s="239">
        <v>11</v>
      </c>
      <c r="AW83" s="239">
        <v>21</v>
      </c>
      <c r="AX83" s="239">
        <v>2</v>
      </c>
      <c r="AY83" s="239">
        <v>4</v>
      </c>
      <c r="AZ83" s="239">
        <v>3</v>
      </c>
      <c r="BA83" s="239">
        <v>21</v>
      </c>
      <c r="BB83" s="239">
        <v>68</v>
      </c>
      <c r="BC83" s="239" t="s">
        <v>384</v>
      </c>
      <c r="BD83" s="239">
        <v>5</v>
      </c>
      <c r="BE83" s="239">
        <v>1</v>
      </c>
      <c r="BI83" s="239">
        <v>7</v>
      </c>
      <c r="BJ83" s="239">
        <v>98</v>
      </c>
      <c r="BK83" s="239">
        <v>39</v>
      </c>
      <c r="BL83" s="239">
        <v>11</v>
      </c>
      <c r="BM83" s="239">
        <v>21</v>
      </c>
      <c r="CT83" s="239">
        <v>446537</v>
      </c>
      <c r="CU83" s="239">
        <v>4975035</v>
      </c>
      <c r="CV83" s="239">
        <v>44.926738200000003</v>
      </c>
      <c r="CW83" s="239">
        <v>-93.677475999999999</v>
      </c>
      <c r="CX83" s="239" t="s">
        <v>379</v>
      </c>
      <c r="CY83" s="239" t="s">
        <v>4049</v>
      </c>
    </row>
    <row r="84" spans="1:103" x14ac:dyDescent="0.25">
      <c r="A84" s="239">
        <v>676937</v>
      </c>
      <c r="B84" s="239">
        <v>4</v>
      </c>
      <c r="C84" s="239">
        <v>110</v>
      </c>
      <c r="D84" s="239">
        <v>3.6419999999999999</v>
      </c>
      <c r="E84" s="239">
        <v>27</v>
      </c>
      <c r="F84" s="239" t="s">
        <v>2871</v>
      </c>
      <c r="H84" s="239" t="s">
        <v>374</v>
      </c>
      <c r="I84" s="239">
        <v>25</v>
      </c>
      <c r="K84" s="239">
        <v>19000506</v>
      </c>
      <c r="M84" s="239">
        <v>1</v>
      </c>
      <c r="N84" s="239">
        <v>18</v>
      </c>
      <c r="O84" s="239">
        <v>2019</v>
      </c>
      <c r="P84" s="239" t="s">
        <v>383</v>
      </c>
      <c r="Q84" s="239">
        <v>13</v>
      </c>
      <c r="S84" s="239">
        <v>5</v>
      </c>
      <c r="T84" s="239">
        <v>0</v>
      </c>
      <c r="U84" s="239">
        <v>2</v>
      </c>
      <c r="V84" s="239">
        <v>12</v>
      </c>
      <c r="W84" s="239">
        <v>10</v>
      </c>
      <c r="X84" s="239">
        <v>4</v>
      </c>
      <c r="Y84" s="239">
        <v>1</v>
      </c>
      <c r="Z84" s="239">
        <v>4</v>
      </c>
      <c r="AA84" s="239">
        <v>7</v>
      </c>
      <c r="AB84" s="239">
        <v>5</v>
      </c>
      <c r="AC84" s="239">
        <v>98</v>
      </c>
      <c r="AD84" s="239" t="s">
        <v>3910</v>
      </c>
      <c r="AF84" s="239" t="s">
        <v>3932</v>
      </c>
      <c r="AG84" s="239">
        <v>7</v>
      </c>
      <c r="AH84" s="239">
        <v>2</v>
      </c>
      <c r="AI84" s="239">
        <v>2</v>
      </c>
      <c r="AJ84" s="239">
        <v>4</v>
      </c>
      <c r="AK84" s="239">
        <v>34</v>
      </c>
      <c r="AL84" s="239">
        <v>42</v>
      </c>
      <c r="AM84" s="239" t="s">
        <v>374</v>
      </c>
      <c r="AN84" s="239">
        <v>5</v>
      </c>
      <c r="AO84" s="239">
        <v>1</v>
      </c>
      <c r="AS84" s="239">
        <v>12</v>
      </c>
      <c r="AT84" s="239">
        <v>9</v>
      </c>
      <c r="AU84" s="239">
        <v>30</v>
      </c>
      <c r="AV84" s="239">
        <v>11</v>
      </c>
      <c r="AW84" s="239">
        <v>21</v>
      </c>
      <c r="AX84" s="239">
        <v>2</v>
      </c>
      <c r="AY84" s="239">
        <v>4</v>
      </c>
      <c r="AZ84" s="239">
        <v>4</v>
      </c>
      <c r="BA84" s="239">
        <v>21</v>
      </c>
      <c r="BB84" s="239">
        <v>48</v>
      </c>
      <c r="BC84" s="239" t="s">
        <v>384</v>
      </c>
      <c r="BD84" s="239">
        <v>5</v>
      </c>
      <c r="BE84" s="239">
        <v>4</v>
      </c>
      <c r="BI84" s="239">
        <v>12</v>
      </c>
      <c r="BJ84" s="239">
        <v>9</v>
      </c>
      <c r="BK84" s="239">
        <v>30</v>
      </c>
      <c r="BL84" s="239">
        <v>11</v>
      </c>
      <c r="BM84" s="239">
        <v>21</v>
      </c>
      <c r="CT84" s="239">
        <v>446555.196574295</v>
      </c>
      <c r="CU84" s="239">
        <v>4975044.5942670004</v>
      </c>
      <c r="CV84" s="239">
        <v>44.926824000000003</v>
      </c>
      <c r="CW84" s="239">
        <v>-93.677240359999999</v>
      </c>
      <c r="CX84" s="239" t="s">
        <v>379</v>
      </c>
      <c r="CY84" s="239" t="s">
        <v>4050</v>
      </c>
    </row>
    <row r="85" spans="1:103" x14ac:dyDescent="0.25">
      <c r="A85" s="239">
        <v>10810233</v>
      </c>
      <c r="B85" s="239">
        <v>4</v>
      </c>
      <c r="C85" s="239">
        <v>110</v>
      </c>
      <c r="D85" s="239">
        <v>3.6429999999999998</v>
      </c>
      <c r="E85" s="239">
        <v>27</v>
      </c>
      <c r="F85" s="239" t="s">
        <v>1214</v>
      </c>
      <c r="H85" s="239" t="s">
        <v>374</v>
      </c>
      <c r="I85" s="239">
        <v>25</v>
      </c>
      <c r="K85" s="239">
        <v>257832</v>
      </c>
      <c r="L85" s="239">
        <v>122700043</v>
      </c>
      <c r="M85" s="239">
        <v>9</v>
      </c>
      <c r="N85" s="239">
        <v>26</v>
      </c>
      <c r="O85" s="239">
        <v>2012</v>
      </c>
      <c r="P85" s="239" t="s">
        <v>375</v>
      </c>
      <c r="Q85" s="239">
        <v>8</v>
      </c>
      <c r="R85" s="239" t="s">
        <v>376</v>
      </c>
      <c r="S85" s="239">
        <v>5</v>
      </c>
      <c r="T85" s="239">
        <v>0</v>
      </c>
      <c r="U85" s="239">
        <v>1</v>
      </c>
      <c r="V85" s="239">
        <v>7</v>
      </c>
      <c r="W85" s="239">
        <v>67</v>
      </c>
      <c r="X85" s="239">
        <v>4</v>
      </c>
      <c r="Y85" s="239">
        <v>1</v>
      </c>
      <c r="Z85" s="239">
        <v>1</v>
      </c>
      <c r="AB85" s="239">
        <v>1</v>
      </c>
      <c r="AC85" s="239">
        <v>98</v>
      </c>
      <c r="AD85" s="239" t="s">
        <v>4051</v>
      </c>
      <c r="AE85" s="239" t="s">
        <v>4048</v>
      </c>
      <c r="AF85" s="239" t="s">
        <v>3932</v>
      </c>
      <c r="AG85" s="239">
        <v>3</v>
      </c>
      <c r="AH85" s="239">
        <v>2</v>
      </c>
      <c r="AI85" s="239">
        <v>2</v>
      </c>
      <c r="AJ85" s="239">
        <v>4</v>
      </c>
      <c r="AK85" s="239">
        <v>21</v>
      </c>
      <c r="AL85" s="239">
        <v>44</v>
      </c>
      <c r="AM85" s="239" t="s">
        <v>384</v>
      </c>
      <c r="AN85" s="239">
        <v>5</v>
      </c>
      <c r="AO85" s="239">
        <v>15</v>
      </c>
      <c r="AS85" s="239">
        <v>7</v>
      </c>
      <c r="AT85" s="239">
        <v>98</v>
      </c>
      <c r="AU85" s="239">
        <v>30</v>
      </c>
      <c r="AV85" s="239">
        <v>11</v>
      </c>
      <c r="AW85" s="239">
        <v>21</v>
      </c>
      <c r="CT85" s="239">
        <v>446556</v>
      </c>
      <c r="CU85" s="239">
        <v>4975046</v>
      </c>
      <c r="CV85" s="239">
        <v>44.926836399999999</v>
      </c>
      <c r="CW85" s="239">
        <v>-93.677224699999996</v>
      </c>
      <c r="CX85" s="239" t="s">
        <v>379</v>
      </c>
      <c r="CY85" s="239" t="s">
        <v>4052</v>
      </c>
    </row>
    <row r="86" spans="1:103" x14ac:dyDescent="0.25">
      <c r="A86" s="239">
        <v>488128</v>
      </c>
      <c r="B86" s="239">
        <v>4</v>
      </c>
      <c r="C86" s="239">
        <v>110</v>
      </c>
      <c r="D86" s="239">
        <v>3.6429999999999998</v>
      </c>
      <c r="E86" s="239">
        <v>27</v>
      </c>
      <c r="F86" s="239" t="s">
        <v>2871</v>
      </c>
      <c r="H86" s="239" t="s">
        <v>374</v>
      </c>
      <c r="I86" s="239">
        <v>25</v>
      </c>
      <c r="K86" s="239">
        <v>17008773</v>
      </c>
      <c r="M86" s="239">
        <v>7</v>
      </c>
      <c r="N86" s="239">
        <v>19</v>
      </c>
      <c r="O86" s="239">
        <v>2017</v>
      </c>
      <c r="P86" s="239" t="s">
        <v>375</v>
      </c>
      <c r="Q86" s="239">
        <v>15</v>
      </c>
      <c r="R86" s="239">
        <v>98</v>
      </c>
      <c r="S86" s="239">
        <v>5</v>
      </c>
      <c r="T86" s="239">
        <v>0</v>
      </c>
      <c r="U86" s="239">
        <v>2</v>
      </c>
      <c r="V86" s="239">
        <v>12</v>
      </c>
      <c r="W86" s="239">
        <v>10</v>
      </c>
      <c r="X86" s="239">
        <v>4</v>
      </c>
      <c r="Y86" s="239">
        <v>1</v>
      </c>
      <c r="Z86" s="239">
        <v>2</v>
      </c>
      <c r="AA86" s="239">
        <v>3</v>
      </c>
      <c r="AB86" s="239">
        <v>2</v>
      </c>
      <c r="AC86" s="239">
        <v>98</v>
      </c>
      <c r="AD86" s="239" t="s">
        <v>3910</v>
      </c>
      <c r="AF86" s="239" t="s">
        <v>3932</v>
      </c>
      <c r="AG86" s="239">
        <v>7</v>
      </c>
      <c r="AH86" s="239">
        <v>2</v>
      </c>
      <c r="AI86" s="239">
        <v>4</v>
      </c>
      <c r="AJ86" s="239">
        <v>4</v>
      </c>
      <c r="AK86" s="239">
        <v>34</v>
      </c>
      <c r="AL86" s="239">
        <v>35</v>
      </c>
      <c r="AM86" s="239" t="s">
        <v>374</v>
      </c>
      <c r="AN86" s="239">
        <v>5</v>
      </c>
      <c r="AO86" s="239">
        <v>1</v>
      </c>
      <c r="AS86" s="239">
        <v>12</v>
      </c>
      <c r="AT86" s="239">
        <v>9</v>
      </c>
      <c r="AU86" s="239">
        <v>30</v>
      </c>
      <c r="AV86" s="239">
        <v>11</v>
      </c>
      <c r="AW86" s="239">
        <v>21</v>
      </c>
      <c r="AX86" s="239">
        <v>2</v>
      </c>
      <c r="AY86" s="239">
        <v>4</v>
      </c>
      <c r="AZ86" s="239">
        <v>4</v>
      </c>
      <c r="BA86" s="239">
        <v>21</v>
      </c>
      <c r="BB86" s="239">
        <v>16</v>
      </c>
      <c r="BC86" s="239" t="s">
        <v>384</v>
      </c>
      <c r="BD86" s="239">
        <v>5</v>
      </c>
      <c r="BE86" s="239">
        <v>74</v>
      </c>
      <c r="BI86" s="239">
        <v>12</v>
      </c>
      <c r="BJ86" s="239">
        <v>9</v>
      </c>
      <c r="BK86" s="239">
        <v>30</v>
      </c>
      <c r="BL86" s="239">
        <v>11</v>
      </c>
      <c r="BM86" s="239">
        <v>21</v>
      </c>
      <c r="CT86" s="239">
        <v>446557.31324519502</v>
      </c>
      <c r="CU86" s="239">
        <v>4975044.5942670004</v>
      </c>
      <c r="CV86" s="239">
        <v>44.926824160000002</v>
      </c>
      <c r="CW86" s="239">
        <v>-93.677213539999997</v>
      </c>
      <c r="CX86" s="239" t="s">
        <v>379</v>
      </c>
      <c r="CY86" s="239" t="s">
        <v>4053</v>
      </c>
    </row>
    <row r="87" spans="1:103" x14ac:dyDescent="0.25">
      <c r="A87" s="239">
        <v>10953803</v>
      </c>
      <c r="B87" s="239">
        <v>4</v>
      </c>
      <c r="C87" s="239">
        <v>110</v>
      </c>
      <c r="D87" s="239">
        <v>3.6720000000000002</v>
      </c>
      <c r="E87" s="239">
        <v>27</v>
      </c>
      <c r="F87" s="239" t="s">
        <v>1214</v>
      </c>
      <c r="H87" s="239" t="s">
        <v>374</v>
      </c>
      <c r="I87" s="239">
        <v>25</v>
      </c>
      <c r="K87" s="239" t="s">
        <v>4054</v>
      </c>
      <c r="L87" s="239">
        <v>140670058</v>
      </c>
      <c r="M87" s="239">
        <v>3</v>
      </c>
      <c r="N87" s="239">
        <v>8</v>
      </c>
      <c r="O87" s="239">
        <v>2014</v>
      </c>
      <c r="P87" s="239" t="s">
        <v>386</v>
      </c>
      <c r="Q87" s="239">
        <v>10</v>
      </c>
      <c r="S87" s="239">
        <v>5</v>
      </c>
      <c r="T87" s="239">
        <v>0</v>
      </c>
      <c r="U87" s="239">
        <v>2</v>
      </c>
      <c r="V87" s="239">
        <v>5</v>
      </c>
      <c r="W87" s="239">
        <v>10</v>
      </c>
      <c r="X87" s="239">
        <v>3</v>
      </c>
      <c r="Y87" s="239">
        <v>1</v>
      </c>
      <c r="Z87" s="239">
        <v>1</v>
      </c>
      <c r="AA87" s="239">
        <v>1</v>
      </c>
      <c r="AB87" s="239">
        <v>1</v>
      </c>
      <c r="AC87" s="239">
        <v>98</v>
      </c>
      <c r="AD87" s="239" t="s">
        <v>3910</v>
      </c>
      <c r="AE87" s="239" t="s">
        <v>4055</v>
      </c>
      <c r="AF87" s="239" t="s">
        <v>3932</v>
      </c>
      <c r="AG87" s="239">
        <v>10</v>
      </c>
      <c r="AH87" s="239">
        <v>2</v>
      </c>
      <c r="AI87" s="239">
        <v>2</v>
      </c>
      <c r="AJ87" s="239">
        <v>2</v>
      </c>
      <c r="AK87" s="239">
        <v>24</v>
      </c>
      <c r="AL87" s="239">
        <v>70</v>
      </c>
      <c r="AM87" s="239" t="s">
        <v>384</v>
      </c>
      <c r="AN87" s="239">
        <v>5</v>
      </c>
      <c r="AO87" s="239">
        <v>2</v>
      </c>
      <c r="AS87" s="239">
        <v>7</v>
      </c>
      <c r="AT87" s="239">
        <v>2</v>
      </c>
      <c r="AU87" s="239">
        <v>35</v>
      </c>
      <c r="AV87" s="239">
        <v>11</v>
      </c>
      <c r="AW87" s="239">
        <v>21</v>
      </c>
      <c r="AX87" s="239">
        <v>2</v>
      </c>
      <c r="AY87" s="239">
        <v>4</v>
      </c>
      <c r="AZ87" s="239">
        <v>4</v>
      </c>
      <c r="BA87" s="239">
        <v>21</v>
      </c>
      <c r="BB87" s="239">
        <v>34</v>
      </c>
      <c r="BC87" s="239" t="s">
        <v>384</v>
      </c>
      <c r="BD87" s="239">
        <v>5</v>
      </c>
      <c r="BE87" s="239">
        <v>1</v>
      </c>
      <c r="BF87" s="239">
        <v>1</v>
      </c>
      <c r="BI87" s="239">
        <v>7</v>
      </c>
      <c r="BJ87" s="239">
        <v>2</v>
      </c>
      <c r="BK87" s="239">
        <v>35</v>
      </c>
      <c r="BL87" s="239">
        <v>11</v>
      </c>
      <c r="BM87" s="239">
        <v>21</v>
      </c>
      <c r="CT87" s="239">
        <v>446597</v>
      </c>
      <c r="CU87" s="239">
        <v>4975068</v>
      </c>
      <c r="CV87" s="239">
        <v>44.927033399999999</v>
      </c>
      <c r="CW87" s="239">
        <v>-93.676707300000004</v>
      </c>
      <c r="CX87" s="239" t="s">
        <v>379</v>
      </c>
      <c r="CY87" s="239" t="s">
        <v>4056</v>
      </c>
    </row>
    <row r="88" spans="1:103" x14ac:dyDescent="0.25">
      <c r="A88" s="239">
        <v>474574</v>
      </c>
      <c r="B88" s="239">
        <v>4</v>
      </c>
      <c r="C88" s="239">
        <v>110</v>
      </c>
      <c r="D88" s="239">
        <v>3.8140000000000001</v>
      </c>
      <c r="E88" s="239">
        <v>27</v>
      </c>
      <c r="F88" s="239" t="s">
        <v>2871</v>
      </c>
      <c r="H88" s="239" t="s">
        <v>374</v>
      </c>
      <c r="I88" s="239">
        <v>25</v>
      </c>
      <c r="K88" s="239">
        <v>17007078</v>
      </c>
      <c r="M88" s="239">
        <v>6</v>
      </c>
      <c r="N88" s="239">
        <v>16</v>
      </c>
      <c r="O88" s="239">
        <v>2017</v>
      </c>
      <c r="P88" s="239" t="s">
        <v>383</v>
      </c>
      <c r="Q88" s="239">
        <v>0</v>
      </c>
      <c r="R88" s="239" t="s">
        <v>376</v>
      </c>
      <c r="S88" s="239">
        <v>5</v>
      </c>
      <c r="T88" s="239">
        <v>0</v>
      </c>
      <c r="U88" s="239">
        <v>1</v>
      </c>
      <c r="W88" s="239">
        <v>49</v>
      </c>
      <c r="X88" s="239">
        <v>2</v>
      </c>
      <c r="Y88" s="239">
        <v>4</v>
      </c>
      <c r="Z88" s="239">
        <v>1</v>
      </c>
      <c r="AB88" s="239">
        <v>1</v>
      </c>
      <c r="AC88" s="239">
        <v>98</v>
      </c>
      <c r="AD88" s="239" t="s">
        <v>3910</v>
      </c>
      <c r="AF88" s="239" t="s">
        <v>3932</v>
      </c>
      <c r="AG88" s="239">
        <v>3</v>
      </c>
      <c r="AH88" s="239">
        <v>2</v>
      </c>
      <c r="AI88" s="239">
        <v>4</v>
      </c>
      <c r="AJ88" s="239">
        <v>4</v>
      </c>
      <c r="AK88" s="239">
        <v>32</v>
      </c>
      <c r="AL88" s="239">
        <v>40</v>
      </c>
      <c r="AM88" s="239" t="s">
        <v>374</v>
      </c>
      <c r="AN88" s="239">
        <v>10</v>
      </c>
      <c r="AO88" s="239">
        <v>74</v>
      </c>
      <c r="AP88" s="239">
        <v>75</v>
      </c>
      <c r="AS88" s="239">
        <v>12</v>
      </c>
      <c r="AT88" s="239">
        <v>9</v>
      </c>
      <c r="AV88" s="239">
        <v>13</v>
      </c>
      <c r="AW88" s="239">
        <v>23</v>
      </c>
      <c r="CT88" s="239">
        <v>446819.78043679602</v>
      </c>
      <c r="CU88" s="239">
        <v>4975120.7944194004</v>
      </c>
      <c r="CV88" s="239">
        <v>44.927529749999998</v>
      </c>
      <c r="CW88" s="239">
        <v>-93.673895869999996</v>
      </c>
      <c r="CX88" s="239" t="s">
        <v>379</v>
      </c>
      <c r="CY88" s="239" t="s">
        <v>4057</v>
      </c>
    </row>
    <row r="89" spans="1:103" x14ac:dyDescent="0.25">
      <c r="A89" s="239">
        <v>565746</v>
      </c>
      <c r="B89" s="239">
        <v>4</v>
      </c>
      <c r="C89" s="239">
        <v>110</v>
      </c>
      <c r="D89" s="239">
        <v>3.8839999999999999</v>
      </c>
      <c r="E89" s="239">
        <v>27</v>
      </c>
      <c r="F89" s="239" t="s">
        <v>2871</v>
      </c>
      <c r="H89" s="239" t="s">
        <v>374</v>
      </c>
      <c r="I89" s="239">
        <v>25</v>
      </c>
      <c r="K89" s="239">
        <v>18001454</v>
      </c>
      <c r="M89" s="239">
        <v>2</v>
      </c>
      <c r="N89" s="239">
        <v>13</v>
      </c>
      <c r="O89" s="239">
        <v>2018</v>
      </c>
      <c r="P89" s="239" t="s">
        <v>391</v>
      </c>
      <c r="Q89" s="239">
        <v>17</v>
      </c>
      <c r="R89" s="239" t="s">
        <v>393</v>
      </c>
      <c r="S89" s="239">
        <v>5</v>
      </c>
      <c r="T89" s="239">
        <v>0</v>
      </c>
      <c r="U89" s="239">
        <v>2</v>
      </c>
      <c r="V89" s="239">
        <v>12</v>
      </c>
      <c r="W89" s="239">
        <v>10</v>
      </c>
      <c r="X89" s="239">
        <v>2</v>
      </c>
      <c r="Y89" s="239">
        <v>3</v>
      </c>
      <c r="Z89" s="239">
        <v>1</v>
      </c>
      <c r="AB89" s="239">
        <v>1</v>
      </c>
      <c r="AC89" s="239">
        <v>98</v>
      </c>
      <c r="AD89" s="239" t="s">
        <v>3910</v>
      </c>
      <c r="AF89" s="239" t="s">
        <v>3932</v>
      </c>
      <c r="AG89" s="239">
        <v>7</v>
      </c>
      <c r="AH89" s="239">
        <v>2</v>
      </c>
      <c r="AI89" s="239">
        <v>2</v>
      </c>
      <c r="AJ89" s="239">
        <v>3</v>
      </c>
      <c r="AK89" s="239">
        <v>26</v>
      </c>
      <c r="AL89" s="239">
        <v>32</v>
      </c>
      <c r="AM89" s="239" t="s">
        <v>374</v>
      </c>
      <c r="AN89" s="239">
        <v>5</v>
      </c>
      <c r="AO89" s="239">
        <v>1</v>
      </c>
      <c r="AS89" s="239">
        <v>12</v>
      </c>
      <c r="AT89" s="239">
        <v>9</v>
      </c>
      <c r="AU89" s="239">
        <v>30</v>
      </c>
      <c r="AV89" s="239">
        <v>11</v>
      </c>
      <c r="AW89" s="239">
        <v>24</v>
      </c>
      <c r="AX89" s="239">
        <v>2</v>
      </c>
      <c r="AY89" s="239">
        <v>2</v>
      </c>
      <c r="AZ89" s="239">
        <v>3</v>
      </c>
      <c r="BA89" s="239">
        <v>21</v>
      </c>
      <c r="BB89" s="239">
        <v>25</v>
      </c>
      <c r="BC89" s="239" t="s">
        <v>384</v>
      </c>
      <c r="BD89" s="239">
        <v>5</v>
      </c>
      <c r="BE89" s="239">
        <v>1</v>
      </c>
      <c r="BI89" s="239">
        <v>12</v>
      </c>
      <c r="BJ89" s="239">
        <v>9</v>
      </c>
      <c r="BK89" s="239">
        <v>30</v>
      </c>
      <c r="BL89" s="239">
        <v>11</v>
      </c>
      <c r="BM89" s="239">
        <v>24</v>
      </c>
      <c r="CT89" s="239">
        <v>446928.78898814699</v>
      </c>
      <c r="CU89" s="239">
        <v>4975139.8444574997</v>
      </c>
      <c r="CV89" s="239">
        <v>44.927709370000002</v>
      </c>
      <c r="CW89" s="239">
        <v>-93.672516619999996</v>
      </c>
      <c r="CX89" s="239" t="s">
        <v>379</v>
      </c>
      <c r="CY89" s="239" t="s">
        <v>4058</v>
      </c>
    </row>
    <row r="90" spans="1:103" x14ac:dyDescent="0.25">
      <c r="A90" s="239">
        <v>10875473</v>
      </c>
      <c r="B90" s="239">
        <v>4</v>
      </c>
      <c r="C90" s="239">
        <v>110</v>
      </c>
      <c r="D90" s="239">
        <v>3.92</v>
      </c>
      <c r="E90" s="239">
        <v>27</v>
      </c>
      <c r="F90" s="239" t="s">
        <v>2871</v>
      </c>
      <c r="H90" s="239" t="s">
        <v>374</v>
      </c>
      <c r="I90" s="239">
        <v>25</v>
      </c>
      <c r="K90" s="239">
        <v>13008113</v>
      </c>
      <c r="L90" s="239">
        <v>131730120</v>
      </c>
      <c r="M90" s="239">
        <v>6</v>
      </c>
      <c r="N90" s="239">
        <v>22</v>
      </c>
      <c r="O90" s="239">
        <v>2013</v>
      </c>
      <c r="P90" s="239" t="s">
        <v>386</v>
      </c>
      <c r="Q90" s="239">
        <v>17</v>
      </c>
      <c r="S90" s="239">
        <v>5</v>
      </c>
      <c r="T90" s="239">
        <v>0</v>
      </c>
      <c r="U90" s="239">
        <v>1</v>
      </c>
      <c r="V90" s="239">
        <v>5</v>
      </c>
      <c r="W90" s="239">
        <v>16</v>
      </c>
      <c r="X90" s="239">
        <v>2</v>
      </c>
      <c r="Y90" s="239">
        <v>1</v>
      </c>
      <c r="Z90" s="239">
        <v>1</v>
      </c>
      <c r="AB90" s="239">
        <v>1</v>
      </c>
      <c r="AC90" s="239">
        <v>98</v>
      </c>
      <c r="AD90" s="239" t="s">
        <v>4059</v>
      </c>
      <c r="AE90" s="239" t="s">
        <v>4060</v>
      </c>
      <c r="AF90" s="239" t="s">
        <v>3932</v>
      </c>
      <c r="AG90" s="239">
        <v>4</v>
      </c>
      <c r="AH90" s="239">
        <v>2</v>
      </c>
      <c r="AI90" s="239">
        <v>2</v>
      </c>
      <c r="AJ90" s="239">
        <v>4</v>
      </c>
      <c r="AK90" s="239">
        <v>21</v>
      </c>
      <c r="AL90" s="239">
        <v>57</v>
      </c>
      <c r="AM90" s="239" t="s">
        <v>384</v>
      </c>
      <c r="AN90" s="239">
        <v>5</v>
      </c>
      <c r="AO90" s="239">
        <v>1</v>
      </c>
      <c r="AS90" s="239">
        <v>7</v>
      </c>
      <c r="AT90" s="239">
        <v>98</v>
      </c>
      <c r="AU90" s="239">
        <v>30</v>
      </c>
      <c r="AV90" s="239">
        <v>11</v>
      </c>
      <c r="AW90" s="239">
        <v>21</v>
      </c>
      <c r="CT90" s="239">
        <v>446977</v>
      </c>
      <c r="CU90" s="239">
        <v>4975170</v>
      </c>
      <c r="CV90" s="239">
        <v>44.927986400000002</v>
      </c>
      <c r="CW90" s="239">
        <v>-93.671912699999993</v>
      </c>
      <c r="CX90" s="239" t="s">
        <v>379</v>
      </c>
      <c r="CY90" s="239" t="s">
        <v>4061</v>
      </c>
    </row>
    <row r="91" spans="1:103" x14ac:dyDescent="0.25">
      <c r="A91" s="239">
        <v>541603</v>
      </c>
      <c r="B91" s="239">
        <v>4</v>
      </c>
      <c r="C91" s="239">
        <v>110</v>
      </c>
      <c r="D91" s="239">
        <v>3.9329999999999998</v>
      </c>
      <c r="E91" s="239">
        <v>27</v>
      </c>
      <c r="F91" s="239" t="s">
        <v>2871</v>
      </c>
      <c r="H91" s="239" t="s">
        <v>374</v>
      </c>
      <c r="I91" s="239">
        <v>25</v>
      </c>
      <c r="K91" s="239">
        <v>18001063</v>
      </c>
      <c r="M91" s="239">
        <v>1</v>
      </c>
      <c r="N91" s="239">
        <v>31</v>
      </c>
      <c r="O91" s="239">
        <v>2018</v>
      </c>
      <c r="P91" s="239" t="s">
        <v>375</v>
      </c>
      <c r="Q91" s="239">
        <v>19</v>
      </c>
      <c r="R91" s="239" t="s">
        <v>512</v>
      </c>
      <c r="S91" s="239">
        <v>5</v>
      </c>
      <c r="T91" s="239">
        <v>0</v>
      </c>
      <c r="U91" s="239">
        <v>1</v>
      </c>
      <c r="W91" s="239">
        <v>69</v>
      </c>
      <c r="X91" s="239">
        <v>2</v>
      </c>
      <c r="Y91" s="239">
        <v>6</v>
      </c>
      <c r="Z91" s="239">
        <v>4</v>
      </c>
      <c r="AA91" s="239">
        <v>7</v>
      </c>
      <c r="AB91" s="239">
        <v>3</v>
      </c>
      <c r="AC91" s="239">
        <v>98</v>
      </c>
      <c r="AD91" s="239" t="s">
        <v>3910</v>
      </c>
      <c r="AF91" s="239" t="s">
        <v>3932</v>
      </c>
      <c r="AG91" s="239">
        <v>3</v>
      </c>
      <c r="AH91" s="239">
        <v>2</v>
      </c>
      <c r="AI91" s="239">
        <v>4</v>
      </c>
      <c r="AJ91" s="239">
        <v>1</v>
      </c>
      <c r="AK91" s="239">
        <v>32</v>
      </c>
      <c r="AL91" s="239">
        <v>70</v>
      </c>
      <c r="AM91" s="239" t="s">
        <v>374</v>
      </c>
      <c r="AN91" s="239">
        <v>5</v>
      </c>
      <c r="AO91" s="239">
        <v>1</v>
      </c>
      <c r="AS91" s="239">
        <v>12</v>
      </c>
      <c r="AT91" s="239">
        <v>9</v>
      </c>
      <c r="AV91" s="239">
        <v>12</v>
      </c>
      <c r="AW91" s="239">
        <v>24</v>
      </c>
      <c r="CT91" s="239">
        <v>446996.50152794999</v>
      </c>
      <c r="CU91" s="239">
        <v>4975182.6009125402</v>
      </c>
      <c r="CV91" s="239">
        <v>44.928099279999998</v>
      </c>
      <c r="CW91" s="239">
        <v>-93.671663109999997</v>
      </c>
      <c r="CX91" s="239" t="s">
        <v>379</v>
      </c>
      <c r="CY91" s="239" t="s">
        <v>4062</v>
      </c>
    </row>
    <row r="92" spans="1:103" x14ac:dyDescent="0.25">
      <c r="A92" s="239">
        <v>844280</v>
      </c>
      <c r="B92" s="239">
        <v>4</v>
      </c>
      <c r="C92" s="239">
        <v>110</v>
      </c>
      <c r="D92" s="239">
        <v>4.0720000000000001</v>
      </c>
      <c r="E92" s="239">
        <v>27</v>
      </c>
      <c r="F92" s="239" t="s">
        <v>2871</v>
      </c>
      <c r="H92" s="239" t="s">
        <v>374</v>
      </c>
      <c r="I92" s="239">
        <v>25</v>
      </c>
      <c r="K92" s="239" t="s">
        <v>4063</v>
      </c>
      <c r="L92" s="239">
        <v>202760145</v>
      </c>
      <c r="M92" s="239">
        <v>10</v>
      </c>
      <c r="N92" s="239">
        <v>2</v>
      </c>
      <c r="O92" s="239">
        <v>2020</v>
      </c>
      <c r="P92" s="239" t="s">
        <v>383</v>
      </c>
      <c r="Q92" s="239">
        <v>4</v>
      </c>
      <c r="R92" s="239" t="s">
        <v>207</v>
      </c>
      <c r="S92" s="239">
        <v>2</v>
      </c>
      <c r="T92" s="239">
        <v>0</v>
      </c>
      <c r="U92" s="239">
        <v>1</v>
      </c>
      <c r="W92" s="239">
        <v>83</v>
      </c>
      <c r="X92" s="239">
        <v>2</v>
      </c>
      <c r="Y92" s="239">
        <v>4</v>
      </c>
      <c r="Z92" s="239">
        <v>1</v>
      </c>
      <c r="AB92" s="239">
        <v>1</v>
      </c>
      <c r="AC92" s="239">
        <v>98</v>
      </c>
      <c r="AD92" s="239" t="s">
        <v>3910</v>
      </c>
      <c r="AF92" s="239" t="s">
        <v>3932</v>
      </c>
      <c r="AG92" s="239">
        <v>3</v>
      </c>
      <c r="AH92" s="239">
        <v>2</v>
      </c>
      <c r="AI92" s="239">
        <v>2</v>
      </c>
      <c r="AJ92" s="239">
        <v>2</v>
      </c>
      <c r="AK92" s="239">
        <v>32</v>
      </c>
      <c r="AL92" s="239">
        <v>50</v>
      </c>
      <c r="AM92" s="239" t="s">
        <v>374</v>
      </c>
      <c r="AN92" s="239">
        <v>11</v>
      </c>
      <c r="AO92" s="239">
        <v>90</v>
      </c>
      <c r="AS92" s="239">
        <v>12</v>
      </c>
      <c r="AT92" s="239">
        <v>9</v>
      </c>
      <c r="AU92" s="239">
        <v>30</v>
      </c>
      <c r="AV92" s="239">
        <v>13</v>
      </c>
      <c r="AW92" s="239">
        <v>21</v>
      </c>
      <c r="CT92" s="239">
        <v>447130.40369216201</v>
      </c>
      <c r="CU92" s="239">
        <v>4975359.4710831</v>
      </c>
      <c r="CV92" s="239">
        <v>44.92970133</v>
      </c>
      <c r="CW92" s="239">
        <v>-93.669984920000005</v>
      </c>
      <c r="CX92" s="239" t="s">
        <v>379</v>
      </c>
      <c r="CY92" s="239" t="s">
        <v>4064</v>
      </c>
    </row>
    <row r="93" spans="1:103" x14ac:dyDescent="0.25">
      <c r="A93" s="239">
        <v>444373</v>
      </c>
      <c r="B93" s="239">
        <v>4</v>
      </c>
      <c r="C93" s="239">
        <v>110</v>
      </c>
      <c r="D93" s="239">
        <v>4.0919999999999996</v>
      </c>
      <c r="E93" s="239">
        <v>27</v>
      </c>
      <c r="F93" s="239" t="s">
        <v>2871</v>
      </c>
      <c r="H93" s="239" t="s">
        <v>374</v>
      </c>
      <c r="I93" s="239">
        <v>25</v>
      </c>
      <c r="K93" s="239">
        <v>17003823</v>
      </c>
      <c r="M93" s="239">
        <v>4</v>
      </c>
      <c r="N93" s="239">
        <v>9</v>
      </c>
      <c r="O93" s="239">
        <v>2017</v>
      </c>
      <c r="P93" s="239" t="s">
        <v>389</v>
      </c>
      <c r="Q93" s="239">
        <v>16</v>
      </c>
      <c r="R93" s="239" t="s">
        <v>376</v>
      </c>
      <c r="S93" s="239">
        <v>2</v>
      </c>
      <c r="T93" s="239">
        <v>0</v>
      </c>
      <c r="U93" s="239">
        <v>2</v>
      </c>
      <c r="V93" s="239">
        <v>13</v>
      </c>
      <c r="W93" s="239">
        <v>10</v>
      </c>
      <c r="X93" s="239">
        <v>2</v>
      </c>
      <c r="Y93" s="239">
        <v>1</v>
      </c>
      <c r="Z93" s="239">
        <v>2</v>
      </c>
      <c r="AB93" s="239">
        <v>1</v>
      </c>
      <c r="AC93" s="239">
        <v>98</v>
      </c>
      <c r="AD93" s="239" t="s">
        <v>3910</v>
      </c>
      <c r="AF93" s="239" t="s">
        <v>3932</v>
      </c>
      <c r="AG93" s="239">
        <v>8</v>
      </c>
      <c r="AH93" s="239">
        <v>2</v>
      </c>
      <c r="AI93" s="239">
        <v>2</v>
      </c>
      <c r="AJ93" s="239">
        <v>4</v>
      </c>
      <c r="AK93" s="239">
        <v>21</v>
      </c>
      <c r="AL93" s="239">
        <v>19</v>
      </c>
      <c r="AM93" s="239" t="s">
        <v>384</v>
      </c>
      <c r="AN93" s="239">
        <v>99</v>
      </c>
      <c r="AO93" s="239">
        <v>70</v>
      </c>
      <c r="AS93" s="239">
        <v>12</v>
      </c>
      <c r="AT93" s="239">
        <v>9</v>
      </c>
      <c r="AU93" s="239">
        <v>30</v>
      </c>
      <c r="AV93" s="239">
        <v>13</v>
      </c>
      <c r="AW93" s="239">
        <v>21</v>
      </c>
      <c r="AX93" s="239">
        <v>2</v>
      </c>
      <c r="AY93" s="239">
        <v>4</v>
      </c>
      <c r="AZ93" s="239">
        <v>3</v>
      </c>
      <c r="BA93" s="239">
        <v>21</v>
      </c>
      <c r="BB93" s="239">
        <v>51</v>
      </c>
      <c r="BC93" s="239" t="s">
        <v>384</v>
      </c>
      <c r="BD93" s="239">
        <v>5</v>
      </c>
      <c r="BE93" s="239">
        <v>1</v>
      </c>
      <c r="BI93" s="239">
        <v>12</v>
      </c>
      <c r="BJ93" s="239">
        <v>9</v>
      </c>
      <c r="BK93" s="239">
        <v>30</v>
      </c>
      <c r="BL93" s="239">
        <v>13</v>
      </c>
      <c r="BM93" s="239">
        <v>21</v>
      </c>
      <c r="CT93" s="239">
        <v>447151.67427888798</v>
      </c>
      <c r="CU93" s="239">
        <v>4975383.7697205404</v>
      </c>
      <c r="CV93" s="239">
        <v>44.929921640000003</v>
      </c>
      <c r="CW93" s="239">
        <v>-93.669717930000004</v>
      </c>
      <c r="CX93" s="239" t="s">
        <v>379</v>
      </c>
      <c r="CY93" s="239" t="s">
        <v>4065</v>
      </c>
    </row>
    <row r="94" spans="1:103" x14ac:dyDescent="0.25">
      <c r="A94" s="239">
        <v>357881</v>
      </c>
      <c r="B94" s="239">
        <v>4</v>
      </c>
      <c r="C94" s="239">
        <v>110</v>
      </c>
      <c r="D94" s="239">
        <v>4.1180000000000003</v>
      </c>
      <c r="E94" s="239">
        <v>27</v>
      </c>
      <c r="F94" s="239" t="s">
        <v>2871</v>
      </c>
      <c r="H94" s="239" t="s">
        <v>374</v>
      </c>
      <c r="I94" s="239">
        <v>25</v>
      </c>
      <c r="K94" s="239" t="s">
        <v>4066</v>
      </c>
      <c r="M94" s="239">
        <v>6</v>
      </c>
      <c r="N94" s="239">
        <v>10</v>
      </c>
      <c r="O94" s="239">
        <v>2016</v>
      </c>
      <c r="P94" s="239" t="s">
        <v>383</v>
      </c>
      <c r="Q94" s="239">
        <v>12</v>
      </c>
      <c r="R94" s="239" t="s">
        <v>207</v>
      </c>
      <c r="S94" s="239">
        <v>5</v>
      </c>
      <c r="T94" s="239">
        <v>0</v>
      </c>
      <c r="U94" s="239">
        <v>2</v>
      </c>
      <c r="V94" s="239">
        <v>12</v>
      </c>
      <c r="W94" s="239">
        <v>10</v>
      </c>
      <c r="X94" s="239">
        <v>2</v>
      </c>
      <c r="Y94" s="239">
        <v>1</v>
      </c>
      <c r="Z94" s="239">
        <v>1</v>
      </c>
      <c r="AB94" s="239">
        <v>1</v>
      </c>
      <c r="AC94" s="239">
        <v>98</v>
      </c>
      <c r="AD94" s="239" t="s">
        <v>3910</v>
      </c>
      <c r="AF94" s="239" t="s">
        <v>3932</v>
      </c>
      <c r="AG94" s="239">
        <v>7</v>
      </c>
      <c r="AH94" s="239">
        <v>2</v>
      </c>
      <c r="AI94" s="239">
        <v>2</v>
      </c>
      <c r="AJ94" s="239">
        <v>2</v>
      </c>
      <c r="AK94" s="239">
        <v>21</v>
      </c>
      <c r="AL94" s="239">
        <v>17</v>
      </c>
      <c r="AM94" s="239" t="s">
        <v>374</v>
      </c>
      <c r="AN94" s="239">
        <v>5</v>
      </c>
      <c r="AO94" s="239">
        <v>99</v>
      </c>
      <c r="AS94" s="239">
        <v>12</v>
      </c>
      <c r="AT94" s="239">
        <v>9</v>
      </c>
      <c r="AU94" s="239">
        <v>30</v>
      </c>
      <c r="AV94" s="239">
        <v>13</v>
      </c>
      <c r="AW94" s="239">
        <v>21</v>
      </c>
      <c r="AX94" s="239">
        <v>2</v>
      </c>
      <c r="AY94" s="239">
        <v>2</v>
      </c>
      <c r="AZ94" s="239">
        <v>2</v>
      </c>
      <c r="BA94" s="239">
        <v>21</v>
      </c>
      <c r="BB94" s="239">
        <v>23</v>
      </c>
      <c r="BC94" s="239" t="s">
        <v>384</v>
      </c>
      <c r="BD94" s="239">
        <v>5</v>
      </c>
      <c r="BE94" s="239">
        <v>1</v>
      </c>
      <c r="BI94" s="239">
        <v>12</v>
      </c>
      <c r="BJ94" s="239">
        <v>9</v>
      </c>
      <c r="BK94" s="239">
        <v>30</v>
      </c>
      <c r="BL94" s="239">
        <v>13</v>
      </c>
      <c r="BM94" s="239">
        <v>21</v>
      </c>
      <c r="CT94" s="239">
        <v>447164.79779349797</v>
      </c>
      <c r="CU94" s="239">
        <v>4975422.4200226497</v>
      </c>
      <c r="CV94" s="239">
        <v>44.930270520000001</v>
      </c>
      <c r="CW94" s="239">
        <v>-93.669555680000002</v>
      </c>
      <c r="CX94" s="239" t="s">
        <v>379</v>
      </c>
      <c r="CY94" s="239" t="s">
        <v>4067</v>
      </c>
    </row>
    <row r="95" spans="1:103" x14ac:dyDescent="0.25">
      <c r="A95" s="239">
        <v>10845261</v>
      </c>
      <c r="B95" s="239">
        <v>4</v>
      </c>
      <c r="C95" s="239">
        <v>110</v>
      </c>
      <c r="D95" s="239">
        <v>4.1470000000000002</v>
      </c>
      <c r="E95" s="239">
        <v>27</v>
      </c>
      <c r="F95" s="239" t="s">
        <v>2871</v>
      </c>
      <c r="H95" s="239" t="s">
        <v>374</v>
      </c>
      <c r="I95" s="239">
        <v>25</v>
      </c>
      <c r="K95" s="239">
        <v>541261</v>
      </c>
      <c r="L95" s="239">
        <v>123630185</v>
      </c>
      <c r="M95" s="239">
        <v>12</v>
      </c>
      <c r="N95" s="239">
        <v>28</v>
      </c>
      <c r="O95" s="239">
        <v>2012</v>
      </c>
      <c r="P95" s="239" t="s">
        <v>383</v>
      </c>
      <c r="Q95" s="239">
        <v>12</v>
      </c>
      <c r="S95" s="239">
        <v>4</v>
      </c>
      <c r="T95" s="239">
        <v>0</v>
      </c>
      <c r="U95" s="239">
        <v>2</v>
      </c>
      <c r="V95" s="239">
        <v>8</v>
      </c>
      <c r="W95" s="239">
        <v>10</v>
      </c>
      <c r="X95" s="239">
        <v>4</v>
      </c>
      <c r="Y95" s="239">
        <v>1</v>
      </c>
      <c r="Z95" s="239">
        <v>4</v>
      </c>
      <c r="AA95" s="239">
        <v>2</v>
      </c>
      <c r="AB95" s="239">
        <v>3</v>
      </c>
      <c r="AC95" s="239">
        <v>98</v>
      </c>
      <c r="AD95" s="239" t="s">
        <v>4068</v>
      </c>
      <c r="AE95" s="239" t="s">
        <v>3910</v>
      </c>
      <c r="AF95" s="239" t="s">
        <v>3932</v>
      </c>
      <c r="AG95" s="239">
        <v>8</v>
      </c>
      <c r="AH95" s="239">
        <v>2</v>
      </c>
      <c r="AI95" s="239">
        <v>2</v>
      </c>
      <c r="AJ95" s="239">
        <v>4</v>
      </c>
      <c r="AK95" s="239">
        <v>24</v>
      </c>
      <c r="AL95" s="239">
        <v>18</v>
      </c>
      <c r="AM95" s="239" t="s">
        <v>384</v>
      </c>
      <c r="AN95" s="239">
        <v>5</v>
      </c>
      <c r="AO95" s="239">
        <v>2</v>
      </c>
      <c r="AP95" s="239">
        <v>10</v>
      </c>
      <c r="AS95" s="239">
        <v>7</v>
      </c>
      <c r="AT95" s="239">
        <v>2</v>
      </c>
      <c r="AU95" s="239">
        <v>30</v>
      </c>
      <c r="AV95" s="239">
        <v>10</v>
      </c>
      <c r="AW95" s="239">
        <v>21</v>
      </c>
      <c r="AX95" s="239">
        <v>2</v>
      </c>
      <c r="AY95" s="239">
        <v>4</v>
      </c>
      <c r="AZ95" s="239">
        <v>1</v>
      </c>
      <c r="BA95" s="239">
        <v>21</v>
      </c>
      <c r="BB95" s="239">
        <v>47</v>
      </c>
      <c r="BC95" s="239" t="s">
        <v>384</v>
      </c>
      <c r="BD95" s="239">
        <v>5</v>
      </c>
      <c r="BE95" s="239">
        <v>1</v>
      </c>
      <c r="BF95" s="239">
        <v>1</v>
      </c>
      <c r="BI95" s="239">
        <v>7</v>
      </c>
      <c r="BJ95" s="239">
        <v>2</v>
      </c>
      <c r="BK95" s="239">
        <v>30</v>
      </c>
      <c r="BL95" s="239">
        <v>10</v>
      </c>
      <c r="BM95" s="239">
        <v>21</v>
      </c>
      <c r="CT95" s="239">
        <v>447178</v>
      </c>
      <c r="CU95" s="239">
        <v>4975467</v>
      </c>
      <c r="CV95" s="239">
        <v>44.930675899999997</v>
      </c>
      <c r="CW95" s="239">
        <v>-93.669393200000002</v>
      </c>
      <c r="CX95" s="239" t="s">
        <v>379</v>
      </c>
      <c r="CY95" s="239" t="s">
        <v>4069</v>
      </c>
    </row>
    <row r="96" spans="1:103" x14ac:dyDescent="0.25">
      <c r="A96" s="239">
        <v>342669</v>
      </c>
      <c r="B96" s="239">
        <v>4</v>
      </c>
      <c r="C96" s="239">
        <v>110</v>
      </c>
      <c r="D96" s="239">
        <v>4.1479999999999997</v>
      </c>
      <c r="E96" s="239">
        <v>27</v>
      </c>
      <c r="F96" s="239" t="s">
        <v>2871</v>
      </c>
      <c r="H96" s="239" t="s">
        <v>374</v>
      </c>
      <c r="I96" s="239">
        <v>25</v>
      </c>
      <c r="K96" s="239">
        <v>16003745</v>
      </c>
      <c r="M96" s="239">
        <v>4</v>
      </c>
      <c r="N96" s="239">
        <v>16</v>
      </c>
      <c r="O96" s="239">
        <v>2016</v>
      </c>
      <c r="P96" s="239" t="s">
        <v>386</v>
      </c>
      <c r="Q96" s="239">
        <v>15</v>
      </c>
      <c r="S96" s="239">
        <v>3</v>
      </c>
      <c r="T96" s="239">
        <v>0</v>
      </c>
      <c r="U96" s="239">
        <v>1</v>
      </c>
      <c r="V96" s="239">
        <v>10</v>
      </c>
      <c r="W96" s="239">
        <v>10</v>
      </c>
      <c r="X96" s="239">
        <v>4</v>
      </c>
      <c r="Y96" s="239">
        <v>1</v>
      </c>
      <c r="Z96" s="239">
        <v>1</v>
      </c>
      <c r="AB96" s="239">
        <v>1</v>
      </c>
      <c r="AC96" s="239">
        <v>98</v>
      </c>
      <c r="AD96" s="239" t="s">
        <v>4070</v>
      </c>
      <c r="AF96" s="239" t="s">
        <v>3932</v>
      </c>
      <c r="AG96" s="239">
        <v>2</v>
      </c>
      <c r="AH96" s="239">
        <v>2</v>
      </c>
      <c r="AI96" s="239">
        <v>2</v>
      </c>
      <c r="AJ96" s="239">
        <v>2</v>
      </c>
      <c r="AK96" s="239">
        <v>24</v>
      </c>
      <c r="AL96" s="239">
        <v>44</v>
      </c>
      <c r="AM96" s="239" t="s">
        <v>374</v>
      </c>
      <c r="AN96" s="239">
        <v>5</v>
      </c>
      <c r="AO96" s="239">
        <v>1</v>
      </c>
      <c r="AS96" s="239">
        <v>12</v>
      </c>
      <c r="AT96" s="239">
        <v>23</v>
      </c>
      <c r="AU96" s="239">
        <v>30</v>
      </c>
      <c r="AV96" s="239">
        <v>11</v>
      </c>
      <c r="AW96" s="239">
        <v>21</v>
      </c>
      <c r="AX96" s="239">
        <v>6</v>
      </c>
      <c r="BB96" s="239">
        <v>9</v>
      </c>
      <c r="BC96" s="239" t="s">
        <v>374</v>
      </c>
      <c r="BD96" s="239">
        <v>5</v>
      </c>
      <c r="BE96" s="239">
        <v>23</v>
      </c>
      <c r="BF96" s="239">
        <v>2</v>
      </c>
      <c r="BG96" s="239">
        <v>30</v>
      </c>
      <c r="BH96" s="239">
        <v>3</v>
      </c>
      <c r="CT96" s="239">
        <v>447179.57245416602</v>
      </c>
      <c r="CU96" s="239">
        <v>4975469.47370461</v>
      </c>
      <c r="CV96" s="239">
        <v>44.93069517</v>
      </c>
      <c r="CW96" s="239">
        <v>-93.669373379999996</v>
      </c>
      <c r="CX96" s="239" t="s">
        <v>379</v>
      </c>
      <c r="CY96" s="239" t="s">
        <v>4071</v>
      </c>
    </row>
    <row r="97" spans="1:103" x14ac:dyDescent="0.25">
      <c r="A97" s="239">
        <v>752565</v>
      </c>
      <c r="B97" s="239">
        <v>4</v>
      </c>
      <c r="C97" s="239">
        <v>110</v>
      </c>
      <c r="D97" s="239">
        <v>4.1479999999999997</v>
      </c>
      <c r="E97" s="239">
        <v>27</v>
      </c>
      <c r="F97" s="239" t="s">
        <v>2871</v>
      </c>
      <c r="H97" s="239" t="s">
        <v>374</v>
      </c>
      <c r="I97" s="239">
        <v>25</v>
      </c>
      <c r="K97" s="239">
        <v>19009049</v>
      </c>
      <c r="M97" s="239">
        <v>10</v>
      </c>
      <c r="N97" s="239">
        <v>6</v>
      </c>
      <c r="O97" s="239">
        <v>2019</v>
      </c>
      <c r="P97" s="239" t="s">
        <v>389</v>
      </c>
      <c r="Q97" s="239">
        <v>13</v>
      </c>
      <c r="R97" s="239" t="s">
        <v>207</v>
      </c>
      <c r="S97" s="239">
        <v>5</v>
      </c>
      <c r="T97" s="239">
        <v>0</v>
      </c>
      <c r="U97" s="239">
        <v>2</v>
      </c>
      <c r="V97" s="239">
        <v>90</v>
      </c>
      <c r="W97" s="239">
        <v>10</v>
      </c>
      <c r="X97" s="239">
        <v>4</v>
      </c>
      <c r="Y97" s="239">
        <v>1</v>
      </c>
      <c r="Z97" s="239">
        <v>1</v>
      </c>
      <c r="AB97" s="239">
        <v>1</v>
      </c>
      <c r="AC97" s="239">
        <v>98</v>
      </c>
      <c r="AD97" s="239" t="s">
        <v>4070</v>
      </c>
      <c r="AF97" s="239" t="s">
        <v>3932</v>
      </c>
      <c r="AG97" s="239">
        <v>90</v>
      </c>
      <c r="AH97" s="239">
        <v>2</v>
      </c>
      <c r="AI97" s="239">
        <v>3</v>
      </c>
      <c r="AJ97" s="239">
        <v>2</v>
      </c>
      <c r="AK97" s="239">
        <v>21</v>
      </c>
      <c r="AL97" s="239">
        <v>37</v>
      </c>
      <c r="AM97" s="239" t="s">
        <v>374</v>
      </c>
      <c r="AN97" s="239">
        <v>5</v>
      </c>
      <c r="AO97" s="239">
        <v>1</v>
      </c>
      <c r="AS97" s="239">
        <v>12</v>
      </c>
      <c r="AT97" s="239">
        <v>9</v>
      </c>
      <c r="AU97" s="239">
        <v>30</v>
      </c>
      <c r="AV97" s="239">
        <v>11</v>
      </c>
      <c r="AW97" s="239">
        <v>21</v>
      </c>
      <c r="AX97" s="239">
        <v>2</v>
      </c>
      <c r="AY97" s="239">
        <v>3</v>
      </c>
      <c r="AZ97" s="239">
        <v>10</v>
      </c>
      <c r="BA97" s="239">
        <v>31</v>
      </c>
      <c r="BB97" s="239">
        <v>38</v>
      </c>
      <c r="BC97" s="239" t="s">
        <v>374</v>
      </c>
      <c r="BD97" s="239">
        <v>5</v>
      </c>
      <c r="BE97" s="239">
        <v>10</v>
      </c>
      <c r="BI97" s="239">
        <v>12</v>
      </c>
      <c r="BJ97" s="239">
        <v>9</v>
      </c>
      <c r="BK97" s="239">
        <v>30</v>
      </c>
      <c r="BL97" s="239">
        <v>11</v>
      </c>
      <c r="BM97" s="239">
        <v>21</v>
      </c>
      <c r="CT97" s="239">
        <v>447177.90349108499</v>
      </c>
      <c r="CU97" s="239">
        <v>4975469.4700876698</v>
      </c>
      <c r="CV97" s="239">
        <v>44.930695010000001</v>
      </c>
      <c r="CW97" s="239">
        <v>-93.669394530000005</v>
      </c>
      <c r="CX97" s="239" t="s">
        <v>379</v>
      </c>
      <c r="CY97" s="239" t="s">
        <v>4072</v>
      </c>
    </row>
    <row r="98" spans="1:103" x14ac:dyDescent="0.25">
      <c r="A98" s="239">
        <v>689318</v>
      </c>
      <c r="B98" s="239">
        <v>4</v>
      </c>
      <c r="C98" s="239">
        <v>110</v>
      </c>
      <c r="D98" s="239">
        <v>4.1559999999999997</v>
      </c>
      <c r="E98" s="239">
        <v>27</v>
      </c>
      <c r="F98" s="239" t="s">
        <v>2871</v>
      </c>
      <c r="H98" s="239" t="s">
        <v>374</v>
      </c>
      <c r="I98" s="239">
        <v>25</v>
      </c>
      <c r="K98" s="239">
        <v>19001326</v>
      </c>
      <c r="M98" s="239">
        <v>2</v>
      </c>
      <c r="N98" s="239">
        <v>18</v>
      </c>
      <c r="O98" s="239">
        <v>2019</v>
      </c>
      <c r="P98" s="239" t="s">
        <v>381</v>
      </c>
      <c r="Q98" s="239">
        <v>9</v>
      </c>
      <c r="R98" s="239">
        <v>98</v>
      </c>
      <c r="S98" s="239">
        <v>5</v>
      </c>
      <c r="T98" s="239">
        <v>0</v>
      </c>
      <c r="U98" s="239">
        <v>1</v>
      </c>
      <c r="W98" s="239">
        <v>28</v>
      </c>
      <c r="X98" s="239">
        <v>2</v>
      </c>
      <c r="Y98" s="239">
        <v>1</v>
      </c>
      <c r="Z98" s="239">
        <v>1</v>
      </c>
      <c r="AA98" s="239">
        <v>90</v>
      </c>
      <c r="AB98" s="239">
        <v>1</v>
      </c>
      <c r="AC98" s="239">
        <v>98</v>
      </c>
      <c r="AD98" s="239" t="s">
        <v>4070</v>
      </c>
      <c r="AF98" s="239" t="s">
        <v>3932</v>
      </c>
      <c r="AG98" s="239">
        <v>3</v>
      </c>
      <c r="AH98" s="239">
        <v>2</v>
      </c>
      <c r="AI98" s="239">
        <v>49</v>
      </c>
      <c r="AJ98" s="239">
        <v>4</v>
      </c>
      <c r="AK98" s="239">
        <v>21</v>
      </c>
      <c r="AL98" s="239">
        <v>36</v>
      </c>
      <c r="AM98" s="239" t="s">
        <v>374</v>
      </c>
      <c r="AN98" s="239">
        <v>5</v>
      </c>
      <c r="AO98" s="239">
        <v>1</v>
      </c>
      <c r="AS98" s="239">
        <v>90</v>
      </c>
      <c r="AT98" s="239">
        <v>98</v>
      </c>
      <c r="AU98" s="239">
        <v>30</v>
      </c>
      <c r="AV98" s="239">
        <v>11</v>
      </c>
      <c r="AW98" s="239">
        <v>21</v>
      </c>
      <c r="CT98" s="239">
        <v>447179.44383874699</v>
      </c>
      <c r="CU98" s="239">
        <v>4975481.1502317004</v>
      </c>
      <c r="CV98" s="239">
        <v>44.930800259999998</v>
      </c>
      <c r="CW98" s="239">
        <v>-93.669376229999997</v>
      </c>
      <c r="CX98" s="239" t="s">
        <v>438</v>
      </c>
      <c r="CY98" s="239" t="s">
        <v>4073</v>
      </c>
    </row>
    <row r="99" spans="1:103" x14ac:dyDescent="0.25">
      <c r="A99" s="239">
        <v>379005</v>
      </c>
      <c r="B99" s="239">
        <v>4</v>
      </c>
      <c r="C99" s="239">
        <v>110</v>
      </c>
      <c r="D99" s="239">
        <v>4.1630000000000003</v>
      </c>
      <c r="E99" s="239">
        <v>27</v>
      </c>
      <c r="F99" s="239" t="s">
        <v>2871</v>
      </c>
      <c r="H99" s="239" t="s">
        <v>374</v>
      </c>
      <c r="I99" s="239">
        <v>25</v>
      </c>
      <c r="K99" s="239" t="s">
        <v>4074</v>
      </c>
      <c r="M99" s="239">
        <v>9</v>
      </c>
      <c r="N99" s="239">
        <v>14</v>
      </c>
      <c r="O99" s="239">
        <v>2016</v>
      </c>
      <c r="P99" s="239" t="s">
        <v>375</v>
      </c>
      <c r="Q99" s="239">
        <v>9</v>
      </c>
      <c r="R99" s="239">
        <v>98</v>
      </c>
      <c r="S99" s="239">
        <v>5</v>
      </c>
      <c r="T99" s="239">
        <v>0</v>
      </c>
      <c r="U99" s="239">
        <v>2</v>
      </c>
      <c r="V99" s="239">
        <v>12</v>
      </c>
      <c r="W99" s="239">
        <v>10</v>
      </c>
      <c r="X99" s="239">
        <v>2</v>
      </c>
      <c r="Y99" s="239">
        <v>1</v>
      </c>
      <c r="Z99" s="239">
        <v>1</v>
      </c>
      <c r="AB99" s="239">
        <v>1</v>
      </c>
      <c r="AC99" s="239">
        <v>98</v>
      </c>
      <c r="AD99" s="239" t="s">
        <v>4070</v>
      </c>
      <c r="AF99" s="239" t="s">
        <v>3932</v>
      </c>
      <c r="AG99" s="239">
        <v>7</v>
      </c>
      <c r="AH99" s="239">
        <v>2</v>
      </c>
      <c r="AI99" s="239">
        <v>4</v>
      </c>
      <c r="AJ99" s="239">
        <v>1</v>
      </c>
      <c r="AK99" s="239">
        <v>24</v>
      </c>
      <c r="AL99" s="239">
        <v>25</v>
      </c>
      <c r="AM99" s="239" t="s">
        <v>384</v>
      </c>
      <c r="AN99" s="239">
        <v>5</v>
      </c>
      <c r="AO99" s="239">
        <v>1</v>
      </c>
      <c r="AS99" s="239">
        <v>12</v>
      </c>
      <c r="AT99" s="239">
        <v>9</v>
      </c>
      <c r="AU99" s="239">
        <v>35</v>
      </c>
      <c r="AV99" s="239">
        <v>11</v>
      </c>
      <c r="AW99" s="239">
        <v>21</v>
      </c>
      <c r="AX99" s="239">
        <v>2</v>
      </c>
      <c r="AY99" s="239">
        <v>48</v>
      </c>
      <c r="AZ99" s="239">
        <v>1</v>
      </c>
      <c r="BA99" s="239">
        <v>21</v>
      </c>
      <c r="BB99" s="239">
        <v>22</v>
      </c>
      <c r="BC99" s="239" t="s">
        <v>374</v>
      </c>
      <c r="BD99" s="239">
        <v>5</v>
      </c>
      <c r="BE99" s="239">
        <v>75</v>
      </c>
      <c r="BI99" s="239">
        <v>12</v>
      </c>
      <c r="BJ99" s="239">
        <v>9</v>
      </c>
      <c r="BK99" s="239">
        <v>35</v>
      </c>
      <c r="BL99" s="239">
        <v>11</v>
      </c>
      <c r="BM99" s="239">
        <v>21</v>
      </c>
      <c r="CT99" s="239">
        <v>447182.78949614801</v>
      </c>
      <c r="CU99" s="239">
        <v>4975493.4554282902</v>
      </c>
      <c r="CV99" s="239">
        <v>44.930911279999997</v>
      </c>
      <c r="CW99" s="239">
        <v>-93.66933512</v>
      </c>
      <c r="CX99" s="239" t="s">
        <v>379</v>
      </c>
      <c r="CY99" s="239" t="s">
        <v>4075</v>
      </c>
    </row>
    <row r="100" spans="1:103" x14ac:dyDescent="0.25">
      <c r="A100" s="239">
        <v>698490</v>
      </c>
      <c r="B100" s="239">
        <v>4</v>
      </c>
      <c r="C100" s="239">
        <v>110</v>
      </c>
      <c r="D100" s="239">
        <v>4.1970000000000001</v>
      </c>
      <c r="E100" s="239">
        <v>27</v>
      </c>
      <c r="F100" s="239" t="s">
        <v>2871</v>
      </c>
      <c r="H100" s="239" t="s">
        <v>374</v>
      </c>
      <c r="I100" s="239">
        <v>25</v>
      </c>
      <c r="K100" s="239">
        <v>19001682</v>
      </c>
      <c r="M100" s="239">
        <v>3</v>
      </c>
      <c r="N100" s="239">
        <v>2</v>
      </c>
      <c r="O100" s="239">
        <v>2019</v>
      </c>
      <c r="P100" s="239" t="s">
        <v>386</v>
      </c>
      <c r="Q100" s="239">
        <v>21</v>
      </c>
      <c r="R100" s="239">
        <v>98</v>
      </c>
      <c r="S100" s="239">
        <v>5</v>
      </c>
      <c r="T100" s="239">
        <v>0</v>
      </c>
      <c r="U100" s="239">
        <v>2</v>
      </c>
      <c r="W100" s="239">
        <v>11</v>
      </c>
      <c r="X100" s="239">
        <v>2</v>
      </c>
      <c r="Y100" s="239">
        <v>4</v>
      </c>
      <c r="Z100" s="239">
        <v>1</v>
      </c>
      <c r="AB100" s="239">
        <v>1</v>
      </c>
      <c r="AC100" s="239">
        <v>98</v>
      </c>
      <c r="AD100" s="239" t="s">
        <v>4070</v>
      </c>
      <c r="AF100" s="239" t="s">
        <v>3932</v>
      </c>
      <c r="AG100" s="239">
        <v>90</v>
      </c>
      <c r="AH100" s="239">
        <v>2</v>
      </c>
      <c r="AI100" s="239">
        <v>6</v>
      </c>
      <c r="AJ100" s="239">
        <v>99</v>
      </c>
      <c r="AK100" s="239">
        <v>33</v>
      </c>
      <c r="AL100" s="239">
        <v>40</v>
      </c>
      <c r="AM100" s="239" t="s">
        <v>374</v>
      </c>
      <c r="AN100" s="239">
        <v>10</v>
      </c>
      <c r="AO100" s="239">
        <v>70</v>
      </c>
      <c r="AS100" s="239">
        <v>90</v>
      </c>
      <c r="AT100" s="239">
        <v>98</v>
      </c>
      <c r="AU100" s="239">
        <v>15</v>
      </c>
      <c r="AV100" s="239">
        <v>11</v>
      </c>
      <c r="AW100" s="239">
        <v>21</v>
      </c>
      <c r="AX100" s="239">
        <v>3</v>
      </c>
      <c r="AY100" s="239">
        <v>3</v>
      </c>
      <c r="AZ100" s="239">
        <v>99</v>
      </c>
      <c r="BA100" s="239">
        <v>20</v>
      </c>
      <c r="BI100" s="239">
        <v>90</v>
      </c>
      <c r="BJ100" s="239">
        <v>98</v>
      </c>
      <c r="BK100" s="239">
        <v>15</v>
      </c>
      <c r="BL100" s="239">
        <v>11</v>
      </c>
      <c r="BM100" s="239">
        <v>21</v>
      </c>
      <c r="CT100" s="239">
        <v>447186.49367022299</v>
      </c>
      <c r="CU100" s="239">
        <v>4975548.1502934899</v>
      </c>
      <c r="CV100" s="239">
        <v>44.931403879999998</v>
      </c>
      <c r="CW100" s="239">
        <v>-93.6692939</v>
      </c>
      <c r="CX100" s="239" t="s">
        <v>438</v>
      </c>
      <c r="CY100" s="239" t="s">
        <v>4076</v>
      </c>
    </row>
    <row r="101" spans="1:103" x14ac:dyDescent="0.25">
      <c r="A101" s="239">
        <v>603556</v>
      </c>
      <c r="B101" s="239">
        <v>4</v>
      </c>
      <c r="C101" s="239">
        <v>110</v>
      </c>
      <c r="D101" s="239">
        <v>4.2279999999999998</v>
      </c>
      <c r="E101" s="239">
        <v>27</v>
      </c>
      <c r="F101" s="239" t="s">
        <v>2871</v>
      </c>
      <c r="H101" s="239" t="s">
        <v>374</v>
      </c>
      <c r="I101" s="239">
        <v>25</v>
      </c>
      <c r="K101" s="239" t="s">
        <v>4077</v>
      </c>
      <c r="M101" s="239">
        <v>6</v>
      </c>
      <c r="N101" s="239">
        <v>8</v>
      </c>
      <c r="O101" s="239">
        <v>2018</v>
      </c>
      <c r="P101" s="239" t="s">
        <v>383</v>
      </c>
      <c r="Q101" s="239">
        <v>13</v>
      </c>
      <c r="R101" s="239" t="s">
        <v>207</v>
      </c>
      <c r="S101" s="239">
        <v>1</v>
      </c>
      <c r="T101" s="239">
        <v>1</v>
      </c>
      <c r="U101" s="239">
        <v>1</v>
      </c>
      <c r="W101" s="239">
        <v>75</v>
      </c>
      <c r="X101" s="239">
        <v>2</v>
      </c>
      <c r="Y101" s="239">
        <v>1</v>
      </c>
      <c r="Z101" s="239">
        <v>1</v>
      </c>
      <c r="AB101" s="239">
        <v>1</v>
      </c>
      <c r="AC101" s="239">
        <v>98</v>
      </c>
      <c r="AD101" s="239" t="s">
        <v>4070</v>
      </c>
      <c r="AF101" s="239" t="s">
        <v>3932</v>
      </c>
      <c r="AG101" s="239">
        <v>3</v>
      </c>
      <c r="AH101" s="239">
        <v>2</v>
      </c>
      <c r="AI101" s="239">
        <v>31</v>
      </c>
      <c r="AJ101" s="239">
        <v>2</v>
      </c>
      <c r="AK101" s="239">
        <v>21</v>
      </c>
      <c r="AL101" s="239">
        <v>42</v>
      </c>
      <c r="AM101" s="239" t="s">
        <v>374</v>
      </c>
      <c r="AN101" s="239">
        <v>90</v>
      </c>
      <c r="AO101" s="239">
        <v>75</v>
      </c>
      <c r="AP101" s="239">
        <v>68</v>
      </c>
      <c r="AS101" s="239">
        <v>12</v>
      </c>
      <c r="AT101" s="239">
        <v>9</v>
      </c>
      <c r="AU101" s="239">
        <v>30</v>
      </c>
      <c r="AV101" s="239">
        <v>12</v>
      </c>
      <c r="AW101" s="239">
        <v>21</v>
      </c>
      <c r="CT101" s="239">
        <v>447184.37989795097</v>
      </c>
      <c r="CU101" s="239">
        <v>4975598.0072532203</v>
      </c>
      <c r="CV101" s="239">
        <v>44.931852509999999</v>
      </c>
      <c r="CW101" s="239">
        <v>-93.669325900000004</v>
      </c>
      <c r="CX101" s="239" t="s">
        <v>379</v>
      </c>
      <c r="CY101" s="239" t="s">
        <v>4078</v>
      </c>
    </row>
    <row r="102" spans="1:103" x14ac:dyDescent="0.25">
      <c r="A102" s="239">
        <v>819774</v>
      </c>
      <c r="B102" s="239">
        <v>4</v>
      </c>
      <c r="C102" s="239">
        <v>110</v>
      </c>
      <c r="D102" s="239">
        <v>4.2300000000000004</v>
      </c>
      <c r="E102" s="239">
        <v>27</v>
      </c>
      <c r="F102" s="239" t="s">
        <v>2871</v>
      </c>
      <c r="H102" s="239" t="s">
        <v>374</v>
      </c>
      <c r="I102" s="239">
        <v>25</v>
      </c>
      <c r="K102" s="239" t="s">
        <v>4079</v>
      </c>
      <c r="L102" s="239">
        <v>201970052</v>
      </c>
      <c r="M102" s="239">
        <v>7</v>
      </c>
      <c r="N102" s="239">
        <v>15</v>
      </c>
      <c r="O102" s="239">
        <v>2020</v>
      </c>
      <c r="P102" s="239" t="s">
        <v>375</v>
      </c>
      <c r="Q102" s="239">
        <v>12</v>
      </c>
      <c r="S102" s="239">
        <v>5</v>
      </c>
      <c r="T102" s="239">
        <v>0</v>
      </c>
      <c r="U102" s="239">
        <v>2</v>
      </c>
      <c r="W102" s="239">
        <v>11</v>
      </c>
      <c r="X102" s="239">
        <v>2</v>
      </c>
      <c r="Y102" s="239">
        <v>1</v>
      </c>
      <c r="Z102" s="239">
        <v>1</v>
      </c>
      <c r="AB102" s="239">
        <v>1</v>
      </c>
      <c r="AC102" s="239">
        <v>98</v>
      </c>
      <c r="AD102" s="239" t="s">
        <v>4070</v>
      </c>
      <c r="AF102" s="239" t="s">
        <v>3932</v>
      </c>
      <c r="AG102" s="239">
        <v>90</v>
      </c>
      <c r="AH102" s="239">
        <v>3</v>
      </c>
      <c r="AI102" s="239">
        <v>2</v>
      </c>
      <c r="AJ102" s="239">
        <v>2</v>
      </c>
      <c r="AK102" s="239">
        <v>20</v>
      </c>
      <c r="AS102" s="239">
        <v>12</v>
      </c>
      <c r="AT102" s="239">
        <v>9</v>
      </c>
      <c r="AU102" s="239">
        <v>35</v>
      </c>
      <c r="AV102" s="239">
        <v>11</v>
      </c>
      <c r="AW102" s="239">
        <v>21</v>
      </c>
      <c r="AX102" s="239">
        <v>2</v>
      </c>
      <c r="AY102" s="239">
        <v>2</v>
      </c>
      <c r="AZ102" s="239">
        <v>4</v>
      </c>
      <c r="BA102" s="239">
        <v>21</v>
      </c>
      <c r="BB102" s="239">
        <v>42</v>
      </c>
      <c r="BC102" s="239" t="s">
        <v>374</v>
      </c>
      <c r="BD102" s="239">
        <v>7</v>
      </c>
      <c r="BE102" s="239">
        <v>90</v>
      </c>
      <c r="BI102" s="239">
        <v>12</v>
      </c>
      <c r="BJ102" s="239">
        <v>9</v>
      </c>
      <c r="BK102" s="239">
        <v>35</v>
      </c>
      <c r="BL102" s="239">
        <v>11</v>
      </c>
      <c r="BM102" s="239">
        <v>21</v>
      </c>
      <c r="CT102" s="239">
        <v>447188.72376322898</v>
      </c>
      <c r="CU102" s="239">
        <v>4975600.0274235904</v>
      </c>
      <c r="CV102" s="239">
        <v>44.931871020000003</v>
      </c>
      <c r="CW102" s="239">
        <v>-93.66927106</v>
      </c>
      <c r="CX102" s="239" t="s">
        <v>379</v>
      </c>
      <c r="CY102" s="239" t="s">
        <v>4080</v>
      </c>
    </row>
    <row r="103" spans="1:103" x14ac:dyDescent="0.25">
      <c r="A103" s="239">
        <v>866325</v>
      </c>
      <c r="B103" s="239">
        <v>4</v>
      </c>
      <c r="C103" s="239">
        <v>110</v>
      </c>
      <c r="D103" s="239">
        <v>4.2519999999999998</v>
      </c>
      <c r="E103" s="239">
        <v>27</v>
      </c>
      <c r="F103" s="239" t="s">
        <v>2871</v>
      </c>
      <c r="H103" s="239" t="s">
        <v>374</v>
      </c>
      <c r="I103" s="239">
        <v>25</v>
      </c>
      <c r="K103" s="239">
        <v>20009338</v>
      </c>
      <c r="L103" s="239">
        <v>203370117</v>
      </c>
      <c r="M103" s="239">
        <v>12</v>
      </c>
      <c r="N103" s="239">
        <v>2</v>
      </c>
      <c r="O103" s="239">
        <v>2020</v>
      </c>
      <c r="P103" s="239" t="s">
        <v>375</v>
      </c>
      <c r="Q103" s="239">
        <v>7</v>
      </c>
      <c r="R103" s="239" t="s">
        <v>512</v>
      </c>
      <c r="S103" s="239">
        <v>5</v>
      </c>
      <c r="T103" s="239">
        <v>0</v>
      </c>
      <c r="U103" s="239">
        <v>2</v>
      </c>
      <c r="V103" s="239">
        <v>13</v>
      </c>
      <c r="W103" s="239">
        <v>10</v>
      </c>
      <c r="X103" s="239">
        <v>2</v>
      </c>
      <c r="Y103" s="239">
        <v>2</v>
      </c>
      <c r="Z103" s="239">
        <v>1</v>
      </c>
      <c r="AB103" s="239">
        <v>1</v>
      </c>
      <c r="AC103" s="239">
        <v>98</v>
      </c>
      <c r="AD103" s="239" t="s">
        <v>4070</v>
      </c>
      <c r="AF103" s="239" t="s">
        <v>3932</v>
      </c>
      <c r="AG103" s="239">
        <v>8</v>
      </c>
      <c r="AH103" s="239">
        <v>2</v>
      </c>
      <c r="AI103" s="239">
        <v>4</v>
      </c>
      <c r="AJ103" s="239">
        <v>1</v>
      </c>
      <c r="AK103" s="239">
        <v>21</v>
      </c>
      <c r="AL103" s="239">
        <v>41</v>
      </c>
      <c r="AM103" s="239" t="s">
        <v>384</v>
      </c>
      <c r="AN103" s="239">
        <v>5</v>
      </c>
      <c r="AO103" s="239">
        <v>1</v>
      </c>
      <c r="AS103" s="239">
        <v>12</v>
      </c>
      <c r="AT103" s="239">
        <v>9</v>
      </c>
      <c r="AU103" s="239">
        <v>30</v>
      </c>
      <c r="AV103" s="239">
        <v>11</v>
      </c>
      <c r="AW103" s="239">
        <v>21</v>
      </c>
      <c r="AX103" s="239">
        <v>1</v>
      </c>
      <c r="AY103" s="239">
        <v>2</v>
      </c>
      <c r="AZ103" s="239">
        <v>2</v>
      </c>
      <c r="BA103" s="239">
        <v>21</v>
      </c>
      <c r="BI103" s="239">
        <v>12</v>
      </c>
      <c r="BJ103" s="239">
        <v>9</v>
      </c>
      <c r="BK103" s="239">
        <v>30</v>
      </c>
      <c r="BL103" s="239">
        <v>11</v>
      </c>
      <c r="BM103" s="239">
        <v>21</v>
      </c>
      <c r="CT103" s="239">
        <v>447194.50050099898</v>
      </c>
      <c r="CU103" s="239">
        <v>4975634.8937643403</v>
      </c>
      <c r="CV103" s="239">
        <v>44.93218529</v>
      </c>
      <c r="CW103" s="239">
        <v>-93.669201509999994</v>
      </c>
      <c r="CX103" s="239" t="s">
        <v>379</v>
      </c>
      <c r="CY103" s="239" t="s">
        <v>4081</v>
      </c>
    </row>
    <row r="104" spans="1:103" x14ac:dyDescent="0.25">
      <c r="A104" s="239">
        <v>403836</v>
      </c>
      <c r="B104" s="239">
        <v>4</v>
      </c>
      <c r="C104" s="239">
        <v>110</v>
      </c>
      <c r="D104" s="239">
        <v>4.3070000000000004</v>
      </c>
      <c r="E104" s="239">
        <v>27</v>
      </c>
      <c r="F104" s="239" t="s">
        <v>2871</v>
      </c>
      <c r="H104" s="239" t="s">
        <v>374</v>
      </c>
      <c r="I104" s="239">
        <v>25</v>
      </c>
      <c r="K104" s="239">
        <v>16014428</v>
      </c>
      <c r="M104" s="239">
        <v>12</v>
      </c>
      <c r="N104" s="239">
        <v>14</v>
      </c>
      <c r="O104" s="239">
        <v>2016</v>
      </c>
      <c r="P104" s="239" t="s">
        <v>375</v>
      </c>
      <c r="Q104" s="239">
        <v>14</v>
      </c>
      <c r="R104" s="239" t="s">
        <v>512</v>
      </c>
      <c r="S104" s="239">
        <v>5</v>
      </c>
      <c r="T104" s="239">
        <v>0</v>
      </c>
      <c r="U104" s="239">
        <v>2</v>
      </c>
      <c r="V104" s="239">
        <v>11</v>
      </c>
      <c r="W104" s="239">
        <v>10</v>
      </c>
      <c r="X104" s="239">
        <v>2</v>
      </c>
      <c r="Y104" s="239">
        <v>1</v>
      </c>
      <c r="Z104" s="239">
        <v>1</v>
      </c>
      <c r="AB104" s="239">
        <v>1</v>
      </c>
      <c r="AC104" s="239">
        <v>98</v>
      </c>
      <c r="AD104" s="239" t="s">
        <v>4070</v>
      </c>
      <c r="AF104" s="239" t="s">
        <v>3932</v>
      </c>
      <c r="AG104" s="239">
        <v>6</v>
      </c>
      <c r="AH104" s="239">
        <v>2</v>
      </c>
      <c r="AI104" s="239">
        <v>2</v>
      </c>
      <c r="AJ104" s="239">
        <v>1</v>
      </c>
      <c r="AK104" s="239">
        <v>21</v>
      </c>
      <c r="AL104" s="239">
        <v>19</v>
      </c>
      <c r="AM104" s="239" t="s">
        <v>384</v>
      </c>
      <c r="AN104" s="239">
        <v>5</v>
      </c>
      <c r="AO104" s="239">
        <v>99</v>
      </c>
      <c r="AS104" s="239">
        <v>14</v>
      </c>
      <c r="AT104" s="239">
        <v>9</v>
      </c>
      <c r="AU104" s="239">
        <v>30</v>
      </c>
      <c r="AV104" s="239">
        <v>13</v>
      </c>
      <c r="AW104" s="239">
        <v>21</v>
      </c>
      <c r="AX104" s="239">
        <v>2</v>
      </c>
      <c r="AY104" s="239">
        <v>2</v>
      </c>
      <c r="AZ104" s="239">
        <v>1</v>
      </c>
      <c r="BA104" s="239">
        <v>21</v>
      </c>
      <c r="BB104" s="239">
        <v>73</v>
      </c>
      <c r="BC104" s="239" t="s">
        <v>374</v>
      </c>
      <c r="BD104" s="239">
        <v>5</v>
      </c>
      <c r="BE104" s="239">
        <v>1</v>
      </c>
      <c r="BI104" s="239">
        <v>14</v>
      </c>
      <c r="BJ104" s="239">
        <v>9</v>
      </c>
      <c r="BK104" s="239">
        <v>30</v>
      </c>
      <c r="BL104" s="239">
        <v>13</v>
      </c>
      <c r="BM104" s="239">
        <v>21</v>
      </c>
      <c r="CT104" s="239">
        <v>447208.18954694801</v>
      </c>
      <c r="CU104" s="239">
        <v>4975722.9872904504</v>
      </c>
      <c r="CV104" s="239">
        <v>44.932979269999997</v>
      </c>
      <c r="CW104" s="239">
        <v>-93.669037239999994</v>
      </c>
      <c r="CX104" s="239" t="s">
        <v>379</v>
      </c>
      <c r="CY104" s="239" t="s">
        <v>4082</v>
      </c>
    </row>
    <row r="105" spans="1:103" x14ac:dyDescent="0.25">
      <c r="A105" s="239">
        <v>533954</v>
      </c>
      <c r="B105" s="239">
        <v>4</v>
      </c>
      <c r="C105" s="239">
        <v>110</v>
      </c>
      <c r="D105" s="239">
        <v>4.3390000000000004</v>
      </c>
      <c r="E105" s="239">
        <v>27</v>
      </c>
      <c r="F105" s="239" t="s">
        <v>2871</v>
      </c>
      <c r="H105" s="239" t="s">
        <v>374</v>
      </c>
      <c r="I105" s="239">
        <v>25</v>
      </c>
      <c r="K105" s="239" t="s">
        <v>4083</v>
      </c>
      <c r="M105" s="239">
        <v>1</v>
      </c>
      <c r="N105" s="239">
        <v>7</v>
      </c>
      <c r="O105" s="239">
        <v>2018</v>
      </c>
      <c r="P105" s="239" t="s">
        <v>389</v>
      </c>
      <c r="Q105" s="239">
        <v>23</v>
      </c>
      <c r="S105" s="239">
        <v>5</v>
      </c>
      <c r="T105" s="239">
        <v>0</v>
      </c>
      <c r="U105" s="239">
        <v>2</v>
      </c>
      <c r="W105" s="239">
        <v>11</v>
      </c>
      <c r="X105" s="239">
        <v>2</v>
      </c>
      <c r="Y105" s="239">
        <v>4</v>
      </c>
      <c r="Z105" s="239">
        <v>1</v>
      </c>
      <c r="AB105" s="239">
        <v>1</v>
      </c>
      <c r="AC105" s="239">
        <v>98</v>
      </c>
      <c r="AD105" s="239" t="s">
        <v>4070</v>
      </c>
      <c r="AF105" s="239" t="s">
        <v>3932</v>
      </c>
      <c r="AG105" s="239">
        <v>90</v>
      </c>
      <c r="AH105" s="239">
        <v>2</v>
      </c>
      <c r="AI105" s="239">
        <v>4</v>
      </c>
      <c r="AJ105" s="239">
        <v>1</v>
      </c>
      <c r="AK105" s="239">
        <v>22</v>
      </c>
      <c r="AL105" s="239">
        <v>37</v>
      </c>
      <c r="AM105" s="239" t="s">
        <v>374</v>
      </c>
      <c r="AN105" s="239">
        <v>5</v>
      </c>
      <c r="AO105" s="239">
        <v>1</v>
      </c>
      <c r="AS105" s="239">
        <v>12</v>
      </c>
      <c r="AT105" s="239">
        <v>9</v>
      </c>
      <c r="AU105" s="239">
        <v>30</v>
      </c>
      <c r="AV105" s="239">
        <v>13</v>
      </c>
      <c r="AW105" s="239">
        <v>21</v>
      </c>
      <c r="AX105" s="239">
        <v>3</v>
      </c>
      <c r="AY105" s="239">
        <v>2</v>
      </c>
      <c r="AZ105" s="239">
        <v>10</v>
      </c>
      <c r="BA105" s="239">
        <v>20</v>
      </c>
      <c r="BI105" s="239">
        <v>12</v>
      </c>
      <c r="BJ105" s="239">
        <v>9</v>
      </c>
      <c r="BL105" s="239">
        <v>13</v>
      </c>
      <c r="BM105" s="239">
        <v>21</v>
      </c>
      <c r="CT105" s="239">
        <v>447234.64793319802</v>
      </c>
      <c r="CU105" s="239">
        <v>4975768.4957148004</v>
      </c>
      <c r="CV105" s="239">
        <v>44.933390879999997</v>
      </c>
      <c r="CW105" s="239">
        <v>-93.668706709999995</v>
      </c>
      <c r="CX105" s="239" t="s">
        <v>438</v>
      </c>
      <c r="CY105" s="239" t="s">
        <v>4084</v>
      </c>
    </row>
    <row r="106" spans="1:103" x14ac:dyDescent="0.25">
      <c r="A106" s="239">
        <v>10901305</v>
      </c>
      <c r="B106" s="239">
        <v>4</v>
      </c>
      <c r="C106" s="239">
        <v>110</v>
      </c>
      <c r="D106" s="239">
        <v>4.3959999999999999</v>
      </c>
      <c r="E106" s="239">
        <v>27</v>
      </c>
      <c r="F106" s="239" t="s">
        <v>2871</v>
      </c>
      <c r="H106" s="239" t="s">
        <v>374</v>
      </c>
      <c r="I106" s="239">
        <v>25</v>
      </c>
      <c r="K106" s="239">
        <v>13013776</v>
      </c>
      <c r="L106" s="239">
        <v>132760094</v>
      </c>
      <c r="M106" s="239">
        <v>10</v>
      </c>
      <c r="N106" s="239">
        <v>3</v>
      </c>
      <c r="O106" s="239">
        <v>2013</v>
      </c>
      <c r="P106" s="239" t="s">
        <v>416</v>
      </c>
      <c r="Q106" s="239">
        <v>11</v>
      </c>
      <c r="S106" s="239">
        <v>5</v>
      </c>
      <c r="T106" s="239">
        <v>0</v>
      </c>
      <c r="U106" s="239">
        <v>2</v>
      </c>
      <c r="V106" s="239">
        <v>1</v>
      </c>
      <c r="W106" s="239">
        <v>11</v>
      </c>
      <c r="X106" s="239">
        <v>2</v>
      </c>
      <c r="Y106" s="239">
        <v>1</v>
      </c>
      <c r="Z106" s="239">
        <v>2</v>
      </c>
      <c r="AA106" s="239">
        <v>3</v>
      </c>
      <c r="AB106" s="239">
        <v>2</v>
      </c>
      <c r="AC106" s="239">
        <v>98</v>
      </c>
      <c r="AD106" s="239" t="s">
        <v>4001</v>
      </c>
      <c r="AE106" s="239" t="s">
        <v>3923</v>
      </c>
      <c r="AF106" s="239" t="s">
        <v>3932</v>
      </c>
      <c r="AG106" s="239">
        <v>7</v>
      </c>
      <c r="AH106" s="239">
        <v>2</v>
      </c>
      <c r="AI106" s="239">
        <v>4</v>
      </c>
      <c r="AJ106" s="239">
        <v>2</v>
      </c>
      <c r="AK106" s="239">
        <v>21</v>
      </c>
      <c r="AL106" s="239">
        <v>39</v>
      </c>
      <c r="AM106" s="239" t="s">
        <v>384</v>
      </c>
      <c r="AN106" s="239">
        <v>5</v>
      </c>
      <c r="AO106" s="239">
        <v>15</v>
      </c>
      <c r="AS106" s="239">
        <v>7</v>
      </c>
      <c r="AT106" s="239">
        <v>98</v>
      </c>
      <c r="AU106" s="239">
        <v>30</v>
      </c>
      <c r="AV106" s="239">
        <v>11</v>
      </c>
      <c r="AW106" s="239">
        <v>21</v>
      </c>
      <c r="AX106" s="239">
        <v>3</v>
      </c>
      <c r="AY106" s="239">
        <v>4</v>
      </c>
      <c r="AZ106" s="239">
        <v>98</v>
      </c>
      <c r="BA106" s="239">
        <v>1</v>
      </c>
      <c r="BE106" s="239">
        <v>1</v>
      </c>
      <c r="BI106" s="239">
        <v>7</v>
      </c>
      <c r="BJ106" s="239">
        <v>98</v>
      </c>
      <c r="BK106" s="239">
        <v>30</v>
      </c>
      <c r="BL106" s="239">
        <v>11</v>
      </c>
      <c r="BM106" s="239">
        <v>21</v>
      </c>
      <c r="CT106" s="239">
        <v>447299</v>
      </c>
      <c r="CU106" s="239">
        <v>4975833</v>
      </c>
      <c r="CV106" s="239">
        <v>44.933978099999997</v>
      </c>
      <c r="CW106" s="239">
        <v>-93.667898100000002</v>
      </c>
      <c r="CX106" s="239" t="s">
        <v>379</v>
      </c>
      <c r="CY106" s="239" t="s">
        <v>4085</v>
      </c>
    </row>
    <row r="107" spans="1:103" x14ac:dyDescent="0.25">
      <c r="A107" s="239">
        <v>733901</v>
      </c>
      <c r="B107" s="239">
        <v>4</v>
      </c>
      <c r="C107" s="239">
        <v>110</v>
      </c>
      <c r="D107" s="239">
        <v>4.4619999999999997</v>
      </c>
      <c r="E107" s="239">
        <v>27</v>
      </c>
      <c r="F107" s="239" t="s">
        <v>2871</v>
      </c>
      <c r="H107" s="239" t="s">
        <v>374</v>
      </c>
      <c r="I107" s="239">
        <v>25</v>
      </c>
      <c r="K107" s="239" t="s">
        <v>4086</v>
      </c>
      <c r="M107" s="239">
        <v>7</v>
      </c>
      <c r="N107" s="239">
        <v>16</v>
      </c>
      <c r="O107" s="239">
        <v>2019</v>
      </c>
      <c r="P107" s="239" t="s">
        <v>391</v>
      </c>
      <c r="Q107" s="239">
        <v>16</v>
      </c>
      <c r="R107" s="239" t="s">
        <v>207</v>
      </c>
      <c r="S107" s="239">
        <v>5</v>
      </c>
      <c r="T107" s="239">
        <v>0</v>
      </c>
      <c r="U107" s="239">
        <v>2</v>
      </c>
      <c r="V107" s="239">
        <v>13</v>
      </c>
      <c r="W107" s="239">
        <v>10</v>
      </c>
      <c r="X107" s="239">
        <v>2</v>
      </c>
      <c r="Y107" s="239">
        <v>1</v>
      </c>
      <c r="Z107" s="239">
        <v>1</v>
      </c>
      <c r="AB107" s="239">
        <v>1</v>
      </c>
      <c r="AC107" s="239">
        <v>98</v>
      </c>
      <c r="AD107" s="239" t="s">
        <v>4070</v>
      </c>
      <c r="AF107" s="239" t="s">
        <v>3932</v>
      </c>
      <c r="AG107" s="239">
        <v>7</v>
      </c>
      <c r="AH107" s="239">
        <v>2</v>
      </c>
      <c r="AI107" s="239">
        <v>4</v>
      </c>
      <c r="AJ107" s="239">
        <v>2</v>
      </c>
      <c r="AK107" s="239">
        <v>24</v>
      </c>
      <c r="AL107" s="239">
        <v>39</v>
      </c>
      <c r="AM107" s="239" t="s">
        <v>384</v>
      </c>
      <c r="AN107" s="239">
        <v>5</v>
      </c>
      <c r="AO107" s="239">
        <v>2</v>
      </c>
      <c r="AS107" s="239">
        <v>12</v>
      </c>
      <c r="AT107" s="239">
        <v>9</v>
      </c>
      <c r="AU107" s="239">
        <v>30</v>
      </c>
      <c r="AV107" s="239">
        <v>13</v>
      </c>
      <c r="AW107" s="239">
        <v>21</v>
      </c>
      <c r="AX107" s="239">
        <v>2</v>
      </c>
      <c r="AY107" s="239">
        <v>4</v>
      </c>
      <c r="AZ107" s="239">
        <v>2</v>
      </c>
      <c r="BA107" s="239">
        <v>21</v>
      </c>
      <c r="BB107" s="239">
        <v>18</v>
      </c>
      <c r="BC107" s="239" t="s">
        <v>384</v>
      </c>
      <c r="BD107" s="239">
        <v>5</v>
      </c>
      <c r="BE107" s="239">
        <v>1</v>
      </c>
      <c r="BI107" s="239">
        <v>12</v>
      </c>
      <c r="BJ107" s="239">
        <v>9</v>
      </c>
      <c r="BK107" s="239">
        <v>30</v>
      </c>
      <c r="BL107" s="239">
        <v>13</v>
      </c>
      <c r="BM107" s="239">
        <v>21</v>
      </c>
      <c r="CT107" s="239">
        <v>447376.81764865498</v>
      </c>
      <c r="CU107" s="239">
        <v>4975905.07981015</v>
      </c>
      <c r="CV107" s="239">
        <v>44.934630859999999</v>
      </c>
      <c r="CW107" s="239">
        <v>-93.666919320000005</v>
      </c>
      <c r="CX107" s="239" t="s">
        <v>379</v>
      </c>
      <c r="CY107" s="239" t="s">
        <v>4087</v>
      </c>
    </row>
    <row r="108" spans="1:103" x14ac:dyDescent="0.25">
      <c r="A108" s="239">
        <v>10754263</v>
      </c>
      <c r="B108" s="239">
        <v>4</v>
      </c>
      <c r="C108" s="239">
        <v>110</v>
      </c>
      <c r="D108" s="239">
        <v>4.4630000000000001</v>
      </c>
      <c r="E108" s="239">
        <v>27</v>
      </c>
      <c r="F108" s="239" t="s">
        <v>2871</v>
      </c>
      <c r="H108" s="239" t="s">
        <v>374</v>
      </c>
      <c r="I108" s="239">
        <v>25</v>
      </c>
      <c r="K108" s="239">
        <v>455398</v>
      </c>
      <c r="L108" s="239">
        <v>113280077</v>
      </c>
      <c r="M108" s="239">
        <v>11</v>
      </c>
      <c r="N108" s="239">
        <v>23</v>
      </c>
      <c r="O108" s="239">
        <v>2011</v>
      </c>
      <c r="P108" s="239" t="s">
        <v>375</v>
      </c>
      <c r="Q108" s="239">
        <v>22</v>
      </c>
      <c r="S108" s="239">
        <v>4</v>
      </c>
      <c r="T108" s="239">
        <v>0</v>
      </c>
      <c r="U108" s="239">
        <v>1</v>
      </c>
      <c r="V108" s="239">
        <v>4</v>
      </c>
      <c r="W108" s="239">
        <v>75</v>
      </c>
      <c r="X108" s="239">
        <v>2</v>
      </c>
      <c r="Y108" s="239">
        <v>4</v>
      </c>
      <c r="Z108" s="239">
        <v>1</v>
      </c>
      <c r="AA108" s="239">
        <v>1</v>
      </c>
      <c r="AB108" s="239">
        <v>2</v>
      </c>
      <c r="AC108" s="239">
        <v>98</v>
      </c>
      <c r="AD108" s="239" t="s">
        <v>2873</v>
      </c>
      <c r="AE108" s="239" t="s">
        <v>4088</v>
      </c>
      <c r="AF108" s="239" t="s">
        <v>3932</v>
      </c>
      <c r="AG108" s="239">
        <v>3</v>
      </c>
      <c r="AH108" s="239">
        <v>2</v>
      </c>
      <c r="AI108" s="239">
        <v>4</v>
      </c>
      <c r="AJ108" s="239">
        <v>2</v>
      </c>
      <c r="AK108" s="239">
        <v>21</v>
      </c>
      <c r="AL108" s="239">
        <v>16</v>
      </c>
      <c r="AM108" s="239" t="s">
        <v>374</v>
      </c>
      <c r="AN108" s="239">
        <v>10</v>
      </c>
      <c r="AO108" s="239">
        <v>3</v>
      </c>
      <c r="AP108" s="239">
        <v>18</v>
      </c>
      <c r="AS108" s="239">
        <v>7</v>
      </c>
      <c r="AT108" s="239">
        <v>98</v>
      </c>
      <c r="AU108" s="239">
        <v>30</v>
      </c>
      <c r="AV108" s="239">
        <v>10</v>
      </c>
      <c r="AW108" s="239">
        <v>20</v>
      </c>
      <c r="CT108" s="239">
        <v>447379</v>
      </c>
      <c r="CU108" s="239">
        <v>4975906</v>
      </c>
      <c r="CV108" s="239">
        <v>44.934636699999999</v>
      </c>
      <c r="CW108" s="239">
        <v>-93.666893299999998</v>
      </c>
      <c r="CX108" s="239" t="s">
        <v>379</v>
      </c>
      <c r="CY108" s="239" t="s">
        <v>4089</v>
      </c>
    </row>
    <row r="109" spans="1:103" x14ac:dyDescent="0.25">
      <c r="A109" s="239">
        <v>418563</v>
      </c>
      <c r="B109" s="239">
        <v>4</v>
      </c>
      <c r="C109" s="239">
        <v>110</v>
      </c>
      <c r="D109" s="239">
        <v>4.4720000000000004</v>
      </c>
      <c r="E109" s="239">
        <v>27</v>
      </c>
      <c r="F109" s="239" t="s">
        <v>2871</v>
      </c>
      <c r="H109" s="239" t="s">
        <v>374</v>
      </c>
      <c r="I109" s="239">
        <v>25</v>
      </c>
      <c r="K109" s="239" t="s">
        <v>4090</v>
      </c>
      <c r="M109" s="239">
        <v>1</v>
      </c>
      <c r="N109" s="239">
        <v>25</v>
      </c>
      <c r="O109" s="239">
        <v>2017</v>
      </c>
      <c r="P109" s="239" t="s">
        <v>375</v>
      </c>
      <c r="Q109" s="239">
        <v>8</v>
      </c>
      <c r="R109" s="239" t="s">
        <v>207</v>
      </c>
      <c r="S109" s="239">
        <v>5</v>
      </c>
      <c r="T109" s="239">
        <v>0</v>
      </c>
      <c r="U109" s="239">
        <v>2</v>
      </c>
      <c r="V109" s="239">
        <v>11</v>
      </c>
      <c r="W109" s="239">
        <v>10</v>
      </c>
      <c r="X109" s="239">
        <v>2</v>
      </c>
      <c r="Y109" s="239">
        <v>1</v>
      </c>
      <c r="Z109" s="239">
        <v>4</v>
      </c>
      <c r="AB109" s="239">
        <v>4</v>
      </c>
      <c r="AC109" s="239">
        <v>98</v>
      </c>
      <c r="AD109" s="239" t="s">
        <v>4070</v>
      </c>
      <c r="AF109" s="239" t="s">
        <v>3932</v>
      </c>
      <c r="AG109" s="239">
        <v>6</v>
      </c>
      <c r="AH109" s="239">
        <v>2</v>
      </c>
      <c r="AI109" s="239">
        <v>2</v>
      </c>
      <c r="AJ109" s="239">
        <v>2</v>
      </c>
      <c r="AK109" s="239">
        <v>21</v>
      </c>
      <c r="AL109" s="239">
        <v>30</v>
      </c>
      <c r="AM109" s="239" t="s">
        <v>384</v>
      </c>
      <c r="AN109" s="239">
        <v>5</v>
      </c>
      <c r="AO109" s="239">
        <v>99</v>
      </c>
      <c r="AS109" s="239">
        <v>12</v>
      </c>
      <c r="AT109" s="239">
        <v>98</v>
      </c>
      <c r="AU109" s="239">
        <v>30</v>
      </c>
      <c r="AV109" s="239">
        <v>13</v>
      </c>
      <c r="AW109" s="239">
        <v>21</v>
      </c>
      <c r="AX109" s="239">
        <v>2</v>
      </c>
      <c r="AY109" s="239">
        <v>2</v>
      </c>
      <c r="AZ109" s="239">
        <v>1</v>
      </c>
      <c r="BA109" s="239">
        <v>21</v>
      </c>
      <c r="BB109" s="239">
        <v>54</v>
      </c>
      <c r="BC109" s="239" t="s">
        <v>374</v>
      </c>
      <c r="BD109" s="239">
        <v>5</v>
      </c>
      <c r="BE109" s="239">
        <v>1</v>
      </c>
      <c r="BI109" s="239">
        <v>12</v>
      </c>
      <c r="BJ109" s="239">
        <v>98</v>
      </c>
      <c r="BK109" s="239">
        <v>30</v>
      </c>
      <c r="BL109" s="239">
        <v>12</v>
      </c>
      <c r="BM109" s="239">
        <v>21</v>
      </c>
      <c r="CT109" s="239">
        <v>447388.13137818599</v>
      </c>
      <c r="CU109" s="239">
        <v>4975916.0756323598</v>
      </c>
      <c r="CV109" s="239">
        <v>44.934730680000001</v>
      </c>
      <c r="CW109" s="239">
        <v>-93.666777089999997</v>
      </c>
      <c r="CX109" s="239" t="s">
        <v>379</v>
      </c>
      <c r="CY109" s="239" t="s">
        <v>4091</v>
      </c>
    </row>
    <row r="110" spans="1:103" x14ac:dyDescent="0.25">
      <c r="A110" s="239">
        <v>10839391</v>
      </c>
      <c r="B110" s="239">
        <v>4</v>
      </c>
      <c r="C110" s="239">
        <v>110</v>
      </c>
      <c r="D110" s="239">
        <v>4.4790000000000001</v>
      </c>
      <c r="E110" s="239">
        <v>27</v>
      </c>
      <c r="F110" s="239" t="s">
        <v>2871</v>
      </c>
      <c r="H110" s="239" t="s">
        <v>374</v>
      </c>
      <c r="I110" s="239">
        <v>25</v>
      </c>
      <c r="K110" s="239">
        <v>483187</v>
      </c>
      <c r="L110" s="239">
        <v>123440127</v>
      </c>
      <c r="M110" s="239">
        <v>12</v>
      </c>
      <c r="N110" s="239">
        <v>9</v>
      </c>
      <c r="O110" s="239">
        <v>2012</v>
      </c>
      <c r="P110" s="239" t="s">
        <v>389</v>
      </c>
      <c r="Q110" s="239">
        <v>8</v>
      </c>
      <c r="S110" s="239">
        <v>5</v>
      </c>
      <c r="T110" s="239">
        <v>0</v>
      </c>
      <c r="U110" s="239">
        <v>2</v>
      </c>
      <c r="V110" s="239">
        <v>90</v>
      </c>
      <c r="W110" s="239">
        <v>11</v>
      </c>
      <c r="X110" s="239">
        <v>2</v>
      </c>
      <c r="Y110" s="239">
        <v>1</v>
      </c>
      <c r="Z110" s="239">
        <v>4</v>
      </c>
      <c r="AA110" s="239">
        <v>4</v>
      </c>
      <c r="AB110" s="239">
        <v>3</v>
      </c>
      <c r="AC110" s="239">
        <v>98</v>
      </c>
      <c r="AD110" s="239" t="s">
        <v>4001</v>
      </c>
      <c r="AE110" s="239" t="s">
        <v>4092</v>
      </c>
      <c r="AF110" s="239" t="s">
        <v>3932</v>
      </c>
      <c r="AG110" s="239">
        <v>90</v>
      </c>
      <c r="AH110" s="239">
        <v>2</v>
      </c>
      <c r="AI110" s="239">
        <v>4</v>
      </c>
      <c r="AJ110" s="239">
        <v>5</v>
      </c>
      <c r="AK110" s="239">
        <v>26</v>
      </c>
      <c r="AL110" s="239">
        <v>43</v>
      </c>
      <c r="AM110" s="239" t="s">
        <v>384</v>
      </c>
      <c r="AN110" s="239">
        <v>5</v>
      </c>
      <c r="AS110" s="239">
        <v>7</v>
      </c>
      <c r="AT110" s="239">
        <v>98</v>
      </c>
      <c r="AU110" s="239">
        <v>30</v>
      </c>
      <c r="AV110" s="239">
        <v>10</v>
      </c>
      <c r="AW110" s="239">
        <v>21</v>
      </c>
      <c r="AX110" s="239">
        <v>0</v>
      </c>
      <c r="AY110" s="239">
        <v>3</v>
      </c>
      <c r="AZ110" s="239">
        <v>1</v>
      </c>
      <c r="BI110" s="239">
        <v>7</v>
      </c>
      <c r="BJ110" s="239">
        <v>98</v>
      </c>
      <c r="BK110" s="239">
        <v>30</v>
      </c>
      <c r="BL110" s="239">
        <v>10</v>
      </c>
      <c r="BM110" s="239">
        <v>21</v>
      </c>
      <c r="CT110" s="239">
        <v>447394</v>
      </c>
      <c r="CU110" s="239">
        <v>4975926</v>
      </c>
      <c r="CV110" s="239">
        <v>44.934824399999997</v>
      </c>
      <c r="CW110" s="239">
        <v>-93.666707099999996</v>
      </c>
      <c r="CX110" s="239" t="s">
        <v>379</v>
      </c>
      <c r="CY110" s="239" t="s">
        <v>4093</v>
      </c>
    </row>
    <row r="111" spans="1:103" x14ac:dyDescent="0.25">
      <c r="A111" s="239">
        <v>475515</v>
      </c>
      <c r="B111" s="239">
        <v>4</v>
      </c>
      <c r="C111" s="239">
        <v>110</v>
      </c>
      <c r="D111" s="239">
        <v>4.4850000000000003</v>
      </c>
      <c r="E111" s="239">
        <v>27</v>
      </c>
      <c r="F111" s="239" t="s">
        <v>2871</v>
      </c>
      <c r="H111" s="239" t="s">
        <v>374</v>
      </c>
      <c r="I111" s="239">
        <v>25</v>
      </c>
      <c r="K111" s="239">
        <v>17008244</v>
      </c>
      <c r="M111" s="239">
        <v>7</v>
      </c>
      <c r="N111" s="239">
        <v>8</v>
      </c>
      <c r="O111" s="239">
        <v>2017</v>
      </c>
      <c r="P111" s="239" t="s">
        <v>386</v>
      </c>
      <c r="Q111" s="239">
        <v>17</v>
      </c>
      <c r="R111" s="239" t="s">
        <v>512</v>
      </c>
      <c r="S111" s="239">
        <v>5</v>
      </c>
      <c r="T111" s="239">
        <v>0</v>
      </c>
      <c r="U111" s="239">
        <v>2</v>
      </c>
      <c r="V111" s="239">
        <v>10</v>
      </c>
      <c r="W111" s="239">
        <v>10</v>
      </c>
      <c r="X111" s="239">
        <v>2</v>
      </c>
      <c r="Y111" s="239">
        <v>1</v>
      </c>
      <c r="Z111" s="239">
        <v>1</v>
      </c>
      <c r="AB111" s="239">
        <v>1</v>
      </c>
      <c r="AC111" s="239">
        <v>98</v>
      </c>
      <c r="AD111" s="239" t="s">
        <v>4070</v>
      </c>
      <c r="AF111" s="239" t="s">
        <v>3932</v>
      </c>
      <c r="AG111" s="239">
        <v>5</v>
      </c>
      <c r="AH111" s="239">
        <v>2</v>
      </c>
      <c r="AI111" s="239">
        <v>2</v>
      </c>
      <c r="AJ111" s="239">
        <v>1</v>
      </c>
      <c r="AK111" s="239">
        <v>20</v>
      </c>
      <c r="AL111" s="239">
        <v>59</v>
      </c>
      <c r="AM111" s="239" t="s">
        <v>374</v>
      </c>
      <c r="AN111" s="239">
        <v>5</v>
      </c>
      <c r="AO111" s="239">
        <v>10</v>
      </c>
      <c r="AS111" s="239">
        <v>14</v>
      </c>
      <c r="AT111" s="239">
        <v>9</v>
      </c>
      <c r="AU111" s="239">
        <v>30</v>
      </c>
      <c r="AV111" s="239">
        <v>12</v>
      </c>
      <c r="AW111" s="239">
        <v>21</v>
      </c>
      <c r="AX111" s="239">
        <v>2</v>
      </c>
      <c r="AY111" s="239">
        <v>3</v>
      </c>
      <c r="AZ111" s="239">
        <v>1</v>
      </c>
      <c r="BA111" s="239">
        <v>21</v>
      </c>
      <c r="BB111" s="239">
        <v>20</v>
      </c>
      <c r="BC111" s="239" t="s">
        <v>374</v>
      </c>
      <c r="BD111" s="239">
        <v>5</v>
      </c>
      <c r="BE111" s="239">
        <v>1</v>
      </c>
      <c r="BI111" s="239">
        <v>14</v>
      </c>
      <c r="BJ111" s="239">
        <v>9</v>
      </c>
      <c r="BK111" s="239">
        <v>30</v>
      </c>
      <c r="BL111" s="239">
        <v>12</v>
      </c>
      <c r="BM111" s="239">
        <v>21</v>
      </c>
      <c r="CT111" s="239">
        <v>447403.98160519899</v>
      </c>
      <c r="CU111" s="239">
        <v>4975931.4793741005</v>
      </c>
      <c r="CV111" s="239">
        <v>44.934870510000003</v>
      </c>
      <c r="CW111" s="239">
        <v>-93.666577829999994</v>
      </c>
      <c r="CX111" s="239" t="s">
        <v>379</v>
      </c>
      <c r="CY111" s="239" t="s">
        <v>4094</v>
      </c>
    </row>
    <row r="112" spans="1:103" x14ac:dyDescent="0.25">
      <c r="A112" s="239">
        <v>10874960</v>
      </c>
      <c r="B112" s="239">
        <v>4</v>
      </c>
      <c r="C112" s="239">
        <v>110</v>
      </c>
      <c r="D112" s="239">
        <v>4.5490000000000004</v>
      </c>
      <c r="E112" s="239">
        <v>27</v>
      </c>
      <c r="F112" s="239" t="s">
        <v>2871</v>
      </c>
      <c r="H112" s="239" t="s">
        <v>374</v>
      </c>
      <c r="I112" s="239">
        <v>25</v>
      </c>
      <c r="K112" s="239" t="s">
        <v>4095</v>
      </c>
      <c r="L112" s="239">
        <v>131660055</v>
      </c>
      <c r="M112" s="239">
        <v>6</v>
      </c>
      <c r="N112" s="239">
        <v>15</v>
      </c>
      <c r="O112" s="239">
        <v>2013</v>
      </c>
      <c r="P112" s="239" t="s">
        <v>386</v>
      </c>
      <c r="Q112" s="239">
        <v>8</v>
      </c>
      <c r="S112" s="239">
        <v>5</v>
      </c>
      <c r="T112" s="239">
        <v>0</v>
      </c>
      <c r="U112" s="239">
        <v>2</v>
      </c>
      <c r="V112" s="239">
        <v>10</v>
      </c>
      <c r="W112" s="239">
        <v>11</v>
      </c>
      <c r="X112" s="239">
        <v>2</v>
      </c>
      <c r="Y112" s="239">
        <v>1</v>
      </c>
      <c r="Z112" s="239">
        <v>2</v>
      </c>
      <c r="AB112" s="239">
        <v>1</v>
      </c>
      <c r="AC112" s="239">
        <v>98</v>
      </c>
      <c r="AD112" s="239" t="s">
        <v>4070</v>
      </c>
      <c r="AE112" s="239" t="s">
        <v>4096</v>
      </c>
      <c r="AF112" s="239" t="s">
        <v>3932</v>
      </c>
      <c r="AG112" s="239">
        <v>5</v>
      </c>
      <c r="AH112" s="239">
        <v>2</v>
      </c>
      <c r="AI112" s="239">
        <v>3</v>
      </c>
      <c r="AJ112" s="239">
        <v>1</v>
      </c>
      <c r="AK112" s="239">
        <v>21</v>
      </c>
      <c r="AL112" s="239">
        <v>58</v>
      </c>
      <c r="AM112" s="239" t="s">
        <v>374</v>
      </c>
      <c r="AN112" s="239">
        <v>1</v>
      </c>
      <c r="AO112" s="239">
        <v>15</v>
      </c>
      <c r="AP112" s="239">
        <v>18</v>
      </c>
      <c r="AS112" s="239">
        <v>7</v>
      </c>
      <c r="AT112" s="239">
        <v>98</v>
      </c>
      <c r="AU112" s="239">
        <v>30</v>
      </c>
      <c r="AV112" s="239">
        <v>10</v>
      </c>
      <c r="AW112" s="239">
        <v>21</v>
      </c>
      <c r="AX112" s="239">
        <v>3</v>
      </c>
      <c r="AY112" s="239">
        <v>3</v>
      </c>
      <c r="AZ112" s="239">
        <v>1</v>
      </c>
      <c r="BA112" s="239">
        <v>1</v>
      </c>
      <c r="BB112" s="239">
        <v>40</v>
      </c>
      <c r="BC112" s="239" t="s">
        <v>374</v>
      </c>
      <c r="BD112" s="239">
        <v>5</v>
      </c>
      <c r="BE112" s="239">
        <v>1</v>
      </c>
      <c r="BI112" s="239">
        <v>7</v>
      </c>
      <c r="BJ112" s="239">
        <v>98</v>
      </c>
      <c r="BK112" s="239">
        <v>30</v>
      </c>
      <c r="BL112" s="239">
        <v>10</v>
      </c>
      <c r="BM112" s="239">
        <v>21</v>
      </c>
      <c r="CT112" s="239">
        <v>447412</v>
      </c>
      <c r="CU112" s="239">
        <v>4976036</v>
      </c>
      <c r="CV112" s="239">
        <v>44.935813699999997</v>
      </c>
      <c r="CW112" s="239">
        <v>-93.666490300000007</v>
      </c>
      <c r="CX112" s="239" t="s">
        <v>379</v>
      </c>
      <c r="CY112" s="239" t="s">
        <v>4097</v>
      </c>
    </row>
    <row r="113" spans="1:103" x14ac:dyDescent="0.25">
      <c r="A113" s="239">
        <v>341175</v>
      </c>
      <c r="B113" s="239">
        <v>4</v>
      </c>
      <c r="C113" s="239">
        <v>110</v>
      </c>
      <c r="D113" s="239">
        <v>4.5529999999999999</v>
      </c>
      <c r="E113" s="239">
        <v>27</v>
      </c>
      <c r="F113" s="239" t="s">
        <v>2871</v>
      </c>
      <c r="H113" s="239" t="s">
        <v>374</v>
      </c>
      <c r="I113" s="239">
        <v>25</v>
      </c>
      <c r="K113" s="239">
        <v>16003373</v>
      </c>
      <c r="M113" s="239">
        <v>4</v>
      </c>
      <c r="N113" s="239">
        <v>8</v>
      </c>
      <c r="O113" s="239">
        <v>2016</v>
      </c>
      <c r="P113" s="239" t="s">
        <v>383</v>
      </c>
      <c r="Q113" s="239">
        <v>5</v>
      </c>
      <c r="R113" s="239" t="s">
        <v>512</v>
      </c>
      <c r="S113" s="239">
        <v>5</v>
      </c>
      <c r="T113" s="239">
        <v>0</v>
      </c>
      <c r="U113" s="239">
        <v>2</v>
      </c>
      <c r="W113" s="239">
        <v>11</v>
      </c>
      <c r="X113" s="239">
        <v>4</v>
      </c>
      <c r="Y113" s="239">
        <v>4</v>
      </c>
      <c r="Z113" s="239">
        <v>1</v>
      </c>
      <c r="AB113" s="239">
        <v>1</v>
      </c>
      <c r="AC113" s="239">
        <v>98</v>
      </c>
      <c r="AD113" s="239" t="s">
        <v>4070</v>
      </c>
      <c r="AF113" s="239" t="s">
        <v>3932</v>
      </c>
      <c r="AG113" s="239">
        <v>90</v>
      </c>
      <c r="AH113" s="239">
        <v>2</v>
      </c>
      <c r="AI113" s="239">
        <v>3</v>
      </c>
      <c r="AJ113" s="239">
        <v>1</v>
      </c>
      <c r="AK113" s="239">
        <v>27</v>
      </c>
      <c r="AL113" s="239">
        <v>35</v>
      </c>
      <c r="AM113" s="239" t="s">
        <v>374</v>
      </c>
      <c r="AN113" s="239">
        <v>5</v>
      </c>
      <c r="AO113" s="239">
        <v>71</v>
      </c>
      <c r="AS113" s="239">
        <v>12</v>
      </c>
      <c r="AT113" s="239">
        <v>9</v>
      </c>
      <c r="AU113" s="239">
        <v>30</v>
      </c>
      <c r="AV113" s="239">
        <v>11</v>
      </c>
      <c r="AW113" s="239">
        <v>21</v>
      </c>
      <c r="AX113" s="239">
        <v>3</v>
      </c>
      <c r="AY113" s="239">
        <v>4</v>
      </c>
      <c r="AZ113" s="239">
        <v>1</v>
      </c>
      <c r="BA113" s="239">
        <v>20</v>
      </c>
      <c r="BI113" s="239">
        <v>12</v>
      </c>
      <c r="BJ113" s="239">
        <v>9</v>
      </c>
      <c r="BK113" s="239">
        <v>30</v>
      </c>
      <c r="BL113" s="239">
        <v>11</v>
      </c>
      <c r="BM113" s="239">
        <v>21</v>
      </c>
      <c r="CT113" s="239">
        <v>447414.546089874</v>
      </c>
      <c r="CU113" s="239">
        <v>4976042.3636067295</v>
      </c>
      <c r="CV113" s="239">
        <v>44.935869400000001</v>
      </c>
      <c r="CW113" s="239">
        <v>-93.666455490000004</v>
      </c>
      <c r="CX113" s="239" t="s">
        <v>379</v>
      </c>
      <c r="CY113" s="239" t="s">
        <v>4098</v>
      </c>
    </row>
    <row r="114" spans="1:103" x14ac:dyDescent="0.25">
      <c r="A114" s="239">
        <v>10796681</v>
      </c>
      <c r="B114" s="239">
        <v>4</v>
      </c>
      <c r="C114" s="239">
        <v>110</v>
      </c>
      <c r="D114" s="239">
        <v>4.5570000000000004</v>
      </c>
      <c r="E114" s="239">
        <v>27</v>
      </c>
      <c r="F114" s="239" t="s">
        <v>2871</v>
      </c>
      <c r="H114" s="239" t="s">
        <v>374</v>
      </c>
      <c r="I114" s="239">
        <v>25</v>
      </c>
      <c r="K114" s="239" t="s">
        <v>4099</v>
      </c>
      <c r="L114" s="239">
        <v>121410007</v>
      </c>
      <c r="M114" s="239">
        <v>5</v>
      </c>
      <c r="N114" s="239">
        <v>19</v>
      </c>
      <c r="O114" s="239">
        <v>2012</v>
      </c>
      <c r="P114" s="239" t="s">
        <v>386</v>
      </c>
      <c r="Q114" s="239">
        <v>23</v>
      </c>
      <c r="S114" s="239">
        <v>5</v>
      </c>
      <c r="T114" s="239">
        <v>0</v>
      </c>
      <c r="U114" s="239">
        <v>2</v>
      </c>
      <c r="V114" s="239">
        <v>3</v>
      </c>
      <c r="W114" s="239">
        <v>10</v>
      </c>
      <c r="X114" s="239">
        <v>2</v>
      </c>
      <c r="Y114" s="239">
        <v>4</v>
      </c>
      <c r="Z114" s="239">
        <v>2</v>
      </c>
      <c r="AA114" s="239">
        <v>3</v>
      </c>
      <c r="AB114" s="239">
        <v>2</v>
      </c>
      <c r="AC114" s="239">
        <v>98</v>
      </c>
      <c r="AD114" s="239" t="s">
        <v>4100</v>
      </c>
      <c r="AE114" s="239" t="s">
        <v>4101</v>
      </c>
      <c r="AF114" s="239" t="s">
        <v>3932</v>
      </c>
      <c r="AG114" s="239">
        <v>9</v>
      </c>
      <c r="AH114" s="239">
        <v>2</v>
      </c>
      <c r="AI114" s="239">
        <v>4</v>
      </c>
      <c r="AJ114" s="239">
        <v>2</v>
      </c>
      <c r="AK114" s="239">
        <v>6</v>
      </c>
      <c r="AL114" s="239">
        <v>43</v>
      </c>
      <c r="AM114" s="239" t="s">
        <v>374</v>
      </c>
      <c r="AN114" s="239">
        <v>5</v>
      </c>
      <c r="AO114" s="239">
        <v>15</v>
      </c>
      <c r="AS114" s="239">
        <v>7</v>
      </c>
      <c r="AT114" s="239">
        <v>98</v>
      </c>
      <c r="AU114" s="239">
        <v>30</v>
      </c>
      <c r="AV114" s="239">
        <v>11</v>
      </c>
      <c r="AW114" s="239">
        <v>21</v>
      </c>
      <c r="AX114" s="239">
        <v>2</v>
      </c>
      <c r="AY114" s="239">
        <v>4</v>
      </c>
      <c r="AZ114" s="239">
        <v>2</v>
      </c>
      <c r="BA114" s="239">
        <v>21</v>
      </c>
      <c r="BB114" s="239">
        <v>44</v>
      </c>
      <c r="BC114" s="239" t="s">
        <v>384</v>
      </c>
      <c r="BD114" s="239">
        <v>5</v>
      </c>
      <c r="BE114" s="239">
        <v>1</v>
      </c>
      <c r="BI114" s="239">
        <v>7</v>
      </c>
      <c r="BJ114" s="239">
        <v>98</v>
      </c>
      <c r="BK114" s="239">
        <v>30</v>
      </c>
      <c r="BL114" s="239">
        <v>11</v>
      </c>
      <c r="BM114" s="239">
        <v>21</v>
      </c>
      <c r="CT114" s="239">
        <v>447413</v>
      </c>
      <c r="CU114" s="239">
        <v>4976049</v>
      </c>
      <c r="CV114" s="239">
        <v>44.935926199999997</v>
      </c>
      <c r="CW114" s="239">
        <v>-93.666477599999993</v>
      </c>
      <c r="CX114" s="239" t="s">
        <v>379</v>
      </c>
      <c r="CY114" s="239" t="s">
        <v>4102</v>
      </c>
    </row>
    <row r="115" spans="1:103" x14ac:dyDescent="0.25">
      <c r="A115" s="239">
        <v>10705829</v>
      </c>
      <c r="B115" s="239">
        <v>4</v>
      </c>
      <c r="C115" s="239">
        <v>110</v>
      </c>
      <c r="D115" s="239">
        <v>4.5599999999999996</v>
      </c>
      <c r="E115" s="239">
        <v>27</v>
      </c>
      <c r="F115" s="239" t="s">
        <v>2871</v>
      </c>
      <c r="H115" s="239" t="s">
        <v>374</v>
      </c>
      <c r="I115" s="239">
        <v>25</v>
      </c>
      <c r="K115" s="239" t="s">
        <v>4103</v>
      </c>
      <c r="L115" s="239">
        <v>110040283</v>
      </c>
      <c r="M115" s="239">
        <v>1</v>
      </c>
      <c r="N115" s="239">
        <v>4</v>
      </c>
      <c r="O115" s="239">
        <v>2011</v>
      </c>
      <c r="P115" s="239" t="s">
        <v>391</v>
      </c>
      <c r="Q115" s="239">
        <v>15</v>
      </c>
      <c r="S115" s="239">
        <v>5</v>
      </c>
      <c r="T115" s="239">
        <v>0</v>
      </c>
      <c r="U115" s="239">
        <v>2</v>
      </c>
      <c r="V115" s="239">
        <v>6</v>
      </c>
      <c r="W115" s="239">
        <v>10</v>
      </c>
      <c r="X115" s="239">
        <v>4</v>
      </c>
      <c r="Y115" s="239">
        <v>1</v>
      </c>
      <c r="Z115" s="239">
        <v>1</v>
      </c>
      <c r="AB115" s="239">
        <v>2</v>
      </c>
      <c r="AC115" s="239">
        <v>98</v>
      </c>
      <c r="AD115" s="239" t="s">
        <v>4104</v>
      </c>
      <c r="AE115" s="239" t="s">
        <v>4101</v>
      </c>
      <c r="AF115" s="239" t="s">
        <v>3932</v>
      </c>
      <c r="AG115" s="239">
        <v>90</v>
      </c>
      <c r="AH115" s="239">
        <v>2</v>
      </c>
      <c r="AI115" s="239">
        <v>2</v>
      </c>
      <c r="AJ115" s="239">
        <v>1</v>
      </c>
      <c r="AK115" s="239">
        <v>21</v>
      </c>
      <c r="AL115" s="239">
        <v>20</v>
      </c>
      <c r="AM115" s="239" t="s">
        <v>374</v>
      </c>
      <c r="AN115" s="239">
        <v>5</v>
      </c>
      <c r="AO115" s="239">
        <v>2</v>
      </c>
      <c r="AP115" s="239">
        <v>7</v>
      </c>
      <c r="AS115" s="239">
        <v>7</v>
      </c>
      <c r="AT115" s="239">
        <v>98</v>
      </c>
      <c r="AU115" s="239">
        <v>30</v>
      </c>
      <c r="AV115" s="239">
        <v>11</v>
      </c>
      <c r="AW115" s="239">
        <v>21</v>
      </c>
      <c r="AX115" s="239">
        <v>2</v>
      </c>
      <c r="AY115" s="239">
        <v>1</v>
      </c>
      <c r="AZ115" s="239">
        <v>3</v>
      </c>
      <c r="BA115" s="239">
        <v>23</v>
      </c>
      <c r="BB115" s="239">
        <v>54</v>
      </c>
      <c r="BC115" s="239" t="s">
        <v>374</v>
      </c>
      <c r="BD115" s="239">
        <v>5</v>
      </c>
      <c r="BE115" s="239">
        <v>1</v>
      </c>
      <c r="BI115" s="239">
        <v>7</v>
      </c>
      <c r="BJ115" s="239">
        <v>98</v>
      </c>
      <c r="BK115" s="239">
        <v>30</v>
      </c>
      <c r="BL115" s="239">
        <v>11</v>
      </c>
      <c r="BM115" s="239">
        <v>21</v>
      </c>
      <c r="CT115" s="239">
        <v>447413</v>
      </c>
      <c r="CU115" s="239">
        <v>4976054</v>
      </c>
      <c r="CV115" s="239">
        <v>44.935972399999997</v>
      </c>
      <c r="CW115" s="239">
        <v>-93.666472200000001</v>
      </c>
      <c r="CX115" s="239" t="s">
        <v>379</v>
      </c>
      <c r="CY115" s="239" t="s">
        <v>4105</v>
      </c>
    </row>
    <row r="116" spans="1:103" x14ac:dyDescent="0.25">
      <c r="A116" s="239">
        <v>10716660</v>
      </c>
      <c r="B116" s="239">
        <v>4</v>
      </c>
      <c r="C116" s="239">
        <v>110</v>
      </c>
      <c r="D116" s="239">
        <v>4.5599999999999996</v>
      </c>
      <c r="E116" s="239">
        <v>27</v>
      </c>
      <c r="F116" s="239" t="s">
        <v>2871</v>
      </c>
      <c r="H116" s="239" t="s">
        <v>374</v>
      </c>
      <c r="I116" s="239">
        <v>25</v>
      </c>
      <c r="K116" s="239">
        <v>11445</v>
      </c>
      <c r="L116" s="239">
        <v>110580180</v>
      </c>
      <c r="M116" s="239">
        <v>2</v>
      </c>
      <c r="N116" s="239">
        <v>26</v>
      </c>
      <c r="O116" s="239">
        <v>2011</v>
      </c>
      <c r="P116" s="239" t="s">
        <v>386</v>
      </c>
      <c r="Q116" s="239">
        <v>18</v>
      </c>
      <c r="R116" s="239" t="s">
        <v>512</v>
      </c>
      <c r="S116" s="239">
        <v>5</v>
      </c>
      <c r="T116" s="239">
        <v>0</v>
      </c>
      <c r="U116" s="239">
        <v>1</v>
      </c>
      <c r="V116" s="239">
        <v>1</v>
      </c>
      <c r="W116" s="239">
        <v>11</v>
      </c>
      <c r="X116" s="239">
        <v>2</v>
      </c>
      <c r="Y116" s="239">
        <v>4</v>
      </c>
      <c r="Z116" s="239">
        <v>1</v>
      </c>
      <c r="AB116" s="239">
        <v>3</v>
      </c>
      <c r="AC116" s="239">
        <v>98</v>
      </c>
      <c r="AD116" s="239" t="s">
        <v>4106</v>
      </c>
      <c r="AE116" s="239" t="s">
        <v>4092</v>
      </c>
      <c r="AF116" s="239" t="s">
        <v>3932</v>
      </c>
      <c r="AG116" s="239">
        <v>4</v>
      </c>
      <c r="AH116" s="239">
        <v>2</v>
      </c>
      <c r="AI116" s="239">
        <v>1</v>
      </c>
      <c r="AJ116" s="239">
        <v>1</v>
      </c>
      <c r="AK116" s="239">
        <v>21</v>
      </c>
      <c r="AL116" s="239">
        <v>45</v>
      </c>
      <c r="AM116" s="239" t="s">
        <v>384</v>
      </c>
      <c r="AN116" s="239">
        <v>1</v>
      </c>
      <c r="AO116" s="239">
        <v>18</v>
      </c>
      <c r="AS116" s="239">
        <v>7</v>
      </c>
      <c r="AT116" s="239">
        <v>98</v>
      </c>
      <c r="AU116" s="239">
        <v>30</v>
      </c>
      <c r="AV116" s="239">
        <v>10</v>
      </c>
      <c r="AW116" s="239">
        <v>21</v>
      </c>
      <c r="AX116" s="239">
        <v>3</v>
      </c>
      <c r="AY116" s="239">
        <v>2</v>
      </c>
      <c r="AZ116" s="239">
        <v>1</v>
      </c>
      <c r="BA116" s="239">
        <v>1</v>
      </c>
      <c r="BE116" s="239">
        <v>1</v>
      </c>
      <c r="BI116" s="239">
        <v>7</v>
      </c>
      <c r="BJ116" s="239">
        <v>98</v>
      </c>
      <c r="BK116" s="239">
        <v>30</v>
      </c>
      <c r="BL116" s="239">
        <v>10</v>
      </c>
      <c r="BM116" s="239">
        <v>21</v>
      </c>
      <c r="CT116" s="239">
        <v>447413</v>
      </c>
      <c r="CU116" s="239">
        <v>4976054</v>
      </c>
      <c r="CV116" s="239">
        <v>44.935972399999997</v>
      </c>
      <c r="CW116" s="239">
        <v>-93.666472200000001</v>
      </c>
      <c r="CX116" s="239" t="s">
        <v>379</v>
      </c>
      <c r="CY116" s="239" t="s">
        <v>4107</v>
      </c>
    </row>
    <row r="117" spans="1:103" x14ac:dyDescent="0.25">
      <c r="A117" s="239">
        <v>11052402</v>
      </c>
      <c r="B117" s="239">
        <v>4</v>
      </c>
      <c r="C117" s="239">
        <v>110</v>
      </c>
      <c r="D117" s="239">
        <v>4.5599999999999996</v>
      </c>
      <c r="E117" s="239">
        <v>27</v>
      </c>
      <c r="F117" s="239" t="s">
        <v>2871</v>
      </c>
      <c r="H117" s="239" t="s">
        <v>374</v>
      </c>
      <c r="I117" s="239">
        <v>25</v>
      </c>
      <c r="K117" s="239">
        <v>15008314</v>
      </c>
      <c r="L117" s="239">
        <v>152000135</v>
      </c>
      <c r="M117" s="239">
        <v>7</v>
      </c>
      <c r="N117" s="239">
        <v>19</v>
      </c>
      <c r="O117" s="239">
        <v>2015</v>
      </c>
      <c r="P117" s="239" t="s">
        <v>389</v>
      </c>
      <c r="Q117" s="239">
        <v>16</v>
      </c>
      <c r="S117" s="239">
        <v>5</v>
      </c>
      <c r="T117" s="239">
        <v>0</v>
      </c>
      <c r="U117" s="239">
        <v>2</v>
      </c>
      <c r="V117" s="239">
        <v>5</v>
      </c>
      <c r="W117" s="239">
        <v>10</v>
      </c>
      <c r="X117" s="239">
        <v>4</v>
      </c>
      <c r="Y117" s="239">
        <v>1</v>
      </c>
      <c r="Z117" s="239">
        <v>1</v>
      </c>
      <c r="AA117" s="239">
        <v>1</v>
      </c>
      <c r="AB117" s="239">
        <v>1</v>
      </c>
      <c r="AC117" s="239">
        <v>98</v>
      </c>
      <c r="AD117" s="239" t="s">
        <v>4070</v>
      </c>
      <c r="AE117" s="239" t="s">
        <v>4096</v>
      </c>
      <c r="AF117" s="239" t="s">
        <v>3932</v>
      </c>
      <c r="AG117" s="239">
        <v>10</v>
      </c>
      <c r="AH117" s="239">
        <v>2</v>
      </c>
      <c r="AI117" s="239">
        <v>2</v>
      </c>
      <c r="AJ117" s="239">
        <v>4</v>
      </c>
      <c r="AK117" s="239">
        <v>24</v>
      </c>
      <c r="AL117" s="239">
        <v>22</v>
      </c>
      <c r="AM117" s="239" t="s">
        <v>384</v>
      </c>
      <c r="AN117" s="239">
        <v>5</v>
      </c>
      <c r="AO117" s="239">
        <v>15</v>
      </c>
      <c r="AP117" s="239">
        <v>1</v>
      </c>
      <c r="AS117" s="239">
        <v>7</v>
      </c>
      <c r="AT117" s="239">
        <v>2</v>
      </c>
      <c r="AU117" s="239">
        <v>35</v>
      </c>
      <c r="AV117" s="239">
        <v>11</v>
      </c>
      <c r="AW117" s="239">
        <v>21</v>
      </c>
      <c r="AX117" s="239">
        <v>2</v>
      </c>
      <c r="AY117" s="239">
        <v>2</v>
      </c>
      <c r="AZ117" s="239">
        <v>1</v>
      </c>
      <c r="BA117" s="239">
        <v>21</v>
      </c>
      <c r="BB117" s="239">
        <v>27</v>
      </c>
      <c r="BC117" s="239" t="s">
        <v>384</v>
      </c>
      <c r="BD117" s="239">
        <v>5</v>
      </c>
      <c r="BE117" s="239">
        <v>1</v>
      </c>
      <c r="BF117" s="239">
        <v>1</v>
      </c>
      <c r="BI117" s="239">
        <v>7</v>
      </c>
      <c r="BJ117" s="239">
        <v>2</v>
      </c>
      <c r="BK117" s="239">
        <v>35</v>
      </c>
      <c r="BL117" s="239">
        <v>11</v>
      </c>
      <c r="BM117" s="239">
        <v>21</v>
      </c>
      <c r="CT117" s="239">
        <v>447413</v>
      </c>
      <c r="CU117" s="239">
        <v>4976054</v>
      </c>
      <c r="CV117" s="239">
        <v>44.935972399999997</v>
      </c>
      <c r="CW117" s="239">
        <v>-93.666472200000001</v>
      </c>
      <c r="CX117" s="239" t="s">
        <v>379</v>
      </c>
      <c r="CY117" s="239" t="s">
        <v>4108</v>
      </c>
    </row>
    <row r="118" spans="1:103" x14ac:dyDescent="0.25">
      <c r="A118" s="239">
        <v>844433</v>
      </c>
      <c r="B118" s="239">
        <v>4</v>
      </c>
      <c r="C118" s="239">
        <v>110</v>
      </c>
      <c r="D118" s="239">
        <v>4.5609999999999999</v>
      </c>
      <c r="E118" s="239">
        <v>27</v>
      </c>
      <c r="F118" s="239" t="s">
        <v>2871</v>
      </c>
      <c r="H118" s="239" t="s">
        <v>374</v>
      </c>
      <c r="I118" s="239">
        <v>25</v>
      </c>
      <c r="K118" s="239">
        <v>20007725</v>
      </c>
      <c r="L118" s="239">
        <v>202780064</v>
      </c>
      <c r="M118" s="239">
        <v>10</v>
      </c>
      <c r="N118" s="239">
        <v>4</v>
      </c>
      <c r="O118" s="239">
        <v>2020</v>
      </c>
      <c r="P118" s="239" t="s">
        <v>389</v>
      </c>
      <c r="Q118" s="239">
        <v>18</v>
      </c>
      <c r="S118" s="239">
        <v>4</v>
      </c>
      <c r="T118" s="239">
        <v>0</v>
      </c>
      <c r="U118" s="239">
        <v>2</v>
      </c>
      <c r="V118" s="239">
        <v>5</v>
      </c>
      <c r="W118" s="239">
        <v>10</v>
      </c>
      <c r="X118" s="239">
        <v>10</v>
      </c>
      <c r="Y118" s="239">
        <v>1</v>
      </c>
      <c r="Z118" s="239">
        <v>1</v>
      </c>
      <c r="AB118" s="239">
        <v>1</v>
      </c>
      <c r="AC118" s="239">
        <v>98</v>
      </c>
      <c r="AD118" s="239" t="s">
        <v>4070</v>
      </c>
      <c r="AF118" s="239" t="s">
        <v>3932</v>
      </c>
      <c r="AG118" s="239">
        <v>10</v>
      </c>
      <c r="AH118" s="239">
        <v>2</v>
      </c>
      <c r="AI118" s="239">
        <v>4</v>
      </c>
      <c r="AJ118" s="239">
        <v>1</v>
      </c>
      <c r="AK118" s="239">
        <v>21</v>
      </c>
      <c r="AL118" s="239">
        <v>24</v>
      </c>
      <c r="AM118" s="239" t="s">
        <v>384</v>
      </c>
      <c r="AN118" s="239">
        <v>5</v>
      </c>
      <c r="AO118" s="239">
        <v>1</v>
      </c>
      <c r="AS118" s="239">
        <v>12</v>
      </c>
      <c r="AT118" s="239">
        <v>9</v>
      </c>
      <c r="AU118" s="239">
        <v>30</v>
      </c>
      <c r="AV118" s="239">
        <v>11</v>
      </c>
      <c r="AW118" s="239">
        <v>21</v>
      </c>
      <c r="AX118" s="239">
        <v>2</v>
      </c>
      <c r="AY118" s="239">
        <v>4</v>
      </c>
      <c r="AZ118" s="239">
        <v>3</v>
      </c>
      <c r="BA118" s="239">
        <v>90</v>
      </c>
      <c r="BB118" s="239">
        <v>16</v>
      </c>
      <c r="BC118" s="239" t="s">
        <v>384</v>
      </c>
      <c r="BD118" s="239">
        <v>5</v>
      </c>
      <c r="BE118" s="239">
        <v>2</v>
      </c>
      <c r="BI118" s="239">
        <v>12</v>
      </c>
      <c r="BJ118" s="239">
        <v>99</v>
      </c>
      <c r="BK118" s="239">
        <v>30</v>
      </c>
      <c r="BL118" s="239">
        <v>11</v>
      </c>
      <c r="BM118" s="239">
        <v>21</v>
      </c>
      <c r="CT118" s="239">
        <v>447412.97745652398</v>
      </c>
      <c r="CU118" s="239">
        <v>4976055.9396294802</v>
      </c>
      <c r="CV118" s="239">
        <v>44.935991489999999</v>
      </c>
      <c r="CW118" s="239">
        <v>-93.666476779999996</v>
      </c>
      <c r="CX118" s="239" t="s">
        <v>379</v>
      </c>
      <c r="CY118" s="239" t="s">
        <v>4109</v>
      </c>
    </row>
    <row r="119" spans="1:103" x14ac:dyDescent="0.25">
      <c r="A119" s="239">
        <v>10748687</v>
      </c>
      <c r="B119" s="239">
        <v>4</v>
      </c>
      <c r="C119" s="239">
        <v>110</v>
      </c>
      <c r="D119" s="239">
        <v>4.5679999999999996</v>
      </c>
      <c r="E119" s="239">
        <v>27</v>
      </c>
      <c r="F119" s="239" t="s">
        <v>2871</v>
      </c>
      <c r="H119" s="239" t="s">
        <v>374</v>
      </c>
      <c r="I119" s="239">
        <v>25</v>
      </c>
      <c r="K119" s="239">
        <v>112726</v>
      </c>
      <c r="L119" s="239">
        <v>112810183</v>
      </c>
      <c r="M119" s="239">
        <v>10</v>
      </c>
      <c r="N119" s="239">
        <v>7</v>
      </c>
      <c r="O119" s="239">
        <v>2011</v>
      </c>
      <c r="P119" s="239" t="s">
        <v>383</v>
      </c>
      <c r="Q119" s="239">
        <v>17</v>
      </c>
      <c r="R119" s="239" t="s">
        <v>207</v>
      </c>
      <c r="S119" s="239">
        <v>3</v>
      </c>
      <c r="T119" s="239">
        <v>0</v>
      </c>
      <c r="U119" s="239">
        <v>1</v>
      </c>
      <c r="V119" s="239">
        <v>5</v>
      </c>
      <c r="W119" s="239">
        <v>9</v>
      </c>
      <c r="X119" s="239">
        <v>2</v>
      </c>
      <c r="Y119" s="239">
        <v>1</v>
      </c>
      <c r="Z119" s="239">
        <v>1</v>
      </c>
      <c r="AA119" s="239">
        <v>8</v>
      </c>
      <c r="AB119" s="239">
        <v>1</v>
      </c>
      <c r="AC119" s="239">
        <v>98</v>
      </c>
      <c r="AD119" s="239" t="s">
        <v>4106</v>
      </c>
      <c r="AE119" s="239" t="s">
        <v>4101</v>
      </c>
      <c r="AF119" s="239" t="s">
        <v>3932</v>
      </c>
      <c r="AG119" s="239">
        <v>2</v>
      </c>
      <c r="AH119" s="239">
        <v>2</v>
      </c>
      <c r="AI119" s="239">
        <v>2</v>
      </c>
      <c r="AJ119" s="239">
        <v>2</v>
      </c>
      <c r="AK119" s="239">
        <v>21</v>
      </c>
      <c r="AL119" s="239">
        <v>19</v>
      </c>
      <c r="AM119" s="239" t="s">
        <v>374</v>
      </c>
      <c r="AN119" s="239">
        <v>5</v>
      </c>
      <c r="AO119" s="239">
        <v>2</v>
      </c>
      <c r="AP119" s="239">
        <v>15</v>
      </c>
      <c r="AS119" s="239">
        <v>4</v>
      </c>
      <c r="AT119" s="239">
        <v>98</v>
      </c>
      <c r="AU119" s="239">
        <v>30</v>
      </c>
      <c r="AV119" s="239">
        <v>11</v>
      </c>
      <c r="AW119" s="239">
        <v>21</v>
      </c>
      <c r="AX119" s="239">
        <v>6</v>
      </c>
      <c r="AY119" s="239">
        <v>62</v>
      </c>
      <c r="AZ119" s="239">
        <v>3</v>
      </c>
      <c r="BB119" s="239">
        <v>22</v>
      </c>
      <c r="BC119" s="239" t="s">
        <v>384</v>
      </c>
      <c r="BD119" s="239">
        <v>5</v>
      </c>
      <c r="BE119" s="239">
        <v>1</v>
      </c>
      <c r="BG119" s="239">
        <v>5</v>
      </c>
      <c r="BI119" s="239">
        <v>4</v>
      </c>
      <c r="BJ119" s="239">
        <v>98</v>
      </c>
      <c r="BK119" s="239">
        <v>30</v>
      </c>
      <c r="BL119" s="239">
        <v>11</v>
      </c>
      <c r="BM119" s="239">
        <v>21</v>
      </c>
      <c r="CT119" s="239">
        <v>447414</v>
      </c>
      <c r="CU119" s="239">
        <v>4976066</v>
      </c>
      <c r="CV119" s="239">
        <v>44.936083799999999</v>
      </c>
      <c r="CW119" s="239">
        <v>-93.666461299999995</v>
      </c>
      <c r="CX119" s="239" t="s">
        <v>379</v>
      </c>
      <c r="CY119" s="239" t="s">
        <v>4110</v>
      </c>
    </row>
    <row r="120" spans="1:103" x14ac:dyDescent="0.25">
      <c r="A120" s="239">
        <v>351859</v>
      </c>
      <c r="B120" s="239">
        <v>4</v>
      </c>
      <c r="C120" s="239">
        <v>110</v>
      </c>
      <c r="D120" s="239">
        <v>4.58</v>
      </c>
      <c r="E120" s="239">
        <v>27</v>
      </c>
      <c r="F120" s="239" t="s">
        <v>2871</v>
      </c>
      <c r="H120" s="239" t="s">
        <v>374</v>
      </c>
      <c r="I120" s="239">
        <v>25</v>
      </c>
      <c r="K120" s="239" t="s">
        <v>4111</v>
      </c>
      <c r="M120" s="239">
        <v>5</v>
      </c>
      <c r="N120" s="239">
        <v>26</v>
      </c>
      <c r="O120" s="239">
        <v>2016</v>
      </c>
      <c r="P120" s="239" t="s">
        <v>416</v>
      </c>
      <c r="Q120" s="239">
        <v>12</v>
      </c>
      <c r="R120" s="239" t="s">
        <v>393</v>
      </c>
      <c r="S120" s="239">
        <v>5</v>
      </c>
      <c r="T120" s="239">
        <v>0</v>
      </c>
      <c r="U120" s="239">
        <v>2</v>
      </c>
      <c r="W120" s="239">
        <v>11</v>
      </c>
      <c r="X120" s="239">
        <v>2</v>
      </c>
      <c r="Y120" s="239">
        <v>1</v>
      </c>
      <c r="Z120" s="239">
        <v>1</v>
      </c>
      <c r="AB120" s="239">
        <v>1</v>
      </c>
      <c r="AC120" s="239">
        <v>98</v>
      </c>
      <c r="AD120" s="239" t="s">
        <v>4070</v>
      </c>
      <c r="AF120" s="239" t="s">
        <v>3932</v>
      </c>
      <c r="AG120" s="239">
        <v>90</v>
      </c>
      <c r="AH120" s="239">
        <v>2</v>
      </c>
      <c r="AI120" s="239">
        <v>2</v>
      </c>
      <c r="AJ120" s="239">
        <v>2</v>
      </c>
      <c r="AK120" s="239">
        <v>33</v>
      </c>
      <c r="AL120" s="239">
        <v>54</v>
      </c>
      <c r="AM120" s="239" t="s">
        <v>384</v>
      </c>
      <c r="AN120" s="239">
        <v>5</v>
      </c>
      <c r="AO120" s="239">
        <v>11</v>
      </c>
      <c r="AS120" s="239">
        <v>90</v>
      </c>
      <c r="AT120" s="239">
        <v>9</v>
      </c>
      <c r="AU120" s="239">
        <v>15</v>
      </c>
      <c r="AV120" s="239">
        <v>11</v>
      </c>
      <c r="AW120" s="239">
        <v>21</v>
      </c>
      <c r="AX120" s="239">
        <v>3</v>
      </c>
      <c r="AY120" s="239">
        <v>2</v>
      </c>
      <c r="AZ120" s="239">
        <v>2</v>
      </c>
      <c r="BA120" s="239">
        <v>20</v>
      </c>
      <c r="BI120" s="239">
        <v>90</v>
      </c>
      <c r="BJ120" s="239">
        <v>9</v>
      </c>
      <c r="BK120" s="239">
        <v>15</v>
      </c>
      <c r="BL120" s="239">
        <v>11</v>
      </c>
      <c r="BM120" s="239">
        <v>21</v>
      </c>
      <c r="CT120" s="239">
        <v>447415.49591248803</v>
      </c>
      <c r="CU120" s="239">
        <v>4976085.8694193102</v>
      </c>
      <c r="CV120" s="239">
        <v>44.936261090000002</v>
      </c>
      <c r="CW120" s="239">
        <v>-93.666447980000001</v>
      </c>
      <c r="CX120" s="239" t="s">
        <v>379</v>
      </c>
      <c r="CY120" s="239" t="s">
        <v>4112</v>
      </c>
    </row>
    <row r="121" spans="1:103" x14ac:dyDescent="0.25">
      <c r="A121" s="239">
        <v>10906672</v>
      </c>
      <c r="B121" s="239">
        <v>4</v>
      </c>
      <c r="C121" s="239">
        <v>110</v>
      </c>
      <c r="D121" s="239">
        <v>4.6120000000000001</v>
      </c>
      <c r="E121" s="239">
        <v>27</v>
      </c>
      <c r="F121" s="239" t="s">
        <v>2871</v>
      </c>
      <c r="H121" s="239" t="s">
        <v>374</v>
      </c>
      <c r="I121" s="239">
        <v>25</v>
      </c>
      <c r="K121" s="239">
        <v>13015756</v>
      </c>
      <c r="L121" s="239">
        <v>133180164</v>
      </c>
      <c r="M121" s="239">
        <v>11</v>
      </c>
      <c r="N121" s="239">
        <v>14</v>
      </c>
      <c r="O121" s="239">
        <v>2013</v>
      </c>
      <c r="P121" s="239" t="s">
        <v>416</v>
      </c>
      <c r="Q121" s="239">
        <v>18</v>
      </c>
      <c r="R121" s="239" t="s">
        <v>512</v>
      </c>
      <c r="S121" s="239">
        <v>5</v>
      </c>
      <c r="T121" s="239">
        <v>0</v>
      </c>
      <c r="U121" s="239">
        <v>2</v>
      </c>
      <c r="V121" s="239">
        <v>10</v>
      </c>
      <c r="W121" s="239">
        <v>10</v>
      </c>
      <c r="X121" s="239">
        <v>2</v>
      </c>
      <c r="Y121" s="239">
        <v>4</v>
      </c>
      <c r="Z121" s="239">
        <v>1</v>
      </c>
      <c r="AB121" s="239">
        <v>1</v>
      </c>
      <c r="AC121" s="239">
        <v>98</v>
      </c>
      <c r="AD121" s="239" t="s">
        <v>4106</v>
      </c>
      <c r="AE121" s="239" t="s">
        <v>3016</v>
      </c>
      <c r="AF121" s="239" t="s">
        <v>3932</v>
      </c>
      <c r="AG121" s="239">
        <v>5</v>
      </c>
      <c r="AH121" s="239">
        <v>2</v>
      </c>
      <c r="AI121" s="239">
        <v>2</v>
      </c>
      <c r="AJ121" s="239">
        <v>1</v>
      </c>
      <c r="AK121" s="239">
        <v>28</v>
      </c>
      <c r="AL121" s="239">
        <v>20</v>
      </c>
      <c r="AM121" s="239" t="s">
        <v>374</v>
      </c>
      <c r="AN121" s="239">
        <v>5</v>
      </c>
      <c r="AO121" s="239">
        <v>8</v>
      </c>
      <c r="AS121" s="239">
        <v>4</v>
      </c>
      <c r="AT121" s="239">
        <v>98</v>
      </c>
      <c r="AU121" s="239">
        <v>30</v>
      </c>
      <c r="AV121" s="239">
        <v>11</v>
      </c>
      <c r="AW121" s="239">
        <v>21</v>
      </c>
      <c r="AX121" s="239">
        <v>2</v>
      </c>
      <c r="AY121" s="239">
        <v>4</v>
      </c>
      <c r="AZ121" s="239">
        <v>1</v>
      </c>
      <c r="BA121" s="239">
        <v>21</v>
      </c>
      <c r="BB121" s="239">
        <v>42</v>
      </c>
      <c r="BC121" s="239" t="s">
        <v>374</v>
      </c>
      <c r="BD121" s="239">
        <v>5</v>
      </c>
      <c r="BE121" s="239">
        <v>1</v>
      </c>
      <c r="BI121" s="239">
        <v>4</v>
      </c>
      <c r="BJ121" s="239">
        <v>98</v>
      </c>
      <c r="BK121" s="239">
        <v>30</v>
      </c>
      <c r="BL121" s="239">
        <v>11</v>
      </c>
      <c r="BM121" s="239">
        <v>21</v>
      </c>
      <c r="CT121" s="239">
        <v>447420</v>
      </c>
      <c r="CU121" s="239">
        <v>4976136</v>
      </c>
      <c r="CV121" s="239">
        <v>44.936715499999998</v>
      </c>
      <c r="CW121" s="239">
        <v>-93.666399499999997</v>
      </c>
      <c r="CX121" s="239" t="s">
        <v>379</v>
      </c>
      <c r="CY121" s="239" t="s">
        <v>4113</v>
      </c>
    </row>
    <row r="122" spans="1:103" x14ac:dyDescent="0.25">
      <c r="A122" s="239">
        <v>10995190</v>
      </c>
      <c r="B122" s="239">
        <v>4</v>
      </c>
      <c r="C122" s="239">
        <v>110</v>
      </c>
      <c r="D122" s="239">
        <v>4.6120000000000001</v>
      </c>
      <c r="E122" s="239">
        <v>27</v>
      </c>
      <c r="F122" s="239" t="s">
        <v>2871</v>
      </c>
      <c r="H122" s="239" t="s">
        <v>374</v>
      </c>
      <c r="I122" s="239">
        <v>25</v>
      </c>
      <c r="K122" s="239" t="s">
        <v>4114</v>
      </c>
      <c r="L122" s="239">
        <v>143160182</v>
      </c>
      <c r="M122" s="239">
        <v>11</v>
      </c>
      <c r="N122" s="239">
        <v>12</v>
      </c>
      <c r="O122" s="239">
        <v>2014</v>
      </c>
      <c r="P122" s="239" t="s">
        <v>375</v>
      </c>
      <c r="Q122" s="239">
        <v>17</v>
      </c>
      <c r="S122" s="239">
        <v>5</v>
      </c>
      <c r="T122" s="239">
        <v>0</v>
      </c>
      <c r="U122" s="239">
        <v>1</v>
      </c>
      <c r="V122" s="239">
        <v>8</v>
      </c>
      <c r="W122" s="239">
        <v>16</v>
      </c>
      <c r="X122" s="239">
        <v>2</v>
      </c>
      <c r="Y122" s="239">
        <v>4</v>
      </c>
      <c r="Z122" s="239">
        <v>2</v>
      </c>
      <c r="AA122" s="239">
        <v>4</v>
      </c>
      <c r="AB122" s="239">
        <v>5</v>
      </c>
      <c r="AC122" s="239">
        <v>98</v>
      </c>
      <c r="AD122" s="239" t="s">
        <v>4115</v>
      </c>
      <c r="AE122" s="239" t="s">
        <v>4096</v>
      </c>
      <c r="AF122" s="239" t="s">
        <v>3932</v>
      </c>
      <c r="AG122" s="239">
        <v>4</v>
      </c>
      <c r="AH122" s="239">
        <v>2</v>
      </c>
      <c r="AI122" s="239">
        <v>2</v>
      </c>
      <c r="AJ122" s="239">
        <v>2</v>
      </c>
      <c r="AK122" s="239">
        <v>21</v>
      </c>
      <c r="AL122" s="239">
        <v>57</v>
      </c>
      <c r="AM122" s="239" t="s">
        <v>384</v>
      </c>
      <c r="AN122" s="239">
        <v>5</v>
      </c>
      <c r="AO122" s="239">
        <v>1</v>
      </c>
      <c r="AP122" s="239">
        <v>1</v>
      </c>
      <c r="AS122" s="239">
        <v>7</v>
      </c>
      <c r="AT122" s="239">
        <v>98</v>
      </c>
      <c r="AU122" s="239">
        <v>35</v>
      </c>
      <c r="AV122" s="239">
        <v>11</v>
      </c>
      <c r="AW122" s="239">
        <v>21</v>
      </c>
      <c r="CT122" s="239">
        <v>447420</v>
      </c>
      <c r="CU122" s="239">
        <v>4976136</v>
      </c>
      <c r="CV122" s="239">
        <v>44.936715499999998</v>
      </c>
      <c r="CW122" s="239">
        <v>-93.666399499999997</v>
      </c>
      <c r="CX122" s="239" t="s">
        <v>379</v>
      </c>
      <c r="CY122" s="239" t="s">
        <v>4116</v>
      </c>
    </row>
    <row r="123" spans="1:103" x14ac:dyDescent="0.25">
      <c r="A123" s="239">
        <v>11052924</v>
      </c>
      <c r="B123" s="239">
        <v>4</v>
      </c>
      <c r="C123" s="239">
        <v>110</v>
      </c>
      <c r="D123" s="239">
        <v>4.6239999999999997</v>
      </c>
      <c r="E123" s="239">
        <v>27</v>
      </c>
      <c r="F123" s="239" t="s">
        <v>2871</v>
      </c>
      <c r="H123" s="239" t="s">
        <v>374</v>
      </c>
      <c r="I123" s="239">
        <v>25</v>
      </c>
      <c r="K123" s="239">
        <v>15008622</v>
      </c>
      <c r="L123" s="239">
        <v>152070057</v>
      </c>
      <c r="M123" s="239">
        <v>7</v>
      </c>
      <c r="N123" s="239">
        <v>26</v>
      </c>
      <c r="O123" s="239">
        <v>2015</v>
      </c>
      <c r="P123" s="239" t="s">
        <v>389</v>
      </c>
      <c r="Q123" s="239">
        <v>11</v>
      </c>
      <c r="S123" s="239">
        <v>4</v>
      </c>
      <c r="T123" s="239">
        <v>0</v>
      </c>
      <c r="U123" s="239">
        <v>2</v>
      </c>
      <c r="V123" s="239">
        <v>3</v>
      </c>
      <c r="W123" s="239">
        <v>10</v>
      </c>
      <c r="X123" s="239">
        <v>10</v>
      </c>
      <c r="Y123" s="239">
        <v>1</v>
      </c>
      <c r="Z123" s="239">
        <v>1</v>
      </c>
      <c r="AA123" s="239">
        <v>1</v>
      </c>
      <c r="AB123" s="239">
        <v>1</v>
      </c>
      <c r="AC123" s="239">
        <v>98</v>
      </c>
      <c r="AD123" s="239" t="s">
        <v>4100</v>
      </c>
      <c r="AE123" s="239" t="s">
        <v>3016</v>
      </c>
      <c r="AF123" s="239" t="s">
        <v>3932</v>
      </c>
      <c r="AG123" s="239">
        <v>9</v>
      </c>
      <c r="AH123" s="239">
        <v>2</v>
      </c>
      <c r="AI123" s="239">
        <v>2</v>
      </c>
      <c r="AJ123" s="239">
        <v>1</v>
      </c>
      <c r="AK123" s="239">
        <v>21</v>
      </c>
      <c r="AL123" s="239">
        <v>39</v>
      </c>
      <c r="AM123" s="239" t="s">
        <v>384</v>
      </c>
      <c r="AN123" s="239">
        <v>5</v>
      </c>
      <c r="AO123" s="239">
        <v>1</v>
      </c>
      <c r="AP123" s="239">
        <v>1</v>
      </c>
      <c r="AS123" s="239">
        <v>4</v>
      </c>
      <c r="AT123" s="239">
        <v>20</v>
      </c>
      <c r="AU123" s="239">
        <v>30</v>
      </c>
      <c r="AV123" s="239">
        <v>11</v>
      </c>
      <c r="AW123" s="239">
        <v>21</v>
      </c>
      <c r="AX123" s="239">
        <v>2</v>
      </c>
      <c r="AY123" s="239">
        <v>2</v>
      </c>
      <c r="AZ123" s="239">
        <v>6</v>
      </c>
      <c r="BA123" s="239">
        <v>24</v>
      </c>
      <c r="BB123" s="239">
        <v>22</v>
      </c>
      <c r="BC123" s="239" t="s">
        <v>384</v>
      </c>
      <c r="BD123" s="239">
        <v>5</v>
      </c>
      <c r="BE123" s="239">
        <v>2</v>
      </c>
      <c r="BI123" s="239">
        <v>4</v>
      </c>
      <c r="BJ123" s="239">
        <v>20</v>
      </c>
      <c r="BK123" s="239">
        <v>30</v>
      </c>
      <c r="BL123" s="239">
        <v>11</v>
      </c>
      <c r="BM123" s="239">
        <v>21</v>
      </c>
      <c r="CT123" s="239">
        <v>447421</v>
      </c>
      <c r="CU123" s="239">
        <v>4976157</v>
      </c>
      <c r="CV123" s="239">
        <v>44.936897600000002</v>
      </c>
      <c r="CW123" s="239">
        <v>-93.666381700000002</v>
      </c>
      <c r="CX123" s="239" t="s">
        <v>379</v>
      </c>
      <c r="CY123" s="239" t="s">
        <v>4117</v>
      </c>
    </row>
    <row r="124" spans="1:103" x14ac:dyDescent="0.25">
      <c r="A124" s="239">
        <v>10796464</v>
      </c>
      <c r="B124" s="239">
        <v>4</v>
      </c>
      <c r="C124" s="239">
        <v>110</v>
      </c>
      <c r="D124" s="239">
        <v>4.625</v>
      </c>
      <c r="E124" s="239">
        <v>27</v>
      </c>
      <c r="F124" s="239" t="s">
        <v>2871</v>
      </c>
      <c r="H124" s="239" t="s">
        <v>374</v>
      </c>
      <c r="I124" s="239">
        <v>25</v>
      </c>
      <c r="K124" s="239">
        <v>12001188</v>
      </c>
      <c r="L124" s="239">
        <v>121370210</v>
      </c>
      <c r="M124" s="239">
        <v>5</v>
      </c>
      <c r="N124" s="239">
        <v>16</v>
      </c>
      <c r="O124" s="239">
        <v>2012</v>
      </c>
      <c r="P124" s="239" t="s">
        <v>375</v>
      </c>
      <c r="Q124" s="239">
        <v>19</v>
      </c>
      <c r="R124" s="239" t="s">
        <v>512</v>
      </c>
      <c r="S124" s="239">
        <v>5</v>
      </c>
      <c r="T124" s="239">
        <v>0</v>
      </c>
      <c r="U124" s="239">
        <v>1</v>
      </c>
      <c r="V124" s="239">
        <v>7</v>
      </c>
      <c r="W124" s="239">
        <v>26</v>
      </c>
      <c r="X124" s="239">
        <v>10</v>
      </c>
      <c r="Y124" s="239">
        <v>1</v>
      </c>
      <c r="Z124" s="239">
        <v>1</v>
      </c>
      <c r="AB124" s="239">
        <v>1</v>
      </c>
      <c r="AC124" s="239">
        <v>98</v>
      </c>
      <c r="AD124" s="239" t="s">
        <v>4001</v>
      </c>
      <c r="AE124" s="239" t="s">
        <v>2890</v>
      </c>
      <c r="AF124" s="239" t="s">
        <v>3932</v>
      </c>
      <c r="AG124" s="239">
        <v>3</v>
      </c>
      <c r="AH124" s="239">
        <v>2</v>
      </c>
      <c r="AI124" s="239">
        <v>4</v>
      </c>
      <c r="AJ124" s="239">
        <v>1</v>
      </c>
      <c r="AK124" s="239">
        <v>4</v>
      </c>
      <c r="AL124" s="239">
        <v>72</v>
      </c>
      <c r="AM124" s="239" t="s">
        <v>384</v>
      </c>
      <c r="AN124" s="239">
        <v>5</v>
      </c>
      <c r="AO124" s="239">
        <v>8</v>
      </c>
      <c r="AS124" s="239">
        <v>3</v>
      </c>
      <c r="AT124" s="239">
        <v>20</v>
      </c>
      <c r="AU124" s="239">
        <v>30</v>
      </c>
      <c r="AV124" s="239">
        <v>11</v>
      </c>
      <c r="AW124" s="239">
        <v>21</v>
      </c>
      <c r="CT124" s="239">
        <v>447421</v>
      </c>
      <c r="CU124" s="239">
        <v>4976158</v>
      </c>
      <c r="CV124" s="239">
        <v>44.936914299999998</v>
      </c>
      <c r="CW124" s="239">
        <v>-93.666379699999993</v>
      </c>
      <c r="CX124" s="239" t="s">
        <v>379</v>
      </c>
      <c r="CY124" s="239" t="s">
        <v>4118</v>
      </c>
    </row>
    <row r="125" spans="1:103" x14ac:dyDescent="0.25">
      <c r="A125" s="239">
        <v>10868879</v>
      </c>
      <c r="B125" s="239">
        <v>4</v>
      </c>
      <c r="C125" s="239">
        <v>110</v>
      </c>
      <c r="D125" s="239">
        <v>4.6340000000000003</v>
      </c>
      <c r="E125" s="239">
        <v>27</v>
      </c>
      <c r="F125" s="239" t="s">
        <v>2871</v>
      </c>
      <c r="H125" s="239" t="s">
        <v>374</v>
      </c>
      <c r="I125" s="239">
        <v>25</v>
      </c>
      <c r="K125" s="239">
        <v>13003310</v>
      </c>
      <c r="L125" s="239">
        <v>130730039</v>
      </c>
      <c r="M125" s="239">
        <v>3</v>
      </c>
      <c r="N125" s="239">
        <v>14</v>
      </c>
      <c r="O125" s="239">
        <v>2013</v>
      </c>
      <c r="P125" s="239" t="s">
        <v>416</v>
      </c>
      <c r="Q125" s="239">
        <v>7</v>
      </c>
      <c r="R125" s="239" t="s">
        <v>512</v>
      </c>
      <c r="S125" s="239">
        <v>5</v>
      </c>
      <c r="T125" s="239">
        <v>0</v>
      </c>
      <c r="U125" s="239">
        <v>2</v>
      </c>
      <c r="V125" s="239">
        <v>98</v>
      </c>
      <c r="W125" s="239">
        <v>32</v>
      </c>
      <c r="X125" s="239">
        <v>4</v>
      </c>
      <c r="Y125" s="239">
        <v>1</v>
      </c>
      <c r="Z125" s="239">
        <v>2</v>
      </c>
      <c r="AA125" s="239">
        <v>4</v>
      </c>
      <c r="AB125" s="239">
        <v>3</v>
      </c>
      <c r="AC125" s="239">
        <v>98</v>
      </c>
      <c r="AD125" s="239" t="s">
        <v>4119</v>
      </c>
      <c r="AE125" s="239" t="s">
        <v>2895</v>
      </c>
      <c r="AF125" s="239" t="s">
        <v>3932</v>
      </c>
      <c r="AG125" s="239">
        <v>90</v>
      </c>
      <c r="AH125" s="239">
        <v>2</v>
      </c>
      <c r="AI125" s="239">
        <v>4</v>
      </c>
      <c r="AJ125" s="239">
        <v>1</v>
      </c>
      <c r="AK125" s="239">
        <v>21</v>
      </c>
      <c r="AL125" s="239">
        <v>16</v>
      </c>
      <c r="AM125" s="239" t="s">
        <v>384</v>
      </c>
      <c r="AN125" s="239">
        <v>5</v>
      </c>
      <c r="AO125" s="239">
        <v>72</v>
      </c>
      <c r="AP125" s="239">
        <v>1</v>
      </c>
      <c r="AS125" s="239">
        <v>4</v>
      </c>
      <c r="AT125" s="239">
        <v>20</v>
      </c>
      <c r="AU125" s="239">
        <v>30</v>
      </c>
      <c r="AV125" s="239">
        <v>11</v>
      </c>
      <c r="AW125" s="239">
        <v>21</v>
      </c>
      <c r="AX125" s="239">
        <v>2</v>
      </c>
      <c r="AY125" s="239">
        <v>2</v>
      </c>
      <c r="AZ125" s="239">
        <v>2</v>
      </c>
      <c r="BA125" s="239">
        <v>21</v>
      </c>
      <c r="BB125" s="239">
        <v>68</v>
      </c>
      <c r="BC125" s="239" t="s">
        <v>374</v>
      </c>
      <c r="BD125" s="239">
        <v>5</v>
      </c>
      <c r="BE125" s="239">
        <v>1</v>
      </c>
      <c r="BF125" s="239">
        <v>1</v>
      </c>
      <c r="BI125" s="239">
        <v>4</v>
      </c>
      <c r="BJ125" s="239">
        <v>20</v>
      </c>
      <c r="BK125" s="239">
        <v>30</v>
      </c>
      <c r="BL125" s="239">
        <v>11</v>
      </c>
      <c r="BM125" s="239">
        <v>21</v>
      </c>
      <c r="CT125" s="239">
        <v>447423</v>
      </c>
      <c r="CU125" s="239">
        <v>4976172</v>
      </c>
      <c r="CV125" s="239">
        <v>44.937040099999997</v>
      </c>
      <c r="CW125" s="239">
        <v>-93.6663645</v>
      </c>
      <c r="CX125" s="239" t="s">
        <v>379</v>
      </c>
      <c r="CY125" s="239" t="s">
        <v>4120</v>
      </c>
    </row>
    <row r="126" spans="1:103" x14ac:dyDescent="0.25">
      <c r="A126" s="239">
        <v>10875025</v>
      </c>
      <c r="B126" s="239">
        <v>4</v>
      </c>
      <c r="C126" s="239">
        <v>125</v>
      </c>
      <c r="D126" s="239">
        <v>0</v>
      </c>
      <c r="E126" s="239">
        <v>27</v>
      </c>
      <c r="F126" s="239" t="s">
        <v>2871</v>
      </c>
      <c r="H126" s="239" t="s">
        <v>374</v>
      </c>
      <c r="I126" s="239">
        <v>25</v>
      </c>
      <c r="K126" s="239" t="s">
        <v>4121</v>
      </c>
      <c r="L126" s="239">
        <v>131670092</v>
      </c>
      <c r="M126" s="239">
        <v>6</v>
      </c>
      <c r="N126" s="239">
        <v>16</v>
      </c>
      <c r="O126" s="239">
        <v>2013</v>
      </c>
      <c r="P126" s="239" t="s">
        <v>389</v>
      </c>
      <c r="Q126" s="239">
        <v>14</v>
      </c>
      <c r="R126" s="239" t="s">
        <v>512</v>
      </c>
      <c r="S126" s="239">
        <v>5</v>
      </c>
      <c r="T126" s="239">
        <v>0</v>
      </c>
      <c r="U126" s="239">
        <v>2</v>
      </c>
      <c r="V126" s="239">
        <v>3</v>
      </c>
      <c r="W126" s="239">
        <v>10</v>
      </c>
      <c r="X126" s="239">
        <v>4</v>
      </c>
      <c r="Y126" s="239">
        <v>1</v>
      </c>
      <c r="Z126" s="239">
        <v>1</v>
      </c>
      <c r="AA126" s="239">
        <v>1</v>
      </c>
      <c r="AB126" s="239">
        <v>1</v>
      </c>
      <c r="AC126" s="239">
        <v>98</v>
      </c>
      <c r="AD126" s="239" t="s">
        <v>4100</v>
      </c>
      <c r="AE126" s="239" t="s">
        <v>3028</v>
      </c>
      <c r="AF126" s="239" t="s">
        <v>4122</v>
      </c>
      <c r="AG126" s="239">
        <v>9</v>
      </c>
      <c r="AH126" s="239">
        <v>2</v>
      </c>
      <c r="AI126" s="239">
        <v>2</v>
      </c>
      <c r="AJ126" s="239">
        <v>1</v>
      </c>
      <c r="AK126" s="239">
        <v>21</v>
      </c>
      <c r="AL126" s="239">
        <v>30</v>
      </c>
      <c r="AM126" s="239" t="s">
        <v>384</v>
      </c>
      <c r="AN126" s="239">
        <v>5</v>
      </c>
      <c r="AO126" s="239">
        <v>1</v>
      </c>
      <c r="AP126" s="239">
        <v>1</v>
      </c>
      <c r="AS126" s="239">
        <v>7</v>
      </c>
      <c r="AT126" s="239">
        <v>98</v>
      </c>
      <c r="AU126" s="239">
        <v>35</v>
      </c>
      <c r="AV126" s="239">
        <v>11</v>
      </c>
      <c r="AW126" s="239">
        <v>21</v>
      </c>
      <c r="AX126" s="239">
        <v>2</v>
      </c>
      <c r="AY126" s="239">
        <v>2</v>
      </c>
      <c r="AZ126" s="239">
        <v>4</v>
      </c>
      <c r="BA126" s="239">
        <v>24</v>
      </c>
      <c r="BB126" s="239">
        <v>27</v>
      </c>
      <c r="BC126" s="239" t="s">
        <v>374</v>
      </c>
      <c r="BD126" s="239">
        <v>5</v>
      </c>
      <c r="BE126" s="239">
        <v>1</v>
      </c>
      <c r="BF126" s="239">
        <v>1</v>
      </c>
      <c r="BI126" s="239">
        <v>7</v>
      </c>
      <c r="BJ126" s="239">
        <v>98</v>
      </c>
      <c r="BK126" s="239">
        <v>35</v>
      </c>
      <c r="BL126" s="239">
        <v>11</v>
      </c>
      <c r="BM126" s="239">
        <v>21</v>
      </c>
      <c r="CT126" s="239">
        <v>447178</v>
      </c>
      <c r="CU126" s="239">
        <v>4975467</v>
      </c>
      <c r="CV126" s="239">
        <v>44.930675899999997</v>
      </c>
      <c r="CW126" s="239">
        <v>-93.669393200000002</v>
      </c>
      <c r="CX126" s="239" t="s">
        <v>379</v>
      </c>
      <c r="CY126" s="239" t="s">
        <v>4123</v>
      </c>
    </row>
    <row r="127" spans="1:103" x14ac:dyDescent="0.25">
      <c r="A127" s="239">
        <v>10958054</v>
      </c>
      <c r="B127" s="239">
        <v>4</v>
      </c>
      <c r="C127" s="239">
        <v>125</v>
      </c>
      <c r="D127" s="239">
        <v>0</v>
      </c>
      <c r="E127" s="239">
        <v>27</v>
      </c>
      <c r="F127" s="239" t="s">
        <v>2871</v>
      </c>
      <c r="H127" s="239" t="s">
        <v>374</v>
      </c>
      <c r="I127" s="239">
        <v>25</v>
      </c>
      <c r="K127" s="239">
        <v>14006045</v>
      </c>
      <c r="L127" s="239">
        <v>141390097</v>
      </c>
      <c r="M127" s="239">
        <v>5</v>
      </c>
      <c r="N127" s="239">
        <v>17</v>
      </c>
      <c r="O127" s="239">
        <v>2014</v>
      </c>
      <c r="P127" s="239" t="s">
        <v>386</v>
      </c>
      <c r="Q127" s="239">
        <v>14</v>
      </c>
      <c r="R127" s="239" t="s">
        <v>393</v>
      </c>
      <c r="S127" s="239">
        <v>3</v>
      </c>
      <c r="T127" s="239">
        <v>0</v>
      </c>
      <c r="U127" s="239">
        <v>1</v>
      </c>
      <c r="W127" s="239">
        <v>9</v>
      </c>
      <c r="X127" s="239">
        <v>2</v>
      </c>
      <c r="Y127" s="239">
        <v>1</v>
      </c>
      <c r="Z127" s="239">
        <v>1</v>
      </c>
      <c r="AA127" s="239">
        <v>1</v>
      </c>
      <c r="AB127" s="239">
        <v>1</v>
      </c>
      <c r="AC127" s="239">
        <v>98</v>
      </c>
      <c r="AD127" s="239" t="s">
        <v>3910</v>
      </c>
      <c r="AE127" s="239" t="s">
        <v>4070</v>
      </c>
      <c r="AF127" s="239" t="s">
        <v>4122</v>
      </c>
      <c r="AG127" s="239">
        <v>2</v>
      </c>
      <c r="AH127" s="239">
        <v>2</v>
      </c>
      <c r="AI127" s="239">
        <v>2</v>
      </c>
      <c r="AJ127" s="239">
        <v>3</v>
      </c>
      <c r="AK127" s="239">
        <v>23</v>
      </c>
      <c r="AL127" s="239">
        <v>37</v>
      </c>
      <c r="AM127" s="239" t="s">
        <v>384</v>
      </c>
      <c r="AN127" s="239">
        <v>5</v>
      </c>
      <c r="AO127" s="239">
        <v>1</v>
      </c>
      <c r="AS127" s="239">
        <v>7</v>
      </c>
      <c r="AT127" s="239">
        <v>98</v>
      </c>
      <c r="AU127" s="239">
        <v>35</v>
      </c>
      <c r="AV127" s="239">
        <v>10</v>
      </c>
      <c r="AW127" s="239">
        <v>20</v>
      </c>
      <c r="AX127" s="239">
        <v>6</v>
      </c>
      <c r="AY127" s="239">
        <v>62</v>
      </c>
      <c r="BA127" s="239">
        <v>21</v>
      </c>
      <c r="BB127" s="239">
        <v>45</v>
      </c>
      <c r="BC127" s="239" t="s">
        <v>374</v>
      </c>
      <c r="BD127" s="239">
        <v>5</v>
      </c>
      <c r="BE127" s="239">
        <v>1</v>
      </c>
      <c r="BI127" s="239">
        <v>7</v>
      </c>
      <c r="BJ127" s="239">
        <v>98</v>
      </c>
      <c r="BK127" s="239">
        <v>35</v>
      </c>
      <c r="BL127" s="239">
        <v>10</v>
      </c>
      <c r="BM127" s="239">
        <v>20</v>
      </c>
      <c r="CT127" s="239">
        <v>447178</v>
      </c>
      <c r="CU127" s="239">
        <v>4975467</v>
      </c>
      <c r="CV127" s="239">
        <v>44.930675899999997</v>
      </c>
      <c r="CW127" s="239">
        <v>-93.669393200000002</v>
      </c>
      <c r="CX127" s="239" t="s">
        <v>379</v>
      </c>
      <c r="CY127" s="239" t="s">
        <v>4124</v>
      </c>
    </row>
    <row r="128" spans="1:103" x14ac:dyDescent="0.25">
      <c r="A128" s="239">
        <v>10968769</v>
      </c>
      <c r="B128" s="239">
        <v>4</v>
      </c>
      <c r="C128" s="239">
        <v>125</v>
      </c>
      <c r="D128" s="239">
        <v>0</v>
      </c>
      <c r="E128" s="239">
        <v>27</v>
      </c>
      <c r="F128" s="239" t="s">
        <v>2871</v>
      </c>
      <c r="H128" s="239" t="s">
        <v>374</v>
      </c>
      <c r="I128" s="239">
        <v>25</v>
      </c>
      <c r="K128" s="239" t="s">
        <v>4125</v>
      </c>
      <c r="L128" s="239">
        <v>141920152</v>
      </c>
      <c r="M128" s="239">
        <v>7</v>
      </c>
      <c r="N128" s="239">
        <v>10</v>
      </c>
      <c r="O128" s="239">
        <v>2014</v>
      </c>
      <c r="P128" s="239" t="s">
        <v>416</v>
      </c>
      <c r="Q128" s="239">
        <v>17</v>
      </c>
      <c r="S128" s="239">
        <v>5</v>
      </c>
      <c r="T128" s="239">
        <v>0</v>
      </c>
      <c r="U128" s="239">
        <v>2</v>
      </c>
      <c r="V128" s="239">
        <v>90</v>
      </c>
      <c r="W128" s="239">
        <v>10</v>
      </c>
      <c r="X128" s="239">
        <v>4</v>
      </c>
      <c r="Y128" s="239">
        <v>1</v>
      </c>
      <c r="Z128" s="239">
        <v>1</v>
      </c>
      <c r="AA128" s="239">
        <v>1</v>
      </c>
      <c r="AB128" s="239">
        <v>1</v>
      </c>
      <c r="AC128" s="239">
        <v>98</v>
      </c>
      <c r="AD128" s="239" t="s">
        <v>3923</v>
      </c>
      <c r="AE128" s="239" t="s">
        <v>4001</v>
      </c>
      <c r="AF128" s="239" t="s">
        <v>4122</v>
      </c>
      <c r="AG128" s="239">
        <v>90</v>
      </c>
      <c r="AH128" s="239">
        <v>2</v>
      </c>
      <c r="AI128" s="239">
        <v>4</v>
      </c>
      <c r="AJ128" s="239">
        <v>4</v>
      </c>
      <c r="AK128" s="239">
        <v>8</v>
      </c>
      <c r="AL128" s="239">
        <v>32</v>
      </c>
      <c r="AM128" s="239" t="s">
        <v>384</v>
      </c>
      <c r="AN128" s="239">
        <v>5</v>
      </c>
      <c r="AO128" s="239">
        <v>1</v>
      </c>
      <c r="AP128" s="239">
        <v>1</v>
      </c>
      <c r="AS128" s="239">
        <v>5</v>
      </c>
      <c r="AT128" s="239">
        <v>2</v>
      </c>
      <c r="AU128" s="239">
        <v>30</v>
      </c>
      <c r="AV128" s="239">
        <v>11</v>
      </c>
      <c r="AW128" s="239">
        <v>21</v>
      </c>
      <c r="AX128" s="239">
        <v>2</v>
      </c>
      <c r="AY128" s="239">
        <v>3</v>
      </c>
      <c r="AZ128" s="239">
        <v>2</v>
      </c>
      <c r="BA128" s="239">
        <v>33</v>
      </c>
      <c r="BB128" s="239">
        <v>81</v>
      </c>
      <c r="BC128" s="239" t="s">
        <v>374</v>
      </c>
      <c r="BD128" s="239">
        <v>5</v>
      </c>
      <c r="BE128" s="239">
        <v>1</v>
      </c>
      <c r="BF128" s="239">
        <v>1</v>
      </c>
      <c r="BI128" s="239">
        <v>5</v>
      </c>
      <c r="BJ128" s="239">
        <v>2</v>
      </c>
      <c r="BK128" s="239">
        <v>30</v>
      </c>
      <c r="BL128" s="239">
        <v>11</v>
      </c>
      <c r="BM128" s="239">
        <v>21</v>
      </c>
      <c r="CT128" s="239">
        <v>447178</v>
      </c>
      <c r="CU128" s="239">
        <v>4975467</v>
      </c>
      <c r="CV128" s="239">
        <v>44.930675899999997</v>
      </c>
      <c r="CW128" s="239">
        <v>-93.669393200000002</v>
      </c>
      <c r="CX128" s="239" t="s">
        <v>379</v>
      </c>
      <c r="CY128" s="239" t="s">
        <v>4126</v>
      </c>
    </row>
    <row r="129" spans="1:103" x14ac:dyDescent="0.25">
      <c r="A129" s="239">
        <v>11008629</v>
      </c>
      <c r="B129" s="239">
        <v>4</v>
      </c>
      <c r="C129" s="239">
        <v>125</v>
      </c>
      <c r="D129" s="239">
        <v>0</v>
      </c>
      <c r="E129" s="239">
        <v>27</v>
      </c>
      <c r="F129" s="239" t="s">
        <v>2871</v>
      </c>
      <c r="H129" s="239" t="s">
        <v>374</v>
      </c>
      <c r="I129" s="239">
        <v>25</v>
      </c>
      <c r="K129" s="239" t="s">
        <v>4127</v>
      </c>
      <c r="L129" s="239">
        <v>143610237</v>
      </c>
      <c r="M129" s="239">
        <v>12</v>
      </c>
      <c r="N129" s="239">
        <v>26</v>
      </c>
      <c r="O129" s="239">
        <v>2014</v>
      </c>
      <c r="P129" s="239" t="s">
        <v>383</v>
      </c>
      <c r="Q129" s="239">
        <v>20</v>
      </c>
      <c r="R129" s="239" t="s">
        <v>207</v>
      </c>
      <c r="S129" s="239">
        <v>5</v>
      </c>
      <c r="T129" s="239">
        <v>0</v>
      </c>
      <c r="U129" s="239">
        <v>2</v>
      </c>
      <c r="V129" s="239">
        <v>98</v>
      </c>
      <c r="W129" s="239">
        <v>10</v>
      </c>
      <c r="X129" s="239">
        <v>4</v>
      </c>
      <c r="Y129" s="239">
        <v>4</v>
      </c>
      <c r="Z129" s="239">
        <v>4</v>
      </c>
      <c r="AA129" s="239">
        <v>4</v>
      </c>
      <c r="AB129" s="239">
        <v>3</v>
      </c>
      <c r="AC129" s="239">
        <v>98</v>
      </c>
      <c r="AD129" s="239" t="s">
        <v>3917</v>
      </c>
      <c r="AE129" s="239" t="s">
        <v>4128</v>
      </c>
      <c r="AF129" s="239" t="s">
        <v>4122</v>
      </c>
      <c r="AG129" s="239">
        <v>90</v>
      </c>
      <c r="AH129" s="239">
        <v>0</v>
      </c>
      <c r="AI129" s="239">
        <v>4</v>
      </c>
      <c r="AJ129" s="239">
        <v>4</v>
      </c>
      <c r="AL129" s="239">
        <v>16</v>
      </c>
      <c r="AM129" s="239" t="s">
        <v>374</v>
      </c>
      <c r="AN129" s="239">
        <v>5</v>
      </c>
      <c r="AQ129" s="239">
        <v>26</v>
      </c>
      <c r="AT129" s="239">
        <v>2</v>
      </c>
      <c r="AU129" s="239">
        <v>30</v>
      </c>
      <c r="AV129" s="239">
        <v>11</v>
      </c>
      <c r="AW129" s="239">
        <v>21</v>
      </c>
      <c r="AX129" s="239">
        <v>2</v>
      </c>
      <c r="AY129" s="239">
        <v>1</v>
      </c>
      <c r="AZ129" s="239">
        <v>2</v>
      </c>
      <c r="BA129" s="239">
        <v>24</v>
      </c>
      <c r="BB129" s="239">
        <v>65</v>
      </c>
      <c r="BC129" s="239" t="s">
        <v>374</v>
      </c>
      <c r="BD129" s="239">
        <v>5</v>
      </c>
      <c r="BE129" s="239">
        <v>1</v>
      </c>
      <c r="BJ129" s="239">
        <v>2</v>
      </c>
      <c r="BK129" s="239">
        <v>30</v>
      </c>
      <c r="BL129" s="239">
        <v>11</v>
      </c>
      <c r="BM129" s="239">
        <v>21</v>
      </c>
      <c r="CT129" s="239">
        <v>447178</v>
      </c>
      <c r="CU129" s="239">
        <v>4975467</v>
      </c>
      <c r="CV129" s="239">
        <v>44.930675899999997</v>
      </c>
      <c r="CW129" s="239">
        <v>-93.669393200000002</v>
      </c>
      <c r="CX129" s="239" t="s">
        <v>379</v>
      </c>
      <c r="CY129" s="239" t="s">
        <v>4129</v>
      </c>
    </row>
    <row r="130" spans="1:103" x14ac:dyDescent="0.25">
      <c r="A130" s="239">
        <v>816935</v>
      </c>
      <c r="B130" s="239">
        <v>4</v>
      </c>
      <c r="C130" s="239">
        <v>125</v>
      </c>
      <c r="D130" s="239">
        <v>2E-3</v>
      </c>
      <c r="E130" s="239">
        <v>27</v>
      </c>
      <c r="F130" s="239" t="s">
        <v>2871</v>
      </c>
      <c r="H130" s="239" t="s">
        <v>374</v>
      </c>
      <c r="I130" s="239">
        <v>25</v>
      </c>
      <c r="K130" s="239">
        <v>20004647</v>
      </c>
      <c r="L130" s="239">
        <v>201760192</v>
      </c>
      <c r="M130" s="239">
        <v>6</v>
      </c>
      <c r="N130" s="239">
        <v>24</v>
      </c>
      <c r="O130" s="239">
        <v>2020</v>
      </c>
      <c r="P130" s="239" t="s">
        <v>375</v>
      </c>
      <c r="Q130" s="239">
        <v>13</v>
      </c>
      <c r="R130" s="239" t="s">
        <v>207</v>
      </c>
      <c r="S130" s="239">
        <v>5</v>
      </c>
      <c r="T130" s="239">
        <v>0</v>
      </c>
      <c r="U130" s="239">
        <v>2</v>
      </c>
      <c r="V130" s="239">
        <v>12</v>
      </c>
      <c r="W130" s="239">
        <v>10</v>
      </c>
      <c r="X130" s="239">
        <v>4</v>
      </c>
      <c r="Y130" s="239">
        <v>1</v>
      </c>
      <c r="Z130" s="239">
        <v>1</v>
      </c>
      <c r="AB130" s="239">
        <v>1</v>
      </c>
      <c r="AC130" s="239">
        <v>98</v>
      </c>
      <c r="AD130" s="239" t="s">
        <v>3910</v>
      </c>
      <c r="AF130" s="239" t="s">
        <v>4122</v>
      </c>
      <c r="AG130" s="239">
        <v>7</v>
      </c>
      <c r="AH130" s="239">
        <v>2</v>
      </c>
      <c r="AI130" s="239">
        <v>2</v>
      </c>
      <c r="AJ130" s="239">
        <v>2</v>
      </c>
      <c r="AK130" s="239">
        <v>24</v>
      </c>
      <c r="AL130" s="239">
        <v>55</v>
      </c>
      <c r="AM130" s="239" t="s">
        <v>384</v>
      </c>
      <c r="AN130" s="239">
        <v>5</v>
      </c>
      <c r="AO130" s="239">
        <v>1</v>
      </c>
      <c r="AS130" s="239">
        <v>12</v>
      </c>
      <c r="AT130" s="239">
        <v>9</v>
      </c>
      <c r="AU130" s="239">
        <v>30</v>
      </c>
      <c r="AV130" s="239">
        <v>11</v>
      </c>
      <c r="AW130" s="239">
        <v>21</v>
      </c>
      <c r="AX130" s="239">
        <v>2</v>
      </c>
      <c r="AY130" s="239">
        <v>2</v>
      </c>
      <c r="AZ130" s="239">
        <v>2</v>
      </c>
      <c r="BA130" s="239">
        <v>21</v>
      </c>
      <c r="BB130" s="239">
        <v>22</v>
      </c>
      <c r="BC130" s="239" t="s">
        <v>374</v>
      </c>
      <c r="BD130" s="239">
        <v>5</v>
      </c>
      <c r="BE130" s="239">
        <v>4</v>
      </c>
      <c r="BI130" s="239">
        <v>12</v>
      </c>
      <c r="BJ130" s="239">
        <v>9</v>
      </c>
      <c r="BK130" s="239">
        <v>30</v>
      </c>
      <c r="BL130" s="239">
        <v>11</v>
      </c>
      <c r="BM130" s="239">
        <v>21</v>
      </c>
      <c r="CT130" s="239">
        <v>447180.40824138501</v>
      </c>
      <c r="CU130" s="239">
        <v>4975467.9284469998</v>
      </c>
      <c r="CV130" s="239">
        <v>44.930681319999998</v>
      </c>
      <c r="CW130" s="239">
        <v>-93.669362629999995</v>
      </c>
      <c r="CX130" s="239" t="s">
        <v>379</v>
      </c>
      <c r="CY130" s="239" t="s">
        <v>4130</v>
      </c>
    </row>
    <row r="131" spans="1:103" x14ac:dyDescent="0.25">
      <c r="A131" s="239">
        <v>724159</v>
      </c>
      <c r="B131" s="239">
        <v>4</v>
      </c>
      <c r="C131" s="239">
        <v>125</v>
      </c>
      <c r="D131" s="239">
        <v>2E-3</v>
      </c>
      <c r="E131" s="239">
        <v>27</v>
      </c>
      <c r="F131" s="239" t="s">
        <v>2871</v>
      </c>
      <c r="H131" s="239" t="s">
        <v>374</v>
      </c>
      <c r="I131" s="239">
        <v>25</v>
      </c>
      <c r="K131" s="239">
        <v>19004502</v>
      </c>
      <c r="M131" s="239">
        <v>6</v>
      </c>
      <c r="N131" s="239">
        <v>1</v>
      </c>
      <c r="O131" s="239">
        <v>2019</v>
      </c>
      <c r="P131" s="239" t="s">
        <v>386</v>
      </c>
      <c r="Q131" s="239">
        <v>17</v>
      </c>
      <c r="R131" s="239" t="s">
        <v>376</v>
      </c>
      <c r="S131" s="239">
        <v>5</v>
      </c>
      <c r="T131" s="239">
        <v>0</v>
      </c>
      <c r="U131" s="239">
        <v>2</v>
      </c>
      <c r="V131" s="239">
        <v>5</v>
      </c>
      <c r="W131" s="239">
        <v>10</v>
      </c>
      <c r="X131" s="239">
        <v>4</v>
      </c>
      <c r="Y131" s="239">
        <v>1</v>
      </c>
      <c r="Z131" s="239">
        <v>1</v>
      </c>
      <c r="AB131" s="239">
        <v>1</v>
      </c>
      <c r="AC131" s="239">
        <v>98</v>
      </c>
      <c r="AD131" s="239" t="s">
        <v>3910</v>
      </c>
      <c r="AF131" s="239" t="s">
        <v>4122</v>
      </c>
      <c r="AG131" s="239">
        <v>10</v>
      </c>
      <c r="AH131" s="239">
        <v>2</v>
      </c>
      <c r="AI131" s="239">
        <v>90</v>
      </c>
      <c r="AJ131" s="239">
        <v>4</v>
      </c>
      <c r="AK131" s="239">
        <v>21</v>
      </c>
      <c r="AL131" s="239">
        <v>59</v>
      </c>
      <c r="AM131" s="239" t="s">
        <v>374</v>
      </c>
      <c r="AN131" s="239">
        <v>5</v>
      </c>
      <c r="AO131" s="239">
        <v>99</v>
      </c>
      <c r="AS131" s="239">
        <v>12</v>
      </c>
      <c r="AT131" s="239">
        <v>23</v>
      </c>
      <c r="AU131" s="239">
        <v>30</v>
      </c>
      <c r="AV131" s="239">
        <v>11</v>
      </c>
      <c r="AW131" s="239">
        <v>21</v>
      </c>
      <c r="AX131" s="239">
        <v>2</v>
      </c>
      <c r="AY131" s="239">
        <v>2</v>
      </c>
      <c r="AZ131" s="239">
        <v>4</v>
      </c>
      <c r="BA131" s="239">
        <v>21</v>
      </c>
      <c r="BB131" s="239">
        <v>85</v>
      </c>
      <c r="BC131" s="239" t="s">
        <v>374</v>
      </c>
      <c r="BD131" s="239">
        <v>5</v>
      </c>
      <c r="BE131" s="239">
        <v>1</v>
      </c>
      <c r="BI131" s="239">
        <v>12</v>
      </c>
      <c r="BJ131" s="239">
        <v>23</v>
      </c>
      <c r="BK131" s="239">
        <v>30</v>
      </c>
      <c r="BL131" s="239">
        <v>11</v>
      </c>
      <c r="BM131" s="239">
        <v>21</v>
      </c>
      <c r="CT131" s="239">
        <v>447181.45713547099</v>
      </c>
      <c r="CU131" s="239">
        <v>4975468.3592088697</v>
      </c>
      <c r="CV131" s="239">
        <v>44.930685269999998</v>
      </c>
      <c r="CW131" s="239">
        <v>-93.66934938</v>
      </c>
      <c r="CX131" s="239" t="s">
        <v>379</v>
      </c>
      <c r="CY131" s="239" t="s">
        <v>4131</v>
      </c>
    </row>
    <row r="132" spans="1:103" x14ac:dyDescent="0.25">
      <c r="A132" s="239">
        <v>10794221</v>
      </c>
      <c r="B132" s="239">
        <v>4</v>
      </c>
      <c r="C132" s="239">
        <v>125</v>
      </c>
      <c r="D132" s="239">
        <v>4.0000000000000001E-3</v>
      </c>
      <c r="E132" s="239">
        <v>27</v>
      </c>
      <c r="F132" s="239" t="s">
        <v>2871</v>
      </c>
      <c r="H132" s="239" t="s">
        <v>374</v>
      </c>
      <c r="I132" s="239">
        <v>25</v>
      </c>
      <c r="K132" s="239" t="s">
        <v>4132</v>
      </c>
      <c r="L132" s="239">
        <v>120940163</v>
      </c>
      <c r="M132" s="239">
        <v>4</v>
      </c>
      <c r="N132" s="239">
        <v>2</v>
      </c>
      <c r="O132" s="239">
        <v>2012</v>
      </c>
      <c r="P132" s="239" t="s">
        <v>381</v>
      </c>
      <c r="Q132" s="239">
        <v>17</v>
      </c>
      <c r="R132" s="239" t="s">
        <v>376</v>
      </c>
      <c r="S132" s="239">
        <v>5</v>
      </c>
      <c r="T132" s="239">
        <v>0</v>
      </c>
      <c r="U132" s="239">
        <v>3</v>
      </c>
      <c r="V132" s="239">
        <v>1</v>
      </c>
      <c r="W132" s="239">
        <v>10</v>
      </c>
      <c r="X132" s="239">
        <v>4</v>
      </c>
      <c r="Y132" s="239">
        <v>1</v>
      </c>
      <c r="Z132" s="239">
        <v>2</v>
      </c>
      <c r="AB132" s="239">
        <v>1</v>
      </c>
      <c r="AC132" s="239">
        <v>98</v>
      </c>
      <c r="AD132" s="239" t="s">
        <v>4133</v>
      </c>
      <c r="AE132" s="239" t="s">
        <v>4001</v>
      </c>
      <c r="AF132" s="239" t="s">
        <v>4122</v>
      </c>
      <c r="AG132" s="239">
        <v>7</v>
      </c>
      <c r="AH132" s="239">
        <v>2</v>
      </c>
      <c r="AI132" s="239">
        <v>2</v>
      </c>
      <c r="AJ132" s="239">
        <v>4</v>
      </c>
      <c r="AK132" s="239">
        <v>8</v>
      </c>
      <c r="AL132" s="239">
        <v>19</v>
      </c>
      <c r="AM132" s="239" t="s">
        <v>374</v>
      </c>
      <c r="AN132" s="239">
        <v>5</v>
      </c>
      <c r="AO132" s="239">
        <v>1</v>
      </c>
      <c r="AS132" s="239">
        <v>7</v>
      </c>
      <c r="AT132" s="239">
        <v>2</v>
      </c>
      <c r="AU132" s="239">
        <v>30</v>
      </c>
      <c r="AV132" s="239">
        <v>11</v>
      </c>
      <c r="AW132" s="239">
        <v>21</v>
      </c>
      <c r="AX132" s="239">
        <v>2</v>
      </c>
      <c r="AY132" s="239">
        <v>2</v>
      </c>
      <c r="AZ132" s="239">
        <v>4</v>
      </c>
      <c r="BA132" s="239">
        <v>21</v>
      </c>
      <c r="BB132" s="239">
        <v>32</v>
      </c>
      <c r="BC132" s="239" t="s">
        <v>374</v>
      </c>
      <c r="BD132" s="239">
        <v>1</v>
      </c>
      <c r="BE132" s="239">
        <v>18</v>
      </c>
      <c r="BI132" s="239">
        <v>7</v>
      </c>
      <c r="BJ132" s="239">
        <v>2</v>
      </c>
      <c r="BK132" s="239">
        <v>30</v>
      </c>
      <c r="BL132" s="239">
        <v>11</v>
      </c>
      <c r="BM132" s="239">
        <v>21</v>
      </c>
      <c r="BN132" s="239">
        <v>2</v>
      </c>
      <c r="BO132" s="239">
        <v>2</v>
      </c>
      <c r="BP132" s="239">
        <v>4</v>
      </c>
      <c r="BQ132" s="239">
        <v>8</v>
      </c>
      <c r="BR132" s="239">
        <v>51</v>
      </c>
      <c r="BS132" s="239" t="s">
        <v>374</v>
      </c>
      <c r="BT132" s="239">
        <v>5</v>
      </c>
      <c r="BU132" s="239">
        <v>1</v>
      </c>
      <c r="BY132" s="239">
        <v>7</v>
      </c>
      <c r="BZ132" s="239">
        <v>2</v>
      </c>
      <c r="CA132" s="239">
        <v>30</v>
      </c>
      <c r="CB132" s="239">
        <v>11</v>
      </c>
      <c r="CC132" s="239">
        <v>21</v>
      </c>
      <c r="CT132" s="239">
        <v>447184</v>
      </c>
      <c r="CU132" s="239">
        <v>4975467</v>
      </c>
      <c r="CV132" s="239">
        <v>44.930677500000002</v>
      </c>
      <c r="CW132" s="239">
        <v>-93.669312000000005</v>
      </c>
      <c r="CX132" s="239" t="s">
        <v>379</v>
      </c>
      <c r="CY132" s="239" t="s">
        <v>4134</v>
      </c>
    </row>
    <row r="133" spans="1:103" x14ac:dyDescent="0.25">
      <c r="A133" s="239">
        <v>602594</v>
      </c>
      <c r="B133" s="239">
        <v>4</v>
      </c>
      <c r="C133" s="239">
        <v>125</v>
      </c>
      <c r="D133" s="239">
        <v>5.0000000000000001E-3</v>
      </c>
      <c r="E133" s="239">
        <v>27</v>
      </c>
      <c r="F133" s="239" t="s">
        <v>2871</v>
      </c>
      <c r="H133" s="239" t="s">
        <v>374</v>
      </c>
      <c r="I133" s="239">
        <v>25</v>
      </c>
      <c r="K133" s="239" t="s">
        <v>4135</v>
      </c>
      <c r="M133" s="239">
        <v>6</v>
      </c>
      <c r="N133" s="239">
        <v>6</v>
      </c>
      <c r="O133" s="239">
        <v>2018</v>
      </c>
      <c r="P133" s="239" t="s">
        <v>375</v>
      </c>
      <c r="Q133" s="239">
        <v>9</v>
      </c>
      <c r="S133" s="239">
        <v>5</v>
      </c>
      <c r="T133" s="239">
        <v>0</v>
      </c>
      <c r="U133" s="239">
        <v>2</v>
      </c>
      <c r="V133" s="239">
        <v>5</v>
      </c>
      <c r="W133" s="239">
        <v>10</v>
      </c>
      <c r="X133" s="239">
        <v>4</v>
      </c>
      <c r="Y133" s="239">
        <v>1</v>
      </c>
      <c r="Z133" s="239">
        <v>2</v>
      </c>
      <c r="AB133" s="239">
        <v>2</v>
      </c>
      <c r="AC133" s="239">
        <v>98</v>
      </c>
      <c r="AD133" s="239" t="s">
        <v>3910</v>
      </c>
      <c r="AE133" s="239" t="s">
        <v>4070</v>
      </c>
      <c r="AF133" s="239" t="s">
        <v>4122</v>
      </c>
      <c r="AG133" s="239">
        <v>10</v>
      </c>
      <c r="AH133" s="239">
        <v>2</v>
      </c>
      <c r="AI133" s="239">
        <v>3</v>
      </c>
      <c r="AJ133" s="239">
        <v>1</v>
      </c>
      <c r="AK133" s="239">
        <v>21</v>
      </c>
      <c r="AL133" s="239">
        <v>33</v>
      </c>
      <c r="AM133" s="239" t="s">
        <v>384</v>
      </c>
      <c r="AN133" s="239">
        <v>5</v>
      </c>
      <c r="AO133" s="239">
        <v>1</v>
      </c>
      <c r="AS133" s="239">
        <v>12</v>
      </c>
      <c r="AT133" s="239">
        <v>23</v>
      </c>
      <c r="AU133" s="239">
        <v>30</v>
      </c>
      <c r="AV133" s="239">
        <v>11</v>
      </c>
      <c r="AW133" s="239">
        <v>21</v>
      </c>
      <c r="AX133" s="239">
        <v>2</v>
      </c>
      <c r="AY133" s="239">
        <v>2</v>
      </c>
      <c r="AZ133" s="239">
        <v>4</v>
      </c>
      <c r="BA133" s="239">
        <v>24</v>
      </c>
      <c r="BB133" s="239">
        <v>75</v>
      </c>
      <c r="BC133" s="239" t="s">
        <v>384</v>
      </c>
      <c r="BD133" s="239">
        <v>5</v>
      </c>
      <c r="BE133" s="239">
        <v>2</v>
      </c>
      <c r="BI133" s="239">
        <v>12</v>
      </c>
      <c r="BJ133" s="239">
        <v>23</v>
      </c>
      <c r="BK133" s="239">
        <v>30</v>
      </c>
      <c r="BL133" s="239">
        <v>11</v>
      </c>
      <c r="BM133" s="239">
        <v>21</v>
      </c>
      <c r="CT133" s="239">
        <v>447185.96450249798</v>
      </c>
      <c r="CU133" s="239">
        <v>4975470.0874280604</v>
      </c>
      <c r="CV133" s="239">
        <v>44.930701169999999</v>
      </c>
      <c r="CW133" s="239">
        <v>-93.669292440000007</v>
      </c>
      <c r="CX133" s="239" t="s">
        <v>379</v>
      </c>
      <c r="CY133" s="239" t="s">
        <v>4136</v>
      </c>
    </row>
    <row r="134" spans="1:103" x14ac:dyDescent="0.25">
      <c r="A134" s="239">
        <v>381214</v>
      </c>
      <c r="B134" s="239">
        <v>5</v>
      </c>
      <c r="C134" s="239">
        <v>108</v>
      </c>
      <c r="D134" s="239">
        <v>0.20100000000000001</v>
      </c>
      <c r="E134" s="239">
        <v>27</v>
      </c>
      <c r="F134" s="239" t="s">
        <v>2871</v>
      </c>
      <c r="H134" s="239" t="s">
        <v>374</v>
      </c>
      <c r="I134" s="239">
        <v>25</v>
      </c>
      <c r="K134" s="239">
        <v>16011109</v>
      </c>
      <c r="M134" s="239">
        <v>9</v>
      </c>
      <c r="N134" s="239">
        <v>23</v>
      </c>
      <c r="O134" s="239">
        <v>2016</v>
      </c>
      <c r="P134" s="239" t="s">
        <v>383</v>
      </c>
      <c r="Q134" s="239">
        <v>7</v>
      </c>
      <c r="R134" s="239">
        <v>98</v>
      </c>
      <c r="S134" s="239">
        <v>3</v>
      </c>
      <c r="T134" s="239">
        <v>0</v>
      </c>
      <c r="U134" s="239">
        <v>2</v>
      </c>
      <c r="V134" s="239">
        <v>5</v>
      </c>
      <c r="W134" s="239">
        <v>10</v>
      </c>
      <c r="X134" s="239">
        <v>4</v>
      </c>
      <c r="Y134" s="239">
        <v>1</v>
      </c>
      <c r="Z134" s="239">
        <v>2</v>
      </c>
      <c r="AB134" s="239">
        <v>1</v>
      </c>
      <c r="AC134" s="239">
        <v>98</v>
      </c>
      <c r="AD134" s="239" t="s">
        <v>4096</v>
      </c>
      <c r="AE134" s="239" t="s">
        <v>4070</v>
      </c>
      <c r="AF134" s="239" t="s">
        <v>4137</v>
      </c>
      <c r="AG134" s="239">
        <v>10</v>
      </c>
      <c r="AH134" s="239">
        <v>2</v>
      </c>
      <c r="AI134" s="239">
        <v>3</v>
      </c>
      <c r="AJ134" s="239">
        <v>1</v>
      </c>
      <c r="AK134" s="239">
        <v>21</v>
      </c>
      <c r="AL134" s="239">
        <v>44</v>
      </c>
      <c r="AM134" s="239" t="s">
        <v>384</v>
      </c>
      <c r="AN134" s="239">
        <v>5</v>
      </c>
      <c r="AO134" s="239">
        <v>1</v>
      </c>
      <c r="AS134" s="239">
        <v>12</v>
      </c>
      <c r="AT134" s="239">
        <v>23</v>
      </c>
      <c r="AU134" s="239">
        <v>30</v>
      </c>
      <c r="AV134" s="239">
        <v>11</v>
      </c>
      <c r="AW134" s="239">
        <v>21</v>
      </c>
      <c r="AX134" s="239">
        <v>2</v>
      </c>
      <c r="AY134" s="239">
        <v>2</v>
      </c>
      <c r="AZ134" s="239">
        <v>4</v>
      </c>
      <c r="BA134" s="239">
        <v>24</v>
      </c>
      <c r="BB134" s="239">
        <v>19</v>
      </c>
      <c r="BC134" s="239" t="s">
        <v>374</v>
      </c>
      <c r="BD134" s="239">
        <v>5</v>
      </c>
      <c r="BE134" s="239">
        <v>2</v>
      </c>
      <c r="BF134" s="239">
        <v>1</v>
      </c>
      <c r="BI134" s="239">
        <v>15</v>
      </c>
      <c r="BJ134" s="239">
        <v>23</v>
      </c>
      <c r="BK134" s="239">
        <v>30</v>
      </c>
      <c r="BL134" s="239">
        <v>11</v>
      </c>
      <c r="BM134" s="239">
        <v>21</v>
      </c>
      <c r="CT134" s="239">
        <v>447419.22127394303</v>
      </c>
      <c r="CU134" s="239">
        <v>4976051.6216996498</v>
      </c>
      <c r="CV134" s="239">
        <v>44.935953089999998</v>
      </c>
      <c r="CW134" s="239">
        <v>-93.66639721</v>
      </c>
      <c r="CX134" s="239" t="s">
        <v>379</v>
      </c>
      <c r="CY134" s="239" t="s">
        <v>4138</v>
      </c>
    </row>
    <row r="135" spans="1:103" x14ac:dyDescent="0.25">
      <c r="A135" s="239">
        <v>691310</v>
      </c>
      <c r="B135" s="239">
        <v>5</v>
      </c>
      <c r="C135" s="239">
        <v>105</v>
      </c>
      <c r="D135" s="239">
        <v>1.294</v>
      </c>
      <c r="E135" s="239">
        <v>27</v>
      </c>
      <c r="F135" s="239" t="s">
        <v>1214</v>
      </c>
      <c r="H135" s="239" t="s">
        <v>374</v>
      </c>
      <c r="I135" s="239">
        <v>25</v>
      </c>
      <c r="K135" s="239">
        <v>19000820</v>
      </c>
      <c r="M135" s="239">
        <v>2</v>
      </c>
      <c r="N135" s="239">
        <v>24</v>
      </c>
      <c r="O135" s="239">
        <v>2019</v>
      </c>
      <c r="P135" s="239" t="s">
        <v>389</v>
      </c>
      <c r="Q135" s="239">
        <v>12</v>
      </c>
      <c r="S135" s="239">
        <v>4</v>
      </c>
      <c r="T135" s="239">
        <v>0</v>
      </c>
      <c r="U135" s="239">
        <v>2</v>
      </c>
      <c r="V135" s="239">
        <v>12</v>
      </c>
      <c r="W135" s="239">
        <v>10</v>
      </c>
      <c r="X135" s="239">
        <v>3</v>
      </c>
      <c r="Y135" s="239">
        <v>1</v>
      </c>
      <c r="Z135" s="239">
        <v>7</v>
      </c>
      <c r="AB135" s="239">
        <v>3</v>
      </c>
      <c r="AC135" s="239">
        <v>98</v>
      </c>
      <c r="AD135" s="239" t="s">
        <v>1292</v>
      </c>
      <c r="AF135" s="239" t="s">
        <v>4139</v>
      </c>
      <c r="AG135" s="239">
        <v>7</v>
      </c>
      <c r="AH135" s="239">
        <v>2</v>
      </c>
      <c r="AI135" s="239">
        <v>4</v>
      </c>
      <c r="AJ135" s="239">
        <v>4</v>
      </c>
      <c r="AK135" s="239">
        <v>21</v>
      </c>
      <c r="AL135" s="239">
        <v>33</v>
      </c>
      <c r="AM135" s="239" t="s">
        <v>374</v>
      </c>
      <c r="AN135" s="239">
        <v>5</v>
      </c>
      <c r="AO135" s="239">
        <v>1</v>
      </c>
      <c r="AS135" s="239">
        <v>12</v>
      </c>
      <c r="AT135" s="239">
        <v>9</v>
      </c>
      <c r="AU135" s="239">
        <v>45</v>
      </c>
      <c r="AV135" s="239">
        <v>11</v>
      </c>
      <c r="AW135" s="239">
        <v>22</v>
      </c>
      <c r="AX135" s="239">
        <v>2</v>
      </c>
      <c r="AY135" s="239">
        <v>4</v>
      </c>
      <c r="AZ135" s="239">
        <v>4</v>
      </c>
      <c r="BA135" s="239">
        <v>24</v>
      </c>
      <c r="BB135" s="239">
        <v>18</v>
      </c>
      <c r="BC135" s="239" t="s">
        <v>384</v>
      </c>
      <c r="BD135" s="239">
        <v>5</v>
      </c>
      <c r="BE135" s="239">
        <v>1</v>
      </c>
      <c r="BI135" s="239">
        <v>12</v>
      </c>
      <c r="BJ135" s="239">
        <v>9</v>
      </c>
      <c r="BK135" s="239">
        <v>45</v>
      </c>
      <c r="BL135" s="239">
        <v>11</v>
      </c>
      <c r="BM135" s="239">
        <v>22</v>
      </c>
      <c r="CT135" s="239">
        <v>441830.45072478999</v>
      </c>
      <c r="CU135" s="239">
        <v>4974105.9531781999</v>
      </c>
      <c r="CV135" s="239">
        <v>44.9180043</v>
      </c>
      <c r="CW135" s="239">
        <v>-93.736998479999997</v>
      </c>
      <c r="CX135" s="239" t="s">
        <v>379</v>
      </c>
      <c r="CY135" s="239" t="s">
        <v>4140</v>
      </c>
    </row>
    <row r="136" spans="1:103" x14ac:dyDescent="0.25">
      <c r="A136" s="239">
        <v>10763017</v>
      </c>
      <c r="B136" s="239">
        <v>5</v>
      </c>
      <c r="C136" s="239">
        <v>111</v>
      </c>
      <c r="D136" s="239">
        <v>0</v>
      </c>
      <c r="E136" s="239">
        <v>27</v>
      </c>
      <c r="F136" s="239" t="s">
        <v>1214</v>
      </c>
      <c r="H136" s="239" t="s">
        <v>374</v>
      </c>
      <c r="I136" s="239">
        <v>25</v>
      </c>
      <c r="L136" s="239">
        <v>113500119</v>
      </c>
      <c r="M136" s="239">
        <v>11</v>
      </c>
      <c r="N136" s="239">
        <v>18</v>
      </c>
      <c r="O136" s="239">
        <v>2011</v>
      </c>
      <c r="P136" s="239" t="s">
        <v>383</v>
      </c>
      <c r="Q136" s="239">
        <v>19</v>
      </c>
      <c r="S136" s="239">
        <v>5</v>
      </c>
      <c r="T136" s="239">
        <v>0</v>
      </c>
      <c r="U136" s="239">
        <v>1</v>
      </c>
      <c r="V136" s="239">
        <v>8</v>
      </c>
      <c r="W136" s="239">
        <v>4</v>
      </c>
      <c r="Y136" s="239">
        <v>6</v>
      </c>
      <c r="Z136" s="239">
        <v>1</v>
      </c>
      <c r="AB136" s="239">
        <v>1</v>
      </c>
      <c r="AC136" s="239">
        <v>98</v>
      </c>
      <c r="AF136" s="239" t="s">
        <v>4141</v>
      </c>
      <c r="AG136" s="239">
        <v>4</v>
      </c>
      <c r="AH136" s="239">
        <v>2</v>
      </c>
      <c r="AI136" s="239">
        <v>3</v>
      </c>
      <c r="AJ136" s="239">
        <v>2</v>
      </c>
      <c r="AK136" s="239">
        <v>21</v>
      </c>
      <c r="AL136" s="239">
        <v>23</v>
      </c>
      <c r="AM136" s="239" t="s">
        <v>374</v>
      </c>
      <c r="AT136" s="239">
        <v>98</v>
      </c>
      <c r="AU136" s="239">
        <v>45</v>
      </c>
      <c r="CT136" s="239">
        <v>441830</v>
      </c>
      <c r="CU136" s="239">
        <v>4974108</v>
      </c>
      <c r="CV136" s="239">
        <v>44.918018199999999</v>
      </c>
      <c r="CW136" s="239">
        <v>-93.737002000000004</v>
      </c>
      <c r="CX136" s="239" t="s">
        <v>379</v>
      </c>
    </row>
    <row r="137" spans="1:103" x14ac:dyDescent="0.25">
      <c r="A137" s="239">
        <v>10751811</v>
      </c>
      <c r="B137" s="239">
        <v>10</v>
      </c>
      <c r="C137" s="239">
        <v>22</v>
      </c>
      <c r="D137" s="239">
        <v>0</v>
      </c>
      <c r="E137" s="239">
        <v>27</v>
      </c>
      <c r="F137" s="239" t="s">
        <v>2871</v>
      </c>
      <c r="H137" s="239" t="s">
        <v>374</v>
      </c>
      <c r="I137" s="239">
        <v>25</v>
      </c>
      <c r="L137" s="239">
        <v>113110144</v>
      </c>
      <c r="M137" s="239">
        <v>10</v>
      </c>
      <c r="N137" s="239">
        <v>2</v>
      </c>
      <c r="O137" s="239">
        <v>2011</v>
      </c>
      <c r="P137" s="239" t="s">
        <v>389</v>
      </c>
      <c r="Q137" s="239">
        <v>13</v>
      </c>
      <c r="S137" s="239">
        <v>5</v>
      </c>
      <c r="T137" s="239">
        <v>0</v>
      </c>
      <c r="U137" s="239">
        <v>2</v>
      </c>
      <c r="W137" s="239">
        <v>10</v>
      </c>
      <c r="AB137" s="239">
        <v>1</v>
      </c>
      <c r="AC137" s="239">
        <v>98</v>
      </c>
      <c r="AF137" s="239" t="s">
        <v>4142</v>
      </c>
      <c r="AG137" s="239">
        <v>90</v>
      </c>
      <c r="AH137" s="239">
        <v>2</v>
      </c>
      <c r="AI137" s="239">
        <v>4</v>
      </c>
      <c r="AK137" s="239">
        <v>26</v>
      </c>
      <c r="AL137" s="239">
        <v>51</v>
      </c>
      <c r="AM137" s="239" t="s">
        <v>374</v>
      </c>
      <c r="AT137" s="239">
        <v>98</v>
      </c>
      <c r="AX137" s="239">
        <v>2</v>
      </c>
      <c r="AY137" s="239">
        <v>2</v>
      </c>
      <c r="BA137" s="239">
        <v>26</v>
      </c>
      <c r="BB137" s="239">
        <v>25</v>
      </c>
      <c r="BC137" s="239" t="s">
        <v>374</v>
      </c>
      <c r="BJ137" s="239">
        <v>98</v>
      </c>
      <c r="CT137" s="239">
        <v>446208</v>
      </c>
      <c r="CU137" s="239">
        <v>4974910</v>
      </c>
      <c r="CV137" s="239">
        <v>44.925583699999997</v>
      </c>
      <c r="CW137" s="239">
        <v>-93.681622899999994</v>
      </c>
      <c r="CX137" s="239" t="s">
        <v>379</v>
      </c>
    </row>
    <row r="138" spans="1:103" x14ac:dyDescent="0.25">
      <c r="A138" s="239">
        <v>10899468</v>
      </c>
      <c r="B138" s="239">
        <v>10</v>
      </c>
      <c r="C138" s="239">
        <v>22</v>
      </c>
      <c r="D138" s="239">
        <v>0</v>
      </c>
      <c r="E138" s="239">
        <v>27</v>
      </c>
      <c r="F138" s="239" t="s">
        <v>2871</v>
      </c>
      <c r="H138" s="239" t="s">
        <v>374</v>
      </c>
      <c r="I138" s="239">
        <v>25</v>
      </c>
      <c r="K138" s="239">
        <v>13013075</v>
      </c>
      <c r="L138" s="239">
        <v>132610147</v>
      </c>
      <c r="M138" s="239">
        <v>9</v>
      </c>
      <c r="N138" s="239">
        <v>18</v>
      </c>
      <c r="O138" s="239">
        <v>2013</v>
      </c>
      <c r="P138" s="239" t="s">
        <v>375</v>
      </c>
      <c r="Q138" s="239">
        <v>14</v>
      </c>
      <c r="S138" s="239">
        <v>4</v>
      </c>
      <c r="T138" s="239">
        <v>0</v>
      </c>
      <c r="U138" s="239">
        <v>2</v>
      </c>
      <c r="V138" s="239">
        <v>5</v>
      </c>
      <c r="W138" s="239">
        <v>10</v>
      </c>
      <c r="X138" s="239">
        <v>3</v>
      </c>
      <c r="Y138" s="239">
        <v>1</v>
      </c>
      <c r="Z138" s="239">
        <v>2</v>
      </c>
      <c r="AB138" s="239">
        <v>1</v>
      </c>
      <c r="AC138" s="239">
        <v>98</v>
      </c>
      <c r="AD138" s="239" t="s">
        <v>3924</v>
      </c>
      <c r="AE138" s="239" t="s">
        <v>3923</v>
      </c>
      <c r="AF138" s="239" t="s">
        <v>4142</v>
      </c>
      <c r="AG138" s="239">
        <v>10</v>
      </c>
      <c r="AH138" s="239">
        <v>2</v>
      </c>
      <c r="AI138" s="239">
        <v>2</v>
      </c>
      <c r="AJ138" s="239">
        <v>1</v>
      </c>
      <c r="AK138" s="239">
        <v>24</v>
      </c>
      <c r="AL138" s="239">
        <v>74</v>
      </c>
      <c r="AM138" s="239" t="s">
        <v>384</v>
      </c>
      <c r="AN138" s="239">
        <v>5</v>
      </c>
      <c r="AO138" s="239">
        <v>2</v>
      </c>
      <c r="AS138" s="239">
        <v>7</v>
      </c>
      <c r="AT138" s="239">
        <v>13</v>
      </c>
      <c r="AU138" s="239">
        <v>30</v>
      </c>
      <c r="AV138" s="239">
        <v>11</v>
      </c>
      <c r="AW138" s="239">
        <v>21</v>
      </c>
      <c r="AX138" s="239">
        <v>2</v>
      </c>
      <c r="AY138" s="239">
        <v>2</v>
      </c>
      <c r="AZ138" s="239">
        <v>2</v>
      </c>
      <c r="BA138" s="239">
        <v>21</v>
      </c>
      <c r="BB138" s="239">
        <v>27</v>
      </c>
      <c r="BC138" s="239" t="s">
        <v>384</v>
      </c>
      <c r="BD138" s="239">
        <v>5</v>
      </c>
      <c r="BE138" s="239">
        <v>1</v>
      </c>
      <c r="BI138" s="239">
        <v>7</v>
      </c>
      <c r="BJ138" s="239">
        <v>13</v>
      </c>
      <c r="BK138" s="239">
        <v>30</v>
      </c>
      <c r="BL138" s="239">
        <v>11</v>
      </c>
      <c r="BM138" s="239">
        <v>21</v>
      </c>
      <c r="CT138" s="239">
        <v>446208</v>
      </c>
      <c r="CU138" s="239">
        <v>4974910</v>
      </c>
      <c r="CV138" s="239">
        <v>44.925583699999997</v>
      </c>
      <c r="CW138" s="239">
        <v>-93.681622899999994</v>
      </c>
      <c r="CX138" s="239" t="s">
        <v>379</v>
      </c>
      <c r="CY138" s="239" t="s">
        <v>4143</v>
      </c>
    </row>
    <row r="139" spans="1:103" x14ac:dyDescent="0.25">
      <c r="A139" s="239">
        <v>10904197</v>
      </c>
      <c r="B139" s="239">
        <v>10</v>
      </c>
      <c r="C139" s="239">
        <v>22</v>
      </c>
      <c r="D139" s="239">
        <v>0</v>
      </c>
      <c r="E139" s="239">
        <v>27</v>
      </c>
      <c r="F139" s="239" t="s">
        <v>2871</v>
      </c>
      <c r="H139" s="239" t="s">
        <v>374</v>
      </c>
      <c r="I139" s="239">
        <v>25</v>
      </c>
      <c r="K139" s="239" t="s">
        <v>4144</v>
      </c>
      <c r="L139" s="239">
        <v>133000002</v>
      </c>
      <c r="M139" s="239">
        <v>10</v>
      </c>
      <c r="N139" s="239">
        <v>26</v>
      </c>
      <c r="O139" s="239">
        <v>2013</v>
      </c>
      <c r="P139" s="239" t="s">
        <v>386</v>
      </c>
      <c r="Q139" s="239">
        <v>21</v>
      </c>
      <c r="R139" s="239" t="s">
        <v>512</v>
      </c>
      <c r="S139" s="239">
        <v>5</v>
      </c>
      <c r="T139" s="239">
        <v>0</v>
      </c>
      <c r="U139" s="239">
        <v>2</v>
      </c>
      <c r="V139" s="239">
        <v>10</v>
      </c>
      <c r="W139" s="239">
        <v>10</v>
      </c>
      <c r="X139" s="239">
        <v>3</v>
      </c>
      <c r="Y139" s="239">
        <v>4</v>
      </c>
      <c r="Z139" s="239">
        <v>2</v>
      </c>
      <c r="AB139" s="239">
        <v>1</v>
      </c>
      <c r="AC139" s="239">
        <v>98</v>
      </c>
      <c r="AD139" s="239" t="s">
        <v>3910</v>
      </c>
      <c r="AE139" s="239" t="s">
        <v>3906</v>
      </c>
      <c r="AF139" s="239" t="s">
        <v>4142</v>
      </c>
      <c r="AG139" s="239">
        <v>5</v>
      </c>
      <c r="AH139" s="239">
        <v>2</v>
      </c>
      <c r="AI139" s="239">
        <v>4</v>
      </c>
      <c r="AJ139" s="239">
        <v>1</v>
      </c>
      <c r="AK139" s="239">
        <v>24</v>
      </c>
      <c r="AL139" s="239">
        <v>58</v>
      </c>
      <c r="AM139" s="239" t="s">
        <v>384</v>
      </c>
      <c r="AN139" s="239">
        <v>5</v>
      </c>
      <c r="AO139" s="239">
        <v>1</v>
      </c>
      <c r="AS139" s="239">
        <v>7</v>
      </c>
      <c r="AT139" s="239">
        <v>2</v>
      </c>
      <c r="AU139" s="239">
        <v>30</v>
      </c>
      <c r="AV139" s="239">
        <v>11</v>
      </c>
      <c r="AW139" s="239">
        <v>20</v>
      </c>
      <c r="AX139" s="239">
        <v>2</v>
      </c>
      <c r="AY139" s="239">
        <v>4</v>
      </c>
      <c r="AZ139" s="239">
        <v>1</v>
      </c>
      <c r="BA139" s="239">
        <v>24</v>
      </c>
      <c r="BB139" s="239">
        <v>45</v>
      </c>
      <c r="BC139" s="239" t="s">
        <v>374</v>
      </c>
      <c r="BD139" s="239">
        <v>5</v>
      </c>
      <c r="BE139" s="239">
        <v>1</v>
      </c>
      <c r="BI139" s="239">
        <v>7</v>
      </c>
      <c r="BJ139" s="239">
        <v>2</v>
      </c>
      <c r="BK139" s="239">
        <v>30</v>
      </c>
      <c r="BL139" s="239">
        <v>11</v>
      </c>
      <c r="BM139" s="239">
        <v>20</v>
      </c>
      <c r="CT139" s="239">
        <v>446208</v>
      </c>
      <c r="CU139" s="239">
        <v>4974910</v>
      </c>
      <c r="CV139" s="239">
        <v>44.925583699999997</v>
      </c>
      <c r="CW139" s="239">
        <v>-93.681622899999994</v>
      </c>
      <c r="CX139" s="239" t="s">
        <v>379</v>
      </c>
      <c r="CY139" s="239" t="s">
        <v>4145</v>
      </c>
    </row>
    <row r="140" spans="1:103" x14ac:dyDescent="0.25">
      <c r="A140" s="239">
        <v>11039325</v>
      </c>
      <c r="B140" s="239">
        <v>10</v>
      </c>
      <c r="C140" s="239">
        <v>22</v>
      </c>
      <c r="D140" s="239">
        <v>0</v>
      </c>
      <c r="E140" s="239">
        <v>27</v>
      </c>
      <c r="F140" s="239" t="s">
        <v>2871</v>
      </c>
      <c r="H140" s="239" t="s">
        <v>374</v>
      </c>
      <c r="I140" s="239">
        <v>25</v>
      </c>
      <c r="K140" s="239" t="s">
        <v>4146</v>
      </c>
      <c r="L140" s="239">
        <v>151130052</v>
      </c>
      <c r="M140" s="239">
        <v>4</v>
      </c>
      <c r="N140" s="239">
        <v>23</v>
      </c>
      <c r="O140" s="239">
        <v>2015</v>
      </c>
      <c r="P140" s="239" t="s">
        <v>416</v>
      </c>
      <c r="Q140" s="239">
        <v>9</v>
      </c>
      <c r="S140" s="239">
        <v>5</v>
      </c>
      <c r="T140" s="239">
        <v>0</v>
      </c>
      <c r="U140" s="239">
        <v>2</v>
      </c>
      <c r="V140" s="239">
        <v>5</v>
      </c>
      <c r="W140" s="239">
        <v>10</v>
      </c>
      <c r="X140" s="239">
        <v>3</v>
      </c>
      <c r="Y140" s="239">
        <v>1</v>
      </c>
      <c r="Z140" s="239">
        <v>1</v>
      </c>
      <c r="AA140" s="239">
        <v>1</v>
      </c>
      <c r="AB140" s="239">
        <v>1</v>
      </c>
      <c r="AC140" s="239">
        <v>98</v>
      </c>
      <c r="AD140" s="239" t="s">
        <v>3910</v>
      </c>
      <c r="AE140" s="239" t="s">
        <v>3906</v>
      </c>
      <c r="AF140" s="239" t="s">
        <v>4142</v>
      </c>
      <c r="AG140" s="239">
        <v>10</v>
      </c>
      <c r="AH140" s="239">
        <v>2</v>
      </c>
      <c r="AI140" s="239">
        <v>3</v>
      </c>
      <c r="AJ140" s="239">
        <v>3</v>
      </c>
      <c r="AK140" s="239">
        <v>21</v>
      </c>
      <c r="AL140" s="239">
        <v>68</v>
      </c>
      <c r="AM140" s="239" t="s">
        <v>374</v>
      </c>
      <c r="AN140" s="239">
        <v>5</v>
      </c>
      <c r="AO140" s="239">
        <v>1</v>
      </c>
      <c r="AP140" s="239">
        <v>1</v>
      </c>
      <c r="AS140" s="239">
        <v>7</v>
      </c>
      <c r="AT140" s="239">
        <v>2</v>
      </c>
      <c r="AU140" s="239">
        <v>35</v>
      </c>
      <c r="AV140" s="239">
        <v>11</v>
      </c>
      <c r="AW140" s="239">
        <v>21</v>
      </c>
      <c r="AX140" s="239">
        <v>2</v>
      </c>
      <c r="AY140" s="239">
        <v>4</v>
      </c>
      <c r="AZ140" s="239">
        <v>1</v>
      </c>
      <c r="BA140" s="239">
        <v>23</v>
      </c>
      <c r="BB140" s="239">
        <v>54</v>
      </c>
      <c r="BC140" s="239" t="s">
        <v>374</v>
      </c>
      <c r="BD140" s="239">
        <v>5</v>
      </c>
      <c r="BE140" s="239">
        <v>2</v>
      </c>
      <c r="BF140" s="239">
        <v>2</v>
      </c>
      <c r="BI140" s="239">
        <v>7</v>
      </c>
      <c r="BJ140" s="239">
        <v>2</v>
      </c>
      <c r="BK140" s="239">
        <v>35</v>
      </c>
      <c r="BL140" s="239">
        <v>11</v>
      </c>
      <c r="BM140" s="239">
        <v>21</v>
      </c>
      <c r="CT140" s="239">
        <v>446208</v>
      </c>
      <c r="CU140" s="239">
        <v>4974910</v>
      </c>
      <c r="CV140" s="239">
        <v>44.925583699999997</v>
      </c>
      <c r="CW140" s="239">
        <v>-93.681622899999994</v>
      </c>
      <c r="CX140" s="239" t="s">
        <v>379</v>
      </c>
      <c r="CY140" s="239" t="s">
        <v>4147</v>
      </c>
    </row>
    <row r="141" spans="1:103" x14ac:dyDescent="0.25">
      <c r="A141" s="239">
        <v>764865</v>
      </c>
      <c r="B141" s="239">
        <v>10</v>
      </c>
      <c r="C141" s="239">
        <v>22</v>
      </c>
      <c r="D141" s="239">
        <v>1E-3</v>
      </c>
      <c r="E141" s="239">
        <v>27</v>
      </c>
      <c r="F141" s="239" t="s">
        <v>2871</v>
      </c>
      <c r="H141" s="239" t="s">
        <v>374</v>
      </c>
      <c r="I141" s="239">
        <v>25</v>
      </c>
      <c r="K141" s="239">
        <v>19010298</v>
      </c>
      <c r="M141" s="239">
        <v>11</v>
      </c>
      <c r="N141" s="239">
        <v>24</v>
      </c>
      <c r="O141" s="239">
        <v>2019</v>
      </c>
      <c r="P141" s="239" t="s">
        <v>389</v>
      </c>
      <c r="Q141" s="239">
        <v>12</v>
      </c>
      <c r="S141" s="239">
        <v>5</v>
      </c>
      <c r="T141" s="239">
        <v>0</v>
      </c>
      <c r="U141" s="239">
        <v>2</v>
      </c>
      <c r="V141" s="239">
        <v>11</v>
      </c>
      <c r="W141" s="239">
        <v>10</v>
      </c>
      <c r="X141" s="239">
        <v>2</v>
      </c>
      <c r="Y141" s="239">
        <v>1</v>
      </c>
      <c r="Z141" s="239">
        <v>1</v>
      </c>
      <c r="AB141" s="239">
        <v>1</v>
      </c>
      <c r="AC141" s="239">
        <v>98</v>
      </c>
      <c r="AD141" s="239" t="s">
        <v>3906</v>
      </c>
      <c r="AF141" s="239" t="s">
        <v>4142</v>
      </c>
      <c r="AG141" s="239">
        <v>6</v>
      </c>
      <c r="AH141" s="239">
        <v>2</v>
      </c>
      <c r="AI141" s="239">
        <v>4</v>
      </c>
      <c r="AJ141" s="239">
        <v>3</v>
      </c>
      <c r="AK141" s="239">
        <v>23</v>
      </c>
      <c r="AL141" s="239">
        <v>16</v>
      </c>
      <c r="AM141" s="239" t="s">
        <v>374</v>
      </c>
      <c r="AN141" s="239">
        <v>5</v>
      </c>
      <c r="AO141" s="239">
        <v>1</v>
      </c>
      <c r="AS141" s="239">
        <v>12</v>
      </c>
      <c r="AT141" s="239">
        <v>23</v>
      </c>
      <c r="AU141" s="239">
        <v>35</v>
      </c>
      <c r="AV141" s="239">
        <v>12</v>
      </c>
      <c r="AW141" s="239">
        <v>22</v>
      </c>
      <c r="AX141" s="239">
        <v>2</v>
      </c>
      <c r="AY141" s="239">
        <v>2</v>
      </c>
      <c r="AZ141" s="239">
        <v>3</v>
      </c>
      <c r="BA141" s="239">
        <v>21</v>
      </c>
      <c r="BB141" s="239">
        <v>27</v>
      </c>
      <c r="BC141" s="239" t="s">
        <v>384</v>
      </c>
      <c r="BD141" s="239">
        <v>5</v>
      </c>
      <c r="BE141" s="239">
        <v>1</v>
      </c>
      <c r="BI141" s="239">
        <v>12</v>
      </c>
      <c r="BJ141" s="239">
        <v>23</v>
      </c>
      <c r="BK141" s="239">
        <v>35</v>
      </c>
      <c r="BL141" s="239">
        <v>12</v>
      </c>
      <c r="BM141" s="239">
        <v>22</v>
      </c>
      <c r="CT141" s="239">
        <v>446209.12188214401</v>
      </c>
      <c r="CU141" s="239">
        <v>4974911.2315002996</v>
      </c>
      <c r="CV141" s="239">
        <v>44.925597459999999</v>
      </c>
      <c r="CW141" s="239">
        <v>-93.681611239999995</v>
      </c>
      <c r="CX141" s="239" t="s">
        <v>379</v>
      </c>
      <c r="CY141" s="239" t="s">
        <v>4148</v>
      </c>
    </row>
    <row r="142" spans="1:103" x14ac:dyDescent="0.25">
      <c r="A142" s="239">
        <v>384643</v>
      </c>
      <c r="B142" s="239">
        <v>10</v>
      </c>
      <c r="C142" s="239">
        <v>22</v>
      </c>
      <c r="D142" s="239">
        <v>1E-3</v>
      </c>
      <c r="E142" s="239">
        <v>27</v>
      </c>
      <c r="F142" s="239" t="s">
        <v>2871</v>
      </c>
      <c r="H142" s="239" t="s">
        <v>374</v>
      </c>
      <c r="I142" s="239">
        <v>25</v>
      </c>
      <c r="K142" s="239" t="s">
        <v>4149</v>
      </c>
      <c r="M142" s="239">
        <v>10</v>
      </c>
      <c r="N142" s="239">
        <v>6</v>
      </c>
      <c r="O142" s="239">
        <v>2016</v>
      </c>
      <c r="P142" s="239" t="s">
        <v>416</v>
      </c>
      <c r="Q142" s="239">
        <v>15</v>
      </c>
      <c r="S142" s="239">
        <v>5</v>
      </c>
      <c r="T142" s="239">
        <v>0</v>
      </c>
      <c r="U142" s="239">
        <v>2</v>
      </c>
      <c r="V142" s="239">
        <v>5</v>
      </c>
      <c r="W142" s="239">
        <v>10</v>
      </c>
      <c r="X142" s="239">
        <v>3</v>
      </c>
      <c r="Y142" s="239">
        <v>1</v>
      </c>
      <c r="Z142" s="239">
        <v>2</v>
      </c>
      <c r="AB142" s="239">
        <v>1</v>
      </c>
      <c r="AC142" s="239">
        <v>98</v>
      </c>
      <c r="AD142" s="239" t="s">
        <v>3906</v>
      </c>
      <c r="AE142" s="239" t="s">
        <v>3910</v>
      </c>
      <c r="AF142" s="239" t="s">
        <v>4142</v>
      </c>
      <c r="AG142" s="239">
        <v>10</v>
      </c>
      <c r="AH142" s="239">
        <v>2</v>
      </c>
      <c r="AI142" s="239">
        <v>2</v>
      </c>
      <c r="AJ142" s="239">
        <v>4</v>
      </c>
      <c r="AK142" s="239">
        <v>23</v>
      </c>
      <c r="AL142" s="239">
        <v>65</v>
      </c>
      <c r="AM142" s="239" t="s">
        <v>384</v>
      </c>
      <c r="AN142" s="239">
        <v>5</v>
      </c>
      <c r="AO142" s="239">
        <v>90</v>
      </c>
      <c r="AS142" s="239">
        <v>12</v>
      </c>
      <c r="AT142" s="239">
        <v>23</v>
      </c>
      <c r="AU142" s="239">
        <v>35</v>
      </c>
      <c r="AV142" s="239">
        <v>11</v>
      </c>
      <c r="AW142" s="239">
        <v>21</v>
      </c>
      <c r="AX142" s="239">
        <v>2</v>
      </c>
      <c r="AY142" s="239">
        <v>4</v>
      </c>
      <c r="AZ142" s="239">
        <v>4</v>
      </c>
      <c r="BA142" s="239">
        <v>29</v>
      </c>
      <c r="BB142" s="239">
        <v>24</v>
      </c>
      <c r="BC142" s="239" t="s">
        <v>384</v>
      </c>
      <c r="BD142" s="239">
        <v>5</v>
      </c>
      <c r="BE142" s="239">
        <v>7</v>
      </c>
      <c r="BI142" s="239">
        <v>12</v>
      </c>
      <c r="BJ142" s="239">
        <v>23</v>
      </c>
      <c r="BK142" s="239">
        <v>35</v>
      </c>
      <c r="BL142" s="239">
        <v>11</v>
      </c>
      <c r="BM142" s="239">
        <v>21</v>
      </c>
      <c r="CT142" s="239">
        <v>446205.92700596899</v>
      </c>
      <c r="CU142" s="239">
        <v>4974912.1093810899</v>
      </c>
      <c r="CV142" s="239">
        <v>44.92560512</v>
      </c>
      <c r="CW142" s="239">
        <v>-93.681651810000005</v>
      </c>
      <c r="CX142" s="239" t="s">
        <v>379</v>
      </c>
      <c r="CY142" s="239" t="s">
        <v>4150</v>
      </c>
    </row>
    <row r="143" spans="1:103" x14ac:dyDescent="0.25">
      <c r="A143" s="239">
        <v>10812793</v>
      </c>
      <c r="B143" s="239">
        <v>10</v>
      </c>
      <c r="C143" s="239">
        <v>22</v>
      </c>
      <c r="D143" s="239">
        <v>2E-3</v>
      </c>
      <c r="E143" s="239">
        <v>27</v>
      </c>
      <c r="F143" s="239" t="s">
        <v>2871</v>
      </c>
      <c r="H143" s="239" t="s">
        <v>374</v>
      </c>
      <c r="I143" s="239">
        <v>25</v>
      </c>
      <c r="K143" s="239">
        <v>386398</v>
      </c>
      <c r="L143" s="239">
        <v>123120033</v>
      </c>
      <c r="M143" s="239">
        <v>11</v>
      </c>
      <c r="N143" s="239">
        <v>7</v>
      </c>
      <c r="O143" s="239">
        <v>2012</v>
      </c>
      <c r="P143" s="239" t="s">
        <v>375</v>
      </c>
      <c r="Q143" s="239">
        <v>7</v>
      </c>
      <c r="R143" s="239" t="s">
        <v>207</v>
      </c>
      <c r="S143" s="239">
        <v>5</v>
      </c>
      <c r="T143" s="239">
        <v>0</v>
      </c>
      <c r="U143" s="239">
        <v>2</v>
      </c>
      <c r="V143" s="239">
        <v>98</v>
      </c>
      <c r="W143" s="239">
        <v>10</v>
      </c>
      <c r="X143" s="239">
        <v>4</v>
      </c>
      <c r="Y143" s="239">
        <v>1</v>
      </c>
      <c r="Z143" s="239">
        <v>2</v>
      </c>
      <c r="AA143" s="239">
        <v>2</v>
      </c>
      <c r="AB143" s="239">
        <v>1</v>
      </c>
      <c r="AC143" s="239">
        <v>98</v>
      </c>
      <c r="AD143" s="239" t="s">
        <v>4151</v>
      </c>
      <c r="AE143" s="239" t="s">
        <v>4152</v>
      </c>
      <c r="AF143" s="239" t="s">
        <v>4142</v>
      </c>
      <c r="AG143" s="239">
        <v>90</v>
      </c>
      <c r="AH143" s="239">
        <v>2</v>
      </c>
      <c r="AI143" s="239">
        <v>4</v>
      </c>
      <c r="AJ143" s="239">
        <v>2</v>
      </c>
      <c r="AK143" s="239">
        <v>33</v>
      </c>
      <c r="AL143" s="239">
        <v>19</v>
      </c>
      <c r="AM143" s="239" t="s">
        <v>384</v>
      </c>
      <c r="AN143" s="239">
        <v>5</v>
      </c>
      <c r="AO143" s="239">
        <v>11</v>
      </c>
      <c r="AP143" s="239">
        <v>1</v>
      </c>
      <c r="AT143" s="239">
        <v>2</v>
      </c>
      <c r="AU143" s="239">
        <v>35</v>
      </c>
      <c r="AV143" s="239">
        <v>11</v>
      </c>
      <c r="AW143" s="239">
        <v>21</v>
      </c>
      <c r="AX143" s="239">
        <v>2</v>
      </c>
      <c r="AY143" s="239">
        <v>2</v>
      </c>
      <c r="AZ143" s="239">
        <v>2</v>
      </c>
      <c r="BA143" s="239">
        <v>21</v>
      </c>
      <c r="BB143" s="239">
        <v>17</v>
      </c>
      <c r="BC143" s="239" t="s">
        <v>384</v>
      </c>
      <c r="BD143" s="239">
        <v>5</v>
      </c>
      <c r="BE143" s="239">
        <v>1</v>
      </c>
      <c r="BF143" s="239">
        <v>1</v>
      </c>
      <c r="BJ143" s="239">
        <v>2</v>
      </c>
      <c r="BK143" s="239">
        <v>35</v>
      </c>
      <c r="BL143" s="239">
        <v>11</v>
      </c>
      <c r="BM143" s="239">
        <v>21</v>
      </c>
      <c r="CT143" s="239">
        <v>446208</v>
      </c>
      <c r="CU143" s="239">
        <v>4974913</v>
      </c>
      <c r="CV143" s="239">
        <v>44.925613300000002</v>
      </c>
      <c r="CW143" s="239">
        <v>-93.681621800000002</v>
      </c>
      <c r="CX143" s="239" t="s">
        <v>379</v>
      </c>
      <c r="CY143" s="239" t="s">
        <v>4153</v>
      </c>
    </row>
    <row r="144" spans="1:103" x14ac:dyDescent="0.25">
      <c r="A144" s="239">
        <v>10989903</v>
      </c>
      <c r="B144" s="239">
        <v>10</v>
      </c>
      <c r="C144" s="239">
        <v>28</v>
      </c>
      <c r="D144" s="239">
        <v>0.2</v>
      </c>
      <c r="E144" s="239">
        <v>27</v>
      </c>
      <c r="F144" s="239" t="s">
        <v>2871</v>
      </c>
      <c r="H144" s="239" t="s">
        <v>374</v>
      </c>
      <c r="I144" s="239">
        <v>25</v>
      </c>
      <c r="K144" s="239">
        <v>14014541</v>
      </c>
      <c r="L144" s="239">
        <v>143040165</v>
      </c>
      <c r="M144" s="239">
        <v>10</v>
      </c>
      <c r="N144" s="239">
        <v>31</v>
      </c>
      <c r="O144" s="239">
        <v>2014</v>
      </c>
      <c r="P144" s="239" t="s">
        <v>383</v>
      </c>
      <c r="Q144" s="239">
        <v>17</v>
      </c>
      <c r="R144" s="239" t="s">
        <v>207</v>
      </c>
      <c r="S144" s="239">
        <v>5</v>
      </c>
      <c r="T144" s="239">
        <v>0</v>
      </c>
      <c r="U144" s="239">
        <v>2</v>
      </c>
      <c r="V144" s="239">
        <v>1</v>
      </c>
      <c r="W144" s="239">
        <v>10</v>
      </c>
      <c r="X144" s="239">
        <v>2</v>
      </c>
      <c r="Y144" s="239">
        <v>1</v>
      </c>
      <c r="Z144" s="239">
        <v>1</v>
      </c>
      <c r="AB144" s="239">
        <v>1</v>
      </c>
      <c r="AC144" s="239">
        <v>98</v>
      </c>
      <c r="AD144" s="239" t="s">
        <v>4154</v>
      </c>
      <c r="AE144" s="239" t="s">
        <v>4155</v>
      </c>
      <c r="AF144" s="239" t="s">
        <v>4156</v>
      </c>
      <c r="AG144" s="239">
        <v>7</v>
      </c>
      <c r="AH144" s="239">
        <v>2</v>
      </c>
      <c r="AI144" s="239">
        <v>3</v>
      </c>
      <c r="AJ144" s="239">
        <v>2</v>
      </c>
      <c r="AK144" s="239">
        <v>21</v>
      </c>
      <c r="AL144" s="239">
        <v>55</v>
      </c>
      <c r="AM144" s="239" t="s">
        <v>384</v>
      </c>
      <c r="AN144" s="239">
        <v>5</v>
      </c>
      <c r="AO144" s="239">
        <v>1</v>
      </c>
      <c r="AP144" s="239">
        <v>1</v>
      </c>
      <c r="AS144" s="239">
        <v>7</v>
      </c>
      <c r="AT144" s="239">
        <v>98</v>
      </c>
      <c r="AU144" s="239">
        <v>35</v>
      </c>
      <c r="AV144" s="239">
        <v>11</v>
      </c>
      <c r="AW144" s="239">
        <v>21</v>
      </c>
      <c r="AX144" s="239">
        <v>2</v>
      </c>
      <c r="AY144" s="239">
        <v>2</v>
      </c>
      <c r="AZ144" s="239">
        <v>2</v>
      </c>
      <c r="BA144" s="239">
        <v>21</v>
      </c>
      <c r="BB144" s="239">
        <v>19</v>
      </c>
      <c r="BC144" s="239" t="s">
        <v>374</v>
      </c>
      <c r="BD144" s="239">
        <v>5</v>
      </c>
      <c r="BE144" s="239">
        <v>19</v>
      </c>
      <c r="BI144" s="239">
        <v>7</v>
      </c>
      <c r="BJ144" s="239">
        <v>98</v>
      </c>
      <c r="BK144" s="239">
        <v>35</v>
      </c>
      <c r="BL144" s="239">
        <v>11</v>
      </c>
      <c r="BM144" s="239">
        <v>21</v>
      </c>
      <c r="CT144" s="239">
        <v>446314</v>
      </c>
      <c r="CU144" s="239">
        <v>4974922</v>
      </c>
      <c r="CV144" s="239">
        <v>44.925702299999998</v>
      </c>
      <c r="CW144" s="239">
        <v>-93.680286699999996</v>
      </c>
      <c r="CX144" s="239" t="s">
        <v>379</v>
      </c>
      <c r="CY144" s="239" t="s">
        <v>4157</v>
      </c>
    </row>
    <row r="145" spans="1:103" x14ac:dyDescent="0.25">
      <c r="A145" s="239">
        <v>840954</v>
      </c>
      <c r="B145" s="239">
        <v>10</v>
      </c>
      <c r="C145" s="239">
        <v>34</v>
      </c>
      <c r="D145" s="239">
        <v>0.19400000000000001</v>
      </c>
      <c r="E145" s="239">
        <v>27</v>
      </c>
      <c r="F145" s="239" t="s">
        <v>2871</v>
      </c>
      <c r="H145" s="239" t="s">
        <v>374</v>
      </c>
      <c r="I145" s="239">
        <v>25</v>
      </c>
      <c r="K145" s="239">
        <v>20007201</v>
      </c>
      <c r="L145" s="239">
        <v>202590100</v>
      </c>
      <c r="M145" s="239">
        <v>9</v>
      </c>
      <c r="N145" s="239">
        <v>15</v>
      </c>
      <c r="O145" s="239">
        <v>2020</v>
      </c>
      <c r="P145" s="239" t="s">
        <v>391</v>
      </c>
      <c r="Q145" s="239">
        <v>19</v>
      </c>
      <c r="R145" s="239" t="s">
        <v>376</v>
      </c>
      <c r="S145" s="239">
        <v>2</v>
      </c>
      <c r="T145" s="239">
        <v>0</v>
      </c>
      <c r="U145" s="239">
        <v>2</v>
      </c>
      <c r="V145" s="239">
        <v>5</v>
      </c>
      <c r="W145" s="239">
        <v>10</v>
      </c>
      <c r="X145" s="239">
        <v>2</v>
      </c>
      <c r="Y145" s="239">
        <v>4</v>
      </c>
      <c r="Z145" s="239">
        <v>1</v>
      </c>
      <c r="AB145" s="239">
        <v>1</v>
      </c>
      <c r="AC145" s="239">
        <v>98</v>
      </c>
      <c r="AD145" s="239" t="s">
        <v>4158</v>
      </c>
      <c r="AF145" s="239" t="s">
        <v>4159</v>
      </c>
      <c r="AG145" s="239">
        <v>9</v>
      </c>
      <c r="AH145" s="239">
        <v>2</v>
      </c>
      <c r="AI145" s="239">
        <v>2</v>
      </c>
      <c r="AJ145" s="239">
        <v>4</v>
      </c>
      <c r="AK145" s="239">
        <v>24</v>
      </c>
      <c r="AL145" s="239">
        <v>18</v>
      </c>
      <c r="AM145" s="239" t="s">
        <v>374</v>
      </c>
      <c r="AN145" s="239">
        <v>5</v>
      </c>
      <c r="AO145" s="239">
        <v>10</v>
      </c>
      <c r="AS145" s="239">
        <v>12</v>
      </c>
      <c r="AT145" s="239">
        <v>9</v>
      </c>
      <c r="AU145" s="239">
        <v>30</v>
      </c>
      <c r="AV145" s="239">
        <v>12</v>
      </c>
      <c r="AW145" s="239">
        <v>21</v>
      </c>
      <c r="AX145" s="239">
        <v>2</v>
      </c>
      <c r="AY145" s="239">
        <v>31</v>
      </c>
      <c r="AZ145" s="239">
        <v>3</v>
      </c>
      <c r="BA145" s="239">
        <v>21</v>
      </c>
      <c r="BB145" s="239">
        <v>65</v>
      </c>
      <c r="BC145" s="239" t="s">
        <v>374</v>
      </c>
      <c r="BD145" s="239">
        <v>5</v>
      </c>
      <c r="BE145" s="239">
        <v>1</v>
      </c>
      <c r="BI145" s="239">
        <v>12</v>
      </c>
      <c r="BJ145" s="239">
        <v>9</v>
      </c>
      <c r="BK145" s="239">
        <v>30</v>
      </c>
      <c r="BL145" s="239">
        <v>13</v>
      </c>
      <c r="BM145" s="239">
        <v>21</v>
      </c>
      <c r="CT145" s="239">
        <v>446538.23122295499</v>
      </c>
      <c r="CU145" s="239">
        <v>4975035.3225484099</v>
      </c>
      <c r="CV145" s="239">
        <v>44.926739269999999</v>
      </c>
      <c r="CW145" s="239">
        <v>-93.677454350000005</v>
      </c>
      <c r="CX145" s="239" t="s">
        <v>379</v>
      </c>
      <c r="CY145" s="239" t="s">
        <v>4160</v>
      </c>
    </row>
    <row r="146" spans="1:103" x14ac:dyDescent="0.25">
      <c r="A146" s="239">
        <v>722084</v>
      </c>
      <c r="B146" s="239">
        <v>10</v>
      </c>
      <c r="C146" s="239">
        <v>253</v>
      </c>
      <c r="D146" s="239">
        <v>0</v>
      </c>
      <c r="E146" s="239">
        <v>27</v>
      </c>
      <c r="F146" s="239" t="s">
        <v>2871</v>
      </c>
      <c r="H146" s="239" t="s">
        <v>374</v>
      </c>
      <c r="I146" s="239">
        <v>25</v>
      </c>
      <c r="K146" s="239">
        <v>19004182</v>
      </c>
      <c r="M146" s="239">
        <v>5</v>
      </c>
      <c r="N146" s="239">
        <v>24</v>
      </c>
      <c r="O146" s="239">
        <v>2019</v>
      </c>
      <c r="P146" s="239" t="s">
        <v>383</v>
      </c>
      <c r="Q146" s="239">
        <v>14</v>
      </c>
      <c r="R146" s="239" t="s">
        <v>376</v>
      </c>
      <c r="S146" s="239">
        <v>5</v>
      </c>
      <c r="T146" s="239">
        <v>0</v>
      </c>
      <c r="U146" s="239">
        <v>2</v>
      </c>
      <c r="V146" s="239">
        <v>90</v>
      </c>
      <c r="W146" s="239">
        <v>10</v>
      </c>
      <c r="X146" s="239">
        <v>4</v>
      </c>
      <c r="Y146" s="239">
        <v>1</v>
      </c>
      <c r="Z146" s="239">
        <v>2</v>
      </c>
      <c r="AB146" s="239">
        <v>1</v>
      </c>
      <c r="AC146" s="239">
        <v>98</v>
      </c>
      <c r="AD146" s="239" t="s">
        <v>4161</v>
      </c>
      <c r="AF146" s="239" t="s">
        <v>4162</v>
      </c>
      <c r="AG146" s="239">
        <v>90</v>
      </c>
      <c r="AH146" s="239">
        <v>2</v>
      </c>
      <c r="AI146" s="239">
        <v>2</v>
      </c>
      <c r="AJ146" s="239">
        <v>2</v>
      </c>
      <c r="AK146" s="239">
        <v>24</v>
      </c>
      <c r="AL146" s="239">
        <v>82</v>
      </c>
      <c r="AM146" s="239" t="s">
        <v>384</v>
      </c>
      <c r="AN146" s="239">
        <v>5</v>
      </c>
      <c r="AO146" s="239">
        <v>2</v>
      </c>
      <c r="AS146" s="239">
        <v>12</v>
      </c>
      <c r="AT146" s="239">
        <v>23</v>
      </c>
      <c r="AU146" s="239">
        <v>30</v>
      </c>
      <c r="AV146" s="239">
        <v>11</v>
      </c>
      <c r="AW146" s="239">
        <v>21</v>
      </c>
      <c r="AX146" s="239">
        <v>2</v>
      </c>
      <c r="AY146" s="239">
        <v>4</v>
      </c>
      <c r="AZ146" s="239">
        <v>4</v>
      </c>
      <c r="BA146" s="239">
        <v>21</v>
      </c>
      <c r="BB146" s="239">
        <v>16</v>
      </c>
      <c r="BC146" s="239" t="s">
        <v>384</v>
      </c>
      <c r="BD146" s="239">
        <v>5</v>
      </c>
      <c r="BE146" s="239">
        <v>1</v>
      </c>
      <c r="BI146" s="239">
        <v>12</v>
      </c>
      <c r="BJ146" s="239">
        <v>9</v>
      </c>
      <c r="BK146" s="239">
        <v>30</v>
      </c>
      <c r="BL146" s="239">
        <v>11</v>
      </c>
      <c r="BM146" s="239">
        <v>21</v>
      </c>
      <c r="CT146" s="239">
        <v>446053.262117306</v>
      </c>
      <c r="CU146" s="239">
        <v>4974866.0720918002</v>
      </c>
      <c r="CV146" s="239">
        <v>44.925179159999999</v>
      </c>
      <c r="CW146" s="239">
        <v>-93.683581250000003</v>
      </c>
      <c r="CX146" s="239" t="s">
        <v>379</v>
      </c>
      <c r="CY146" s="239" t="s">
        <v>4163</v>
      </c>
    </row>
  </sheetData>
  <autoFilter ref="A1:CY146" xr:uid="{7B1544FE-2948-401B-8DD7-092C544D9CB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70C0"/>
    <pageSetUpPr fitToPage="1"/>
  </sheetPr>
  <dimension ref="A1:L100"/>
  <sheetViews>
    <sheetView view="pageBreakPreview" topLeftCell="A70" zoomScale="85" zoomScaleNormal="100" zoomScaleSheetLayoutView="85" workbookViewId="0">
      <selection activeCell="F97" sqref="F97"/>
    </sheetView>
  </sheetViews>
  <sheetFormatPr defaultRowHeight="15" x14ac:dyDescent="0.25"/>
  <cols>
    <col min="1" max="1" width="3.5703125" customWidth="1"/>
    <col min="2" max="5" width="15.5703125" customWidth="1"/>
    <col min="6" max="6" width="15.5703125" style="70" customWidth="1"/>
    <col min="7" max="7" width="15.5703125" style="239" customWidth="1"/>
    <col min="8" max="8" width="15.5703125" style="86" customWidth="1"/>
    <col min="9" max="11" width="15.5703125" customWidth="1"/>
    <col min="12" max="12" width="20.7109375" style="86" customWidth="1"/>
  </cols>
  <sheetData>
    <row r="1" spans="1:12" ht="23.25" x14ac:dyDescent="0.35">
      <c r="A1" s="19"/>
      <c r="B1" s="39" t="s">
        <v>5183</v>
      </c>
      <c r="C1" s="39"/>
      <c r="D1" s="39"/>
    </row>
    <row r="3" spans="1:12" ht="16.5" thickBot="1" x14ac:dyDescent="0.3">
      <c r="B3" s="58" t="s">
        <v>19</v>
      </c>
      <c r="C3" s="58"/>
      <c r="D3" s="58"/>
    </row>
    <row r="4" spans="1:12" s="72" customFormat="1" ht="24.75" customHeight="1" thickBot="1" x14ac:dyDescent="0.3">
      <c r="B4" s="73"/>
      <c r="C4" s="423" t="s">
        <v>56</v>
      </c>
      <c r="D4" s="424"/>
      <c r="E4" s="95" t="s">
        <v>57</v>
      </c>
      <c r="F4" s="431" t="s">
        <v>58</v>
      </c>
      <c r="G4" s="432"/>
      <c r="H4" s="429" t="s">
        <v>81</v>
      </c>
      <c r="I4" s="430"/>
    </row>
    <row r="5" spans="1:12" ht="35.1" customHeight="1" x14ac:dyDescent="0.25">
      <c r="B5" s="427" t="s">
        <v>0</v>
      </c>
      <c r="C5" s="433" t="s">
        <v>74</v>
      </c>
      <c r="D5" s="421" t="s">
        <v>75</v>
      </c>
      <c r="E5" s="435" t="s">
        <v>50</v>
      </c>
      <c r="F5" s="433" t="s">
        <v>205</v>
      </c>
      <c r="G5" s="421" t="s">
        <v>206</v>
      </c>
      <c r="H5" s="427" t="s">
        <v>82</v>
      </c>
      <c r="I5" s="419" t="s">
        <v>113</v>
      </c>
      <c r="J5" s="419" t="s">
        <v>104</v>
      </c>
      <c r="K5" s="421" t="s">
        <v>1</v>
      </c>
      <c r="L5"/>
    </row>
    <row r="6" spans="1:12" ht="35.1" customHeight="1" thickBot="1" x14ac:dyDescent="0.3">
      <c r="B6" s="428"/>
      <c r="C6" s="434"/>
      <c r="D6" s="422"/>
      <c r="E6" s="436"/>
      <c r="F6" s="434"/>
      <c r="G6" s="422"/>
      <c r="H6" s="428"/>
      <c r="I6" s="420"/>
      <c r="J6" s="420"/>
      <c r="K6" s="422"/>
      <c r="L6"/>
    </row>
    <row r="7" spans="1:12" ht="15" customHeight="1" x14ac:dyDescent="0.25">
      <c r="B7" s="110">
        <f>Assumptions!$C$6</f>
        <v>2019</v>
      </c>
      <c r="C7" s="187">
        <f>IFERROR(VLOOKUP($B7,'Travel Time Cost Savings'!$B$7:$N$73,'Travel Time Cost Savings'!$M$1,FALSE),0)</f>
        <v>0</v>
      </c>
      <c r="D7" s="188">
        <f>IFERROR(VLOOKUP($B7,'Operating Cost Savings'!$B$7:$G$53,'Operating Cost Savings'!$F$1,FALSE),0)</f>
        <v>0</v>
      </c>
      <c r="E7" s="189">
        <f>IFERROR(VLOOKUP($B7,'Safety Benefits'!$B$6:$H$89,'Safety Benefits'!H$1,FALSE),0)</f>
        <v>0</v>
      </c>
      <c r="F7" s="187">
        <f>IFERROR(VLOOKUP($B7,'Air Quality'!$B$6:$AM$78,'Air Quality'!$M$1,FALSE),0)</f>
        <v>0</v>
      </c>
      <c r="G7" s="188">
        <f>IFERROR(VLOOKUP($B7,'Air Quality'!$B$6:$AM$78,'Air Quality'!$E$1,FALSE),0)</f>
        <v>0</v>
      </c>
      <c r="H7" s="190">
        <f>IFERROR(VLOOKUP($B7,'Operation and Maintenance'!$B$8:$H$100,'Operation and Maintenance'!$G$1,FALSE)*-1,0)</f>
        <v>0</v>
      </c>
      <c r="I7" s="191">
        <f>IFERROR(VLOOKUP($B7,'Capital Costs'!$B$8:$S$100,'Capital Costs'!F$1,FALSE),0)</f>
        <v>0</v>
      </c>
      <c r="J7" s="192">
        <f>SUM(C7:F7,H7)</f>
        <v>0</v>
      </c>
      <c r="K7" s="193">
        <f>J7*(1+0.07)^-(B7-Assumptions!$C$6)+I7+G7</f>
        <v>0</v>
      </c>
      <c r="L7"/>
    </row>
    <row r="8" spans="1:12" ht="15" customHeight="1" x14ac:dyDescent="0.25">
      <c r="B8" s="168">
        <f>B7+1</f>
        <v>2020</v>
      </c>
      <c r="C8" s="187">
        <f>IFERROR(VLOOKUP($B8,'Travel Time Cost Savings'!$B$7:$N$73,'Travel Time Cost Savings'!$M$1,FALSE),0)</f>
        <v>0</v>
      </c>
      <c r="D8" s="188">
        <f>IFERROR(VLOOKUP($B8,'Operating Cost Savings'!$B$7:$G$53,'Operating Cost Savings'!$F$1,FALSE),0)</f>
        <v>0</v>
      </c>
      <c r="E8" s="189">
        <f>IFERROR(VLOOKUP($B8,'Safety Benefits'!$B$6:$H$89,'Safety Benefits'!G$1,FALSE),0)</f>
        <v>0</v>
      </c>
      <c r="F8" s="187">
        <f>IFERROR(VLOOKUP($B8,'Air Quality'!$B$6:$AM$78,'Air Quality'!$M$1,FALSE),0)</f>
        <v>0</v>
      </c>
      <c r="G8" s="188">
        <f>IFERROR(VLOOKUP($B8,'Air Quality'!$B$6:$AM$78,'Air Quality'!$E$1,FALSE),0)</f>
        <v>0</v>
      </c>
      <c r="H8" s="190">
        <f>IFERROR(VLOOKUP($B8,'Operation and Maintenance'!$B$8:$H$100,'Operation and Maintenance'!$G$1,FALSE)*-1,0)</f>
        <v>0</v>
      </c>
      <c r="I8" s="191">
        <f>IFERROR(VLOOKUP($B8,'Capital Costs'!$B$8:$S$100,'Capital Costs'!F$1,FALSE),0)</f>
        <v>0</v>
      </c>
      <c r="J8" s="192">
        <f t="shared" ref="J8:J42" si="0">SUM(C8:F8,H8)</f>
        <v>0</v>
      </c>
      <c r="K8" s="193">
        <f>J8*(1+0.07)^-(B8-Assumptions!$C$6)+I8+G8</f>
        <v>0</v>
      </c>
      <c r="L8" s="10"/>
    </row>
    <row r="9" spans="1:12" ht="15" customHeight="1" x14ac:dyDescent="0.25">
      <c r="B9" s="94">
        <f>B8+1</f>
        <v>2021</v>
      </c>
      <c r="C9" s="187">
        <f>IFERROR(VLOOKUP($B9,'Travel Time Cost Savings'!$B$7:$N$73,'Travel Time Cost Savings'!$M$1,FALSE),0)</f>
        <v>0</v>
      </c>
      <c r="D9" s="188">
        <f>IFERROR(VLOOKUP($B9,'Operating Cost Savings'!$B$7:$G$53,'Operating Cost Savings'!$F$1,FALSE),0)</f>
        <v>0</v>
      </c>
      <c r="E9" s="189">
        <f>IFERROR(VLOOKUP($B9,'Safety Benefits'!$B$6:$H$89,'Safety Benefits'!G$1,FALSE),0)</f>
        <v>0</v>
      </c>
      <c r="F9" s="187">
        <f>IFERROR(VLOOKUP($B9,'Air Quality'!$B$6:$AM$78,'Air Quality'!$M$1,FALSE),0)</f>
        <v>0</v>
      </c>
      <c r="G9" s="188">
        <f>IFERROR(VLOOKUP($B9,'Air Quality'!$B$6:$AM$78,'Air Quality'!$E$1,FALSE),0)</f>
        <v>0</v>
      </c>
      <c r="H9" s="190">
        <f>IFERROR(VLOOKUP($B9,'Operation and Maintenance'!$B$8:$H$100,'Operation and Maintenance'!$G$1,FALSE)*-1,0)</f>
        <v>3640000</v>
      </c>
      <c r="I9" s="191">
        <f>IFERROR(VLOOKUP($B9,'Capital Costs'!$B$8:$S$100,'Capital Costs'!F$1,FALSE),0)</f>
        <v>0</v>
      </c>
      <c r="J9" s="192">
        <f t="shared" si="0"/>
        <v>3640000</v>
      </c>
      <c r="K9" s="193">
        <f>J9*(1+0.07)^-(B9-Assumptions!$C$6)+I9+G9</f>
        <v>3179316.9709144901</v>
      </c>
      <c r="L9"/>
    </row>
    <row r="10" spans="1:12" ht="15" customHeight="1" x14ac:dyDescent="0.25">
      <c r="B10" s="94">
        <f t="shared" ref="B10:B42" si="1">B9+1</f>
        <v>2022</v>
      </c>
      <c r="C10" s="187">
        <f>IFERROR(VLOOKUP($B10,'Travel Time Cost Savings'!$B$7:$N$73,'Travel Time Cost Savings'!$M$1,FALSE),0)</f>
        <v>0</v>
      </c>
      <c r="D10" s="188">
        <f>IFERROR(VLOOKUP($B10,'Operating Cost Savings'!$B$7:$G$53,'Operating Cost Savings'!$F$1,FALSE),0)</f>
        <v>0</v>
      </c>
      <c r="E10" s="189">
        <f>IFERROR(VLOOKUP($B10,'Safety Benefits'!$B$6:$H$89,'Safety Benefits'!G$1,FALSE),0)</f>
        <v>0</v>
      </c>
      <c r="F10" s="187">
        <f>IFERROR(VLOOKUP($B10,'Air Quality'!$B$6:$AM$78,'Air Quality'!$M$1,FALSE),0)</f>
        <v>0</v>
      </c>
      <c r="G10" s="188">
        <f>IFERROR(VLOOKUP($B10,'Air Quality'!$B$6:$AM$78,'Air Quality'!$E$1,FALSE),0)</f>
        <v>0</v>
      </c>
      <c r="H10" s="190">
        <f>IFERROR(VLOOKUP($B10,'Operation and Maintenance'!$B$8:$H$100,'Operation and Maintenance'!$G$1,FALSE)*-1,0)</f>
        <v>0</v>
      </c>
      <c r="I10" s="191">
        <f>IFERROR(VLOOKUP($B10,'Capital Costs'!$B$8:$S$100,'Capital Costs'!F$1,FALSE),0)</f>
        <v>0</v>
      </c>
      <c r="J10" s="192">
        <f t="shared" si="0"/>
        <v>0</v>
      </c>
      <c r="K10" s="193">
        <f>J10*(1+0.07)^-(B10-Assumptions!$C$6)+I10+G10</f>
        <v>0</v>
      </c>
      <c r="L10"/>
    </row>
    <row r="11" spans="1:12" ht="15" customHeight="1" x14ac:dyDescent="0.25">
      <c r="B11" s="94">
        <f t="shared" si="1"/>
        <v>2023</v>
      </c>
      <c r="C11" s="187">
        <f>IFERROR(VLOOKUP($B11,'Travel Time Cost Savings'!$B$7:$N$73,'Travel Time Cost Savings'!$M$1,FALSE),0)</f>
        <v>0</v>
      </c>
      <c r="D11" s="188">
        <f>IFERROR(VLOOKUP($B11,'Operating Cost Savings'!$B$7:$G$53,'Operating Cost Savings'!$F$1,FALSE),0)</f>
        <v>0</v>
      </c>
      <c r="E11" s="189">
        <f>IFERROR(VLOOKUP($B11,'Safety Benefits'!$B$6:$H$89,'Safety Benefits'!G$1,FALSE),0)</f>
        <v>0</v>
      </c>
      <c r="F11" s="187">
        <f>IFERROR(VLOOKUP($B11,'Air Quality'!$B$6:$AM$78,'Air Quality'!$M$1,FALSE),0)</f>
        <v>0</v>
      </c>
      <c r="G11" s="188">
        <f>IFERROR(VLOOKUP($B11,'Air Quality'!$B$6:$AM$78,'Air Quality'!$E$1,FALSE),0)</f>
        <v>0</v>
      </c>
      <c r="H11" s="190">
        <f>IFERROR(VLOOKUP($B11,'Operation and Maintenance'!$B$8:$H$100,'Operation and Maintenance'!$G$1,FALSE)*-1,0)</f>
        <v>0</v>
      </c>
      <c r="I11" s="191">
        <f>IFERROR(VLOOKUP($B11,'Capital Costs'!$B$8:$S$100,'Capital Costs'!F$1,FALSE),0)</f>
        <v>0</v>
      </c>
      <c r="J11" s="192">
        <f t="shared" si="0"/>
        <v>0</v>
      </c>
      <c r="K11" s="193">
        <f>J11*(1+0.07)^-(B11-Assumptions!$C$6)+I11+G11</f>
        <v>0</v>
      </c>
      <c r="L11"/>
    </row>
    <row r="12" spans="1:12" ht="15" customHeight="1" x14ac:dyDescent="0.25">
      <c r="B12" s="94">
        <f t="shared" si="1"/>
        <v>2024</v>
      </c>
      <c r="C12" s="187">
        <f>IFERROR(VLOOKUP($B12,'Travel Time Cost Savings'!$B$7:$N$73,'Travel Time Cost Savings'!$M$1,FALSE),0)</f>
        <v>0</v>
      </c>
      <c r="D12" s="188">
        <f>IFERROR(VLOOKUP($B12,'Operating Cost Savings'!$B$7:$G$53,'Operating Cost Savings'!$F$1,FALSE),0)</f>
        <v>0</v>
      </c>
      <c r="E12" s="189">
        <f>IFERROR(VLOOKUP($B12,'Safety Benefits'!$B$6:$H$89,'Safety Benefits'!G$1,FALSE),0)</f>
        <v>0</v>
      </c>
      <c r="F12" s="187">
        <f>IFERROR(VLOOKUP($B12,'Air Quality'!$B$6:$AM$78,'Air Quality'!$M$1,FALSE),0)</f>
        <v>0</v>
      </c>
      <c r="G12" s="188">
        <f>IFERROR(VLOOKUP($B12,'Air Quality'!$B$6:$AM$78,'Air Quality'!$E$1,FALSE),0)</f>
        <v>0</v>
      </c>
      <c r="H12" s="190">
        <f>IFERROR(VLOOKUP($B12,'Operation and Maintenance'!$B$8:$H$100,'Operation and Maintenance'!$G$1,FALSE)*-1,0)</f>
        <v>0</v>
      </c>
      <c r="I12" s="191">
        <f>IFERROR(VLOOKUP($B12,'Capital Costs'!$B$8:$S$100,'Capital Costs'!F$1,FALSE),0)</f>
        <v>0</v>
      </c>
      <c r="J12" s="192">
        <f t="shared" si="0"/>
        <v>0</v>
      </c>
      <c r="K12" s="193">
        <f>J12*(1+0.07)^-(B12-Assumptions!$C$6)+I12+G12</f>
        <v>0</v>
      </c>
      <c r="L12"/>
    </row>
    <row r="13" spans="1:12" ht="15" customHeight="1" x14ac:dyDescent="0.25">
      <c r="B13" s="94">
        <f t="shared" si="1"/>
        <v>2025</v>
      </c>
      <c r="C13" s="187">
        <f>IFERROR(VLOOKUP($B13,'Travel Time Cost Savings'!$B$7:$N$73,'Travel Time Cost Savings'!$M$1,FALSE),0)</f>
        <v>0</v>
      </c>
      <c r="D13" s="188">
        <f>IFERROR(VLOOKUP($B13,'Operating Cost Savings'!$B$7:$G$53,'Operating Cost Savings'!$F$1,FALSE),0)</f>
        <v>0</v>
      </c>
      <c r="E13" s="189">
        <f>IFERROR(VLOOKUP($B13,'Safety Benefits'!$B$6:$H$89,'Safety Benefits'!G$1,FALSE),0)</f>
        <v>0</v>
      </c>
      <c r="F13" s="187">
        <f>IFERROR(VLOOKUP($B13,'Air Quality'!$B$6:$AM$78,'Air Quality'!$M$1,FALSE),0)</f>
        <v>0</v>
      </c>
      <c r="G13" s="188">
        <f>IFERROR(VLOOKUP($B13,'Air Quality'!$B$6:$AM$78,'Air Quality'!$E$1,FALSE),0)</f>
        <v>0</v>
      </c>
      <c r="H13" s="190">
        <f>IFERROR(VLOOKUP($B13,'Operation and Maintenance'!$B$8:$H$100,'Operation and Maintenance'!$G$1,FALSE)*-1,0)</f>
        <v>0</v>
      </c>
      <c r="I13" s="191">
        <f>IFERROR(VLOOKUP($B13,'Capital Costs'!$B$8:$S$100,'Capital Costs'!F$1,FALSE),0)</f>
        <v>0</v>
      </c>
      <c r="J13" s="192">
        <f t="shared" si="0"/>
        <v>0</v>
      </c>
      <c r="K13" s="193">
        <f>J13*(1+0.07)^-(B13-Assumptions!$C$6)+I13+G13</f>
        <v>0</v>
      </c>
      <c r="L13"/>
    </row>
    <row r="14" spans="1:12" ht="15" customHeight="1" x14ac:dyDescent="0.25">
      <c r="B14" s="94">
        <f t="shared" si="1"/>
        <v>2026</v>
      </c>
      <c r="C14" s="187">
        <f>IFERROR(VLOOKUP($B14,'Travel Time Cost Savings'!$B$7:$N$73,'Travel Time Cost Savings'!$M$1,FALSE),0)</f>
        <v>5363726.1804070016</v>
      </c>
      <c r="D14" s="188">
        <f>IFERROR(VLOOKUP($B14,'Operating Cost Savings'!$B$7:$G$53,'Operating Cost Savings'!$F$1,FALSE),0)</f>
        <v>-1726160.2816371142</v>
      </c>
      <c r="E14" s="189">
        <f>IFERROR(VLOOKUP($B14,'Safety Benefits'!$B$6:$H$89,'Safety Benefits'!G$1,FALSE),0)</f>
        <v>7414270.3558153789</v>
      </c>
      <c r="F14" s="187">
        <f>IFERROR(VLOOKUP($B14,'Air Quality'!$B$6:$AM$78,'Air Quality'!$M$1,FALSE),0)</f>
        <v>-40696.728515807401</v>
      </c>
      <c r="G14" s="188">
        <f>IFERROR(VLOOKUP($B14,'Air Quality'!$B$6:$AM$78,'Air Quality'!$E$1,FALSE),0)</f>
        <v>-99680.430723706435</v>
      </c>
      <c r="H14" s="190">
        <f>IFERROR(VLOOKUP($B14,'Operation and Maintenance'!$B$8:$H$100,'Operation and Maintenance'!$G$1,FALSE)*-1,0)</f>
        <v>-84240</v>
      </c>
      <c r="I14" s="191">
        <f>IFERROR(VLOOKUP($B14,'Capital Costs'!$B$8:$S$100,'Capital Costs'!F$1,FALSE),0)</f>
        <v>0</v>
      </c>
      <c r="J14" s="192">
        <f t="shared" si="0"/>
        <v>10926899.526069459</v>
      </c>
      <c r="K14" s="193">
        <f>J14*(1+0.07)^-(B14-Assumptions!$C$6)+I14+G14</f>
        <v>6705043.4287349097</v>
      </c>
      <c r="L14"/>
    </row>
    <row r="15" spans="1:12" ht="15" customHeight="1" x14ac:dyDescent="0.25">
      <c r="B15" s="94">
        <f t="shared" si="1"/>
        <v>2027</v>
      </c>
      <c r="C15" s="187">
        <f>IFERROR(VLOOKUP($B15,'Travel Time Cost Savings'!$B$7:$N$73,'Travel Time Cost Savings'!$M$1,FALSE),0)</f>
        <v>5438418.0649275091</v>
      </c>
      <c r="D15" s="188">
        <f>IFERROR(VLOOKUP($B15,'Operating Cost Savings'!$B$7:$G$53,'Operating Cost Savings'!$F$1,FALSE),0)</f>
        <v>-1734281.89478774</v>
      </c>
      <c r="E15" s="189">
        <f>IFERROR(VLOOKUP($B15,'Safety Benefits'!$B$6:$H$89,'Safety Benefits'!G$1,FALSE),0)</f>
        <v>7430851.4428147934</v>
      </c>
      <c r="F15" s="187">
        <f>IFERROR(VLOOKUP($B15,'Air Quality'!$B$6:$AM$78,'Air Quality'!$M$1,FALSE),0)</f>
        <v>-41609.763907342298</v>
      </c>
      <c r="G15" s="188">
        <f>IFERROR(VLOOKUP($B15,'Air Quality'!$B$6:$AM$78,'Air Quality'!$E$1,FALSE),0)</f>
        <v>-98938.28771812233</v>
      </c>
      <c r="H15" s="190">
        <f>IFERROR(VLOOKUP($B15,'Operation and Maintenance'!$B$8:$H$100,'Operation and Maintenance'!$G$1,FALSE)*-1,0)</f>
        <v>-84240</v>
      </c>
      <c r="I15" s="191">
        <f>IFERROR(VLOOKUP($B15,'Capital Costs'!$B$8:$S$100,'Capital Costs'!F$1,FALSE),0)</f>
        <v>0</v>
      </c>
      <c r="J15" s="192">
        <f t="shared" si="0"/>
        <v>11009137.849047219</v>
      </c>
      <c r="K15" s="193">
        <f>J15*(1+0.07)^-(B15-Assumptions!$C$6)+I15+G15</f>
        <v>6308480.1738389228</v>
      </c>
      <c r="L15"/>
    </row>
    <row r="16" spans="1:12" ht="15" customHeight="1" x14ac:dyDescent="0.25">
      <c r="B16" s="94">
        <f t="shared" si="1"/>
        <v>2028</v>
      </c>
      <c r="C16" s="187">
        <f>IFERROR(VLOOKUP($B16,'Travel Time Cost Savings'!$B$7:$N$73,'Travel Time Cost Savings'!$M$1,FALSE),0)</f>
        <v>5513109.9494580701</v>
      </c>
      <c r="D16" s="188">
        <f>IFERROR(VLOOKUP($B16,'Operating Cost Savings'!$B$7:$G$53,'Operating Cost Savings'!$F$1,FALSE),0)</f>
        <v>-1742403.5079346553</v>
      </c>
      <c r="E16" s="189">
        <f>IFERROR(VLOOKUP($B16,'Safety Benefits'!$B$6:$H$89,'Safety Benefits'!G$1,FALSE),0)</f>
        <v>7447432.5298142172</v>
      </c>
      <c r="F16" s="187">
        <f>IFERROR(VLOOKUP($B16,'Air Quality'!$B$6:$AM$78,'Air Quality'!$M$1,FALSE),0)</f>
        <v>-42287.91216144678</v>
      </c>
      <c r="G16" s="188">
        <f>IFERROR(VLOOKUP($B16,'Air Quality'!$B$6:$AM$78,'Air Quality'!$E$1,FALSE),0)</f>
        <v>-98170.325241947707</v>
      </c>
      <c r="H16" s="190">
        <f>IFERROR(VLOOKUP($B16,'Operation and Maintenance'!$B$8:$H$100,'Operation and Maintenance'!$G$1,FALSE)*-1,0)</f>
        <v>-84240</v>
      </c>
      <c r="I16" s="191">
        <f>IFERROR(VLOOKUP($B16,'Capital Costs'!$B$8:$S$100,'Capital Costs'!F$1,FALSE),0)</f>
        <v>0</v>
      </c>
      <c r="J16" s="192">
        <f t="shared" si="0"/>
        <v>11091611.059176184</v>
      </c>
      <c r="K16" s="193">
        <f>J16*(1+0.07)^-(B16-Assumptions!$C$6)+I16+G16</f>
        <v>5934931.1894634813</v>
      </c>
      <c r="L16"/>
    </row>
    <row r="17" spans="2:12" ht="15" customHeight="1" x14ac:dyDescent="0.25">
      <c r="B17" s="94">
        <f t="shared" si="1"/>
        <v>2029</v>
      </c>
      <c r="C17" s="187">
        <f>IFERROR(VLOOKUP($B17,'Travel Time Cost Savings'!$B$7:$N$73,'Travel Time Cost Savings'!$M$1,FALSE),0)</f>
        <v>5587801.8339783428</v>
      </c>
      <c r="D17" s="188">
        <f>IFERROR(VLOOKUP($B17,'Operating Cost Savings'!$B$7:$G$53,'Operating Cost Savings'!$F$1,FALSE),0)</f>
        <v>-1750525.1210776914</v>
      </c>
      <c r="E17" s="189">
        <f>IFERROR(VLOOKUP($B17,'Safety Benefits'!$B$6:$H$89,'Safety Benefits'!G$1,FALSE),0)</f>
        <v>7464013.6168136336</v>
      </c>
      <c r="F17" s="187">
        <f>IFERROR(VLOOKUP($B17,'Air Quality'!$B$6:$AM$78,'Air Quality'!$M$1,FALSE),0)</f>
        <v>-42970.5657987948</v>
      </c>
      <c r="G17" s="188">
        <f>IFERROR(VLOOKUP($B17,'Air Quality'!$B$6:$AM$78,'Air Quality'!$E$1,FALSE),0)</f>
        <v>-97378.225139704562</v>
      </c>
      <c r="H17" s="190">
        <f>IFERROR(VLOOKUP($B17,'Operation and Maintenance'!$B$8:$H$100,'Operation and Maintenance'!$G$1,FALSE)*-1,0)</f>
        <v>-84240</v>
      </c>
      <c r="I17" s="191">
        <f>IFERROR(VLOOKUP($B17,'Capital Costs'!$B$8:$S$100,'Capital Costs'!F$1,FALSE),0)</f>
        <v>0</v>
      </c>
      <c r="J17" s="192">
        <f t="shared" si="0"/>
        <v>11174079.76391549</v>
      </c>
      <c r="K17" s="193">
        <f>J17*(1+0.07)^-(B17-Assumptions!$C$6)+I17+G17</f>
        <v>5582957.3131036097</v>
      </c>
      <c r="L17"/>
    </row>
    <row r="18" spans="2:12" ht="15" customHeight="1" x14ac:dyDescent="0.25">
      <c r="B18" s="94">
        <f t="shared" si="1"/>
        <v>2030</v>
      </c>
      <c r="C18" s="187">
        <f>IFERROR(VLOOKUP($B18,'Travel Time Cost Savings'!$B$7:$N$73,'Travel Time Cost Savings'!$M$1,FALSE),0)</f>
        <v>5662493.7184995208</v>
      </c>
      <c r="D18" s="188">
        <f>IFERROR(VLOOKUP($B18,'Operating Cost Savings'!$B$7:$G$53,'Operating Cost Savings'!$F$1,FALSE),0)</f>
        <v>-1758646.7342246068</v>
      </c>
      <c r="E18" s="189">
        <f>IFERROR(VLOOKUP($B18,'Safety Benefits'!$B$6:$H$89,'Safety Benefits'!G$1,FALSE),0)</f>
        <v>7480594.7038130555</v>
      </c>
      <c r="F18" s="187">
        <f>IFERROR(VLOOKUP($B18,'Air Quality'!$B$6:$AM$78,'Air Quality'!$M$1,FALSE),0)</f>
        <v>-43901.622723595734</v>
      </c>
      <c r="G18" s="188">
        <f>IFERROR(VLOOKUP($B18,'Air Quality'!$B$6:$AM$78,'Air Quality'!$E$1,FALSE),0)</f>
        <v>-96563.606347327004</v>
      </c>
      <c r="H18" s="190">
        <f>IFERROR(VLOOKUP($B18,'Operation and Maintenance'!$B$8:$H$100,'Operation and Maintenance'!$G$1,FALSE)*-1,0)</f>
        <v>-84240</v>
      </c>
      <c r="I18" s="191">
        <f>IFERROR(VLOOKUP($B18,'Capital Costs'!$B$8:$S$100,'Capital Costs'!F$1,FALSE),0)</f>
        <v>0</v>
      </c>
      <c r="J18" s="192">
        <f t="shared" si="0"/>
        <v>11256300.065364374</v>
      </c>
      <c r="K18" s="193">
        <f>J18*(1+0.07)^-(B18-Assumptions!$C$6)+I18+G18</f>
        <v>5251223.4686844079</v>
      </c>
      <c r="L18"/>
    </row>
    <row r="19" spans="2:12" ht="15" customHeight="1" x14ac:dyDescent="0.25">
      <c r="B19" s="94">
        <f t="shared" si="1"/>
        <v>2031</v>
      </c>
      <c r="C19" s="187">
        <f>IFERROR(VLOOKUP($B19,'Travel Time Cost Savings'!$B$7:$N$73,'Travel Time Cost Savings'!$M$1,FALSE),0)</f>
        <v>5737185.6030300818</v>
      </c>
      <c r="D19" s="188">
        <f>IFERROR(VLOOKUP($B19,'Operating Cost Savings'!$B$7:$G$53,'Operating Cost Savings'!$F$1,FALSE),0)</f>
        <v>-1766768.3473752325</v>
      </c>
      <c r="E19" s="189">
        <f>IFERROR(VLOOKUP($B19,'Safety Benefits'!$B$6:$H$89,'Safety Benefits'!G$1,FALSE),0)</f>
        <v>7497175.7908124775</v>
      </c>
      <c r="F19" s="187">
        <f>IFERROR(VLOOKUP($B19,'Air Quality'!$B$6:$AM$78,'Air Quality'!$M$1,FALSE),0)</f>
        <v>-44104.364973933443</v>
      </c>
      <c r="G19" s="188">
        <f>IFERROR(VLOOKUP($B19,'Air Quality'!$B$6:$AM$78,'Air Quality'!$E$1,FALSE),0)</f>
        <v>-95728.026745838128</v>
      </c>
      <c r="H19" s="190">
        <f>IFERROR(VLOOKUP($B19,'Operation and Maintenance'!$B$8:$H$100,'Operation and Maintenance'!$G$1,FALSE)*-1,0)</f>
        <v>-84240</v>
      </c>
      <c r="I19" s="191">
        <f>IFERROR(VLOOKUP($B19,'Capital Costs'!$B$8:$S$100,'Capital Costs'!F$1,FALSE),0)</f>
        <v>0</v>
      </c>
      <c r="J19" s="192">
        <f t="shared" si="0"/>
        <v>11339248.681493392</v>
      </c>
      <c r="K19" s="193">
        <f>J19*(1+0.07)^-(B19-Assumptions!$C$6)+I19+G19</f>
        <v>4939033.9966419674</v>
      </c>
      <c r="L19"/>
    </row>
    <row r="20" spans="2:12" ht="15" customHeight="1" x14ac:dyDescent="0.25">
      <c r="B20" s="94">
        <f t="shared" si="1"/>
        <v>2032</v>
      </c>
      <c r="C20" s="187">
        <f>IFERROR(VLOOKUP($B20,'Travel Time Cost Savings'!$B$7:$N$73,'Travel Time Cost Savings'!$M$1,FALSE),0)</f>
        <v>5811877.4875503555</v>
      </c>
      <c r="D20" s="188">
        <f>IFERROR(VLOOKUP($B20,'Operating Cost Savings'!$B$7:$G$53,'Operating Cost Savings'!$F$1,FALSE),0)</f>
        <v>-1774889.9605221478</v>
      </c>
      <c r="E20" s="189">
        <f>IFERROR(VLOOKUP($B20,'Safety Benefits'!$B$6:$H$89,'Safety Benefits'!G$1,FALSE),0)</f>
        <v>7513756.8778118938</v>
      </c>
      <c r="F20" s="187">
        <f>IFERROR(VLOOKUP($B20,'Air Quality'!$B$6:$AM$78,'Air Quality'!$M$1,FALSE),0)</f>
        <v>-44307.107224178522</v>
      </c>
      <c r="G20" s="188">
        <f>IFERROR(VLOOKUP($B20,'Air Quality'!$B$6:$AM$78,'Air Quality'!$E$1,FALSE),0)</f>
        <v>-94872.984972477076</v>
      </c>
      <c r="H20" s="190">
        <f>IFERROR(VLOOKUP($B20,'Operation and Maintenance'!$B$8:$H$100,'Operation and Maintenance'!$G$1,FALSE)*-1,0)</f>
        <v>-84240</v>
      </c>
      <c r="I20" s="191">
        <f>IFERROR(VLOOKUP($B20,'Capital Costs'!$B$8:$S$100,'Capital Costs'!F$1,FALSE),0)</f>
        <v>0</v>
      </c>
      <c r="J20" s="192">
        <f t="shared" si="0"/>
        <v>11422197.297615921</v>
      </c>
      <c r="K20" s="193">
        <f>J20*(1+0.07)^-(B20-Assumptions!$C$6)+I20+G20</f>
        <v>4644932.8103066599</v>
      </c>
      <c r="L20"/>
    </row>
    <row r="21" spans="2:12" ht="15" customHeight="1" x14ac:dyDescent="0.25">
      <c r="B21" s="94">
        <f t="shared" si="1"/>
        <v>2033</v>
      </c>
      <c r="C21" s="187">
        <f>IFERROR(VLOOKUP($B21,'Travel Time Cost Savings'!$B$7:$N$73,'Travel Time Cost Savings'!$M$1,FALSE),0)</f>
        <v>5886569.3720809147</v>
      </c>
      <c r="D21" s="188">
        <f>IFERROR(VLOOKUP($B21,'Operating Cost Savings'!$B$7:$G$53,'Operating Cost Savings'!$F$1,FALSE),0)</f>
        <v>-1783011.5736690632</v>
      </c>
      <c r="E21" s="189">
        <f>IFERROR(VLOOKUP($B21,'Safety Benefits'!$B$6:$H$89,'Safety Benefits'!G$1,FALSE),0)</f>
        <v>7530337.9648113176</v>
      </c>
      <c r="F21" s="187">
        <f>IFERROR(VLOOKUP($B21,'Air Quality'!$B$6:$AM$78,'Air Quality'!$M$1,FALSE),0)</f>
        <v>-44509.84947442363</v>
      </c>
      <c r="G21" s="188">
        <f>IFERROR(VLOOKUP($B21,'Air Quality'!$B$6:$AM$78,'Air Quality'!$E$1,FALSE),0)</f>
        <v>-93999.922189891629</v>
      </c>
      <c r="H21" s="190">
        <f>IFERROR(VLOOKUP($B21,'Operation and Maintenance'!$B$8:$H$100,'Operation and Maintenance'!$G$1,FALSE)*-1,0)</f>
        <v>-84240</v>
      </c>
      <c r="I21" s="191">
        <f>IFERROR(VLOOKUP($B21,'Capital Costs'!$B$8:$S$100,'Capital Costs'!F$1,FALSE),0)</f>
        <v>0</v>
      </c>
      <c r="J21" s="192">
        <f t="shared" si="0"/>
        <v>11505145.913748745</v>
      </c>
      <c r="K21" s="193">
        <f>J21*(1+0.07)^-(B21-Assumptions!$C$6)+I21+G21</f>
        <v>4367894.023581896</v>
      </c>
      <c r="L21"/>
    </row>
    <row r="22" spans="2:12" ht="15" customHeight="1" x14ac:dyDescent="0.25">
      <c r="B22" s="94">
        <f t="shared" si="1"/>
        <v>2034</v>
      </c>
      <c r="C22" s="187">
        <f>IFERROR(VLOOKUP($B22,'Travel Time Cost Savings'!$B$7:$N$73,'Travel Time Cost Savings'!$M$1,FALSE),0)</f>
        <v>5961261.2566119237</v>
      </c>
      <c r="D22" s="188">
        <f>IFERROR(VLOOKUP($B22,'Operating Cost Savings'!$B$7:$G$53,'Operating Cost Savings'!$F$1,FALSE),0)</f>
        <v>-1791133.1868119307</v>
      </c>
      <c r="E22" s="189">
        <f>IFERROR(VLOOKUP($B22,'Safety Benefits'!$B$6:$H$89,'Safety Benefits'!G$1,FALSE),0)</f>
        <v>7546919.0518107321</v>
      </c>
      <c r="F22" s="187">
        <f>IFERROR(VLOOKUP($B22,'Air Quality'!$B$6:$AM$78,'Air Quality'!$M$1,FALSE),0)</f>
        <v>-44712.591724567668</v>
      </c>
      <c r="G22" s="188">
        <f>IFERROR(VLOOKUP($B22,'Air Quality'!$B$6:$AM$78,'Air Quality'!$E$1,FALSE),0)</f>
        <v>-94542.688792800152</v>
      </c>
      <c r="H22" s="190">
        <f>IFERROR(VLOOKUP($B22,'Operation and Maintenance'!$B$8:$H$100,'Operation and Maintenance'!$G$1,FALSE)*-1,0)</f>
        <v>-84240</v>
      </c>
      <c r="I22" s="191">
        <f>IFERROR(VLOOKUP($B22,'Capital Costs'!$B$8:$S$100,'Capital Costs'!F$1,FALSE),0)</f>
        <v>0</v>
      </c>
      <c r="J22" s="192">
        <f t="shared" si="0"/>
        <v>11588094.529886158</v>
      </c>
      <c r="K22" s="193">
        <f>J22*(1+0.07)^-(B22-Assumptions!$C$6)+I22+G22</f>
        <v>4105516.0488038394</v>
      </c>
      <c r="L22"/>
    </row>
    <row r="23" spans="2:12" ht="15" customHeight="1" x14ac:dyDescent="0.25">
      <c r="B23" s="94">
        <f t="shared" si="1"/>
        <v>2035</v>
      </c>
      <c r="C23" s="187">
        <f>IFERROR(VLOOKUP($B23,'Travel Time Cost Savings'!$B$7:$N$73,'Travel Time Cost Savings'!$M$1,FALSE),0)</f>
        <v>6035953.1411326537</v>
      </c>
      <c r="D23" s="188">
        <f>IFERROR(VLOOKUP($B23,'Operating Cost Savings'!$B$7:$G$53,'Operating Cost Savings'!$F$1,FALSE),0)</f>
        <v>-1799254.799962725</v>
      </c>
      <c r="E23" s="189">
        <f>IFERROR(VLOOKUP($B23,'Safety Benefits'!$B$6:$H$89,'Safety Benefits'!G$1,FALSE),0)</f>
        <v>7563500.1388101541</v>
      </c>
      <c r="F23" s="187">
        <f>IFERROR(VLOOKUP($B23,'Air Quality'!$B$6:$AM$78,'Air Quality'!$M$1,FALSE),0)</f>
        <v>-44915.333974909576</v>
      </c>
      <c r="G23" s="188">
        <f>IFERROR(VLOOKUP($B23,'Air Quality'!$B$6:$AM$78,'Air Quality'!$E$1,FALSE),0)</f>
        <v>-93602.269990935805</v>
      </c>
      <c r="H23" s="190">
        <f>IFERROR(VLOOKUP($B23,'Operation and Maintenance'!$B$8:$H$100,'Operation and Maintenance'!$G$1,FALSE)*-1,0)</f>
        <v>2515760</v>
      </c>
      <c r="I23" s="191">
        <f>IFERROR(VLOOKUP($B23,'Capital Costs'!$B$8:$S$100,'Capital Costs'!F$1,FALSE),0)</f>
        <v>0</v>
      </c>
      <c r="J23" s="192">
        <f t="shared" si="0"/>
        <v>14271043.146005174</v>
      </c>
      <c r="K23" s="193">
        <f>J23*(1+0.07)^-(B23-Assumptions!$C$6)+I23+G23</f>
        <v>4740493.7902090214</v>
      </c>
      <c r="L23"/>
    </row>
    <row r="24" spans="2:12" ht="15" customHeight="1" x14ac:dyDescent="0.25">
      <c r="B24" s="94">
        <f t="shared" si="1"/>
        <v>2036</v>
      </c>
      <c r="C24" s="187">
        <f>IFERROR(VLOOKUP($B24,'Travel Time Cost Savings'!$B$7:$N$73,'Travel Time Cost Savings'!$M$1,FALSE),0)</f>
        <v>6110645.0256529273</v>
      </c>
      <c r="D24" s="188">
        <f>IFERROR(VLOOKUP($B24,'Operating Cost Savings'!$B$7:$G$53,'Operating Cost Savings'!$F$1,FALSE),0)</f>
        <v>-1807376.4131094718</v>
      </c>
      <c r="E24" s="189">
        <f>IFERROR(VLOOKUP($B24,'Safety Benefits'!$B$6:$H$89,'Safety Benefits'!G$1,FALSE),0)</f>
        <v>7580081.2258095704</v>
      </c>
      <c r="F24" s="187">
        <f>IFERROR(VLOOKUP($B24,'Air Quality'!$B$6:$AM$78,'Air Quality'!$M$1,FALSE),0)</f>
        <v>-45118.076225150457</v>
      </c>
      <c r="G24" s="188">
        <f>IFERROR(VLOOKUP($B24,'Air Quality'!$B$6:$AM$78,'Air Quality'!$E$1,FALSE),0)</f>
        <v>-92648.673734479293</v>
      </c>
      <c r="H24" s="190">
        <f>IFERROR(VLOOKUP($B24,'Operation and Maintenance'!$B$8:$H$100,'Operation and Maintenance'!$G$1,FALSE)*-1,0)</f>
        <v>-84240</v>
      </c>
      <c r="I24" s="191">
        <f>IFERROR(VLOOKUP($B24,'Capital Costs'!$B$8:$S$100,'Capital Costs'!F$1,FALSE),0)</f>
        <v>0</v>
      </c>
      <c r="J24" s="192">
        <f t="shared" si="0"/>
        <v>11753991.762127876</v>
      </c>
      <c r="K24" s="193">
        <f>J24*(1+0.07)^-(B24-Assumptions!$C$6)+I24+G24</f>
        <v>3628364.1038813256</v>
      </c>
      <c r="L24"/>
    </row>
    <row r="25" spans="2:12" ht="15" customHeight="1" x14ac:dyDescent="0.25">
      <c r="B25" s="94">
        <f t="shared" si="1"/>
        <v>2037</v>
      </c>
      <c r="C25" s="187">
        <f>IFERROR(VLOOKUP($B25,'Travel Time Cost Savings'!$B$7:$N$73,'Travel Time Cost Savings'!$M$1,FALSE),0)</f>
        <v>6185336.9101834875</v>
      </c>
      <c r="D25" s="188">
        <f>IFERROR(VLOOKUP($B25,'Operating Cost Savings'!$B$7:$G$53,'Operating Cost Savings'!$F$1,FALSE),0)</f>
        <v>-1815498.0262563871</v>
      </c>
      <c r="E25" s="189">
        <f>IFERROR(VLOOKUP($B25,'Safety Benefits'!$B$6:$H$89,'Safety Benefits'!G$1,FALSE),0)</f>
        <v>7596662.3128089942</v>
      </c>
      <c r="F25" s="187">
        <f>IFERROR(VLOOKUP($B25,'Air Quality'!$B$6:$AM$78,'Air Quality'!$M$1,FALSE),0)</f>
        <v>-45320.818475395543</v>
      </c>
      <c r="G25" s="188">
        <f>IFERROR(VLOOKUP($B25,'Air Quality'!$B$6:$AM$78,'Air Quality'!$E$1,FALSE),0)</f>
        <v>-91683.108787243968</v>
      </c>
      <c r="H25" s="190">
        <f>IFERROR(VLOOKUP($B25,'Operation and Maintenance'!$B$8:$H$100,'Operation and Maintenance'!$G$1,FALSE)*-1,0)</f>
        <v>-84240</v>
      </c>
      <c r="I25" s="191">
        <f>IFERROR(VLOOKUP($B25,'Capital Costs'!$B$8:$S$100,'Capital Costs'!F$1,FALSE),0)</f>
        <v>0</v>
      </c>
      <c r="J25" s="192">
        <f t="shared" si="0"/>
        <v>11836940.378260698</v>
      </c>
      <c r="K25" s="193">
        <f>J25*(1+0.07)^-(B25-Assumptions!$C$6)+I25+G25</f>
        <v>3410440.4287902266</v>
      </c>
      <c r="L25"/>
    </row>
    <row r="26" spans="2:12" ht="15" customHeight="1" x14ac:dyDescent="0.25">
      <c r="B26" s="171">
        <f t="shared" si="1"/>
        <v>2038</v>
      </c>
      <c r="C26" s="187">
        <f>IFERROR(VLOOKUP($B26,'Travel Time Cost Savings'!$B$7:$N$73,'Travel Time Cost Savings'!$M$1,FALSE),0)</f>
        <v>6260028.7947037704</v>
      </c>
      <c r="D26" s="188">
        <f>IFERROR(VLOOKUP($B26,'Operating Cost Savings'!$B$7:$G$53,'Operating Cost Savings'!$F$1,FALSE),0)</f>
        <v>-1823619.6393994233</v>
      </c>
      <c r="E26" s="189">
        <f>IFERROR(VLOOKUP($B26,'Safety Benefits'!$B$6:$H$89,'Safety Benefits'!G$1,FALSE),0)</f>
        <v>7613243.3998084087</v>
      </c>
      <c r="F26" s="187">
        <f>IFERROR(VLOOKUP($B26,'Air Quality'!$B$6:$AM$78,'Air Quality'!$M$1,FALSE),0)</f>
        <v>-45523.560725543808</v>
      </c>
      <c r="G26" s="188">
        <f>IFERROR(VLOOKUP($B26,'Air Quality'!$B$6:$AM$78,'Air Quality'!$E$1,FALSE),0)</f>
        <v>-90706.735065882502</v>
      </c>
      <c r="H26" s="190">
        <f>IFERROR(VLOOKUP($B26,'Operation and Maintenance'!$B$8:$H$100,'Operation and Maintenance'!$G$1,FALSE)*-1,0)</f>
        <v>-84240</v>
      </c>
      <c r="I26" s="191">
        <f>IFERROR(VLOOKUP($B26,'Capital Costs'!$B$8:$S$100,'Capital Costs'!F$1,FALSE),0)</f>
        <v>0</v>
      </c>
      <c r="J26" s="192">
        <f t="shared" si="0"/>
        <v>11919888.994387213</v>
      </c>
      <c r="K26" s="193">
        <f>J26*(1+0.07)^-(B26-Assumptions!$C$6)+I26+G26</f>
        <v>3205241.9004463777</v>
      </c>
      <c r="L26"/>
    </row>
    <row r="27" spans="2:12" s="86" customFormat="1" x14ac:dyDescent="0.25">
      <c r="B27" s="171">
        <f t="shared" si="1"/>
        <v>2039</v>
      </c>
      <c r="C27" s="187">
        <f>IFERROR(VLOOKUP($B27,'Travel Time Cost Savings'!$B$7:$N$73,'Travel Time Cost Savings'!$M$1,FALSE),0)</f>
        <v>6334720.6792244921</v>
      </c>
      <c r="D27" s="188">
        <f>IFERROR(VLOOKUP($B27,'Operating Cost Savings'!$B$7:$G$53,'Operating Cost Savings'!$F$1,FALSE),0)</f>
        <v>-1831741.252550049</v>
      </c>
      <c r="E27" s="189">
        <f>IFERROR(VLOOKUP($B27,'Safety Benefits'!$B$6:$H$89,'Safety Benefits'!G$1,FALSE),0)</f>
        <v>7629824.4868078306</v>
      </c>
      <c r="F27" s="187">
        <f>IFERROR(VLOOKUP($B27,'Air Quality'!$B$6:$AM$78,'Air Quality'!$M$1,FALSE),0)</f>
        <v>-45726.30297588151</v>
      </c>
      <c r="G27" s="188">
        <f>IFERROR(VLOOKUP($B27,'Air Quality'!$B$6:$AM$78,'Air Quality'!$E$1,FALSE),0)</f>
        <v>-89720.665158529693</v>
      </c>
      <c r="H27" s="190">
        <f>IFERROR(VLOOKUP($B27,'Operation and Maintenance'!$B$8:$H$100,'Operation and Maintenance'!$G$1,FALSE)*-1,0)</f>
        <v>-84240</v>
      </c>
      <c r="I27" s="191">
        <f>IFERROR(VLOOKUP($B27,'Capital Costs'!$B$8:$S$100,'Capital Costs'!F$1,FALSE),0)</f>
        <v>0</v>
      </c>
      <c r="J27" s="192">
        <f t="shared" si="0"/>
        <v>12002837.610506393</v>
      </c>
      <c r="K27" s="193">
        <f>J27*(1+0.07)^-(B27-Assumptions!$C$6)+I27+G27</f>
        <v>3012040.6610853309</v>
      </c>
    </row>
    <row r="28" spans="2:12" s="86" customFormat="1" x14ac:dyDescent="0.25">
      <c r="B28" s="171">
        <f t="shared" si="1"/>
        <v>2040</v>
      </c>
      <c r="C28" s="187">
        <f>IFERROR(VLOOKUP($B28,'Travel Time Cost Savings'!$B$7:$N$73,'Travel Time Cost Savings'!$M$1,FALSE),0)</f>
        <v>6409412.5637550522</v>
      </c>
      <c r="D28" s="188">
        <f>IFERROR(VLOOKUP($B28,'Operating Cost Savings'!$B$7:$G$53,'Operating Cost Savings'!$F$1,FALSE),0)</f>
        <v>-1839862.8656969643</v>
      </c>
      <c r="E28" s="189">
        <f>IFERROR(VLOOKUP($B28,'Safety Benefits'!$B$6:$H$89,'Safety Benefits'!G$1,FALSE),0)</f>
        <v>7646405.5738072544</v>
      </c>
      <c r="F28" s="187">
        <f>IFERROR(VLOOKUP($B28,'Air Quality'!$B$6:$AM$78,'Air Quality'!$M$1,FALSE),0)</f>
        <v>-45929.045226126596</v>
      </c>
      <c r="G28" s="188">
        <f>IFERROR(VLOOKUP($B28,'Air Quality'!$B$6:$AM$78,'Air Quality'!$E$1,FALSE),0)</f>
        <v>-88725.965802200124</v>
      </c>
      <c r="H28" s="190">
        <f>IFERROR(VLOOKUP($B28,'Operation and Maintenance'!$B$8:$H$100,'Operation and Maintenance'!$G$1,FALSE)*-1,0)</f>
        <v>-84240</v>
      </c>
      <c r="I28" s="191">
        <f>IFERROR(VLOOKUP($B28,'Capital Costs'!$B$8:$S$100,'Capital Costs'!F$1,FALSE),0)</f>
        <v>0</v>
      </c>
      <c r="J28" s="192">
        <f t="shared" si="0"/>
        <v>12085786.226639215</v>
      </c>
      <c r="K28" s="193">
        <f>J28*(1+0.07)^-(B28-Assumptions!$C$6)+I28+G28</f>
        <v>2830149.5714965803</v>
      </c>
    </row>
    <row r="29" spans="2:12" s="86" customFormat="1" x14ac:dyDescent="0.25">
      <c r="B29" s="171">
        <f t="shared" si="1"/>
        <v>2041</v>
      </c>
      <c r="C29" s="187">
        <f>IFERROR(VLOOKUP($B29,'Travel Time Cost Savings'!$B$7:$N$73,'Travel Time Cost Savings'!$M$1,FALSE),0)</f>
        <v>6484104.4482856123</v>
      </c>
      <c r="D29" s="188">
        <f>IFERROR(VLOOKUP($B29,'Operating Cost Savings'!$B$7:$G$53,'Operating Cost Savings'!$F$1,FALSE),0)</f>
        <v>-1847984.4788437109</v>
      </c>
      <c r="E29" s="189">
        <f>IFERROR(VLOOKUP($B29,'Safety Benefits'!$B$6:$H$89,'Safety Benefits'!G$1,FALSE),0)</f>
        <v>7662986.6608066708</v>
      </c>
      <c r="F29" s="187">
        <f>IFERROR(VLOOKUP($B29,'Air Quality'!$B$6:$AM$78,'Air Quality'!$M$1,FALSE),0)</f>
        <v>-46131.78747636747</v>
      </c>
      <c r="G29" s="188">
        <f>IFERROR(VLOOKUP($B29,'Air Quality'!$B$6:$AM$78,'Air Quality'!$E$1,FALSE),0)</f>
        <v>-87723.659326495908</v>
      </c>
      <c r="H29" s="190">
        <f>IFERROR(VLOOKUP($B29,'Operation and Maintenance'!$B$8:$H$100,'Operation and Maintenance'!$G$1,FALSE)*-1,0)</f>
        <v>-5284240</v>
      </c>
      <c r="I29" s="191">
        <f>IFERROR(VLOOKUP($B29,'Capital Costs'!$B$8:$S$100,'Capital Costs'!F$1,FALSE),0)</f>
        <v>0</v>
      </c>
      <c r="J29" s="192">
        <f t="shared" si="0"/>
        <v>6968734.8427722044</v>
      </c>
      <c r="K29" s="193">
        <f>J29*(1+0.07)^-(B29-Assumptions!$C$6)+I29+G29</f>
        <v>1485211.5393314264</v>
      </c>
    </row>
    <row r="30" spans="2:12" s="86" customFormat="1" x14ac:dyDescent="0.25">
      <c r="B30" s="171">
        <f t="shared" si="1"/>
        <v>2042</v>
      </c>
      <c r="C30" s="187">
        <f>IFERROR(VLOOKUP($B30,'Travel Time Cost Savings'!$B$7:$N$73,'Travel Time Cost Savings'!$M$1,FALSE),0)</f>
        <v>6558796.3328166204</v>
      </c>
      <c r="D30" s="188">
        <f>IFERROR(VLOOKUP($B30,'Operating Cost Savings'!$B$7:$G$53,'Operating Cost Savings'!$F$1,FALSE),0)</f>
        <v>-1856106.091986747</v>
      </c>
      <c r="E30" s="189">
        <f>IFERROR(VLOOKUP($B30,'Safety Benefits'!$B$6:$H$89,'Safety Benefits'!G$1,FALSE),0)</f>
        <v>7679567.7478060927</v>
      </c>
      <c r="F30" s="187">
        <f>IFERROR(VLOOKUP($B30,'Air Quality'!$B$6:$AM$78,'Air Quality'!$M$1,FALSE),0)</f>
        <v>-46334.529726515728</v>
      </c>
      <c r="G30" s="188">
        <f>IFERROR(VLOOKUP($B30,'Air Quality'!$B$6:$AM$78,'Air Quality'!$E$1,FALSE),0)</f>
        <v>-87886.545666461039</v>
      </c>
      <c r="H30" s="190">
        <f>IFERROR(VLOOKUP($B30,'Operation and Maintenance'!$B$8:$H$100,'Operation and Maintenance'!$G$1,FALSE)*-1,0)</f>
        <v>-84240</v>
      </c>
      <c r="I30" s="191">
        <f>IFERROR(VLOOKUP($B30,'Capital Costs'!$B$8:$S$100,'Capital Costs'!F$1,FALSE),0)</f>
        <v>0</v>
      </c>
      <c r="J30" s="192">
        <f t="shared" si="0"/>
        <v>12251683.45890945</v>
      </c>
      <c r="K30" s="193">
        <f>J30*(1+0.07)^-(B30-Assumptions!$C$6)+I30+G30</f>
        <v>2496567.8957225755</v>
      </c>
    </row>
    <row r="31" spans="2:12" s="86" customFormat="1" x14ac:dyDescent="0.25">
      <c r="B31" s="171">
        <f t="shared" si="1"/>
        <v>2043</v>
      </c>
      <c r="C31" s="187">
        <f>IFERROR(VLOOKUP($B31,'Travel Time Cost Savings'!$B$7:$N$73,'Travel Time Cost Savings'!$M$1,FALSE),0)</f>
        <v>6633488.2173270648</v>
      </c>
      <c r="D31" s="188">
        <f>IFERROR(VLOOKUP($B31,'Operating Cost Savings'!$B$7:$G$53,'Operating Cost Savings'!$F$1,FALSE),0)</f>
        <v>-1864227.7051375415</v>
      </c>
      <c r="E31" s="189">
        <f>IFERROR(VLOOKUP($B31,'Safety Benefits'!$B$6:$H$89,'Safety Benefits'!G$1,FALSE),0)</f>
        <v>7696148.8348055072</v>
      </c>
      <c r="F31" s="187">
        <f>IFERROR(VLOOKUP($B31,'Air Quality'!$B$6:$AM$78,'Air Quality'!$M$1,FALSE),0)</f>
        <v>-46537.27197685765</v>
      </c>
      <c r="G31" s="188">
        <f>IFERROR(VLOOKUP($B31,'Air Quality'!$B$6:$AM$78,'Air Quality'!$E$1,FALSE),0)</f>
        <v>-86842.76869730679</v>
      </c>
      <c r="H31" s="190">
        <f>IFERROR(VLOOKUP($B31,'Operation and Maintenance'!$B$8:$H$100,'Operation and Maintenance'!$G$1,FALSE)*-1,0)</f>
        <v>-84240</v>
      </c>
      <c r="I31" s="191">
        <f>IFERROR(VLOOKUP($B31,'Capital Costs'!$B$8:$S$100,'Capital Costs'!F$1,FALSE),0)</f>
        <v>0</v>
      </c>
      <c r="J31" s="192">
        <f t="shared" si="0"/>
        <v>12334632.075018171</v>
      </c>
      <c r="K31" s="193">
        <f>J31*(1+0.07)^-(B31-Assumptions!$C$6)+I31+G31</f>
        <v>2344888.2532045338</v>
      </c>
    </row>
    <row r="32" spans="2:12" s="86" customFormat="1" x14ac:dyDescent="0.25">
      <c r="B32" s="171">
        <f t="shared" si="1"/>
        <v>2044</v>
      </c>
      <c r="C32" s="187">
        <f>IFERROR(VLOOKUP($B32,'Travel Time Cost Savings'!$B$7:$N$73,'Travel Time Cost Savings'!$M$1,FALSE),0)</f>
        <v>6708180.101857624</v>
      </c>
      <c r="D32" s="188">
        <f>IFERROR(VLOOKUP($B32,'Operating Cost Savings'!$B$7:$G$53,'Operating Cost Savings'!$F$1,FALSE),0)</f>
        <v>-1872349.3182844569</v>
      </c>
      <c r="E32" s="189">
        <f>IFERROR(VLOOKUP($B32,'Safety Benefits'!$B$6:$H$89,'Safety Benefits'!G$1,FALSE),0)</f>
        <v>7712729.921804931</v>
      </c>
      <c r="F32" s="187">
        <f>IFERROR(VLOOKUP($B32,'Air Quality'!$B$6:$AM$78,'Air Quality'!$M$1,FALSE),0)</f>
        <v>-46740.014227102736</v>
      </c>
      <c r="G32" s="188">
        <f>IFERROR(VLOOKUP($B32,'Air Quality'!$B$6:$AM$78,'Air Quality'!$E$1,FALSE),0)</f>
        <v>-85794.903130295745</v>
      </c>
      <c r="H32" s="190">
        <f>IFERROR(VLOOKUP($B32,'Operation and Maintenance'!$B$8:$H$100,'Operation and Maintenance'!$G$1,FALSE)*-1,0)</f>
        <v>-84240</v>
      </c>
      <c r="I32" s="191">
        <f>IFERROR(VLOOKUP($B32,'Capital Costs'!$B$8:$S$100,'Capital Costs'!F$1,FALSE),0)</f>
        <v>0</v>
      </c>
      <c r="J32" s="192">
        <f t="shared" si="0"/>
        <v>12417580.691150995</v>
      </c>
      <c r="K32" s="193">
        <f>J32*(1+0.07)^-(B32-Assumptions!$C$6)+I32+G32</f>
        <v>2202134.1260303184</v>
      </c>
    </row>
    <row r="33" spans="2:12" s="86" customFormat="1" x14ac:dyDescent="0.25">
      <c r="B33" s="171">
        <f t="shared" si="1"/>
        <v>2045</v>
      </c>
      <c r="C33" s="187">
        <f>IFERROR(VLOOKUP($B33,'Travel Time Cost Savings'!$B$7:$N$73,'Travel Time Cost Savings'!$M$1,FALSE),0)</f>
        <v>6782871.9863881851</v>
      </c>
      <c r="D33" s="188">
        <f>IFERROR(VLOOKUP($B33,'Operating Cost Savings'!$B$7:$G$53,'Operating Cost Savings'!$F$1,FALSE),0)</f>
        <v>-1880470.9314310348</v>
      </c>
      <c r="E33" s="189">
        <f>IFERROR(VLOOKUP($B33,'Safety Benefits'!$B$6:$H$89,'Safety Benefits'!G$1,FALSE),0)</f>
        <v>7729311.0088043474</v>
      </c>
      <c r="F33" s="187">
        <f>IFERROR(VLOOKUP($B33,'Air Quality'!$B$6:$AM$78,'Air Quality'!$M$1,FALSE),0)</f>
        <v>-46942.756477339397</v>
      </c>
      <c r="G33" s="188">
        <f>IFERROR(VLOOKUP($B33,'Air Quality'!$B$6:$AM$78,'Air Quality'!$E$1,FALSE),0)</f>
        <v>-84743.791070177991</v>
      </c>
      <c r="H33" s="190">
        <f>IFERROR(VLOOKUP($B33,'Operation and Maintenance'!$B$8:$H$100,'Operation and Maintenance'!$G$1,FALSE)*-1,0)</f>
        <v>3555760</v>
      </c>
      <c r="I33" s="191">
        <f>IFERROR(VLOOKUP($B33,'Capital Costs'!$B$8:$S$100,'Capital Costs'!F$1,FALSE),0)-'Operation and Maintenance'!H47</f>
        <v>5860229.0784469573</v>
      </c>
      <c r="J33" s="192">
        <f t="shared" si="0"/>
        <v>16140529.30728416</v>
      </c>
      <c r="K33" s="193">
        <f>J33*(1+0.07)^-(B33-Assumptions!$C$6)+I33+G33</f>
        <v>8554811.6889101528</v>
      </c>
    </row>
    <row r="34" spans="2:12" s="86" customFormat="1" x14ac:dyDescent="0.25">
      <c r="B34" s="171">
        <f t="shared" si="1"/>
        <v>2046</v>
      </c>
      <c r="C34" s="187">
        <f>IFERROR(VLOOKUP($B34,'Travel Time Cost Savings'!$B$7:$N$73,'Travel Time Cost Savings'!$M$1,FALSE),0)</f>
        <v>0</v>
      </c>
      <c r="D34" s="188">
        <f>IFERROR(VLOOKUP($B34,'Operating Cost Savings'!$B$7:$G$53,'Operating Cost Savings'!$F$1,FALSE),0)</f>
        <v>0</v>
      </c>
      <c r="E34" s="189">
        <f>IFERROR(VLOOKUP($B34,'Safety Benefits'!$B$6:$H$89,'Safety Benefits'!G$1,FALSE),0)</f>
        <v>0</v>
      </c>
      <c r="F34" s="187">
        <f>IFERROR(VLOOKUP($B34,'Air Quality'!$B$6:$AM$78,'Air Quality'!$M$1,FALSE),0)</f>
        <v>0</v>
      </c>
      <c r="G34" s="188">
        <f>IFERROR(VLOOKUP($B34,'Air Quality'!$B$6:$AM$78,'Air Quality'!$E$1,FALSE),0)</f>
        <v>0</v>
      </c>
      <c r="H34" s="190">
        <f>IFERROR(VLOOKUP($B34,'Operation and Maintenance'!$B$8:$H$100,'Operation and Maintenance'!$G$1,FALSE)*-1,0)</f>
        <v>0</v>
      </c>
      <c r="I34" s="191">
        <f>IFERROR(VLOOKUP($B34,'Capital Costs'!$B$8:$S$100,'Capital Costs'!F$1,FALSE),0)</f>
        <v>0</v>
      </c>
      <c r="J34" s="192">
        <f t="shared" si="0"/>
        <v>0</v>
      </c>
      <c r="K34" s="193">
        <f>J34*(1+0.07)^-(B34-Assumptions!$C$6)+I34+G34</f>
        <v>0</v>
      </c>
    </row>
    <row r="35" spans="2:12" s="86" customFormat="1" x14ac:dyDescent="0.25">
      <c r="B35" s="171">
        <f t="shared" si="1"/>
        <v>2047</v>
      </c>
      <c r="C35" s="187">
        <f>IFERROR(VLOOKUP($B35,'Travel Time Cost Savings'!$B$7:$N$73,'Travel Time Cost Savings'!$M$1,FALSE),0)</f>
        <v>0</v>
      </c>
      <c r="D35" s="188">
        <f>IFERROR(VLOOKUP($B35,'Operating Cost Savings'!$B$7:$G$53,'Operating Cost Savings'!$F$1,FALSE),0)</f>
        <v>0</v>
      </c>
      <c r="E35" s="189">
        <f>IFERROR(VLOOKUP($B35,'Safety Benefits'!$B$6:$H$89,'Safety Benefits'!G$1,FALSE),0)</f>
        <v>0</v>
      </c>
      <c r="F35" s="187">
        <f>IFERROR(VLOOKUP($B35,'Air Quality'!$B$6:$AM$78,'Air Quality'!$M$1,FALSE),0)</f>
        <v>0</v>
      </c>
      <c r="G35" s="188">
        <f>IFERROR(VLOOKUP($B35,'Air Quality'!$B$6:$AM$78,'Air Quality'!$E$1,FALSE),0)</f>
        <v>0</v>
      </c>
      <c r="H35" s="190">
        <f>IFERROR(VLOOKUP($B35,'Operation and Maintenance'!$B$8:$H$100,'Operation and Maintenance'!$G$1,FALSE)*-1,0)</f>
        <v>0</v>
      </c>
      <c r="I35" s="191">
        <f>IFERROR(VLOOKUP($B35,'Capital Costs'!$B$8:$S$100,'Capital Costs'!F$1,FALSE),0)</f>
        <v>0</v>
      </c>
      <c r="J35" s="192">
        <f t="shared" si="0"/>
        <v>0</v>
      </c>
      <c r="K35" s="193">
        <f>J35*(1+0.07)^-(B35-Assumptions!$C$6)+I35+G35</f>
        <v>0</v>
      </c>
    </row>
    <row r="36" spans="2:12" s="86" customFormat="1" x14ac:dyDescent="0.25">
      <c r="B36" s="171">
        <f t="shared" si="1"/>
        <v>2048</v>
      </c>
      <c r="C36" s="187">
        <f>IFERROR(VLOOKUP($B36,'Travel Time Cost Savings'!$B$7:$N$73,'Travel Time Cost Savings'!$M$1,FALSE),0)</f>
        <v>0</v>
      </c>
      <c r="D36" s="188">
        <f>IFERROR(VLOOKUP($B36,'Operating Cost Savings'!$B$7:$G$53,'Operating Cost Savings'!$F$1,FALSE),0)</f>
        <v>0</v>
      </c>
      <c r="E36" s="189">
        <f>IFERROR(VLOOKUP($B36,'Safety Benefits'!$B$6:$H$89,'Safety Benefits'!G$1,FALSE),0)</f>
        <v>0</v>
      </c>
      <c r="F36" s="187">
        <f>IFERROR(VLOOKUP($B36,'Air Quality'!$B$6:$AM$78,'Air Quality'!$M$1,FALSE),0)</f>
        <v>0</v>
      </c>
      <c r="G36" s="188">
        <f>IFERROR(VLOOKUP($B36,'Air Quality'!$B$6:$AM$78,'Air Quality'!$E$1,FALSE),0)</f>
        <v>0</v>
      </c>
      <c r="H36" s="190">
        <f>IFERROR(VLOOKUP($B36,'Operation and Maintenance'!$B$8:$H$100,'Operation and Maintenance'!$G$1,FALSE)*-1,0)</f>
        <v>0</v>
      </c>
      <c r="I36" s="191">
        <f>IFERROR(VLOOKUP($B36,'Capital Costs'!$B$8:$S$100,'Capital Costs'!F$1,FALSE),0)</f>
        <v>0</v>
      </c>
      <c r="J36" s="192">
        <f t="shared" si="0"/>
        <v>0</v>
      </c>
      <c r="K36" s="193">
        <f>J36*(1+0.07)^-(B36-Assumptions!$C$6)+I36+G36</f>
        <v>0</v>
      </c>
    </row>
    <row r="37" spans="2:12" s="86" customFormat="1" x14ac:dyDescent="0.25">
      <c r="B37" s="171">
        <f t="shared" si="1"/>
        <v>2049</v>
      </c>
      <c r="C37" s="187">
        <f>IFERROR(VLOOKUP($B37,'Travel Time Cost Savings'!$B$7:$N$73,'Travel Time Cost Savings'!$M$1,FALSE),0)</f>
        <v>0</v>
      </c>
      <c r="D37" s="188">
        <f>IFERROR(VLOOKUP($B37,'Operating Cost Savings'!$B$7:$G$53,'Operating Cost Savings'!$F$1,FALSE),0)</f>
        <v>0</v>
      </c>
      <c r="E37" s="189">
        <f>IFERROR(VLOOKUP($B37,'Safety Benefits'!$B$6:$H$89,'Safety Benefits'!G$1,FALSE),0)</f>
        <v>0</v>
      </c>
      <c r="F37" s="187">
        <f>IFERROR(VLOOKUP($B37,'Air Quality'!$B$6:$AM$78,'Air Quality'!$M$1,FALSE),0)</f>
        <v>0</v>
      </c>
      <c r="G37" s="188">
        <f>IFERROR(VLOOKUP($B37,'Air Quality'!$B$6:$AM$78,'Air Quality'!$E$1,FALSE),0)</f>
        <v>0</v>
      </c>
      <c r="H37" s="190">
        <f>IFERROR(VLOOKUP($B37,'Operation and Maintenance'!$B$8:$H$100,'Operation and Maintenance'!$G$1,FALSE)*-1,0)</f>
        <v>0</v>
      </c>
      <c r="I37" s="191">
        <f>IFERROR(VLOOKUP($B37,'Capital Costs'!$B$8:$S$100,'Capital Costs'!F$1,FALSE),0)</f>
        <v>0</v>
      </c>
      <c r="J37" s="192">
        <f t="shared" si="0"/>
        <v>0</v>
      </c>
      <c r="K37" s="193">
        <f>J37*(1+0.07)^-(B37-Assumptions!$C$6)+I37+G37</f>
        <v>0</v>
      </c>
    </row>
    <row r="38" spans="2:12" s="86" customFormat="1" x14ac:dyDescent="0.25">
      <c r="B38" s="171">
        <f t="shared" si="1"/>
        <v>2050</v>
      </c>
      <c r="C38" s="187">
        <f>IFERROR(VLOOKUP($B38,'Travel Time Cost Savings'!$B$7:$N$73,'Travel Time Cost Savings'!$M$1,FALSE),0)</f>
        <v>0</v>
      </c>
      <c r="D38" s="188">
        <f>IFERROR(VLOOKUP($B38,'Operating Cost Savings'!$B$7:$G$53,'Operating Cost Savings'!$F$1,FALSE),0)</f>
        <v>0</v>
      </c>
      <c r="E38" s="189">
        <f>IFERROR(VLOOKUP($B38,'Safety Benefits'!$B$6:$H$89,'Safety Benefits'!G$1,FALSE),0)</f>
        <v>0</v>
      </c>
      <c r="F38" s="187">
        <f>IFERROR(VLOOKUP($B38,'Air Quality'!$B$6:$AM$78,'Air Quality'!$M$1,FALSE),0)</f>
        <v>0</v>
      </c>
      <c r="G38" s="188">
        <f>IFERROR(VLOOKUP($B38,'Air Quality'!$B$6:$AM$78,'Air Quality'!$E$1,FALSE),0)</f>
        <v>0</v>
      </c>
      <c r="H38" s="190">
        <f>IFERROR(VLOOKUP($B38,'Operation and Maintenance'!$B$8:$H$100,'Operation and Maintenance'!$G$1,FALSE)*-1,0)</f>
        <v>0</v>
      </c>
      <c r="I38" s="191">
        <f>IFERROR(VLOOKUP($B38,'Capital Costs'!$B$8:$S$100,'Capital Costs'!F$1,FALSE),0)</f>
        <v>0</v>
      </c>
      <c r="J38" s="192">
        <f t="shared" si="0"/>
        <v>0</v>
      </c>
      <c r="K38" s="193">
        <f>J38*(1+0.07)^-(B38-Assumptions!$C$6)+I38+G38</f>
        <v>0</v>
      </c>
    </row>
    <row r="39" spans="2:12" s="86" customFormat="1" x14ac:dyDescent="0.25">
      <c r="B39" s="171">
        <f t="shared" si="1"/>
        <v>2051</v>
      </c>
      <c r="C39" s="187">
        <f>IFERROR(VLOOKUP($B39,'Travel Time Cost Savings'!$B$7:$N$73,'Travel Time Cost Savings'!$M$1,FALSE),0)</f>
        <v>0</v>
      </c>
      <c r="D39" s="188">
        <f>IFERROR(VLOOKUP($B39,'Operating Cost Savings'!$B$7:$G$53,'Operating Cost Savings'!$F$1,FALSE),0)</f>
        <v>0</v>
      </c>
      <c r="E39" s="189">
        <f>IFERROR(VLOOKUP($B39,'Safety Benefits'!$B$6:$H$89,'Safety Benefits'!G$1,FALSE),0)</f>
        <v>0</v>
      </c>
      <c r="F39" s="187">
        <f>IFERROR(VLOOKUP($B39,'Air Quality'!$B$6:$AM$78,'Air Quality'!$M$1,FALSE),0)</f>
        <v>0</v>
      </c>
      <c r="G39" s="188">
        <f>IFERROR(VLOOKUP($B39,'Air Quality'!$B$6:$AM$78,'Air Quality'!$E$1,FALSE),0)</f>
        <v>0</v>
      </c>
      <c r="H39" s="190">
        <f>IFERROR(VLOOKUP($B39,'Operation and Maintenance'!$B$8:$H$100,'Operation and Maintenance'!$G$1,FALSE)*-1,0)</f>
        <v>0</v>
      </c>
      <c r="I39" s="191">
        <f>IFERROR(VLOOKUP($B39,'Capital Costs'!$B$8:$S$100,'Capital Costs'!F$1,FALSE),0)</f>
        <v>0</v>
      </c>
      <c r="J39" s="192">
        <f t="shared" si="0"/>
        <v>0</v>
      </c>
      <c r="K39" s="193">
        <f>J39*(1+0.07)^-(B39-Assumptions!$C$6)+I39+G39</f>
        <v>0</v>
      </c>
    </row>
    <row r="40" spans="2:12" s="86" customFormat="1" x14ac:dyDescent="0.25">
      <c r="B40" s="171">
        <f t="shared" si="1"/>
        <v>2052</v>
      </c>
      <c r="C40" s="187">
        <f>IFERROR(VLOOKUP($B40,'Travel Time Cost Savings'!$B$7:$N$73,'Travel Time Cost Savings'!$M$1,FALSE),0)</f>
        <v>0</v>
      </c>
      <c r="D40" s="188">
        <f>IFERROR(VLOOKUP($B40,'Operating Cost Savings'!$B$7:$G$53,'Operating Cost Savings'!$F$1,FALSE),0)</f>
        <v>0</v>
      </c>
      <c r="E40" s="189">
        <f>IFERROR(VLOOKUP($B40,'Safety Benefits'!$B$6:$H$89,'Safety Benefits'!G$1,FALSE),0)</f>
        <v>0</v>
      </c>
      <c r="F40" s="187">
        <f>IFERROR(VLOOKUP($B40,'Air Quality'!$B$6:$AM$78,'Air Quality'!$M$1,FALSE),0)</f>
        <v>0</v>
      </c>
      <c r="G40" s="188">
        <f>IFERROR(VLOOKUP($B40,'Air Quality'!$B$6:$AM$78,'Air Quality'!$E$1,FALSE),0)</f>
        <v>0</v>
      </c>
      <c r="H40" s="190">
        <f>IFERROR(VLOOKUP($B40,'Operation and Maintenance'!$B$8:$H$100,'Operation and Maintenance'!$G$1,FALSE)*-1,0)</f>
        <v>0</v>
      </c>
      <c r="I40" s="191">
        <f>IFERROR(VLOOKUP($B40,'Capital Costs'!$B$8:$S$100,'Capital Costs'!F$1,FALSE),0)</f>
        <v>0</v>
      </c>
      <c r="J40" s="192">
        <f t="shared" si="0"/>
        <v>0</v>
      </c>
      <c r="K40" s="193">
        <f>J40*(1+0.07)^-(B40-Assumptions!$C$6)+I40+G40</f>
        <v>0</v>
      </c>
    </row>
    <row r="41" spans="2:12" s="86" customFormat="1" x14ac:dyDescent="0.25">
      <c r="B41" s="171">
        <f t="shared" si="1"/>
        <v>2053</v>
      </c>
      <c r="C41" s="187">
        <f>IFERROR(VLOOKUP($B41,'Travel Time Cost Savings'!$B$7:$N$73,'Travel Time Cost Savings'!$M$1,FALSE),0)</f>
        <v>0</v>
      </c>
      <c r="D41" s="188">
        <f>IFERROR(VLOOKUP($B41,'Operating Cost Savings'!$B$7:$G$53,'Operating Cost Savings'!$F$1,FALSE),0)</f>
        <v>0</v>
      </c>
      <c r="E41" s="189">
        <f>IFERROR(VLOOKUP($B41,'Safety Benefits'!$B$6:$H$89,'Safety Benefits'!G$1,FALSE),0)</f>
        <v>0</v>
      </c>
      <c r="F41" s="187">
        <f>IFERROR(VLOOKUP($B41,'Air Quality'!$B$6:$AM$78,'Air Quality'!$M$1,FALSE),0)</f>
        <v>0</v>
      </c>
      <c r="G41" s="188">
        <f>IFERROR(VLOOKUP($B41,'Air Quality'!$B$6:$AM$78,'Air Quality'!$E$1,FALSE),0)</f>
        <v>0</v>
      </c>
      <c r="H41" s="190">
        <f>IFERROR(VLOOKUP($B41,'Operation and Maintenance'!$B$8:$H$100,'Operation and Maintenance'!$G$1,FALSE)*-1,0)</f>
        <v>0</v>
      </c>
      <c r="I41" s="191">
        <f>IFERROR(VLOOKUP($B41,'Capital Costs'!$B$8:$S$100,'Capital Costs'!F$1,FALSE),0)</f>
        <v>0</v>
      </c>
      <c r="J41" s="192">
        <f t="shared" si="0"/>
        <v>0</v>
      </c>
      <c r="K41" s="193">
        <f>J41*(1+0.07)^-(B41-Assumptions!$C$6)+I41+G41</f>
        <v>0</v>
      </c>
    </row>
    <row r="42" spans="2:12" s="86" customFormat="1" ht="15.75" thickBot="1" x14ac:dyDescent="0.3">
      <c r="B42" s="172">
        <f t="shared" si="1"/>
        <v>2054</v>
      </c>
      <c r="C42" s="194">
        <f>IFERROR(VLOOKUP($B42,'Travel Time Cost Savings'!$B$7:$N$73,'Travel Time Cost Savings'!$M$1,FALSE),0)</f>
        <v>0</v>
      </c>
      <c r="D42" s="195">
        <f>IFERROR(VLOOKUP($B42,'Operating Cost Savings'!$B$7:$G$53,'Operating Cost Savings'!$F$1,FALSE),0)</f>
        <v>0</v>
      </c>
      <c r="E42" s="196">
        <f>IFERROR(VLOOKUP($B42,'Safety Benefits'!$B$6:$H$89,'Safety Benefits'!G$1,FALSE),0)</f>
        <v>0</v>
      </c>
      <c r="F42" s="194">
        <f>IFERROR(VLOOKUP($B42,'Air Quality'!$B$6:$AM$78,'Air Quality'!$M$1,FALSE),0)</f>
        <v>0</v>
      </c>
      <c r="G42" s="195">
        <f>IFERROR(VLOOKUP($B42,'Air Quality'!$B$6:$AM$78,'Air Quality'!$E$1,FALSE),0)</f>
        <v>0</v>
      </c>
      <c r="H42" s="197">
        <f>IFERROR(VLOOKUP($B42,'Operation and Maintenance'!$B$8:$H$100,'Operation and Maintenance'!$G$1,FALSE)*-1,0)</f>
        <v>0</v>
      </c>
      <c r="I42" s="198">
        <f>IFERROR(VLOOKUP($B42,'Capital Costs'!$B$8:$S$100,'Capital Costs'!F$1,FALSE),0)</f>
        <v>0</v>
      </c>
      <c r="J42" s="199">
        <f t="shared" si="0"/>
        <v>0</v>
      </c>
      <c r="K42" s="200">
        <f>J42*(1+0.07)^-(B42-Assumptions!$C$6)+I42+G42</f>
        <v>0</v>
      </c>
    </row>
    <row r="43" spans="2:12" s="86" customFormat="1" x14ac:dyDescent="0.25">
      <c r="B43" s="11"/>
      <c r="C43" s="78"/>
      <c r="D43" s="78"/>
      <c r="E43" s="78"/>
      <c r="F43" s="78"/>
      <c r="G43" s="78"/>
      <c r="H43" s="78"/>
      <c r="J43" s="98" t="s">
        <v>2</v>
      </c>
      <c r="K43" s="10">
        <f>SUM(K7:K42)</f>
        <v>88929673.383182049</v>
      </c>
      <c r="L43" s="203">
        <f>'Travel Time Cost Savings'!N27+'Operating Cost Savings'!G27+'Safety Benefits'!H26+'Air Quality'!P30+'Capital Costs'!F36-'Operation and Maintenance'!H46-'Operation and Maintenance'!H47</f>
        <v>88929673.383182034</v>
      </c>
    </row>
    <row r="44" spans="2:12" s="86" customFormat="1" x14ac:dyDescent="0.25">
      <c r="B44" s="11"/>
      <c r="C44" s="15"/>
      <c r="D44" s="15"/>
      <c r="E44" s="15"/>
      <c r="F44" s="82"/>
      <c r="G44" s="82"/>
      <c r="H44" s="82"/>
      <c r="I44" s="82"/>
      <c r="J44" s="116"/>
      <c r="K44" s="116"/>
    </row>
    <row r="45" spans="2:12" s="86" customFormat="1" x14ac:dyDescent="0.25">
      <c r="B45" s="11"/>
      <c r="C45" s="82"/>
      <c r="D45" s="82"/>
      <c r="E45" s="82"/>
      <c r="F45" s="82"/>
      <c r="G45" s="82"/>
      <c r="H45" s="82"/>
      <c r="I45" s="82"/>
      <c r="J45" s="14"/>
      <c r="K45" s="15"/>
    </row>
    <row r="46" spans="2:12" s="86" customFormat="1" x14ac:dyDescent="0.25">
      <c r="B46" s="11"/>
      <c r="C46" s="82"/>
      <c r="D46" s="82"/>
      <c r="E46" s="82"/>
      <c r="F46" s="82"/>
      <c r="G46" s="82"/>
      <c r="H46" s="82"/>
      <c r="I46" s="82"/>
      <c r="J46" s="14"/>
      <c r="K46" s="15"/>
    </row>
    <row r="47" spans="2:12" s="86" customFormat="1" ht="15.75" x14ac:dyDescent="0.25">
      <c r="B47" s="59" t="s">
        <v>20</v>
      </c>
      <c r="C47" s="59"/>
      <c r="D47" s="59"/>
      <c r="E47" s="12"/>
      <c r="F47" s="12"/>
      <c r="G47" s="12"/>
      <c r="H47" s="12"/>
      <c r="I47" s="10"/>
      <c r="J47" s="10"/>
      <c r="K47" s="10"/>
    </row>
    <row r="48" spans="2:12" s="86" customFormat="1" ht="15.75" thickBot="1" x14ac:dyDescent="0.3">
      <c r="D48" s="57"/>
      <c r="E48" s="81"/>
      <c r="F48" s="81"/>
      <c r="G48" s="81"/>
      <c r="H48" s="81"/>
      <c r="I48" s="81"/>
      <c r="J48" s="81"/>
      <c r="K48" s="81"/>
    </row>
    <row r="49" spans="2:12" s="86" customFormat="1" x14ac:dyDescent="0.25">
      <c r="B49" s="419" t="s">
        <v>0</v>
      </c>
      <c r="C49" s="419" t="s">
        <v>21</v>
      </c>
      <c r="D49" s="425" t="s">
        <v>1</v>
      </c>
      <c r="E49" s="120"/>
      <c r="F49" s="32"/>
      <c r="G49" s="32"/>
      <c r="H49" s="32"/>
    </row>
    <row r="50" spans="2:12" s="86" customFormat="1" ht="15.75" thickBot="1" x14ac:dyDescent="0.3">
      <c r="B50" s="420"/>
      <c r="C50" s="420"/>
      <c r="D50" s="426"/>
      <c r="E50" s="120"/>
      <c r="G50" s="239"/>
    </row>
    <row r="51" spans="2:12" s="86" customFormat="1" x14ac:dyDescent="0.25">
      <c r="B51" s="111">
        <f xml:space="preserve"> 'Capital Costs'!$B$8</f>
        <v>2019</v>
      </c>
      <c r="C51" s="112">
        <f>VLOOKUP($B51,'Capital Costs'!$B$8:$F$36,'Capital Costs'!$C$1,FALSE)</f>
        <v>0</v>
      </c>
      <c r="D51" s="117">
        <f>C51*(1+0.07)^-(B51-Assumptions!$C$6)</f>
        <v>0</v>
      </c>
      <c r="E51" s="119"/>
      <c r="G51" s="239"/>
    </row>
    <row r="52" spans="2:12" s="86" customFormat="1" x14ac:dyDescent="0.25">
      <c r="B52" s="202">
        <f>B51+1</f>
        <v>2020</v>
      </c>
      <c r="C52" s="169">
        <f>VLOOKUP($B52,'Capital Costs'!$B$8:$F$36,'Capital Costs'!$C$1,FALSE)</f>
        <v>0</v>
      </c>
      <c r="D52" s="170">
        <f>C52*(1+0.07)^-(B52-Assumptions!$C$6)</f>
        <v>0</v>
      </c>
      <c r="E52" s="119"/>
      <c r="G52" s="239"/>
    </row>
    <row r="53" spans="2:12" s="86" customFormat="1" x14ac:dyDescent="0.25">
      <c r="B53" s="2">
        <f t="shared" ref="B53:B78" si="2">B52+1</f>
        <v>2021</v>
      </c>
      <c r="C53" s="169">
        <f>VLOOKUP($B53,'Capital Costs'!$B$8:$F$36,'Capital Costs'!$C$1,FALSE)</f>
        <v>0</v>
      </c>
      <c r="D53" s="170">
        <f>C53*(1+0.07)^-(B53-Assumptions!$C$6)</f>
        <v>0</v>
      </c>
      <c r="E53" s="10"/>
      <c r="G53" s="239"/>
    </row>
    <row r="54" spans="2:12" s="86" customFormat="1" x14ac:dyDescent="0.25">
      <c r="B54" s="2">
        <f t="shared" si="2"/>
        <v>2022</v>
      </c>
      <c r="C54" s="169">
        <f>VLOOKUP($B54,'Capital Costs'!$B$8:$F$36,'Capital Costs'!$C$1,FALSE)</f>
        <v>0</v>
      </c>
      <c r="D54" s="170">
        <f>C54*(1+0.07)^-(B54-Assumptions!$C$6)</f>
        <v>0</v>
      </c>
      <c r="E54" s="10"/>
      <c r="G54" s="239"/>
    </row>
    <row r="55" spans="2:12" s="86" customFormat="1" x14ac:dyDescent="0.25">
      <c r="B55" s="2">
        <f t="shared" si="2"/>
        <v>2023</v>
      </c>
      <c r="C55" s="169">
        <f>VLOOKUP($B55,'Capital Costs'!$B$8:$F$36,'Capital Costs'!$C$1,FALSE)</f>
        <v>0</v>
      </c>
      <c r="D55" s="170">
        <f>C55*(1+0.07)^-(B55-Assumptions!$C$6)</f>
        <v>0</v>
      </c>
      <c r="E55" s="10"/>
      <c r="G55" s="239"/>
    </row>
    <row r="56" spans="2:12" s="86" customFormat="1" x14ac:dyDescent="0.25">
      <c r="B56" s="2">
        <f t="shared" si="2"/>
        <v>2024</v>
      </c>
      <c r="C56" s="169">
        <f>VLOOKUP($B56,'Capital Costs'!$B$8:$F$36,'Capital Costs'!$C$1,FALSE)</f>
        <v>29508041.40309833</v>
      </c>
      <c r="D56" s="170">
        <f>C56*(1+0.07)^-(B56-Assumptions!$C$6)</f>
        <v>21038825.704040982</v>
      </c>
      <c r="E56" s="10"/>
      <c r="G56" s="239"/>
    </row>
    <row r="57" spans="2:12" s="86" customFormat="1" x14ac:dyDescent="0.25">
      <c r="B57" s="2">
        <f t="shared" si="2"/>
        <v>2025</v>
      </c>
      <c r="C57" s="169">
        <f>VLOOKUP($B57,'Capital Costs'!$B$8:$F$36,'Capital Costs'!$C$1,FALSE)</f>
        <v>29508041.40309833</v>
      </c>
      <c r="D57" s="170">
        <f>C57*(1+0.07)^-(B57-Assumptions!$C$6)</f>
        <v>19662453.929010265</v>
      </c>
      <c r="E57" s="10"/>
      <c r="G57" s="239"/>
    </row>
    <row r="58" spans="2:12" ht="15" customHeight="1" x14ac:dyDescent="0.25">
      <c r="B58" s="2">
        <f t="shared" si="2"/>
        <v>2026</v>
      </c>
      <c r="C58" s="169">
        <f>VLOOKUP($B58,'Capital Costs'!$B$8:$F$36,'Capital Costs'!$C$1,FALSE)</f>
        <v>0</v>
      </c>
      <c r="D58" s="170">
        <f>C58*(1+0.07)^-(B58-Assumptions!$C$6)</f>
        <v>0</v>
      </c>
      <c r="E58" s="10"/>
      <c r="F58" s="86"/>
      <c r="I58" s="86"/>
      <c r="J58" s="86"/>
      <c r="K58" s="86"/>
      <c r="L58"/>
    </row>
    <row r="59" spans="2:12" ht="15" customHeight="1" x14ac:dyDescent="0.25">
      <c r="B59" s="2">
        <f t="shared" si="2"/>
        <v>2027</v>
      </c>
      <c r="C59" s="169">
        <f>VLOOKUP($B59,'Capital Costs'!$B$8:$F$36,'Capital Costs'!$C$1,FALSE)</f>
        <v>0</v>
      </c>
      <c r="D59" s="170">
        <f>C59*(1+0.07)^-(B59-Assumptions!$C$6)</f>
        <v>0</v>
      </c>
      <c r="E59" s="10"/>
      <c r="F59" s="86"/>
      <c r="I59" s="86"/>
      <c r="J59" s="86"/>
      <c r="K59" s="86"/>
      <c r="L59"/>
    </row>
    <row r="60" spans="2:12" s="86" customFormat="1" ht="15" customHeight="1" x14ac:dyDescent="0.25">
      <c r="B60" s="2">
        <f t="shared" si="2"/>
        <v>2028</v>
      </c>
      <c r="C60" s="169">
        <f>VLOOKUP($B60,'Capital Costs'!$B$8:$F$36,'Capital Costs'!$C$1,FALSE)</f>
        <v>0</v>
      </c>
      <c r="D60" s="170">
        <f>C60*(1+0.07)^-(B60-Assumptions!$C$6)</f>
        <v>0</v>
      </c>
      <c r="E60" s="10"/>
      <c r="G60" s="239"/>
    </row>
    <row r="61" spans="2:12" s="86" customFormat="1" ht="15" customHeight="1" x14ac:dyDescent="0.25">
      <c r="B61" s="2">
        <f t="shared" si="2"/>
        <v>2029</v>
      </c>
      <c r="C61" s="169">
        <f>VLOOKUP($B61,'Capital Costs'!$B$8:$F$36,'Capital Costs'!$C$1,FALSE)</f>
        <v>0</v>
      </c>
      <c r="D61" s="170">
        <f>C61*(1+0.07)^-(B61-Assumptions!$C$6)</f>
        <v>0</v>
      </c>
      <c r="E61" s="10"/>
      <c r="G61" s="239"/>
    </row>
    <row r="62" spans="2:12" s="86" customFormat="1" ht="15" customHeight="1" x14ac:dyDescent="0.25">
      <c r="B62" s="2">
        <f t="shared" si="2"/>
        <v>2030</v>
      </c>
      <c r="C62" s="169">
        <f>VLOOKUP($B62,'Capital Costs'!$B$8:$F$36,'Capital Costs'!$C$1,FALSE)</f>
        <v>0</v>
      </c>
      <c r="D62" s="170">
        <f>C62*(1+0.07)^-(B62-Assumptions!$C$6)</f>
        <v>0</v>
      </c>
      <c r="E62" s="10"/>
      <c r="G62" s="239"/>
      <c r="L62" s="15"/>
    </row>
    <row r="63" spans="2:12" s="86" customFormat="1" ht="15" customHeight="1" x14ac:dyDescent="0.25">
      <c r="B63" s="2">
        <f t="shared" si="2"/>
        <v>2031</v>
      </c>
      <c r="C63" s="169">
        <f>VLOOKUP($B63,'Capital Costs'!$B$8:$F$36,'Capital Costs'!$C$1,FALSE)</f>
        <v>0</v>
      </c>
      <c r="D63" s="170">
        <f>C63*(1+0.07)^-(B63-Assumptions!$C$6)</f>
        <v>0</v>
      </c>
      <c r="E63" s="10"/>
      <c r="G63" s="239"/>
      <c r="L63" s="116"/>
    </row>
    <row r="64" spans="2:12" s="86" customFormat="1" ht="15" customHeight="1" x14ac:dyDescent="0.25">
      <c r="B64" s="2">
        <f t="shared" si="2"/>
        <v>2032</v>
      </c>
      <c r="C64" s="169">
        <f>VLOOKUP($B64,'Capital Costs'!$B$8:$F$36,'Capital Costs'!$C$1,FALSE)</f>
        <v>0</v>
      </c>
      <c r="D64" s="170">
        <f>C64*(1+0.07)^-(B64-Assumptions!$C$6)</f>
        <v>0</v>
      </c>
      <c r="E64" s="10"/>
      <c r="G64" s="239"/>
      <c r="L64" s="15"/>
    </row>
    <row r="65" spans="1:12" s="86" customFormat="1" ht="15" customHeight="1" x14ac:dyDescent="0.25">
      <c r="B65" s="2">
        <f t="shared" si="2"/>
        <v>2033</v>
      </c>
      <c r="C65" s="169">
        <f>VLOOKUP($B65,'Capital Costs'!$B$8:$F$36,'Capital Costs'!$C$1,FALSE)</f>
        <v>0</v>
      </c>
      <c r="D65" s="170">
        <f>C65*(1+0.07)^-(B65-Assumptions!$C$6)</f>
        <v>0</v>
      </c>
      <c r="E65" s="10"/>
      <c r="G65" s="239"/>
      <c r="L65" s="15"/>
    </row>
    <row r="66" spans="1:12" s="86" customFormat="1" ht="15" customHeight="1" x14ac:dyDescent="0.25">
      <c r="B66" s="2">
        <f t="shared" si="2"/>
        <v>2034</v>
      </c>
      <c r="C66" s="169">
        <f>VLOOKUP($B66,'Capital Costs'!$B$8:$F$36,'Capital Costs'!$C$1,FALSE)</f>
        <v>0</v>
      </c>
      <c r="D66" s="170">
        <f>C66*(1+0.07)^-(B66-Assumptions!$C$6)</f>
        <v>0</v>
      </c>
      <c r="E66" s="10"/>
      <c r="F66"/>
      <c r="G66" s="239"/>
      <c r="H66"/>
      <c r="J66"/>
      <c r="K66"/>
      <c r="L66" s="10"/>
    </row>
    <row r="67" spans="1:12" s="86" customFormat="1" ht="15" customHeight="1" x14ac:dyDescent="0.25">
      <c r="B67" s="2">
        <f t="shared" si="2"/>
        <v>2035</v>
      </c>
      <c r="C67" s="169">
        <f>VLOOKUP($B67,'Capital Costs'!$B$8:$F$36,'Capital Costs'!$C$1,FALSE)</f>
        <v>0</v>
      </c>
      <c r="D67" s="170">
        <f>C67*(1+0.07)^-(B67-Assumptions!$C$6)</f>
        <v>0</v>
      </c>
      <c r="E67" s="10"/>
      <c r="F67"/>
      <c r="G67" s="239"/>
      <c r="H67"/>
      <c r="J67"/>
      <c r="K67"/>
      <c r="L67" s="10"/>
    </row>
    <row r="68" spans="1:12" s="86" customFormat="1" ht="15" customHeight="1" x14ac:dyDescent="0.25">
      <c r="B68" s="2">
        <f t="shared" si="2"/>
        <v>2036</v>
      </c>
      <c r="C68" s="169">
        <f>VLOOKUP($B68,'Capital Costs'!$B$8:$F$36,'Capital Costs'!$C$1,FALSE)</f>
        <v>0</v>
      </c>
      <c r="D68" s="170">
        <f>C68*(1+0.07)^-(B68-Assumptions!$C$6)</f>
        <v>0</v>
      </c>
      <c r="E68" s="10"/>
      <c r="F68"/>
      <c r="G68" s="239"/>
      <c r="H68"/>
      <c r="J68"/>
      <c r="K68"/>
    </row>
    <row r="69" spans="1:12" s="86" customFormat="1" ht="15" customHeight="1" x14ac:dyDescent="0.25">
      <c r="A69" s="7"/>
      <c r="B69" s="2">
        <f t="shared" si="2"/>
        <v>2037</v>
      </c>
      <c r="C69" s="169">
        <f>VLOOKUP($B69,'Capital Costs'!$B$8:$F$36,'Capital Costs'!$C$1,FALSE)</f>
        <v>0</v>
      </c>
      <c r="D69" s="170">
        <f>C69*(1+0.07)^-(B69-Assumptions!$C$6)</f>
        <v>0</v>
      </c>
      <c r="E69" s="10"/>
      <c r="F69"/>
      <c r="G69" s="239"/>
      <c r="H69"/>
      <c r="J69"/>
      <c r="K69"/>
    </row>
    <row r="70" spans="1:12" s="86" customFormat="1" x14ac:dyDescent="0.25">
      <c r="B70" s="2">
        <f t="shared" si="2"/>
        <v>2038</v>
      </c>
      <c r="C70" s="169">
        <f>VLOOKUP($B70,'Capital Costs'!$B$8:$F$36,'Capital Costs'!$C$1,FALSE)</f>
        <v>0</v>
      </c>
      <c r="D70" s="170">
        <f>C70*(1+0.07)^-(B70-Assumptions!$C$6)</f>
        <v>0</v>
      </c>
      <c r="E70" s="10"/>
      <c r="G70" s="239"/>
    </row>
    <row r="71" spans="1:12" s="86" customFormat="1" x14ac:dyDescent="0.25">
      <c r="B71" s="2">
        <f t="shared" si="2"/>
        <v>2039</v>
      </c>
      <c r="C71" s="169">
        <f>VLOOKUP($B71,'Capital Costs'!$B$8:$F$36,'Capital Costs'!$C$1,FALSE)</f>
        <v>0</v>
      </c>
      <c r="D71" s="170">
        <f>C71*(1+0.07)^-(B71-Assumptions!$C$6)</f>
        <v>0</v>
      </c>
      <c r="E71" s="10"/>
      <c r="F71"/>
      <c r="G71" s="239"/>
      <c r="H71"/>
      <c r="J71"/>
      <c r="K71"/>
    </row>
    <row r="72" spans="1:12" s="86" customFormat="1" x14ac:dyDescent="0.25">
      <c r="B72" s="2">
        <f t="shared" si="2"/>
        <v>2040</v>
      </c>
      <c r="C72" s="169">
        <f>VLOOKUP($B72,'Capital Costs'!$B$8:$F$36,'Capital Costs'!$C$1,FALSE)</f>
        <v>0</v>
      </c>
      <c r="D72" s="170">
        <f>C72*(1+0.07)^-(B72-Assumptions!$C$6)</f>
        <v>0</v>
      </c>
      <c r="E72" s="10"/>
      <c r="F72"/>
      <c r="G72" s="239"/>
      <c r="H72"/>
      <c r="J72"/>
      <c r="K72"/>
    </row>
    <row r="73" spans="1:12" s="86" customFormat="1" x14ac:dyDescent="0.25">
      <c r="B73" s="2">
        <f t="shared" si="2"/>
        <v>2041</v>
      </c>
      <c r="C73" s="169">
        <f>VLOOKUP($B73,'Capital Costs'!$B$8:$F$36,'Capital Costs'!$C$1,FALSE)</f>
        <v>0</v>
      </c>
      <c r="D73" s="170">
        <f>C73*(1+0.07)^-(B73-Assumptions!$C$6)</f>
        <v>0</v>
      </c>
      <c r="E73" s="10"/>
      <c r="F73"/>
      <c r="G73" s="239"/>
      <c r="H73"/>
      <c r="J73"/>
      <c r="K73"/>
    </row>
    <row r="74" spans="1:12" s="86" customFormat="1" x14ac:dyDescent="0.25">
      <c r="B74" s="2">
        <f t="shared" si="2"/>
        <v>2042</v>
      </c>
      <c r="C74" s="169">
        <f>VLOOKUP($B74,'Capital Costs'!$B$8:$F$36,'Capital Costs'!$C$1,FALSE)</f>
        <v>0</v>
      </c>
      <c r="D74" s="170">
        <f>C74*(1+0.07)^-(B74-Assumptions!$C$6)</f>
        <v>0</v>
      </c>
      <c r="E74" s="5"/>
      <c r="F74"/>
      <c r="G74" s="239"/>
      <c r="H74"/>
      <c r="J74"/>
      <c r="K74"/>
    </row>
    <row r="75" spans="1:12" s="86" customFormat="1" ht="15" customHeight="1" x14ac:dyDescent="0.25">
      <c r="A75" s="7"/>
      <c r="B75" s="2">
        <f t="shared" si="2"/>
        <v>2043</v>
      </c>
      <c r="C75" s="169">
        <f>VLOOKUP($B75,'Capital Costs'!$B$8:$F$36,'Capital Costs'!$C$1,FALSE)</f>
        <v>0</v>
      </c>
      <c r="D75" s="170">
        <f>C75*(1+0.07)^-(B75-Assumptions!$C$6)</f>
        <v>0</v>
      </c>
      <c r="E75"/>
      <c r="F75" s="116"/>
      <c r="G75" s="116"/>
      <c r="H75" s="116"/>
      <c r="I75" s="116"/>
      <c r="J75" s="15"/>
      <c r="K75" s="15"/>
    </row>
    <row r="76" spans="1:12" s="86" customFormat="1" x14ac:dyDescent="0.25">
      <c r="B76" s="2">
        <f t="shared" si="2"/>
        <v>2044</v>
      </c>
      <c r="C76" s="169">
        <f>VLOOKUP($B76,'Capital Costs'!$B$8:$F$36,'Capital Costs'!$C$1,FALSE)</f>
        <v>0</v>
      </c>
      <c r="D76" s="170">
        <f>C76*(1+0.07)^-(B76-Assumptions!$C$6)</f>
        <v>0</v>
      </c>
      <c r="E76"/>
      <c r="F76" s="71"/>
      <c r="G76" s="241"/>
      <c r="H76" s="71"/>
      <c r="I76" s="71"/>
      <c r="J76"/>
      <c r="K76" s="14"/>
    </row>
    <row r="77" spans="1:12" s="86" customFormat="1" x14ac:dyDescent="0.25">
      <c r="B77" s="2">
        <f t="shared" si="2"/>
        <v>2045</v>
      </c>
      <c r="C77" s="169">
        <f>VLOOKUP($B77,'Capital Costs'!$B$8:$F$36,'Capital Costs'!$C$1,FALSE)</f>
        <v>0</v>
      </c>
      <c r="D77" s="170">
        <f>C77*(1+0.07)^-(B77-Assumptions!$C$6)</f>
        <v>0</v>
      </c>
      <c r="E77" s="63"/>
      <c r="F77" s="63"/>
      <c r="G77" s="63"/>
      <c r="H77" s="63"/>
      <c r="I77" s="63"/>
      <c r="J77" s="63"/>
      <c r="K77" s="63"/>
    </row>
    <row r="78" spans="1:12" s="86" customFormat="1" ht="15.75" thickBot="1" x14ac:dyDescent="0.3">
      <c r="B78" s="3">
        <f t="shared" si="2"/>
        <v>2046</v>
      </c>
      <c r="C78" s="205">
        <f>VLOOKUP($B78,'Capital Costs'!$B$8:$F$36,'Capital Costs'!$C$1,FALSE)</f>
        <v>0</v>
      </c>
      <c r="D78" s="217">
        <f>C78*(1+0.07)^-(B78-Assumptions!$C$6)</f>
        <v>0</v>
      </c>
      <c r="E78" s="64"/>
      <c r="F78" s="64"/>
      <c r="G78" s="64"/>
      <c r="H78" s="64"/>
      <c r="I78"/>
      <c r="J78" s="14"/>
      <c r="K78" s="14"/>
    </row>
    <row r="79" spans="1:12" s="86" customFormat="1" ht="15.75" thickBot="1" x14ac:dyDescent="0.3">
      <c r="B79"/>
      <c r="C79" s="121" t="s">
        <v>4</v>
      </c>
      <c r="D79" s="216">
        <f>SUM(D51:D78)</f>
        <v>40701279.633051246</v>
      </c>
      <c r="E79" s="203">
        <f>'Capital Costs'!D36</f>
        <v>40701279.633051246</v>
      </c>
      <c r="F79" s="61"/>
      <c r="G79" s="61"/>
      <c r="H79" s="61"/>
      <c r="I79" s="61"/>
      <c r="J79"/>
    </row>
    <row r="80" spans="1:12" s="86" customFormat="1" x14ac:dyDescent="0.25">
      <c r="B80"/>
      <c r="C80"/>
      <c r="D80"/>
      <c r="E80" s="61"/>
      <c r="F80" s="61"/>
      <c r="G80" s="61"/>
      <c r="H80" s="62"/>
      <c r="I80" s="61"/>
      <c r="J80"/>
    </row>
    <row r="81" spans="2:12" s="86" customFormat="1" ht="15.75" x14ac:dyDescent="0.25">
      <c r="B81" s="13" t="s">
        <v>26</v>
      </c>
      <c r="C81" s="13"/>
      <c r="D81"/>
      <c r="E81" s="62"/>
      <c r="F81" s="62"/>
      <c r="G81" s="62"/>
      <c r="H81" s="62"/>
      <c r="I81" s="62"/>
      <c r="J81"/>
    </row>
    <row r="82" spans="2:12" s="86" customFormat="1" ht="15.75" thickBot="1" x14ac:dyDescent="0.3">
      <c r="B82"/>
      <c r="C82"/>
      <c r="D82"/>
      <c r="E82"/>
      <c r="F82" s="70"/>
      <c r="G82" s="239"/>
      <c r="I82"/>
      <c r="J82"/>
      <c r="K82"/>
    </row>
    <row r="83" spans="2:12" s="86" customFormat="1" ht="15.75" thickBot="1" x14ac:dyDescent="0.3">
      <c r="B83" s="16"/>
      <c r="C83" s="230" t="s">
        <v>55</v>
      </c>
      <c r="D83" s="64"/>
      <c r="E83"/>
      <c r="F83" s="70"/>
      <c r="G83" s="239"/>
      <c r="I83"/>
      <c r="J83"/>
      <c r="K83"/>
    </row>
    <row r="84" spans="2:12" s="86" customFormat="1" x14ac:dyDescent="0.25">
      <c r="B84" s="17" t="s">
        <v>22</v>
      </c>
      <c r="C84" s="231">
        <f>K43</f>
        <v>88929673.383182049</v>
      </c>
      <c r="E84"/>
      <c r="F84" s="70"/>
      <c r="G84" s="239"/>
      <c r="I84"/>
      <c r="J84"/>
      <c r="K84"/>
    </row>
    <row r="85" spans="2:12" ht="15.75" thickBot="1" x14ac:dyDescent="0.3">
      <c r="B85" s="18" t="s">
        <v>23</v>
      </c>
      <c r="C85" s="232">
        <f>+D79</f>
        <v>40701279.633051246</v>
      </c>
    </row>
    <row r="86" spans="2:12" ht="15.75" thickTop="1" x14ac:dyDescent="0.25">
      <c r="B86" s="210" t="s">
        <v>24</v>
      </c>
      <c r="C86" s="211">
        <f>+C84/C85</f>
        <v>2.1849355643100519</v>
      </c>
      <c r="L86"/>
    </row>
    <row r="87" spans="2:12" ht="15.75" thickBot="1" x14ac:dyDescent="0.3">
      <c r="B87" s="212" t="s">
        <v>114</v>
      </c>
      <c r="C87" s="213">
        <f>C84-C85</f>
        <v>48228393.750130802</v>
      </c>
      <c r="L87"/>
    </row>
    <row r="88" spans="2:12" x14ac:dyDescent="0.25">
      <c r="L88"/>
    </row>
    <row r="89" spans="2:12" ht="15.75" thickBot="1" x14ac:dyDescent="0.3">
      <c r="B89" s="56"/>
      <c r="C89" s="56"/>
      <c r="D89" s="56"/>
      <c r="L89"/>
    </row>
    <row r="90" spans="2:12" ht="15.75" thickBot="1" x14ac:dyDescent="0.3">
      <c r="B90" s="234"/>
      <c r="C90" s="233" t="s">
        <v>55</v>
      </c>
      <c r="L90"/>
    </row>
    <row r="91" spans="2:12" x14ac:dyDescent="0.25">
      <c r="B91" s="235" t="s">
        <v>22</v>
      </c>
      <c r="C91" s="238">
        <f>MROUND(C84,100000)</f>
        <v>88900000</v>
      </c>
      <c r="E91" s="266"/>
      <c r="F91" s="243"/>
      <c r="G91" s="243"/>
      <c r="L91"/>
    </row>
    <row r="92" spans="2:12" ht="15.75" thickBot="1" x14ac:dyDescent="0.3">
      <c r="B92" s="236" t="s">
        <v>23</v>
      </c>
      <c r="C92" s="232">
        <f>MROUND(C85,100000)</f>
        <v>40700000</v>
      </c>
      <c r="E92" s="243"/>
      <c r="F92" s="243"/>
      <c r="G92" s="243"/>
      <c r="L92"/>
    </row>
    <row r="93" spans="2:12" ht="15.75" thickTop="1" x14ac:dyDescent="0.25">
      <c r="B93" s="237" t="s">
        <v>24</v>
      </c>
      <c r="C93" s="211">
        <f>+C91/C92</f>
        <v>2.1842751842751844</v>
      </c>
      <c r="L93"/>
    </row>
    <row r="94" spans="2:12" ht="15.75" thickBot="1" x14ac:dyDescent="0.3">
      <c r="B94" s="212" t="s">
        <v>114</v>
      </c>
      <c r="C94" s="213">
        <f>C91-C92</f>
        <v>48200000</v>
      </c>
      <c r="L94" s="15"/>
    </row>
    <row r="95" spans="2:12" ht="15.75" thickBot="1" x14ac:dyDescent="0.3">
      <c r="L95" s="14"/>
    </row>
    <row r="96" spans="2:12" ht="15.75" thickBot="1" x14ac:dyDescent="0.3">
      <c r="B96" s="234"/>
      <c r="C96" s="233" t="s">
        <v>55</v>
      </c>
      <c r="L96" s="63"/>
    </row>
    <row r="97" spans="2:12" x14ac:dyDescent="0.25">
      <c r="B97" s="235" t="s">
        <v>141</v>
      </c>
      <c r="C97" s="263">
        <f>C91/10^6</f>
        <v>88.9</v>
      </c>
      <c r="L97"/>
    </row>
    <row r="98" spans="2:12" ht="15.75" thickBot="1" x14ac:dyDescent="0.3">
      <c r="B98" s="236" t="s">
        <v>142</v>
      </c>
      <c r="C98" s="264">
        <f>C92/10^6</f>
        <v>40.700000000000003</v>
      </c>
      <c r="L98" s="15"/>
    </row>
    <row r="99" spans="2:12" ht="15.75" thickTop="1" x14ac:dyDescent="0.25">
      <c r="B99" s="237" t="s">
        <v>24</v>
      </c>
      <c r="C99" s="247">
        <f t="shared" ref="C99" si="3">C93</f>
        <v>2.1842751842751844</v>
      </c>
      <c r="L99"/>
    </row>
    <row r="100" spans="2:12" ht="15.75" thickBot="1" x14ac:dyDescent="0.3">
      <c r="B100" s="212" t="s">
        <v>143</v>
      </c>
      <c r="C100" s="265">
        <f>C94/10^6</f>
        <v>48.2</v>
      </c>
      <c r="L100" s="15"/>
    </row>
  </sheetData>
  <mergeCells count="16">
    <mergeCell ref="B49:B50"/>
    <mergeCell ref="C49:C50"/>
    <mergeCell ref="D5:D6"/>
    <mergeCell ref="F5:F6"/>
    <mergeCell ref="B5:B6"/>
    <mergeCell ref="E5:E6"/>
    <mergeCell ref="C5:C6"/>
    <mergeCell ref="J5:J6"/>
    <mergeCell ref="K5:K6"/>
    <mergeCell ref="I5:I6"/>
    <mergeCell ref="C4:D4"/>
    <mergeCell ref="D49:D50"/>
    <mergeCell ref="H5:H6"/>
    <mergeCell ref="H4:I4"/>
    <mergeCell ref="G5:G6"/>
    <mergeCell ref="F4:G4"/>
  </mergeCells>
  <pageMargins left="0.25" right="0.25" top="0.75" bottom="0.75" header="0.3" footer="0.3"/>
  <pageSetup paperSize="119" scale="3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8760-726F-47CF-BCBA-73381A243CBF}">
  <sheetPr>
    <tabColor theme="2" tint="-0.499984740745262"/>
  </sheetPr>
  <dimension ref="A1:CY39"/>
  <sheetViews>
    <sheetView workbookViewId="0">
      <selection activeCell="U22" sqref="U22"/>
    </sheetView>
  </sheetViews>
  <sheetFormatPr defaultRowHeight="15" x14ac:dyDescent="0.25"/>
  <cols>
    <col min="1" max="16384" width="9.140625" style="239"/>
  </cols>
  <sheetData>
    <row r="1" spans="1:103" x14ac:dyDescent="0.25">
      <c r="A1" s="239" t="s">
        <v>270</v>
      </c>
      <c r="B1" s="239" t="s">
        <v>271</v>
      </c>
      <c r="C1" s="239" t="s">
        <v>272</v>
      </c>
      <c r="D1" s="239" t="s">
        <v>273</v>
      </c>
      <c r="E1" s="239" t="s">
        <v>274</v>
      </c>
      <c r="F1" s="239" t="s">
        <v>275</v>
      </c>
      <c r="G1" s="239" t="s">
        <v>276</v>
      </c>
      <c r="H1" s="239" t="s">
        <v>277</v>
      </c>
      <c r="I1" s="239" t="s">
        <v>278</v>
      </c>
      <c r="J1" s="239" t="s">
        <v>279</v>
      </c>
      <c r="K1" s="239" t="s">
        <v>280</v>
      </c>
      <c r="L1" s="239" t="s">
        <v>281</v>
      </c>
      <c r="M1" s="239" t="s">
        <v>282</v>
      </c>
      <c r="N1" s="239" t="s">
        <v>283</v>
      </c>
      <c r="O1" s="239" t="s">
        <v>284</v>
      </c>
      <c r="P1" s="239" t="s">
        <v>285</v>
      </c>
      <c r="Q1" s="239" t="s">
        <v>286</v>
      </c>
      <c r="R1" s="239" t="s">
        <v>287</v>
      </c>
      <c r="S1" s="239" t="s">
        <v>288</v>
      </c>
      <c r="T1" s="239" t="s">
        <v>289</v>
      </c>
      <c r="U1" s="239" t="s">
        <v>290</v>
      </c>
      <c r="V1" s="239" t="s">
        <v>291</v>
      </c>
      <c r="W1" s="239" t="s">
        <v>292</v>
      </c>
      <c r="X1" s="239" t="s">
        <v>293</v>
      </c>
      <c r="Y1" s="239" t="s">
        <v>294</v>
      </c>
      <c r="Z1" s="239" t="s">
        <v>295</v>
      </c>
      <c r="AA1" s="239" t="s">
        <v>296</v>
      </c>
      <c r="AB1" s="239" t="s">
        <v>297</v>
      </c>
      <c r="AC1" s="239" t="s">
        <v>298</v>
      </c>
      <c r="AD1" s="239" t="s">
        <v>299</v>
      </c>
      <c r="AE1" s="239" t="s">
        <v>300</v>
      </c>
      <c r="AF1" s="239" t="s">
        <v>301</v>
      </c>
      <c r="AG1" s="239" t="s">
        <v>302</v>
      </c>
      <c r="AH1" s="239" t="s">
        <v>303</v>
      </c>
      <c r="AI1" s="239" t="s">
        <v>304</v>
      </c>
      <c r="AJ1" s="239" t="s">
        <v>305</v>
      </c>
      <c r="AK1" s="239" t="s">
        <v>306</v>
      </c>
      <c r="AL1" s="239" t="s">
        <v>307</v>
      </c>
      <c r="AM1" s="239" t="s">
        <v>308</v>
      </c>
      <c r="AN1" s="239" t="s">
        <v>309</v>
      </c>
      <c r="AO1" s="239" t="s">
        <v>310</v>
      </c>
      <c r="AP1" s="239" t="s">
        <v>311</v>
      </c>
      <c r="AQ1" s="239" t="s">
        <v>312</v>
      </c>
      <c r="AR1" s="239" t="s">
        <v>313</v>
      </c>
      <c r="AS1" s="239" t="s">
        <v>314</v>
      </c>
      <c r="AT1" s="239" t="s">
        <v>315</v>
      </c>
      <c r="AU1" s="239" t="s">
        <v>316</v>
      </c>
      <c r="AV1" s="239" t="s">
        <v>317</v>
      </c>
      <c r="AW1" s="239" t="s">
        <v>318</v>
      </c>
      <c r="AX1" s="239" t="s">
        <v>319</v>
      </c>
      <c r="AY1" s="239" t="s">
        <v>320</v>
      </c>
      <c r="AZ1" s="239" t="s">
        <v>321</v>
      </c>
      <c r="BA1" s="239" t="s">
        <v>322</v>
      </c>
      <c r="BB1" s="239" t="s">
        <v>323</v>
      </c>
      <c r="BC1" s="239" t="s">
        <v>324</v>
      </c>
      <c r="BD1" s="239" t="s">
        <v>325</v>
      </c>
      <c r="BE1" s="239" t="s">
        <v>326</v>
      </c>
      <c r="BF1" s="239" t="s">
        <v>327</v>
      </c>
      <c r="BG1" s="239" t="s">
        <v>328</v>
      </c>
      <c r="BH1" s="239" t="s">
        <v>329</v>
      </c>
      <c r="BI1" s="239" t="s">
        <v>330</v>
      </c>
      <c r="BJ1" s="239" t="s">
        <v>331</v>
      </c>
      <c r="BK1" s="239" t="s">
        <v>332</v>
      </c>
      <c r="BL1" s="239" t="s">
        <v>333</v>
      </c>
      <c r="BM1" s="239" t="s">
        <v>334</v>
      </c>
      <c r="BN1" s="239" t="s">
        <v>335</v>
      </c>
      <c r="BO1" s="239" t="s">
        <v>336</v>
      </c>
      <c r="BP1" s="239" t="s">
        <v>337</v>
      </c>
      <c r="BQ1" s="239" t="s">
        <v>338</v>
      </c>
      <c r="BR1" s="239" t="s">
        <v>339</v>
      </c>
      <c r="BS1" s="239" t="s">
        <v>340</v>
      </c>
      <c r="BT1" s="239" t="s">
        <v>341</v>
      </c>
      <c r="BU1" s="239" t="s">
        <v>342</v>
      </c>
      <c r="BV1" s="239" t="s">
        <v>343</v>
      </c>
      <c r="BW1" s="239" t="s">
        <v>344</v>
      </c>
      <c r="BX1" s="239" t="s">
        <v>345</v>
      </c>
      <c r="BY1" s="239" t="s">
        <v>346</v>
      </c>
      <c r="BZ1" s="239" t="s">
        <v>347</v>
      </c>
      <c r="CA1" s="239" t="s">
        <v>348</v>
      </c>
      <c r="CB1" s="239" t="s">
        <v>349</v>
      </c>
      <c r="CC1" s="239" t="s">
        <v>350</v>
      </c>
      <c r="CD1" s="239" t="s">
        <v>351</v>
      </c>
      <c r="CE1" s="239" t="s">
        <v>352</v>
      </c>
      <c r="CF1" s="239" t="s">
        <v>353</v>
      </c>
      <c r="CG1" s="239" t="s">
        <v>354</v>
      </c>
      <c r="CH1" s="239" t="s">
        <v>355</v>
      </c>
      <c r="CI1" s="239" t="s">
        <v>356</v>
      </c>
      <c r="CJ1" s="239" t="s">
        <v>357</v>
      </c>
      <c r="CK1" s="239" t="s">
        <v>358</v>
      </c>
      <c r="CL1" s="239" t="s">
        <v>359</v>
      </c>
      <c r="CM1" s="239" t="s">
        <v>360</v>
      </c>
      <c r="CN1" s="239" t="s">
        <v>361</v>
      </c>
      <c r="CO1" s="239" t="s">
        <v>362</v>
      </c>
      <c r="CP1" s="239" t="s">
        <v>363</v>
      </c>
      <c r="CQ1" s="239" t="s">
        <v>364</v>
      </c>
      <c r="CR1" s="239" t="s">
        <v>365</v>
      </c>
      <c r="CS1" s="239" t="s">
        <v>366</v>
      </c>
      <c r="CT1" s="239" t="s">
        <v>367</v>
      </c>
      <c r="CU1" s="239" t="s">
        <v>368</v>
      </c>
      <c r="CV1" s="239" t="s">
        <v>369</v>
      </c>
      <c r="CW1" s="239" t="s">
        <v>370</v>
      </c>
      <c r="CX1" s="239" t="s">
        <v>371</v>
      </c>
      <c r="CY1" s="239" t="s">
        <v>372</v>
      </c>
    </row>
    <row r="2" spans="1:103" x14ac:dyDescent="0.25">
      <c r="A2" s="239">
        <v>11041396</v>
      </c>
      <c r="B2" s="239">
        <v>4</v>
      </c>
      <c r="C2" s="239">
        <v>92</v>
      </c>
      <c r="D2" s="239">
        <v>0.79500000000000004</v>
      </c>
      <c r="E2" s="239">
        <v>27</v>
      </c>
      <c r="F2" s="239" t="s">
        <v>1223</v>
      </c>
      <c r="H2" s="239" t="s">
        <v>374</v>
      </c>
      <c r="I2" s="239">
        <v>25</v>
      </c>
      <c r="K2" s="239">
        <v>15002613</v>
      </c>
      <c r="L2" s="239">
        <v>151440011</v>
      </c>
      <c r="M2" s="239">
        <v>5</v>
      </c>
      <c r="N2" s="239">
        <v>23</v>
      </c>
      <c r="O2" s="239">
        <v>2015</v>
      </c>
      <c r="P2" s="239" t="s">
        <v>386</v>
      </c>
      <c r="Q2" s="239">
        <v>23</v>
      </c>
      <c r="S2" s="239">
        <v>5</v>
      </c>
      <c r="T2" s="239">
        <v>0</v>
      </c>
      <c r="U2" s="239">
        <v>2</v>
      </c>
      <c r="V2" s="239">
        <v>1</v>
      </c>
      <c r="W2" s="239">
        <v>10</v>
      </c>
      <c r="X2" s="239">
        <v>2</v>
      </c>
      <c r="Y2" s="239">
        <v>4</v>
      </c>
      <c r="Z2" s="239">
        <v>1</v>
      </c>
      <c r="AB2" s="239">
        <v>1</v>
      </c>
      <c r="AC2" s="239">
        <v>98</v>
      </c>
      <c r="AD2" s="239" t="s">
        <v>1233</v>
      </c>
      <c r="AE2" s="239" t="s">
        <v>519</v>
      </c>
      <c r="AF2" s="239" t="s">
        <v>4164</v>
      </c>
      <c r="AG2" s="239">
        <v>7</v>
      </c>
      <c r="AH2" s="239">
        <v>2</v>
      </c>
      <c r="AI2" s="239">
        <v>4</v>
      </c>
      <c r="AJ2" s="239">
        <v>2</v>
      </c>
      <c r="AK2" s="239">
        <v>21</v>
      </c>
      <c r="AL2" s="239">
        <v>19</v>
      </c>
      <c r="AM2" s="239" t="s">
        <v>374</v>
      </c>
      <c r="AN2" s="239">
        <v>5</v>
      </c>
      <c r="AO2" s="239">
        <v>15</v>
      </c>
      <c r="AS2" s="239">
        <v>7</v>
      </c>
      <c r="AT2" s="239">
        <v>98</v>
      </c>
      <c r="AU2" s="239">
        <v>30</v>
      </c>
      <c r="AV2" s="239">
        <v>11</v>
      </c>
      <c r="AW2" s="239">
        <v>20</v>
      </c>
      <c r="AX2" s="239">
        <v>2</v>
      </c>
      <c r="AY2" s="239">
        <v>4</v>
      </c>
      <c r="AZ2" s="239">
        <v>2</v>
      </c>
      <c r="BA2" s="239">
        <v>24</v>
      </c>
      <c r="BB2" s="239">
        <v>24</v>
      </c>
      <c r="BC2" s="239" t="s">
        <v>384</v>
      </c>
      <c r="BD2" s="239">
        <v>5</v>
      </c>
      <c r="BE2" s="239">
        <v>1</v>
      </c>
      <c r="BI2" s="239">
        <v>7</v>
      </c>
      <c r="BJ2" s="239">
        <v>98</v>
      </c>
      <c r="BK2" s="239">
        <v>30</v>
      </c>
      <c r="BL2" s="239">
        <v>11</v>
      </c>
      <c r="BM2" s="239">
        <v>20</v>
      </c>
      <c r="CT2" s="239">
        <v>441004</v>
      </c>
      <c r="CU2" s="239">
        <v>4972351</v>
      </c>
      <c r="CV2" s="239">
        <v>44.902142900000001</v>
      </c>
      <c r="CW2" s="239">
        <v>-93.747263899999993</v>
      </c>
      <c r="CX2" s="239" t="s">
        <v>379</v>
      </c>
      <c r="CY2" s="239" t="s">
        <v>4165</v>
      </c>
    </row>
    <row r="3" spans="1:103" x14ac:dyDescent="0.25">
      <c r="A3" s="239">
        <v>530749</v>
      </c>
      <c r="B3" s="239">
        <v>4</v>
      </c>
      <c r="C3" s="239">
        <v>92</v>
      </c>
      <c r="D3" s="239">
        <v>0.79600000000000004</v>
      </c>
      <c r="E3" s="239">
        <v>27</v>
      </c>
      <c r="F3" s="239" t="s">
        <v>1223</v>
      </c>
      <c r="H3" s="239" t="s">
        <v>374</v>
      </c>
      <c r="I3" s="239">
        <v>25</v>
      </c>
      <c r="K3" s="239">
        <v>17006251</v>
      </c>
      <c r="M3" s="239">
        <v>12</v>
      </c>
      <c r="N3" s="239">
        <v>31</v>
      </c>
      <c r="O3" s="239">
        <v>2017</v>
      </c>
      <c r="P3" s="239" t="s">
        <v>389</v>
      </c>
      <c r="Q3" s="239">
        <v>11</v>
      </c>
      <c r="R3" s="239">
        <v>98</v>
      </c>
      <c r="S3" s="239">
        <v>5</v>
      </c>
      <c r="T3" s="239">
        <v>0</v>
      </c>
      <c r="U3" s="239">
        <v>2</v>
      </c>
      <c r="V3" s="239">
        <v>12</v>
      </c>
      <c r="W3" s="239">
        <v>10</v>
      </c>
      <c r="X3" s="239">
        <v>2</v>
      </c>
      <c r="Y3" s="239">
        <v>1</v>
      </c>
      <c r="Z3" s="239">
        <v>1</v>
      </c>
      <c r="AB3" s="239">
        <v>3</v>
      </c>
      <c r="AC3" s="239">
        <v>98</v>
      </c>
      <c r="AD3" s="239" t="s">
        <v>794</v>
      </c>
      <c r="AF3" s="239" t="s">
        <v>4164</v>
      </c>
      <c r="AG3" s="239">
        <v>7</v>
      </c>
      <c r="AH3" s="239">
        <v>2</v>
      </c>
      <c r="AI3" s="239">
        <v>4</v>
      </c>
      <c r="AJ3" s="239">
        <v>1</v>
      </c>
      <c r="AK3" s="239">
        <v>21</v>
      </c>
      <c r="AL3" s="239">
        <v>69</v>
      </c>
      <c r="AM3" s="239" t="s">
        <v>384</v>
      </c>
      <c r="AN3" s="239">
        <v>5</v>
      </c>
      <c r="AO3" s="239">
        <v>99</v>
      </c>
      <c r="AS3" s="239">
        <v>12</v>
      </c>
      <c r="AT3" s="239">
        <v>9</v>
      </c>
      <c r="AU3" s="239">
        <v>30</v>
      </c>
      <c r="AV3" s="239">
        <v>11</v>
      </c>
      <c r="AW3" s="239">
        <v>23</v>
      </c>
      <c r="AX3" s="239">
        <v>2</v>
      </c>
      <c r="AY3" s="239">
        <v>2</v>
      </c>
      <c r="AZ3" s="239">
        <v>1</v>
      </c>
      <c r="BA3" s="239">
        <v>26</v>
      </c>
      <c r="BB3" s="239">
        <v>18</v>
      </c>
      <c r="BC3" s="239" t="s">
        <v>374</v>
      </c>
      <c r="BD3" s="239">
        <v>5</v>
      </c>
      <c r="BE3" s="239">
        <v>1</v>
      </c>
      <c r="BI3" s="239">
        <v>12</v>
      </c>
      <c r="BJ3" s="239">
        <v>9</v>
      </c>
      <c r="BK3" s="239">
        <v>30</v>
      </c>
      <c r="BL3" s="239">
        <v>11</v>
      </c>
      <c r="BM3" s="239">
        <v>23</v>
      </c>
      <c r="CT3" s="239">
        <v>441000.71573198697</v>
      </c>
      <c r="CU3" s="239">
        <v>4972353.3496729899</v>
      </c>
      <c r="CV3" s="239">
        <v>44.902160260000002</v>
      </c>
      <c r="CW3" s="239">
        <v>-93.747305729999994</v>
      </c>
      <c r="CX3" s="239" t="s">
        <v>379</v>
      </c>
      <c r="CY3" s="239" t="s">
        <v>4166</v>
      </c>
    </row>
    <row r="4" spans="1:103" x14ac:dyDescent="0.25">
      <c r="A4" s="239">
        <v>720564</v>
      </c>
      <c r="B4" s="239">
        <v>4</v>
      </c>
      <c r="C4" s="239">
        <v>92</v>
      </c>
      <c r="D4" s="239">
        <v>0.79600000000000004</v>
      </c>
      <c r="E4" s="239">
        <v>27</v>
      </c>
      <c r="F4" s="239" t="s">
        <v>1223</v>
      </c>
      <c r="H4" s="239" t="s">
        <v>374</v>
      </c>
      <c r="I4" s="239">
        <v>25</v>
      </c>
      <c r="K4" s="239">
        <v>19002216</v>
      </c>
      <c r="M4" s="239">
        <v>5</v>
      </c>
      <c r="N4" s="239">
        <v>17</v>
      </c>
      <c r="O4" s="239">
        <v>2019</v>
      </c>
      <c r="P4" s="239" t="s">
        <v>383</v>
      </c>
      <c r="Q4" s="239">
        <v>16</v>
      </c>
      <c r="R4" s="239" t="s">
        <v>207</v>
      </c>
      <c r="S4" s="239">
        <v>5</v>
      </c>
      <c r="T4" s="239">
        <v>0</v>
      </c>
      <c r="U4" s="239">
        <v>2</v>
      </c>
      <c r="W4" s="239">
        <v>11</v>
      </c>
      <c r="X4" s="239">
        <v>3</v>
      </c>
      <c r="Y4" s="239">
        <v>1</v>
      </c>
      <c r="Z4" s="239">
        <v>1</v>
      </c>
      <c r="AB4" s="239">
        <v>1</v>
      </c>
      <c r="AC4" s="239">
        <v>98</v>
      </c>
      <c r="AD4" s="239" t="s">
        <v>794</v>
      </c>
      <c r="AF4" s="239" t="s">
        <v>4164</v>
      </c>
      <c r="AG4" s="239">
        <v>90</v>
      </c>
      <c r="AH4" s="239">
        <v>2</v>
      </c>
      <c r="AI4" s="239">
        <v>4</v>
      </c>
      <c r="AJ4" s="239">
        <v>2</v>
      </c>
      <c r="AK4" s="239">
        <v>34</v>
      </c>
      <c r="AL4" s="239">
        <v>46</v>
      </c>
      <c r="AM4" s="239" t="s">
        <v>384</v>
      </c>
      <c r="AN4" s="239">
        <v>5</v>
      </c>
      <c r="AO4" s="239">
        <v>1</v>
      </c>
      <c r="AS4" s="239">
        <v>14</v>
      </c>
      <c r="AT4" s="239">
        <v>20</v>
      </c>
      <c r="AU4" s="239">
        <v>30</v>
      </c>
      <c r="AV4" s="239">
        <v>11</v>
      </c>
      <c r="AW4" s="239">
        <v>24</v>
      </c>
      <c r="AX4" s="239">
        <v>2</v>
      </c>
      <c r="AY4" s="239">
        <v>3</v>
      </c>
      <c r="AZ4" s="239">
        <v>2</v>
      </c>
      <c r="BA4" s="239">
        <v>21</v>
      </c>
      <c r="BB4" s="239">
        <v>30</v>
      </c>
      <c r="BC4" s="239" t="s">
        <v>374</v>
      </c>
      <c r="BD4" s="239">
        <v>5</v>
      </c>
      <c r="BE4" s="239">
        <v>70</v>
      </c>
      <c r="BI4" s="239">
        <v>14</v>
      </c>
      <c r="BJ4" s="239">
        <v>20</v>
      </c>
      <c r="BK4" s="239">
        <v>30</v>
      </c>
      <c r="BL4" s="239">
        <v>11</v>
      </c>
      <c r="BM4" s="239">
        <v>24</v>
      </c>
      <c r="CT4" s="239">
        <v>440996.40770899999</v>
      </c>
      <c r="CU4" s="239">
        <v>4972353.5936192302</v>
      </c>
      <c r="CV4" s="239">
        <v>44.902162099999998</v>
      </c>
      <c r="CW4" s="239">
        <v>-93.747360319999999</v>
      </c>
      <c r="CX4" s="239" t="s">
        <v>379</v>
      </c>
      <c r="CY4" s="239" t="s">
        <v>4167</v>
      </c>
    </row>
    <row r="5" spans="1:103" x14ac:dyDescent="0.25">
      <c r="A5" s="239">
        <v>761591</v>
      </c>
      <c r="B5" s="239">
        <v>4</v>
      </c>
      <c r="C5" s="239">
        <v>92</v>
      </c>
      <c r="D5" s="239">
        <v>0.80900000000000005</v>
      </c>
      <c r="E5" s="239">
        <v>27</v>
      </c>
      <c r="F5" s="239" t="s">
        <v>1223</v>
      </c>
      <c r="H5" s="239" t="s">
        <v>374</v>
      </c>
      <c r="I5" s="239">
        <v>25</v>
      </c>
      <c r="K5" s="239">
        <v>19005230</v>
      </c>
      <c r="M5" s="239">
        <v>11</v>
      </c>
      <c r="N5" s="239">
        <v>9</v>
      </c>
      <c r="O5" s="239">
        <v>2019</v>
      </c>
      <c r="P5" s="239" t="s">
        <v>386</v>
      </c>
      <c r="Q5" s="239">
        <v>9</v>
      </c>
      <c r="R5" s="239" t="s">
        <v>207</v>
      </c>
      <c r="S5" s="239">
        <v>5</v>
      </c>
      <c r="T5" s="239">
        <v>0</v>
      </c>
      <c r="U5" s="239">
        <v>2</v>
      </c>
      <c r="V5" s="239">
        <v>11</v>
      </c>
      <c r="W5" s="239">
        <v>10</v>
      </c>
      <c r="X5" s="239">
        <v>3</v>
      </c>
      <c r="Y5" s="239">
        <v>1</v>
      </c>
      <c r="Z5" s="239">
        <v>1</v>
      </c>
      <c r="AB5" s="239">
        <v>1</v>
      </c>
      <c r="AC5" s="239">
        <v>98</v>
      </c>
      <c r="AD5" s="239" t="s">
        <v>794</v>
      </c>
      <c r="AF5" s="239" t="s">
        <v>4164</v>
      </c>
      <c r="AG5" s="239">
        <v>6</v>
      </c>
      <c r="AH5" s="239">
        <v>2</v>
      </c>
      <c r="AI5" s="239">
        <v>4</v>
      </c>
      <c r="AJ5" s="239">
        <v>2</v>
      </c>
      <c r="AK5" s="239">
        <v>21</v>
      </c>
      <c r="AL5" s="239">
        <v>72</v>
      </c>
      <c r="AM5" s="239" t="s">
        <v>374</v>
      </c>
      <c r="AN5" s="239">
        <v>99</v>
      </c>
      <c r="AO5" s="239">
        <v>1</v>
      </c>
      <c r="AS5" s="239">
        <v>14</v>
      </c>
      <c r="AT5" s="239">
        <v>23</v>
      </c>
      <c r="AU5" s="239">
        <v>30</v>
      </c>
      <c r="AV5" s="239">
        <v>11</v>
      </c>
      <c r="AW5" s="239">
        <v>24</v>
      </c>
      <c r="AX5" s="239">
        <v>2</v>
      </c>
      <c r="AY5" s="239">
        <v>2</v>
      </c>
      <c r="AZ5" s="239">
        <v>3</v>
      </c>
      <c r="BA5" s="239">
        <v>24</v>
      </c>
      <c r="BB5" s="239">
        <v>20</v>
      </c>
      <c r="BC5" s="239" t="s">
        <v>384</v>
      </c>
      <c r="BD5" s="239">
        <v>99</v>
      </c>
      <c r="BE5" s="239">
        <v>99</v>
      </c>
      <c r="BI5" s="239">
        <v>12</v>
      </c>
      <c r="BJ5" s="239">
        <v>20</v>
      </c>
      <c r="BK5" s="239">
        <v>30</v>
      </c>
      <c r="BL5" s="239">
        <v>11</v>
      </c>
      <c r="BM5" s="239">
        <v>24</v>
      </c>
      <c r="CT5" s="239">
        <v>440996.41670900001</v>
      </c>
      <c r="CU5" s="239">
        <v>4972374.7593282303</v>
      </c>
      <c r="CV5" s="239">
        <v>44.902352620000002</v>
      </c>
      <c r="CW5" s="239">
        <v>-93.747362670000001</v>
      </c>
      <c r="CX5" s="239" t="s">
        <v>379</v>
      </c>
      <c r="CY5" s="239" t="s">
        <v>4168</v>
      </c>
    </row>
    <row r="6" spans="1:103" x14ac:dyDescent="0.25">
      <c r="A6" s="239">
        <v>505296</v>
      </c>
      <c r="B6" s="239">
        <v>4</v>
      </c>
      <c r="C6" s="239">
        <v>92</v>
      </c>
      <c r="D6" s="239">
        <v>0.88</v>
      </c>
      <c r="E6" s="239">
        <v>27</v>
      </c>
      <c r="F6" s="239" t="s">
        <v>1223</v>
      </c>
      <c r="H6" s="239" t="s">
        <v>374</v>
      </c>
      <c r="I6" s="239">
        <v>25</v>
      </c>
      <c r="K6" s="239">
        <v>17004897</v>
      </c>
      <c r="M6" s="239">
        <v>9</v>
      </c>
      <c r="N6" s="239">
        <v>30</v>
      </c>
      <c r="O6" s="239">
        <v>2017</v>
      </c>
      <c r="P6" s="239" t="s">
        <v>386</v>
      </c>
      <c r="Q6" s="239">
        <v>12</v>
      </c>
      <c r="S6" s="239">
        <v>3</v>
      </c>
      <c r="T6" s="239">
        <v>0</v>
      </c>
      <c r="U6" s="239">
        <v>2</v>
      </c>
      <c r="V6" s="239">
        <v>5</v>
      </c>
      <c r="W6" s="239">
        <v>10</v>
      </c>
      <c r="X6" s="239">
        <v>2</v>
      </c>
      <c r="Y6" s="239">
        <v>1</v>
      </c>
      <c r="Z6" s="239">
        <v>1</v>
      </c>
      <c r="AB6" s="239">
        <v>1</v>
      </c>
      <c r="AC6" s="239">
        <v>98</v>
      </c>
      <c r="AD6" s="239" t="s">
        <v>794</v>
      </c>
      <c r="AF6" s="239" t="s">
        <v>4164</v>
      </c>
      <c r="AG6" s="239">
        <v>10</v>
      </c>
      <c r="AH6" s="239">
        <v>2</v>
      </c>
      <c r="AI6" s="239">
        <v>2</v>
      </c>
      <c r="AJ6" s="239">
        <v>3</v>
      </c>
      <c r="AK6" s="239">
        <v>25</v>
      </c>
      <c r="AL6" s="239">
        <v>35</v>
      </c>
      <c r="AM6" s="239" t="s">
        <v>384</v>
      </c>
      <c r="AN6" s="239">
        <v>5</v>
      </c>
      <c r="AO6" s="239">
        <v>70</v>
      </c>
      <c r="AS6" s="239">
        <v>12</v>
      </c>
      <c r="AT6" s="239">
        <v>9</v>
      </c>
      <c r="AU6" s="239">
        <v>30</v>
      </c>
      <c r="AV6" s="239">
        <v>11</v>
      </c>
      <c r="AW6" s="239">
        <v>24</v>
      </c>
      <c r="AX6" s="239">
        <v>2</v>
      </c>
      <c r="AY6" s="239">
        <v>4</v>
      </c>
      <c r="AZ6" s="239">
        <v>2</v>
      </c>
      <c r="BA6" s="239">
        <v>21</v>
      </c>
      <c r="BB6" s="239">
        <v>22</v>
      </c>
      <c r="BC6" s="239" t="s">
        <v>374</v>
      </c>
      <c r="BD6" s="239">
        <v>5</v>
      </c>
      <c r="BE6" s="239">
        <v>1</v>
      </c>
      <c r="BI6" s="239">
        <v>12</v>
      </c>
      <c r="BJ6" s="239">
        <v>9</v>
      </c>
      <c r="BK6" s="239">
        <v>30</v>
      </c>
      <c r="BL6" s="239">
        <v>11</v>
      </c>
      <c r="BM6" s="239">
        <v>24</v>
      </c>
      <c r="CT6" s="239">
        <v>441000.11188307498</v>
      </c>
      <c r="CU6" s="239">
        <v>4972489.58972455</v>
      </c>
      <c r="CV6" s="239">
        <v>44.90338655</v>
      </c>
      <c r="CW6" s="239">
        <v>-93.747329260000001</v>
      </c>
      <c r="CX6" s="239" t="s">
        <v>379</v>
      </c>
      <c r="CY6" s="239" t="s">
        <v>4169</v>
      </c>
    </row>
    <row r="7" spans="1:103" x14ac:dyDescent="0.25">
      <c r="A7" s="239">
        <v>540578</v>
      </c>
      <c r="B7" s="239">
        <v>4</v>
      </c>
      <c r="C7" s="239">
        <v>92</v>
      </c>
      <c r="D7" s="239">
        <v>0.91100000000000003</v>
      </c>
      <c r="E7" s="239">
        <v>27</v>
      </c>
      <c r="F7" s="239" t="s">
        <v>1223</v>
      </c>
      <c r="H7" s="239" t="s">
        <v>374</v>
      </c>
      <c r="I7" s="239">
        <v>25</v>
      </c>
      <c r="K7" s="239">
        <v>18000407</v>
      </c>
      <c r="M7" s="239">
        <v>1</v>
      </c>
      <c r="N7" s="239">
        <v>27</v>
      </c>
      <c r="O7" s="239">
        <v>2018</v>
      </c>
      <c r="P7" s="239" t="s">
        <v>386</v>
      </c>
      <c r="Q7" s="239">
        <v>18</v>
      </c>
      <c r="R7" s="239" t="s">
        <v>512</v>
      </c>
      <c r="S7" s="239">
        <v>5</v>
      </c>
      <c r="T7" s="239">
        <v>0</v>
      </c>
      <c r="U7" s="239">
        <v>2</v>
      </c>
      <c r="W7" s="239">
        <v>11</v>
      </c>
      <c r="X7" s="239">
        <v>2</v>
      </c>
      <c r="Y7" s="239">
        <v>4</v>
      </c>
      <c r="Z7" s="239">
        <v>1</v>
      </c>
      <c r="AB7" s="239">
        <v>2</v>
      </c>
      <c r="AC7" s="239">
        <v>98</v>
      </c>
      <c r="AD7" s="239" t="s">
        <v>794</v>
      </c>
      <c r="AF7" s="239" t="s">
        <v>4164</v>
      </c>
      <c r="AG7" s="239">
        <v>90</v>
      </c>
      <c r="AH7" s="239">
        <v>3</v>
      </c>
      <c r="AI7" s="239">
        <v>2</v>
      </c>
      <c r="AJ7" s="239">
        <v>1</v>
      </c>
      <c r="AK7" s="239">
        <v>20</v>
      </c>
      <c r="AS7" s="239">
        <v>12</v>
      </c>
      <c r="AT7" s="239">
        <v>9</v>
      </c>
      <c r="AU7" s="239">
        <v>30</v>
      </c>
      <c r="AV7" s="239">
        <v>11</v>
      </c>
      <c r="AW7" s="239">
        <v>21</v>
      </c>
      <c r="AX7" s="239">
        <v>1</v>
      </c>
      <c r="AY7" s="239">
        <v>3</v>
      </c>
      <c r="AZ7" s="239">
        <v>1</v>
      </c>
      <c r="BA7" s="239">
        <v>20</v>
      </c>
      <c r="BI7" s="239">
        <v>12</v>
      </c>
      <c r="BJ7" s="239">
        <v>9</v>
      </c>
      <c r="BK7" s="239">
        <v>30</v>
      </c>
      <c r="BL7" s="239">
        <v>11</v>
      </c>
      <c r="BM7" s="239">
        <v>21</v>
      </c>
      <c r="CT7" s="239">
        <v>441007.06574468699</v>
      </c>
      <c r="CU7" s="239">
        <v>4972539.6167122005</v>
      </c>
      <c r="CV7" s="239">
        <v>44.903837430000003</v>
      </c>
      <c r="CW7" s="239">
        <v>-93.747247020000003</v>
      </c>
      <c r="CX7" s="239" t="s">
        <v>379</v>
      </c>
      <c r="CY7" s="239" t="s">
        <v>4170</v>
      </c>
    </row>
    <row r="8" spans="1:103" x14ac:dyDescent="0.25">
      <c r="A8" s="239">
        <v>586176</v>
      </c>
      <c r="B8" s="239">
        <v>4</v>
      </c>
      <c r="C8" s="239">
        <v>92</v>
      </c>
      <c r="D8" s="239">
        <v>0.91800000000000004</v>
      </c>
      <c r="E8" s="239">
        <v>27</v>
      </c>
      <c r="F8" s="239" t="s">
        <v>1223</v>
      </c>
      <c r="H8" s="239" t="s">
        <v>374</v>
      </c>
      <c r="I8" s="239">
        <v>25</v>
      </c>
      <c r="K8" s="239">
        <v>18001401</v>
      </c>
      <c r="M8" s="239">
        <v>3</v>
      </c>
      <c r="N8" s="239">
        <v>29</v>
      </c>
      <c r="O8" s="239">
        <v>2018</v>
      </c>
      <c r="P8" s="239" t="s">
        <v>416</v>
      </c>
      <c r="Q8" s="239">
        <v>1</v>
      </c>
      <c r="S8" s="239">
        <v>4</v>
      </c>
      <c r="T8" s="239">
        <v>0</v>
      </c>
      <c r="U8" s="239">
        <v>2</v>
      </c>
      <c r="W8" s="239">
        <v>11</v>
      </c>
      <c r="X8" s="239">
        <v>2</v>
      </c>
      <c r="Y8" s="239">
        <v>4</v>
      </c>
      <c r="Z8" s="239">
        <v>1</v>
      </c>
      <c r="AB8" s="239">
        <v>1</v>
      </c>
      <c r="AC8" s="239">
        <v>98</v>
      </c>
      <c r="AD8" s="239" t="s">
        <v>794</v>
      </c>
      <c r="AF8" s="239" t="s">
        <v>4164</v>
      </c>
      <c r="AG8" s="239">
        <v>90</v>
      </c>
      <c r="AH8" s="239">
        <v>2</v>
      </c>
      <c r="AI8" s="239">
        <v>4</v>
      </c>
      <c r="AJ8" s="239">
        <v>1</v>
      </c>
      <c r="AK8" s="239">
        <v>21</v>
      </c>
      <c r="AL8" s="239">
        <v>80</v>
      </c>
      <c r="AM8" s="239" t="s">
        <v>384</v>
      </c>
      <c r="AN8" s="239">
        <v>7</v>
      </c>
      <c r="AO8" s="239">
        <v>68</v>
      </c>
      <c r="AS8" s="239">
        <v>12</v>
      </c>
      <c r="AT8" s="239">
        <v>9</v>
      </c>
      <c r="AU8" s="239">
        <v>30</v>
      </c>
      <c r="AV8" s="239">
        <v>11</v>
      </c>
      <c r="AW8" s="239">
        <v>23</v>
      </c>
      <c r="AX8" s="239">
        <v>3</v>
      </c>
      <c r="AY8" s="239">
        <v>4</v>
      </c>
      <c r="AZ8" s="239">
        <v>1</v>
      </c>
      <c r="BA8" s="239">
        <v>20</v>
      </c>
      <c r="BI8" s="239">
        <v>12</v>
      </c>
      <c r="BJ8" s="239">
        <v>9</v>
      </c>
      <c r="BK8" s="239">
        <v>30</v>
      </c>
      <c r="BL8" s="239">
        <v>11</v>
      </c>
      <c r="BM8" s="239">
        <v>23</v>
      </c>
      <c r="CT8" s="239">
        <v>441006.9910635</v>
      </c>
      <c r="CU8" s="239">
        <v>4972550.4440129297</v>
      </c>
      <c r="CV8" s="239">
        <v>44.903934890000002</v>
      </c>
      <c r="CW8" s="239">
        <v>-93.747249229999994</v>
      </c>
      <c r="CX8" s="239" t="s">
        <v>379</v>
      </c>
      <c r="CY8" s="239" t="s">
        <v>4171</v>
      </c>
    </row>
    <row r="9" spans="1:103" x14ac:dyDescent="0.25">
      <c r="A9" s="239">
        <v>735269</v>
      </c>
      <c r="B9" s="239">
        <v>4</v>
      </c>
      <c r="C9" s="239">
        <v>92</v>
      </c>
      <c r="D9" s="239">
        <v>0.93899999999999995</v>
      </c>
      <c r="E9" s="239">
        <v>27</v>
      </c>
      <c r="F9" s="239" t="s">
        <v>1223</v>
      </c>
      <c r="H9" s="239" t="s">
        <v>374</v>
      </c>
      <c r="I9" s="239">
        <v>25</v>
      </c>
      <c r="K9" s="239">
        <v>19003417</v>
      </c>
      <c r="M9" s="239">
        <v>7</v>
      </c>
      <c r="N9" s="239">
        <v>22</v>
      </c>
      <c r="O9" s="239">
        <v>2019</v>
      </c>
      <c r="P9" s="239" t="s">
        <v>381</v>
      </c>
      <c r="Q9" s="239">
        <v>17</v>
      </c>
      <c r="S9" s="239">
        <v>5</v>
      </c>
      <c r="T9" s="239">
        <v>0</v>
      </c>
      <c r="U9" s="239">
        <v>2</v>
      </c>
      <c r="V9" s="239">
        <v>10</v>
      </c>
      <c r="W9" s="239">
        <v>10</v>
      </c>
      <c r="X9" s="239">
        <v>3</v>
      </c>
      <c r="Y9" s="239">
        <v>1</v>
      </c>
      <c r="Z9" s="239">
        <v>1</v>
      </c>
      <c r="AB9" s="239">
        <v>1</v>
      </c>
      <c r="AC9" s="239">
        <v>98</v>
      </c>
      <c r="AD9" s="239" t="s">
        <v>794</v>
      </c>
      <c r="AF9" s="239" t="s">
        <v>4164</v>
      </c>
      <c r="AG9" s="239">
        <v>5</v>
      </c>
      <c r="AH9" s="239">
        <v>2</v>
      </c>
      <c r="AI9" s="239">
        <v>4</v>
      </c>
      <c r="AJ9" s="239">
        <v>1</v>
      </c>
      <c r="AK9" s="239">
        <v>26</v>
      </c>
      <c r="AL9" s="239">
        <v>33</v>
      </c>
      <c r="AM9" s="239" t="s">
        <v>384</v>
      </c>
      <c r="AN9" s="239">
        <v>5</v>
      </c>
      <c r="AO9" s="239">
        <v>1</v>
      </c>
      <c r="AS9" s="239">
        <v>12</v>
      </c>
      <c r="AT9" s="239">
        <v>9</v>
      </c>
      <c r="AU9" s="239">
        <v>30</v>
      </c>
      <c r="AV9" s="239">
        <v>11</v>
      </c>
      <c r="AW9" s="239">
        <v>21</v>
      </c>
      <c r="AX9" s="239">
        <v>2</v>
      </c>
      <c r="AY9" s="239">
        <v>3</v>
      </c>
      <c r="AZ9" s="239">
        <v>1</v>
      </c>
      <c r="BA9" s="239">
        <v>21</v>
      </c>
      <c r="BB9" s="239">
        <v>33</v>
      </c>
      <c r="BC9" s="239" t="s">
        <v>374</v>
      </c>
      <c r="BD9" s="239">
        <v>5</v>
      </c>
      <c r="BE9" s="239">
        <v>74</v>
      </c>
      <c r="BI9" s="239">
        <v>12</v>
      </c>
      <c r="BJ9" s="239">
        <v>9</v>
      </c>
      <c r="BK9" s="239">
        <v>30</v>
      </c>
      <c r="BL9" s="239">
        <v>11</v>
      </c>
      <c r="BM9" s="239">
        <v>21</v>
      </c>
      <c r="CT9" s="239">
        <v>440999.65739653702</v>
      </c>
      <c r="CU9" s="239">
        <v>4972583.7283197902</v>
      </c>
      <c r="CV9" s="239">
        <v>44.90423388</v>
      </c>
      <c r="CW9" s="239">
        <v>-93.747345999999993</v>
      </c>
      <c r="CX9" s="239" t="s">
        <v>379</v>
      </c>
      <c r="CY9" s="239" t="s">
        <v>4172</v>
      </c>
    </row>
    <row r="10" spans="1:103" x14ac:dyDescent="0.25">
      <c r="A10" s="239">
        <v>10837070</v>
      </c>
      <c r="B10" s="239">
        <v>4</v>
      </c>
      <c r="C10" s="239">
        <v>92</v>
      </c>
      <c r="D10" s="239">
        <v>0.95299999999999996</v>
      </c>
      <c r="E10" s="239">
        <v>27</v>
      </c>
      <c r="F10" s="239" t="s">
        <v>1223</v>
      </c>
      <c r="H10" s="239" t="s">
        <v>374</v>
      </c>
      <c r="I10" s="239">
        <v>25</v>
      </c>
      <c r="K10" s="239">
        <v>12006502</v>
      </c>
      <c r="L10" s="239">
        <v>123310015</v>
      </c>
      <c r="M10" s="239">
        <v>11</v>
      </c>
      <c r="N10" s="239">
        <v>25</v>
      </c>
      <c r="O10" s="239">
        <v>2012</v>
      </c>
      <c r="P10" s="239" t="s">
        <v>389</v>
      </c>
      <c r="Q10" s="239">
        <v>1</v>
      </c>
      <c r="S10" s="239">
        <v>5</v>
      </c>
      <c r="T10" s="239">
        <v>0</v>
      </c>
      <c r="U10" s="239">
        <v>2</v>
      </c>
      <c r="V10" s="239">
        <v>1</v>
      </c>
      <c r="W10" s="239">
        <v>11</v>
      </c>
      <c r="X10" s="239">
        <v>3</v>
      </c>
      <c r="Y10" s="239">
        <v>4</v>
      </c>
      <c r="Z10" s="239">
        <v>1</v>
      </c>
      <c r="AA10" s="239">
        <v>1</v>
      </c>
      <c r="AB10" s="239">
        <v>1</v>
      </c>
      <c r="AC10" s="239">
        <v>98</v>
      </c>
      <c r="AD10" s="239" t="s">
        <v>4173</v>
      </c>
      <c r="AE10" s="239" t="s">
        <v>4174</v>
      </c>
      <c r="AF10" s="239" t="s">
        <v>4164</v>
      </c>
      <c r="AG10" s="239">
        <v>7</v>
      </c>
      <c r="AH10" s="239">
        <v>2</v>
      </c>
      <c r="AI10" s="239">
        <v>3</v>
      </c>
      <c r="AJ10" s="239">
        <v>4</v>
      </c>
      <c r="AK10" s="239">
        <v>24</v>
      </c>
      <c r="AL10" s="239">
        <v>24</v>
      </c>
      <c r="AM10" s="239" t="s">
        <v>374</v>
      </c>
      <c r="AN10" s="239">
        <v>10</v>
      </c>
      <c r="AO10" s="239">
        <v>3</v>
      </c>
      <c r="AP10" s="239">
        <v>1</v>
      </c>
      <c r="AS10" s="239">
        <v>7</v>
      </c>
      <c r="AT10" s="239">
        <v>2</v>
      </c>
      <c r="AU10" s="239">
        <v>30</v>
      </c>
      <c r="AV10" s="239">
        <v>11</v>
      </c>
      <c r="AW10" s="239">
        <v>21</v>
      </c>
      <c r="AX10" s="239">
        <v>3</v>
      </c>
      <c r="AY10" s="239">
        <v>4</v>
      </c>
      <c r="AZ10" s="239">
        <v>4</v>
      </c>
      <c r="BA10" s="239">
        <v>1</v>
      </c>
      <c r="BD10" s="239">
        <v>98</v>
      </c>
      <c r="BE10" s="239">
        <v>1</v>
      </c>
      <c r="BF10" s="239">
        <v>1</v>
      </c>
      <c r="BI10" s="239">
        <v>7</v>
      </c>
      <c r="BJ10" s="239">
        <v>2</v>
      </c>
      <c r="BK10" s="239">
        <v>30</v>
      </c>
      <c r="BL10" s="239">
        <v>11</v>
      </c>
      <c r="BM10" s="239">
        <v>21</v>
      </c>
      <c r="CT10" s="239">
        <v>440998</v>
      </c>
      <c r="CU10" s="239">
        <v>4972606</v>
      </c>
      <c r="CV10" s="239">
        <v>44.904436699999998</v>
      </c>
      <c r="CW10" s="239">
        <v>-93.747370200000006</v>
      </c>
      <c r="CX10" s="239" t="s">
        <v>379</v>
      </c>
      <c r="CY10" s="239" t="s">
        <v>4175</v>
      </c>
    </row>
    <row r="11" spans="1:103" x14ac:dyDescent="0.25">
      <c r="A11" s="239">
        <v>798439</v>
      </c>
      <c r="B11" s="239">
        <v>4</v>
      </c>
      <c r="C11" s="239">
        <v>92</v>
      </c>
      <c r="D11" s="239">
        <v>0.95499999999999996</v>
      </c>
      <c r="E11" s="239">
        <v>27</v>
      </c>
      <c r="F11" s="239" t="s">
        <v>1223</v>
      </c>
      <c r="H11" s="239" t="s">
        <v>374</v>
      </c>
      <c r="I11" s="239">
        <v>25</v>
      </c>
      <c r="K11" s="239">
        <v>20000796</v>
      </c>
      <c r="L11" s="239">
        <v>200480174</v>
      </c>
      <c r="M11" s="239">
        <v>2</v>
      </c>
      <c r="N11" s="239">
        <v>17</v>
      </c>
      <c r="O11" s="239">
        <v>2020</v>
      </c>
      <c r="P11" s="239" t="s">
        <v>381</v>
      </c>
      <c r="Q11" s="239">
        <v>17</v>
      </c>
      <c r="R11" s="239" t="s">
        <v>207</v>
      </c>
      <c r="S11" s="239">
        <v>5</v>
      </c>
      <c r="T11" s="239">
        <v>0</v>
      </c>
      <c r="U11" s="239">
        <v>2</v>
      </c>
      <c r="W11" s="239">
        <v>11</v>
      </c>
      <c r="X11" s="239">
        <v>2</v>
      </c>
      <c r="Y11" s="239">
        <v>3</v>
      </c>
      <c r="Z11" s="239">
        <v>4</v>
      </c>
      <c r="AB11" s="239">
        <v>3</v>
      </c>
      <c r="AC11" s="239">
        <v>98</v>
      </c>
      <c r="AD11" s="239" t="s">
        <v>794</v>
      </c>
      <c r="AF11" s="239" t="s">
        <v>4164</v>
      </c>
      <c r="AG11" s="239">
        <v>90</v>
      </c>
      <c r="AH11" s="239">
        <v>2</v>
      </c>
      <c r="AI11" s="239">
        <v>3</v>
      </c>
      <c r="AJ11" s="239">
        <v>2</v>
      </c>
      <c r="AK11" s="239">
        <v>24</v>
      </c>
      <c r="AL11" s="239">
        <v>30</v>
      </c>
      <c r="AM11" s="239" t="s">
        <v>374</v>
      </c>
      <c r="AN11" s="239">
        <v>5</v>
      </c>
      <c r="AO11" s="239">
        <v>90</v>
      </c>
      <c r="AS11" s="239">
        <v>12</v>
      </c>
      <c r="AT11" s="239">
        <v>9</v>
      </c>
      <c r="AU11" s="239">
        <v>30</v>
      </c>
      <c r="AV11" s="239">
        <v>11</v>
      </c>
      <c r="AW11" s="239">
        <v>21</v>
      </c>
      <c r="AX11" s="239">
        <v>3</v>
      </c>
      <c r="AY11" s="239">
        <v>3</v>
      </c>
      <c r="AZ11" s="239">
        <v>2</v>
      </c>
      <c r="BA11" s="239">
        <v>20</v>
      </c>
      <c r="BI11" s="239">
        <v>12</v>
      </c>
      <c r="BJ11" s="239">
        <v>9</v>
      </c>
      <c r="BK11" s="239">
        <v>30</v>
      </c>
      <c r="BL11" s="239">
        <v>11</v>
      </c>
      <c r="BM11" s="239">
        <v>21</v>
      </c>
      <c r="CT11" s="239">
        <v>440997.10598818801</v>
      </c>
      <c r="CU11" s="239">
        <v>4972609.1393848304</v>
      </c>
      <c r="CV11" s="239">
        <v>44.9044624</v>
      </c>
      <c r="CW11" s="239">
        <v>-93.747381279999999</v>
      </c>
      <c r="CX11" s="239" t="s">
        <v>379</v>
      </c>
      <c r="CY11" s="239" t="s">
        <v>4176</v>
      </c>
    </row>
    <row r="12" spans="1:103" x14ac:dyDescent="0.25">
      <c r="A12" s="239">
        <v>10984961</v>
      </c>
      <c r="B12" s="239">
        <v>4</v>
      </c>
      <c r="C12" s="239">
        <v>92</v>
      </c>
      <c r="D12" s="239">
        <v>0.95699999999999996</v>
      </c>
      <c r="E12" s="239">
        <v>27</v>
      </c>
      <c r="F12" s="239" t="s">
        <v>1223</v>
      </c>
      <c r="H12" s="239" t="s">
        <v>374</v>
      </c>
      <c r="I12" s="239">
        <v>25</v>
      </c>
      <c r="K12" s="239">
        <v>14004715</v>
      </c>
      <c r="L12" s="239">
        <v>142650009</v>
      </c>
      <c r="M12" s="239">
        <v>9</v>
      </c>
      <c r="N12" s="239">
        <v>21</v>
      </c>
      <c r="O12" s="239">
        <v>2014</v>
      </c>
      <c r="P12" s="239" t="s">
        <v>389</v>
      </c>
      <c r="Q12" s="239">
        <v>0</v>
      </c>
      <c r="S12" s="239">
        <v>4</v>
      </c>
      <c r="T12" s="239">
        <v>0</v>
      </c>
      <c r="U12" s="239">
        <v>1</v>
      </c>
      <c r="V12" s="239">
        <v>98</v>
      </c>
      <c r="W12" s="239">
        <v>8</v>
      </c>
      <c r="X12" s="239">
        <v>3</v>
      </c>
      <c r="Y12" s="239">
        <v>4</v>
      </c>
      <c r="Z12" s="239">
        <v>1</v>
      </c>
      <c r="AB12" s="239">
        <v>1</v>
      </c>
      <c r="AC12" s="239">
        <v>98</v>
      </c>
      <c r="AD12" s="239" t="s">
        <v>1233</v>
      </c>
      <c r="AE12" s="239" t="s">
        <v>4177</v>
      </c>
      <c r="AF12" s="239" t="s">
        <v>4164</v>
      </c>
      <c r="AG12" s="239">
        <v>1</v>
      </c>
      <c r="AH12" s="239">
        <v>2</v>
      </c>
      <c r="AI12" s="239">
        <v>2</v>
      </c>
      <c r="AJ12" s="239">
        <v>2</v>
      </c>
      <c r="AK12" s="239">
        <v>21</v>
      </c>
      <c r="AL12" s="239">
        <v>21</v>
      </c>
      <c r="AM12" s="239" t="s">
        <v>374</v>
      </c>
      <c r="AN12" s="239">
        <v>5</v>
      </c>
      <c r="AO12" s="239">
        <v>2</v>
      </c>
      <c r="AS12" s="239">
        <v>7</v>
      </c>
      <c r="AT12" s="239">
        <v>90</v>
      </c>
      <c r="AU12" s="239">
        <v>30</v>
      </c>
      <c r="AV12" s="239">
        <v>11</v>
      </c>
      <c r="AW12" s="239">
        <v>22</v>
      </c>
      <c r="AX12" s="239">
        <v>5</v>
      </c>
      <c r="AY12" s="239">
        <v>60</v>
      </c>
      <c r="BB12" s="239">
        <v>31</v>
      </c>
      <c r="BC12" s="239" t="s">
        <v>374</v>
      </c>
      <c r="BD12" s="239">
        <v>10</v>
      </c>
      <c r="BE12" s="239">
        <v>1</v>
      </c>
      <c r="BG12" s="239">
        <v>5</v>
      </c>
      <c r="BI12" s="239">
        <v>7</v>
      </c>
      <c r="BJ12" s="239">
        <v>90</v>
      </c>
      <c r="BK12" s="239">
        <v>30</v>
      </c>
      <c r="BL12" s="239">
        <v>11</v>
      </c>
      <c r="BM12" s="239">
        <v>22</v>
      </c>
      <c r="CT12" s="239">
        <v>440998</v>
      </c>
      <c r="CU12" s="239">
        <v>4972613</v>
      </c>
      <c r="CV12" s="239">
        <v>44.904493600000002</v>
      </c>
      <c r="CW12" s="239">
        <v>-93.747372900000002</v>
      </c>
      <c r="CX12" s="239" t="s">
        <v>379</v>
      </c>
      <c r="CY12" s="239" t="s">
        <v>4178</v>
      </c>
    </row>
    <row r="13" spans="1:103" x14ac:dyDescent="0.25">
      <c r="A13" s="239">
        <v>11052251</v>
      </c>
      <c r="B13" s="239">
        <v>4</v>
      </c>
      <c r="C13" s="239">
        <v>92</v>
      </c>
      <c r="D13" s="239">
        <v>0.95699999999999996</v>
      </c>
      <c r="E13" s="239">
        <v>27</v>
      </c>
      <c r="F13" s="239" t="s">
        <v>1223</v>
      </c>
      <c r="H13" s="239" t="s">
        <v>374</v>
      </c>
      <c r="I13" s="239">
        <v>25</v>
      </c>
      <c r="K13" s="239">
        <v>15003419</v>
      </c>
      <c r="L13" s="239">
        <v>151980116</v>
      </c>
      <c r="M13" s="239">
        <v>7</v>
      </c>
      <c r="N13" s="239">
        <v>17</v>
      </c>
      <c r="O13" s="239">
        <v>2015</v>
      </c>
      <c r="P13" s="239" t="s">
        <v>383</v>
      </c>
      <c r="Q13" s="239">
        <v>16</v>
      </c>
      <c r="S13" s="239">
        <v>5</v>
      </c>
      <c r="T13" s="239">
        <v>0</v>
      </c>
      <c r="U13" s="239">
        <v>2</v>
      </c>
      <c r="V13" s="239">
        <v>1</v>
      </c>
      <c r="W13" s="239">
        <v>10</v>
      </c>
      <c r="X13" s="239">
        <v>2</v>
      </c>
      <c r="Y13" s="239">
        <v>1</v>
      </c>
      <c r="Z13" s="239">
        <v>1</v>
      </c>
      <c r="AA13" s="239">
        <v>1</v>
      </c>
      <c r="AB13" s="239">
        <v>1</v>
      </c>
      <c r="AC13" s="239">
        <v>98</v>
      </c>
      <c r="AD13" s="239" t="s">
        <v>1253</v>
      </c>
      <c r="AE13" s="239" t="s">
        <v>4173</v>
      </c>
      <c r="AF13" s="239" t="s">
        <v>4164</v>
      </c>
      <c r="AG13" s="239">
        <v>7</v>
      </c>
      <c r="AH13" s="239">
        <v>2</v>
      </c>
      <c r="AI13" s="239">
        <v>2</v>
      </c>
      <c r="AJ13" s="239">
        <v>2</v>
      </c>
      <c r="AK13" s="239">
        <v>24</v>
      </c>
      <c r="AL13" s="239">
        <v>54</v>
      </c>
      <c r="AM13" s="239" t="s">
        <v>384</v>
      </c>
      <c r="AN13" s="239">
        <v>5</v>
      </c>
      <c r="AO13" s="239">
        <v>1</v>
      </c>
      <c r="AS13" s="239">
        <v>7</v>
      </c>
      <c r="AT13" s="239">
        <v>98</v>
      </c>
      <c r="AU13" s="239">
        <v>30</v>
      </c>
      <c r="AV13" s="239">
        <v>11</v>
      </c>
      <c r="AW13" s="239">
        <v>22</v>
      </c>
      <c r="AX13" s="239">
        <v>2</v>
      </c>
      <c r="AY13" s="239">
        <v>2</v>
      </c>
      <c r="AZ13" s="239">
        <v>2</v>
      </c>
      <c r="BA13" s="239">
        <v>21</v>
      </c>
      <c r="BB13" s="239">
        <v>22</v>
      </c>
      <c r="BC13" s="239" t="s">
        <v>374</v>
      </c>
      <c r="BD13" s="239">
        <v>5</v>
      </c>
      <c r="BE13" s="239">
        <v>15</v>
      </c>
      <c r="BI13" s="239">
        <v>7</v>
      </c>
      <c r="BJ13" s="239">
        <v>98</v>
      </c>
      <c r="BK13" s="239">
        <v>30</v>
      </c>
      <c r="BL13" s="239">
        <v>11</v>
      </c>
      <c r="BM13" s="239">
        <v>22</v>
      </c>
      <c r="CT13" s="239">
        <v>440998</v>
      </c>
      <c r="CU13" s="239">
        <v>4972613</v>
      </c>
      <c r="CV13" s="239">
        <v>44.904493600000002</v>
      </c>
      <c r="CW13" s="239">
        <v>-93.747372900000002</v>
      </c>
      <c r="CX13" s="239" t="s">
        <v>379</v>
      </c>
      <c r="CY13" s="239" t="s">
        <v>4179</v>
      </c>
    </row>
    <row r="14" spans="1:103" x14ac:dyDescent="0.25">
      <c r="A14" s="239">
        <v>11053657</v>
      </c>
      <c r="B14" s="239">
        <v>4</v>
      </c>
      <c r="C14" s="239">
        <v>92</v>
      </c>
      <c r="D14" s="239">
        <v>0.95699999999999996</v>
      </c>
      <c r="E14" s="239">
        <v>27</v>
      </c>
      <c r="F14" s="239" t="s">
        <v>1223</v>
      </c>
      <c r="H14" s="239" t="s">
        <v>374</v>
      </c>
      <c r="I14" s="239">
        <v>25</v>
      </c>
      <c r="K14" s="239">
        <v>15004053</v>
      </c>
      <c r="L14" s="239">
        <v>152160154</v>
      </c>
      <c r="M14" s="239">
        <v>8</v>
      </c>
      <c r="N14" s="239">
        <v>4</v>
      </c>
      <c r="O14" s="239">
        <v>2015</v>
      </c>
      <c r="P14" s="239" t="s">
        <v>391</v>
      </c>
      <c r="Q14" s="239">
        <v>17</v>
      </c>
      <c r="S14" s="239">
        <v>5</v>
      </c>
      <c r="T14" s="239">
        <v>0</v>
      </c>
      <c r="U14" s="239">
        <v>2</v>
      </c>
      <c r="V14" s="239">
        <v>1</v>
      </c>
      <c r="W14" s="239">
        <v>10</v>
      </c>
      <c r="X14" s="239">
        <v>10</v>
      </c>
      <c r="Y14" s="239">
        <v>1</v>
      </c>
      <c r="Z14" s="239">
        <v>1</v>
      </c>
      <c r="AA14" s="239">
        <v>1</v>
      </c>
      <c r="AB14" s="239">
        <v>1</v>
      </c>
      <c r="AC14" s="239">
        <v>98</v>
      </c>
      <c r="AD14" s="239" t="s">
        <v>4180</v>
      </c>
      <c r="AE14" s="239" t="s">
        <v>4181</v>
      </c>
      <c r="AF14" s="239" t="s">
        <v>4164</v>
      </c>
      <c r="AG14" s="239">
        <v>7</v>
      </c>
      <c r="AH14" s="239">
        <v>2</v>
      </c>
      <c r="AI14" s="239">
        <v>2</v>
      </c>
      <c r="AJ14" s="239">
        <v>1</v>
      </c>
      <c r="AK14" s="239">
        <v>21</v>
      </c>
      <c r="AL14" s="239">
        <v>44</v>
      </c>
      <c r="AM14" s="239" t="s">
        <v>374</v>
      </c>
      <c r="AN14" s="239">
        <v>5</v>
      </c>
      <c r="AO14" s="239">
        <v>5</v>
      </c>
      <c r="AS14" s="239">
        <v>7</v>
      </c>
      <c r="AT14" s="239">
        <v>98</v>
      </c>
      <c r="AU14" s="239">
        <v>30</v>
      </c>
      <c r="AV14" s="239">
        <v>11</v>
      </c>
      <c r="AW14" s="239">
        <v>21</v>
      </c>
      <c r="AX14" s="239">
        <v>2</v>
      </c>
      <c r="AY14" s="239">
        <v>4</v>
      </c>
      <c r="AZ14" s="239">
        <v>1</v>
      </c>
      <c r="BA14" s="239">
        <v>21</v>
      </c>
      <c r="BB14" s="239">
        <v>30</v>
      </c>
      <c r="BC14" s="239" t="s">
        <v>384</v>
      </c>
      <c r="BD14" s="239">
        <v>5</v>
      </c>
      <c r="BE14" s="239">
        <v>1</v>
      </c>
      <c r="BF14" s="239">
        <v>1</v>
      </c>
      <c r="BI14" s="239">
        <v>7</v>
      </c>
      <c r="BJ14" s="239">
        <v>98</v>
      </c>
      <c r="BK14" s="239">
        <v>30</v>
      </c>
      <c r="BL14" s="239">
        <v>11</v>
      </c>
      <c r="BM14" s="239">
        <v>21</v>
      </c>
      <c r="CT14" s="239">
        <v>440998</v>
      </c>
      <c r="CU14" s="239">
        <v>4972613</v>
      </c>
      <c r="CV14" s="239">
        <v>44.904493600000002</v>
      </c>
      <c r="CW14" s="239">
        <v>-93.747372900000002</v>
      </c>
      <c r="CX14" s="239" t="s">
        <v>379</v>
      </c>
      <c r="CY14" s="239" t="s">
        <v>4182</v>
      </c>
    </row>
    <row r="15" spans="1:103" x14ac:dyDescent="0.25">
      <c r="A15" s="239">
        <v>10799659</v>
      </c>
      <c r="B15" s="239">
        <v>4</v>
      </c>
      <c r="C15" s="239">
        <v>92</v>
      </c>
      <c r="D15" s="239">
        <v>1.0329999999999999</v>
      </c>
      <c r="E15" s="239">
        <v>27</v>
      </c>
      <c r="F15" s="239" t="s">
        <v>1223</v>
      </c>
      <c r="H15" s="239" t="s">
        <v>374</v>
      </c>
      <c r="I15" s="239">
        <v>25</v>
      </c>
      <c r="K15" s="239">
        <v>12003852</v>
      </c>
      <c r="L15" s="239">
        <v>121920172</v>
      </c>
      <c r="M15" s="239">
        <v>7</v>
      </c>
      <c r="N15" s="239">
        <v>10</v>
      </c>
      <c r="O15" s="239">
        <v>2012</v>
      </c>
      <c r="P15" s="239" t="s">
        <v>391</v>
      </c>
      <c r="Q15" s="239">
        <v>16</v>
      </c>
      <c r="S15" s="239">
        <v>5</v>
      </c>
      <c r="T15" s="239">
        <v>0</v>
      </c>
      <c r="U15" s="239">
        <v>2</v>
      </c>
      <c r="V15" s="239">
        <v>1</v>
      </c>
      <c r="W15" s="239">
        <v>10</v>
      </c>
      <c r="X15" s="239">
        <v>3</v>
      </c>
      <c r="Y15" s="239">
        <v>1</v>
      </c>
      <c r="Z15" s="239">
        <v>1</v>
      </c>
      <c r="AA15" s="239">
        <v>1</v>
      </c>
      <c r="AB15" s="239">
        <v>1</v>
      </c>
      <c r="AC15" s="239">
        <v>98</v>
      </c>
      <c r="AD15" s="239" t="s">
        <v>1233</v>
      </c>
      <c r="AE15" s="239" t="s">
        <v>4183</v>
      </c>
      <c r="AF15" s="239" t="s">
        <v>4164</v>
      </c>
      <c r="AG15" s="239">
        <v>7</v>
      </c>
      <c r="AH15" s="239">
        <v>2</v>
      </c>
      <c r="AI15" s="239">
        <v>2</v>
      </c>
      <c r="AJ15" s="239">
        <v>1</v>
      </c>
      <c r="AK15" s="239">
        <v>24</v>
      </c>
      <c r="AL15" s="239">
        <v>18</v>
      </c>
      <c r="AM15" s="239" t="s">
        <v>374</v>
      </c>
      <c r="AN15" s="239">
        <v>5</v>
      </c>
      <c r="AO15" s="239">
        <v>1</v>
      </c>
      <c r="AS15" s="239">
        <v>7</v>
      </c>
      <c r="AT15" s="239">
        <v>98</v>
      </c>
      <c r="AU15" s="239">
        <v>30</v>
      </c>
      <c r="AV15" s="239">
        <v>11</v>
      </c>
      <c r="AW15" s="239">
        <v>21</v>
      </c>
      <c r="AX15" s="239">
        <v>2</v>
      </c>
      <c r="AY15" s="239">
        <v>2</v>
      </c>
      <c r="AZ15" s="239">
        <v>1</v>
      </c>
      <c r="BA15" s="239">
        <v>21</v>
      </c>
      <c r="BB15" s="239">
        <v>38</v>
      </c>
      <c r="BC15" s="239" t="s">
        <v>384</v>
      </c>
      <c r="BD15" s="239">
        <v>5</v>
      </c>
      <c r="BE15" s="239">
        <v>15</v>
      </c>
      <c r="BI15" s="239">
        <v>7</v>
      </c>
      <c r="BJ15" s="239">
        <v>98</v>
      </c>
      <c r="BK15" s="239">
        <v>30</v>
      </c>
      <c r="BL15" s="239">
        <v>11</v>
      </c>
      <c r="BM15" s="239">
        <v>21</v>
      </c>
      <c r="CT15" s="239">
        <v>441001</v>
      </c>
      <c r="CU15" s="239">
        <v>4972736</v>
      </c>
      <c r="CV15" s="239">
        <v>44.905600200000002</v>
      </c>
      <c r="CW15" s="239">
        <v>-93.747351899999998</v>
      </c>
      <c r="CX15" s="239" t="s">
        <v>379</v>
      </c>
      <c r="CY15" s="239" t="s">
        <v>4184</v>
      </c>
    </row>
    <row r="16" spans="1:103" x14ac:dyDescent="0.25">
      <c r="A16" s="239">
        <v>734261</v>
      </c>
      <c r="B16" s="239">
        <v>4</v>
      </c>
      <c r="C16" s="239">
        <v>92</v>
      </c>
      <c r="D16" s="239">
        <v>1.0529999999999999</v>
      </c>
      <c r="E16" s="239">
        <v>27</v>
      </c>
      <c r="F16" s="239" t="s">
        <v>1223</v>
      </c>
      <c r="H16" s="239" t="s">
        <v>374</v>
      </c>
      <c r="I16" s="239">
        <v>25</v>
      </c>
      <c r="K16" s="239">
        <v>19003338</v>
      </c>
      <c r="M16" s="239">
        <v>7</v>
      </c>
      <c r="N16" s="239">
        <v>17</v>
      </c>
      <c r="O16" s="239">
        <v>2019</v>
      </c>
      <c r="P16" s="239" t="s">
        <v>375</v>
      </c>
      <c r="Q16" s="239">
        <v>17</v>
      </c>
      <c r="R16" s="239" t="s">
        <v>207</v>
      </c>
      <c r="S16" s="239">
        <v>5</v>
      </c>
      <c r="T16" s="239">
        <v>0</v>
      </c>
      <c r="U16" s="239">
        <v>2</v>
      </c>
      <c r="V16" s="239">
        <v>12</v>
      </c>
      <c r="W16" s="239">
        <v>10</v>
      </c>
      <c r="X16" s="239">
        <v>2</v>
      </c>
      <c r="Y16" s="239">
        <v>1</v>
      </c>
      <c r="Z16" s="239">
        <v>1</v>
      </c>
      <c r="AB16" s="239">
        <v>1</v>
      </c>
      <c r="AC16" s="239">
        <v>98</v>
      </c>
      <c r="AD16" s="239" t="s">
        <v>794</v>
      </c>
      <c r="AF16" s="239" t="s">
        <v>4164</v>
      </c>
      <c r="AG16" s="239">
        <v>7</v>
      </c>
      <c r="AH16" s="239">
        <v>2</v>
      </c>
      <c r="AI16" s="239">
        <v>4</v>
      </c>
      <c r="AJ16" s="239">
        <v>2</v>
      </c>
      <c r="AK16" s="239">
        <v>21</v>
      </c>
      <c r="AL16" s="239">
        <v>33</v>
      </c>
      <c r="AM16" s="239" t="s">
        <v>384</v>
      </c>
      <c r="AN16" s="239">
        <v>5</v>
      </c>
      <c r="AO16" s="239">
        <v>1</v>
      </c>
      <c r="AS16" s="239">
        <v>12</v>
      </c>
      <c r="AT16" s="239">
        <v>9</v>
      </c>
      <c r="AV16" s="239">
        <v>11</v>
      </c>
      <c r="AW16" s="239">
        <v>21</v>
      </c>
      <c r="AX16" s="239">
        <v>2</v>
      </c>
      <c r="AY16" s="239">
        <v>2</v>
      </c>
      <c r="AZ16" s="239">
        <v>2</v>
      </c>
      <c r="BA16" s="239">
        <v>21</v>
      </c>
      <c r="BB16" s="239">
        <v>17</v>
      </c>
      <c r="BC16" s="239" t="s">
        <v>374</v>
      </c>
      <c r="BD16" s="239">
        <v>5</v>
      </c>
      <c r="BE16" s="239">
        <v>4</v>
      </c>
      <c r="BF16" s="239">
        <v>74</v>
      </c>
      <c r="BI16" s="239">
        <v>12</v>
      </c>
      <c r="BJ16" s="239">
        <v>9</v>
      </c>
      <c r="BK16" s="239">
        <v>30</v>
      </c>
      <c r="BL16" s="239">
        <v>11</v>
      </c>
      <c r="BM16" s="239">
        <v>21</v>
      </c>
      <c r="CT16" s="239">
        <v>440997.67742944497</v>
      </c>
      <c r="CU16" s="239">
        <v>4972766.5982040502</v>
      </c>
      <c r="CV16" s="239">
        <v>44.90587979</v>
      </c>
      <c r="CW16" s="239">
        <v>-93.747392410000003</v>
      </c>
      <c r="CX16" s="239" t="s">
        <v>379</v>
      </c>
      <c r="CY16" s="239" t="s">
        <v>4185</v>
      </c>
    </row>
    <row r="17" spans="1:103" x14ac:dyDescent="0.25">
      <c r="A17" s="239">
        <v>10868139</v>
      </c>
      <c r="B17" s="239">
        <v>4</v>
      </c>
      <c r="C17" s="239">
        <v>92</v>
      </c>
      <c r="D17" s="239">
        <v>1.1140000000000001</v>
      </c>
      <c r="E17" s="239">
        <v>27</v>
      </c>
      <c r="F17" s="239" t="s">
        <v>1223</v>
      </c>
      <c r="H17" s="239" t="s">
        <v>374</v>
      </c>
      <c r="I17" s="239">
        <v>25</v>
      </c>
      <c r="K17" s="239">
        <v>13001010</v>
      </c>
      <c r="L17" s="239">
        <v>130640054</v>
      </c>
      <c r="M17" s="239">
        <v>3</v>
      </c>
      <c r="N17" s="239">
        <v>5</v>
      </c>
      <c r="O17" s="239">
        <v>2013</v>
      </c>
      <c r="P17" s="239" t="s">
        <v>391</v>
      </c>
      <c r="Q17" s="239">
        <v>7</v>
      </c>
      <c r="S17" s="239">
        <v>5</v>
      </c>
      <c r="T17" s="239">
        <v>0</v>
      </c>
      <c r="U17" s="239">
        <v>2</v>
      </c>
      <c r="V17" s="239">
        <v>5</v>
      </c>
      <c r="W17" s="239">
        <v>10</v>
      </c>
      <c r="X17" s="239">
        <v>2</v>
      </c>
      <c r="Y17" s="239">
        <v>1</v>
      </c>
      <c r="Z17" s="239">
        <v>4</v>
      </c>
      <c r="AA17" s="239">
        <v>2</v>
      </c>
      <c r="AB17" s="239">
        <v>3</v>
      </c>
      <c r="AC17" s="239">
        <v>98</v>
      </c>
      <c r="AD17" s="239" t="s">
        <v>4186</v>
      </c>
      <c r="AE17" s="239" t="s">
        <v>4187</v>
      </c>
      <c r="AF17" s="239" t="s">
        <v>4164</v>
      </c>
      <c r="AG17" s="239">
        <v>10</v>
      </c>
      <c r="AH17" s="239">
        <v>2</v>
      </c>
      <c r="AI17" s="239">
        <v>2</v>
      </c>
      <c r="AJ17" s="239">
        <v>2</v>
      </c>
      <c r="AK17" s="239">
        <v>21</v>
      </c>
      <c r="AL17" s="239">
        <v>35</v>
      </c>
      <c r="AM17" s="239" t="s">
        <v>384</v>
      </c>
      <c r="AN17" s="239">
        <v>5</v>
      </c>
      <c r="AO17" s="239">
        <v>1</v>
      </c>
      <c r="AP17" s="239">
        <v>1</v>
      </c>
      <c r="AS17" s="239">
        <v>7</v>
      </c>
      <c r="AT17" s="239">
        <v>98</v>
      </c>
      <c r="AU17" s="239">
        <v>45</v>
      </c>
      <c r="AV17" s="239">
        <v>11</v>
      </c>
      <c r="AW17" s="239">
        <v>22</v>
      </c>
      <c r="AX17" s="239">
        <v>2</v>
      </c>
      <c r="AY17" s="239">
        <v>2</v>
      </c>
      <c r="AZ17" s="239">
        <v>3</v>
      </c>
      <c r="BA17" s="239">
        <v>33</v>
      </c>
      <c r="BB17" s="239">
        <v>56</v>
      </c>
      <c r="BC17" s="239" t="s">
        <v>374</v>
      </c>
      <c r="BD17" s="239">
        <v>5</v>
      </c>
      <c r="BI17" s="239">
        <v>7</v>
      </c>
      <c r="BJ17" s="239">
        <v>98</v>
      </c>
      <c r="BK17" s="239">
        <v>45</v>
      </c>
      <c r="BL17" s="239">
        <v>11</v>
      </c>
      <c r="BM17" s="239">
        <v>22</v>
      </c>
      <c r="CT17" s="239">
        <v>441004</v>
      </c>
      <c r="CU17" s="239">
        <v>4972865</v>
      </c>
      <c r="CV17" s="239">
        <v>44.906769699999998</v>
      </c>
      <c r="CW17" s="239">
        <v>-93.747326700000002</v>
      </c>
      <c r="CX17" s="239" t="s">
        <v>379</v>
      </c>
      <c r="CY17" s="239" t="s">
        <v>4188</v>
      </c>
    </row>
    <row r="18" spans="1:103" x14ac:dyDescent="0.25">
      <c r="A18" s="239">
        <v>512074</v>
      </c>
      <c r="B18" s="239">
        <v>4</v>
      </c>
      <c r="C18" s="239">
        <v>92</v>
      </c>
      <c r="D18" s="239">
        <v>1.1220000000000001</v>
      </c>
      <c r="E18" s="239">
        <v>27</v>
      </c>
      <c r="F18" s="239" t="s">
        <v>1223</v>
      </c>
      <c r="H18" s="239" t="s">
        <v>374</v>
      </c>
      <c r="I18" s="239">
        <v>25</v>
      </c>
      <c r="K18" s="239">
        <v>17005308</v>
      </c>
      <c r="M18" s="239">
        <v>10</v>
      </c>
      <c r="N18" s="239">
        <v>27</v>
      </c>
      <c r="O18" s="239">
        <v>2017</v>
      </c>
      <c r="P18" s="239" t="s">
        <v>383</v>
      </c>
      <c r="Q18" s="239">
        <v>17</v>
      </c>
      <c r="R18" s="239" t="s">
        <v>512</v>
      </c>
      <c r="S18" s="239">
        <v>5</v>
      </c>
      <c r="T18" s="239">
        <v>0</v>
      </c>
      <c r="U18" s="239">
        <v>2</v>
      </c>
      <c r="V18" s="239">
        <v>12</v>
      </c>
      <c r="W18" s="239">
        <v>10</v>
      </c>
      <c r="X18" s="239">
        <v>3</v>
      </c>
      <c r="Y18" s="239">
        <v>3</v>
      </c>
      <c r="Z18" s="239">
        <v>4</v>
      </c>
      <c r="AA18" s="239">
        <v>3</v>
      </c>
      <c r="AB18" s="239">
        <v>2</v>
      </c>
      <c r="AC18" s="239">
        <v>98</v>
      </c>
      <c r="AD18" s="239" t="s">
        <v>794</v>
      </c>
      <c r="AF18" s="239" t="s">
        <v>4164</v>
      </c>
      <c r="AG18" s="239">
        <v>7</v>
      </c>
      <c r="AH18" s="239">
        <v>2</v>
      </c>
      <c r="AI18" s="239">
        <v>2</v>
      </c>
      <c r="AJ18" s="239">
        <v>1</v>
      </c>
      <c r="AK18" s="239">
        <v>21</v>
      </c>
      <c r="AL18" s="239">
        <v>30</v>
      </c>
      <c r="AM18" s="239" t="s">
        <v>374</v>
      </c>
      <c r="AN18" s="239">
        <v>5</v>
      </c>
      <c r="AO18" s="239">
        <v>74</v>
      </c>
      <c r="AS18" s="239">
        <v>14</v>
      </c>
      <c r="AT18" s="239">
        <v>90</v>
      </c>
      <c r="AU18" s="239">
        <v>30</v>
      </c>
      <c r="AV18" s="239">
        <v>11</v>
      </c>
      <c r="AW18" s="239">
        <v>23</v>
      </c>
      <c r="AX18" s="239">
        <v>2</v>
      </c>
      <c r="AY18" s="239">
        <v>4</v>
      </c>
      <c r="AZ18" s="239">
        <v>1</v>
      </c>
      <c r="BA18" s="239">
        <v>34</v>
      </c>
      <c r="BB18" s="239">
        <v>62</v>
      </c>
      <c r="BC18" s="239" t="s">
        <v>374</v>
      </c>
      <c r="BD18" s="239">
        <v>5</v>
      </c>
      <c r="BE18" s="239">
        <v>1</v>
      </c>
      <c r="BI18" s="239">
        <v>14</v>
      </c>
      <c r="BJ18" s="239">
        <v>90</v>
      </c>
      <c r="BK18" s="239">
        <v>30</v>
      </c>
      <c r="BL18" s="239">
        <v>11</v>
      </c>
      <c r="BM18" s="239">
        <v>23</v>
      </c>
      <c r="CT18" s="239">
        <v>441009.10773440002</v>
      </c>
      <c r="CU18" s="239">
        <v>4972878.5280024298</v>
      </c>
      <c r="CV18" s="239">
        <v>44.906888250000002</v>
      </c>
      <c r="CW18" s="239">
        <v>-93.747260679999997</v>
      </c>
      <c r="CX18" s="239" t="s">
        <v>379</v>
      </c>
      <c r="CY18" s="239" t="s">
        <v>4189</v>
      </c>
    </row>
    <row r="19" spans="1:103" x14ac:dyDescent="0.25">
      <c r="A19" s="239">
        <v>10811176</v>
      </c>
      <c r="B19" s="239">
        <v>4</v>
      </c>
      <c r="C19" s="239">
        <v>92</v>
      </c>
      <c r="D19" s="239">
        <v>1.127</v>
      </c>
      <c r="E19" s="239">
        <v>27</v>
      </c>
      <c r="F19" s="239" t="s">
        <v>1223</v>
      </c>
      <c r="H19" s="239" t="s">
        <v>374</v>
      </c>
      <c r="I19" s="239">
        <v>25</v>
      </c>
      <c r="K19" s="239">
        <v>12005614</v>
      </c>
      <c r="L19" s="239">
        <v>122850176</v>
      </c>
      <c r="M19" s="239">
        <v>10</v>
      </c>
      <c r="N19" s="239">
        <v>11</v>
      </c>
      <c r="O19" s="239">
        <v>2012</v>
      </c>
      <c r="P19" s="239" t="s">
        <v>416</v>
      </c>
      <c r="Q19" s="239">
        <v>18</v>
      </c>
      <c r="R19" s="239" t="s">
        <v>512</v>
      </c>
      <c r="S19" s="239">
        <v>5</v>
      </c>
      <c r="T19" s="239">
        <v>0</v>
      </c>
      <c r="U19" s="239">
        <v>1</v>
      </c>
      <c r="V19" s="239">
        <v>7</v>
      </c>
      <c r="W19" s="239">
        <v>69</v>
      </c>
      <c r="X19" s="239">
        <v>2</v>
      </c>
      <c r="Y19" s="239">
        <v>3</v>
      </c>
      <c r="Z19" s="239">
        <v>1</v>
      </c>
      <c r="AB19" s="239">
        <v>1</v>
      </c>
      <c r="AC19" s="239">
        <v>98</v>
      </c>
      <c r="AD19" s="239" t="s">
        <v>4190</v>
      </c>
      <c r="AE19" s="239" t="s">
        <v>4191</v>
      </c>
      <c r="AF19" s="239" t="s">
        <v>4164</v>
      </c>
      <c r="AG19" s="239">
        <v>3</v>
      </c>
      <c r="AH19" s="239">
        <v>2</v>
      </c>
      <c r="AI19" s="239">
        <v>2</v>
      </c>
      <c r="AJ19" s="239">
        <v>1</v>
      </c>
      <c r="AK19" s="239">
        <v>21</v>
      </c>
      <c r="AL19" s="239">
        <v>26</v>
      </c>
      <c r="AM19" s="239" t="s">
        <v>384</v>
      </c>
      <c r="AN19" s="239">
        <v>5</v>
      </c>
      <c r="AO19" s="239">
        <v>21</v>
      </c>
      <c r="AS19" s="239">
        <v>7</v>
      </c>
      <c r="AT19" s="239">
        <v>98</v>
      </c>
      <c r="AU19" s="239">
        <v>50</v>
      </c>
      <c r="AV19" s="239">
        <v>10</v>
      </c>
      <c r="AW19" s="239">
        <v>21</v>
      </c>
      <c r="CT19" s="239">
        <v>441004</v>
      </c>
      <c r="CU19" s="239">
        <v>4972886</v>
      </c>
      <c r="CV19" s="239">
        <v>44.9069571</v>
      </c>
      <c r="CW19" s="239">
        <v>-93.747322699999998</v>
      </c>
      <c r="CX19" s="239" t="s">
        <v>379</v>
      </c>
      <c r="CY19" s="239" t="s">
        <v>4192</v>
      </c>
    </row>
    <row r="20" spans="1:103" x14ac:dyDescent="0.25">
      <c r="A20" s="239">
        <v>671812</v>
      </c>
      <c r="B20" s="239">
        <v>4</v>
      </c>
      <c r="C20" s="239">
        <v>92</v>
      </c>
      <c r="D20" s="239">
        <v>1.1639999999999999</v>
      </c>
      <c r="E20" s="239">
        <v>27</v>
      </c>
      <c r="F20" s="239" t="s">
        <v>1223</v>
      </c>
      <c r="H20" s="239" t="s">
        <v>374</v>
      </c>
      <c r="I20" s="239">
        <v>25</v>
      </c>
      <c r="K20" s="239">
        <v>18006331</v>
      </c>
      <c r="M20" s="239">
        <v>12</v>
      </c>
      <c r="N20" s="239">
        <v>28</v>
      </c>
      <c r="O20" s="239">
        <v>2018</v>
      </c>
      <c r="P20" s="239" t="s">
        <v>383</v>
      </c>
      <c r="Q20" s="239">
        <v>6</v>
      </c>
      <c r="S20" s="239">
        <v>5</v>
      </c>
      <c r="T20" s="239">
        <v>0</v>
      </c>
      <c r="U20" s="239">
        <v>2</v>
      </c>
      <c r="V20" s="239">
        <v>5</v>
      </c>
      <c r="W20" s="239">
        <v>10</v>
      </c>
      <c r="X20" s="239">
        <v>2</v>
      </c>
      <c r="Y20" s="239">
        <v>4</v>
      </c>
      <c r="Z20" s="239">
        <v>7</v>
      </c>
      <c r="AB20" s="239">
        <v>5</v>
      </c>
      <c r="AC20" s="239">
        <v>98</v>
      </c>
      <c r="AD20" s="239" t="s">
        <v>794</v>
      </c>
      <c r="AF20" s="239" t="s">
        <v>4164</v>
      </c>
      <c r="AG20" s="239">
        <v>10</v>
      </c>
      <c r="AH20" s="239">
        <v>2</v>
      </c>
      <c r="AI20" s="239">
        <v>4</v>
      </c>
      <c r="AJ20" s="239">
        <v>2</v>
      </c>
      <c r="AK20" s="239">
        <v>21</v>
      </c>
      <c r="AL20" s="239">
        <v>30</v>
      </c>
      <c r="AM20" s="239" t="s">
        <v>384</v>
      </c>
      <c r="AN20" s="239">
        <v>5</v>
      </c>
      <c r="AO20" s="239">
        <v>1</v>
      </c>
      <c r="AS20" s="239">
        <v>12</v>
      </c>
      <c r="AT20" s="239">
        <v>9</v>
      </c>
      <c r="AU20" s="239">
        <v>30</v>
      </c>
      <c r="AV20" s="239">
        <v>11</v>
      </c>
      <c r="AW20" s="239">
        <v>21</v>
      </c>
      <c r="AX20" s="239">
        <v>2</v>
      </c>
      <c r="AY20" s="239">
        <v>3</v>
      </c>
      <c r="AZ20" s="239">
        <v>3</v>
      </c>
      <c r="BA20" s="239">
        <v>34</v>
      </c>
      <c r="BB20" s="239">
        <v>54</v>
      </c>
      <c r="BC20" s="239" t="s">
        <v>374</v>
      </c>
      <c r="BD20" s="239">
        <v>5</v>
      </c>
      <c r="BE20" s="239">
        <v>99</v>
      </c>
      <c r="BI20" s="239">
        <v>12</v>
      </c>
      <c r="BJ20" s="239">
        <v>9</v>
      </c>
      <c r="BK20" s="239">
        <v>30</v>
      </c>
      <c r="BL20" s="239">
        <v>11</v>
      </c>
      <c r="BM20" s="239">
        <v>21</v>
      </c>
      <c r="CT20" s="239">
        <v>441004.87439259997</v>
      </c>
      <c r="CU20" s="239">
        <v>4972946.2614712296</v>
      </c>
      <c r="CV20" s="239">
        <v>44.907497589999998</v>
      </c>
      <c r="CW20" s="239">
        <v>-93.747322199999999</v>
      </c>
      <c r="CX20" s="239" t="s">
        <v>379</v>
      </c>
      <c r="CY20" s="239" t="s">
        <v>4193</v>
      </c>
    </row>
    <row r="21" spans="1:103" x14ac:dyDescent="0.25">
      <c r="A21" s="239">
        <v>10967229</v>
      </c>
      <c r="B21" s="239">
        <v>4</v>
      </c>
      <c r="C21" s="239">
        <v>92</v>
      </c>
      <c r="D21" s="239">
        <v>1.1679999999999999</v>
      </c>
      <c r="E21" s="239">
        <v>27</v>
      </c>
      <c r="F21" s="239" t="s">
        <v>1223</v>
      </c>
      <c r="H21" s="239" t="s">
        <v>374</v>
      </c>
      <c r="I21" s="239">
        <v>25</v>
      </c>
      <c r="K21" s="239">
        <v>14002981</v>
      </c>
      <c r="L21" s="239">
        <v>141700132</v>
      </c>
      <c r="M21" s="239">
        <v>6</v>
      </c>
      <c r="N21" s="239">
        <v>19</v>
      </c>
      <c r="O21" s="239">
        <v>2014</v>
      </c>
      <c r="P21" s="239" t="s">
        <v>416</v>
      </c>
      <c r="Q21" s="239">
        <v>15</v>
      </c>
      <c r="S21" s="239">
        <v>4</v>
      </c>
      <c r="T21" s="239">
        <v>0</v>
      </c>
      <c r="U21" s="239">
        <v>2</v>
      </c>
      <c r="V21" s="239">
        <v>8</v>
      </c>
      <c r="W21" s="239">
        <v>10</v>
      </c>
      <c r="X21" s="239">
        <v>4</v>
      </c>
      <c r="Y21" s="239">
        <v>1</v>
      </c>
      <c r="Z21" s="239">
        <v>1</v>
      </c>
      <c r="AB21" s="239">
        <v>1</v>
      </c>
      <c r="AC21" s="239">
        <v>98</v>
      </c>
      <c r="AD21" s="239" t="s">
        <v>1233</v>
      </c>
      <c r="AE21" s="239" t="s">
        <v>4194</v>
      </c>
      <c r="AF21" s="239" t="s">
        <v>4164</v>
      </c>
      <c r="AG21" s="239">
        <v>8</v>
      </c>
      <c r="AH21" s="239">
        <v>2</v>
      </c>
      <c r="AI21" s="239">
        <v>2</v>
      </c>
      <c r="AJ21" s="239">
        <v>2</v>
      </c>
      <c r="AK21" s="239">
        <v>21</v>
      </c>
      <c r="AL21" s="239">
        <v>87</v>
      </c>
      <c r="AM21" s="239" t="s">
        <v>384</v>
      </c>
      <c r="AN21" s="239">
        <v>5</v>
      </c>
      <c r="AO21" s="239">
        <v>1</v>
      </c>
      <c r="AS21" s="239">
        <v>7</v>
      </c>
      <c r="AT21" s="239">
        <v>98</v>
      </c>
      <c r="AU21" s="239">
        <v>30</v>
      </c>
      <c r="AV21" s="239">
        <v>11</v>
      </c>
      <c r="AW21" s="239">
        <v>21</v>
      </c>
      <c r="AX21" s="239">
        <v>2</v>
      </c>
      <c r="AY21" s="239">
        <v>4</v>
      </c>
      <c r="AZ21" s="239">
        <v>1</v>
      </c>
      <c r="BA21" s="239">
        <v>22</v>
      </c>
      <c r="BB21" s="239">
        <v>71</v>
      </c>
      <c r="BC21" s="239" t="s">
        <v>384</v>
      </c>
      <c r="BD21" s="239">
        <v>7</v>
      </c>
      <c r="BE21" s="239">
        <v>6</v>
      </c>
      <c r="BI21" s="239">
        <v>7</v>
      </c>
      <c r="BJ21" s="239">
        <v>98</v>
      </c>
      <c r="BK21" s="239">
        <v>30</v>
      </c>
      <c r="BL21" s="239">
        <v>11</v>
      </c>
      <c r="BM21" s="239">
        <v>21</v>
      </c>
      <c r="CT21" s="239">
        <v>441006</v>
      </c>
      <c r="CU21" s="239">
        <v>4972952</v>
      </c>
      <c r="CV21" s="239">
        <v>44.9075481</v>
      </c>
      <c r="CW21" s="239">
        <v>-93.747308500000003</v>
      </c>
      <c r="CX21" s="239" t="s">
        <v>379</v>
      </c>
      <c r="CY21" s="239" t="s">
        <v>4195</v>
      </c>
    </row>
    <row r="22" spans="1:103" x14ac:dyDescent="0.25">
      <c r="A22" s="239">
        <v>844026</v>
      </c>
      <c r="B22" s="239">
        <v>4</v>
      </c>
      <c r="C22" s="239">
        <v>92</v>
      </c>
      <c r="D22" s="239">
        <v>1.1719999999999999</v>
      </c>
      <c r="E22" s="239">
        <v>27</v>
      </c>
      <c r="F22" s="239" t="s">
        <v>1223</v>
      </c>
      <c r="H22" s="239" t="s">
        <v>374</v>
      </c>
      <c r="I22" s="239">
        <v>25</v>
      </c>
      <c r="K22" s="239">
        <v>20004434</v>
      </c>
      <c r="L22" s="239">
        <v>202750161</v>
      </c>
      <c r="M22" s="239">
        <v>10</v>
      </c>
      <c r="N22" s="239">
        <v>1</v>
      </c>
      <c r="O22" s="239">
        <v>2020</v>
      </c>
      <c r="P22" s="239" t="s">
        <v>416</v>
      </c>
      <c r="Q22" s="239">
        <v>21</v>
      </c>
      <c r="S22" s="239">
        <v>4</v>
      </c>
      <c r="T22" s="239">
        <v>0</v>
      </c>
      <c r="U22" s="239">
        <v>2</v>
      </c>
      <c r="V22" s="239">
        <v>12</v>
      </c>
      <c r="W22" s="239">
        <v>10</v>
      </c>
      <c r="X22" s="239">
        <v>2</v>
      </c>
      <c r="Y22" s="239">
        <v>4</v>
      </c>
      <c r="Z22" s="239">
        <v>1</v>
      </c>
      <c r="AB22" s="239">
        <v>1</v>
      </c>
      <c r="AC22" s="239">
        <v>98</v>
      </c>
      <c r="AD22" s="239" t="s">
        <v>794</v>
      </c>
      <c r="AF22" s="239" t="s">
        <v>4164</v>
      </c>
      <c r="AG22" s="239">
        <v>7</v>
      </c>
      <c r="AH22" s="239">
        <v>2</v>
      </c>
      <c r="AI22" s="239">
        <v>4</v>
      </c>
      <c r="AJ22" s="239">
        <v>2</v>
      </c>
      <c r="AK22" s="239">
        <v>21</v>
      </c>
      <c r="AL22" s="239">
        <v>19</v>
      </c>
      <c r="AM22" s="239" t="s">
        <v>384</v>
      </c>
      <c r="AN22" s="239">
        <v>5</v>
      </c>
      <c r="AO22" s="239">
        <v>1</v>
      </c>
      <c r="AS22" s="239">
        <v>12</v>
      </c>
      <c r="AT22" s="239">
        <v>9</v>
      </c>
      <c r="AU22" s="239">
        <v>30</v>
      </c>
      <c r="AV22" s="239">
        <v>11</v>
      </c>
      <c r="AW22" s="239">
        <v>24</v>
      </c>
      <c r="AX22" s="239">
        <v>2</v>
      </c>
      <c r="AY22" s="239">
        <v>4</v>
      </c>
      <c r="AZ22" s="239">
        <v>2</v>
      </c>
      <c r="BA22" s="239">
        <v>21</v>
      </c>
      <c r="BB22" s="239">
        <v>42</v>
      </c>
      <c r="BC22" s="239" t="s">
        <v>374</v>
      </c>
      <c r="BD22" s="239">
        <v>5</v>
      </c>
      <c r="BE22" s="239">
        <v>4</v>
      </c>
      <c r="BI22" s="239">
        <v>12</v>
      </c>
      <c r="BJ22" s="239">
        <v>9</v>
      </c>
      <c r="BK22" s="239">
        <v>30</v>
      </c>
      <c r="BL22" s="239">
        <v>11</v>
      </c>
      <c r="BM22" s="239">
        <v>24</v>
      </c>
      <c r="CT22" s="239">
        <v>441005.51315177901</v>
      </c>
      <c r="CU22" s="239">
        <v>4972959.0344996601</v>
      </c>
      <c r="CV22" s="239">
        <v>44.907612610000001</v>
      </c>
      <c r="CW22" s="239">
        <v>-93.747315599999993</v>
      </c>
      <c r="CX22" s="239" t="s">
        <v>379</v>
      </c>
      <c r="CY22" s="239" t="s">
        <v>4196</v>
      </c>
    </row>
    <row r="23" spans="1:103" x14ac:dyDescent="0.25">
      <c r="A23" s="239">
        <v>635001</v>
      </c>
      <c r="B23" s="239">
        <v>4</v>
      </c>
      <c r="C23" s="239">
        <v>92</v>
      </c>
      <c r="D23" s="239">
        <v>1.262</v>
      </c>
      <c r="E23" s="239">
        <v>27</v>
      </c>
      <c r="F23" s="239" t="s">
        <v>1223</v>
      </c>
      <c r="H23" s="239" t="s">
        <v>374</v>
      </c>
      <c r="I23" s="239">
        <v>25</v>
      </c>
      <c r="K23" s="239">
        <v>18004654</v>
      </c>
      <c r="M23" s="239">
        <v>9</v>
      </c>
      <c r="N23" s="239">
        <v>15</v>
      </c>
      <c r="O23" s="239">
        <v>2018</v>
      </c>
      <c r="P23" s="239" t="s">
        <v>386</v>
      </c>
      <c r="Q23" s="239">
        <v>10</v>
      </c>
      <c r="S23" s="239">
        <v>5</v>
      </c>
      <c r="T23" s="239">
        <v>0</v>
      </c>
      <c r="U23" s="239">
        <v>2</v>
      </c>
      <c r="V23" s="239">
        <v>5</v>
      </c>
      <c r="W23" s="239">
        <v>10</v>
      </c>
      <c r="X23" s="239">
        <v>4</v>
      </c>
      <c r="Y23" s="239">
        <v>1</v>
      </c>
      <c r="Z23" s="239">
        <v>1</v>
      </c>
      <c r="AB23" s="239">
        <v>1</v>
      </c>
      <c r="AC23" s="239">
        <v>98</v>
      </c>
      <c r="AD23" s="239" t="s">
        <v>794</v>
      </c>
      <c r="AF23" s="239" t="s">
        <v>4164</v>
      </c>
      <c r="AG23" s="239">
        <v>10</v>
      </c>
      <c r="AH23" s="239">
        <v>2</v>
      </c>
      <c r="AI23" s="239">
        <v>4</v>
      </c>
      <c r="AJ23" s="239">
        <v>4</v>
      </c>
      <c r="AK23" s="239">
        <v>24</v>
      </c>
      <c r="AL23" s="239">
        <v>30</v>
      </c>
      <c r="AM23" s="239" t="s">
        <v>384</v>
      </c>
      <c r="AN23" s="239">
        <v>5</v>
      </c>
      <c r="AO23" s="239">
        <v>2</v>
      </c>
      <c r="AS23" s="239">
        <v>12</v>
      </c>
      <c r="AT23" s="239">
        <v>23</v>
      </c>
      <c r="AU23" s="239">
        <v>30</v>
      </c>
      <c r="AV23" s="239">
        <v>11</v>
      </c>
      <c r="AW23" s="239">
        <v>21</v>
      </c>
      <c r="AX23" s="239">
        <v>2</v>
      </c>
      <c r="AY23" s="239">
        <v>5</v>
      </c>
      <c r="AZ23" s="239">
        <v>1</v>
      </c>
      <c r="BA23" s="239">
        <v>21</v>
      </c>
      <c r="BB23" s="239">
        <v>49</v>
      </c>
      <c r="BC23" s="239" t="s">
        <v>374</v>
      </c>
      <c r="BD23" s="239">
        <v>5</v>
      </c>
      <c r="BE23" s="239">
        <v>1</v>
      </c>
      <c r="BI23" s="239">
        <v>12</v>
      </c>
      <c r="BJ23" s="239">
        <v>9</v>
      </c>
      <c r="BK23" s="239">
        <v>30</v>
      </c>
      <c r="BL23" s="239">
        <v>11</v>
      </c>
      <c r="BM23" s="239">
        <v>21</v>
      </c>
      <c r="CT23" s="239">
        <v>441011.75357302499</v>
      </c>
      <c r="CU23" s="239">
        <v>4973103.5618662601</v>
      </c>
      <c r="CV23" s="239">
        <v>44.908914070000002</v>
      </c>
      <c r="CW23" s="239">
        <v>-93.747253420000007</v>
      </c>
      <c r="CX23" s="239" t="s">
        <v>379</v>
      </c>
      <c r="CY23" s="239" t="s">
        <v>4197</v>
      </c>
    </row>
    <row r="24" spans="1:103" x14ac:dyDescent="0.25">
      <c r="A24" s="239">
        <v>10720815</v>
      </c>
      <c r="B24" s="239">
        <v>4</v>
      </c>
      <c r="C24" s="239">
        <v>92</v>
      </c>
      <c r="D24" s="239">
        <v>1.3049999999999999</v>
      </c>
      <c r="E24" s="239">
        <v>27</v>
      </c>
      <c r="F24" s="239" t="s">
        <v>1223</v>
      </c>
      <c r="H24" s="239" t="s">
        <v>374</v>
      </c>
      <c r="I24" s="239">
        <v>25</v>
      </c>
      <c r="K24" s="239">
        <v>11002613</v>
      </c>
      <c r="L24" s="239">
        <v>111290144</v>
      </c>
      <c r="M24" s="239">
        <v>5</v>
      </c>
      <c r="N24" s="239">
        <v>8</v>
      </c>
      <c r="O24" s="239">
        <v>2011</v>
      </c>
      <c r="P24" s="239" t="s">
        <v>389</v>
      </c>
      <c r="Q24" s="239">
        <v>23</v>
      </c>
      <c r="S24" s="239">
        <v>5</v>
      </c>
      <c r="T24" s="239">
        <v>0</v>
      </c>
      <c r="U24" s="239">
        <v>2</v>
      </c>
      <c r="V24" s="239">
        <v>1</v>
      </c>
      <c r="W24" s="239">
        <v>11</v>
      </c>
      <c r="X24" s="239">
        <v>2</v>
      </c>
      <c r="Y24" s="239">
        <v>4</v>
      </c>
      <c r="Z24" s="239">
        <v>2</v>
      </c>
      <c r="AB24" s="239">
        <v>1</v>
      </c>
      <c r="AC24" s="239">
        <v>98</v>
      </c>
      <c r="AD24" s="239" t="s">
        <v>1233</v>
      </c>
      <c r="AE24" s="239" t="s">
        <v>4198</v>
      </c>
      <c r="AF24" s="239" t="s">
        <v>4164</v>
      </c>
      <c r="AG24" s="239">
        <v>7</v>
      </c>
      <c r="AH24" s="239">
        <v>2</v>
      </c>
      <c r="AI24" s="239">
        <v>4</v>
      </c>
      <c r="AJ24" s="239">
        <v>2</v>
      </c>
      <c r="AK24" s="239">
        <v>21</v>
      </c>
      <c r="AL24" s="239">
        <v>27</v>
      </c>
      <c r="AM24" s="239" t="s">
        <v>374</v>
      </c>
      <c r="AN24" s="239">
        <v>1</v>
      </c>
      <c r="AO24" s="239">
        <v>15</v>
      </c>
      <c r="AS24" s="239">
        <v>7</v>
      </c>
      <c r="AT24" s="239">
        <v>98</v>
      </c>
      <c r="AU24" s="239">
        <v>30</v>
      </c>
      <c r="AV24" s="239">
        <v>11</v>
      </c>
      <c r="AW24" s="239">
        <v>21</v>
      </c>
      <c r="AX24" s="239">
        <v>0</v>
      </c>
      <c r="AY24" s="239">
        <v>47</v>
      </c>
      <c r="AZ24" s="239">
        <v>98</v>
      </c>
      <c r="BI24" s="239">
        <v>7</v>
      </c>
      <c r="BJ24" s="239">
        <v>98</v>
      </c>
      <c r="BK24" s="239">
        <v>30</v>
      </c>
      <c r="BL24" s="239">
        <v>11</v>
      </c>
      <c r="BM24" s="239">
        <v>21</v>
      </c>
      <c r="CT24" s="239">
        <v>441012</v>
      </c>
      <c r="CU24" s="239">
        <v>4973173</v>
      </c>
      <c r="CV24" s="239">
        <v>44.9095364</v>
      </c>
      <c r="CW24" s="239">
        <v>-93.747252399999994</v>
      </c>
      <c r="CX24" s="239" t="s">
        <v>379</v>
      </c>
      <c r="CY24" s="239" t="e">
        <v>#NAME?</v>
      </c>
    </row>
    <row r="25" spans="1:103" x14ac:dyDescent="0.25">
      <c r="A25" s="239">
        <v>10801847</v>
      </c>
      <c r="B25" s="239">
        <v>4</v>
      </c>
      <c r="C25" s="239">
        <v>92</v>
      </c>
      <c r="D25" s="239">
        <v>1.411</v>
      </c>
      <c r="E25" s="239">
        <v>27</v>
      </c>
      <c r="F25" s="239" t="s">
        <v>1223</v>
      </c>
      <c r="H25" s="239" t="s">
        <v>374</v>
      </c>
      <c r="I25" s="239">
        <v>25</v>
      </c>
      <c r="K25" s="239">
        <v>12004547</v>
      </c>
      <c r="L25" s="239">
        <v>122290149</v>
      </c>
      <c r="M25" s="239">
        <v>8</v>
      </c>
      <c r="N25" s="239">
        <v>16</v>
      </c>
      <c r="O25" s="239">
        <v>2012</v>
      </c>
      <c r="P25" s="239" t="s">
        <v>416</v>
      </c>
      <c r="Q25" s="239">
        <v>18</v>
      </c>
      <c r="R25" s="239" t="s">
        <v>512</v>
      </c>
      <c r="S25" s="239">
        <v>5</v>
      </c>
      <c r="T25" s="239">
        <v>0</v>
      </c>
      <c r="U25" s="239">
        <v>2</v>
      </c>
      <c r="V25" s="239">
        <v>90</v>
      </c>
      <c r="W25" s="239">
        <v>10</v>
      </c>
      <c r="X25" s="239">
        <v>10</v>
      </c>
      <c r="Y25" s="239">
        <v>1</v>
      </c>
      <c r="Z25" s="239">
        <v>1</v>
      </c>
      <c r="AB25" s="239">
        <v>1</v>
      </c>
      <c r="AC25" s="239">
        <v>98</v>
      </c>
      <c r="AD25" s="239" t="s">
        <v>4190</v>
      </c>
      <c r="AE25" s="239" t="s">
        <v>4199</v>
      </c>
      <c r="AF25" s="239" t="s">
        <v>4164</v>
      </c>
      <c r="AG25" s="239">
        <v>90</v>
      </c>
      <c r="AH25" s="239">
        <v>2</v>
      </c>
      <c r="AI25" s="239">
        <v>2</v>
      </c>
      <c r="AJ25" s="239">
        <v>3</v>
      </c>
      <c r="AK25" s="239">
        <v>21</v>
      </c>
      <c r="AL25" s="239">
        <v>19</v>
      </c>
      <c r="AM25" s="239" t="s">
        <v>374</v>
      </c>
      <c r="AN25" s="239">
        <v>5</v>
      </c>
      <c r="AO25" s="239">
        <v>2</v>
      </c>
      <c r="AT25" s="239">
        <v>2</v>
      </c>
      <c r="AU25" s="239">
        <v>45</v>
      </c>
      <c r="AV25" s="239">
        <v>11</v>
      </c>
      <c r="AW25" s="239">
        <v>21</v>
      </c>
      <c r="AX25" s="239">
        <v>2</v>
      </c>
      <c r="AY25" s="239">
        <v>4</v>
      </c>
      <c r="AZ25" s="239">
        <v>1</v>
      </c>
      <c r="BA25" s="239">
        <v>21</v>
      </c>
      <c r="BB25" s="239">
        <v>48</v>
      </c>
      <c r="BC25" s="239" t="s">
        <v>384</v>
      </c>
      <c r="BD25" s="239">
        <v>5</v>
      </c>
      <c r="BE25" s="239">
        <v>1</v>
      </c>
      <c r="BJ25" s="239">
        <v>2</v>
      </c>
      <c r="BK25" s="239">
        <v>45</v>
      </c>
      <c r="BL25" s="239">
        <v>11</v>
      </c>
      <c r="BM25" s="239">
        <v>21</v>
      </c>
      <c r="CT25" s="239">
        <v>441013</v>
      </c>
      <c r="CU25" s="239">
        <v>4973342</v>
      </c>
      <c r="CV25" s="239">
        <v>44.911064099999997</v>
      </c>
      <c r="CW25" s="239">
        <v>-93.747267899999997</v>
      </c>
      <c r="CX25" s="239" t="s">
        <v>379</v>
      </c>
      <c r="CY25" s="239" t="s">
        <v>4200</v>
      </c>
    </row>
    <row r="26" spans="1:103" x14ac:dyDescent="0.25">
      <c r="A26" s="239">
        <v>11079592</v>
      </c>
      <c r="B26" s="239">
        <v>4</v>
      </c>
      <c r="C26" s="239">
        <v>92</v>
      </c>
      <c r="D26" s="239">
        <v>1.4990000000000001</v>
      </c>
      <c r="E26" s="239">
        <v>27</v>
      </c>
      <c r="F26" s="239" t="s">
        <v>1223</v>
      </c>
      <c r="H26" s="239" t="s">
        <v>374</v>
      </c>
      <c r="I26" s="239">
        <v>25</v>
      </c>
      <c r="K26" s="239">
        <v>15005744</v>
      </c>
      <c r="L26" s="239">
        <v>153170068</v>
      </c>
      <c r="M26" s="239">
        <v>11</v>
      </c>
      <c r="N26" s="239">
        <v>13</v>
      </c>
      <c r="O26" s="239">
        <v>2015</v>
      </c>
      <c r="P26" s="239" t="s">
        <v>383</v>
      </c>
      <c r="Q26" s="239">
        <v>7</v>
      </c>
      <c r="S26" s="239">
        <v>5</v>
      </c>
      <c r="T26" s="239">
        <v>0</v>
      </c>
      <c r="U26" s="239">
        <v>2</v>
      </c>
      <c r="V26" s="239">
        <v>5</v>
      </c>
      <c r="W26" s="239">
        <v>10</v>
      </c>
      <c r="X26" s="239">
        <v>3</v>
      </c>
      <c r="Y26" s="239">
        <v>2</v>
      </c>
      <c r="Z26" s="239">
        <v>1</v>
      </c>
      <c r="AA26" s="239">
        <v>1</v>
      </c>
      <c r="AB26" s="239">
        <v>1</v>
      </c>
      <c r="AC26" s="239">
        <v>98</v>
      </c>
      <c r="AD26" s="239" t="s">
        <v>1233</v>
      </c>
      <c r="AE26" s="239" t="s">
        <v>4201</v>
      </c>
      <c r="AF26" s="239" t="s">
        <v>4164</v>
      </c>
      <c r="AG26" s="239">
        <v>10</v>
      </c>
      <c r="AH26" s="239">
        <v>2</v>
      </c>
      <c r="AI26" s="239">
        <v>2</v>
      </c>
      <c r="AJ26" s="239">
        <v>1</v>
      </c>
      <c r="AK26" s="239">
        <v>21</v>
      </c>
      <c r="AL26" s="239">
        <v>16</v>
      </c>
      <c r="AM26" s="239" t="s">
        <v>384</v>
      </c>
      <c r="AN26" s="239">
        <v>5</v>
      </c>
      <c r="AO26" s="239">
        <v>1</v>
      </c>
      <c r="AP26" s="239">
        <v>1</v>
      </c>
      <c r="AS26" s="239">
        <v>7</v>
      </c>
      <c r="AT26" s="239">
        <v>2</v>
      </c>
      <c r="AU26" s="239">
        <v>45</v>
      </c>
      <c r="AV26" s="239">
        <v>11</v>
      </c>
      <c r="AW26" s="239">
        <v>21</v>
      </c>
      <c r="AX26" s="239">
        <v>2</v>
      </c>
      <c r="AY26" s="239">
        <v>2</v>
      </c>
      <c r="AZ26" s="239">
        <v>4</v>
      </c>
      <c r="BA26" s="239">
        <v>21</v>
      </c>
      <c r="BB26" s="239">
        <v>16</v>
      </c>
      <c r="BC26" s="239" t="s">
        <v>374</v>
      </c>
      <c r="BD26" s="239">
        <v>5</v>
      </c>
      <c r="BE26" s="239">
        <v>2</v>
      </c>
      <c r="BF26" s="239">
        <v>16</v>
      </c>
      <c r="BI26" s="239">
        <v>7</v>
      </c>
      <c r="BJ26" s="239">
        <v>2</v>
      </c>
      <c r="BK26" s="239">
        <v>45</v>
      </c>
      <c r="BL26" s="239">
        <v>11</v>
      </c>
      <c r="BM26" s="239">
        <v>21</v>
      </c>
      <c r="CT26" s="239">
        <v>441013</v>
      </c>
      <c r="CU26" s="239">
        <v>4973484</v>
      </c>
      <c r="CV26" s="239">
        <v>44.912339099999997</v>
      </c>
      <c r="CW26" s="239">
        <v>-93.747285700000006</v>
      </c>
      <c r="CX26" s="239" t="s">
        <v>379</v>
      </c>
      <c r="CY26" s="239" t="s">
        <v>4202</v>
      </c>
    </row>
    <row r="27" spans="1:103" x14ac:dyDescent="0.25">
      <c r="A27" s="239">
        <v>865465</v>
      </c>
      <c r="B27" s="239">
        <v>4</v>
      </c>
      <c r="C27" s="239">
        <v>92</v>
      </c>
      <c r="D27" s="239">
        <v>1.5009999999999999</v>
      </c>
      <c r="E27" s="239">
        <v>27</v>
      </c>
      <c r="F27" s="239" t="s">
        <v>1223</v>
      </c>
      <c r="H27" s="239" t="s">
        <v>374</v>
      </c>
      <c r="I27" s="239">
        <v>25</v>
      </c>
      <c r="K27" s="239">
        <v>20005219</v>
      </c>
      <c r="L27" s="239">
        <v>203310049</v>
      </c>
      <c r="M27" s="239">
        <v>11</v>
      </c>
      <c r="N27" s="239">
        <v>26</v>
      </c>
      <c r="O27" s="239">
        <v>2020</v>
      </c>
      <c r="P27" s="239" t="s">
        <v>416</v>
      </c>
      <c r="Q27" s="239">
        <v>19</v>
      </c>
      <c r="R27" s="239" t="s">
        <v>512</v>
      </c>
      <c r="S27" s="239">
        <v>5</v>
      </c>
      <c r="T27" s="239">
        <v>0</v>
      </c>
      <c r="U27" s="239">
        <v>2</v>
      </c>
      <c r="V27" s="239">
        <v>12</v>
      </c>
      <c r="W27" s="239">
        <v>10</v>
      </c>
      <c r="X27" s="239">
        <v>3</v>
      </c>
      <c r="Y27" s="239">
        <v>4</v>
      </c>
      <c r="Z27" s="239">
        <v>1</v>
      </c>
      <c r="AB27" s="239">
        <v>1</v>
      </c>
      <c r="AC27" s="239">
        <v>98</v>
      </c>
      <c r="AD27" s="239" t="s">
        <v>4190</v>
      </c>
      <c r="AF27" s="239" t="s">
        <v>4164</v>
      </c>
      <c r="AG27" s="239">
        <v>7</v>
      </c>
      <c r="AH27" s="239">
        <v>2</v>
      </c>
      <c r="AI27" s="239">
        <v>4</v>
      </c>
      <c r="AJ27" s="239">
        <v>1</v>
      </c>
      <c r="AK27" s="239">
        <v>21</v>
      </c>
      <c r="AL27" s="239">
        <v>17</v>
      </c>
      <c r="AM27" s="239" t="s">
        <v>374</v>
      </c>
      <c r="AN27" s="239">
        <v>5</v>
      </c>
      <c r="AO27" s="239">
        <v>4</v>
      </c>
      <c r="AS27" s="239">
        <v>12</v>
      </c>
      <c r="AT27" s="239">
        <v>9</v>
      </c>
      <c r="AU27" s="239">
        <v>45</v>
      </c>
      <c r="AV27" s="239">
        <v>11</v>
      </c>
      <c r="AW27" s="239">
        <v>23</v>
      </c>
      <c r="AX27" s="239">
        <v>2</v>
      </c>
      <c r="AY27" s="239">
        <v>3</v>
      </c>
      <c r="AZ27" s="239">
        <v>1</v>
      </c>
      <c r="BA27" s="239">
        <v>24</v>
      </c>
      <c r="BB27" s="239">
        <v>62</v>
      </c>
      <c r="BC27" s="239" t="s">
        <v>374</v>
      </c>
      <c r="BD27" s="239">
        <v>5</v>
      </c>
      <c r="BE27" s="239">
        <v>1</v>
      </c>
      <c r="BI27" s="239">
        <v>12</v>
      </c>
      <c r="BJ27" s="239">
        <v>9</v>
      </c>
      <c r="BK27" s="239">
        <v>45</v>
      </c>
      <c r="BL27" s="239">
        <v>11</v>
      </c>
      <c r="BM27" s="239">
        <v>23</v>
      </c>
      <c r="CT27" s="239">
        <v>441021.80775979999</v>
      </c>
      <c r="CU27" s="239">
        <v>4973488.0446012998</v>
      </c>
      <c r="CV27" s="239">
        <v>44.912375740000002</v>
      </c>
      <c r="CW27" s="239">
        <v>-93.7471709</v>
      </c>
      <c r="CX27" s="239" t="s">
        <v>379</v>
      </c>
      <c r="CY27" s="239" t="s">
        <v>4203</v>
      </c>
    </row>
    <row r="28" spans="1:103" x14ac:dyDescent="0.25">
      <c r="A28" s="239">
        <v>682787</v>
      </c>
      <c r="B28" s="239">
        <v>4</v>
      </c>
      <c r="C28" s="239">
        <v>92</v>
      </c>
      <c r="D28" s="239">
        <v>1.6279999999999999</v>
      </c>
      <c r="E28" s="239">
        <v>27</v>
      </c>
      <c r="F28" s="239" t="s">
        <v>1214</v>
      </c>
      <c r="H28" s="239" t="s">
        <v>374</v>
      </c>
      <c r="I28" s="239">
        <v>25</v>
      </c>
      <c r="K28" s="239">
        <v>19000523</v>
      </c>
      <c r="M28" s="239">
        <v>2</v>
      </c>
      <c r="N28" s="239">
        <v>3</v>
      </c>
      <c r="O28" s="239">
        <v>2019</v>
      </c>
      <c r="P28" s="239" t="s">
        <v>389</v>
      </c>
      <c r="Q28" s="239">
        <v>23</v>
      </c>
      <c r="R28" s="239" t="s">
        <v>512</v>
      </c>
      <c r="S28" s="239">
        <v>5</v>
      </c>
      <c r="T28" s="239">
        <v>0</v>
      </c>
      <c r="U28" s="239">
        <v>1</v>
      </c>
      <c r="W28" s="239">
        <v>67</v>
      </c>
      <c r="X28" s="239">
        <v>2</v>
      </c>
      <c r="Y28" s="239">
        <v>4</v>
      </c>
      <c r="Z28" s="239">
        <v>5</v>
      </c>
      <c r="AB28" s="239">
        <v>5</v>
      </c>
      <c r="AC28" s="239">
        <v>98</v>
      </c>
      <c r="AD28" s="239" t="s">
        <v>4190</v>
      </c>
      <c r="AF28" s="239" t="s">
        <v>4164</v>
      </c>
      <c r="AG28" s="239">
        <v>3</v>
      </c>
      <c r="AH28" s="239">
        <v>2</v>
      </c>
      <c r="AI28" s="239">
        <v>2</v>
      </c>
      <c r="AJ28" s="239">
        <v>1</v>
      </c>
      <c r="AK28" s="239">
        <v>21</v>
      </c>
      <c r="AL28" s="239">
        <v>35</v>
      </c>
      <c r="AM28" s="239" t="s">
        <v>384</v>
      </c>
      <c r="AN28" s="239">
        <v>5</v>
      </c>
      <c r="AO28" s="239">
        <v>1</v>
      </c>
      <c r="AS28" s="239">
        <v>12</v>
      </c>
      <c r="AT28" s="239">
        <v>9</v>
      </c>
      <c r="AU28" s="239">
        <v>45</v>
      </c>
      <c r="AV28" s="239">
        <v>11</v>
      </c>
      <c r="AW28" s="239">
        <v>21</v>
      </c>
      <c r="CT28" s="239">
        <v>441006.53657696198</v>
      </c>
      <c r="CU28" s="239">
        <v>4973691.6148495302</v>
      </c>
      <c r="CV28" s="239">
        <v>44.914206880000002</v>
      </c>
      <c r="CW28" s="239">
        <v>-93.747388099999995</v>
      </c>
      <c r="CX28" s="239" t="s">
        <v>379</v>
      </c>
      <c r="CY28" s="239" t="s">
        <v>4204</v>
      </c>
    </row>
    <row r="29" spans="1:103" x14ac:dyDescent="0.25">
      <c r="A29" s="239">
        <v>664714</v>
      </c>
      <c r="B29" s="239">
        <v>4</v>
      </c>
      <c r="C29" s="239">
        <v>92</v>
      </c>
      <c r="D29" s="239">
        <v>1.7909999999999999</v>
      </c>
      <c r="E29" s="239">
        <v>27</v>
      </c>
      <c r="F29" s="239" t="s">
        <v>1214</v>
      </c>
      <c r="H29" s="239" t="s">
        <v>374</v>
      </c>
      <c r="I29" s="239">
        <v>25</v>
      </c>
      <c r="K29" s="239">
        <v>18005915</v>
      </c>
      <c r="M29" s="239">
        <v>12</v>
      </c>
      <c r="N29" s="239">
        <v>1</v>
      </c>
      <c r="O29" s="239">
        <v>2018</v>
      </c>
      <c r="P29" s="239" t="s">
        <v>386</v>
      </c>
      <c r="Q29" s="239">
        <v>15</v>
      </c>
      <c r="R29" s="239" t="s">
        <v>207</v>
      </c>
      <c r="S29" s="239">
        <v>5</v>
      </c>
      <c r="T29" s="239">
        <v>0</v>
      </c>
      <c r="U29" s="239">
        <v>1</v>
      </c>
      <c r="W29" s="239">
        <v>69</v>
      </c>
      <c r="X29" s="239">
        <v>90</v>
      </c>
      <c r="Y29" s="239">
        <v>1</v>
      </c>
      <c r="Z29" s="239">
        <v>4</v>
      </c>
      <c r="AB29" s="239">
        <v>3</v>
      </c>
      <c r="AC29" s="239">
        <v>98</v>
      </c>
      <c r="AD29" s="239" t="s">
        <v>4190</v>
      </c>
      <c r="AF29" s="239" t="s">
        <v>4164</v>
      </c>
      <c r="AG29" s="239">
        <v>3</v>
      </c>
      <c r="AH29" s="239">
        <v>2</v>
      </c>
      <c r="AI29" s="239">
        <v>4</v>
      </c>
      <c r="AJ29" s="239">
        <v>4</v>
      </c>
      <c r="AK29" s="239">
        <v>24</v>
      </c>
      <c r="AL29" s="239">
        <v>75</v>
      </c>
      <c r="AM29" s="239" t="s">
        <v>374</v>
      </c>
      <c r="AN29" s="239">
        <v>5</v>
      </c>
      <c r="AO29" s="239">
        <v>62</v>
      </c>
      <c r="AS29" s="239">
        <v>12</v>
      </c>
      <c r="AT29" s="239">
        <v>23</v>
      </c>
      <c r="AU29" s="239">
        <v>45</v>
      </c>
      <c r="AV29" s="239">
        <v>11</v>
      </c>
      <c r="AW29" s="239">
        <v>21</v>
      </c>
      <c r="CT29" s="239">
        <v>441016.59076373698</v>
      </c>
      <c r="CU29" s="239">
        <v>4973954.1666614497</v>
      </c>
      <c r="CV29" s="239">
        <v>44.916571009999998</v>
      </c>
      <c r="CW29" s="239">
        <v>-93.747291369999999</v>
      </c>
      <c r="CX29" s="239" t="s">
        <v>379</v>
      </c>
      <c r="CY29" s="239" t="s">
        <v>4205</v>
      </c>
    </row>
    <row r="30" spans="1:103" x14ac:dyDescent="0.25">
      <c r="A30" s="239">
        <v>10784896</v>
      </c>
      <c r="B30" s="239">
        <v>4</v>
      </c>
      <c r="C30" s="239">
        <v>92</v>
      </c>
      <c r="D30" s="239">
        <v>1.7949999999999999</v>
      </c>
      <c r="E30" s="239">
        <v>27</v>
      </c>
      <c r="F30" s="239" t="s">
        <v>1214</v>
      </c>
      <c r="H30" s="239" t="s">
        <v>374</v>
      </c>
      <c r="I30" s="239">
        <v>25</v>
      </c>
      <c r="K30" s="239">
        <v>12000567</v>
      </c>
      <c r="L30" s="239">
        <v>120350041</v>
      </c>
      <c r="M30" s="239">
        <v>2</v>
      </c>
      <c r="N30" s="239">
        <v>4</v>
      </c>
      <c r="O30" s="239">
        <v>2012</v>
      </c>
      <c r="P30" s="239" t="s">
        <v>386</v>
      </c>
      <c r="Q30" s="239">
        <v>8</v>
      </c>
      <c r="S30" s="239">
        <v>5</v>
      </c>
      <c r="T30" s="239">
        <v>0</v>
      </c>
      <c r="U30" s="239">
        <v>1</v>
      </c>
      <c r="W30" s="239">
        <v>93</v>
      </c>
      <c r="X30" s="239">
        <v>2</v>
      </c>
      <c r="Y30" s="239">
        <v>1</v>
      </c>
      <c r="Z30" s="239">
        <v>6</v>
      </c>
      <c r="AA30" s="239">
        <v>6</v>
      </c>
      <c r="AB30" s="239">
        <v>2</v>
      </c>
      <c r="AC30" s="239">
        <v>98</v>
      </c>
      <c r="AD30" s="239" t="s">
        <v>4206</v>
      </c>
      <c r="AE30" s="239" t="s">
        <v>1246</v>
      </c>
      <c r="AF30" s="239" t="s">
        <v>4164</v>
      </c>
      <c r="AG30" s="239">
        <v>4</v>
      </c>
      <c r="AH30" s="239">
        <v>2</v>
      </c>
      <c r="AI30" s="239">
        <v>2</v>
      </c>
      <c r="AJ30" s="239">
        <v>2</v>
      </c>
      <c r="AK30" s="239">
        <v>24</v>
      </c>
      <c r="AL30" s="239">
        <v>62</v>
      </c>
      <c r="AM30" s="239" t="s">
        <v>374</v>
      </c>
      <c r="AN30" s="239">
        <v>5</v>
      </c>
      <c r="AO30" s="239">
        <v>1</v>
      </c>
      <c r="AP30" s="239">
        <v>10</v>
      </c>
      <c r="AS30" s="239">
        <v>7</v>
      </c>
      <c r="AT30" s="239">
        <v>98</v>
      </c>
      <c r="AU30" s="239">
        <v>55</v>
      </c>
      <c r="AV30" s="239">
        <v>11</v>
      </c>
      <c r="AW30" s="239">
        <v>21</v>
      </c>
      <c r="CT30" s="239">
        <v>441020</v>
      </c>
      <c r="CU30" s="239">
        <v>4973961</v>
      </c>
      <c r="CV30" s="239">
        <v>44.916632800000002</v>
      </c>
      <c r="CW30" s="239">
        <v>-93.747250199999996</v>
      </c>
      <c r="CX30" s="239" t="s">
        <v>379</v>
      </c>
      <c r="CY30" s="239" t="s">
        <v>4207</v>
      </c>
    </row>
    <row r="31" spans="1:103" x14ac:dyDescent="0.25">
      <c r="A31" s="239">
        <v>453684</v>
      </c>
      <c r="B31" s="239">
        <v>4</v>
      </c>
      <c r="C31" s="239">
        <v>92</v>
      </c>
      <c r="D31" s="239">
        <v>1.7949999999999999</v>
      </c>
      <c r="E31" s="239">
        <v>27</v>
      </c>
      <c r="F31" s="239" t="s">
        <v>1214</v>
      </c>
      <c r="H31" s="239" t="s">
        <v>374</v>
      </c>
      <c r="I31" s="239">
        <v>25</v>
      </c>
      <c r="K31" s="239">
        <v>17002444</v>
      </c>
      <c r="M31" s="239">
        <v>5</v>
      </c>
      <c r="N31" s="239">
        <v>20</v>
      </c>
      <c r="O31" s="239">
        <v>2017</v>
      </c>
      <c r="P31" s="239" t="s">
        <v>386</v>
      </c>
      <c r="Q31" s="239">
        <v>17</v>
      </c>
      <c r="R31" s="239">
        <v>98</v>
      </c>
      <c r="S31" s="239">
        <v>3</v>
      </c>
      <c r="T31" s="239">
        <v>0</v>
      </c>
      <c r="U31" s="239">
        <v>2</v>
      </c>
      <c r="V31" s="239">
        <v>13</v>
      </c>
      <c r="W31" s="239">
        <v>10</v>
      </c>
      <c r="X31" s="239">
        <v>4</v>
      </c>
      <c r="Y31" s="239">
        <v>1</v>
      </c>
      <c r="Z31" s="239">
        <v>3</v>
      </c>
      <c r="AB31" s="239">
        <v>2</v>
      </c>
      <c r="AC31" s="239">
        <v>98</v>
      </c>
      <c r="AD31" s="239" t="s">
        <v>4190</v>
      </c>
      <c r="AF31" s="239" t="s">
        <v>4164</v>
      </c>
      <c r="AG31" s="239">
        <v>10</v>
      </c>
      <c r="AH31" s="239">
        <v>2</v>
      </c>
      <c r="AI31" s="239">
        <v>4</v>
      </c>
      <c r="AJ31" s="239">
        <v>4</v>
      </c>
      <c r="AK31" s="239">
        <v>23</v>
      </c>
      <c r="AL31" s="239">
        <v>19</v>
      </c>
      <c r="AM31" s="239" t="s">
        <v>374</v>
      </c>
      <c r="AN31" s="239">
        <v>5</v>
      </c>
      <c r="AO31" s="239">
        <v>70</v>
      </c>
      <c r="AS31" s="239">
        <v>12</v>
      </c>
      <c r="AT31" s="239">
        <v>23</v>
      </c>
      <c r="AU31" s="239">
        <v>45</v>
      </c>
      <c r="AV31" s="239">
        <v>11</v>
      </c>
      <c r="AW31" s="239">
        <v>21</v>
      </c>
      <c r="AX31" s="239">
        <v>2</v>
      </c>
      <c r="AY31" s="239">
        <v>4</v>
      </c>
      <c r="AZ31" s="239">
        <v>1</v>
      </c>
      <c r="BA31" s="239">
        <v>21</v>
      </c>
      <c r="BB31" s="239">
        <v>18</v>
      </c>
      <c r="BC31" s="239" t="s">
        <v>384</v>
      </c>
      <c r="BD31" s="239">
        <v>5</v>
      </c>
      <c r="BE31" s="239">
        <v>1</v>
      </c>
      <c r="BI31" s="239">
        <v>12</v>
      </c>
      <c r="BJ31" s="239">
        <v>9</v>
      </c>
      <c r="BK31" s="239">
        <v>45</v>
      </c>
      <c r="BL31" s="239">
        <v>11</v>
      </c>
      <c r="BM31" s="239">
        <v>24</v>
      </c>
      <c r="CT31" s="239">
        <v>441020.55952167499</v>
      </c>
      <c r="CU31" s="239">
        <v>4973961.7549731396</v>
      </c>
      <c r="CV31" s="239">
        <v>44.91663965</v>
      </c>
      <c r="CW31" s="239">
        <v>-93.747241970000005</v>
      </c>
      <c r="CX31" s="239" t="s">
        <v>379</v>
      </c>
      <c r="CY31" s="239" t="s">
        <v>4208</v>
      </c>
    </row>
    <row r="32" spans="1:103" x14ac:dyDescent="0.25">
      <c r="A32" s="239">
        <v>733022</v>
      </c>
      <c r="B32" s="239">
        <v>4</v>
      </c>
      <c r="C32" s="239">
        <v>92</v>
      </c>
      <c r="D32" s="239">
        <v>1.8029999999999999</v>
      </c>
      <c r="E32" s="239">
        <v>27</v>
      </c>
      <c r="F32" s="239" t="s">
        <v>1214</v>
      </c>
      <c r="H32" s="239" t="s">
        <v>374</v>
      </c>
      <c r="I32" s="239">
        <v>25</v>
      </c>
      <c r="K32" s="239">
        <v>19003226</v>
      </c>
      <c r="M32" s="239">
        <v>7</v>
      </c>
      <c r="N32" s="239">
        <v>11</v>
      </c>
      <c r="O32" s="239">
        <v>2019</v>
      </c>
      <c r="P32" s="239" t="s">
        <v>416</v>
      </c>
      <c r="Q32" s="239">
        <v>18</v>
      </c>
      <c r="R32" s="239" t="s">
        <v>376</v>
      </c>
      <c r="S32" s="239">
        <v>5</v>
      </c>
      <c r="T32" s="239">
        <v>0</v>
      </c>
      <c r="U32" s="239">
        <v>2</v>
      </c>
      <c r="V32" s="239">
        <v>11</v>
      </c>
      <c r="W32" s="239">
        <v>10</v>
      </c>
      <c r="X32" s="239">
        <v>4</v>
      </c>
      <c r="Y32" s="239">
        <v>1</v>
      </c>
      <c r="Z32" s="239">
        <v>1</v>
      </c>
      <c r="AB32" s="239">
        <v>1</v>
      </c>
      <c r="AC32" s="239">
        <v>98</v>
      </c>
      <c r="AD32" s="239" t="s">
        <v>4190</v>
      </c>
      <c r="AF32" s="239" t="s">
        <v>4164</v>
      </c>
      <c r="AG32" s="239">
        <v>6</v>
      </c>
      <c r="AH32" s="239">
        <v>2</v>
      </c>
      <c r="AI32" s="239">
        <v>2</v>
      </c>
      <c r="AJ32" s="239">
        <v>1</v>
      </c>
      <c r="AK32" s="239">
        <v>21</v>
      </c>
      <c r="AL32" s="239">
        <v>27</v>
      </c>
      <c r="AM32" s="239" t="s">
        <v>374</v>
      </c>
      <c r="AN32" s="239">
        <v>5</v>
      </c>
      <c r="AO32" s="239">
        <v>1</v>
      </c>
      <c r="AS32" s="239">
        <v>12</v>
      </c>
      <c r="AT32" s="239">
        <v>9</v>
      </c>
      <c r="AU32" s="239">
        <v>55</v>
      </c>
      <c r="AV32" s="239">
        <v>11</v>
      </c>
      <c r="AW32" s="239">
        <v>21</v>
      </c>
      <c r="AX32" s="239">
        <v>2</v>
      </c>
      <c r="AY32" s="239">
        <v>2</v>
      </c>
      <c r="AZ32" s="239">
        <v>4</v>
      </c>
      <c r="BA32" s="239">
        <v>24</v>
      </c>
      <c r="BB32" s="239">
        <v>61</v>
      </c>
      <c r="BC32" s="239" t="s">
        <v>384</v>
      </c>
      <c r="BD32" s="239">
        <v>5</v>
      </c>
      <c r="BE32" s="239">
        <v>2</v>
      </c>
      <c r="BI32" s="239">
        <v>12</v>
      </c>
      <c r="BJ32" s="239">
        <v>23</v>
      </c>
      <c r="BK32" s="239">
        <v>45</v>
      </c>
      <c r="BL32" s="239">
        <v>11</v>
      </c>
      <c r="BM32" s="239">
        <v>21</v>
      </c>
      <c r="CT32" s="239">
        <v>441018.68427392101</v>
      </c>
      <c r="CU32" s="239">
        <v>4973974.2196361404</v>
      </c>
      <c r="CV32" s="239">
        <v>44.916751689999998</v>
      </c>
      <c r="CW32" s="239">
        <v>-93.747267179999994</v>
      </c>
      <c r="CX32" s="239" t="s">
        <v>379</v>
      </c>
      <c r="CY32" s="239" t="s">
        <v>4209</v>
      </c>
    </row>
    <row r="33" spans="1:103" x14ac:dyDescent="0.25">
      <c r="A33" s="239">
        <v>10738242</v>
      </c>
      <c r="B33" s="239">
        <v>4</v>
      </c>
      <c r="C33" s="239">
        <v>110</v>
      </c>
      <c r="D33" s="239">
        <v>0</v>
      </c>
      <c r="E33" s="239">
        <v>27</v>
      </c>
      <c r="F33" s="239" t="s">
        <v>1214</v>
      </c>
      <c r="H33" s="239" t="s">
        <v>374</v>
      </c>
      <c r="I33" s="239">
        <v>25</v>
      </c>
      <c r="K33" s="239">
        <v>11004384</v>
      </c>
      <c r="L33" s="239">
        <v>112030621</v>
      </c>
      <c r="M33" s="239">
        <v>7</v>
      </c>
      <c r="N33" s="239">
        <v>22</v>
      </c>
      <c r="O33" s="239">
        <v>2011</v>
      </c>
      <c r="P33" s="239" t="s">
        <v>383</v>
      </c>
      <c r="Q33" s="239">
        <v>19</v>
      </c>
      <c r="S33" s="239">
        <v>4</v>
      </c>
      <c r="T33" s="239">
        <v>0</v>
      </c>
      <c r="U33" s="239">
        <v>2</v>
      </c>
      <c r="V33" s="239">
        <v>3</v>
      </c>
      <c r="W33" s="239">
        <v>10</v>
      </c>
      <c r="X33" s="239">
        <v>4</v>
      </c>
      <c r="Y33" s="239">
        <v>3</v>
      </c>
      <c r="Z33" s="239">
        <v>1</v>
      </c>
      <c r="AB33" s="239">
        <v>1</v>
      </c>
      <c r="AC33" s="239">
        <v>98</v>
      </c>
      <c r="AD33" s="239" t="s">
        <v>3969</v>
      </c>
      <c r="AE33" s="239" t="s">
        <v>1246</v>
      </c>
      <c r="AF33" s="239" t="s">
        <v>3932</v>
      </c>
      <c r="AG33" s="239">
        <v>9</v>
      </c>
      <c r="AH33" s="239">
        <v>2</v>
      </c>
      <c r="AI33" s="239">
        <v>1</v>
      </c>
      <c r="AJ33" s="239">
        <v>1</v>
      </c>
      <c r="AK33" s="239">
        <v>21</v>
      </c>
      <c r="AL33" s="239">
        <v>44</v>
      </c>
      <c r="AM33" s="239" t="s">
        <v>384</v>
      </c>
      <c r="AN33" s="239">
        <v>5</v>
      </c>
      <c r="AO33" s="239">
        <v>1</v>
      </c>
      <c r="AS33" s="239">
        <v>7</v>
      </c>
      <c r="AT33" s="239">
        <v>2</v>
      </c>
      <c r="AU33" s="239">
        <v>55</v>
      </c>
      <c r="AV33" s="239">
        <v>11</v>
      </c>
      <c r="AW33" s="239">
        <v>21</v>
      </c>
      <c r="AX33" s="239">
        <v>2</v>
      </c>
      <c r="AY33" s="239">
        <v>2</v>
      </c>
      <c r="AZ33" s="239">
        <v>4</v>
      </c>
      <c r="BA33" s="239">
        <v>21</v>
      </c>
      <c r="BB33" s="239">
        <v>41</v>
      </c>
      <c r="BC33" s="239" t="s">
        <v>384</v>
      </c>
      <c r="BD33" s="239">
        <v>5</v>
      </c>
      <c r="BI33" s="239">
        <v>7</v>
      </c>
      <c r="BJ33" s="239">
        <v>2</v>
      </c>
      <c r="BK33" s="239">
        <v>55</v>
      </c>
      <c r="BL33" s="239">
        <v>11</v>
      </c>
      <c r="BM33" s="239">
        <v>21</v>
      </c>
      <c r="CT33" s="239">
        <v>441020</v>
      </c>
      <c r="CU33" s="239">
        <v>4973961</v>
      </c>
      <c r="CV33" s="239">
        <v>44.916632800000002</v>
      </c>
      <c r="CW33" s="239">
        <v>-93.747250199999996</v>
      </c>
      <c r="CX33" s="239" t="s">
        <v>379</v>
      </c>
      <c r="CY33" s="239" t="s">
        <v>4210</v>
      </c>
    </row>
    <row r="34" spans="1:103" x14ac:dyDescent="0.25">
      <c r="A34" s="239">
        <v>10786122</v>
      </c>
      <c r="B34" s="239">
        <v>4</v>
      </c>
      <c r="C34" s="239">
        <v>110</v>
      </c>
      <c r="D34" s="239">
        <v>0</v>
      </c>
      <c r="E34" s="239">
        <v>27</v>
      </c>
      <c r="F34" s="239" t="s">
        <v>1214</v>
      </c>
      <c r="H34" s="239" t="s">
        <v>374</v>
      </c>
      <c r="I34" s="239">
        <v>25</v>
      </c>
      <c r="K34" s="239">
        <v>12001042</v>
      </c>
      <c r="L34" s="239">
        <v>120600009</v>
      </c>
      <c r="M34" s="239">
        <v>2</v>
      </c>
      <c r="N34" s="239">
        <v>28</v>
      </c>
      <c r="O34" s="239">
        <v>2012</v>
      </c>
      <c r="P34" s="239" t="s">
        <v>391</v>
      </c>
      <c r="Q34" s="239">
        <v>21</v>
      </c>
      <c r="S34" s="239">
        <v>3</v>
      </c>
      <c r="T34" s="239">
        <v>0</v>
      </c>
      <c r="U34" s="239">
        <v>1</v>
      </c>
      <c r="V34" s="239">
        <v>4</v>
      </c>
      <c r="W34" s="239">
        <v>69</v>
      </c>
      <c r="X34" s="239">
        <v>2</v>
      </c>
      <c r="Y34" s="239">
        <v>6</v>
      </c>
      <c r="Z34" s="239">
        <v>5</v>
      </c>
      <c r="AB34" s="239">
        <v>4</v>
      </c>
      <c r="AC34" s="239">
        <v>98</v>
      </c>
      <c r="AD34" s="239" t="s">
        <v>4211</v>
      </c>
      <c r="AE34" s="239" t="s">
        <v>4212</v>
      </c>
      <c r="AF34" s="239" t="s">
        <v>3932</v>
      </c>
      <c r="AG34" s="239">
        <v>3</v>
      </c>
      <c r="AH34" s="239">
        <v>2</v>
      </c>
      <c r="AI34" s="239">
        <v>1</v>
      </c>
      <c r="AJ34" s="239">
        <v>1</v>
      </c>
      <c r="AK34" s="239">
        <v>21</v>
      </c>
      <c r="AL34" s="239">
        <v>78</v>
      </c>
      <c r="AM34" s="239" t="s">
        <v>374</v>
      </c>
      <c r="AN34" s="239">
        <v>5</v>
      </c>
      <c r="AS34" s="239">
        <v>7</v>
      </c>
      <c r="AT34" s="239">
        <v>98</v>
      </c>
      <c r="AU34" s="239">
        <v>40</v>
      </c>
      <c r="AV34" s="239">
        <v>10</v>
      </c>
      <c r="AW34" s="239">
        <v>21</v>
      </c>
      <c r="CT34" s="239">
        <v>441020</v>
      </c>
      <c r="CU34" s="239">
        <v>4973961</v>
      </c>
      <c r="CV34" s="239">
        <v>44.916632800000002</v>
      </c>
      <c r="CW34" s="239">
        <v>-93.747250199999996</v>
      </c>
      <c r="CX34" s="239" t="s">
        <v>379</v>
      </c>
      <c r="CY34" s="239" t="s">
        <v>4213</v>
      </c>
    </row>
    <row r="35" spans="1:103" x14ac:dyDescent="0.25">
      <c r="A35" s="239">
        <v>10900134</v>
      </c>
      <c r="B35" s="239">
        <v>4</v>
      </c>
      <c r="C35" s="239">
        <v>110</v>
      </c>
      <c r="D35" s="239">
        <v>0</v>
      </c>
      <c r="E35" s="239">
        <v>27</v>
      </c>
      <c r="F35" s="239" t="s">
        <v>1214</v>
      </c>
      <c r="H35" s="239" t="s">
        <v>374</v>
      </c>
      <c r="I35" s="239">
        <v>25</v>
      </c>
      <c r="K35" s="239">
        <v>13005472</v>
      </c>
      <c r="L35" s="239">
        <v>132670042</v>
      </c>
      <c r="M35" s="239">
        <v>9</v>
      </c>
      <c r="N35" s="239">
        <v>24</v>
      </c>
      <c r="O35" s="239">
        <v>2013</v>
      </c>
      <c r="P35" s="239" t="s">
        <v>391</v>
      </c>
      <c r="Q35" s="239">
        <v>7</v>
      </c>
      <c r="S35" s="239">
        <v>5</v>
      </c>
      <c r="T35" s="239">
        <v>0</v>
      </c>
      <c r="U35" s="239">
        <v>2</v>
      </c>
      <c r="V35" s="239">
        <v>5</v>
      </c>
      <c r="W35" s="239">
        <v>10</v>
      </c>
      <c r="X35" s="239">
        <v>4</v>
      </c>
      <c r="Y35" s="239">
        <v>1</v>
      </c>
      <c r="Z35" s="239">
        <v>1</v>
      </c>
      <c r="AB35" s="239">
        <v>1</v>
      </c>
      <c r="AC35" s="239">
        <v>98</v>
      </c>
      <c r="AD35" s="239" t="s">
        <v>1246</v>
      </c>
      <c r="AE35" s="239" t="s">
        <v>3969</v>
      </c>
      <c r="AF35" s="239" t="s">
        <v>3932</v>
      </c>
      <c r="AG35" s="239">
        <v>10</v>
      </c>
      <c r="AH35" s="239">
        <v>2</v>
      </c>
      <c r="AI35" s="239">
        <v>4</v>
      </c>
      <c r="AJ35" s="239">
        <v>4</v>
      </c>
      <c r="AK35" s="239">
        <v>24</v>
      </c>
      <c r="AL35" s="239">
        <v>17</v>
      </c>
      <c r="AM35" s="239" t="s">
        <v>384</v>
      </c>
      <c r="AN35" s="239">
        <v>5</v>
      </c>
      <c r="AO35" s="239">
        <v>2</v>
      </c>
      <c r="AS35" s="239">
        <v>7</v>
      </c>
      <c r="AT35" s="239">
        <v>2</v>
      </c>
      <c r="AU35" s="239">
        <v>45</v>
      </c>
      <c r="AV35" s="239">
        <v>11</v>
      </c>
      <c r="AW35" s="239">
        <v>20</v>
      </c>
      <c r="AX35" s="239">
        <v>2</v>
      </c>
      <c r="AY35" s="239">
        <v>2</v>
      </c>
      <c r="AZ35" s="239">
        <v>1</v>
      </c>
      <c r="BA35" s="239">
        <v>21</v>
      </c>
      <c r="BB35" s="239">
        <v>46</v>
      </c>
      <c r="BC35" s="239" t="s">
        <v>384</v>
      </c>
      <c r="BD35" s="239">
        <v>5</v>
      </c>
      <c r="BE35" s="239">
        <v>1</v>
      </c>
      <c r="BI35" s="239">
        <v>7</v>
      </c>
      <c r="BJ35" s="239">
        <v>2</v>
      </c>
      <c r="BK35" s="239">
        <v>45</v>
      </c>
      <c r="BL35" s="239">
        <v>11</v>
      </c>
      <c r="BM35" s="239">
        <v>20</v>
      </c>
      <c r="CT35" s="239">
        <v>441020</v>
      </c>
      <c r="CU35" s="239">
        <v>4973961</v>
      </c>
      <c r="CV35" s="239">
        <v>44.916632800000002</v>
      </c>
      <c r="CW35" s="239">
        <v>-93.747250199999996</v>
      </c>
      <c r="CX35" s="239" t="s">
        <v>379</v>
      </c>
      <c r="CY35" s="239" t="s">
        <v>4214</v>
      </c>
    </row>
    <row r="36" spans="1:103" x14ac:dyDescent="0.25">
      <c r="A36" s="239">
        <v>10951673</v>
      </c>
      <c r="B36" s="239">
        <v>4</v>
      </c>
      <c r="C36" s="239">
        <v>110</v>
      </c>
      <c r="D36" s="239">
        <v>0</v>
      </c>
      <c r="E36" s="239">
        <v>27</v>
      </c>
      <c r="F36" s="239" t="s">
        <v>1214</v>
      </c>
      <c r="H36" s="239" t="s">
        <v>374</v>
      </c>
      <c r="I36" s="239">
        <v>25</v>
      </c>
      <c r="K36" s="239">
        <v>14000848</v>
      </c>
      <c r="L36" s="239">
        <v>140510285</v>
      </c>
      <c r="M36" s="239">
        <v>2</v>
      </c>
      <c r="N36" s="239">
        <v>20</v>
      </c>
      <c r="O36" s="239">
        <v>2014</v>
      </c>
      <c r="P36" s="239" t="s">
        <v>416</v>
      </c>
      <c r="Q36" s="239">
        <v>16</v>
      </c>
      <c r="S36" s="239">
        <v>5</v>
      </c>
      <c r="T36" s="239">
        <v>0</v>
      </c>
      <c r="U36" s="239">
        <v>2</v>
      </c>
      <c r="V36" s="239">
        <v>8</v>
      </c>
      <c r="W36" s="239">
        <v>10</v>
      </c>
      <c r="X36" s="239">
        <v>4</v>
      </c>
      <c r="Y36" s="239">
        <v>1</v>
      </c>
      <c r="Z36" s="239">
        <v>4</v>
      </c>
      <c r="AB36" s="239">
        <v>3</v>
      </c>
      <c r="AC36" s="239">
        <v>98</v>
      </c>
      <c r="AD36" s="239" t="s">
        <v>4215</v>
      </c>
      <c r="AE36" s="239" t="s">
        <v>4216</v>
      </c>
      <c r="AF36" s="239" t="s">
        <v>3932</v>
      </c>
      <c r="AG36" s="239">
        <v>8</v>
      </c>
      <c r="AH36" s="239">
        <v>2</v>
      </c>
      <c r="AI36" s="239">
        <v>3</v>
      </c>
      <c r="AJ36" s="239">
        <v>4</v>
      </c>
      <c r="AK36" s="239">
        <v>21</v>
      </c>
      <c r="AL36" s="239">
        <v>53</v>
      </c>
      <c r="AM36" s="239" t="s">
        <v>374</v>
      </c>
      <c r="AN36" s="239">
        <v>5</v>
      </c>
      <c r="AO36" s="239">
        <v>1</v>
      </c>
      <c r="AS36" s="239">
        <v>7</v>
      </c>
      <c r="AT36" s="239">
        <v>2</v>
      </c>
      <c r="AU36" s="239">
        <v>55</v>
      </c>
      <c r="AV36" s="239">
        <v>11</v>
      </c>
      <c r="AW36" s="239">
        <v>20</v>
      </c>
      <c r="AX36" s="239">
        <v>2</v>
      </c>
      <c r="AY36" s="239">
        <v>3</v>
      </c>
      <c r="AZ36" s="239">
        <v>2</v>
      </c>
      <c r="BA36" s="239">
        <v>23</v>
      </c>
      <c r="BB36" s="239">
        <v>24</v>
      </c>
      <c r="BC36" s="239" t="s">
        <v>374</v>
      </c>
      <c r="BD36" s="239">
        <v>5</v>
      </c>
      <c r="BE36" s="239">
        <v>3</v>
      </c>
      <c r="BI36" s="239">
        <v>7</v>
      </c>
      <c r="BJ36" s="239">
        <v>2</v>
      </c>
      <c r="BK36" s="239">
        <v>55</v>
      </c>
      <c r="BL36" s="239">
        <v>11</v>
      </c>
      <c r="BM36" s="239">
        <v>20</v>
      </c>
      <c r="CT36" s="239">
        <v>441020</v>
      </c>
      <c r="CU36" s="239">
        <v>4973961</v>
      </c>
      <c r="CV36" s="239">
        <v>44.916632800000002</v>
      </c>
      <c r="CW36" s="239">
        <v>-93.747250199999996</v>
      </c>
      <c r="CX36" s="239" t="s">
        <v>379</v>
      </c>
      <c r="CY36" s="239" t="s">
        <v>4217</v>
      </c>
    </row>
    <row r="37" spans="1:103" x14ac:dyDescent="0.25">
      <c r="A37" s="239">
        <v>11015266</v>
      </c>
      <c r="B37" s="239">
        <v>4</v>
      </c>
      <c r="C37" s="239">
        <v>110</v>
      </c>
      <c r="D37" s="239">
        <v>0</v>
      </c>
      <c r="E37" s="239">
        <v>27</v>
      </c>
      <c r="F37" s="239" t="s">
        <v>1214</v>
      </c>
      <c r="H37" s="239" t="s">
        <v>374</v>
      </c>
      <c r="I37" s="239">
        <v>25</v>
      </c>
      <c r="K37" s="239">
        <v>15000107</v>
      </c>
      <c r="L37" s="239">
        <v>150070030</v>
      </c>
      <c r="M37" s="239">
        <v>1</v>
      </c>
      <c r="N37" s="239">
        <v>6</v>
      </c>
      <c r="O37" s="239">
        <v>2015</v>
      </c>
      <c r="P37" s="239" t="s">
        <v>391</v>
      </c>
      <c r="Q37" s="239">
        <v>7</v>
      </c>
      <c r="S37" s="239">
        <v>5</v>
      </c>
      <c r="T37" s="239">
        <v>0</v>
      </c>
      <c r="U37" s="239">
        <v>2</v>
      </c>
      <c r="V37" s="239">
        <v>8</v>
      </c>
      <c r="W37" s="239">
        <v>10</v>
      </c>
      <c r="X37" s="239">
        <v>4</v>
      </c>
      <c r="Y37" s="239">
        <v>2</v>
      </c>
      <c r="Z37" s="239">
        <v>7</v>
      </c>
      <c r="AB37" s="239">
        <v>5</v>
      </c>
      <c r="AC37" s="239">
        <v>98</v>
      </c>
      <c r="AD37" s="239" t="s">
        <v>4215</v>
      </c>
      <c r="AE37" s="239" t="s">
        <v>4216</v>
      </c>
      <c r="AF37" s="239" t="s">
        <v>3932</v>
      </c>
      <c r="AG37" s="239">
        <v>8</v>
      </c>
      <c r="AH37" s="239">
        <v>2</v>
      </c>
      <c r="AI37" s="239">
        <v>2</v>
      </c>
      <c r="AJ37" s="239">
        <v>4</v>
      </c>
      <c r="AK37" s="239">
        <v>21</v>
      </c>
      <c r="AL37" s="239">
        <v>36</v>
      </c>
      <c r="AM37" s="239" t="s">
        <v>374</v>
      </c>
      <c r="AN37" s="239">
        <v>5</v>
      </c>
      <c r="AO37" s="239">
        <v>1</v>
      </c>
      <c r="AS37" s="239">
        <v>7</v>
      </c>
      <c r="AT37" s="239">
        <v>2</v>
      </c>
      <c r="AU37" s="239">
        <v>45</v>
      </c>
      <c r="AV37" s="239">
        <v>10</v>
      </c>
      <c r="AW37" s="239">
        <v>20</v>
      </c>
      <c r="AX37" s="239">
        <v>2</v>
      </c>
      <c r="AY37" s="239">
        <v>3</v>
      </c>
      <c r="AZ37" s="239">
        <v>1</v>
      </c>
      <c r="BA37" s="239">
        <v>23</v>
      </c>
      <c r="BB37" s="239">
        <v>57</v>
      </c>
      <c r="BC37" s="239" t="s">
        <v>374</v>
      </c>
      <c r="BD37" s="239">
        <v>5</v>
      </c>
      <c r="BI37" s="239">
        <v>7</v>
      </c>
      <c r="BJ37" s="239">
        <v>2</v>
      </c>
      <c r="BK37" s="239">
        <v>45</v>
      </c>
      <c r="BL37" s="239">
        <v>10</v>
      </c>
      <c r="BM37" s="239">
        <v>20</v>
      </c>
      <c r="CT37" s="239">
        <v>441020</v>
      </c>
      <c r="CU37" s="239">
        <v>4973961</v>
      </c>
      <c r="CV37" s="239">
        <v>44.916632800000002</v>
      </c>
      <c r="CW37" s="239">
        <v>-93.747250199999996</v>
      </c>
      <c r="CX37" s="239" t="s">
        <v>379</v>
      </c>
      <c r="CY37" s="239" t="s">
        <v>4218</v>
      </c>
    </row>
    <row r="38" spans="1:103" x14ac:dyDescent="0.25">
      <c r="A38" s="239">
        <v>11082071</v>
      </c>
      <c r="B38" s="239">
        <v>4</v>
      </c>
      <c r="C38" s="239">
        <v>110</v>
      </c>
      <c r="D38" s="239">
        <v>0</v>
      </c>
      <c r="E38" s="239">
        <v>27</v>
      </c>
      <c r="F38" s="239" t="s">
        <v>1214</v>
      </c>
      <c r="H38" s="239" t="s">
        <v>374</v>
      </c>
      <c r="I38" s="239">
        <v>25</v>
      </c>
      <c r="K38" s="239">
        <v>15006067</v>
      </c>
      <c r="L38" s="239">
        <v>153340289</v>
      </c>
      <c r="M38" s="239">
        <v>11</v>
      </c>
      <c r="N38" s="239">
        <v>30</v>
      </c>
      <c r="O38" s="239">
        <v>2015</v>
      </c>
      <c r="P38" s="239" t="s">
        <v>381</v>
      </c>
      <c r="Q38" s="239">
        <v>17</v>
      </c>
      <c r="R38" s="239" t="s">
        <v>376</v>
      </c>
      <c r="S38" s="239">
        <v>5</v>
      </c>
      <c r="T38" s="239">
        <v>0</v>
      </c>
      <c r="U38" s="239">
        <v>2</v>
      </c>
      <c r="V38" s="239">
        <v>6</v>
      </c>
      <c r="W38" s="239">
        <v>10</v>
      </c>
      <c r="X38" s="239">
        <v>4</v>
      </c>
      <c r="Y38" s="239">
        <v>6</v>
      </c>
      <c r="Z38" s="239">
        <v>4</v>
      </c>
      <c r="AB38" s="239">
        <v>3</v>
      </c>
      <c r="AC38" s="239">
        <v>98</v>
      </c>
      <c r="AD38" s="239" t="s">
        <v>4219</v>
      </c>
      <c r="AE38" s="239" t="s">
        <v>4220</v>
      </c>
      <c r="AF38" s="239" t="s">
        <v>3932</v>
      </c>
      <c r="AG38" s="239">
        <v>90</v>
      </c>
      <c r="AH38" s="239">
        <v>2</v>
      </c>
      <c r="AI38" s="239">
        <v>2</v>
      </c>
      <c r="AJ38" s="239">
        <v>4</v>
      </c>
      <c r="AK38" s="239">
        <v>8</v>
      </c>
      <c r="AL38" s="239">
        <v>57</v>
      </c>
      <c r="AM38" s="239" t="s">
        <v>384</v>
      </c>
      <c r="AN38" s="239">
        <v>5</v>
      </c>
      <c r="AO38" s="239">
        <v>1</v>
      </c>
      <c r="AS38" s="239">
        <v>7</v>
      </c>
      <c r="AT38" s="239">
        <v>2</v>
      </c>
      <c r="AU38" s="239">
        <v>45</v>
      </c>
      <c r="AV38" s="239">
        <v>11</v>
      </c>
      <c r="AW38" s="239">
        <v>21</v>
      </c>
      <c r="AX38" s="239">
        <v>2</v>
      </c>
      <c r="AY38" s="239">
        <v>1</v>
      </c>
      <c r="AZ38" s="239">
        <v>1</v>
      </c>
      <c r="BA38" s="239">
        <v>23</v>
      </c>
      <c r="BB38" s="239">
        <v>58</v>
      </c>
      <c r="BC38" s="239" t="s">
        <v>374</v>
      </c>
      <c r="BD38" s="239">
        <v>5</v>
      </c>
      <c r="BI38" s="239">
        <v>7</v>
      </c>
      <c r="BJ38" s="239">
        <v>2</v>
      </c>
      <c r="BK38" s="239">
        <v>45</v>
      </c>
      <c r="BL38" s="239">
        <v>11</v>
      </c>
      <c r="BM38" s="239">
        <v>21</v>
      </c>
      <c r="CT38" s="239">
        <v>441020</v>
      </c>
      <c r="CU38" s="239">
        <v>4973961</v>
      </c>
      <c r="CV38" s="239">
        <v>44.916632800000002</v>
      </c>
      <c r="CW38" s="239">
        <v>-93.747250199999996</v>
      </c>
      <c r="CX38" s="239" t="s">
        <v>379</v>
      </c>
      <c r="CY38" s="239" t="s">
        <v>4221</v>
      </c>
    </row>
    <row r="39" spans="1:103" x14ac:dyDescent="0.25">
      <c r="A39" s="239">
        <v>10967409</v>
      </c>
      <c r="B39" s="239">
        <v>10</v>
      </c>
      <c r="C39" s="239">
        <v>1</v>
      </c>
      <c r="D39" s="239">
        <v>0.46700000000000003</v>
      </c>
      <c r="E39" s="239">
        <v>27</v>
      </c>
      <c r="F39" s="239" t="s">
        <v>1223</v>
      </c>
      <c r="H39" s="239" t="s">
        <v>374</v>
      </c>
      <c r="I39" s="239">
        <v>25</v>
      </c>
      <c r="K39" s="239">
        <v>14003042</v>
      </c>
      <c r="L39" s="239">
        <v>141730104</v>
      </c>
      <c r="M39" s="239">
        <v>6</v>
      </c>
      <c r="N39" s="239">
        <v>22</v>
      </c>
      <c r="O39" s="239">
        <v>2014</v>
      </c>
      <c r="P39" s="239" t="s">
        <v>389</v>
      </c>
      <c r="Q39" s="239">
        <v>17</v>
      </c>
      <c r="S39" s="239">
        <v>4</v>
      </c>
      <c r="T39" s="239">
        <v>0</v>
      </c>
      <c r="U39" s="239">
        <v>2</v>
      </c>
      <c r="V39" s="239">
        <v>1</v>
      </c>
      <c r="W39" s="239">
        <v>11</v>
      </c>
      <c r="X39" s="239">
        <v>2</v>
      </c>
      <c r="Y39" s="239">
        <v>1</v>
      </c>
      <c r="Z39" s="239">
        <v>2</v>
      </c>
      <c r="AA39" s="239">
        <v>3</v>
      </c>
      <c r="AB39" s="239">
        <v>1</v>
      </c>
      <c r="AC39" s="239">
        <v>98</v>
      </c>
      <c r="AD39" s="239" t="s">
        <v>1233</v>
      </c>
      <c r="AE39" s="239" t="s">
        <v>4183</v>
      </c>
      <c r="AF39" s="239" t="s">
        <v>4222</v>
      </c>
      <c r="AG39" s="239">
        <v>7</v>
      </c>
      <c r="AH39" s="239">
        <v>2</v>
      </c>
      <c r="AI39" s="239">
        <v>2</v>
      </c>
      <c r="AJ39" s="239">
        <v>2</v>
      </c>
      <c r="AK39" s="239">
        <v>21</v>
      </c>
      <c r="AL39" s="239">
        <v>17</v>
      </c>
      <c r="AM39" s="239" t="s">
        <v>384</v>
      </c>
      <c r="AN39" s="239">
        <v>5</v>
      </c>
      <c r="AO39" s="239">
        <v>8</v>
      </c>
      <c r="AP39" s="239">
        <v>8</v>
      </c>
      <c r="AS39" s="239">
        <v>7</v>
      </c>
      <c r="AT39" s="239">
        <v>98</v>
      </c>
      <c r="AU39" s="239">
        <v>30</v>
      </c>
      <c r="AV39" s="239">
        <v>11</v>
      </c>
      <c r="AW39" s="239">
        <v>21</v>
      </c>
      <c r="AX39" s="239">
        <v>3</v>
      </c>
      <c r="AY39" s="239">
        <v>3</v>
      </c>
      <c r="AZ39" s="239">
        <v>2</v>
      </c>
      <c r="BA39" s="239">
        <v>1</v>
      </c>
      <c r="BE39" s="239">
        <v>1</v>
      </c>
      <c r="BF39" s="239">
        <v>1</v>
      </c>
      <c r="BI39" s="239">
        <v>7</v>
      </c>
      <c r="BJ39" s="239">
        <v>98</v>
      </c>
      <c r="BK39" s="239">
        <v>30</v>
      </c>
      <c r="BL39" s="239">
        <v>11</v>
      </c>
      <c r="BM39" s="239">
        <v>21</v>
      </c>
      <c r="CT39" s="239">
        <v>441001</v>
      </c>
      <c r="CU39" s="239">
        <v>4972736</v>
      </c>
      <c r="CV39" s="239">
        <v>44.905600200000002</v>
      </c>
      <c r="CW39" s="239">
        <v>-93.747351899999998</v>
      </c>
      <c r="CX39" s="239" t="s">
        <v>379</v>
      </c>
      <c r="CY39" s="239" t="s">
        <v>4223</v>
      </c>
    </row>
  </sheetData>
  <autoFilter ref="A1:CY39" xr:uid="{6B0CF786-5803-4909-9233-E49439F87BC3}"/>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5ED3C-C7CA-4F31-95BB-3127C23D01F5}">
  <sheetPr>
    <tabColor theme="2" tint="-0.499984740745262"/>
  </sheetPr>
  <dimension ref="A1:CY35"/>
  <sheetViews>
    <sheetView workbookViewId="0">
      <selection activeCell="U22" sqref="U22"/>
    </sheetView>
  </sheetViews>
  <sheetFormatPr defaultRowHeight="15" x14ac:dyDescent="0.25"/>
  <cols>
    <col min="1" max="16384" width="9.140625" style="239"/>
  </cols>
  <sheetData>
    <row r="1" spans="1:103" x14ac:dyDescent="0.25">
      <c r="A1" s="239" t="s">
        <v>270</v>
      </c>
      <c r="B1" s="239" t="s">
        <v>271</v>
      </c>
      <c r="C1" s="239" t="s">
        <v>272</v>
      </c>
      <c r="D1" s="239" t="s">
        <v>273</v>
      </c>
      <c r="E1" s="239" t="s">
        <v>274</v>
      </c>
      <c r="F1" s="239" t="s">
        <v>275</v>
      </c>
      <c r="G1" s="239" t="s">
        <v>276</v>
      </c>
      <c r="H1" s="239" t="s">
        <v>277</v>
      </c>
      <c r="I1" s="239" t="s">
        <v>278</v>
      </c>
      <c r="J1" s="239" t="s">
        <v>279</v>
      </c>
      <c r="K1" s="239" t="s">
        <v>280</v>
      </c>
      <c r="L1" s="239" t="s">
        <v>281</v>
      </c>
      <c r="M1" s="239" t="s">
        <v>282</v>
      </c>
      <c r="N1" s="239" t="s">
        <v>283</v>
      </c>
      <c r="O1" s="239" t="s">
        <v>284</v>
      </c>
      <c r="P1" s="239" t="s">
        <v>285</v>
      </c>
      <c r="Q1" s="239" t="s">
        <v>286</v>
      </c>
      <c r="R1" s="239" t="s">
        <v>287</v>
      </c>
      <c r="S1" s="239" t="s">
        <v>288</v>
      </c>
      <c r="T1" s="239" t="s">
        <v>289</v>
      </c>
      <c r="U1" s="239" t="s">
        <v>290</v>
      </c>
      <c r="V1" s="239" t="s">
        <v>291</v>
      </c>
      <c r="W1" s="239" t="s">
        <v>292</v>
      </c>
      <c r="X1" s="239" t="s">
        <v>293</v>
      </c>
      <c r="Y1" s="239" t="s">
        <v>294</v>
      </c>
      <c r="Z1" s="239" t="s">
        <v>295</v>
      </c>
      <c r="AA1" s="239" t="s">
        <v>296</v>
      </c>
      <c r="AB1" s="239" t="s">
        <v>297</v>
      </c>
      <c r="AC1" s="239" t="s">
        <v>298</v>
      </c>
      <c r="AD1" s="239" t="s">
        <v>299</v>
      </c>
      <c r="AE1" s="239" t="s">
        <v>300</v>
      </c>
      <c r="AF1" s="239" t="s">
        <v>301</v>
      </c>
      <c r="AG1" s="239" t="s">
        <v>302</v>
      </c>
      <c r="AH1" s="239" t="s">
        <v>303</v>
      </c>
      <c r="AI1" s="239" t="s">
        <v>304</v>
      </c>
      <c r="AJ1" s="239" t="s">
        <v>305</v>
      </c>
      <c r="AK1" s="239" t="s">
        <v>306</v>
      </c>
      <c r="AL1" s="239" t="s">
        <v>307</v>
      </c>
      <c r="AM1" s="239" t="s">
        <v>308</v>
      </c>
      <c r="AN1" s="239" t="s">
        <v>309</v>
      </c>
      <c r="AO1" s="239" t="s">
        <v>310</v>
      </c>
      <c r="AP1" s="239" t="s">
        <v>311</v>
      </c>
      <c r="AQ1" s="239" t="s">
        <v>312</v>
      </c>
      <c r="AR1" s="239" t="s">
        <v>313</v>
      </c>
      <c r="AS1" s="239" t="s">
        <v>314</v>
      </c>
      <c r="AT1" s="239" t="s">
        <v>315</v>
      </c>
      <c r="AU1" s="239" t="s">
        <v>316</v>
      </c>
      <c r="AV1" s="239" t="s">
        <v>317</v>
      </c>
      <c r="AW1" s="239" t="s">
        <v>318</v>
      </c>
      <c r="AX1" s="239" t="s">
        <v>319</v>
      </c>
      <c r="AY1" s="239" t="s">
        <v>320</v>
      </c>
      <c r="AZ1" s="239" t="s">
        <v>321</v>
      </c>
      <c r="BA1" s="239" t="s">
        <v>322</v>
      </c>
      <c r="BB1" s="239" t="s">
        <v>323</v>
      </c>
      <c r="BC1" s="239" t="s">
        <v>324</v>
      </c>
      <c r="BD1" s="239" t="s">
        <v>325</v>
      </c>
      <c r="BE1" s="239" t="s">
        <v>326</v>
      </c>
      <c r="BF1" s="239" t="s">
        <v>327</v>
      </c>
      <c r="BG1" s="239" t="s">
        <v>328</v>
      </c>
      <c r="BH1" s="239" t="s">
        <v>329</v>
      </c>
      <c r="BI1" s="239" t="s">
        <v>330</v>
      </c>
      <c r="BJ1" s="239" t="s">
        <v>331</v>
      </c>
      <c r="BK1" s="239" t="s">
        <v>332</v>
      </c>
      <c r="BL1" s="239" t="s">
        <v>333</v>
      </c>
      <c r="BM1" s="239" t="s">
        <v>334</v>
      </c>
      <c r="BN1" s="239" t="s">
        <v>335</v>
      </c>
      <c r="BO1" s="239" t="s">
        <v>336</v>
      </c>
      <c r="BP1" s="239" t="s">
        <v>337</v>
      </c>
      <c r="BQ1" s="239" t="s">
        <v>338</v>
      </c>
      <c r="BR1" s="239" t="s">
        <v>339</v>
      </c>
      <c r="BS1" s="239" t="s">
        <v>340</v>
      </c>
      <c r="BT1" s="239" t="s">
        <v>341</v>
      </c>
      <c r="BU1" s="239" t="s">
        <v>342</v>
      </c>
      <c r="BV1" s="239" t="s">
        <v>343</v>
      </c>
      <c r="BW1" s="239" t="s">
        <v>344</v>
      </c>
      <c r="BX1" s="239" t="s">
        <v>345</v>
      </c>
      <c r="BY1" s="239" t="s">
        <v>346</v>
      </c>
      <c r="BZ1" s="239" t="s">
        <v>347</v>
      </c>
      <c r="CA1" s="239" t="s">
        <v>348</v>
      </c>
      <c r="CB1" s="239" t="s">
        <v>349</v>
      </c>
      <c r="CC1" s="239" t="s">
        <v>350</v>
      </c>
      <c r="CD1" s="239" t="s">
        <v>351</v>
      </c>
      <c r="CE1" s="239" t="s">
        <v>352</v>
      </c>
      <c r="CF1" s="239" t="s">
        <v>353</v>
      </c>
      <c r="CG1" s="239" t="s">
        <v>354</v>
      </c>
      <c r="CH1" s="239" t="s">
        <v>355</v>
      </c>
      <c r="CI1" s="239" t="s">
        <v>356</v>
      </c>
      <c r="CJ1" s="239" t="s">
        <v>357</v>
      </c>
      <c r="CK1" s="239" t="s">
        <v>358</v>
      </c>
      <c r="CL1" s="239" t="s">
        <v>359</v>
      </c>
      <c r="CM1" s="239" t="s">
        <v>360</v>
      </c>
      <c r="CN1" s="239" t="s">
        <v>361</v>
      </c>
      <c r="CO1" s="239" t="s">
        <v>362</v>
      </c>
      <c r="CP1" s="239" t="s">
        <v>363</v>
      </c>
      <c r="CQ1" s="239" t="s">
        <v>364</v>
      </c>
      <c r="CR1" s="239" t="s">
        <v>365</v>
      </c>
      <c r="CS1" s="239" t="s">
        <v>366</v>
      </c>
      <c r="CT1" s="239" t="s">
        <v>367</v>
      </c>
      <c r="CU1" s="239" t="s">
        <v>368</v>
      </c>
      <c r="CV1" s="239" t="s">
        <v>369</v>
      </c>
      <c r="CW1" s="239" t="s">
        <v>370</v>
      </c>
      <c r="CX1" s="239" t="s">
        <v>371</v>
      </c>
      <c r="CY1" s="239" t="s">
        <v>372</v>
      </c>
    </row>
    <row r="2" spans="1:103" x14ac:dyDescent="0.25">
      <c r="A2" s="239">
        <v>754858</v>
      </c>
      <c r="B2" s="239">
        <v>4</v>
      </c>
      <c r="C2" s="239">
        <v>33</v>
      </c>
      <c r="D2" s="239">
        <v>1.494</v>
      </c>
      <c r="E2" s="239">
        <v>72</v>
      </c>
      <c r="G2" s="239" t="s">
        <v>4224</v>
      </c>
      <c r="H2" s="239" t="s">
        <v>374</v>
      </c>
      <c r="I2" s="239">
        <v>22</v>
      </c>
      <c r="K2" s="239">
        <v>19031032</v>
      </c>
      <c r="M2" s="239">
        <v>10</v>
      </c>
      <c r="N2" s="239">
        <v>15</v>
      </c>
      <c r="O2" s="239">
        <v>2019</v>
      </c>
      <c r="P2" s="239" t="s">
        <v>391</v>
      </c>
      <c r="Q2" s="239">
        <v>23</v>
      </c>
      <c r="S2" s="239">
        <v>5</v>
      </c>
      <c r="T2" s="239">
        <v>0</v>
      </c>
      <c r="U2" s="239">
        <v>1</v>
      </c>
      <c r="W2" s="239">
        <v>25</v>
      </c>
      <c r="X2" s="239">
        <v>2</v>
      </c>
      <c r="Y2" s="239">
        <v>4</v>
      </c>
      <c r="Z2" s="239">
        <v>2</v>
      </c>
      <c r="AB2" s="239">
        <v>1</v>
      </c>
      <c r="AC2" s="239">
        <v>98</v>
      </c>
      <c r="AD2" s="239" t="s">
        <v>968</v>
      </c>
      <c r="AF2" s="239" t="s">
        <v>4225</v>
      </c>
      <c r="AG2" s="239">
        <v>1</v>
      </c>
      <c r="AH2" s="239">
        <v>2</v>
      </c>
      <c r="AI2" s="239">
        <v>2</v>
      </c>
      <c r="AJ2" s="239">
        <v>2</v>
      </c>
      <c r="AK2" s="239">
        <v>29</v>
      </c>
      <c r="AL2" s="239">
        <v>65</v>
      </c>
      <c r="AM2" s="239" t="s">
        <v>384</v>
      </c>
      <c r="AN2" s="239">
        <v>5</v>
      </c>
      <c r="AO2" s="239">
        <v>99</v>
      </c>
      <c r="AS2" s="239">
        <v>12</v>
      </c>
      <c r="AT2" s="239">
        <v>9</v>
      </c>
      <c r="AU2" s="239">
        <v>55</v>
      </c>
      <c r="AV2" s="239">
        <v>11</v>
      </c>
      <c r="AW2" s="239">
        <v>21</v>
      </c>
      <c r="AX2" s="239">
        <v>8</v>
      </c>
      <c r="BB2" s="239">
        <v>37</v>
      </c>
      <c r="BC2" s="239" t="s">
        <v>374</v>
      </c>
      <c r="BD2" s="239">
        <v>5</v>
      </c>
      <c r="BE2" s="239">
        <v>22</v>
      </c>
      <c r="BG2" s="239">
        <v>35</v>
      </c>
      <c r="BH2" s="239">
        <v>5</v>
      </c>
      <c r="CT2" s="239">
        <v>429614.91181737301</v>
      </c>
      <c r="CU2" s="239">
        <v>4951874.6554011796</v>
      </c>
      <c r="CV2" s="239">
        <v>44.716793950000003</v>
      </c>
      <c r="CW2" s="239">
        <v>-93.888671119999998</v>
      </c>
      <c r="CX2" s="239" t="s">
        <v>379</v>
      </c>
      <c r="CY2" s="239" t="s">
        <v>4226</v>
      </c>
    </row>
    <row r="3" spans="1:103" x14ac:dyDescent="0.25">
      <c r="A3" s="239">
        <v>10702330</v>
      </c>
      <c r="B3" s="239">
        <v>4</v>
      </c>
      <c r="C3" s="239">
        <v>33</v>
      </c>
      <c r="D3" s="239">
        <v>1.5109999999999999</v>
      </c>
      <c r="E3" s="239">
        <v>10</v>
      </c>
      <c r="G3" s="239" t="s">
        <v>373</v>
      </c>
      <c r="H3" s="239" t="s">
        <v>374</v>
      </c>
      <c r="I3" s="239">
        <v>22</v>
      </c>
      <c r="K3" s="239">
        <v>11023327</v>
      </c>
      <c r="L3" s="239">
        <v>112050269</v>
      </c>
      <c r="M3" s="239">
        <v>7</v>
      </c>
      <c r="N3" s="239">
        <v>24</v>
      </c>
      <c r="O3" s="239">
        <v>2011</v>
      </c>
      <c r="P3" s="239" t="s">
        <v>389</v>
      </c>
      <c r="Q3" s="239">
        <v>11</v>
      </c>
      <c r="S3" s="239">
        <v>3</v>
      </c>
      <c r="T3" s="239">
        <v>0</v>
      </c>
      <c r="U3" s="239">
        <v>1</v>
      </c>
      <c r="V3" s="239">
        <v>7</v>
      </c>
      <c r="W3" s="239">
        <v>45</v>
      </c>
      <c r="X3" s="239">
        <v>4</v>
      </c>
      <c r="Y3" s="239">
        <v>1</v>
      </c>
      <c r="Z3" s="239">
        <v>1</v>
      </c>
      <c r="AA3" s="239">
        <v>90</v>
      </c>
      <c r="AB3" s="239">
        <v>1</v>
      </c>
      <c r="AC3" s="239">
        <v>98</v>
      </c>
      <c r="AD3" s="239">
        <v>33</v>
      </c>
      <c r="AE3" s="239" t="s">
        <v>4227</v>
      </c>
      <c r="AF3" s="239" t="s">
        <v>4225</v>
      </c>
      <c r="AG3" s="239">
        <v>3</v>
      </c>
      <c r="AH3" s="239">
        <v>2</v>
      </c>
      <c r="AI3" s="239">
        <v>2</v>
      </c>
      <c r="AJ3" s="239">
        <v>1</v>
      </c>
      <c r="AK3" s="239">
        <v>21</v>
      </c>
      <c r="AL3" s="239">
        <v>19</v>
      </c>
      <c r="AM3" s="239" t="s">
        <v>384</v>
      </c>
      <c r="AN3" s="239">
        <v>5</v>
      </c>
      <c r="AO3" s="239">
        <v>15</v>
      </c>
      <c r="AS3" s="239">
        <v>7</v>
      </c>
      <c r="AU3" s="239">
        <v>55</v>
      </c>
      <c r="AV3" s="239">
        <v>11</v>
      </c>
      <c r="AW3" s="239">
        <v>21</v>
      </c>
      <c r="CT3" s="239">
        <v>429614</v>
      </c>
      <c r="CU3" s="239">
        <v>4951902</v>
      </c>
      <c r="CV3" s="239">
        <v>44.717039999999997</v>
      </c>
      <c r="CW3" s="239">
        <v>-93.888685199999998</v>
      </c>
      <c r="CX3" s="239" t="s">
        <v>379</v>
      </c>
      <c r="CY3" s="239" t="s">
        <v>4228</v>
      </c>
    </row>
    <row r="4" spans="1:103" x14ac:dyDescent="0.25">
      <c r="A4" s="239">
        <v>10777977</v>
      </c>
      <c r="B4" s="239">
        <v>4</v>
      </c>
      <c r="C4" s="239">
        <v>40</v>
      </c>
      <c r="D4" s="239">
        <v>7.4569999999999999</v>
      </c>
      <c r="E4" s="239">
        <v>10</v>
      </c>
      <c r="G4" s="239" t="s">
        <v>4229</v>
      </c>
      <c r="H4" s="239" t="s">
        <v>374</v>
      </c>
      <c r="I4" s="239">
        <v>25</v>
      </c>
      <c r="K4" s="239">
        <v>12505271</v>
      </c>
      <c r="L4" s="239">
        <v>121550141</v>
      </c>
      <c r="M4" s="239">
        <v>6</v>
      </c>
      <c r="N4" s="239">
        <v>3</v>
      </c>
      <c r="O4" s="239">
        <v>2012</v>
      </c>
      <c r="P4" s="239" t="s">
        <v>389</v>
      </c>
      <c r="Q4" s="239">
        <v>11</v>
      </c>
      <c r="R4" s="239" t="s">
        <v>207</v>
      </c>
      <c r="S4" s="239">
        <v>3</v>
      </c>
      <c r="T4" s="239">
        <v>0</v>
      </c>
      <c r="U4" s="239">
        <v>1</v>
      </c>
      <c r="V4" s="239">
        <v>7</v>
      </c>
      <c r="W4" s="239">
        <v>45</v>
      </c>
      <c r="X4" s="239">
        <v>2</v>
      </c>
      <c r="Y4" s="239">
        <v>1</v>
      </c>
      <c r="Z4" s="239">
        <v>2</v>
      </c>
      <c r="AB4" s="239">
        <v>1</v>
      </c>
      <c r="AC4" s="239">
        <v>98</v>
      </c>
      <c r="AD4" s="239" t="s">
        <v>4230</v>
      </c>
      <c r="AE4" s="239" t="s">
        <v>4231</v>
      </c>
      <c r="AF4" s="239" t="s">
        <v>4232</v>
      </c>
      <c r="AG4" s="239">
        <v>3</v>
      </c>
      <c r="AH4" s="239">
        <v>2</v>
      </c>
      <c r="AI4" s="239">
        <v>31</v>
      </c>
      <c r="AJ4" s="239">
        <v>2</v>
      </c>
      <c r="AK4" s="239">
        <v>21</v>
      </c>
      <c r="AL4" s="239">
        <v>21</v>
      </c>
      <c r="AM4" s="239" t="s">
        <v>374</v>
      </c>
      <c r="AN4" s="239">
        <v>99</v>
      </c>
      <c r="AO4" s="239">
        <v>3</v>
      </c>
      <c r="AP4" s="239">
        <v>8</v>
      </c>
      <c r="AS4" s="239">
        <v>7</v>
      </c>
      <c r="AT4" s="239">
        <v>98</v>
      </c>
      <c r="AU4" s="239">
        <v>35</v>
      </c>
      <c r="AV4" s="239">
        <v>10</v>
      </c>
      <c r="AW4" s="239">
        <v>20</v>
      </c>
      <c r="CT4" s="239">
        <v>446013</v>
      </c>
      <c r="CU4" s="239">
        <v>4951828</v>
      </c>
      <c r="CV4" s="239">
        <v>44.717796399999997</v>
      </c>
      <c r="CW4" s="239">
        <v>-93.681648499999994</v>
      </c>
      <c r="CX4" s="239" t="s">
        <v>379</v>
      </c>
      <c r="CY4" s="239" t="s">
        <v>4233</v>
      </c>
    </row>
    <row r="5" spans="1:103" x14ac:dyDescent="0.25">
      <c r="A5" s="239">
        <v>10779312</v>
      </c>
      <c r="B5" s="239">
        <v>4</v>
      </c>
      <c r="C5" s="239">
        <v>40</v>
      </c>
      <c r="D5" s="239">
        <v>7.4589999999999996</v>
      </c>
      <c r="E5" s="239">
        <v>10</v>
      </c>
      <c r="G5" s="239" t="s">
        <v>485</v>
      </c>
      <c r="H5" s="239" t="s">
        <v>374</v>
      </c>
      <c r="I5" s="239">
        <v>25</v>
      </c>
      <c r="K5" s="239">
        <v>12023313</v>
      </c>
      <c r="L5" s="239">
        <v>122200074</v>
      </c>
      <c r="M5" s="239">
        <v>8</v>
      </c>
      <c r="N5" s="239">
        <v>7</v>
      </c>
      <c r="O5" s="239">
        <v>2012</v>
      </c>
      <c r="P5" s="239" t="s">
        <v>391</v>
      </c>
      <c r="Q5" s="239">
        <v>9</v>
      </c>
      <c r="S5" s="239">
        <v>4</v>
      </c>
      <c r="T5" s="239">
        <v>0</v>
      </c>
      <c r="U5" s="239">
        <v>2</v>
      </c>
      <c r="V5" s="239">
        <v>11</v>
      </c>
      <c r="W5" s="239">
        <v>10</v>
      </c>
      <c r="X5" s="239">
        <v>10</v>
      </c>
      <c r="Y5" s="239">
        <v>1</v>
      </c>
      <c r="Z5" s="239">
        <v>1</v>
      </c>
      <c r="AB5" s="239">
        <v>1</v>
      </c>
      <c r="AC5" s="239">
        <v>98</v>
      </c>
      <c r="AD5" s="239" t="s">
        <v>4234</v>
      </c>
      <c r="AE5" s="239" t="s">
        <v>2861</v>
      </c>
      <c r="AF5" s="239" t="s">
        <v>4232</v>
      </c>
      <c r="AG5" s="239">
        <v>6</v>
      </c>
      <c r="AH5" s="239">
        <v>2</v>
      </c>
      <c r="AI5" s="239">
        <v>4</v>
      </c>
      <c r="AJ5" s="239">
        <v>4</v>
      </c>
      <c r="AK5" s="239">
        <v>7</v>
      </c>
      <c r="AL5" s="239">
        <v>38</v>
      </c>
      <c r="AM5" s="239" t="s">
        <v>374</v>
      </c>
      <c r="AN5" s="239">
        <v>5</v>
      </c>
      <c r="AO5" s="239">
        <v>2</v>
      </c>
      <c r="AP5" s="239">
        <v>9</v>
      </c>
      <c r="AS5" s="239">
        <v>7</v>
      </c>
      <c r="AT5" s="239">
        <v>2</v>
      </c>
      <c r="AU5" s="239">
        <v>30</v>
      </c>
      <c r="AV5" s="239">
        <v>11</v>
      </c>
      <c r="AW5" s="239">
        <v>21</v>
      </c>
      <c r="AX5" s="239">
        <v>2</v>
      </c>
      <c r="AY5" s="239">
        <v>4</v>
      </c>
      <c r="AZ5" s="239">
        <v>2</v>
      </c>
      <c r="BA5" s="239">
        <v>21</v>
      </c>
      <c r="BB5" s="239">
        <v>63</v>
      </c>
      <c r="BC5" s="239" t="s">
        <v>384</v>
      </c>
      <c r="BD5" s="239">
        <v>5</v>
      </c>
      <c r="BE5" s="239">
        <v>1</v>
      </c>
      <c r="BI5" s="239">
        <v>7</v>
      </c>
      <c r="BJ5" s="239">
        <v>2</v>
      </c>
      <c r="BK5" s="239">
        <v>30</v>
      </c>
      <c r="BL5" s="239">
        <v>11</v>
      </c>
      <c r="BM5" s="239">
        <v>21</v>
      </c>
      <c r="CT5" s="239">
        <v>446012</v>
      </c>
      <c r="CU5" s="239">
        <v>4951831</v>
      </c>
      <c r="CV5" s="239">
        <v>44.717828799999999</v>
      </c>
      <c r="CW5" s="239">
        <v>-93.681650000000005</v>
      </c>
      <c r="CX5" s="239" t="s">
        <v>379</v>
      </c>
      <c r="CY5" s="239" t="s">
        <v>4235</v>
      </c>
    </row>
    <row r="6" spans="1:103" x14ac:dyDescent="0.25">
      <c r="A6" s="239">
        <v>10934872</v>
      </c>
      <c r="B6" s="239">
        <v>4</v>
      </c>
      <c r="C6" s="239">
        <v>40</v>
      </c>
      <c r="D6" s="239">
        <v>7.4589999999999996</v>
      </c>
      <c r="E6" s="239">
        <v>10</v>
      </c>
      <c r="G6" s="239" t="s">
        <v>485</v>
      </c>
      <c r="H6" s="239" t="s">
        <v>374</v>
      </c>
      <c r="I6" s="239">
        <v>25</v>
      </c>
      <c r="K6" s="239">
        <v>14011765</v>
      </c>
      <c r="L6" s="239">
        <v>141130023</v>
      </c>
      <c r="M6" s="239">
        <v>4</v>
      </c>
      <c r="N6" s="239">
        <v>19</v>
      </c>
      <c r="O6" s="239">
        <v>2014</v>
      </c>
      <c r="P6" s="239" t="s">
        <v>386</v>
      </c>
      <c r="Q6" s="239">
        <v>10</v>
      </c>
      <c r="S6" s="239">
        <v>4</v>
      </c>
      <c r="T6" s="239">
        <v>0</v>
      </c>
      <c r="U6" s="239">
        <v>3</v>
      </c>
      <c r="V6" s="239">
        <v>5</v>
      </c>
      <c r="W6" s="239">
        <v>10</v>
      </c>
      <c r="X6" s="239">
        <v>3</v>
      </c>
      <c r="Y6" s="239">
        <v>1</v>
      </c>
      <c r="Z6" s="239">
        <v>1</v>
      </c>
      <c r="AB6" s="239">
        <v>1</v>
      </c>
      <c r="AC6" s="239">
        <v>98</v>
      </c>
      <c r="AD6" s="239" t="s">
        <v>4234</v>
      </c>
      <c r="AE6" s="239" t="s">
        <v>2861</v>
      </c>
      <c r="AF6" s="239" t="s">
        <v>4232</v>
      </c>
      <c r="AG6" s="239">
        <v>10</v>
      </c>
      <c r="AH6" s="239">
        <v>0</v>
      </c>
      <c r="AI6" s="239">
        <v>2</v>
      </c>
      <c r="AJ6" s="239">
        <v>4</v>
      </c>
      <c r="AL6" s="239">
        <v>30</v>
      </c>
      <c r="AM6" s="239" t="s">
        <v>384</v>
      </c>
      <c r="AN6" s="239">
        <v>5</v>
      </c>
      <c r="AO6" s="239">
        <v>2</v>
      </c>
      <c r="AQ6" s="239">
        <v>7</v>
      </c>
      <c r="AS6" s="239">
        <v>7</v>
      </c>
      <c r="AT6" s="239">
        <v>2</v>
      </c>
      <c r="AU6" s="239">
        <v>35</v>
      </c>
      <c r="AV6" s="239">
        <v>11</v>
      </c>
      <c r="AW6" s="239">
        <v>21</v>
      </c>
      <c r="AX6" s="239">
        <v>2</v>
      </c>
      <c r="AY6" s="239">
        <v>4</v>
      </c>
      <c r="AZ6" s="239">
        <v>2</v>
      </c>
      <c r="BA6" s="239">
        <v>21</v>
      </c>
      <c r="BB6" s="239">
        <v>34</v>
      </c>
      <c r="BC6" s="239" t="s">
        <v>384</v>
      </c>
      <c r="BD6" s="239">
        <v>5</v>
      </c>
      <c r="BE6" s="239">
        <v>1</v>
      </c>
      <c r="BI6" s="239">
        <v>7</v>
      </c>
      <c r="BJ6" s="239">
        <v>2</v>
      </c>
      <c r="BK6" s="239">
        <v>35</v>
      </c>
      <c r="BL6" s="239">
        <v>11</v>
      </c>
      <c r="BM6" s="239">
        <v>21</v>
      </c>
      <c r="BN6" s="239">
        <v>0</v>
      </c>
      <c r="BO6" s="239">
        <v>4</v>
      </c>
      <c r="BP6" s="239">
        <v>3</v>
      </c>
      <c r="BR6" s="239">
        <v>54</v>
      </c>
      <c r="BS6" s="239" t="s">
        <v>374</v>
      </c>
      <c r="BT6" s="239">
        <v>5</v>
      </c>
      <c r="BU6" s="239">
        <v>1</v>
      </c>
      <c r="BW6" s="239">
        <v>26</v>
      </c>
      <c r="BY6" s="239">
        <v>7</v>
      </c>
      <c r="BZ6" s="239">
        <v>2</v>
      </c>
      <c r="CA6" s="239">
        <v>35</v>
      </c>
      <c r="CB6" s="239">
        <v>11</v>
      </c>
      <c r="CC6" s="239">
        <v>21</v>
      </c>
      <c r="CT6" s="239">
        <v>446012</v>
      </c>
      <c r="CU6" s="239">
        <v>4951831</v>
      </c>
      <c r="CV6" s="239">
        <v>44.717828799999999</v>
      </c>
      <c r="CW6" s="239">
        <v>-93.681650000000005</v>
      </c>
      <c r="CX6" s="239" t="s">
        <v>379</v>
      </c>
      <c r="CY6" s="239" t="s">
        <v>4236</v>
      </c>
    </row>
    <row r="7" spans="1:103" x14ac:dyDescent="0.25">
      <c r="A7" s="239">
        <v>733716</v>
      </c>
      <c r="B7" s="239">
        <v>4</v>
      </c>
      <c r="C7" s="239">
        <v>40</v>
      </c>
      <c r="D7" s="239">
        <v>7.4710000000000001</v>
      </c>
      <c r="E7" s="239">
        <v>10</v>
      </c>
      <c r="G7" s="239" t="s">
        <v>485</v>
      </c>
      <c r="H7" s="239" t="s">
        <v>374</v>
      </c>
      <c r="I7" s="239">
        <v>25</v>
      </c>
      <c r="K7" s="239">
        <v>19020498</v>
      </c>
      <c r="M7" s="239">
        <v>7</v>
      </c>
      <c r="N7" s="239">
        <v>15</v>
      </c>
      <c r="O7" s="239">
        <v>2019</v>
      </c>
      <c r="P7" s="239" t="s">
        <v>381</v>
      </c>
      <c r="Q7" s="239">
        <v>18</v>
      </c>
      <c r="R7" s="239">
        <v>98</v>
      </c>
      <c r="S7" s="239">
        <v>4</v>
      </c>
      <c r="T7" s="239">
        <v>0</v>
      </c>
      <c r="U7" s="239">
        <v>2</v>
      </c>
      <c r="V7" s="239">
        <v>5</v>
      </c>
      <c r="W7" s="239">
        <v>10</v>
      </c>
      <c r="X7" s="239">
        <v>3</v>
      </c>
      <c r="Y7" s="239">
        <v>1</v>
      </c>
      <c r="Z7" s="239">
        <v>3</v>
      </c>
      <c r="AB7" s="239">
        <v>2</v>
      </c>
      <c r="AC7" s="239">
        <v>98</v>
      </c>
      <c r="AD7" s="239" t="s">
        <v>4237</v>
      </c>
      <c r="AF7" s="239" t="s">
        <v>4232</v>
      </c>
      <c r="AG7" s="239">
        <v>10</v>
      </c>
      <c r="AH7" s="239">
        <v>2</v>
      </c>
      <c r="AI7" s="239">
        <v>2</v>
      </c>
      <c r="AJ7" s="239">
        <v>4</v>
      </c>
      <c r="AK7" s="239">
        <v>21</v>
      </c>
      <c r="AL7" s="239">
        <v>21</v>
      </c>
      <c r="AM7" s="239" t="s">
        <v>374</v>
      </c>
      <c r="AN7" s="239">
        <v>5</v>
      </c>
      <c r="AO7" s="239">
        <v>65</v>
      </c>
      <c r="AS7" s="239">
        <v>12</v>
      </c>
      <c r="AT7" s="239">
        <v>20</v>
      </c>
      <c r="AV7" s="239">
        <v>11</v>
      </c>
      <c r="AW7" s="239">
        <v>21</v>
      </c>
      <c r="AX7" s="239">
        <v>2</v>
      </c>
      <c r="AY7" s="239">
        <v>2</v>
      </c>
      <c r="AZ7" s="239">
        <v>4</v>
      </c>
      <c r="BA7" s="239">
        <v>21</v>
      </c>
      <c r="BB7" s="239">
        <v>30</v>
      </c>
      <c r="BC7" s="239" t="s">
        <v>384</v>
      </c>
      <c r="BD7" s="239">
        <v>5</v>
      </c>
      <c r="BE7" s="239">
        <v>1</v>
      </c>
      <c r="BI7" s="239">
        <v>12</v>
      </c>
      <c r="BJ7" s="239">
        <v>20</v>
      </c>
      <c r="BL7" s="239">
        <v>11</v>
      </c>
      <c r="BM7" s="239">
        <v>21</v>
      </c>
      <c r="CT7" s="239">
        <v>446015.13903450198</v>
      </c>
      <c r="CU7" s="239">
        <v>4951850.6626012595</v>
      </c>
      <c r="CV7" s="239">
        <v>44.718001469999997</v>
      </c>
      <c r="CW7" s="239">
        <v>-93.681618720000003</v>
      </c>
      <c r="CX7" s="239" t="s">
        <v>379</v>
      </c>
      <c r="CY7" s="239" t="s">
        <v>4238</v>
      </c>
    </row>
    <row r="8" spans="1:103" x14ac:dyDescent="0.25">
      <c r="A8" s="239">
        <v>515827</v>
      </c>
      <c r="B8" s="239">
        <v>4</v>
      </c>
      <c r="C8" s="239">
        <v>41</v>
      </c>
      <c r="D8" s="239">
        <v>2.024</v>
      </c>
      <c r="E8" s="239">
        <v>10</v>
      </c>
      <c r="G8" s="239" t="s">
        <v>485</v>
      </c>
      <c r="H8" s="239" t="s">
        <v>374</v>
      </c>
      <c r="I8" s="239">
        <v>25</v>
      </c>
      <c r="K8" s="239">
        <v>17036609</v>
      </c>
      <c r="M8" s="239">
        <v>11</v>
      </c>
      <c r="N8" s="239">
        <v>10</v>
      </c>
      <c r="O8" s="239">
        <v>2017</v>
      </c>
      <c r="P8" s="239" t="s">
        <v>383</v>
      </c>
      <c r="Q8" s="239">
        <v>7</v>
      </c>
      <c r="R8" s="239" t="s">
        <v>207</v>
      </c>
      <c r="S8" s="239">
        <v>5</v>
      </c>
      <c r="T8" s="239">
        <v>0</v>
      </c>
      <c r="U8" s="239">
        <v>2</v>
      </c>
      <c r="V8" s="239">
        <v>5</v>
      </c>
      <c r="W8" s="239">
        <v>10</v>
      </c>
      <c r="X8" s="239">
        <v>3</v>
      </c>
      <c r="Y8" s="239">
        <v>1</v>
      </c>
      <c r="Z8" s="239">
        <v>2</v>
      </c>
      <c r="AB8" s="239">
        <v>1</v>
      </c>
      <c r="AC8" s="239">
        <v>98</v>
      </c>
      <c r="AD8" s="239" t="s">
        <v>4239</v>
      </c>
      <c r="AF8" s="239" t="s">
        <v>4240</v>
      </c>
      <c r="AG8" s="239">
        <v>10</v>
      </c>
      <c r="AH8" s="239">
        <v>2</v>
      </c>
      <c r="AI8" s="239">
        <v>3</v>
      </c>
      <c r="AJ8" s="239">
        <v>3</v>
      </c>
      <c r="AK8" s="239">
        <v>21</v>
      </c>
      <c r="AL8" s="239">
        <v>26</v>
      </c>
      <c r="AM8" s="239" t="s">
        <v>374</v>
      </c>
      <c r="AN8" s="239">
        <v>5</v>
      </c>
      <c r="AO8" s="239">
        <v>1</v>
      </c>
      <c r="AS8" s="239">
        <v>12</v>
      </c>
      <c r="AT8" s="239">
        <v>9</v>
      </c>
      <c r="AU8" s="239">
        <v>55</v>
      </c>
      <c r="AV8" s="239">
        <v>11</v>
      </c>
      <c r="AW8" s="239">
        <v>21</v>
      </c>
      <c r="AX8" s="239">
        <v>2</v>
      </c>
      <c r="AY8" s="239">
        <v>3</v>
      </c>
      <c r="AZ8" s="239">
        <v>2</v>
      </c>
      <c r="BA8" s="239">
        <v>21</v>
      </c>
      <c r="BB8" s="239">
        <v>24</v>
      </c>
      <c r="BC8" s="239" t="s">
        <v>374</v>
      </c>
      <c r="BD8" s="239">
        <v>5</v>
      </c>
      <c r="BE8" s="239">
        <v>2</v>
      </c>
      <c r="BI8" s="239">
        <v>12</v>
      </c>
      <c r="BJ8" s="239">
        <v>23</v>
      </c>
      <c r="BK8" s="239">
        <v>55</v>
      </c>
      <c r="BL8" s="239">
        <v>11</v>
      </c>
      <c r="BM8" s="239">
        <v>21</v>
      </c>
      <c r="CT8" s="239">
        <v>441771.07190652803</v>
      </c>
      <c r="CU8" s="239">
        <v>4951832.6196504002</v>
      </c>
      <c r="CV8" s="239">
        <v>44.71750668</v>
      </c>
      <c r="CW8" s="239">
        <v>-93.73519847</v>
      </c>
      <c r="CX8" s="239" t="s">
        <v>379</v>
      </c>
      <c r="CY8" s="239" t="s">
        <v>4241</v>
      </c>
    </row>
    <row r="9" spans="1:103" x14ac:dyDescent="0.25">
      <c r="A9" s="239">
        <v>10934864</v>
      </c>
      <c r="B9" s="239">
        <v>4</v>
      </c>
      <c r="C9" s="239">
        <v>50</v>
      </c>
      <c r="D9" s="239">
        <v>12.487</v>
      </c>
      <c r="E9" s="239">
        <v>10</v>
      </c>
      <c r="G9" s="239" t="s">
        <v>4242</v>
      </c>
      <c r="H9" s="239" t="s">
        <v>374</v>
      </c>
      <c r="I9" s="239">
        <v>25</v>
      </c>
      <c r="K9" s="239">
        <v>14011995</v>
      </c>
      <c r="L9" s="239">
        <v>141120116</v>
      </c>
      <c r="M9" s="239">
        <v>4</v>
      </c>
      <c r="N9" s="239">
        <v>21</v>
      </c>
      <c r="O9" s="239">
        <v>2014</v>
      </c>
      <c r="P9" s="239" t="s">
        <v>381</v>
      </c>
      <c r="Q9" s="239">
        <v>12</v>
      </c>
      <c r="S9" s="239">
        <v>5</v>
      </c>
      <c r="T9" s="239">
        <v>0</v>
      </c>
      <c r="U9" s="239">
        <v>2</v>
      </c>
      <c r="V9" s="239">
        <v>10</v>
      </c>
      <c r="W9" s="239">
        <v>10</v>
      </c>
      <c r="X9" s="239">
        <v>2</v>
      </c>
      <c r="Y9" s="239">
        <v>1</v>
      </c>
      <c r="Z9" s="239">
        <v>1</v>
      </c>
      <c r="AB9" s="239">
        <v>1</v>
      </c>
      <c r="AC9" s="239">
        <v>98</v>
      </c>
      <c r="AD9" s="239" t="s">
        <v>2861</v>
      </c>
      <c r="AE9" s="239" t="s">
        <v>4243</v>
      </c>
      <c r="AF9" s="239" t="s">
        <v>2844</v>
      </c>
      <c r="AG9" s="239">
        <v>5</v>
      </c>
      <c r="AH9" s="239">
        <v>2</v>
      </c>
      <c r="AI9" s="239">
        <v>3</v>
      </c>
      <c r="AJ9" s="239">
        <v>4</v>
      </c>
      <c r="AK9" s="239">
        <v>29</v>
      </c>
      <c r="AL9" s="239">
        <v>51</v>
      </c>
      <c r="AM9" s="239" t="s">
        <v>384</v>
      </c>
      <c r="AN9" s="239">
        <v>5</v>
      </c>
      <c r="AO9" s="239">
        <v>7</v>
      </c>
      <c r="AS9" s="239">
        <v>7</v>
      </c>
      <c r="AT9" s="239">
        <v>98</v>
      </c>
      <c r="AU9" s="239">
        <v>55</v>
      </c>
      <c r="AV9" s="239">
        <v>11</v>
      </c>
      <c r="AW9" s="239">
        <v>21</v>
      </c>
      <c r="AX9" s="239">
        <v>0</v>
      </c>
      <c r="AY9" s="239">
        <v>90</v>
      </c>
      <c r="AZ9" s="239">
        <v>4</v>
      </c>
      <c r="BA9" s="239">
        <v>24</v>
      </c>
      <c r="BB9" s="239">
        <v>60</v>
      </c>
      <c r="BC9" s="239" t="s">
        <v>374</v>
      </c>
      <c r="BD9" s="239">
        <v>5</v>
      </c>
      <c r="BE9" s="239">
        <v>15</v>
      </c>
      <c r="BI9" s="239">
        <v>7</v>
      </c>
      <c r="BJ9" s="239">
        <v>98</v>
      </c>
      <c r="BK9" s="239">
        <v>55</v>
      </c>
      <c r="BL9" s="239">
        <v>11</v>
      </c>
      <c r="BM9" s="239">
        <v>21</v>
      </c>
      <c r="CT9" s="239">
        <v>437405</v>
      </c>
      <c r="CU9" s="239">
        <v>4951798</v>
      </c>
      <c r="CV9" s="239">
        <v>44.716828999999997</v>
      </c>
      <c r="CW9" s="239">
        <v>-93.790317999999999</v>
      </c>
      <c r="CX9" s="239" t="s">
        <v>379</v>
      </c>
      <c r="CY9" s="239" t="s">
        <v>4244</v>
      </c>
    </row>
    <row r="10" spans="1:103" x14ac:dyDescent="0.25">
      <c r="A10" s="239">
        <v>10931042</v>
      </c>
      <c r="B10" s="239">
        <v>4</v>
      </c>
      <c r="C10" s="239">
        <v>50</v>
      </c>
      <c r="D10" s="239">
        <v>12.568</v>
      </c>
      <c r="E10" s="239">
        <v>10</v>
      </c>
      <c r="G10" s="239" t="s">
        <v>4242</v>
      </c>
      <c r="H10" s="239" t="s">
        <v>374</v>
      </c>
      <c r="I10" s="239">
        <v>25</v>
      </c>
      <c r="K10" s="239">
        <v>14001109</v>
      </c>
      <c r="L10" s="239">
        <v>140180005</v>
      </c>
      <c r="M10" s="239">
        <v>1</v>
      </c>
      <c r="N10" s="239">
        <v>12</v>
      </c>
      <c r="O10" s="239">
        <v>2014</v>
      </c>
      <c r="P10" s="239" t="s">
        <v>389</v>
      </c>
      <c r="Q10" s="239">
        <v>18</v>
      </c>
      <c r="S10" s="239">
        <v>5</v>
      </c>
      <c r="T10" s="239">
        <v>0</v>
      </c>
      <c r="U10" s="239">
        <v>2</v>
      </c>
      <c r="V10" s="239">
        <v>8</v>
      </c>
      <c r="W10" s="239">
        <v>11</v>
      </c>
      <c r="X10" s="239">
        <v>2</v>
      </c>
      <c r="Y10" s="239">
        <v>6</v>
      </c>
      <c r="Z10" s="239">
        <v>1</v>
      </c>
      <c r="AA10" s="239">
        <v>1</v>
      </c>
      <c r="AB10" s="239">
        <v>1</v>
      </c>
      <c r="AC10" s="239">
        <v>98</v>
      </c>
      <c r="AD10" s="239" t="s">
        <v>2861</v>
      </c>
      <c r="AE10" s="239" t="s">
        <v>2868</v>
      </c>
      <c r="AF10" s="239" t="s">
        <v>2844</v>
      </c>
      <c r="AG10" s="239">
        <v>8</v>
      </c>
      <c r="AH10" s="239">
        <v>2</v>
      </c>
      <c r="AI10" s="239">
        <v>2</v>
      </c>
      <c r="AJ10" s="239">
        <v>3</v>
      </c>
      <c r="AK10" s="239">
        <v>21</v>
      </c>
      <c r="AL10" s="239">
        <v>18</v>
      </c>
      <c r="AM10" s="239" t="s">
        <v>374</v>
      </c>
      <c r="AN10" s="239">
        <v>5</v>
      </c>
      <c r="AO10" s="239">
        <v>1</v>
      </c>
      <c r="AP10" s="239">
        <v>1</v>
      </c>
      <c r="AS10" s="239">
        <v>7</v>
      </c>
      <c r="AT10" s="239">
        <v>98</v>
      </c>
      <c r="AU10" s="239">
        <v>45</v>
      </c>
      <c r="AV10" s="239">
        <v>11</v>
      </c>
      <c r="AW10" s="239">
        <v>21</v>
      </c>
      <c r="AX10" s="239">
        <v>2</v>
      </c>
      <c r="AY10" s="239">
        <v>2</v>
      </c>
      <c r="AZ10" s="239">
        <v>3</v>
      </c>
      <c r="BA10" s="239">
        <v>25</v>
      </c>
      <c r="BE10" s="239">
        <v>14</v>
      </c>
      <c r="BF10" s="239">
        <v>14</v>
      </c>
      <c r="BI10" s="239">
        <v>7</v>
      </c>
      <c r="BJ10" s="239">
        <v>98</v>
      </c>
      <c r="BK10" s="239">
        <v>45</v>
      </c>
      <c r="BL10" s="239">
        <v>11</v>
      </c>
      <c r="BM10" s="239">
        <v>21</v>
      </c>
      <c r="CT10" s="239">
        <v>437535</v>
      </c>
      <c r="CU10" s="239">
        <v>4951797</v>
      </c>
      <c r="CV10" s="239">
        <v>44.716831300000003</v>
      </c>
      <c r="CW10" s="239">
        <v>-93.788674499999999</v>
      </c>
      <c r="CX10" s="239" t="s">
        <v>379</v>
      </c>
      <c r="CY10" s="239" t="s">
        <v>4245</v>
      </c>
    </row>
    <row r="11" spans="1:103" x14ac:dyDescent="0.25">
      <c r="A11" s="239">
        <v>10854749</v>
      </c>
      <c r="B11" s="239">
        <v>4</v>
      </c>
      <c r="C11" s="239">
        <v>50</v>
      </c>
      <c r="D11" s="239">
        <v>12.587</v>
      </c>
      <c r="E11" s="239">
        <v>10</v>
      </c>
      <c r="G11" s="239" t="s">
        <v>4242</v>
      </c>
      <c r="H11" s="239" t="s">
        <v>374</v>
      </c>
      <c r="I11" s="239">
        <v>25</v>
      </c>
      <c r="K11" s="239">
        <v>13031474</v>
      </c>
      <c r="L11" s="239">
        <v>132910151</v>
      </c>
      <c r="M11" s="239">
        <v>10</v>
      </c>
      <c r="N11" s="239">
        <v>17</v>
      </c>
      <c r="O11" s="239">
        <v>2013</v>
      </c>
      <c r="P11" s="239" t="s">
        <v>416</v>
      </c>
      <c r="Q11" s="239">
        <v>12</v>
      </c>
      <c r="S11" s="239">
        <v>4</v>
      </c>
      <c r="T11" s="239">
        <v>0</v>
      </c>
      <c r="U11" s="239">
        <v>2</v>
      </c>
      <c r="V11" s="239">
        <v>5</v>
      </c>
      <c r="W11" s="239">
        <v>10</v>
      </c>
      <c r="X11" s="239">
        <v>3</v>
      </c>
      <c r="Y11" s="239">
        <v>1</v>
      </c>
      <c r="Z11" s="239">
        <v>2</v>
      </c>
      <c r="AA11" s="239">
        <v>2</v>
      </c>
      <c r="AB11" s="239">
        <v>1</v>
      </c>
      <c r="AC11" s="239">
        <v>98</v>
      </c>
      <c r="AD11" s="239" t="s">
        <v>4246</v>
      </c>
      <c r="AE11" s="239" t="s">
        <v>4247</v>
      </c>
      <c r="AF11" s="239" t="s">
        <v>2844</v>
      </c>
      <c r="AG11" s="239">
        <v>10</v>
      </c>
      <c r="AH11" s="239">
        <v>2</v>
      </c>
      <c r="AI11" s="239">
        <v>4</v>
      </c>
      <c r="AJ11" s="239">
        <v>4</v>
      </c>
      <c r="AK11" s="239">
        <v>7</v>
      </c>
      <c r="AL11" s="239">
        <v>40</v>
      </c>
      <c r="AM11" s="239" t="s">
        <v>384</v>
      </c>
      <c r="AN11" s="239">
        <v>5</v>
      </c>
      <c r="AO11" s="239">
        <v>2</v>
      </c>
      <c r="AP11" s="239">
        <v>1</v>
      </c>
      <c r="AS11" s="239">
        <v>7</v>
      </c>
      <c r="AT11" s="239">
        <v>2</v>
      </c>
      <c r="AU11" s="239">
        <v>40</v>
      </c>
      <c r="AV11" s="239">
        <v>11</v>
      </c>
      <c r="AW11" s="239">
        <v>21</v>
      </c>
      <c r="AX11" s="239">
        <v>2</v>
      </c>
      <c r="AY11" s="239">
        <v>3</v>
      </c>
      <c r="AZ11" s="239">
        <v>1</v>
      </c>
      <c r="BA11" s="239">
        <v>21</v>
      </c>
      <c r="BB11" s="239">
        <v>54</v>
      </c>
      <c r="BC11" s="239" t="s">
        <v>374</v>
      </c>
      <c r="BD11" s="239">
        <v>5</v>
      </c>
      <c r="BE11" s="239">
        <v>1</v>
      </c>
      <c r="BF11" s="239">
        <v>1</v>
      </c>
      <c r="BI11" s="239">
        <v>7</v>
      </c>
      <c r="BJ11" s="239">
        <v>2</v>
      </c>
      <c r="BK11" s="239">
        <v>40</v>
      </c>
      <c r="BL11" s="239">
        <v>11</v>
      </c>
      <c r="BM11" s="239">
        <v>21</v>
      </c>
      <c r="CT11" s="239">
        <v>437565</v>
      </c>
      <c r="CU11" s="239">
        <v>4951797</v>
      </c>
      <c r="CV11" s="239">
        <v>44.716831900000003</v>
      </c>
      <c r="CW11" s="239">
        <v>-93.788294699999994</v>
      </c>
      <c r="CX11" s="239" t="s">
        <v>379</v>
      </c>
      <c r="CY11" s="239" t="s">
        <v>4248</v>
      </c>
    </row>
    <row r="12" spans="1:103" x14ac:dyDescent="0.25">
      <c r="A12" s="239">
        <v>11021968</v>
      </c>
      <c r="B12" s="239">
        <v>4</v>
      </c>
      <c r="C12" s="239">
        <v>50</v>
      </c>
      <c r="D12" s="239">
        <v>12.587</v>
      </c>
      <c r="E12" s="239">
        <v>10</v>
      </c>
      <c r="G12" s="239" t="s">
        <v>4242</v>
      </c>
      <c r="H12" s="239" t="s">
        <v>374</v>
      </c>
      <c r="I12" s="239">
        <v>25</v>
      </c>
      <c r="K12" s="239">
        <v>15030812</v>
      </c>
      <c r="L12" s="239">
        <v>152650023</v>
      </c>
      <c r="M12" s="239">
        <v>9</v>
      </c>
      <c r="N12" s="239">
        <v>20</v>
      </c>
      <c r="O12" s="239">
        <v>2015</v>
      </c>
      <c r="P12" s="239" t="s">
        <v>389</v>
      </c>
      <c r="Q12" s="239">
        <v>19</v>
      </c>
      <c r="S12" s="239">
        <v>5</v>
      </c>
      <c r="T12" s="239">
        <v>0</v>
      </c>
      <c r="U12" s="239">
        <v>2</v>
      </c>
      <c r="V12" s="239">
        <v>5</v>
      </c>
      <c r="W12" s="239">
        <v>10</v>
      </c>
      <c r="X12" s="239">
        <v>3</v>
      </c>
      <c r="Y12" s="239">
        <v>1</v>
      </c>
      <c r="Z12" s="239">
        <v>1</v>
      </c>
      <c r="AA12" s="239">
        <v>1</v>
      </c>
      <c r="AB12" s="239">
        <v>1</v>
      </c>
      <c r="AC12" s="239">
        <v>98</v>
      </c>
      <c r="AD12" s="239">
        <v>53</v>
      </c>
      <c r="AE12" s="239">
        <v>50</v>
      </c>
      <c r="AF12" s="239" t="s">
        <v>2844</v>
      </c>
      <c r="AG12" s="239">
        <v>10</v>
      </c>
      <c r="AH12" s="239">
        <v>2</v>
      </c>
      <c r="AI12" s="239">
        <v>2</v>
      </c>
      <c r="AJ12" s="239">
        <v>4</v>
      </c>
      <c r="AK12" s="239">
        <v>21</v>
      </c>
      <c r="AL12" s="239">
        <v>22</v>
      </c>
      <c r="AM12" s="239" t="s">
        <v>374</v>
      </c>
      <c r="AN12" s="239">
        <v>98</v>
      </c>
      <c r="AO12" s="239">
        <v>2</v>
      </c>
      <c r="AS12" s="239">
        <v>7</v>
      </c>
      <c r="AT12" s="239">
        <v>20</v>
      </c>
      <c r="AU12" s="239">
        <v>55</v>
      </c>
      <c r="AV12" s="239">
        <v>11</v>
      </c>
      <c r="AW12" s="239">
        <v>21</v>
      </c>
      <c r="AX12" s="239">
        <v>2</v>
      </c>
      <c r="AY12" s="239">
        <v>2</v>
      </c>
      <c r="AZ12" s="239">
        <v>1</v>
      </c>
      <c r="BA12" s="239">
        <v>21</v>
      </c>
      <c r="BB12" s="239">
        <v>75</v>
      </c>
      <c r="BC12" s="239" t="s">
        <v>384</v>
      </c>
      <c r="BD12" s="239">
        <v>98</v>
      </c>
      <c r="BE12" s="239">
        <v>1</v>
      </c>
      <c r="BF12" s="239">
        <v>1</v>
      </c>
      <c r="BI12" s="239">
        <v>7</v>
      </c>
      <c r="BJ12" s="239">
        <v>20</v>
      </c>
      <c r="BK12" s="239">
        <v>55</v>
      </c>
      <c r="BL12" s="239">
        <v>11</v>
      </c>
      <c r="BM12" s="239">
        <v>21</v>
      </c>
      <c r="CT12" s="239">
        <v>437565</v>
      </c>
      <c r="CU12" s="239">
        <v>4951797</v>
      </c>
      <c r="CV12" s="239">
        <v>44.716831900000003</v>
      </c>
      <c r="CW12" s="239">
        <v>-93.788294699999994</v>
      </c>
      <c r="CX12" s="239" t="s">
        <v>379</v>
      </c>
      <c r="CY12" s="239" t="s">
        <v>4249</v>
      </c>
    </row>
    <row r="13" spans="1:103" x14ac:dyDescent="0.25">
      <c r="A13" s="239">
        <v>10780218</v>
      </c>
      <c r="B13" s="239">
        <v>4</v>
      </c>
      <c r="C13" s="239">
        <v>50</v>
      </c>
      <c r="D13" s="239">
        <v>13.679</v>
      </c>
      <c r="E13" s="239">
        <v>10</v>
      </c>
      <c r="G13" s="239" t="s">
        <v>4229</v>
      </c>
      <c r="H13" s="239" t="s">
        <v>374</v>
      </c>
      <c r="I13" s="239">
        <v>25</v>
      </c>
      <c r="K13" s="239">
        <v>12028219</v>
      </c>
      <c r="L13" s="239">
        <v>122630094</v>
      </c>
      <c r="M13" s="239">
        <v>9</v>
      </c>
      <c r="N13" s="239">
        <v>18</v>
      </c>
      <c r="O13" s="239">
        <v>2012</v>
      </c>
      <c r="P13" s="239" t="s">
        <v>391</v>
      </c>
      <c r="Q13" s="239">
        <v>14</v>
      </c>
      <c r="S13" s="239">
        <v>3</v>
      </c>
      <c r="T13" s="239">
        <v>0</v>
      </c>
      <c r="U13" s="239">
        <v>1</v>
      </c>
      <c r="V13" s="239">
        <v>7</v>
      </c>
      <c r="W13" s="239">
        <v>83</v>
      </c>
      <c r="X13" s="239">
        <v>2</v>
      </c>
      <c r="Y13" s="239">
        <v>1</v>
      </c>
      <c r="Z13" s="239">
        <v>99</v>
      </c>
      <c r="AB13" s="239">
        <v>99</v>
      </c>
      <c r="AC13" s="239">
        <v>98</v>
      </c>
      <c r="AD13" s="239" t="s">
        <v>4250</v>
      </c>
      <c r="AE13" s="239" t="s">
        <v>4251</v>
      </c>
      <c r="AF13" s="239" t="s">
        <v>2844</v>
      </c>
      <c r="AG13" s="239">
        <v>3</v>
      </c>
      <c r="AH13" s="239">
        <v>2</v>
      </c>
      <c r="AI13" s="239">
        <v>3</v>
      </c>
      <c r="AJ13" s="239">
        <v>3</v>
      </c>
      <c r="AK13" s="239">
        <v>21</v>
      </c>
      <c r="AL13" s="239">
        <v>74</v>
      </c>
      <c r="AM13" s="239" t="s">
        <v>384</v>
      </c>
      <c r="AN13" s="239">
        <v>99</v>
      </c>
      <c r="AO13" s="239">
        <v>72</v>
      </c>
      <c r="AS13" s="239">
        <v>7</v>
      </c>
      <c r="AT13" s="239">
        <v>98</v>
      </c>
      <c r="AU13" s="239">
        <v>55</v>
      </c>
      <c r="AV13" s="239">
        <v>11</v>
      </c>
      <c r="AW13" s="239">
        <v>21</v>
      </c>
      <c r="CT13" s="239">
        <v>439323</v>
      </c>
      <c r="CU13" s="239">
        <v>4951800</v>
      </c>
      <c r="CV13" s="239">
        <v>44.717006499999997</v>
      </c>
      <c r="CW13" s="239">
        <v>-93.766103299999997</v>
      </c>
      <c r="CX13" s="239" t="s">
        <v>379</v>
      </c>
      <c r="CY13" s="239" t="s">
        <v>4252</v>
      </c>
    </row>
    <row r="14" spans="1:103" x14ac:dyDescent="0.25">
      <c r="A14" s="239">
        <v>10852453</v>
      </c>
      <c r="B14" s="239">
        <v>4</v>
      </c>
      <c r="C14" s="239">
        <v>50</v>
      </c>
      <c r="D14" s="239">
        <v>13.977</v>
      </c>
      <c r="E14" s="239">
        <v>10</v>
      </c>
      <c r="G14" s="239" t="s">
        <v>4229</v>
      </c>
      <c r="H14" s="239" t="s">
        <v>374</v>
      </c>
      <c r="I14" s="239">
        <v>25</v>
      </c>
      <c r="K14" s="239">
        <v>13018135</v>
      </c>
      <c r="L14" s="239">
        <v>131710023</v>
      </c>
      <c r="M14" s="239">
        <v>6</v>
      </c>
      <c r="N14" s="239">
        <v>19</v>
      </c>
      <c r="O14" s="239">
        <v>2013</v>
      </c>
      <c r="P14" s="239" t="s">
        <v>375</v>
      </c>
      <c r="Q14" s="239">
        <v>6</v>
      </c>
      <c r="S14" s="239">
        <v>2</v>
      </c>
      <c r="T14" s="239">
        <v>0</v>
      </c>
      <c r="U14" s="239">
        <v>1</v>
      </c>
      <c r="V14" s="239">
        <v>8</v>
      </c>
      <c r="W14" s="239">
        <v>16</v>
      </c>
      <c r="X14" s="239">
        <v>2</v>
      </c>
      <c r="Y14" s="239">
        <v>2</v>
      </c>
      <c r="Z14" s="239">
        <v>2</v>
      </c>
      <c r="AA14" s="239">
        <v>2</v>
      </c>
      <c r="AB14" s="239">
        <v>1</v>
      </c>
      <c r="AC14" s="239">
        <v>98</v>
      </c>
      <c r="AD14" s="239" t="s">
        <v>2854</v>
      </c>
      <c r="AE14" s="239" t="s">
        <v>4253</v>
      </c>
      <c r="AF14" s="239" t="s">
        <v>2844</v>
      </c>
      <c r="AG14" s="239">
        <v>4</v>
      </c>
      <c r="AH14" s="239">
        <v>2</v>
      </c>
      <c r="AI14" s="239">
        <v>31</v>
      </c>
      <c r="AJ14" s="239">
        <v>4</v>
      </c>
      <c r="AK14" s="239">
        <v>21</v>
      </c>
      <c r="AL14" s="239">
        <v>45</v>
      </c>
      <c r="AM14" s="239" t="s">
        <v>374</v>
      </c>
      <c r="AN14" s="239">
        <v>5</v>
      </c>
      <c r="AO14" s="239">
        <v>1</v>
      </c>
      <c r="AP14" s="239">
        <v>1</v>
      </c>
      <c r="AS14" s="239">
        <v>7</v>
      </c>
      <c r="AT14" s="239">
        <v>98</v>
      </c>
      <c r="AU14" s="239">
        <v>55</v>
      </c>
      <c r="AV14" s="239">
        <v>11</v>
      </c>
      <c r="AW14" s="239">
        <v>20</v>
      </c>
      <c r="CT14" s="239">
        <v>439803</v>
      </c>
      <c r="CU14" s="239">
        <v>4951808</v>
      </c>
      <c r="CV14" s="239">
        <v>44.717125699999997</v>
      </c>
      <c r="CW14" s="239">
        <v>-93.760046799999998</v>
      </c>
      <c r="CX14" s="239" t="s">
        <v>379</v>
      </c>
      <c r="CY14" s="239" t="s">
        <v>4254</v>
      </c>
    </row>
    <row r="15" spans="1:103" x14ac:dyDescent="0.25">
      <c r="A15" s="239">
        <v>757477</v>
      </c>
      <c r="B15" s="239">
        <v>4</v>
      </c>
      <c r="C15" s="239">
        <v>50</v>
      </c>
      <c r="D15" s="239">
        <v>14.897</v>
      </c>
      <c r="E15" s="239">
        <v>10</v>
      </c>
      <c r="G15" s="239" t="s">
        <v>485</v>
      </c>
      <c r="H15" s="239" t="s">
        <v>374</v>
      </c>
      <c r="I15" s="239">
        <v>25</v>
      </c>
      <c r="K15" s="239">
        <v>19032193</v>
      </c>
      <c r="M15" s="239">
        <v>10</v>
      </c>
      <c r="N15" s="239">
        <v>26</v>
      </c>
      <c r="O15" s="239">
        <v>2019</v>
      </c>
      <c r="P15" s="239" t="s">
        <v>386</v>
      </c>
      <c r="Q15" s="239">
        <v>22</v>
      </c>
      <c r="R15" s="239">
        <v>98</v>
      </c>
      <c r="S15" s="239">
        <v>5</v>
      </c>
      <c r="T15" s="239">
        <v>0</v>
      </c>
      <c r="U15" s="239">
        <v>1</v>
      </c>
      <c r="W15" s="239">
        <v>16</v>
      </c>
      <c r="X15" s="239">
        <v>2</v>
      </c>
      <c r="Y15" s="239">
        <v>4</v>
      </c>
      <c r="Z15" s="239">
        <v>1</v>
      </c>
      <c r="AB15" s="239">
        <v>1</v>
      </c>
      <c r="AC15" s="239">
        <v>98</v>
      </c>
      <c r="AD15" s="239" t="s">
        <v>2843</v>
      </c>
      <c r="AF15" s="239" t="s">
        <v>2844</v>
      </c>
      <c r="AG15" s="239">
        <v>4</v>
      </c>
      <c r="AH15" s="239">
        <v>2</v>
      </c>
      <c r="AI15" s="239">
        <v>2</v>
      </c>
      <c r="AJ15" s="239">
        <v>4</v>
      </c>
      <c r="AK15" s="239">
        <v>21</v>
      </c>
      <c r="AL15" s="239">
        <v>42</v>
      </c>
      <c r="AM15" s="239" t="s">
        <v>374</v>
      </c>
      <c r="AN15" s="239">
        <v>5</v>
      </c>
      <c r="AO15" s="239">
        <v>1</v>
      </c>
      <c r="AS15" s="239">
        <v>12</v>
      </c>
      <c r="AT15" s="239">
        <v>9</v>
      </c>
      <c r="AU15" s="239">
        <v>55</v>
      </c>
      <c r="AV15" s="239">
        <v>11</v>
      </c>
      <c r="AW15" s="239">
        <v>21</v>
      </c>
      <c r="CT15" s="239">
        <v>441283.85390525701</v>
      </c>
      <c r="CU15" s="239">
        <v>4951818.5583335599</v>
      </c>
      <c r="CV15" s="239">
        <v>44.71734034</v>
      </c>
      <c r="CW15" s="239">
        <v>-93.741347959999999</v>
      </c>
      <c r="CX15" s="239" t="s">
        <v>379</v>
      </c>
      <c r="CY15" s="239" t="s">
        <v>4255</v>
      </c>
    </row>
    <row r="16" spans="1:103" x14ac:dyDescent="0.25">
      <c r="A16" s="239">
        <v>468777</v>
      </c>
      <c r="B16" s="239">
        <v>4</v>
      </c>
      <c r="C16" s="239">
        <v>50</v>
      </c>
      <c r="D16" s="239">
        <v>15.442</v>
      </c>
      <c r="E16" s="239">
        <v>10</v>
      </c>
      <c r="G16" s="239" t="s">
        <v>485</v>
      </c>
      <c r="H16" s="239" t="s">
        <v>374</v>
      </c>
      <c r="I16" s="239">
        <v>25</v>
      </c>
      <c r="K16" s="239">
        <v>17019327</v>
      </c>
      <c r="M16" s="239">
        <v>6</v>
      </c>
      <c r="N16" s="239">
        <v>10</v>
      </c>
      <c r="O16" s="239">
        <v>2017</v>
      </c>
      <c r="P16" s="239" t="s">
        <v>386</v>
      </c>
      <c r="Q16" s="239">
        <v>10</v>
      </c>
      <c r="S16" s="239">
        <v>5</v>
      </c>
      <c r="T16" s="239">
        <v>0</v>
      </c>
      <c r="U16" s="239">
        <v>1</v>
      </c>
      <c r="W16" s="239">
        <v>89</v>
      </c>
      <c r="X16" s="239">
        <v>2</v>
      </c>
      <c r="Y16" s="239">
        <v>1</v>
      </c>
      <c r="Z16" s="239">
        <v>8</v>
      </c>
      <c r="AB16" s="239">
        <v>1</v>
      </c>
      <c r="AC16" s="239">
        <v>98</v>
      </c>
      <c r="AD16" s="239" t="s">
        <v>2843</v>
      </c>
      <c r="AF16" s="239" t="s">
        <v>2844</v>
      </c>
      <c r="AG16" s="239">
        <v>4</v>
      </c>
      <c r="AH16" s="239">
        <v>2</v>
      </c>
      <c r="AI16" s="239">
        <v>4</v>
      </c>
      <c r="AJ16" s="239">
        <v>4</v>
      </c>
      <c r="AK16" s="239">
        <v>21</v>
      </c>
      <c r="AL16" s="239">
        <v>51</v>
      </c>
      <c r="AM16" s="239" t="s">
        <v>374</v>
      </c>
      <c r="AN16" s="239">
        <v>5</v>
      </c>
      <c r="AO16" s="239">
        <v>70</v>
      </c>
      <c r="AP16" s="239">
        <v>90</v>
      </c>
      <c r="AS16" s="239">
        <v>12</v>
      </c>
      <c r="AT16" s="239">
        <v>9</v>
      </c>
      <c r="AU16" s="239">
        <v>55</v>
      </c>
      <c r="AV16" s="239">
        <v>11</v>
      </c>
      <c r="AW16" s="239">
        <v>21</v>
      </c>
      <c r="CT16" s="239">
        <v>442160.80393599201</v>
      </c>
      <c r="CU16" s="239">
        <v>4951823.27459489</v>
      </c>
      <c r="CV16" s="239">
        <v>44.71745413</v>
      </c>
      <c r="CW16" s="239">
        <v>-93.730277060000006</v>
      </c>
      <c r="CX16" s="239" t="s">
        <v>379</v>
      </c>
      <c r="CY16" s="239" t="s">
        <v>4256</v>
      </c>
    </row>
    <row r="17" spans="1:103" x14ac:dyDescent="0.25">
      <c r="A17" s="239">
        <v>10937146</v>
      </c>
      <c r="B17" s="239">
        <v>4</v>
      </c>
      <c r="C17" s="239">
        <v>50</v>
      </c>
      <c r="D17" s="239">
        <v>15.71</v>
      </c>
      <c r="E17" s="239">
        <v>10</v>
      </c>
      <c r="G17" s="239" t="s">
        <v>4229</v>
      </c>
      <c r="H17" s="239" t="s">
        <v>374</v>
      </c>
      <c r="I17" s="239">
        <v>25</v>
      </c>
      <c r="K17" s="239">
        <v>14028800</v>
      </c>
      <c r="L17" s="239">
        <v>142470127</v>
      </c>
      <c r="M17" s="239">
        <v>9</v>
      </c>
      <c r="N17" s="239">
        <v>4</v>
      </c>
      <c r="O17" s="239">
        <v>2014</v>
      </c>
      <c r="P17" s="239" t="s">
        <v>416</v>
      </c>
      <c r="Q17" s="239">
        <v>9</v>
      </c>
      <c r="S17" s="239">
        <v>4</v>
      </c>
      <c r="T17" s="239">
        <v>0</v>
      </c>
      <c r="U17" s="239">
        <v>1</v>
      </c>
      <c r="V17" s="239">
        <v>7</v>
      </c>
      <c r="W17" s="239">
        <v>83</v>
      </c>
      <c r="X17" s="239">
        <v>2</v>
      </c>
      <c r="Y17" s="239">
        <v>1</v>
      </c>
      <c r="Z17" s="239">
        <v>1</v>
      </c>
      <c r="AB17" s="239">
        <v>1</v>
      </c>
      <c r="AC17" s="239">
        <v>98</v>
      </c>
      <c r="AD17" s="239" t="s">
        <v>2861</v>
      </c>
      <c r="AE17" s="239" t="s">
        <v>2231</v>
      </c>
      <c r="AF17" s="239" t="s">
        <v>2844</v>
      </c>
      <c r="AG17" s="239">
        <v>3</v>
      </c>
      <c r="AH17" s="239">
        <v>2</v>
      </c>
      <c r="AI17" s="239">
        <v>4</v>
      </c>
      <c r="AJ17" s="239">
        <v>4</v>
      </c>
      <c r="AK17" s="239">
        <v>21</v>
      </c>
      <c r="AL17" s="239">
        <v>20</v>
      </c>
      <c r="AM17" s="239" t="s">
        <v>374</v>
      </c>
      <c r="AN17" s="239">
        <v>5</v>
      </c>
      <c r="AO17" s="239">
        <v>72</v>
      </c>
      <c r="AS17" s="239">
        <v>7</v>
      </c>
      <c r="AT17" s="239">
        <v>98</v>
      </c>
      <c r="AU17" s="239">
        <v>55</v>
      </c>
      <c r="AV17" s="239">
        <v>11</v>
      </c>
      <c r="AW17" s="239">
        <v>21</v>
      </c>
      <c r="CT17" s="239">
        <v>442591</v>
      </c>
      <c r="CU17" s="239">
        <v>4951818</v>
      </c>
      <c r="CV17" s="239">
        <v>44.717441299999997</v>
      </c>
      <c r="CW17" s="239">
        <v>-93.724839700000004</v>
      </c>
      <c r="CX17" s="239" t="s">
        <v>379</v>
      </c>
      <c r="CY17" s="239" t="s">
        <v>4257</v>
      </c>
    </row>
    <row r="18" spans="1:103" x14ac:dyDescent="0.25">
      <c r="A18" s="239">
        <v>10939054</v>
      </c>
      <c r="B18" s="239">
        <v>4</v>
      </c>
      <c r="C18" s="239">
        <v>50</v>
      </c>
      <c r="D18" s="239">
        <v>15.971</v>
      </c>
      <c r="E18" s="239">
        <v>10</v>
      </c>
      <c r="G18" s="239" t="s">
        <v>4229</v>
      </c>
      <c r="H18" s="239" t="s">
        <v>374</v>
      </c>
      <c r="I18" s="239">
        <v>25</v>
      </c>
      <c r="K18" s="239">
        <v>14037853</v>
      </c>
      <c r="L18" s="239">
        <v>143280372</v>
      </c>
      <c r="M18" s="239">
        <v>11</v>
      </c>
      <c r="N18" s="239">
        <v>24</v>
      </c>
      <c r="O18" s="239">
        <v>2014</v>
      </c>
      <c r="P18" s="239" t="s">
        <v>381</v>
      </c>
      <c r="Q18" s="239">
        <v>6</v>
      </c>
      <c r="S18" s="239">
        <v>4</v>
      </c>
      <c r="T18" s="239">
        <v>0</v>
      </c>
      <c r="U18" s="239">
        <v>1</v>
      </c>
      <c r="V18" s="239">
        <v>4</v>
      </c>
      <c r="W18" s="239">
        <v>69</v>
      </c>
      <c r="X18" s="239">
        <v>2</v>
      </c>
      <c r="Y18" s="239">
        <v>6</v>
      </c>
      <c r="Z18" s="239">
        <v>5</v>
      </c>
      <c r="AA18" s="239">
        <v>7</v>
      </c>
      <c r="AB18" s="239">
        <v>5</v>
      </c>
      <c r="AC18" s="239">
        <v>98</v>
      </c>
      <c r="AD18" s="239" t="s">
        <v>4258</v>
      </c>
      <c r="AE18" s="239" t="s">
        <v>4258</v>
      </c>
      <c r="AF18" s="239" t="s">
        <v>2844</v>
      </c>
      <c r="AG18" s="239">
        <v>3</v>
      </c>
      <c r="AH18" s="239">
        <v>2</v>
      </c>
      <c r="AI18" s="239">
        <v>2</v>
      </c>
      <c r="AJ18" s="239">
        <v>3</v>
      </c>
      <c r="AK18" s="239">
        <v>21</v>
      </c>
      <c r="AL18" s="239">
        <v>34</v>
      </c>
      <c r="AM18" s="239" t="s">
        <v>374</v>
      </c>
      <c r="AN18" s="239">
        <v>5</v>
      </c>
      <c r="AS18" s="239">
        <v>7</v>
      </c>
      <c r="AT18" s="239">
        <v>98</v>
      </c>
      <c r="AU18" s="239">
        <v>55</v>
      </c>
      <c r="AV18" s="239">
        <v>11</v>
      </c>
      <c r="AW18" s="239">
        <v>22</v>
      </c>
      <c r="CT18" s="239">
        <v>443011</v>
      </c>
      <c r="CU18" s="239">
        <v>4951819</v>
      </c>
      <c r="CV18" s="239">
        <v>44.717486700000002</v>
      </c>
      <c r="CW18" s="239">
        <v>-93.719544999999997</v>
      </c>
      <c r="CX18" s="239" t="s">
        <v>379</v>
      </c>
      <c r="CY18" s="239" t="s">
        <v>4259</v>
      </c>
    </row>
    <row r="19" spans="1:103" x14ac:dyDescent="0.25">
      <c r="A19" s="239">
        <v>10703957</v>
      </c>
      <c r="B19" s="239">
        <v>4</v>
      </c>
      <c r="C19" s="239">
        <v>50</v>
      </c>
      <c r="D19" s="239">
        <v>16.164000000000001</v>
      </c>
      <c r="E19" s="239">
        <v>10</v>
      </c>
      <c r="G19" s="239" t="s">
        <v>4229</v>
      </c>
      <c r="H19" s="239" t="s">
        <v>374</v>
      </c>
      <c r="I19" s="239">
        <v>25</v>
      </c>
      <c r="K19" s="239">
        <v>11033150</v>
      </c>
      <c r="L19" s="239">
        <v>112880129</v>
      </c>
      <c r="M19" s="239">
        <v>10</v>
      </c>
      <c r="N19" s="239">
        <v>15</v>
      </c>
      <c r="O19" s="239">
        <v>2011</v>
      </c>
      <c r="P19" s="239" t="s">
        <v>386</v>
      </c>
      <c r="Q19" s="239">
        <v>11</v>
      </c>
      <c r="S19" s="239">
        <v>5</v>
      </c>
      <c r="T19" s="239">
        <v>0</v>
      </c>
      <c r="U19" s="239">
        <v>1</v>
      </c>
      <c r="V19" s="239">
        <v>7</v>
      </c>
      <c r="W19" s="239">
        <v>45</v>
      </c>
      <c r="X19" s="239">
        <v>2</v>
      </c>
      <c r="Y19" s="239">
        <v>1</v>
      </c>
      <c r="Z19" s="239">
        <v>1</v>
      </c>
      <c r="AB19" s="239">
        <v>1</v>
      </c>
      <c r="AC19" s="239">
        <v>98</v>
      </c>
      <c r="AD19" s="239">
        <v>50</v>
      </c>
      <c r="AE19" s="239" t="s">
        <v>4260</v>
      </c>
      <c r="AF19" s="239" t="s">
        <v>2844</v>
      </c>
      <c r="AG19" s="239">
        <v>3</v>
      </c>
      <c r="AH19" s="239">
        <v>2</v>
      </c>
      <c r="AI19" s="239">
        <v>41</v>
      </c>
      <c r="AJ19" s="239">
        <v>4</v>
      </c>
      <c r="AK19" s="239">
        <v>21</v>
      </c>
      <c r="AL19" s="239">
        <v>53</v>
      </c>
      <c r="AM19" s="239" t="s">
        <v>374</v>
      </c>
      <c r="AN19" s="239">
        <v>5</v>
      </c>
      <c r="AS19" s="239">
        <v>7</v>
      </c>
      <c r="AT19" s="239">
        <v>98</v>
      </c>
      <c r="AU19" s="239">
        <v>50</v>
      </c>
      <c r="AV19" s="239">
        <v>11</v>
      </c>
      <c r="AW19" s="239">
        <v>21</v>
      </c>
      <c r="CT19" s="239">
        <v>443322</v>
      </c>
      <c r="CU19" s="239">
        <v>4951820</v>
      </c>
      <c r="CV19" s="239">
        <v>44.717520299999997</v>
      </c>
      <c r="CW19" s="239">
        <v>-93.715611699999997</v>
      </c>
      <c r="CX19" s="239" t="s">
        <v>379</v>
      </c>
      <c r="CY19" s="239" t="s">
        <v>4261</v>
      </c>
    </row>
    <row r="20" spans="1:103" x14ac:dyDescent="0.25">
      <c r="A20" s="239">
        <v>10778430</v>
      </c>
      <c r="B20" s="239">
        <v>4</v>
      </c>
      <c r="C20" s="239">
        <v>50</v>
      </c>
      <c r="D20" s="239">
        <v>16.201000000000001</v>
      </c>
      <c r="E20" s="239">
        <v>10</v>
      </c>
      <c r="G20" s="239" t="s">
        <v>4229</v>
      </c>
      <c r="H20" s="239" t="s">
        <v>374</v>
      </c>
      <c r="I20" s="239">
        <v>25</v>
      </c>
      <c r="K20" s="239">
        <v>12018393</v>
      </c>
      <c r="L20" s="239">
        <v>121760105</v>
      </c>
      <c r="M20" s="239">
        <v>6</v>
      </c>
      <c r="N20" s="239">
        <v>24</v>
      </c>
      <c r="O20" s="239">
        <v>2012</v>
      </c>
      <c r="P20" s="239" t="s">
        <v>389</v>
      </c>
      <c r="Q20" s="239">
        <v>16</v>
      </c>
      <c r="S20" s="239">
        <v>4</v>
      </c>
      <c r="T20" s="239">
        <v>0</v>
      </c>
      <c r="U20" s="239">
        <v>1</v>
      </c>
      <c r="V20" s="239">
        <v>8</v>
      </c>
      <c r="W20" s="239">
        <v>69</v>
      </c>
      <c r="X20" s="239">
        <v>3</v>
      </c>
      <c r="Y20" s="239">
        <v>1</v>
      </c>
      <c r="Z20" s="239">
        <v>2</v>
      </c>
      <c r="AB20" s="239">
        <v>1</v>
      </c>
      <c r="AC20" s="239">
        <v>98</v>
      </c>
      <c r="AD20" s="239">
        <v>50</v>
      </c>
      <c r="AE20" s="239" t="s">
        <v>4260</v>
      </c>
      <c r="AF20" s="239" t="s">
        <v>2844</v>
      </c>
      <c r="AG20" s="239">
        <v>3</v>
      </c>
      <c r="AH20" s="239">
        <v>2</v>
      </c>
      <c r="AI20" s="239">
        <v>2</v>
      </c>
      <c r="AJ20" s="239">
        <v>4</v>
      </c>
      <c r="AK20" s="239">
        <v>21</v>
      </c>
      <c r="AL20" s="239">
        <v>18</v>
      </c>
      <c r="AM20" s="239" t="s">
        <v>374</v>
      </c>
      <c r="AN20" s="239">
        <v>5</v>
      </c>
      <c r="AO20" s="239">
        <v>15</v>
      </c>
      <c r="AP20" s="239">
        <v>21</v>
      </c>
      <c r="AS20" s="239">
        <v>7</v>
      </c>
      <c r="AT20" s="239">
        <v>98</v>
      </c>
      <c r="AU20" s="239">
        <v>55</v>
      </c>
      <c r="AV20" s="239">
        <v>10</v>
      </c>
      <c r="AW20" s="239">
        <v>22</v>
      </c>
      <c r="CT20" s="239">
        <v>443382</v>
      </c>
      <c r="CU20" s="239">
        <v>4951820</v>
      </c>
      <c r="CV20" s="239">
        <v>44.717526700000001</v>
      </c>
      <c r="CW20" s="239">
        <v>-93.714853599999998</v>
      </c>
      <c r="CX20" s="239" t="s">
        <v>379</v>
      </c>
      <c r="CY20" s="239" t="s">
        <v>4262</v>
      </c>
    </row>
    <row r="21" spans="1:103" x14ac:dyDescent="0.25">
      <c r="A21" s="239">
        <v>404328</v>
      </c>
      <c r="B21" s="239">
        <v>4</v>
      </c>
      <c r="C21" s="239">
        <v>50</v>
      </c>
      <c r="D21" s="239">
        <v>16.265999999999998</v>
      </c>
      <c r="E21" s="239">
        <v>10</v>
      </c>
      <c r="G21" s="239" t="s">
        <v>4263</v>
      </c>
      <c r="H21" s="239" t="s">
        <v>374</v>
      </c>
      <c r="I21" s="239">
        <v>25</v>
      </c>
      <c r="K21" s="239">
        <v>16042233</v>
      </c>
      <c r="M21" s="239">
        <v>12</v>
      </c>
      <c r="N21" s="239">
        <v>15</v>
      </c>
      <c r="O21" s="239">
        <v>2016</v>
      </c>
      <c r="P21" s="239" t="s">
        <v>416</v>
      </c>
      <c r="Q21" s="239">
        <v>18</v>
      </c>
      <c r="S21" s="239">
        <v>5</v>
      </c>
      <c r="T21" s="239">
        <v>0</v>
      </c>
      <c r="U21" s="239">
        <v>1</v>
      </c>
      <c r="W21" s="239">
        <v>16</v>
      </c>
      <c r="X21" s="239">
        <v>2</v>
      </c>
      <c r="Y21" s="239">
        <v>6</v>
      </c>
      <c r="Z21" s="239">
        <v>2</v>
      </c>
      <c r="AB21" s="239">
        <v>5</v>
      </c>
      <c r="AC21" s="239">
        <v>98</v>
      </c>
      <c r="AD21" s="239" t="s">
        <v>2843</v>
      </c>
      <c r="AF21" s="239" t="s">
        <v>2844</v>
      </c>
      <c r="AG21" s="239">
        <v>4</v>
      </c>
      <c r="AH21" s="239">
        <v>2</v>
      </c>
      <c r="AI21" s="239">
        <v>2</v>
      </c>
      <c r="AJ21" s="239">
        <v>3</v>
      </c>
      <c r="AK21" s="239">
        <v>21</v>
      </c>
      <c r="AL21" s="239">
        <v>70</v>
      </c>
      <c r="AM21" s="239" t="s">
        <v>374</v>
      </c>
      <c r="AN21" s="239">
        <v>5</v>
      </c>
      <c r="AO21" s="239">
        <v>1</v>
      </c>
      <c r="AS21" s="239">
        <v>12</v>
      </c>
      <c r="AT21" s="239">
        <v>9</v>
      </c>
      <c r="AU21" s="239">
        <v>55</v>
      </c>
      <c r="AV21" s="239">
        <v>11</v>
      </c>
      <c r="AW21" s="239">
        <v>21</v>
      </c>
      <c r="CT21" s="239">
        <v>443486.16259124101</v>
      </c>
      <c r="CU21" s="239">
        <v>4951818.1611191798</v>
      </c>
      <c r="CV21" s="239">
        <v>44.717513869999998</v>
      </c>
      <c r="CW21" s="239">
        <v>-93.71354384</v>
      </c>
      <c r="CX21" s="239" t="s">
        <v>379</v>
      </c>
      <c r="CY21" s="239" t="s">
        <v>4264</v>
      </c>
    </row>
    <row r="22" spans="1:103" x14ac:dyDescent="0.25">
      <c r="A22" s="239">
        <v>675551</v>
      </c>
      <c r="B22" s="239">
        <v>4</v>
      </c>
      <c r="C22" s="239">
        <v>50</v>
      </c>
      <c r="D22" s="239">
        <v>16.324000000000002</v>
      </c>
      <c r="E22" s="239">
        <v>10</v>
      </c>
      <c r="G22" s="239" t="s">
        <v>485</v>
      </c>
      <c r="H22" s="239" t="s">
        <v>374</v>
      </c>
      <c r="I22" s="239">
        <v>25</v>
      </c>
      <c r="K22" s="239">
        <v>19001098</v>
      </c>
      <c r="M22" s="239">
        <v>1</v>
      </c>
      <c r="N22" s="239">
        <v>11</v>
      </c>
      <c r="O22" s="239">
        <v>2019</v>
      </c>
      <c r="P22" s="239" t="s">
        <v>383</v>
      </c>
      <c r="Q22" s="239">
        <v>23</v>
      </c>
      <c r="S22" s="239">
        <v>5</v>
      </c>
      <c r="T22" s="239">
        <v>0</v>
      </c>
      <c r="U22" s="239">
        <v>1</v>
      </c>
      <c r="W22" s="239">
        <v>48</v>
      </c>
      <c r="X22" s="239">
        <v>2</v>
      </c>
      <c r="Y22" s="239">
        <v>6</v>
      </c>
      <c r="Z22" s="239">
        <v>1</v>
      </c>
      <c r="AB22" s="239">
        <v>1</v>
      </c>
      <c r="AC22" s="239">
        <v>98</v>
      </c>
      <c r="AD22" s="239" t="s">
        <v>2843</v>
      </c>
      <c r="AF22" s="239" t="s">
        <v>2844</v>
      </c>
      <c r="AG22" s="239">
        <v>3</v>
      </c>
      <c r="AH22" s="239">
        <v>2</v>
      </c>
      <c r="AI22" s="239">
        <v>4</v>
      </c>
      <c r="AJ22" s="239">
        <v>3</v>
      </c>
      <c r="AK22" s="239">
        <v>21</v>
      </c>
      <c r="AL22" s="239">
        <v>36</v>
      </c>
      <c r="AM22" s="239" t="s">
        <v>384</v>
      </c>
      <c r="AN22" s="239">
        <v>5</v>
      </c>
      <c r="AO22" s="239">
        <v>1</v>
      </c>
      <c r="AS22" s="239">
        <v>12</v>
      </c>
      <c r="AT22" s="239">
        <v>98</v>
      </c>
      <c r="AU22" s="239">
        <v>55</v>
      </c>
      <c r="AV22" s="239">
        <v>12</v>
      </c>
      <c r="AW22" s="239">
        <v>24</v>
      </c>
      <c r="CT22" s="239">
        <v>443577.75388904399</v>
      </c>
      <c r="CU22" s="239">
        <v>4951845.2365534501</v>
      </c>
      <c r="CV22" s="239">
        <v>44.717764809999998</v>
      </c>
      <c r="CW22" s="239">
        <v>-93.712390490000004</v>
      </c>
      <c r="CX22" s="239" t="s">
        <v>379</v>
      </c>
      <c r="CY22" s="239" t="s">
        <v>4265</v>
      </c>
    </row>
    <row r="23" spans="1:103" x14ac:dyDescent="0.25">
      <c r="A23" s="239">
        <v>10697009</v>
      </c>
      <c r="B23" s="239">
        <v>4</v>
      </c>
      <c r="C23" s="239">
        <v>50</v>
      </c>
      <c r="D23" s="239">
        <v>17.041</v>
      </c>
      <c r="E23" s="239">
        <v>10</v>
      </c>
      <c r="G23" s="239" t="s">
        <v>4229</v>
      </c>
      <c r="H23" s="239" t="s">
        <v>374</v>
      </c>
      <c r="I23" s="239">
        <v>25</v>
      </c>
      <c r="K23" s="239">
        <v>11002090</v>
      </c>
      <c r="L23" s="239">
        <v>110220099</v>
      </c>
      <c r="M23" s="239">
        <v>1</v>
      </c>
      <c r="N23" s="239">
        <v>22</v>
      </c>
      <c r="O23" s="239">
        <v>2011</v>
      </c>
      <c r="P23" s="239" t="s">
        <v>386</v>
      </c>
      <c r="Q23" s="239">
        <v>6</v>
      </c>
      <c r="S23" s="239">
        <v>4</v>
      </c>
      <c r="T23" s="239">
        <v>0</v>
      </c>
      <c r="U23" s="239">
        <v>1</v>
      </c>
      <c r="V23" s="239">
        <v>7</v>
      </c>
      <c r="W23" s="239">
        <v>83</v>
      </c>
      <c r="X23" s="239">
        <v>2</v>
      </c>
      <c r="Y23" s="239">
        <v>2</v>
      </c>
      <c r="Z23" s="239">
        <v>2</v>
      </c>
      <c r="AA23" s="239">
        <v>4</v>
      </c>
      <c r="AB23" s="239">
        <v>5</v>
      </c>
      <c r="AC23" s="239">
        <v>98</v>
      </c>
      <c r="AD23" s="239" t="s">
        <v>2861</v>
      </c>
      <c r="AE23" s="239" t="s">
        <v>4266</v>
      </c>
      <c r="AF23" s="239" t="s">
        <v>2844</v>
      </c>
      <c r="AG23" s="239">
        <v>3</v>
      </c>
      <c r="AH23" s="239">
        <v>2</v>
      </c>
      <c r="AI23" s="239">
        <v>2</v>
      </c>
      <c r="AJ23" s="239">
        <v>4</v>
      </c>
      <c r="AK23" s="239">
        <v>21</v>
      </c>
      <c r="AL23" s="239">
        <v>20</v>
      </c>
      <c r="AM23" s="239" t="s">
        <v>374</v>
      </c>
      <c r="AN23" s="239">
        <v>5</v>
      </c>
      <c r="AO23" s="239">
        <v>3</v>
      </c>
      <c r="AS23" s="239">
        <v>7</v>
      </c>
      <c r="AT23" s="239">
        <v>98</v>
      </c>
      <c r="AU23" s="239">
        <v>55</v>
      </c>
      <c r="AV23" s="239">
        <v>10</v>
      </c>
      <c r="AW23" s="239">
        <v>25</v>
      </c>
      <c r="CT23" s="239">
        <v>444683</v>
      </c>
      <c r="CU23" s="239">
        <v>4951844</v>
      </c>
      <c r="CV23" s="239">
        <v>44.717839099999999</v>
      </c>
      <c r="CW23" s="239">
        <v>-93.698439699999994</v>
      </c>
      <c r="CX23" s="239" t="s">
        <v>379</v>
      </c>
      <c r="CY23" s="239" t="s">
        <v>4267</v>
      </c>
    </row>
    <row r="24" spans="1:103" x14ac:dyDescent="0.25">
      <c r="A24" s="239">
        <v>10778056</v>
      </c>
      <c r="B24" s="239">
        <v>4</v>
      </c>
      <c r="C24" s="239">
        <v>50</v>
      </c>
      <c r="D24" s="239">
        <v>17.041</v>
      </c>
      <c r="E24" s="239">
        <v>10</v>
      </c>
      <c r="G24" s="239" t="s">
        <v>4229</v>
      </c>
      <c r="H24" s="239" t="s">
        <v>374</v>
      </c>
      <c r="I24" s="239">
        <v>25</v>
      </c>
      <c r="K24" s="239">
        <v>12016344</v>
      </c>
      <c r="L24" s="239">
        <v>121590082</v>
      </c>
      <c r="M24" s="239">
        <v>6</v>
      </c>
      <c r="N24" s="239">
        <v>7</v>
      </c>
      <c r="O24" s="239">
        <v>2012</v>
      </c>
      <c r="P24" s="239" t="s">
        <v>416</v>
      </c>
      <c r="Q24" s="239">
        <v>6</v>
      </c>
      <c r="S24" s="239">
        <v>3</v>
      </c>
      <c r="T24" s="239">
        <v>0</v>
      </c>
      <c r="U24" s="239">
        <v>1</v>
      </c>
      <c r="V24" s="239">
        <v>7</v>
      </c>
      <c r="W24" s="239">
        <v>45</v>
      </c>
      <c r="X24" s="239">
        <v>4</v>
      </c>
      <c r="Y24" s="239">
        <v>2</v>
      </c>
      <c r="Z24" s="239">
        <v>2</v>
      </c>
      <c r="AB24" s="239">
        <v>1</v>
      </c>
      <c r="AC24" s="239">
        <v>98</v>
      </c>
      <c r="AD24" s="239">
        <v>50</v>
      </c>
      <c r="AE24" s="239" t="s">
        <v>4268</v>
      </c>
      <c r="AF24" s="239" t="s">
        <v>2844</v>
      </c>
      <c r="AG24" s="239">
        <v>3</v>
      </c>
      <c r="AH24" s="239">
        <v>2</v>
      </c>
      <c r="AI24" s="239">
        <v>2</v>
      </c>
      <c r="AJ24" s="239">
        <v>4</v>
      </c>
      <c r="AK24" s="239">
        <v>21</v>
      </c>
      <c r="AL24" s="239">
        <v>20</v>
      </c>
      <c r="AM24" s="239" t="s">
        <v>374</v>
      </c>
      <c r="AN24" s="239">
        <v>5</v>
      </c>
      <c r="AO24" s="239">
        <v>15</v>
      </c>
      <c r="AP24" s="239">
        <v>21</v>
      </c>
      <c r="AS24" s="239">
        <v>7</v>
      </c>
      <c r="AT24" s="239">
        <v>98</v>
      </c>
      <c r="AU24" s="239">
        <v>55</v>
      </c>
      <c r="AV24" s="239">
        <v>10</v>
      </c>
      <c r="AW24" s="239">
        <v>20</v>
      </c>
      <c r="CT24" s="239">
        <v>444683</v>
      </c>
      <c r="CU24" s="239">
        <v>4951844</v>
      </c>
      <c r="CV24" s="239">
        <v>44.717839099999999</v>
      </c>
      <c r="CW24" s="239">
        <v>-93.698439699999994</v>
      </c>
      <c r="CX24" s="239" t="s">
        <v>379</v>
      </c>
      <c r="CY24" s="239" t="s">
        <v>4269</v>
      </c>
    </row>
    <row r="25" spans="1:103" x14ac:dyDescent="0.25">
      <c r="A25" s="239">
        <v>452254</v>
      </c>
      <c r="B25" s="239">
        <v>4</v>
      </c>
      <c r="C25" s="239">
        <v>50</v>
      </c>
      <c r="D25" s="239">
        <v>17.867999999999999</v>
      </c>
      <c r="E25" s="239">
        <v>10</v>
      </c>
      <c r="G25" s="239" t="s">
        <v>4263</v>
      </c>
      <c r="H25" s="239" t="s">
        <v>374</v>
      </c>
      <c r="I25" s="239">
        <v>25</v>
      </c>
      <c r="K25" s="239">
        <v>17015972</v>
      </c>
      <c r="M25" s="239">
        <v>5</v>
      </c>
      <c r="N25" s="239">
        <v>15</v>
      </c>
      <c r="O25" s="239">
        <v>2017</v>
      </c>
      <c r="P25" s="239" t="s">
        <v>381</v>
      </c>
      <c r="Q25" s="239">
        <v>5</v>
      </c>
      <c r="R25" s="239" t="s">
        <v>393</v>
      </c>
      <c r="S25" s="239">
        <v>3</v>
      </c>
      <c r="T25" s="239">
        <v>0</v>
      </c>
      <c r="U25" s="239">
        <v>2</v>
      </c>
      <c r="V25" s="239">
        <v>5</v>
      </c>
      <c r="W25" s="239">
        <v>10</v>
      </c>
      <c r="X25" s="239">
        <v>3</v>
      </c>
      <c r="Y25" s="239">
        <v>2</v>
      </c>
      <c r="Z25" s="239">
        <v>2</v>
      </c>
      <c r="AB25" s="239">
        <v>1</v>
      </c>
      <c r="AC25" s="239">
        <v>98</v>
      </c>
      <c r="AD25" s="239" t="s">
        <v>2843</v>
      </c>
      <c r="AE25" s="239" t="s">
        <v>4237</v>
      </c>
      <c r="AF25" s="239" t="s">
        <v>2844</v>
      </c>
      <c r="AG25" s="239">
        <v>10</v>
      </c>
      <c r="AH25" s="239">
        <v>2</v>
      </c>
      <c r="AI25" s="239">
        <v>3</v>
      </c>
      <c r="AJ25" s="239">
        <v>3</v>
      </c>
      <c r="AK25" s="239">
        <v>34</v>
      </c>
      <c r="AL25" s="239">
        <v>36</v>
      </c>
      <c r="AM25" s="239" t="s">
        <v>374</v>
      </c>
      <c r="AN25" s="239">
        <v>5</v>
      </c>
      <c r="AO25" s="239">
        <v>2</v>
      </c>
      <c r="AS25" s="239">
        <v>12</v>
      </c>
      <c r="AT25" s="239">
        <v>23</v>
      </c>
      <c r="AU25" s="239">
        <v>35</v>
      </c>
      <c r="AV25" s="239">
        <v>11</v>
      </c>
      <c r="AW25" s="239">
        <v>21</v>
      </c>
      <c r="AX25" s="239">
        <v>2</v>
      </c>
      <c r="AY25" s="239">
        <v>2</v>
      </c>
      <c r="AZ25" s="239">
        <v>1</v>
      </c>
      <c r="BA25" s="239">
        <v>21</v>
      </c>
      <c r="BB25" s="239">
        <v>49</v>
      </c>
      <c r="BC25" s="239" t="s">
        <v>384</v>
      </c>
      <c r="BD25" s="239">
        <v>5</v>
      </c>
      <c r="BE25" s="239">
        <v>1</v>
      </c>
      <c r="BI25" s="239">
        <v>12</v>
      </c>
      <c r="BJ25" s="239">
        <v>9</v>
      </c>
      <c r="BK25" s="239">
        <v>35</v>
      </c>
      <c r="BL25" s="239">
        <v>11</v>
      </c>
      <c r="BM25" s="239">
        <v>23</v>
      </c>
      <c r="CT25" s="239">
        <v>446012.93847812602</v>
      </c>
      <c r="CU25" s="239">
        <v>4951831.3910390101</v>
      </c>
      <c r="CV25" s="239">
        <v>44.717827829999997</v>
      </c>
      <c r="CW25" s="239">
        <v>-93.681644460000001</v>
      </c>
      <c r="CX25" s="239" t="s">
        <v>379</v>
      </c>
      <c r="CY25" s="239" t="s">
        <v>4270</v>
      </c>
    </row>
    <row r="26" spans="1:103" x14ac:dyDescent="0.25">
      <c r="A26" s="239">
        <v>10776040</v>
      </c>
      <c r="B26" s="239">
        <v>4</v>
      </c>
      <c r="C26" s="239">
        <v>50</v>
      </c>
      <c r="D26" s="239">
        <v>17.867999999999999</v>
      </c>
      <c r="E26" s="239">
        <v>10</v>
      </c>
      <c r="G26" s="239" t="s">
        <v>4229</v>
      </c>
      <c r="H26" s="239" t="s">
        <v>374</v>
      </c>
      <c r="I26" s="239">
        <v>25</v>
      </c>
      <c r="L26" s="239">
        <v>120650100</v>
      </c>
      <c r="M26" s="239">
        <v>1</v>
      </c>
      <c r="N26" s="239">
        <v>26</v>
      </c>
      <c r="O26" s="239">
        <v>2012</v>
      </c>
      <c r="P26" s="239" t="s">
        <v>416</v>
      </c>
      <c r="Q26" s="239">
        <v>6</v>
      </c>
      <c r="S26" s="239">
        <v>5</v>
      </c>
      <c r="T26" s="239">
        <v>0</v>
      </c>
      <c r="U26" s="239">
        <v>1</v>
      </c>
      <c r="W26" s="239">
        <v>16</v>
      </c>
      <c r="AB26" s="239">
        <v>2</v>
      </c>
      <c r="AC26" s="239">
        <v>98</v>
      </c>
      <c r="AF26" s="239" t="s">
        <v>2844</v>
      </c>
      <c r="AG26" s="239">
        <v>4</v>
      </c>
      <c r="AH26" s="239">
        <v>2</v>
      </c>
      <c r="AI26" s="239">
        <v>11</v>
      </c>
      <c r="AK26" s="239">
        <v>21</v>
      </c>
      <c r="AL26" s="239">
        <v>64</v>
      </c>
      <c r="AM26" s="239" t="s">
        <v>374</v>
      </c>
      <c r="CT26" s="239">
        <v>446012</v>
      </c>
      <c r="CU26" s="239">
        <v>4951831</v>
      </c>
      <c r="CV26" s="239">
        <v>44.717828799999999</v>
      </c>
      <c r="CW26" s="239">
        <v>-93.681650000000005</v>
      </c>
      <c r="CX26" s="239" t="s">
        <v>379</v>
      </c>
    </row>
    <row r="27" spans="1:103" x14ac:dyDescent="0.25">
      <c r="A27" s="239">
        <v>10852198</v>
      </c>
      <c r="B27" s="239">
        <v>4</v>
      </c>
      <c r="C27" s="239">
        <v>50</v>
      </c>
      <c r="D27" s="239">
        <v>17.867999999999999</v>
      </c>
      <c r="E27" s="239">
        <v>10</v>
      </c>
      <c r="G27" s="239" t="s">
        <v>4229</v>
      </c>
      <c r="H27" s="239" t="s">
        <v>374</v>
      </c>
      <c r="I27" s="239">
        <v>25</v>
      </c>
      <c r="K27" s="239">
        <v>13016467</v>
      </c>
      <c r="L27" s="239">
        <v>131570082</v>
      </c>
      <c r="M27" s="239">
        <v>6</v>
      </c>
      <c r="N27" s="239">
        <v>5</v>
      </c>
      <c r="O27" s="239">
        <v>2013</v>
      </c>
      <c r="P27" s="239" t="s">
        <v>375</v>
      </c>
      <c r="Q27" s="239">
        <v>16</v>
      </c>
      <c r="S27" s="239">
        <v>5</v>
      </c>
      <c r="T27" s="239">
        <v>0</v>
      </c>
      <c r="U27" s="239">
        <v>2</v>
      </c>
      <c r="V27" s="239">
        <v>5</v>
      </c>
      <c r="W27" s="239">
        <v>10</v>
      </c>
      <c r="X27" s="239">
        <v>3</v>
      </c>
      <c r="Y27" s="239">
        <v>1</v>
      </c>
      <c r="Z27" s="239">
        <v>1</v>
      </c>
      <c r="AA27" s="239">
        <v>1</v>
      </c>
      <c r="AB27" s="239">
        <v>1</v>
      </c>
      <c r="AC27" s="239">
        <v>98</v>
      </c>
      <c r="AD27" s="239" t="s">
        <v>4271</v>
      </c>
      <c r="AE27" s="239" t="s">
        <v>4272</v>
      </c>
      <c r="AF27" s="239" t="s">
        <v>2844</v>
      </c>
      <c r="AG27" s="239">
        <v>10</v>
      </c>
      <c r="AH27" s="239">
        <v>2</v>
      </c>
      <c r="AI27" s="239">
        <v>2</v>
      </c>
      <c r="AJ27" s="239">
        <v>4</v>
      </c>
      <c r="AK27" s="239">
        <v>21</v>
      </c>
      <c r="AL27" s="239">
        <v>17</v>
      </c>
      <c r="AM27" s="239" t="s">
        <v>374</v>
      </c>
      <c r="AN27" s="239">
        <v>5</v>
      </c>
      <c r="AO27" s="239">
        <v>2</v>
      </c>
      <c r="AP27" s="239">
        <v>1</v>
      </c>
      <c r="AS27" s="239">
        <v>7</v>
      </c>
      <c r="AT27" s="239">
        <v>2</v>
      </c>
      <c r="AU27" s="239">
        <v>35</v>
      </c>
      <c r="AV27" s="239">
        <v>11</v>
      </c>
      <c r="AW27" s="239">
        <v>21</v>
      </c>
      <c r="AX27" s="239">
        <v>2</v>
      </c>
      <c r="AY27" s="239">
        <v>2</v>
      </c>
      <c r="AZ27" s="239">
        <v>2</v>
      </c>
      <c r="BA27" s="239">
        <v>21</v>
      </c>
      <c r="BB27" s="239">
        <v>56</v>
      </c>
      <c r="BC27" s="239" t="s">
        <v>384</v>
      </c>
      <c r="BD27" s="239">
        <v>5</v>
      </c>
      <c r="BE27" s="239">
        <v>1</v>
      </c>
      <c r="BF27" s="239">
        <v>1</v>
      </c>
      <c r="BI27" s="239">
        <v>7</v>
      </c>
      <c r="BJ27" s="239">
        <v>2</v>
      </c>
      <c r="BK27" s="239">
        <v>35</v>
      </c>
      <c r="BL27" s="239">
        <v>11</v>
      </c>
      <c r="BM27" s="239">
        <v>21</v>
      </c>
      <c r="CT27" s="239">
        <v>446012</v>
      </c>
      <c r="CU27" s="239">
        <v>4951831</v>
      </c>
      <c r="CV27" s="239">
        <v>44.717828799999999</v>
      </c>
      <c r="CW27" s="239">
        <v>-93.681650000000005</v>
      </c>
      <c r="CX27" s="239" t="s">
        <v>379</v>
      </c>
      <c r="CY27" s="239" t="s">
        <v>4273</v>
      </c>
    </row>
    <row r="28" spans="1:103" x14ac:dyDescent="0.25">
      <c r="A28" s="239">
        <v>384606</v>
      </c>
      <c r="B28" s="239">
        <v>4</v>
      </c>
      <c r="C28" s="239">
        <v>50</v>
      </c>
      <c r="D28" s="239">
        <v>17.879000000000001</v>
      </c>
      <c r="E28" s="239">
        <v>10</v>
      </c>
      <c r="G28" s="239" t="s">
        <v>485</v>
      </c>
      <c r="H28" s="239" t="s">
        <v>374</v>
      </c>
      <c r="I28" s="239">
        <v>25</v>
      </c>
      <c r="K28" s="239">
        <v>16033813</v>
      </c>
      <c r="M28" s="239">
        <v>10</v>
      </c>
      <c r="N28" s="239">
        <v>5</v>
      </c>
      <c r="O28" s="239">
        <v>2016</v>
      </c>
      <c r="P28" s="239" t="s">
        <v>375</v>
      </c>
      <c r="Q28" s="239">
        <v>0</v>
      </c>
      <c r="R28" s="239" t="s">
        <v>393</v>
      </c>
      <c r="S28" s="239">
        <v>5</v>
      </c>
      <c r="T28" s="239">
        <v>0</v>
      </c>
      <c r="U28" s="239">
        <v>1</v>
      </c>
      <c r="W28" s="239">
        <v>69</v>
      </c>
      <c r="X28" s="239">
        <v>3</v>
      </c>
      <c r="Y28" s="239">
        <v>7</v>
      </c>
      <c r="Z28" s="239">
        <v>99</v>
      </c>
      <c r="AB28" s="239">
        <v>99</v>
      </c>
      <c r="AC28" s="239">
        <v>98</v>
      </c>
      <c r="AD28" s="239" t="s">
        <v>2843</v>
      </c>
      <c r="AF28" s="239" t="s">
        <v>2844</v>
      </c>
      <c r="AG28" s="239">
        <v>3</v>
      </c>
      <c r="AH28" s="239">
        <v>2</v>
      </c>
      <c r="AI28" s="239">
        <v>3</v>
      </c>
      <c r="AJ28" s="239">
        <v>3</v>
      </c>
      <c r="AK28" s="239">
        <v>21</v>
      </c>
      <c r="AL28" s="239">
        <v>27</v>
      </c>
      <c r="AM28" s="239" t="s">
        <v>374</v>
      </c>
      <c r="AN28" s="239">
        <v>99</v>
      </c>
      <c r="AO28" s="239">
        <v>70</v>
      </c>
      <c r="AS28" s="239">
        <v>12</v>
      </c>
      <c r="AT28" s="239">
        <v>23</v>
      </c>
      <c r="AU28" s="239">
        <v>35</v>
      </c>
      <c r="AV28" s="239">
        <v>11</v>
      </c>
      <c r="AW28" s="239">
        <v>21</v>
      </c>
      <c r="CT28" s="239">
        <v>446030.65616848698</v>
      </c>
      <c r="CU28" s="239">
        <v>4951845.3600438004</v>
      </c>
      <c r="CV28" s="239">
        <v>44.717954910000003</v>
      </c>
      <c r="CW28" s="239">
        <v>-93.681422249999997</v>
      </c>
      <c r="CX28" s="239" t="s">
        <v>379</v>
      </c>
      <c r="CY28" s="239" t="s">
        <v>4274</v>
      </c>
    </row>
    <row r="29" spans="1:103" x14ac:dyDescent="0.25">
      <c r="A29" s="239">
        <v>839053</v>
      </c>
      <c r="B29" s="239">
        <v>4</v>
      </c>
      <c r="C29" s="239">
        <v>51</v>
      </c>
      <c r="D29" s="239">
        <v>1.974</v>
      </c>
      <c r="E29" s="239">
        <v>10</v>
      </c>
      <c r="G29" s="239" t="s">
        <v>4242</v>
      </c>
      <c r="H29" s="239" t="s">
        <v>374</v>
      </c>
      <c r="I29" s="239">
        <v>25</v>
      </c>
      <c r="K29" s="239">
        <v>20026211</v>
      </c>
      <c r="L29" s="239">
        <v>202470192</v>
      </c>
      <c r="M29" s="239">
        <v>9</v>
      </c>
      <c r="N29" s="239">
        <v>3</v>
      </c>
      <c r="O29" s="239">
        <v>2020</v>
      </c>
      <c r="P29" s="239" t="s">
        <v>416</v>
      </c>
      <c r="Q29" s="239">
        <v>20</v>
      </c>
      <c r="R29" s="239" t="s">
        <v>512</v>
      </c>
      <c r="S29" s="239">
        <v>5</v>
      </c>
      <c r="T29" s="239">
        <v>0</v>
      </c>
      <c r="U29" s="239">
        <v>1</v>
      </c>
      <c r="W29" s="239">
        <v>17</v>
      </c>
      <c r="X29" s="239">
        <v>90</v>
      </c>
      <c r="Y29" s="239">
        <v>6</v>
      </c>
      <c r="Z29" s="239">
        <v>1</v>
      </c>
      <c r="AB29" s="239">
        <v>1</v>
      </c>
      <c r="AC29" s="239">
        <v>98</v>
      </c>
      <c r="AD29" s="239" t="s">
        <v>402</v>
      </c>
      <c r="AF29" s="239" t="s">
        <v>507</v>
      </c>
      <c r="AG29" s="239">
        <v>4</v>
      </c>
      <c r="AH29" s="239">
        <v>2</v>
      </c>
      <c r="AI29" s="239">
        <v>2</v>
      </c>
      <c r="AJ29" s="239">
        <v>1</v>
      </c>
      <c r="AK29" s="239">
        <v>21</v>
      </c>
      <c r="AL29" s="239">
        <v>24</v>
      </c>
      <c r="AM29" s="239" t="s">
        <v>374</v>
      </c>
      <c r="AN29" s="239">
        <v>5</v>
      </c>
      <c r="AO29" s="239">
        <v>1</v>
      </c>
      <c r="AS29" s="239">
        <v>12</v>
      </c>
      <c r="AT29" s="239">
        <v>9</v>
      </c>
      <c r="AU29" s="239">
        <v>55</v>
      </c>
      <c r="AV29" s="239">
        <v>11</v>
      </c>
      <c r="AW29" s="239">
        <v>21</v>
      </c>
      <c r="CT29" s="239">
        <v>432731.35774829797</v>
      </c>
      <c r="CU29" s="239">
        <v>4951833.5923302304</v>
      </c>
      <c r="CV29" s="239">
        <v>44.716723709999997</v>
      </c>
      <c r="CW29" s="239">
        <v>-93.849322360000002</v>
      </c>
      <c r="CX29" s="239" t="s">
        <v>379</v>
      </c>
      <c r="CY29" s="239" t="s">
        <v>4275</v>
      </c>
    </row>
    <row r="30" spans="1:103" x14ac:dyDescent="0.25">
      <c r="A30" s="239">
        <v>10849609</v>
      </c>
      <c r="B30" s="239">
        <v>4</v>
      </c>
      <c r="C30" s="239">
        <v>53</v>
      </c>
      <c r="D30" s="239">
        <v>2.9889999999999999</v>
      </c>
      <c r="E30" s="239">
        <v>10</v>
      </c>
      <c r="G30" s="239" t="s">
        <v>373</v>
      </c>
      <c r="H30" s="239" t="s">
        <v>374</v>
      </c>
      <c r="I30" s="239">
        <v>25</v>
      </c>
      <c r="K30" s="239">
        <v>13005340</v>
      </c>
      <c r="L30" s="239">
        <v>130530198</v>
      </c>
      <c r="M30" s="239">
        <v>2</v>
      </c>
      <c r="N30" s="239">
        <v>22</v>
      </c>
      <c r="O30" s="239">
        <v>2013</v>
      </c>
      <c r="P30" s="239" t="s">
        <v>383</v>
      </c>
      <c r="Q30" s="239">
        <v>6</v>
      </c>
      <c r="S30" s="239">
        <v>5</v>
      </c>
      <c r="T30" s="239">
        <v>0</v>
      </c>
      <c r="U30" s="239">
        <v>2</v>
      </c>
      <c r="V30" s="239">
        <v>5</v>
      </c>
      <c r="W30" s="239">
        <v>10</v>
      </c>
      <c r="X30" s="239">
        <v>3</v>
      </c>
      <c r="Y30" s="239">
        <v>1</v>
      </c>
      <c r="Z30" s="239">
        <v>4</v>
      </c>
      <c r="AA30" s="239">
        <v>2</v>
      </c>
      <c r="AB30" s="239">
        <v>5</v>
      </c>
      <c r="AC30" s="239">
        <v>98</v>
      </c>
      <c r="AD30" s="239" t="s">
        <v>4276</v>
      </c>
      <c r="AE30" s="239" t="s">
        <v>4272</v>
      </c>
      <c r="AF30" s="239" t="s">
        <v>4277</v>
      </c>
      <c r="AG30" s="239">
        <v>10</v>
      </c>
      <c r="AH30" s="239">
        <v>2</v>
      </c>
      <c r="AI30" s="239">
        <v>4</v>
      </c>
      <c r="AJ30" s="239">
        <v>1</v>
      </c>
      <c r="AK30" s="239">
        <v>21</v>
      </c>
      <c r="AL30" s="239">
        <v>33</v>
      </c>
      <c r="AM30" s="239" t="s">
        <v>384</v>
      </c>
      <c r="AN30" s="239">
        <v>5</v>
      </c>
      <c r="AO30" s="239">
        <v>1</v>
      </c>
      <c r="AP30" s="239">
        <v>1</v>
      </c>
      <c r="AS30" s="239">
        <v>7</v>
      </c>
      <c r="AT30" s="239">
        <v>2</v>
      </c>
      <c r="AU30" s="239">
        <v>40</v>
      </c>
      <c r="AV30" s="239">
        <v>11</v>
      </c>
      <c r="AW30" s="239">
        <v>20</v>
      </c>
      <c r="AX30" s="239">
        <v>2</v>
      </c>
      <c r="AY30" s="239">
        <v>4</v>
      </c>
      <c r="AZ30" s="239">
        <v>7</v>
      </c>
      <c r="BA30" s="239">
        <v>24</v>
      </c>
      <c r="BB30" s="239">
        <v>28</v>
      </c>
      <c r="BC30" s="239" t="s">
        <v>384</v>
      </c>
      <c r="BD30" s="239">
        <v>5</v>
      </c>
      <c r="BE30" s="239">
        <v>15</v>
      </c>
      <c r="BF30" s="239">
        <v>2</v>
      </c>
      <c r="BI30" s="239">
        <v>7</v>
      </c>
      <c r="BJ30" s="239">
        <v>2</v>
      </c>
      <c r="BK30" s="239">
        <v>40</v>
      </c>
      <c r="BL30" s="239">
        <v>11</v>
      </c>
      <c r="BM30" s="239">
        <v>20</v>
      </c>
      <c r="CT30" s="239">
        <v>437565</v>
      </c>
      <c r="CU30" s="239">
        <v>4951797</v>
      </c>
      <c r="CV30" s="239">
        <v>44.716831900000003</v>
      </c>
      <c r="CW30" s="239">
        <v>-93.788294699999994</v>
      </c>
      <c r="CX30" s="239" t="s">
        <v>379</v>
      </c>
      <c r="CY30" s="239" t="s">
        <v>4278</v>
      </c>
    </row>
    <row r="31" spans="1:103" x14ac:dyDescent="0.25">
      <c r="A31" s="239">
        <v>10936827</v>
      </c>
      <c r="B31" s="239">
        <v>4</v>
      </c>
      <c r="C31" s="239">
        <v>53</v>
      </c>
      <c r="D31" s="239">
        <v>2.9889999999999999</v>
      </c>
      <c r="E31" s="239">
        <v>10</v>
      </c>
      <c r="G31" s="239" t="s">
        <v>373</v>
      </c>
      <c r="H31" s="239" t="s">
        <v>374</v>
      </c>
      <c r="I31" s="239">
        <v>25</v>
      </c>
      <c r="K31" s="239">
        <v>14026745</v>
      </c>
      <c r="L31" s="239">
        <v>142300041</v>
      </c>
      <c r="M31" s="239">
        <v>8</v>
      </c>
      <c r="N31" s="239">
        <v>16</v>
      </c>
      <c r="O31" s="239">
        <v>2014</v>
      </c>
      <c r="P31" s="239" t="s">
        <v>386</v>
      </c>
      <c r="Q31" s="239">
        <v>14</v>
      </c>
      <c r="S31" s="239">
        <v>4</v>
      </c>
      <c r="T31" s="239">
        <v>0</v>
      </c>
      <c r="U31" s="239">
        <v>2</v>
      </c>
      <c r="V31" s="239">
        <v>4</v>
      </c>
      <c r="W31" s="239">
        <v>45</v>
      </c>
      <c r="X31" s="239">
        <v>15</v>
      </c>
      <c r="Y31" s="239">
        <v>1</v>
      </c>
      <c r="Z31" s="239">
        <v>2</v>
      </c>
      <c r="AA31" s="239">
        <v>2</v>
      </c>
      <c r="AB31" s="239">
        <v>1</v>
      </c>
      <c r="AC31" s="239">
        <v>98</v>
      </c>
      <c r="AD31" s="239" t="s">
        <v>2868</v>
      </c>
      <c r="AE31" s="239" t="s">
        <v>2861</v>
      </c>
      <c r="AF31" s="239" t="s">
        <v>4277</v>
      </c>
      <c r="AG31" s="239">
        <v>90</v>
      </c>
      <c r="AH31" s="239">
        <v>2</v>
      </c>
      <c r="AI31" s="239">
        <v>31</v>
      </c>
      <c r="AJ31" s="239">
        <v>1</v>
      </c>
      <c r="AK31" s="239">
        <v>21</v>
      </c>
      <c r="AL31" s="239">
        <v>33</v>
      </c>
      <c r="AM31" s="239" t="s">
        <v>374</v>
      </c>
      <c r="AN31" s="239">
        <v>5</v>
      </c>
      <c r="AO31" s="239">
        <v>3</v>
      </c>
      <c r="AP31" s="239">
        <v>5</v>
      </c>
      <c r="AS31" s="239">
        <v>7</v>
      </c>
      <c r="AT31" s="239">
        <v>98</v>
      </c>
      <c r="AU31" s="239">
        <v>55</v>
      </c>
      <c r="AV31" s="239">
        <v>11</v>
      </c>
      <c r="AW31" s="239">
        <v>21</v>
      </c>
      <c r="AX31" s="239">
        <v>2</v>
      </c>
      <c r="AY31" s="239">
        <v>50</v>
      </c>
      <c r="AZ31" s="239">
        <v>1</v>
      </c>
      <c r="BA31" s="239">
        <v>21</v>
      </c>
      <c r="BB31" s="239">
        <v>32</v>
      </c>
      <c r="BC31" s="239" t="s">
        <v>374</v>
      </c>
      <c r="BD31" s="239">
        <v>5</v>
      </c>
      <c r="BE31" s="239">
        <v>1</v>
      </c>
      <c r="BF31" s="239">
        <v>1</v>
      </c>
      <c r="BI31" s="239">
        <v>7</v>
      </c>
      <c r="BJ31" s="239">
        <v>98</v>
      </c>
      <c r="BK31" s="239">
        <v>55</v>
      </c>
      <c r="BL31" s="239">
        <v>11</v>
      </c>
      <c r="BM31" s="239">
        <v>21</v>
      </c>
      <c r="CT31" s="239">
        <v>437565</v>
      </c>
      <c r="CU31" s="239">
        <v>4951797</v>
      </c>
      <c r="CV31" s="239">
        <v>44.716831900000003</v>
      </c>
      <c r="CW31" s="239">
        <v>-93.788294699999994</v>
      </c>
      <c r="CX31" s="239" t="s">
        <v>379</v>
      </c>
      <c r="CY31" s="239" t="s">
        <v>4279</v>
      </c>
    </row>
    <row r="32" spans="1:103" x14ac:dyDescent="0.25">
      <c r="A32" s="239">
        <v>11019458</v>
      </c>
      <c r="B32" s="239">
        <v>4</v>
      </c>
      <c r="C32" s="239">
        <v>53</v>
      </c>
      <c r="D32" s="239">
        <v>2.9889999999999999</v>
      </c>
      <c r="E32" s="239">
        <v>10</v>
      </c>
      <c r="G32" s="239" t="s">
        <v>4242</v>
      </c>
      <c r="H32" s="239" t="s">
        <v>374</v>
      </c>
      <c r="I32" s="239">
        <v>25</v>
      </c>
      <c r="K32" s="239">
        <v>15015678</v>
      </c>
      <c r="L32" s="239">
        <v>151420029</v>
      </c>
      <c r="M32" s="239">
        <v>5</v>
      </c>
      <c r="N32" s="239">
        <v>21</v>
      </c>
      <c r="O32" s="239">
        <v>2015</v>
      </c>
      <c r="P32" s="239" t="s">
        <v>416</v>
      </c>
      <c r="Q32" s="239">
        <v>14</v>
      </c>
      <c r="S32" s="239">
        <v>3</v>
      </c>
      <c r="T32" s="239">
        <v>0</v>
      </c>
      <c r="U32" s="239">
        <v>2</v>
      </c>
      <c r="V32" s="239">
        <v>90</v>
      </c>
      <c r="W32" s="239">
        <v>10</v>
      </c>
      <c r="X32" s="239">
        <v>3</v>
      </c>
      <c r="Y32" s="239">
        <v>1</v>
      </c>
      <c r="Z32" s="239">
        <v>1</v>
      </c>
      <c r="AB32" s="239">
        <v>1</v>
      </c>
      <c r="AC32" s="239">
        <v>98</v>
      </c>
      <c r="AD32" s="239" t="s">
        <v>4276</v>
      </c>
      <c r="AE32" s="239" t="s">
        <v>2854</v>
      </c>
      <c r="AF32" s="239" t="s">
        <v>4277</v>
      </c>
      <c r="AG32" s="239">
        <v>90</v>
      </c>
      <c r="AH32" s="239">
        <v>2</v>
      </c>
      <c r="AI32" s="239">
        <v>2</v>
      </c>
      <c r="AJ32" s="239">
        <v>3</v>
      </c>
      <c r="AK32" s="239">
        <v>21</v>
      </c>
      <c r="AL32" s="239">
        <v>51</v>
      </c>
      <c r="AM32" s="239" t="s">
        <v>374</v>
      </c>
      <c r="AN32" s="239">
        <v>5</v>
      </c>
      <c r="AO32" s="239">
        <v>2</v>
      </c>
      <c r="AS32" s="239">
        <v>7</v>
      </c>
      <c r="AT32" s="239">
        <v>2</v>
      </c>
      <c r="AU32" s="239">
        <v>40</v>
      </c>
      <c r="AV32" s="239">
        <v>11</v>
      </c>
      <c r="AW32" s="239">
        <v>21</v>
      </c>
      <c r="AX32" s="239">
        <v>2</v>
      </c>
      <c r="AY32" s="239">
        <v>2</v>
      </c>
      <c r="AZ32" s="239">
        <v>2</v>
      </c>
      <c r="BA32" s="239">
        <v>21</v>
      </c>
      <c r="BB32" s="239">
        <v>49</v>
      </c>
      <c r="BC32" s="239" t="s">
        <v>374</v>
      </c>
      <c r="BD32" s="239">
        <v>5</v>
      </c>
      <c r="BE32" s="239">
        <v>1</v>
      </c>
      <c r="BI32" s="239">
        <v>7</v>
      </c>
      <c r="BJ32" s="239">
        <v>2</v>
      </c>
      <c r="BK32" s="239">
        <v>40</v>
      </c>
      <c r="BL32" s="239">
        <v>11</v>
      </c>
      <c r="BM32" s="239">
        <v>21</v>
      </c>
      <c r="CT32" s="239">
        <v>437565</v>
      </c>
      <c r="CU32" s="239">
        <v>4951797</v>
      </c>
      <c r="CV32" s="239">
        <v>44.716831900000003</v>
      </c>
      <c r="CW32" s="239">
        <v>-93.788294699999994</v>
      </c>
      <c r="CX32" s="239" t="s">
        <v>379</v>
      </c>
      <c r="CY32" s="239" t="s">
        <v>4280</v>
      </c>
    </row>
    <row r="33" spans="1:103" x14ac:dyDescent="0.25">
      <c r="A33" s="239">
        <v>422095</v>
      </c>
      <c r="B33" s="239">
        <v>4</v>
      </c>
      <c r="C33" s="239">
        <v>53</v>
      </c>
      <c r="D33" s="239">
        <v>2.9990000000000001</v>
      </c>
      <c r="E33" s="239">
        <v>10</v>
      </c>
      <c r="G33" s="239" t="s">
        <v>4242</v>
      </c>
      <c r="H33" s="239" t="s">
        <v>374</v>
      </c>
      <c r="I33" s="239">
        <v>25</v>
      </c>
      <c r="K33" s="239">
        <v>17004523</v>
      </c>
      <c r="M33" s="239">
        <v>2</v>
      </c>
      <c r="N33" s="239">
        <v>9</v>
      </c>
      <c r="O33" s="239">
        <v>2017</v>
      </c>
      <c r="P33" s="239" t="s">
        <v>416</v>
      </c>
      <c r="Q33" s="239">
        <v>10</v>
      </c>
      <c r="R33" s="239">
        <v>98</v>
      </c>
      <c r="S33" s="239">
        <v>3</v>
      </c>
      <c r="T33" s="239">
        <v>0</v>
      </c>
      <c r="U33" s="239">
        <v>2</v>
      </c>
      <c r="V33" s="239">
        <v>5</v>
      </c>
      <c r="W33" s="239">
        <v>10</v>
      </c>
      <c r="X33" s="239">
        <v>3</v>
      </c>
      <c r="Y33" s="239">
        <v>1</v>
      </c>
      <c r="Z33" s="239">
        <v>1</v>
      </c>
      <c r="AB33" s="239">
        <v>1</v>
      </c>
      <c r="AC33" s="239">
        <v>98</v>
      </c>
      <c r="AD33" s="239" t="s">
        <v>4281</v>
      </c>
      <c r="AF33" s="239" t="s">
        <v>4277</v>
      </c>
      <c r="AG33" s="239">
        <v>10</v>
      </c>
      <c r="AH33" s="239">
        <v>2</v>
      </c>
      <c r="AI33" s="239">
        <v>2</v>
      </c>
      <c r="AJ33" s="239">
        <v>3</v>
      </c>
      <c r="AK33" s="239">
        <v>21</v>
      </c>
      <c r="AL33" s="239">
        <v>32</v>
      </c>
      <c r="AM33" s="239" t="s">
        <v>384</v>
      </c>
      <c r="AN33" s="239">
        <v>5</v>
      </c>
      <c r="AO33" s="239">
        <v>64</v>
      </c>
      <c r="AP33" s="239">
        <v>74</v>
      </c>
      <c r="AS33" s="239">
        <v>12</v>
      </c>
      <c r="AT33" s="239">
        <v>23</v>
      </c>
      <c r="AU33" s="239">
        <v>55</v>
      </c>
      <c r="AV33" s="239">
        <v>11</v>
      </c>
      <c r="AW33" s="239">
        <v>21</v>
      </c>
      <c r="AX33" s="239">
        <v>2</v>
      </c>
      <c r="AY33" s="239">
        <v>3</v>
      </c>
      <c r="AZ33" s="239">
        <v>1</v>
      </c>
      <c r="BA33" s="239">
        <v>21</v>
      </c>
      <c r="BB33" s="239">
        <v>63</v>
      </c>
      <c r="BC33" s="239" t="s">
        <v>374</v>
      </c>
      <c r="BD33" s="239">
        <v>5</v>
      </c>
      <c r="BE33" s="239">
        <v>1</v>
      </c>
      <c r="BI33" s="239">
        <v>12</v>
      </c>
      <c r="BJ33" s="239">
        <v>90</v>
      </c>
      <c r="BK33" s="239">
        <v>40</v>
      </c>
      <c r="BL33" s="239">
        <v>11</v>
      </c>
      <c r="BM33" s="239">
        <v>24</v>
      </c>
      <c r="CT33" s="239">
        <v>437565.90039391298</v>
      </c>
      <c r="CU33" s="239">
        <v>4951813.9693906</v>
      </c>
      <c r="CV33" s="239">
        <v>44.716984680000003</v>
      </c>
      <c r="CW33" s="239">
        <v>-93.788285849999994</v>
      </c>
      <c r="CX33" s="239" t="s">
        <v>379</v>
      </c>
      <c r="CY33" s="239" t="s">
        <v>4282</v>
      </c>
    </row>
    <row r="34" spans="1:103" x14ac:dyDescent="0.25">
      <c r="A34" s="239">
        <v>765625</v>
      </c>
      <c r="B34" s="239">
        <v>4</v>
      </c>
      <c r="C34" s="239">
        <v>16</v>
      </c>
      <c r="D34" s="239">
        <v>7.0650000000000004</v>
      </c>
      <c r="E34" s="239">
        <v>72</v>
      </c>
      <c r="G34" s="239" t="s">
        <v>4224</v>
      </c>
      <c r="H34" s="239" t="s">
        <v>374</v>
      </c>
      <c r="I34" s="239">
        <v>22</v>
      </c>
      <c r="K34" s="239">
        <v>19007571</v>
      </c>
      <c r="M34" s="239">
        <v>11</v>
      </c>
      <c r="N34" s="239">
        <v>27</v>
      </c>
      <c r="O34" s="239">
        <v>2019</v>
      </c>
      <c r="P34" s="239" t="s">
        <v>375</v>
      </c>
      <c r="Q34" s="239">
        <v>9</v>
      </c>
      <c r="R34" s="239">
        <v>98</v>
      </c>
      <c r="S34" s="239">
        <v>5</v>
      </c>
      <c r="T34" s="239">
        <v>0</v>
      </c>
      <c r="U34" s="239">
        <v>1</v>
      </c>
      <c r="W34" s="239">
        <v>83</v>
      </c>
      <c r="X34" s="239">
        <v>2</v>
      </c>
      <c r="Y34" s="239">
        <v>1</v>
      </c>
      <c r="Z34" s="239">
        <v>7</v>
      </c>
      <c r="AA34" s="239">
        <v>8</v>
      </c>
      <c r="AB34" s="239">
        <v>5</v>
      </c>
      <c r="AC34" s="239">
        <v>98</v>
      </c>
      <c r="AD34" s="239" t="s">
        <v>4283</v>
      </c>
      <c r="AF34" s="239" t="s">
        <v>4284</v>
      </c>
      <c r="AG34" s="239">
        <v>3</v>
      </c>
      <c r="AH34" s="239">
        <v>2</v>
      </c>
      <c r="AI34" s="239">
        <v>4</v>
      </c>
      <c r="AJ34" s="239">
        <v>1</v>
      </c>
      <c r="AK34" s="239">
        <v>21</v>
      </c>
      <c r="AL34" s="239">
        <v>28</v>
      </c>
      <c r="AM34" s="239" t="s">
        <v>374</v>
      </c>
      <c r="AN34" s="239">
        <v>5</v>
      </c>
      <c r="AO34" s="239">
        <v>1</v>
      </c>
      <c r="AS34" s="239">
        <v>12</v>
      </c>
      <c r="AT34" s="239">
        <v>9</v>
      </c>
      <c r="AU34" s="239">
        <v>55</v>
      </c>
      <c r="AV34" s="239">
        <v>11</v>
      </c>
      <c r="AW34" s="239">
        <v>21</v>
      </c>
      <c r="CT34" s="239">
        <v>426380.98602403502</v>
      </c>
      <c r="CU34" s="239">
        <v>4951944.0663360301</v>
      </c>
      <c r="CV34" s="239">
        <v>44.717093740000003</v>
      </c>
      <c r="CW34" s="239">
        <v>-93.929506919999994</v>
      </c>
      <c r="CX34" s="239" t="s">
        <v>379</v>
      </c>
      <c r="CY34" s="239" t="s">
        <v>4285</v>
      </c>
    </row>
    <row r="35" spans="1:103" x14ac:dyDescent="0.25">
      <c r="A35" s="239">
        <v>620466</v>
      </c>
      <c r="B35" s="239">
        <v>8</v>
      </c>
      <c r="C35" s="239">
        <v>124</v>
      </c>
      <c r="D35" s="239">
        <v>3.0579999999999998</v>
      </c>
      <c r="E35" s="239">
        <v>72</v>
      </c>
      <c r="G35" s="239" t="s">
        <v>4224</v>
      </c>
      <c r="H35" s="239">
        <v>7</v>
      </c>
      <c r="I35" s="239">
        <v>22</v>
      </c>
      <c r="K35" s="239">
        <v>18003363</v>
      </c>
      <c r="M35" s="239">
        <v>7</v>
      </c>
      <c r="N35" s="239">
        <v>12</v>
      </c>
      <c r="O35" s="239">
        <v>2018</v>
      </c>
      <c r="P35" s="239" t="s">
        <v>416</v>
      </c>
      <c r="Q35" s="239">
        <v>16</v>
      </c>
      <c r="R35" s="239">
        <v>98</v>
      </c>
      <c r="S35" s="239">
        <v>2</v>
      </c>
      <c r="T35" s="239">
        <v>0</v>
      </c>
      <c r="U35" s="239">
        <v>2</v>
      </c>
      <c r="V35" s="239">
        <v>5</v>
      </c>
      <c r="W35" s="239">
        <v>10</v>
      </c>
      <c r="X35" s="239">
        <v>3</v>
      </c>
      <c r="Y35" s="239">
        <v>1</v>
      </c>
      <c r="Z35" s="239">
        <v>2</v>
      </c>
      <c r="AB35" s="239">
        <v>7</v>
      </c>
      <c r="AC35" s="239">
        <v>98</v>
      </c>
      <c r="AD35" s="239" t="s">
        <v>4286</v>
      </c>
      <c r="AF35" s="239" t="s">
        <v>4287</v>
      </c>
      <c r="AG35" s="239">
        <v>10</v>
      </c>
      <c r="AH35" s="239">
        <v>2</v>
      </c>
      <c r="AI35" s="239">
        <v>3</v>
      </c>
      <c r="AJ35" s="239">
        <v>3</v>
      </c>
      <c r="AK35" s="239">
        <v>21</v>
      </c>
      <c r="AL35" s="239">
        <v>44</v>
      </c>
      <c r="AM35" s="239" t="s">
        <v>374</v>
      </c>
      <c r="AN35" s="239">
        <v>99</v>
      </c>
      <c r="AO35" s="239">
        <v>64</v>
      </c>
      <c r="AP35" s="239">
        <v>70</v>
      </c>
      <c r="AS35" s="239">
        <v>12</v>
      </c>
      <c r="AT35" s="239">
        <v>23</v>
      </c>
      <c r="AU35" s="239">
        <v>55</v>
      </c>
      <c r="AV35" s="239">
        <v>11</v>
      </c>
      <c r="AW35" s="239">
        <v>21</v>
      </c>
      <c r="AX35" s="239">
        <v>2</v>
      </c>
      <c r="AY35" s="239">
        <v>2</v>
      </c>
      <c r="AZ35" s="239">
        <v>2</v>
      </c>
      <c r="BA35" s="239">
        <v>21</v>
      </c>
      <c r="BB35" s="239">
        <v>39</v>
      </c>
      <c r="BC35" s="239" t="s">
        <v>374</v>
      </c>
      <c r="BD35" s="239">
        <v>5</v>
      </c>
      <c r="BE35" s="239">
        <v>1</v>
      </c>
      <c r="BI35" s="239">
        <v>12</v>
      </c>
      <c r="BJ35" s="239">
        <v>9</v>
      </c>
      <c r="BK35" s="239">
        <v>55</v>
      </c>
      <c r="BL35" s="239">
        <v>11</v>
      </c>
      <c r="BM35" s="239">
        <v>21</v>
      </c>
      <c r="CT35" s="239">
        <v>423154.22360324301</v>
      </c>
      <c r="CU35" s="239">
        <v>4952000.2191753499</v>
      </c>
      <c r="CV35" s="239">
        <v>44.717260349999997</v>
      </c>
      <c r="CW35" s="239">
        <v>-93.970250460000003</v>
      </c>
      <c r="CX35" s="239" t="s">
        <v>379</v>
      </c>
      <c r="CY35" s="239" t="s">
        <v>4288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6E630-0C94-4834-BC14-76D8ACC227BB}">
  <sheetPr>
    <tabColor theme="2" tint="-0.499984740745262"/>
  </sheetPr>
  <dimension ref="A1:CY82"/>
  <sheetViews>
    <sheetView workbookViewId="0">
      <selection activeCell="U22" sqref="U22"/>
    </sheetView>
  </sheetViews>
  <sheetFormatPr defaultRowHeight="15" x14ac:dyDescent="0.25"/>
  <cols>
    <col min="1" max="16384" width="9.140625" style="239"/>
  </cols>
  <sheetData>
    <row r="1" spans="1:103" x14ac:dyDescent="0.25">
      <c r="A1" s="239" t="s">
        <v>270</v>
      </c>
      <c r="B1" s="239" t="s">
        <v>271</v>
      </c>
      <c r="C1" s="239" t="s">
        <v>272</v>
      </c>
      <c r="D1" s="239" t="s">
        <v>273</v>
      </c>
      <c r="E1" s="239" t="s">
        <v>274</v>
      </c>
      <c r="F1" s="239" t="s">
        <v>275</v>
      </c>
      <c r="G1" s="239" t="s">
        <v>276</v>
      </c>
      <c r="H1" s="239" t="s">
        <v>277</v>
      </c>
      <c r="I1" s="239" t="s">
        <v>278</v>
      </c>
      <c r="J1" s="239" t="s">
        <v>279</v>
      </c>
      <c r="K1" s="239" t="s">
        <v>280</v>
      </c>
      <c r="L1" s="239" t="s">
        <v>281</v>
      </c>
      <c r="M1" s="239" t="s">
        <v>282</v>
      </c>
      <c r="N1" s="239" t="s">
        <v>283</v>
      </c>
      <c r="O1" s="239" t="s">
        <v>284</v>
      </c>
      <c r="P1" s="239" t="s">
        <v>285</v>
      </c>
      <c r="Q1" s="239" t="s">
        <v>286</v>
      </c>
      <c r="R1" s="239" t="s">
        <v>287</v>
      </c>
      <c r="S1" s="239" t="s">
        <v>288</v>
      </c>
      <c r="T1" s="239" t="s">
        <v>289</v>
      </c>
      <c r="U1" s="239" t="s">
        <v>290</v>
      </c>
      <c r="V1" s="239" t="s">
        <v>291</v>
      </c>
      <c r="W1" s="239" t="s">
        <v>292</v>
      </c>
      <c r="X1" s="239" t="s">
        <v>293</v>
      </c>
      <c r="Y1" s="239" t="s">
        <v>294</v>
      </c>
      <c r="Z1" s="239" t="s">
        <v>295</v>
      </c>
      <c r="AA1" s="239" t="s">
        <v>296</v>
      </c>
      <c r="AB1" s="239" t="s">
        <v>297</v>
      </c>
      <c r="AC1" s="239" t="s">
        <v>298</v>
      </c>
      <c r="AD1" s="239" t="s">
        <v>299</v>
      </c>
      <c r="AE1" s="239" t="s">
        <v>300</v>
      </c>
      <c r="AF1" s="239" t="s">
        <v>301</v>
      </c>
      <c r="AG1" s="239" t="s">
        <v>302</v>
      </c>
      <c r="AH1" s="239" t="s">
        <v>303</v>
      </c>
      <c r="AI1" s="239" t="s">
        <v>304</v>
      </c>
      <c r="AJ1" s="239" t="s">
        <v>305</v>
      </c>
      <c r="AK1" s="239" t="s">
        <v>306</v>
      </c>
      <c r="AL1" s="239" t="s">
        <v>307</v>
      </c>
      <c r="AM1" s="239" t="s">
        <v>308</v>
      </c>
      <c r="AN1" s="239" t="s">
        <v>309</v>
      </c>
      <c r="AO1" s="239" t="s">
        <v>310</v>
      </c>
      <c r="AP1" s="239" t="s">
        <v>311</v>
      </c>
      <c r="AQ1" s="239" t="s">
        <v>312</v>
      </c>
      <c r="AR1" s="239" t="s">
        <v>313</v>
      </c>
      <c r="AS1" s="239" t="s">
        <v>314</v>
      </c>
      <c r="AT1" s="239" t="s">
        <v>315</v>
      </c>
      <c r="AU1" s="239" t="s">
        <v>316</v>
      </c>
      <c r="AV1" s="239" t="s">
        <v>317</v>
      </c>
      <c r="AW1" s="239" t="s">
        <v>318</v>
      </c>
      <c r="AX1" s="239" t="s">
        <v>319</v>
      </c>
      <c r="AY1" s="239" t="s">
        <v>320</v>
      </c>
      <c r="AZ1" s="239" t="s">
        <v>321</v>
      </c>
      <c r="BA1" s="239" t="s">
        <v>322</v>
      </c>
      <c r="BB1" s="239" t="s">
        <v>323</v>
      </c>
      <c r="BC1" s="239" t="s">
        <v>324</v>
      </c>
      <c r="BD1" s="239" t="s">
        <v>325</v>
      </c>
      <c r="BE1" s="239" t="s">
        <v>326</v>
      </c>
      <c r="BF1" s="239" t="s">
        <v>327</v>
      </c>
      <c r="BG1" s="239" t="s">
        <v>328</v>
      </c>
      <c r="BH1" s="239" t="s">
        <v>329</v>
      </c>
      <c r="BI1" s="239" t="s">
        <v>330</v>
      </c>
      <c r="BJ1" s="239" t="s">
        <v>331</v>
      </c>
      <c r="BK1" s="239" t="s">
        <v>332</v>
      </c>
      <c r="BL1" s="239" t="s">
        <v>333</v>
      </c>
      <c r="BM1" s="239" t="s">
        <v>334</v>
      </c>
      <c r="BN1" s="239" t="s">
        <v>335</v>
      </c>
      <c r="BO1" s="239" t="s">
        <v>336</v>
      </c>
      <c r="BP1" s="239" t="s">
        <v>337</v>
      </c>
      <c r="BQ1" s="239" t="s">
        <v>338</v>
      </c>
      <c r="BR1" s="239" t="s">
        <v>339</v>
      </c>
      <c r="BS1" s="239" t="s">
        <v>340</v>
      </c>
      <c r="BT1" s="239" t="s">
        <v>341</v>
      </c>
      <c r="BU1" s="239" t="s">
        <v>342</v>
      </c>
      <c r="BV1" s="239" t="s">
        <v>343</v>
      </c>
      <c r="BW1" s="239" t="s">
        <v>344</v>
      </c>
      <c r="BX1" s="239" t="s">
        <v>345</v>
      </c>
      <c r="BY1" s="239" t="s">
        <v>346</v>
      </c>
      <c r="BZ1" s="239" t="s">
        <v>347</v>
      </c>
      <c r="CA1" s="239" t="s">
        <v>348</v>
      </c>
      <c r="CB1" s="239" t="s">
        <v>349</v>
      </c>
      <c r="CC1" s="239" t="s">
        <v>350</v>
      </c>
      <c r="CD1" s="239" t="s">
        <v>351</v>
      </c>
      <c r="CE1" s="239" t="s">
        <v>352</v>
      </c>
      <c r="CF1" s="239" t="s">
        <v>353</v>
      </c>
      <c r="CG1" s="239" t="s">
        <v>354</v>
      </c>
      <c r="CH1" s="239" t="s">
        <v>355</v>
      </c>
      <c r="CI1" s="239" t="s">
        <v>356</v>
      </c>
      <c r="CJ1" s="239" t="s">
        <v>357</v>
      </c>
      <c r="CK1" s="239" t="s">
        <v>358</v>
      </c>
      <c r="CL1" s="239" t="s">
        <v>359</v>
      </c>
      <c r="CM1" s="239" t="s">
        <v>360</v>
      </c>
      <c r="CN1" s="239" t="s">
        <v>361</v>
      </c>
      <c r="CO1" s="239" t="s">
        <v>362</v>
      </c>
      <c r="CP1" s="239" t="s">
        <v>363</v>
      </c>
      <c r="CQ1" s="239" t="s">
        <v>364</v>
      </c>
      <c r="CR1" s="239" t="s">
        <v>365</v>
      </c>
      <c r="CS1" s="239" t="s">
        <v>366</v>
      </c>
      <c r="CT1" s="239" t="s">
        <v>367</v>
      </c>
      <c r="CU1" s="239" t="s">
        <v>368</v>
      </c>
      <c r="CV1" s="239" t="s">
        <v>369</v>
      </c>
      <c r="CW1" s="239" t="s">
        <v>370</v>
      </c>
      <c r="CX1" s="239" t="s">
        <v>371</v>
      </c>
      <c r="CY1" s="239" t="s">
        <v>372</v>
      </c>
    </row>
    <row r="2" spans="1:103" x14ac:dyDescent="0.25">
      <c r="A2" s="239">
        <v>475138</v>
      </c>
      <c r="B2" s="239">
        <v>3</v>
      </c>
      <c r="C2" s="239">
        <v>5</v>
      </c>
      <c r="D2" s="239">
        <v>23.68</v>
      </c>
      <c r="E2" s="239">
        <v>10</v>
      </c>
      <c r="G2" s="239" t="s">
        <v>1728</v>
      </c>
      <c r="H2" s="239" t="s">
        <v>374</v>
      </c>
      <c r="I2" s="239">
        <v>25</v>
      </c>
      <c r="K2" s="239">
        <v>17022549</v>
      </c>
      <c r="M2" s="239">
        <v>7</v>
      </c>
      <c r="N2" s="239">
        <v>7</v>
      </c>
      <c r="O2" s="239">
        <v>2017</v>
      </c>
      <c r="P2" s="239" t="s">
        <v>383</v>
      </c>
      <c r="Q2" s="239">
        <v>9</v>
      </c>
      <c r="R2" s="239" t="s">
        <v>207</v>
      </c>
      <c r="S2" s="239">
        <v>5</v>
      </c>
      <c r="T2" s="239">
        <v>0</v>
      </c>
      <c r="U2" s="239">
        <v>2</v>
      </c>
      <c r="V2" s="239">
        <v>5</v>
      </c>
      <c r="W2" s="239">
        <v>10</v>
      </c>
      <c r="X2" s="239">
        <v>3</v>
      </c>
      <c r="Y2" s="239">
        <v>1</v>
      </c>
      <c r="Z2" s="239">
        <v>1</v>
      </c>
      <c r="AB2" s="239">
        <v>1</v>
      </c>
      <c r="AC2" s="239">
        <v>98</v>
      </c>
      <c r="AD2" s="239">
        <v>5</v>
      </c>
      <c r="AF2" s="239" t="s">
        <v>4289</v>
      </c>
      <c r="AG2" s="239">
        <v>10</v>
      </c>
      <c r="AH2" s="239">
        <v>2</v>
      </c>
      <c r="AI2" s="239">
        <v>3</v>
      </c>
      <c r="AJ2" s="239">
        <v>2</v>
      </c>
      <c r="AK2" s="239">
        <v>21</v>
      </c>
      <c r="AL2" s="239">
        <v>16</v>
      </c>
      <c r="AM2" s="239" t="s">
        <v>384</v>
      </c>
      <c r="AN2" s="239">
        <v>5</v>
      </c>
      <c r="AO2" s="239">
        <v>2</v>
      </c>
      <c r="AS2" s="239">
        <v>12</v>
      </c>
      <c r="AT2" s="239">
        <v>23</v>
      </c>
      <c r="AU2" s="239">
        <v>55</v>
      </c>
      <c r="AV2" s="239">
        <v>11</v>
      </c>
      <c r="AW2" s="239">
        <v>21</v>
      </c>
      <c r="AX2" s="239">
        <v>2</v>
      </c>
      <c r="AY2" s="239">
        <v>90</v>
      </c>
      <c r="AZ2" s="239">
        <v>2</v>
      </c>
      <c r="BA2" s="239">
        <v>21</v>
      </c>
      <c r="BB2" s="239">
        <v>38</v>
      </c>
      <c r="BC2" s="239" t="s">
        <v>374</v>
      </c>
      <c r="BD2" s="239">
        <v>5</v>
      </c>
      <c r="BE2" s="239">
        <v>1</v>
      </c>
      <c r="BI2" s="239">
        <v>12</v>
      </c>
      <c r="BJ2" s="239">
        <v>23</v>
      </c>
      <c r="BK2" s="239">
        <v>55</v>
      </c>
      <c r="BL2" s="239">
        <v>11</v>
      </c>
      <c r="BM2" s="239">
        <v>21</v>
      </c>
      <c r="CT2" s="239">
        <v>426456.23832778801</v>
      </c>
      <c r="CU2" s="239">
        <v>4958401.4755911101</v>
      </c>
      <c r="CV2" s="239">
        <v>44.775225540000001</v>
      </c>
      <c r="CW2" s="239">
        <v>-93.929487969999997</v>
      </c>
      <c r="CX2" s="239" t="s">
        <v>379</v>
      </c>
      <c r="CY2" s="239" t="s">
        <v>4290</v>
      </c>
    </row>
    <row r="3" spans="1:103" x14ac:dyDescent="0.25">
      <c r="A3" s="239">
        <v>486600</v>
      </c>
      <c r="B3" s="239">
        <v>3</v>
      </c>
      <c r="C3" s="239">
        <v>5</v>
      </c>
      <c r="D3" s="239">
        <v>23.681000000000001</v>
      </c>
      <c r="E3" s="239">
        <v>10</v>
      </c>
      <c r="G3" s="239" t="s">
        <v>1728</v>
      </c>
      <c r="H3" s="239" t="s">
        <v>374</v>
      </c>
      <c r="I3" s="239">
        <v>25</v>
      </c>
      <c r="K3" s="239">
        <v>17023271</v>
      </c>
      <c r="M3" s="239">
        <v>7</v>
      </c>
      <c r="N3" s="239">
        <v>13</v>
      </c>
      <c r="O3" s="239">
        <v>2017</v>
      </c>
      <c r="P3" s="239" t="s">
        <v>416</v>
      </c>
      <c r="Q3" s="239">
        <v>10</v>
      </c>
      <c r="R3" s="239" t="s">
        <v>376</v>
      </c>
      <c r="S3" s="239">
        <v>5</v>
      </c>
      <c r="T3" s="239">
        <v>0</v>
      </c>
      <c r="U3" s="239">
        <v>2</v>
      </c>
      <c r="V3" s="239">
        <v>5</v>
      </c>
      <c r="W3" s="239">
        <v>10</v>
      </c>
      <c r="X3" s="239">
        <v>3</v>
      </c>
      <c r="Y3" s="239">
        <v>1</v>
      </c>
      <c r="Z3" s="239">
        <v>2</v>
      </c>
      <c r="AB3" s="239">
        <v>1</v>
      </c>
      <c r="AC3" s="239">
        <v>98</v>
      </c>
      <c r="AD3" s="239">
        <v>5</v>
      </c>
      <c r="AF3" s="239" t="s">
        <v>4289</v>
      </c>
      <c r="AG3" s="239">
        <v>10</v>
      </c>
      <c r="AH3" s="239">
        <v>2</v>
      </c>
      <c r="AI3" s="239">
        <v>3</v>
      </c>
      <c r="AJ3" s="239">
        <v>2</v>
      </c>
      <c r="AK3" s="239">
        <v>21</v>
      </c>
      <c r="AL3" s="239">
        <v>17</v>
      </c>
      <c r="AM3" s="239" t="s">
        <v>374</v>
      </c>
      <c r="AN3" s="239">
        <v>5</v>
      </c>
      <c r="AO3" s="239">
        <v>2</v>
      </c>
      <c r="AS3" s="239">
        <v>12</v>
      </c>
      <c r="AT3" s="239">
        <v>23</v>
      </c>
      <c r="AU3" s="239">
        <v>55</v>
      </c>
      <c r="AV3" s="239">
        <v>11</v>
      </c>
      <c r="AW3" s="239">
        <v>21</v>
      </c>
      <c r="AX3" s="239">
        <v>2</v>
      </c>
      <c r="AY3" s="239">
        <v>49</v>
      </c>
      <c r="AZ3" s="239">
        <v>4</v>
      </c>
      <c r="BA3" s="239">
        <v>21</v>
      </c>
      <c r="BB3" s="239">
        <v>36</v>
      </c>
      <c r="BC3" s="239" t="s">
        <v>374</v>
      </c>
      <c r="BD3" s="239">
        <v>5</v>
      </c>
      <c r="BE3" s="239">
        <v>1</v>
      </c>
      <c r="BI3" s="239">
        <v>12</v>
      </c>
      <c r="BJ3" s="239">
        <v>9</v>
      </c>
      <c r="BK3" s="239">
        <v>55</v>
      </c>
      <c r="BL3" s="239">
        <v>11</v>
      </c>
      <c r="BM3" s="239">
        <v>21</v>
      </c>
      <c r="CT3" s="239">
        <v>426457.56124710001</v>
      </c>
      <c r="CU3" s="239">
        <v>4958400.73516325</v>
      </c>
      <c r="CV3" s="239">
        <v>44.775219010000001</v>
      </c>
      <c r="CW3" s="239">
        <v>-93.929471140000004</v>
      </c>
      <c r="CX3" s="239" t="s">
        <v>379</v>
      </c>
      <c r="CY3" s="239" t="s">
        <v>4291</v>
      </c>
    </row>
    <row r="4" spans="1:103" x14ac:dyDescent="0.25">
      <c r="A4" s="239">
        <v>10853155</v>
      </c>
      <c r="B4" s="239">
        <v>3</v>
      </c>
      <c r="C4" s="239">
        <v>25</v>
      </c>
      <c r="D4" s="239">
        <v>24.696999999999999</v>
      </c>
      <c r="E4" s="239">
        <v>10</v>
      </c>
      <c r="G4" s="239" t="s">
        <v>1728</v>
      </c>
      <c r="H4" s="239" t="s">
        <v>374</v>
      </c>
      <c r="I4" s="239">
        <v>25</v>
      </c>
      <c r="K4" s="239">
        <v>13022708</v>
      </c>
      <c r="L4" s="239">
        <v>132080050</v>
      </c>
      <c r="M4" s="239">
        <v>7</v>
      </c>
      <c r="N4" s="239">
        <v>27</v>
      </c>
      <c r="O4" s="239">
        <v>2013</v>
      </c>
      <c r="P4" s="239" t="s">
        <v>386</v>
      </c>
      <c r="Q4" s="239">
        <v>11</v>
      </c>
      <c r="S4" s="239">
        <v>5</v>
      </c>
      <c r="T4" s="239">
        <v>0</v>
      </c>
      <c r="U4" s="239">
        <v>2</v>
      </c>
      <c r="V4" s="239">
        <v>5</v>
      </c>
      <c r="W4" s="239">
        <v>10</v>
      </c>
      <c r="X4" s="239">
        <v>3</v>
      </c>
      <c r="Y4" s="239">
        <v>1</v>
      </c>
      <c r="Z4" s="239">
        <v>2</v>
      </c>
      <c r="AA4" s="239">
        <v>1</v>
      </c>
      <c r="AB4" s="239">
        <v>1</v>
      </c>
      <c r="AC4" s="239">
        <v>98</v>
      </c>
      <c r="AD4" s="239" t="s">
        <v>4292</v>
      </c>
      <c r="AE4" s="239" t="s">
        <v>975</v>
      </c>
      <c r="AF4" s="239" t="s">
        <v>4293</v>
      </c>
      <c r="AG4" s="239">
        <v>10</v>
      </c>
      <c r="AH4" s="239">
        <v>2</v>
      </c>
      <c r="AI4" s="239">
        <v>2</v>
      </c>
      <c r="AJ4" s="239">
        <v>2</v>
      </c>
      <c r="AK4" s="239">
        <v>21</v>
      </c>
      <c r="AL4" s="239">
        <v>73</v>
      </c>
      <c r="AM4" s="239" t="s">
        <v>384</v>
      </c>
      <c r="AN4" s="239">
        <v>6</v>
      </c>
      <c r="AO4" s="239">
        <v>2</v>
      </c>
      <c r="AT4" s="239">
        <v>2</v>
      </c>
      <c r="AU4" s="239">
        <v>55</v>
      </c>
      <c r="AV4" s="239">
        <v>11</v>
      </c>
      <c r="AW4" s="239">
        <v>21</v>
      </c>
      <c r="AX4" s="239">
        <v>2</v>
      </c>
      <c r="AY4" s="239">
        <v>2</v>
      </c>
      <c r="AZ4" s="239">
        <v>4</v>
      </c>
      <c r="BA4" s="239">
        <v>21</v>
      </c>
      <c r="BB4" s="239">
        <v>45</v>
      </c>
      <c r="BC4" s="239" t="s">
        <v>374</v>
      </c>
      <c r="BD4" s="239">
        <v>5</v>
      </c>
      <c r="BE4" s="239">
        <v>1</v>
      </c>
      <c r="BF4" s="239">
        <v>1</v>
      </c>
      <c r="BJ4" s="239">
        <v>2</v>
      </c>
      <c r="BK4" s="239">
        <v>55</v>
      </c>
      <c r="BL4" s="239">
        <v>11</v>
      </c>
      <c r="BM4" s="239">
        <v>21</v>
      </c>
      <c r="CT4" s="239">
        <v>426459</v>
      </c>
      <c r="CU4" s="239">
        <v>4958402</v>
      </c>
      <c r="CV4" s="239">
        <v>44.775235000000002</v>
      </c>
      <c r="CW4" s="239">
        <v>-93.929457900000003</v>
      </c>
      <c r="CX4" s="239" t="s">
        <v>379</v>
      </c>
      <c r="CY4" s="239" t="s">
        <v>4294</v>
      </c>
    </row>
    <row r="5" spans="1:103" x14ac:dyDescent="0.25">
      <c r="A5" s="239">
        <v>10936786</v>
      </c>
      <c r="B5" s="239">
        <v>3</v>
      </c>
      <c r="C5" s="239">
        <v>25</v>
      </c>
      <c r="D5" s="239">
        <v>24.696999999999999</v>
      </c>
      <c r="E5" s="239">
        <v>10</v>
      </c>
      <c r="G5" s="239" t="s">
        <v>1728</v>
      </c>
      <c r="H5" s="239" t="s">
        <v>374</v>
      </c>
      <c r="I5" s="239">
        <v>25</v>
      </c>
      <c r="K5" s="239">
        <v>14026675</v>
      </c>
      <c r="L5" s="239">
        <v>142270172</v>
      </c>
      <c r="M5" s="239">
        <v>8</v>
      </c>
      <c r="N5" s="239">
        <v>15</v>
      </c>
      <c r="O5" s="239">
        <v>2014</v>
      </c>
      <c r="P5" s="239" t="s">
        <v>383</v>
      </c>
      <c r="Q5" s="239">
        <v>21</v>
      </c>
      <c r="S5" s="239">
        <v>4</v>
      </c>
      <c r="T5" s="239">
        <v>0</v>
      </c>
      <c r="U5" s="239">
        <v>2</v>
      </c>
      <c r="V5" s="239">
        <v>5</v>
      </c>
      <c r="W5" s="239">
        <v>10</v>
      </c>
      <c r="X5" s="239">
        <v>10</v>
      </c>
      <c r="Y5" s="239">
        <v>6</v>
      </c>
      <c r="Z5" s="239">
        <v>1</v>
      </c>
      <c r="AB5" s="239">
        <v>1</v>
      </c>
      <c r="AC5" s="239">
        <v>98</v>
      </c>
      <c r="AD5" s="239" t="s">
        <v>1868</v>
      </c>
      <c r="AE5" s="239" t="s">
        <v>975</v>
      </c>
      <c r="AF5" s="239" t="s">
        <v>4293</v>
      </c>
      <c r="AG5" s="239">
        <v>10</v>
      </c>
      <c r="AH5" s="239">
        <v>2</v>
      </c>
      <c r="AI5" s="239">
        <v>2</v>
      </c>
      <c r="AJ5" s="239">
        <v>4</v>
      </c>
      <c r="AK5" s="239">
        <v>24</v>
      </c>
      <c r="AL5" s="239">
        <v>81</v>
      </c>
      <c r="AM5" s="239" t="s">
        <v>384</v>
      </c>
      <c r="AN5" s="239">
        <v>5</v>
      </c>
      <c r="AO5" s="239">
        <v>1</v>
      </c>
      <c r="AS5" s="239">
        <v>7</v>
      </c>
      <c r="AT5" s="239">
        <v>2</v>
      </c>
      <c r="AU5" s="239">
        <v>55</v>
      </c>
      <c r="AV5" s="239">
        <v>10</v>
      </c>
      <c r="AW5" s="239">
        <v>21</v>
      </c>
      <c r="AX5" s="239">
        <v>0</v>
      </c>
      <c r="AY5" s="239">
        <v>1</v>
      </c>
      <c r="AZ5" s="239">
        <v>2</v>
      </c>
      <c r="BB5" s="239">
        <v>17</v>
      </c>
      <c r="BC5" s="239" t="s">
        <v>374</v>
      </c>
      <c r="BD5" s="239">
        <v>5</v>
      </c>
      <c r="BE5" s="239">
        <v>4</v>
      </c>
      <c r="BF5" s="239">
        <v>2</v>
      </c>
      <c r="BG5" s="239">
        <v>7</v>
      </c>
      <c r="BI5" s="239">
        <v>7</v>
      </c>
      <c r="BJ5" s="239">
        <v>2</v>
      </c>
      <c r="BK5" s="239">
        <v>55</v>
      </c>
      <c r="BL5" s="239">
        <v>10</v>
      </c>
      <c r="BM5" s="239">
        <v>21</v>
      </c>
      <c r="CT5" s="239">
        <v>426459</v>
      </c>
      <c r="CU5" s="239">
        <v>4958402</v>
      </c>
      <c r="CV5" s="239">
        <v>44.775235000000002</v>
      </c>
      <c r="CW5" s="239">
        <v>-93.929457900000003</v>
      </c>
      <c r="CX5" s="239" t="s">
        <v>379</v>
      </c>
      <c r="CY5" s="239" t="s">
        <v>4295</v>
      </c>
    </row>
    <row r="6" spans="1:103" x14ac:dyDescent="0.25">
      <c r="A6" s="239">
        <v>10937345</v>
      </c>
      <c r="B6" s="239">
        <v>3</v>
      </c>
      <c r="C6" s="239">
        <v>25</v>
      </c>
      <c r="D6" s="239">
        <v>24.696999999999999</v>
      </c>
      <c r="E6" s="239">
        <v>10</v>
      </c>
      <c r="G6" s="239" t="s">
        <v>1728</v>
      </c>
      <c r="H6" s="239" t="s">
        <v>374</v>
      </c>
      <c r="I6" s="239">
        <v>25</v>
      </c>
      <c r="K6" s="239">
        <v>14029992</v>
      </c>
      <c r="L6" s="239">
        <v>142580054</v>
      </c>
      <c r="M6" s="239">
        <v>9</v>
      </c>
      <c r="N6" s="239">
        <v>13</v>
      </c>
      <c r="O6" s="239">
        <v>2014</v>
      </c>
      <c r="P6" s="239" t="s">
        <v>386</v>
      </c>
      <c r="Q6" s="239">
        <v>21</v>
      </c>
      <c r="S6" s="239">
        <v>5</v>
      </c>
      <c r="T6" s="239">
        <v>0</v>
      </c>
      <c r="U6" s="239">
        <v>2</v>
      </c>
      <c r="V6" s="239">
        <v>90</v>
      </c>
      <c r="W6" s="239">
        <v>10</v>
      </c>
      <c r="X6" s="239">
        <v>2</v>
      </c>
      <c r="Y6" s="239">
        <v>4</v>
      </c>
      <c r="Z6" s="239">
        <v>1</v>
      </c>
      <c r="AB6" s="239">
        <v>1</v>
      </c>
      <c r="AC6" s="239">
        <v>98</v>
      </c>
      <c r="AD6" s="239" t="s">
        <v>4296</v>
      </c>
      <c r="AE6" s="239" t="s">
        <v>1869</v>
      </c>
      <c r="AF6" s="239" t="s">
        <v>4293</v>
      </c>
      <c r="AG6" s="239">
        <v>90</v>
      </c>
      <c r="AH6" s="239">
        <v>0</v>
      </c>
      <c r="AI6" s="239">
        <v>2</v>
      </c>
      <c r="AJ6" s="239">
        <v>2</v>
      </c>
      <c r="AL6" s="239">
        <v>40</v>
      </c>
      <c r="AM6" s="239" t="s">
        <v>384</v>
      </c>
      <c r="AN6" s="239">
        <v>5</v>
      </c>
      <c r="AO6" s="239">
        <v>2</v>
      </c>
      <c r="AQ6" s="239">
        <v>7</v>
      </c>
      <c r="AS6" s="239">
        <v>7</v>
      </c>
      <c r="AT6" s="239">
        <v>2</v>
      </c>
      <c r="AU6" s="239">
        <v>55</v>
      </c>
      <c r="AV6" s="239">
        <v>11</v>
      </c>
      <c r="AW6" s="239">
        <v>21</v>
      </c>
      <c r="AX6" s="239">
        <v>2</v>
      </c>
      <c r="AY6" s="239">
        <v>3</v>
      </c>
      <c r="AZ6" s="239">
        <v>4</v>
      </c>
      <c r="BA6" s="239">
        <v>21</v>
      </c>
      <c r="BB6" s="239">
        <v>45</v>
      </c>
      <c r="BC6" s="239" t="s">
        <v>374</v>
      </c>
      <c r="BD6" s="239">
        <v>5</v>
      </c>
      <c r="BE6" s="239">
        <v>1</v>
      </c>
      <c r="BI6" s="239">
        <v>7</v>
      </c>
      <c r="BJ6" s="239">
        <v>2</v>
      </c>
      <c r="BK6" s="239">
        <v>55</v>
      </c>
      <c r="BL6" s="239">
        <v>11</v>
      </c>
      <c r="BM6" s="239">
        <v>21</v>
      </c>
      <c r="CT6" s="239">
        <v>426459</v>
      </c>
      <c r="CU6" s="239">
        <v>4958402</v>
      </c>
      <c r="CV6" s="239">
        <v>44.775235000000002</v>
      </c>
      <c r="CW6" s="239">
        <v>-93.929457900000003</v>
      </c>
      <c r="CX6" s="239" t="s">
        <v>379</v>
      </c>
      <c r="CY6" s="239" t="s">
        <v>4297</v>
      </c>
    </row>
    <row r="7" spans="1:103" x14ac:dyDescent="0.25">
      <c r="A7" s="239">
        <v>11018778</v>
      </c>
      <c r="B7" s="239">
        <v>3</v>
      </c>
      <c r="C7" s="239">
        <v>25</v>
      </c>
      <c r="D7" s="239">
        <v>24.696999999999999</v>
      </c>
      <c r="E7" s="239">
        <v>10</v>
      </c>
      <c r="G7" s="239" t="s">
        <v>1728</v>
      </c>
      <c r="H7" s="239" t="s">
        <v>374</v>
      </c>
      <c r="I7" s="239">
        <v>25</v>
      </c>
      <c r="K7" s="239">
        <v>15503772</v>
      </c>
      <c r="L7" s="239">
        <v>151060190</v>
      </c>
      <c r="M7" s="239">
        <v>4</v>
      </c>
      <c r="N7" s="239">
        <v>11</v>
      </c>
      <c r="O7" s="239">
        <v>2015</v>
      </c>
      <c r="P7" s="239" t="s">
        <v>386</v>
      </c>
      <c r="Q7" s="239">
        <v>20</v>
      </c>
      <c r="R7" s="239" t="s">
        <v>376</v>
      </c>
      <c r="S7" s="239">
        <v>2</v>
      </c>
      <c r="T7" s="239">
        <v>0</v>
      </c>
      <c r="U7" s="239">
        <v>2</v>
      </c>
      <c r="V7" s="239">
        <v>5</v>
      </c>
      <c r="W7" s="239">
        <v>10</v>
      </c>
      <c r="X7" s="239">
        <v>3</v>
      </c>
      <c r="Y7" s="239">
        <v>3</v>
      </c>
      <c r="Z7" s="239">
        <v>1</v>
      </c>
      <c r="AB7" s="239">
        <v>1</v>
      </c>
      <c r="AC7" s="239">
        <v>98</v>
      </c>
      <c r="AD7" s="239">
        <v>5</v>
      </c>
      <c r="AE7" s="239">
        <v>33</v>
      </c>
      <c r="AF7" s="239" t="s">
        <v>4293</v>
      </c>
      <c r="AG7" s="239">
        <v>10</v>
      </c>
      <c r="AH7" s="239">
        <v>2</v>
      </c>
      <c r="AI7" s="239">
        <v>2</v>
      </c>
      <c r="AJ7" s="239">
        <v>1</v>
      </c>
      <c r="AK7" s="239">
        <v>7</v>
      </c>
      <c r="AL7" s="239">
        <v>26</v>
      </c>
      <c r="AM7" s="239" t="s">
        <v>374</v>
      </c>
      <c r="AN7" s="239">
        <v>5</v>
      </c>
      <c r="AO7" s="239">
        <v>2</v>
      </c>
      <c r="AS7" s="239">
        <v>7</v>
      </c>
      <c r="AT7" s="239">
        <v>2</v>
      </c>
      <c r="AU7" s="239">
        <v>55</v>
      </c>
      <c r="AV7" s="239">
        <v>11</v>
      </c>
      <c r="AW7" s="239">
        <v>21</v>
      </c>
      <c r="AX7" s="239">
        <v>2</v>
      </c>
      <c r="AY7" s="239">
        <v>3</v>
      </c>
      <c r="AZ7" s="239">
        <v>4</v>
      </c>
      <c r="BA7" s="239">
        <v>21</v>
      </c>
      <c r="BB7" s="239">
        <v>34</v>
      </c>
      <c r="BC7" s="239" t="s">
        <v>374</v>
      </c>
      <c r="BD7" s="239">
        <v>5</v>
      </c>
      <c r="BE7" s="239">
        <v>1</v>
      </c>
      <c r="BI7" s="239">
        <v>7</v>
      </c>
      <c r="BJ7" s="239">
        <v>2</v>
      </c>
      <c r="BK7" s="239">
        <v>55</v>
      </c>
      <c r="BL7" s="239">
        <v>11</v>
      </c>
      <c r="BM7" s="239">
        <v>21</v>
      </c>
      <c r="CT7" s="239">
        <v>426459</v>
      </c>
      <c r="CU7" s="239">
        <v>4958402</v>
      </c>
      <c r="CV7" s="239">
        <v>44.775235000000002</v>
      </c>
      <c r="CW7" s="239">
        <v>-93.929457900000003</v>
      </c>
      <c r="CX7" s="239" t="s">
        <v>379</v>
      </c>
      <c r="CY7" s="239" t="s">
        <v>4298</v>
      </c>
    </row>
    <row r="8" spans="1:103" x14ac:dyDescent="0.25">
      <c r="A8" s="239">
        <v>11021071</v>
      </c>
      <c r="B8" s="239">
        <v>3</v>
      </c>
      <c r="C8" s="239">
        <v>25</v>
      </c>
      <c r="D8" s="239">
        <v>24.696999999999999</v>
      </c>
      <c r="E8" s="239">
        <v>10</v>
      </c>
      <c r="G8" s="239" t="s">
        <v>1728</v>
      </c>
      <c r="H8" s="239" t="s">
        <v>374</v>
      </c>
      <c r="I8" s="239">
        <v>25</v>
      </c>
      <c r="K8" s="239">
        <v>15025886</v>
      </c>
      <c r="L8" s="239">
        <v>152210006</v>
      </c>
      <c r="M8" s="239">
        <v>8</v>
      </c>
      <c r="N8" s="239">
        <v>8</v>
      </c>
      <c r="O8" s="239">
        <v>2015</v>
      </c>
      <c r="P8" s="239" t="s">
        <v>386</v>
      </c>
      <c r="Q8" s="239">
        <v>22</v>
      </c>
      <c r="S8" s="239">
        <v>3</v>
      </c>
      <c r="T8" s="239">
        <v>0</v>
      </c>
      <c r="U8" s="239">
        <v>2</v>
      </c>
      <c r="V8" s="239">
        <v>11</v>
      </c>
      <c r="W8" s="239">
        <v>10</v>
      </c>
      <c r="X8" s="239">
        <v>3</v>
      </c>
      <c r="Y8" s="239">
        <v>4</v>
      </c>
      <c r="Z8" s="239">
        <v>1</v>
      </c>
      <c r="AB8" s="239">
        <v>1</v>
      </c>
      <c r="AC8" s="239">
        <v>98</v>
      </c>
      <c r="AD8" s="239" t="s">
        <v>4296</v>
      </c>
      <c r="AE8" s="239" t="s">
        <v>975</v>
      </c>
      <c r="AF8" s="239" t="s">
        <v>4293</v>
      </c>
      <c r="AG8" s="239">
        <v>6</v>
      </c>
      <c r="AH8" s="239">
        <v>0</v>
      </c>
      <c r="AI8" s="239">
        <v>2</v>
      </c>
      <c r="AJ8" s="239">
        <v>2</v>
      </c>
      <c r="AL8" s="239">
        <v>72</v>
      </c>
      <c r="AM8" s="239" t="s">
        <v>374</v>
      </c>
      <c r="AN8" s="239">
        <v>5</v>
      </c>
      <c r="AO8" s="239">
        <v>2</v>
      </c>
      <c r="AQ8" s="239">
        <v>7</v>
      </c>
      <c r="AS8" s="239">
        <v>7</v>
      </c>
      <c r="AT8" s="239">
        <v>2</v>
      </c>
      <c r="AU8" s="239">
        <v>55</v>
      </c>
      <c r="AV8" s="239">
        <v>11</v>
      </c>
      <c r="AW8" s="239">
        <v>21</v>
      </c>
      <c r="AX8" s="239">
        <v>2</v>
      </c>
      <c r="AY8" s="239">
        <v>44</v>
      </c>
      <c r="AZ8" s="239">
        <v>7</v>
      </c>
      <c r="BA8" s="239">
        <v>21</v>
      </c>
      <c r="BB8" s="239">
        <v>34</v>
      </c>
      <c r="BC8" s="239" t="s">
        <v>374</v>
      </c>
      <c r="BD8" s="239">
        <v>5</v>
      </c>
      <c r="BE8" s="239">
        <v>1</v>
      </c>
      <c r="BI8" s="239">
        <v>7</v>
      </c>
      <c r="BJ8" s="239">
        <v>2</v>
      </c>
      <c r="BK8" s="239">
        <v>55</v>
      </c>
      <c r="BL8" s="239">
        <v>11</v>
      </c>
      <c r="BM8" s="239">
        <v>21</v>
      </c>
      <c r="CT8" s="239">
        <v>426459</v>
      </c>
      <c r="CU8" s="239">
        <v>4958402</v>
      </c>
      <c r="CV8" s="239">
        <v>44.775235000000002</v>
      </c>
      <c r="CW8" s="239">
        <v>-93.929457900000003</v>
      </c>
      <c r="CX8" s="239" t="s">
        <v>379</v>
      </c>
      <c r="CY8" s="239" t="s">
        <v>4299</v>
      </c>
    </row>
    <row r="9" spans="1:103" x14ac:dyDescent="0.25">
      <c r="A9" s="239">
        <v>11023351</v>
      </c>
      <c r="B9" s="239">
        <v>3</v>
      </c>
      <c r="C9" s="239">
        <v>25</v>
      </c>
      <c r="D9" s="239">
        <v>24.696999999999999</v>
      </c>
      <c r="E9" s="239">
        <v>10</v>
      </c>
      <c r="G9" s="239" t="s">
        <v>1728</v>
      </c>
      <c r="H9" s="239" t="s">
        <v>374</v>
      </c>
      <c r="I9" s="239">
        <v>25</v>
      </c>
      <c r="K9" s="239">
        <v>15512090</v>
      </c>
      <c r="L9" s="239">
        <v>153230244</v>
      </c>
      <c r="M9" s="239">
        <v>11</v>
      </c>
      <c r="N9" s="239">
        <v>19</v>
      </c>
      <c r="O9" s="239">
        <v>2015</v>
      </c>
      <c r="P9" s="239" t="s">
        <v>416</v>
      </c>
      <c r="Q9" s="239">
        <v>10</v>
      </c>
      <c r="S9" s="239">
        <v>4</v>
      </c>
      <c r="T9" s="239">
        <v>0</v>
      </c>
      <c r="U9" s="239">
        <v>2</v>
      </c>
      <c r="V9" s="239">
        <v>5</v>
      </c>
      <c r="W9" s="239">
        <v>10</v>
      </c>
      <c r="X9" s="239">
        <v>3</v>
      </c>
      <c r="Y9" s="239">
        <v>1</v>
      </c>
      <c r="Z9" s="239">
        <v>2</v>
      </c>
      <c r="AB9" s="239">
        <v>1</v>
      </c>
      <c r="AC9" s="239">
        <v>98</v>
      </c>
      <c r="AD9" s="239" t="s">
        <v>971</v>
      </c>
      <c r="AE9" s="239" t="s">
        <v>1866</v>
      </c>
      <c r="AF9" s="239" t="s">
        <v>4293</v>
      </c>
      <c r="AG9" s="239">
        <v>10</v>
      </c>
      <c r="AH9" s="239">
        <v>2</v>
      </c>
      <c r="AI9" s="239">
        <v>2</v>
      </c>
      <c r="AJ9" s="239">
        <v>1</v>
      </c>
      <c r="AK9" s="239">
        <v>21</v>
      </c>
      <c r="AL9" s="239">
        <v>29</v>
      </c>
      <c r="AM9" s="239" t="s">
        <v>374</v>
      </c>
      <c r="AN9" s="239">
        <v>5</v>
      </c>
      <c r="AO9" s="239">
        <v>2</v>
      </c>
      <c r="AS9" s="239">
        <v>7</v>
      </c>
      <c r="AT9" s="239">
        <v>2</v>
      </c>
      <c r="AU9" s="239">
        <v>55</v>
      </c>
      <c r="AV9" s="239">
        <v>11</v>
      </c>
      <c r="AW9" s="239">
        <v>21</v>
      </c>
      <c r="AX9" s="239">
        <v>2</v>
      </c>
      <c r="AY9" s="239">
        <v>4</v>
      </c>
      <c r="AZ9" s="239">
        <v>4</v>
      </c>
      <c r="BA9" s="239">
        <v>21</v>
      </c>
      <c r="BB9" s="239">
        <v>29</v>
      </c>
      <c r="BC9" s="239" t="s">
        <v>384</v>
      </c>
      <c r="BD9" s="239">
        <v>5</v>
      </c>
      <c r="BE9" s="239">
        <v>1</v>
      </c>
      <c r="BI9" s="239">
        <v>7</v>
      </c>
      <c r="BJ9" s="239">
        <v>2</v>
      </c>
      <c r="BK9" s="239">
        <v>55</v>
      </c>
      <c r="BL9" s="239">
        <v>11</v>
      </c>
      <c r="BM9" s="239">
        <v>21</v>
      </c>
      <c r="CT9" s="239">
        <v>426459</v>
      </c>
      <c r="CU9" s="239">
        <v>4958402</v>
      </c>
      <c r="CV9" s="239">
        <v>44.775235000000002</v>
      </c>
      <c r="CW9" s="239">
        <v>-93.929457900000003</v>
      </c>
      <c r="CX9" s="239" t="s">
        <v>379</v>
      </c>
      <c r="CY9" s="239" t="s">
        <v>4300</v>
      </c>
    </row>
    <row r="10" spans="1:103" x14ac:dyDescent="0.25">
      <c r="A10" s="239">
        <v>758718</v>
      </c>
      <c r="B10" s="239">
        <v>3</v>
      </c>
      <c r="C10" s="239">
        <v>25</v>
      </c>
      <c r="D10" s="239">
        <v>24.696999999999999</v>
      </c>
      <c r="E10" s="239">
        <v>10</v>
      </c>
      <c r="G10" s="239" t="s">
        <v>1728</v>
      </c>
      <c r="H10" s="239" t="s">
        <v>374</v>
      </c>
      <c r="I10" s="239">
        <v>25</v>
      </c>
      <c r="K10" s="239">
        <v>19032675</v>
      </c>
      <c r="M10" s="239">
        <v>10</v>
      </c>
      <c r="N10" s="239">
        <v>31</v>
      </c>
      <c r="O10" s="239">
        <v>2019</v>
      </c>
      <c r="P10" s="239" t="s">
        <v>416</v>
      </c>
      <c r="Q10" s="239">
        <v>15</v>
      </c>
      <c r="R10" s="239" t="s">
        <v>376</v>
      </c>
      <c r="S10" s="239">
        <v>5</v>
      </c>
      <c r="T10" s="239">
        <v>0</v>
      </c>
      <c r="U10" s="239">
        <v>2</v>
      </c>
      <c r="V10" s="239">
        <v>5</v>
      </c>
      <c r="W10" s="239">
        <v>10</v>
      </c>
      <c r="X10" s="239">
        <v>3</v>
      </c>
      <c r="Y10" s="239">
        <v>1</v>
      </c>
      <c r="Z10" s="239">
        <v>1</v>
      </c>
      <c r="AB10" s="239">
        <v>1</v>
      </c>
      <c r="AC10" s="239">
        <v>98</v>
      </c>
      <c r="AD10" s="239" t="s">
        <v>1062</v>
      </c>
      <c r="AF10" s="239" t="s">
        <v>4293</v>
      </c>
      <c r="AG10" s="239">
        <v>10</v>
      </c>
      <c r="AH10" s="239">
        <v>2</v>
      </c>
      <c r="AI10" s="239">
        <v>2</v>
      </c>
      <c r="AJ10" s="239">
        <v>4</v>
      </c>
      <c r="AK10" s="239">
        <v>21</v>
      </c>
      <c r="AL10" s="239">
        <v>50</v>
      </c>
      <c r="AM10" s="239" t="s">
        <v>384</v>
      </c>
      <c r="AN10" s="239">
        <v>5</v>
      </c>
      <c r="AO10" s="239">
        <v>1</v>
      </c>
      <c r="AS10" s="239">
        <v>12</v>
      </c>
      <c r="AT10" s="239">
        <v>9</v>
      </c>
      <c r="AU10" s="239">
        <v>55</v>
      </c>
      <c r="AV10" s="239">
        <v>11</v>
      </c>
      <c r="AW10" s="239">
        <v>21</v>
      </c>
      <c r="AX10" s="239">
        <v>2</v>
      </c>
      <c r="AY10" s="239">
        <v>2</v>
      </c>
      <c r="AZ10" s="239">
        <v>2</v>
      </c>
      <c r="BA10" s="239">
        <v>21</v>
      </c>
      <c r="BB10" s="239">
        <v>76</v>
      </c>
      <c r="BC10" s="239" t="s">
        <v>384</v>
      </c>
      <c r="BD10" s="239">
        <v>5</v>
      </c>
      <c r="BE10" s="239">
        <v>2</v>
      </c>
      <c r="BI10" s="239">
        <v>12</v>
      </c>
      <c r="BJ10" s="239">
        <v>23</v>
      </c>
      <c r="BK10" s="239">
        <v>55</v>
      </c>
      <c r="BL10" s="239">
        <v>11</v>
      </c>
      <c r="BM10" s="239">
        <v>21</v>
      </c>
      <c r="CT10" s="239">
        <v>426458.77464838902</v>
      </c>
      <c r="CU10" s="239">
        <v>4958402.7674448201</v>
      </c>
      <c r="CV10" s="239">
        <v>44.775237420000003</v>
      </c>
      <c r="CW10" s="239">
        <v>-93.929456099999996</v>
      </c>
      <c r="CX10" s="239" t="s">
        <v>379</v>
      </c>
      <c r="CY10" s="239" t="s">
        <v>4301</v>
      </c>
    </row>
    <row r="11" spans="1:103" x14ac:dyDescent="0.25">
      <c r="A11" s="239">
        <v>625498</v>
      </c>
      <c r="B11" s="239">
        <v>3</v>
      </c>
      <c r="C11" s="239">
        <v>25</v>
      </c>
      <c r="D11" s="239">
        <v>24.710999999999999</v>
      </c>
      <c r="E11" s="239">
        <v>10</v>
      </c>
      <c r="G11" s="239" t="s">
        <v>1728</v>
      </c>
      <c r="H11" s="239" t="s">
        <v>374</v>
      </c>
      <c r="I11" s="239">
        <v>25</v>
      </c>
      <c r="K11" s="239">
        <v>18024329</v>
      </c>
      <c r="M11" s="239">
        <v>8</v>
      </c>
      <c r="N11" s="239">
        <v>4</v>
      </c>
      <c r="O11" s="239">
        <v>2018</v>
      </c>
      <c r="P11" s="239" t="s">
        <v>386</v>
      </c>
      <c r="Q11" s="239">
        <v>8</v>
      </c>
      <c r="S11" s="239">
        <v>4</v>
      </c>
      <c r="T11" s="239">
        <v>0</v>
      </c>
      <c r="U11" s="239">
        <v>2</v>
      </c>
      <c r="V11" s="239">
        <v>5</v>
      </c>
      <c r="W11" s="239">
        <v>10</v>
      </c>
      <c r="X11" s="239">
        <v>28</v>
      </c>
      <c r="Y11" s="239">
        <v>1</v>
      </c>
      <c r="Z11" s="239">
        <v>3</v>
      </c>
      <c r="AA11" s="239">
        <v>2</v>
      </c>
      <c r="AB11" s="239">
        <v>2</v>
      </c>
      <c r="AC11" s="239">
        <v>98</v>
      </c>
      <c r="AD11" s="239" t="s">
        <v>1062</v>
      </c>
      <c r="AF11" s="239" t="s">
        <v>4293</v>
      </c>
      <c r="AG11" s="239">
        <v>10</v>
      </c>
      <c r="AH11" s="239">
        <v>2</v>
      </c>
      <c r="AI11" s="239">
        <v>4</v>
      </c>
      <c r="AJ11" s="239">
        <v>1</v>
      </c>
      <c r="AK11" s="239">
        <v>21</v>
      </c>
      <c r="AL11" s="239">
        <v>48</v>
      </c>
      <c r="AM11" s="239" t="s">
        <v>384</v>
      </c>
      <c r="AN11" s="239">
        <v>5</v>
      </c>
      <c r="AO11" s="239">
        <v>64</v>
      </c>
      <c r="AS11" s="239">
        <v>12</v>
      </c>
      <c r="AT11" s="239">
        <v>23</v>
      </c>
      <c r="AU11" s="239">
        <v>55</v>
      </c>
      <c r="AV11" s="239">
        <v>11</v>
      </c>
      <c r="AW11" s="239">
        <v>21</v>
      </c>
      <c r="AX11" s="239">
        <v>2</v>
      </c>
      <c r="AY11" s="239">
        <v>2</v>
      </c>
      <c r="AZ11" s="239">
        <v>1</v>
      </c>
      <c r="BA11" s="239">
        <v>21</v>
      </c>
      <c r="BB11" s="239">
        <v>46</v>
      </c>
      <c r="BC11" s="239" t="s">
        <v>374</v>
      </c>
      <c r="BD11" s="239">
        <v>5</v>
      </c>
      <c r="BE11" s="239">
        <v>1</v>
      </c>
      <c r="BI11" s="239">
        <v>12</v>
      </c>
      <c r="BJ11" s="239">
        <v>9</v>
      </c>
      <c r="BK11" s="239">
        <v>55</v>
      </c>
      <c r="BL11" s="239">
        <v>11</v>
      </c>
      <c r="BM11" s="239">
        <v>21</v>
      </c>
      <c r="CT11" s="239">
        <v>426467.74772580701</v>
      </c>
      <c r="CU11" s="239">
        <v>4958424.9655237403</v>
      </c>
      <c r="CV11" s="239">
        <v>44.775438149999999</v>
      </c>
      <c r="CW11" s="239">
        <v>-93.929345920000003</v>
      </c>
      <c r="CX11" s="239" t="s">
        <v>379</v>
      </c>
      <c r="CY11" s="239" t="s">
        <v>4302</v>
      </c>
    </row>
    <row r="12" spans="1:103" x14ac:dyDescent="0.25">
      <c r="A12" s="239">
        <v>689185</v>
      </c>
      <c r="B12" s="239">
        <v>4</v>
      </c>
      <c r="C12" s="239">
        <v>33</v>
      </c>
      <c r="D12" s="239">
        <v>6.891</v>
      </c>
      <c r="E12" s="239">
        <v>10</v>
      </c>
      <c r="F12" s="239" t="s">
        <v>410</v>
      </c>
      <c r="H12" s="239" t="s">
        <v>374</v>
      </c>
      <c r="I12" s="239">
        <v>25</v>
      </c>
      <c r="K12" s="239">
        <v>19004860</v>
      </c>
      <c r="M12" s="239">
        <v>2</v>
      </c>
      <c r="N12" s="239">
        <v>17</v>
      </c>
      <c r="O12" s="239">
        <v>2019</v>
      </c>
      <c r="P12" s="239" t="s">
        <v>389</v>
      </c>
      <c r="Q12" s="239">
        <v>19</v>
      </c>
      <c r="S12" s="239">
        <v>5</v>
      </c>
      <c r="T12" s="239">
        <v>0</v>
      </c>
      <c r="U12" s="239">
        <v>1</v>
      </c>
      <c r="W12" s="239">
        <v>75</v>
      </c>
      <c r="X12" s="239">
        <v>2</v>
      </c>
      <c r="Y12" s="239">
        <v>4</v>
      </c>
      <c r="Z12" s="239">
        <v>1</v>
      </c>
      <c r="AB12" s="239">
        <v>3</v>
      </c>
      <c r="AC12" s="239">
        <v>98</v>
      </c>
      <c r="AD12" s="239" t="s">
        <v>4303</v>
      </c>
      <c r="AF12" s="239" t="s">
        <v>4225</v>
      </c>
      <c r="AG12" s="239">
        <v>3</v>
      </c>
      <c r="AH12" s="239">
        <v>2</v>
      </c>
      <c r="AI12" s="239">
        <v>49</v>
      </c>
      <c r="AJ12" s="239">
        <v>10</v>
      </c>
      <c r="AK12" s="239">
        <v>21</v>
      </c>
      <c r="AL12" s="239">
        <v>65</v>
      </c>
      <c r="AM12" s="239" t="s">
        <v>374</v>
      </c>
      <c r="AN12" s="239">
        <v>5</v>
      </c>
      <c r="AO12" s="239">
        <v>99</v>
      </c>
      <c r="AS12" s="239">
        <v>90</v>
      </c>
      <c r="AT12" s="239">
        <v>9</v>
      </c>
      <c r="AV12" s="239">
        <v>11</v>
      </c>
      <c r="AW12" s="239">
        <v>21</v>
      </c>
      <c r="CT12" s="239">
        <v>426466.65266869799</v>
      </c>
      <c r="CU12" s="239">
        <v>4958164.1816265797</v>
      </c>
      <c r="CV12" s="239">
        <v>44.773090699999997</v>
      </c>
      <c r="CW12" s="239">
        <v>-93.929322110000001</v>
      </c>
      <c r="CX12" s="239" t="s">
        <v>438</v>
      </c>
      <c r="CY12" s="239" t="s">
        <v>4304</v>
      </c>
    </row>
    <row r="13" spans="1:103" x14ac:dyDescent="0.25">
      <c r="A13" s="239">
        <v>798342</v>
      </c>
      <c r="B13" s="239">
        <v>4</v>
      </c>
      <c r="C13" s="239">
        <v>33</v>
      </c>
      <c r="D13" s="239">
        <v>6.8940000000000001</v>
      </c>
      <c r="E13" s="239">
        <v>10</v>
      </c>
      <c r="F13" s="239" t="s">
        <v>410</v>
      </c>
      <c r="H13" s="239" t="s">
        <v>374</v>
      </c>
      <c r="I13" s="239">
        <v>25</v>
      </c>
      <c r="K13" s="239">
        <v>20004766</v>
      </c>
      <c r="L13" s="239">
        <v>200480078</v>
      </c>
      <c r="M13" s="239">
        <v>2</v>
      </c>
      <c r="N13" s="239">
        <v>17</v>
      </c>
      <c r="O13" s="239">
        <v>2020</v>
      </c>
      <c r="P13" s="239" t="s">
        <v>381</v>
      </c>
      <c r="Q13" s="239">
        <v>14</v>
      </c>
      <c r="S13" s="239">
        <v>5</v>
      </c>
      <c r="T13" s="239">
        <v>0</v>
      </c>
      <c r="U13" s="239">
        <v>1</v>
      </c>
      <c r="W13" s="239">
        <v>35</v>
      </c>
      <c r="X13" s="239">
        <v>2</v>
      </c>
      <c r="Y13" s="239">
        <v>1</v>
      </c>
      <c r="Z13" s="239">
        <v>2</v>
      </c>
      <c r="AB13" s="239">
        <v>2</v>
      </c>
      <c r="AC13" s="239">
        <v>98</v>
      </c>
      <c r="AD13" s="239" t="s">
        <v>4303</v>
      </c>
      <c r="AF13" s="239" t="s">
        <v>4225</v>
      </c>
      <c r="AG13" s="239">
        <v>3</v>
      </c>
      <c r="AH13" s="239">
        <v>2</v>
      </c>
      <c r="AI13" s="239">
        <v>4</v>
      </c>
      <c r="AJ13" s="239">
        <v>1</v>
      </c>
      <c r="AK13" s="239">
        <v>21</v>
      </c>
      <c r="AL13" s="239">
        <v>40</v>
      </c>
      <c r="AM13" s="239" t="s">
        <v>384</v>
      </c>
      <c r="AN13" s="239">
        <v>7</v>
      </c>
      <c r="AO13" s="239">
        <v>1</v>
      </c>
      <c r="AS13" s="239">
        <v>90</v>
      </c>
      <c r="AT13" s="239">
        <v>9</v>
      </c>
      <c r="AU13" s="239">
        <v>5</v>
      </c>
      <c r="AV13" s="239">
        <v>11</v>
      </c>
      <c r="AW13" s="239">
        <v>21</v>
      </c>
      <c r="CT13" s="239">
        <v>426464.00683007302</v>
      </c>
      <c r="CU13" s="239">
        <v>4958167.6319396701</v>
      </c>
      <c r="CV13" s="239">
        <v>44.773121490000001</v>
      </c>
      <c r="CW13" s="239">
        <v>-93.929356040000002</v>
      </c>
      <c r="CX13" s="239" t="s">
        <v>379</v>
      </c>
      <c r="CY13" s="239" t="s">
        <v>4305</v>
      </c>
    </row>
    <row r="14" spans="1:103" x14ac:dyDescent="0.25">
      <c r="A14" s="239">
        <v>635516</v>
      </c>
      <c r="B14" s="239">
        <v>4</v>
      </c>
      <c r="C14" s="239">
        <v>33</v>
      </c>
      <c r="D14" s="239">
        <v>6.9180000000000001</v>
      </c>
      <c r="E14" s="239">
        <v>10</v>
      </c>
      <c r="H14" s="239" t="s">
        <v>374</v>
      </c>
      <c r="I14" s="239">
        <v>25</v>
      </c>
      <c r="K14" s="239">
        <v>18029511</v>
      </c>
      <c r="M14" s="239">
        <v>9</v>
      </c>
      <c r="N14" s="239">
        <v>17</v>
      </c>
      <c r="O14" s="239">
        <v>2018</v>
      </c>
      <c r="P14" s="239" t="s">
        <v>381</v>
      </c>
      <c r="Q14" s="239">
        <v>18</v>
      </c>
      <c r="R14" s="239">
        <v>98</v>
      </c>
      <c r="S14" s="239">
        <v>5</v>
      </c>
      <c r="T14" s="239">
        <v>0</v>
      </c>
      <c r="U14" s="239">
        <v>2</v>
      </c>
      <c r="V14" s="239">
        <v>13</v>
      </c>
      <c r="W14" s="239">
        <v>10</v>
      </c>
      <c r="X14" s="239">
        <v>2</v>
      </c>
      <c r="Y14" s="239">
        <v>1</v>
      </c>
      <c r="Z14" s="239">
        <v>1</v>
      </c>
      <c r="AB14" s="239">
        <v>1</v>
      </c>
      <c r="AC14" s="239">
        <v>98</v>
      </c>
      <c r="AD14" s="239" t="s">
        <v>968</v>
      </c>
      <c r="AF14" s="239" t="s">
        <v>4225</v>
      </c>
      <c r="AG14" s="239">
        <v>10</v>
      </c>
      <c r="AH14" s="239">
        <v>2</v>
      </c>
      <c r="AI14" s="239">
        <v>2</v>
      </c>
      <c r="AJ14" s="239">
        <v>4</v>
      </c>
      <c r="AK14" s="239">
        <v>21</v>
      </c>
      <c r="AL14" s="239">
        <v>38</v>
      </c>
      <c r="AM14" s="239" t="s">
        <v>374</v>
      </c>
      <c r="AN14" s="239">
        <v>5</v>
      </c>
      <c r="AO14" s="239">
        <v>1</v>
      </c>
      <c r="AS14" s="239">
        <v>90</v>
      </c>
      <c r="AT14" s="239">
        <v>9</v>
      </c>
      <c r="AV14" s="239">
        <v>11</v>
      </c>
      <c r="AW14" s="239">
        <v>21</v>
      </c>
      <c r="AX14" s="239">
        <v>2</v>
      </c>
      <c r="AY14" s="239">
        <v>2</v>
      </c>
      <c r="AZ14" s="239">
        <v>2</v>
      </c>
      <c r="BA14" s="239">
        <v>21</v>
      </c>
      <c r="BB14" s="239">
        <v>22</v>
      </c>
      <c r="BC14" s="239" t="s">
        <v>374</v>
      </c>
      <c r="BD14" s="239">
        <v>5</v>
      </c>
      <c r="BE14" s="239">
        <v>99</v>
      </c>
      <c r="BI14" s="239">
        <v>90</v>
      </c>
      <c r="BJ14" s="239">
        <v>9</v>
      </c>
      <c r="BL14" s="239">
        <v>11</v>
      </c>
      <c r="BM14" s="239">
        <v>21</v>
      </c>
      <c r="CT14" s="239">
        <v>426465.23595919198</v>
      </c>
      <c r="CU14" s="239">
        <v>4958207.0495010801</v>
      </c>
      <c r="CV14" s="239">
        <v>44.773476410000001</v>
      </c>
      <c r="CW14" s="239">
        <v>-93.929346199999998</v>
      </c>
      <c r="CX14" s="239" t="s">
        <v>438</v>
      </c>
      <c r="CY14" s="239" t="s">
        <v>4306</v>
      </c>
    </row>
    <row r="15" spans="1:103" x14ac:dyDescent="0.25">
      <c r="A15" s="239">
        <v>626808</v>
      </c>
      <c r="B15" s="239">
        <v>4</v>
      </c>
      <c r="C15" s="239">
        <v>33</v>
      </c>
      <c r="D15" s="239">
        <v>6.9240000000000004</v>
      </c>
      <c r="E15" s="239">
        <v>10</v>
      </c>
      <c r="F15" s="239" t="s">
        <v>410</v>
      </c>
      <c r="H15" s="239" t="s">
        <v>374</v>
      </c>
      <c r="I15" s="239">
        <v>25</v>
      </c>
      <c r="K15" s="239">
        <v>18509585</v>
      </c>
      <c r="M15" s="239">
        <v>8</v>
      </c>
      <c r="N15" s="239">
        <v>10</v>
      </c>
      <c r="O15" s="239">
        <v>2018</v>
      </c>
      <c r="P15" s="239" t="s">
        <v>383</v>
      </c>
      <c r="Q15" s="239">
        <v>13</v>
      </c>
      <c r="R15" s="239" t="s">
        <v>207</v>
      </c>
      <c r="S15" s="239">
        <v>5</v>
      </c>
      <c r="T15" s="239">
        <v>0</v>
      </c>
      <c r="U15" s="239">
        <v>2</v>
      </c>
      <c r="V15" s="239">
        <v>12</v>
      </c>
      <c r="W15" s="239">
        <v>10</v>
      </c>
      <c r="X15" s="239">
        <v>2</v>
      </c>
      <c r="Y15" s="239">
        <v>1</v>
      </c>
      <c r="Z15" s="239">
        <v>1</v>
      </c>
      <c r="AB15" s="239">
        <v>1</v>
      </c>
      <c r="AC15" s="239">
        <v>98</v>
      </c>
      <c r="AD15" s="239" t="s">
        <v>968</v>
      </c>
      <c r="AF15" s="239" t="s">
        <v>4225</v>
      </c>
      <c r="AG15" s="239">
        <v>7</v>
      </c>
      <c r="AH15" s="239">
        <v>2</v>
      </c>
      <c r="AI15" s="239">
        <v>2</v>
      </c>
      <c r="AJ15" s="239">
        <v>2</v>
      </c>
      <c r="AK15" s="239">
        <v>34</v>
      </c>
      <c r="AL15" s="239">
        <v>28</v>
      </c>
      <c r="AM15" s="239" t="s">
        <v>384</v>
      </c>
      <c r="AN15" s="239">
        <v>5</v>
      </c>
      <c r="AO15" s="239">
        <v>1</v>
      </c>
      <c r="AS15" s="239">
        <v>12</v>
      </c>
      <c r="AT15" s="239">
        <v>9</v>
      </c>
      <c r="AU15" s="239">
        <v>40</v>
      </c>
      <c r="AV15" s="239">
        <v>11</v>
      </c>
      <c r="AW15" s="239">
        <v>21</v>
      </c>
      <c r="AX15" s="239">
        <v>2</v>
      </c>
      <c r="AY15" s="239">
        <v>49</v>
      </c>
      <c r="AZ15" s="239">
        <v>2</v>
      </c>
      <c r="BA15" s="239">
        <v>21</v>
      </c>
      <c r="BB15" s="239">
        <v>55</v>
      </c>
      <c r="BC15" s="239" t="s">
        <v>374</v>
      </c>
      <c r="BD15" s="239">
        <v>5</v>
      </c>
      <c r="BE15" s="239">
        <v>74</v>
      </c>
      <c r="BF15" s="239">
        <v>4</v>
      </c>
      <c r="BI15" s="239">
        <v>12</v>
      </c>
      <c r="BJ15" s="239">
        <v>9</v>
      </c>
      <c r="BK15" s="239">
        <v>40</v>
      </c>
      <c r="BL15" s="239">
        <v>11</v>
      </c>
      <c r="BM15" s="239">
        <v>21</v>
      </c>
      <c r="CT15" s="239">
        <v>426449.92803319002</v>
      </c>
      <c r="CU15" s="239">
        <v>4958217.6869020397</v>
      </c>
      <c r="CV15" s="239">
        <v>44.773570589999999</v>
      </c>
      <c r="CW15" s="239">
        <v>-93.929541169999993</v>
      </c>
      <c r="CX15" s="239" t="s">
        <v>379</v>
      </c>
      <c r="CY15" s="239" t="s">
        <v>4307</v>
      </c>
    </row>
    <row r="16" spans="1:103" x14ac:dyDescent="0.25">
      <c r="A16" s="239">
        <v>11018633</v>
      </c>
      <c r="B16" s="239">
        <v>4</v>
      </c>
      <c r="C16" s="239">
        <v>33</v>
      </c>
      <c r="D16" s="239">
        <v>6.9480000000000004</v>
      </c>
      <c r="E16" s="239">
        <v>10</v>
      </c>
      <c r="G16" s="239" t="s">
        <v>1728</v>
      </c>
      <c r="H16" s="239" t="s">
        <v>374</v>
      </c>
      <c r="I16" s="239">
        <v>25</v>
      </c>
      <c r="L16" s="239">
        <v>150980044</v>
      </c>
      <c r="M16" s="239">
        <v>3</v>
      </c>
      <c r="N16" s="239">
        <v>7</v>
      </c>
      <c r="O16" s="239">
        <v>2015</v>
      </c>
      <c r="P16" s="239" t="s">
        <v>386</v>
      </c>
      <c r="Q16" s="239">
        <v>21</v>
      </c>
      <c r="S16" s="239">
        <v>5</v>
      </c>
      <c r="T16" s="239">
        <v>0</v>
      </c>
      <c r="U16" s="239">
        <v>1</v>
      </c>
      <c r="V16" s="239">
        <v>90</v>
      </c>
      <c r="W16" s="239">
        <v>16</v>
      </c>
      <c r="Y16" s="239">
        <v>6</v>
      </c>
      <c r="Z16" s="239">
        <v>1</v>
      </c>
      <c r="AB16" s="239">
        <v>1</v>
      </c>
      <c r="AC16" s="239">
        <v>98</v>
      </c>
      <c r="AF16" s="239" t="s">
        <v>4225</v>
      </c>
      <c r="AG16" s="239">
        <v>4</v>
      </c>
      <c r="AH16" s="239">
        <v>2</v>
      </c>
      <c r="AI16" s="239">
        <v>2</v>
      </c>
      <c r="AJ16" s="239">
        <v>1</v>
      </c>
      <c r="AK16" s="239">
        <v>21</v>
      </c>
      <c r="AL16" s="239">
        <v>24</v>
      </c>
      <c r="AM16" s="239" t="s">
        <v>374</v>
      </c>
      <c r="AT16" s="239">
        <v>98</v>
      </c>
      <c r="AU16" s="239">
        <v>55</v>
      </c>
      <c r="CT16" s="239">
        <v>426457</v>
      </c>
      <c r="CU16" s="239">
        <v>4958256</v>
      </c>
      <c r="CV16" s="239">
        <v>44.773914599999998</v>
      </c>
      <c r="CW16" s="239">
        <v>-93.929460199999994</v>
      </c>
      <c r="CX16" s="239" t="s">
        <v>379</v>
      </c>
    </row>
    <row r="17" spans="1:103" x14ac:dyDescent="0.25">
      <c r="A17" s="239">
        <v>861441</v>
      </c>
      <c r="B17" s="239">
        <v>4</v>
      </c>
      <c r="C17" s="239">
        <v>33</v>
      </c>
      <c r="D17" s="239">
        <v>6.9749999999999996</v>
      </c>
      <c r="E17" s="239">
        <v>10</v>
      </c>
      <c r="G17" s="239" t="s">
        <v>1728</v>
      </c>
      <c r="H17" s="239" t="s">
        <v>374</v>
      </c>
      <c r="I17" s="239">
        <v>25</v>
      </c>
      <c r="K17" s="239">
        <v>20033121</v>
      </c>
      <c r="L17" s="239">
        <v>203100109</v>
      </c>
      <c r="M17" s="239">
        <v>11</v>
      </c>
      <c r="N17" s="239">
        <v>5</v>
      </c>
      <c r="O17" s="239">
        <v>2020</v>
      </c>
      <c r="P17" s="239" t="s">
        <v>416</v>
      </c>
      <c r="Q17" s="239">
        <v>18</v>
      </c>
      <c r="R17" s="239" t="s">
        <v>207</v>
      </c>
      <c r="S17" s="239">
        <v>5</v>
      </c>
      <c r="T17" s="239">
        <v>0</v>
      </c>
      <c r="U17" s="239">
        <v>2</v>
      </c>
      <c r="V17" s="239">
        <v>12</v>
      </c>
      <c r="W17" s="239">
        <v>10</v>
      </c>
      <c r="X17" s="239">
        <v>2</v>
      </c>
      <c r="Y17" s="239">
        <v>7</v>
      </c>
      <c r="Z17" s="239">
        <v>1</v>
      </c>
      <c r="AB17" s="239">
        <v>1</v>
      </c>
      <c r="AC17" s="239">
        <v>98</v>
      </c>
      <c r="AD17" s="239" t="s">
        <v>4303</v>
      </c>
      <c r="AF17" s="239" t="s">
        <v>4225</v>
      </c>
      <c r="AG17" s="239">
        <v>7</v>
      </c>
      <c r="AH17" s="239">
        <v>2</v>
      </c>
      <c r="AI17" s="239">
        <v>2</v>
      </c>
      <c r="AJ17" s="239">
        <v>2</v>
      </c>
      <c r="AK17" s="239">
        <v>21</v>
      </c>
      <c r="AL17" s="239">
        <v>43</v>
      </c>
      <c r="AM17" s="239" t="s">
        <v>374</v>
      </c>
      <c r="AN17" s="239">
        <v>5</v>
      </c>
      <c r="AO17" s="239">
        <v>1</v>
      </c>
      <c r="AS17" s="239">
        <v>12</v>
      </c>
      <c r="AT17" s="239">
        <v>9</v>
      </c>
      <c r="AU17" s="239">
        <v>30</v>
      </c>
      <c r="AV17" s="239">
        <v>11</v>
      </c>
      <c r="AW17" s="239">
        <v>21</v>
      </c>
      <c r="AX17" s="239">
        <v>2</v>
      </c>
      <c r="AY17" s="239">
        <v>4</v>
      </c>
      <c r="AZ17" s="239">
        <v>2</v>
      </c>
      <c r="BA17" s="239">
        <v>21</v>
      </c>
      <c r="BB17" s="239">
        <v>48</v>
      </c>
      <c r="BC17" s="239" t="s">
        <v>374</v>
      </c>
      <c r="BD17" s="239">
        <v>5</v>
      </c>
      <c r="BE17" s="239">
        <v>1</v>
      </c>
      <c r="BI17" s="239">
        <v>12</v>
      </c>
      <c r="BJ17" s="239">
        <v>9</v>
      </c>
      <c r="BK17" s="239">
        <v>30</v>
      </c>
      <c r="BL17" s="239">
        <v>11</v>
      </c>
      <c r="BM17" s="239">
        <v>21</v>
      </c>
      <c r="CT17" s="239">
        <v>426454.83259920799</v>
      </c>
      <c r="CU17" s="239">
        <v>4958299.4959189296</v>
      </c>
      <c r="CV17" s="239">
        <v>44.774307460000003</v>
      </c>
      <c r="CW17" s="239">
        <v>-93.929491010000007</v>
      </c>
      <c r="CX17" s="239" t="s">
        <v>379</v>
      </c>
      <c r="CY17" s="239" t="s">
        <v>4308</v>
      </c>
    </row>
    <row r="18" spans="1:103" x14ac:dyDescent="0.25">
      <c r="A18" s="239">
        <v>797718</v>
      </c>
      <c r="B18" s="239">
        <v>4</v>
      </c>
      <c r="C18" s="239">
        <v>33</v>
      </c>
      <c r="D18" s="239">
        <v>6.9980000000000002</v>
      </c>
      <c r="E18" s="239">
        <v>10</v>
      </c>
      <c r="G18" s="239" t="s">
        <v>1728</v>
      </c>
      <c r="H18" s="239" t="s">
        <v>374</v>
      </c>
      <c r="I18" s="239">
        <v>25</v>
      </c>
      <c r="K18" s="239">
        <v>20004380</v>
      </c>
      <c r="L18" s="239">
        <v>200440205</v>
      </c>
      <c r="M18" s="239">
        <v>2</v>
      </c>
      <c r="N18" s="239">
        <v>13</v>
      </c>
      <c r="O18" s="239">
        <v>2020</v>
      </c>
      <c r="P18" s="239" t="s">
        <v>416</v>
      </c>
      <c r="Q18" s="239">
        <v>15</v>
      </c>
      <c r="R18" s="239" t="s">
        <v>376</v>
      </c>
      <c r="S18" s="239">
        <v>5</v>
      </c>
      <c r="T18" s="239">
        <v>0</v>
      </c>
      <c r="U18" s="239">
        <v>2</v>
      </c>
      <c r="V18" s="239">
        <v>5</v>
      </c>
      <c r="W18" s="239">
        <v>10</v>
      </c>
      <c r="X18" s="239">
        <v>4</v>
      </c>
      <c r="Y18" s="239">
        <v>1</v>
      </c>
      <c r="Z18" s="239">
        <v>1</v>
      </c>
      <c r="AB18" s="239">
        <v>1</v>
      </c>
      <c r="AC18" s="239">
        <v>98</v>
      </c>
      <c r="AD18" s="239" t="s">
        <v>4303</v>
      </c>
      <c r="AF18" s="239" t="s">
        <v>4225</v>
      </c>
      <c r="AG18" s="239">
        <v>10</v>
      </c>
      <c r="AH18" s="239">
        <v>2</v>
      </c>
      <c r="AI18" s="239">
        <v>3</v>
      </c>
      <c r="AJ18" s="239">
        <v>4</v>
      </c>
      <c r="AK18" s="239">
        <v>24</v>
      </c>
      <c r="AL18" s="239">
        <v>16</v>
      </c>
      <c r="AM18" s="239" t="s">
        <v>374</v>
      </c>
      <c r="AN18" s="239">
        <v>5</v>
      </c>
      <c r="AO18" s="239">
        <v>2</v>
      </c>
      <c r="AS18" s="239">
        <v>12</v>
      </c>
      <c r="AT18" s="239">
        <v>23</v>
      </c>
      <c r="AU18" s="239">
        <v>30</v>
      </c>
      <c r="AV18" s="239">
        <v>11</v>
      </c>
      <c r="AW18" s="239">
        <v>21</v>
      </c>
      <c r="AX18" s="239">
        <v>2</v>
      </c>
      <c r="AY18" s="239">
        <v>2</v>
      </c>
      <c r="AZ18" s="239">
        <v>1</v>
      </c>
      <c r="BA18" s="239">
        <v>21</v>
      </c>
      <c r="BB18" s="239">
        <v>39</v>
      </c>
      <c r="BC18" s="239" t="s">
        <v>384</v>
      </c>
      <c r="BD18" s="239">
        <v>5</v>
      </c>
      <c r="BE18" s="239">
        <v>1</v>
      </c>
      <c r="BI18" s="239">
        <v>12</v>
      </c>
      <c r="BJ18" s="239">
        <v>98</v>
      </c>
      <c r="BK18" s="239">
        <v>30</v>
      </c>
      <c r="BL18" s="239">
        <v>11</v>
      </c>
      <c r="BM18" s="239">
        <v>21</v>
      </c>
      <c r="CT18" s="239">
        <v>426454.253732496</v>
      </c>
      <c r="CU18" s="239">
        <v>4958335.1509257201</v>
      </c>
      <c r="CV18" s="239">
        <v>44.77462834</v>
      </c>
      <c r="CW18" s="239">
        <v>-93.92950347</v>
      </c>
      <c r="CX18" s="239" t="s">
        <v>379</v>
      </c>
      <c r="CY18" s="239" t="s">
        <v>4309</v>
      </c>
    </row>
    <row r="19" spans="1:103" x14ac:dyDescent="0.25">
      <c r="A19" s="239">
        <v>10698691</v>
      </c>
      <c r="B19" s="239">
        <v>4</v>
      </c>
      <c r="C19" s="239">
        <v>33</v>
      </c>
      <c r="D19" s="239">
        <v>6.9989999999999997</v>
      </c>
      <c r="E19" s="239">
        <v>10</v>
      </c>
      <c r="G19" s="239" t="s">
        <v>1728</v>
      </c>
      <c r="H19" s="239" t="s">
        <v>374</v>
      </c>
      <c r="I19" s="239">
        <v>25</v>
      </c>
      <c r="K19" s="239">
        <v>11005386</v>
      </c>
      <c r="L19" s="239">
        <v>110530167</v>
      </c>
      <c r="M19" s="239">
        <v>2</v>
      </c>
      <c r="N19" s="239">
        <v>22</v>
      </c>
      <c r="O19" s="239">
        <v>2011</v>
      </c>
      <c r="P19" s="239" t="s">
        <v>391</v>
      </c>
      <c r="Q19" s="239">
        <v>7</v>
      </c>
      <c r="R19" s="239" t="s">
        <v>512</v>
      </c>
      <c r="S19" s="239">
        <v>5</v>
      </c>
      <c r="T19" s="239">
        <v>0</v>
      </c>
      <c r="U19" s="239">
        <v>2</v>
      </c>
      <c r="V19" s="239">
        <v>1</v>
      </c>
      <c r="W19" s="239">
        <v>10</v>
      </c>
      <c r="X19" s="239">
        <v>4</v>
      </c>
      <c r="Y19" s="239">
        <v>1</v>
      </c>
      <c r="Z19" s="239">
        <v>7</v>
      </c>
      <c r="AA19" s="239">
        <v>1</v>
      </c>
      <c r="AB19" s="239">
        <v>5</v>
      </c>
      <c r="AC19" s="239">
        <v>98</v>
      </c>
      <c r="AD19" s="239">
        <v>33</v>
      </c>
      <c r="AE19" s="239" t="s">
        <v>4310</v>
      </c>
      <c r="AF19" s="239" t="s">
        <v>4225</v>
      </c>
      <c r="AG19" s="239">
        <v>7</v>
      </c>
      <c r="AH19" s="239">
        <v>2</v>
      </c>
      <c r="AI19" s="239">
        <v>4</v>
      </c>
      <c r="AJ19" s="239">
        <v>1</v>
      </c>
      <c r="AK19" s="239">
        <v>21</v>
      </c>
      <c r="AL19" s="239">
        <v>36</v>
      </c>
      <c r="AM19" s="239" t="s">
        <v>374</v>
      </c>
      <c r="AN19" s="239">
        <v>5</v>
      </c>
      <c r="AS19" s="239">
        <v>7</v>
      </c>
      <c r="AT19" s="239">
        <v>98</v>
      </c>
      <c r="AU19" s="239">
        <v>30</v>
      </c>
      <c r="AV19" s="239">
        <v>11</v>
      </c>
      <c r="AW19" s="239">
        <v>21</v>
      </c>
      <c r="AX19" s="239">
        <v>2</v>
      </c>
      <c r="AY19" s="239">
        <v>4</v>
      </c>
      <c r="AZ19" s="239">
        <v>1</v>
      </c>
      <c r="BA19" s="239">
        <v>21</v>
      </c>
      <c r="BB19" s="239">
        <v>30</v>
      </c>
      <c r="BC19" s="239" t="s">
        <v>384</v>
      </c>
      <c r="BD19" s="239">
        <v>5</v>
      </c>
      <c r="BE19" s="239">
        <v>15</v>
      </c>
      <c r="BI19" s="239">
        <v>7</v>
      </c>
      <c r="BJ19" s="239">
        <v>98</v>
      </c>
      <c r="BK19" s="239">
        <v>30</v>
      </c>
      <c r="BL19" s="239">
        <v>11</v>
      </c>
      <c r="BM19" s="239">
        <v>21</v>
      </c>
      <c r="CT19" s="239">
        <v>426458</v>
      </c>
      <c r="CU19" s="239">
        <v>4958337</v>
      </c>
      <c r="CV19" s="239">
        <v>44.774645399999997</v>
      </c>
      <c r="CW19" s="239">
        <v>-93.929458400000001</v>
      </c>
      <c r="CX19" s="239" t="s">
        <v>379</v>
      </c>
      <c r="CY19" s="239" t="s">
        <v>4311</v>
      </c>
    </row>
    <row r="20" spans="1:103" x14ac:dyDescent="0.25">
      <c r="A20" s="239">
        <v>10937425</v>
      </c>
      <c r="B20" s="239">
        <v>4</v>
      </c>
      <c r="C20" s="239">
        <v>33</v>
      </c>
      <c r="D20" s="239">
        <v>6.9989999999999997</v>
      </c>
      <c r="E20" s="239">
        <v>10</v>
      </c>
      <c r="G20" s="239" t="s">
        <v>1728</v>
      </c>
      <c r="H20" s="239" t="s">
        <v>374</v>
      </c>
      <c r="I20" s="239">
        <v>25</v>
      </c>
      <c r="K20" s="239">
        <v>14030366</v>
      </c>
      <c r="L20" s="239">
        <v>142610127</v>
      </c>
      <c r="M20" s="239">
        <v>9</v>
      </c>
      <c r="N20" s="239">
        <v>17</v>
      </c>
      <c r="O20" s="239">
        <v>2014</v>
      </c>
      <c r="P20" s="239" t="s">
        <v>375</v>
      </c>
      <c r="Q20" s="239">
        <v>8</v>
      </c>
      <c r="S20" s="239">
        <v>5</v>
      </c>
      <c r="T20" s="239">
        <v>0</v>
      </c>
      <c r="U20" s="239">
        <v>2</v>
      </c>
      <c r="V20" s="239">
        <v>1</v>
      </c>
      <c r="W20" s="239">
        <v>10</v>
      </c>
      <c r="X20" s="239">
        <v>4</v>
      </c>
      <c r="Y20" s="239">
        <v>1</v>
      </c>
      <c r="Z20" s="239">
        <v>1</v>
      </c>
      <c r="AA20" s="239">
        <v>90</v>
      </c>
      <c r="AB20" s="239">
        <v>1</v>
      </c>
      <c r="AC20" s="239">
        <v>98</v>
      </c>
      <c r="AD20" s="239" t="s">
        <v>4312</v>
      </c>
      <c r="AE20" s="239" t="s">
        <v>4313</v>
      </c>
      <c r="AF20" s="239" t="s">
        <v>4225</v>
      </c>
      <c r="AG20" s="239">
        <v>7</v>
      </c>
      <c r="AH20" s="239">
        <v>2</v>
      </c>
      <c r="AI20" s="239">
        <v>2</v>
      </c>
      <c r="AJ20" s="239">
        <v>1</v>
      </c>
      <c r="AK20" s="239">
        <v>21</v>
      </c>
      <c r="AL20" s="239">
        <v>24</v>
      </c>
      <c r="AM20" s="239" t="s">
        <v>384</v>
      </c>
      <c r="AN20" s="239">
        <v>5</v>
      </c>
      <c r="AO20" s="239">
        <v>5</v>
      </c>
      <c r="AS20" s="239">
        <v>7</v>
      </c>
      <c r="AT20" s="239">
        <v>98</v>
      </c>
      <c r="AU20" s="239">
        <v>30</v>
      </c>
      <c r="AV20" s="239">
        <v>11</v>
      </c>
      <c r="AW20" s="239">
        <v>21</v>
      </c>
      <c r="AX20" s="239">
        <v>2</v>
      </c>
      <c r="AY20" s="239">
        <v>44</v>
      </c>
      <c r="AZ20" s="239">
        <v>1</v>
      </c>
      <c r="BA20" s="239">
        <v>23</v>
      </c>
      <c r="BB20" s="239">
        <v>54</v>
      </c>
      <c r="BC20" s="239" t="s">
        <v>374</v>
      </c>
      <c r="BD20" s="239">
        <v>5</v>
      </c>
      <c r="BE20" s="239">
        <v>1</v>
      </c>
      <c r="BI20" s="239">
        <v>7</v>
      </c>
      <c r="BJ20" s="239">
        <v>98</v>
      </c>
      <c r="BK20" s="239">
        <v>30</v>
      </c>
      <c r="BL20" s="239">
        <v>11</v>
      </c>
      <c r="BM20" s="239">
        <v>21</v>
      </c>
      <c r="CT20" s="239">
        <v>426458</v>
      </c>
      <c r="CU20" s="239">
        <v>4958337</v>
      </c>
      <c r="CV20" s="239">
        <v>44.774645399999997</v>
      </c>
      <c r="CW20" s="239">
        <v>-93.929458400000001</v>
      </c>
      <c r="CX20" s="239" t="s">
        <v>379</v>
      </c>
      <c r="CY20" s="239" t="s">
        <v>4314</v>
      </c>
    </row>
    <row r="21" spans="1:103" x14ac:dyDescent="0.25">
      <c r="A21" s="239">
        <v>700704</v>
      </c>
      <c r="B21" s="239">
        <v>4</v>
      </c>
      <c r="C21" s="239">
        <v>33</v>
      </c>
      <c r="D21" s="239">
        <v>7.0220000000000002</v>
      </c>
      <c r="E21" s="239">
        <v>10</v>
      </c>
      <c r="F21" s="239" t="s">
        <v>410</v>
      </c>
      <c r="H21" s="239" t="s">
        <v>374</v>
      </c>
      <c r="I21" s="239">
        <v>25</v>
      </c>
      <c r="K21" s="239">
        <v>19504580</v>
      </c>
      <c r="M21" s="239">
        <v>3</v>
      </c>
      <c r="N21" s="239">
        <v>29</v>
      </c>
      <c r="O21" s="239">
        <v>2019</v>
      </c>
      <c r="P21" s="239" t="s">
        <v>383</v>
      </c>
      <c r="Q21" s="239">
        <v>9</v>
      </c>
      <c r="R21" s="239" t="s">
        <v>512</v>
      </c>
      <c r="S21" s="239">
        <v>5</v>
      </c>
      <c r="T21" s="239">
        <v>0</v>
      </c>
      <c r="U21" s="239">
        <v>2</v>
      </c>
      <c r="V21" s="239">
        <v>5</v>
      </c>
      <c r="W21" s="239">
        <v>10</v>
      </c>
      <c r="X21" s="239">
        <v>3</v>
      </c>
      <c r="Y21" s="239">
        <v>1</v>
      </c>
      <c r="Z21" s="239">
        <v>1</v>
      </c>
      <c r="AA21" s="239">
        <v>2</v>
      </c>
      <c r="AB21" s="239">
        <v>1</v>
      </c>
      <c r="AC21" s="239">
        <v>98</v>
      </c>
      <c r="AD21" s="239" t="s">
        <v>4303</v>
      </c>
      <c r="AF21" s="239" t="s">
        <v>4225</v>
      </c>
      <c r="AG21" s="239">
        <v>10</v>
      </c>
      <c r="AH21" s="239">
        <v>2</v>
      </c>
      <c r="AI21" s="239">
        <v>4</v>
      </c>
      <c r="AJ21" s="239">
        <v>4</v>
      </c>
      <c r="AK21" s="239">
        <v>21</v>
      </c>
      <c r="AL21" s="239">
        <v>58</v>
      </c>
      <c r="AM21" s="239" t="s">
        <v>384</v>
      </c>
      <c r="AN21" s="239">
        <v>5</v>
      </c>
      <c r="AO21" s="239">
        <v>1</v>
      </c>
      <c r="AS21" s="239">
        <v>12</v>
      </c>
      <c r="AT21" s="239">
        <v>9</v>
      </c>
      <c r="AU21" s="239">
        <v>55</v>
      </c>
      <c r="AV21" s="239">
        <v>11</v>
      </c>
      <c r="AW21" s="239">
        <v>21</v>
      </c>
      <c r="AX21" s="239">
        <v>2</v>
      </c>
      <c r="AY21" s="239">
        <v>49</v>
      </c>
      <c r="AZ21" s="239">
        <v>1</v>
      </c>
      <c r="BA21" s="239">
        <v>21</v>
      </c>
      <c r="BB21" s="239">
        <v>26</v>
      </c>
      <c r="BC21" s="239" t="s">
        <v>374</v>
      </c>
      <c r="BD21" s="239">
        <v>5</v>
      </c>
      <c r="BE21" s="239">
        <v>2</v>
      </c>
      <c r="BI21" s="239">
        <v>12</v>
      </c>
      <c r="BJ21" s="239">
        <v>23</v>
      </c>
      <c r="BK21" s="239">
        <v>35</v>
      </c>
      <c r="BL21" s="239">
        <v>11</v>
      </c>
      <c r="BM21" s="239">
        <v>21</v>
      </c>
      <c r="CT21" s="239">
        <v>426458.39471679</v>
      </c>
      <c r="CU21" s="239">
        <v>4958374.3205486396</v>
      </c>
      <c r="CV21" s="239">
        <v>44.774981330000003</v>
      </c>
      <c r="CW21" s="239">
        <v>-93.929456799999997</v>
      </c>
      <c r="CX21" s="239" t="s">
        <v>379</v>
      </c>
      <c r="CY21" s="239" t="s">
        <v>4315</v>
      </c>
    </row>
    <row r="22" spans="1:103" x14ac:dyDescent="0.25">
      <c r="A22" s="239">
        <v>385738</v>
      </c>
      <c r="B22" s="239">
        <v>4</v>
      </c>
      <c r="C22" s="239">
        <v>33</v>
      </c>
      <c r="D22" s="239">
        <v>7.0309999999999997</v>
      </c>
      <c r="E22" s="239">
        <v>10</v>
      </c>
      <c r="G22" s="239" t="s">
        <v>1728</v>
      </c>
      <c r="H22" s="239" t="s">
        <v>374</v>
      </c>
      <c r="I22" s="239">
        <v>25</v>
      </c>
      <c r="K22" s="239">
        <v>16034490</v>
      </c>
      <c r="M22" s="239">
        <v>10</v>
      </c>
      <c r="N22" s="239">
        <v>11</v>
      </c>
      <c r="O22" s="239">
        <v>2016</v>
      </c>
      <c r="P22" s="239" t="s">
        <v>391</v>
      </c>
      <c r="Q22" s="239">
        <v>7</v>
      </c>
      <c r="R22" s="239" t="s">
        <v>512</v>
      </c>
      <c r="S22" s="239">
        <v>5</v>
      </c>
      <c r="T22" s="239">
        <v>0</v>
      </c>
      <c r="U22" s="239">
        <v>2</v>
      </c>
      <c r="V22" s="239">
        <v>12</v>
      </c>
      <c r="W22" s="239">
        <v>10</v>
      </c>
      <c r="X22" s="239">
        <v>25</v>
      </c>
      <c r="Y22" s="239">
        <v>1</v>
      </c>
      <c r="Z22" s="239">
        <v>1</v>
      </c>
      <c r="AB22" s="239">
        <v>1</v>
      </c>
      <c r="AC22" s="239">
        <v>98</v>
      </c>
      <c r="AD22" s="239" t="s">
        <v>968</v>
      </c>
      <c r="AF22" s="239" t="s">
        <v>4225</v>
      </c>
      <c r="AG22" s="239">
        <v>7</v>
      </c>
      <c r="AH22" s="239">
        <v>2</v>
      </c>
      <c r="AI22" s="239">
        <v>2</v>
      </c>
      <c r="AJ22" s="239">
        <v>1</v>
      </c>
      <c r="AK22" s="239">
        <v>21</v>
      </c>
      <c r="AL22" s="239">
        <v>36</v>
      </c>
      <c r="AM22" s="239" t="s">
        <v>374</v>
      </c>
      <c r="AN22" s="239">
        <v>5</v>
      </c>
      <c r="AO22" s="239">
        <v>4</v>
      </c>
      <c r="AS22" s="239">
        <v>11</v>
      </c>
      <c r="AT22" s="239">
        <v>22</v>
      </c>
      <c r="AV22" s="239">
        <v>13</v>
      </c>
      <c r="AW22" s="239">
        <v>21</v>
      </c>
      <c r="AX22" s="239">
        <v>2</v>
      </c>
      <c r="AY22" s="239">
        <v>2</v>
      </c>
      <c r="AZ22" s="239">
        <v>1</v>
      </c>
      <c r="BA22" s="239">
        <v>34</v>
      </c>
      <c r="BB22" s="239">
        <v>19</v>
      </c>
      <c r="BC22" s="239" t="s">
        <v>384</v>
      </c>
      <c r="BD22" s="239">
        <v>5</v>
      </c>
      <c r="BE22" s="239">
        <v>1</v>
      </c>
      <c r="BI22" s="239">
        <v>11</v>
      </c>
      <c r="BJ22" s="239">
        <v>22</v>
      </c>
      <c r="BL22" s="239">
        <v>13</v>
      </c>
      <c r="BM22" s="239">
        <v>21</v>
      </c>
      <c r="CT22" s="239">
        <v>426453.11358500598</v>
      </c>
      <c r="CU22" s="239">
        <v>4958389.5875050202</v>
      </c>
      <c r="CV22" s="239">
        <v>44.775118210000002</v>
      </c>
      <c r="CW22" s="239">
        <v>-93.929525740000003</v>
      </c>
      <c r="CX22" s="239" t="s">
        <v>379</v>
      </c>
      <c r="CY22" s="239" t="s">
        <v>4316</v>
      </c>
    </row>
    <row r="23" spans="1:103" x14ac:dyDescent="0.25">
      <c r="A23" s="239">
        <v>319493</v>
      </c>
      <c r="B23" s="239">
        <v>4</v>
      </c>
      <c r="C23" s="239">
        <v>33</v>
      </c>
      <c r="D23" s="239">
        <v>7.0350000000000001</v>
      </c>
      <c r="E23" s="239">
        <v>10</v>
      </c>
      <c r="G23" s="239" t="s">
        <v>1728</v>
      </c>
      <c r="H23" s="239" t="s">
        <v>374</v>
      </c>
      <c r="I23" s="239">
        <v>25</v>
      </c>
      <c r="K23" s="239">
        <v>16000850</v>
      </c>
      <c r="M23" s="239">
        <v>1</v>
      </c>
      <c r="N23" s="239">
        <v>9</v>
      </c>
      <c r="O23" s="239">
        <v>2016</v>
      </c>
      <c r="P23" s="239" t="s">
        <v>386</v>
      </c>
      <c r="Q23" s="239">
        <v>18</v>
      </c>
      <c r="R23" s="239" t="s">
        <v>376</v>
      </c>
      <c r="S23" s="239">
        <v>5</v>
      </c>
      <c r="T23" s="239">
        <v>0</v>
      </c>
      <c r="U23" s="239">
        <v>2</v>
      </c>
      <c r="V23" s="239">
        <v>5</v>
      </c>
      <c r="W23" s="239">
        <v>10</v>
      </c>
      <c r="X23" s="239">
        <v>29</v>
      </c>
      <c r="Y23" s="239">
        <v>7</v>
      </c>
      <c r="Z23" s="239">
        <v>1</v>
      </c>
      <c r="AB23" s="239">
        <v>1</v>
      </c>
      <c r="AC23" s="239">
        <v>98</v>
      </c>
      <c r="AD23" s="239" t="s">
        <v>968</v>
      </c>
      <c r="AE23" s="239" t="s">
        <v>1062</v>
      </c>
      <c r="AF23" s="239" t="s">
        <v>4225</v>
      </c>
      <c r="AG23" s="239">
        <v>10</v>
      </c>
      <c r="AH23" s="239">
        <v>2</v>
      </c>
      <c r="AI23" s="239">
        <v>2</v>
      </c>
      <c r="AJ23" s="239">
        <v>2</v>
      </c>
      <c r="AK23" s="239">
        <v>31</v>
      </c>
      <c r="AL23" s="239">
        <v>20</v>
      </c>
      <c r="AM23" s="239" t="s">
        <v>374</v>
      </c>
      <c r="AN23" s="239">
        <v>5</v>
      </c>
      <c r="AO23" s="239">
        <v>2</v>
      </c>
      <c r="AS23" s="239">
        <v>14</v>
      </c>
      <c r="AT23" s="239">
        <v>23</v>
      </c>
      <c r="AU23" s="239">
        <v>55</v>
      </c>
      <c r="AV23" s="239">
        <v>11</v>
      </c>
      <c r="AW23" s="239">
        <v>21</v>
      </c>
      <c r="AX23" s="239">
        <v>2</v>
      </c>
      <c r="AY23" s="239">
        <v>4</v>
      </c>
      <c r="AZ23" s="239">
        <v>4</v>
      </c>
      <c r="BA23" s="239">
        <v>21</v>
      </c>
      <c r="BB23" s="239">
        <v>59</v>
      </c>
      <c r="BC23" s="239" t="s">
        <v>374</v>
      </c>
      <c r="BD23" s="239">
        <v>5</v>
      </c>
      <c r="BE23" s="239">
        <v>1</v>
      </c>
      <c r="BI23" s="239">
        <v>14</v>
      </c>
      <c r="BJ23" s="239">
        <v>20</v>
      </c>
      <c r="BK23" s="239">
        <v>55</v>
      </c>
      <c r="BL23" s="239">
        <v>11</v>
      </c>
      <c r="BM23" s="239">
        <v>21</v>
      </c>
      <c r="CT23" s="239">
        <v>426459.72734463599</v>
      </c>
      <c r="CU23" s="239">
        <v>4958395.7473557899</v>
      </c>
      <c r="CV23" s="239">
        <v>44.775174329999999</v>
      </c>
      <c r="CW23" s="239">
        <v>-93.929443050000003</v>
      </c>
      <c r="CX23" s="239" t="s">
        <v>379</v>
      </c>
      <c r="CY23" s="239" t="s">
        <v>4317</v>
      </c>
    </row>
    <row r="24" spans="1:103" x14ac:dyDescent="0.25">
      <c r="A24" s="239">
        <v>10779519</v>
      </c>
      <c r="B24" s="239">
        <v>4</v>
      </c>
      <c r="C24" s="239">
        <v>33</v>
      </c>
      <c r="D24" s="239">
        <v>7.0389999999999997</v>
      </c>
      <c r="E24" s="239">
        <v>10</v>
      </c>
      <c r="G24" s="239" t="s">
        <v>1728</v>
      </c>
      <c r="H24" s="239" t="s">
        <v>374</v>
      </c>
      <c r="I24" s="239">
        <v>25</v>
      </c>
      <c r="K24" s="239">
        <v>12507717</v>
      </c>
      <c r="L24" s="239">
        <v>122290210</v>
      </c>
      <c r="M24" s="239">
        <v>8</v>
      </c>
      <c r="N24" s="239">
        <v>10</v>
      </c>
      <c r="O24" s="239">
        <v>2012</v>
      </c>
      <c r="P24" s="239" t="s">
        <v>383</v>
      </c>
      <c r="Q24" s="239">
        <v>19</v>
      </c>
      <c r="R24" s="239" t="s">
        <v>376</v>
      </c>
      <c r="S24" s="239">
        <v>3</v>
      </c>
      <c r="T24" s="239">
        <v>0</v>
      </c>
      <c r="U24" s="239">
        <v>2</v>
      </c>
      <c r="V24" s="239">
        <v>5</v>
      </c>
      <c r="W24" s="239">
        <v>10</v>
      </c>
      <c r="X24" s="239">
        <v>3</v>
      </c>
      <c r="Y24" s="239">
        <v>1</v>
      </c>
      <c r="Z24" s="239">
        <v>1</v>
      </c>
      <c r="AB24" s="239">
        <v>1</v>
      </c>
      <c r="AC24" s="239">
        <v>98</v>
      </c>
      <c r="AD24" s="239" t="s">
        <v>1866</v>
      </c>
      <c r="AE24" s="239" t="s">
        <v>971</v>
      </c>
      <c r="AF24" s="239" t="s">
        <v>4225</v>
      </c>
      <c r="AG24" s="239">
        <v>10</v>
      </c>
      <c r="AH24" s="239">
        <v>2</v>
      </c>
      <c r="AI24" s="239">
        <v>2</v>
      </c>
      <c r="AJ24" s="239">
        <v>1</v>
      </c>
      <c r="AK24" s="239">
        <v>21</v>
      </c>
      <c r="AL24" s="239">
        <v>19</v>
      </c>
      <c r="AM24" s="239" t="s">
        <v>384</v>
      </c>
      <c r="AN24" s="239">
        <v>5</v>
      </c>
      <c r="AO24" s="239">
        <v>2</v>
      </c>
      <c r="AS24" s="239">
        <v>3</v>
      </c>
      <c r="AT24" s="239">
        <v>2</v>
      </c>
      <c r="AU24" s="239">
        <v>55</v>
      </c>
      <c r="AV24" s="239">
        <v>11</v>
      </c>
      <c r="AW24" s="239">
        <v>21</v>
      </c>
      <c r="AX24" s="239">
        <v>2</v>
      </c>
      <c r="AY24" s="239">
        <v>1</v>
      </c>
      <c r="AZ24" s="239">
        <v>4</v>
      </c>
      <c r="BA24" s="239">
        <v>21</v>
      </c>
      <c r="BB24" s="239">
        <v>71</v>
      </c>
      <c r="BC24" s="239" t="s">
        <v>374</v>
      </c>
      <c r="BD24" s="239">
        <v>5</v>
      </c>
      <c r="BE24" s="239">
        <v>1</v>
      </c>
      <c r="BI24" s="239">
        <v>3</v>
      </c>
      <c r="BJ24" s="239">
        <v>2</v>
      </c>
      <c r="BK24" s="239">
        <v>55</v>
      </c>
      <c r="BL24" s="239">
        <v>11</v>
      </c>
      <c r="BM24" s="239">
        <v>21</v>
      </c>
      <c r="CT24" s="239">
        <v>426459</v>
      </c>
      <c r="CU24" s="239">
        <v>4958402</v>
      </c>
      <c r="CV24" s="239">
        <v>44.775235000000002</v>
      </c>
      <c r="CW24" s="239">
        <v>-93.929457900000003</v>
      </c>
      <c r="CX24" s="239" t="s">
        <v>379</v>
      </c>
      <c r="CY24" s="239" t="s">
        <v>4318</v>
      </c>
    </row>
    <row r="25" spans="1:103" x14ac:dyDescent="0.25">
      <c r="A25" s="239">
        <v>11019764</v>
      </c>
      <c r="B25" s="239">
        <v>4</v>
      </c>
      <c r="C25" s="239">
        <v>33</v>
      </c>
      <c r="D25" s="239">
        <v>7.0389999999999997</v>
      </c>
      <c r="E25" s="239">
        <v>10</v>
      </c>
      <c r="G25" s="239" t="s">
        <v>1728</v>
      </c>
      <c r="H25" s="239" t="s">
        <v>374</v>
      </c>
      <c r="I25" s="239">
        <v>25</v>
      </c>
      <c r="K25" s="239">
        <v>15017595</v>
      </c>
      <c r="L25" s="239">
        <v>151560084</v>
      </c>
      <c r="M25" s="239">
        <v>6</v>
      </c>
      <c r="N25" s="239">
        <v>5</v>
      </c>
      <c r="O25" s="239">
        <v>2015</v>
      </c>
      <c r="P25" s="239" t="s">
        <v>383</v>
      </c>
      <c r="Q25" s="239">
        <v>17</v>
      </c>
      <c r="R25" s="239" t="s">
        <v>376</v>
      </c>
      <c r="S25" s="239">
        <v>5</v>
      </c>
      <c r="T25" s="239">
        <v>0</v>
      </c>
      <c r="U25" s="239">
        <v>2</v>
      </c>
      <c r="V25" s="239">
        <v>90</v>
      </c>
      <c r="W25" s="239">
        <v>10</v>
      </c>
      <c r="X25" s="239">
        <v>10</v>
      </c>
      <c r="Y25" s="239">
        <v>1</v>
      </c>
      <c r="Z25" s="239">
        <v>1</v>
      </c>
      <c r="AA25" s="239">
        <v>1</v>
      </c>
      <c r="AB25" s="239">
        <v>1</v>
      </c>
      <c r="AC25" s="239">
        <v>98</v>
      </c>
      <c r="AD25" s="239" t="s">
        <v>4319</v>
      </c>
      <c r="AE25" s="239" t="s">
        <v>964</v>
      </c>
      <c r="AF25" s="239" t="s">
        <v>4225</v>
      </c>
      <c r="AG25" s="239">
        <v>90</v>
      </c>
      <c r="AH25" s="239">
        <v>2</v>
      </c>
      <c r="AI25" s="239">
        <v>2</v>
      </c>
      <c r="AJ25" s="239">
        <v>2</v>
      </c>
      <c r="AK25" s="239">
        <v>21</v>
      </c>
      <c r="AL25" s="239">
        <v>22</v>
      </c>
      <c r="AM25" s="239" t="s">
        <v>374</v>
      </c>
      <c r="AN25" s="239">
        <v>5</v>
      </c>
      <c r="AO25" s="239">
        <v>2</v>
      </c>
      <c r="AS25" s="239">
        <v>7</v>
      </c>
      <c r="AT25" s="239">
        <v>2</v>
      </c>
      <c r="AU25" s="239">
        <v>50</v>
      </c>
      <c r="AV25" s="239">
        <v>11</v>
      </c>
      <c r="AW25" s="239">
        <v>21</v>
      </c>
      <c r="AX25" s="239">
        <v>2</v>
      </c>
      <c r="AY25" s="239">
        <v>1</v>
      </c>
      <c r="AZ25" s="239">
        <v>4</v>
      </c>
      <c r="BA25" s="239">
        <v>21</v>
      </c>
      <c r="BB25" s="239">
        <v>76</v>
      </c>
      <c r="BC25" s="239" t="s">
        <v>384</v>
      </c>
      <c r="BD25" s="239">
        <v>5</v>
      </c>
      <c r="BE25" s="239">
        <v>1</v>
      </c>
      <c r="BI25" s="239">
        <v>7</v>
      </c>
      <c r="BJ25" s="239">
        <v>2</v>
      </c>
      <c r="BK25" s="239">
        <v>50</v>
      </c>
      <c r="BL25" s="239">
        <v>11</v>
      </c>
      <c r="BM25" s="239">
        <v>21</v>
      </c>
      <c r="CT25" s="239">
        <v>426459</v>
      </c>
      <c r="CU25" s="239">
        <v>4958402</v>
      </c>
      <c r="CV25" s="239">
        <v>44.775235000000002</v>
      </c>
      <c r="CW25" s="239">
        <v>-93.929457900000003</v>
      </c>
      <c r="CX25" s="239" t="s">
        <v>379</v>
      </c>
      <c r="CY25" s="239" t="s">
        <v>4320</v>
      </c>
    </row>
    <row r="26" spans="1:103" x14ac:dyDescent="0.25">
      <c r="A26" s="239">
        <v>520062</v>
      </c>
      <c r="B26" s="239">
        <v>4</v>
      </c>
      <c r="C26" s="239">
        <v>33</v>
      </c>
      <c r="D26" s="239">
        <v>7.04</v>
      </c>
      <c r="E26" s="239">
        <v>10</v>
      </c>
      <c r="G26" s="239" t="s">
        <v>1728</v>
      </c>
      <c r="H26" s="239" t="s">
        <v>374</v>
      </c>
      <c r="I26" s="239">
        <v>25</v>
      </c>
      <c r="K26" s="239">
        <v>17038491</v>
      </c>
      <c r="M26" s="239">
        <v>11</v>
      </c>
      <c r="N26" s="239">
        <v>27</v>
      </c>
      <c r="O26" s="239">
        <v>2017</v>
      </c>
      <c r="P26" s="239" t="s">
        <v>381</v>
      </c>
      <c r="Q26" s="239">
        <v>17</v>
      </c>
      <c r="S26" s="239">
        <v>5</v>
      </c>
      <c r="T26" s="239">
        <v>0</v>
      </c>
      <c r="U26" s="239">
        <v>2</v>
      </c>
      <c r="V26" s="239">
        <v>5</v>
      </c>
      <c r="W26" s="239">
        <v>10</v>
      </c>
      <c r="X26" s="239">
        <v>3</v>
      </c>
      <c r="Y26" s="239">
        <v>4</v>
      </c>
      <c r="Z26" s="239">
        <v>2</v>
      </c>
      <c r="AB26" s="239">
        <v>1</v>
      </c>
      <c r="AC26" s="239">
        <v>98</v>
      </c>
      <c r="AD26" s="239" t="s">
        <v>968</v>
      </c>
      <c r="AE26" s="239" t="s">
        <v>1062</v>
      </c>
      <c r="AF26" s="239" t="s">
        <v>4225</v>
      </c>
      <c r="AG26" s="239">
        <v>10</v>
      </c>
      <c r="AH26" s="239">
        <v>2</v>
      </c>
      <c r="AI26" s="239">
        <v>2</v>
      </c>
      <c r="AJ26" s="239">
        <v>4</v>
      </c>
      <c r="AK26" s="239">
        <v>21</v>
      </c>
      <c r="AL26" s="239">
        <v>57</v>
      </c>
      <c r="AM26" s="239" t="s">
        <v>384</v>
      </c>
      <c r="AN26" s="239">
        <v>5</v>
      </c>
      <c r="AO26" s="239">
        <v>1</v>
      </c>
      <c r="AS26" s="239">
        <v>12</v>
      </c>
      <c r="AT26" s="239">
        <v>9</v>
      </c>
      <c r="AU26" s="239">
        <v>55</v>
      </c>
      <c r="AV26" s="239">
        <v>11</v>
      </c>
      <c r="AW26" s="239">
        <v>21</v>
      </c>
      <c r="AX26" s="239">
        <v>2</v>
      </c>
      <c r="AY26" s="239">
        <v>4</v>
      </c>
      <c r="AZ26" s="239">
        <v>2</v>
      </c>
      <c r="BA26" s="239">
        <v>21</v>
      </c>
      <c r="BB26" s="239">
        <v>82</v>
      </c>
      <c r="BC26" s="239" t="s">
        <v>374</v>
      </c>
      <c r="BD26" s="239">
        <v>10</v>
      </c>
      <c r="BE26" s="239">
        <v>2</v>
      </c>
      <c r="BI26" s="239">
        <v>12</v>
      </c>
      <c r="BJ26" s="239">
        <v>23</v>
      </c>
      <c r="BK26" s="239">
        <v>55</v>
      </c>
      <c r="BL26" s="239">
        <v>11</v>
      </c>
      <c r="BM26" s="239">
        <v>21</v>
      </c>
      <c r="CT26" s="239">
        <v>426458.75187448203</v>
      </c>
      <c r="CU26" s="239">
        <v>4958403.2910201102</v>
      </c>
      <c r="CV26" s="239">
        <v>44.775242140000003</v>
      </c>
      <c r="CW26" s="239">
        <v>-93.929456470000005</v>
      </c>
      <c r="CX26" s="239" t="s">
        <v>379</v>
      </c>
      <c r="CY26" s="239" t="s">
        <v>4321</v>
      </c>
    </row>
    <row r="27" spans="1:103" x14ac:dyDescent="0.25">
      <c r="A27" s="239">
        <v>728332</v>
      </c>
      <c r="B27" s="239">
        <v>4</v>
      </c>
      <c r="C27" s="239">
        <v>33</v>
      </c>
      <c r="D27" s="239">
        <v>7.0389999999999997</v>
      </c>
      <c r="E27" s="239">
        <v>10</v>
      </c>
      <c r="G27" s="239" t="s">
        <v>1728</v>
      </c>
      <c r="H27" s="239" t="s">
        <v>374</v>
      </c>
      <c r="I27" s="239">
        <v>25</v>
      </c>
      <c r="K27" s="239">
        <v>19017438</v>
      </c>
      <c r="M27" s="239">
        <v>6</v>
      </c>
      <c r="N27" s="239">
        <v>18</v>
      </c>
      <c r="O27" s="239">
        <v>2019</v>
      </c>
      <c r="P27" s="239" t="s">
        <v>391</v>
      </c>
      <c r="Q27" s="239">
        <v>18</v>
      </c>
      <c r="R27" s="239" t="s">
        <v>207</v>
      </c>
      <c r="S27" s="239">
        <v>5</v>
      </c>
      <c r="T27" s="239">
        <v>0</v>
      </c>
      <c r="U27" s="239">
        <v>2</v>
      </c>
      <c r="V27" s="239">
        <v>5</v>
      </c>
      <c r="W27" s="239">
        <v>10</v>
      </c>
      <c r="X27" s="239">
        <v>3</v>
      </c>
      <c r="Y27" s="239">
        <v>1</v>
      </c>
      <c r="Z27" s="239">
        <v>1</v>
      </c>
      <c r="AB27" s="239">
        <v>1</v>
      </c>
      <c r="AC27" s="239">
        <v>98</v>
      </c>
      <c r="AD27" s="239" t="s">
        <v>4303</v>
      </c>
      <c r="AF27" s="239" t="s">
        <v>4225</v>
      </c>
      <c r="AG27" s="239">
        <v>10</v>
      </c>
      <c r="AH27" s="239">
        <v>2</v>
      </c>
      <c r="AI27" s="239">
        <v>5</v>
      </c>
      <c r="AJ27" s="239">
        <v>2</v>
      </c>
      <c r="AK27" s="239">
        <v>21</v>
      </c>
      <c r="AL27" s="239">
        <v>79</v>
      </c>
      <c r="AM27" s="239" t="s">
        <v>374</v>
      </c>
      <c r="AN27" s="239">
        <v>5</v>
      </c>
      <c r="AO27" s="239">
        <v>2</v>
      </c>
      <c r="AS27" s="239">
        <v>12</v>
      </c>
      <c r="AT27" s="239">
        <v>23</v>
      </c>
      <c r="AU27" s="239">
        <v>55</v>
      </c>
      <c r="AV27" s="239">
        <v>11</v>
      </c>
      <c r="AW27" s="239">
        <v>21</v>
      </c>
      <c r="AX27" s="239">
        <v>2</v>
      </c>
      <c r="AY27" s="239">
        <v>2</v>
      </c>
      <c r="AZ27" s="239">
        <v>4</v>
      </c>
      <c r="BA27" s="239">
        <v>21</v>
      </c>
      <c r="BB27" s="239">
        <v>49</v>
      </c>
      <c r="BC27" s="239" t="s">
        <v>384</v>
      </c>
      <c r="BD27" s="239">
        <v>5</v>
      </c>
      <c r="BE27" s="239">
        <v>1</v>
      </c>
      <c r="BI27" s="239">
        <v>12</v>
      </c>
      <c r="BJ27" s="239">
        <v>9</v>
      </c>
      <c r="BK27" s="239">
        <v>55</v>
      </c>
      <c r="BL27" s="239">
        <v>11</v>
      </c>
      <c r="BM27" s="239">
        <v>21</v>
      </c>
      <c r="CT27" s="239">
        <v>426458.54705049098</v>
      </c>
      <c r="CU27" s="239">
        <v>4958402.1625620602</v>
      </c>
      <c r="CV27" s="239">
        <v>44.775231959999999</v>
      </c>
      <c r="CW27" s="239">
        <v>-93.929458890000006</v>
      </c>
      <c r="CX27" s="239" t="s">
        <v>379</v>
      </c>
      <c r="CY27" s="239" t="s">
        <v>4322</v>
      </c>
    </row>
    <row r="28" spans="1:103" x14ac:dyDescent="0.25">
      <c r="A28" s="239">
        <v>730502</v>
      </c>
      <c r="B28" s="239">
        <v>4</v>
      </c>
      <c r="C28" s="239">
        <v>33</v>
      </c>
      <c r="D28" s="239">
        <v>7.0430000000000001</v>
      </c>
      <c r="E28" s="239">
        <v>10</v>
      </c>
      <c r="G28" s="239" t="s">
        <v>1728</v>
      </c>
      <c r="H28" s="239" t="s">
        <v>374</v>
      </c>
      <c r="I28" s="239">
        <v>25</v>
      </c>
      <c r="K28" s="239">
        <v>19018719</v>
      </c>
      <c r="M28" s="239">
        <v>6</v>
      </c>
      <c r="N28" s="239">
        <v>30</v>
      </c>
      <c r="O28" s="239">
        <v>2019</v>
      </c>
      <c r="P28" s="239" t="s">
        <v>389</v>
      </c>
      <c r="Q28" s="239">
        <v>18</v>
      </c>
      <c r="S28" s="239">
        <v>2</v>
      </c>
      <c r="T28" s="239">
        <v>0</v>
      </c>
      <c r="U28" s="239">
        <v>2</v>
      </c>
      <c r="V28" s="239">
        <v>5</v>
      </c>
      <c r="W28" s="239">
        <v>10</v>
      </c>
      <c r="X28" s="239">
        <v>3</v>
      </c>
      <c r="Y28" s="239">
        <v>1</v>
      </c>
      <c r="Z28" s="239">
        <v>1</v>
      </c>
      <c r="AB28" s="239">
        <v>1</v>
      </c>
      <c r="AC28" s="239">
        <v>98</v>
      </c>
      <c r="AD28" s="239" t="s">
        <v>968</v>
      </c>
      <c r="AF28" s="239" t="s">
        <v>4225</v>
      </c>
      <c r="AG28" s="239">
        <v>10</v>
      </c>
      <c r="AH28" s="239">
        <v>2</v>
      </c>
      <c r="AI28" s="239">
        <v>2</v>
      </c>
      <c r="AJ28" s="239">
        <v>1</v>
      </c>
      <c r="AK28" s="239">
        <v>21</v>
      </c>
      <c r="AL28" s="239">
        <v>20</v>
      </c>
      <c r="AM28" s="239" t="s">
        <v>384</v>
      </c>
      <c r="AN28" s="239">
        <v>5</v>
      </c>
      <c r="AO28" s="239">
        <v>65</v>
      </c>
      <c r="AP28" s="239">
        <v>2</v>
      </c>
      <c r="AS28" s="239">
        <v>12</v>
      </c>
      <c r="AT28" s="239">
        <v>23</v>
      </c>
      <c r="AV28" s="239">
        <v>11</v>
      </c>
      <c r="AW28" s="239">
        <v>21</v>
      </c>
      <c r="AX28" s="239">
        <v>2</v>
      </c>
      <c r="AY28" s="239">
        <v>2</v>
      </c>
      <c r="AZ28" s="239">
        <v>1</v>
      </c>
      <c r="BA28" s="239">
        <v>21</v>
      </c>
      <c r="BB28" s="239">
        <v>61</v>
      </c>
      <c r="BC28" s="239" t="s">
        <v>374</v>
      </c>
      <c r="BD28" s="239">
        <v>5</v>
      </c>
      <c r="BE28" s="239">
        <v>1</v>
      </c>
      <c r="BI28" s="239">
        <v>12</v>
      </c>
      <c r="BJ28" s="239">
        <v>9</v>
      </c>
      <c r="BL28" s="239">
        <v>11</v>
      </c>
      <c r="BM28" s="239">
        <v>21</v>
      </c>
      <c r="CT28" s="239">
        <v>426459.74575704901</v>
      </c>
      <c r="CU28" s="239">
        <v>4958407.4952614298</v>
      </c>
      <c r="CV28" s="239">
        <v>44.775280080000002</v>
      </c>
      <c r="CW28" s="239">
        <v>-93.929444520000004</v>
      </c>
      <c r="CX28" s="239" t="s">
        <v>379</v>
      </c>
      <c r="CY28" s="239" t="s">
        <v>4323</v>
      </c>
    </row>
    <row r="29" spans="1:103" x14ac:dyDescent="0.25">
      <c r="A29" s="239">
        <v>870892</v>
      </c>
      <c r="B29" s="239">
        <v>4</v>
      </c>
      <c r="C29" s="239">
        <v>33</v>
      </c>
      <c r="D29" s="239">
        <v>7.0419999999999998</v>
      </c>
      <c r="E29" s="239">
        <v>10</v>
      </c>
      <c r="G29" s="239" t="s">
        <v>1728</v>
      </c>
      <c r="H29" s="239" t="s">
        <v>374</v>
      </c>
      <c r="I29" s="239">
        <v>25</v>
      </c>
      <c r="K29" s="239">
        <v>20038249</v>
      </c>
      <c r="L29" s="239">
        <v>203620023</v>
      </c>
      <c r="M29" s="239">
        <v>12</v>
      </c>
      <c r="N29" s="239">
        <v>27</v>
      </c>
      <c r="O29" s="239">
        <v>2020</v>
      </c>
      <c r="P29" s="239" t="s">
        <v>389</v>
      </c>
      <c r="Q29" s="239">
        <v>10</v>
      </c>
      <c r="S29" s="239">
        <v>5</v>
      </c>
      <c r="T29" s="239">
        <v>0</v>
      </c>
      <c r="U29" s="239">
        <v>1</v>
      </c>
      <c r="W29" s="239">
        <v>32</v>
      </c>
      <c r="X29" s="239">
        <v>7</v>
      </c>
      <c r="Y29" s="239">
        <v>1</v>
      </c>
      <c r="Z29" s="239">
        <v>4</v>
      </c>
      <c r="AB29" s="239">
        <v>5</v>
      </c>
      <c r="AC29" s="239">
        <v>98</v>
      </c>
      <c r="AD29" s="239" t="s">
        <v>968</v>
      </c>
      <c r="AE29" s="239" t="s">
        <v>1062</v>
      </c>
      <c r="AF29" s="239" t="s">
        <v>4225</v>
      </c>
      <c r="AG29" s="239">
        <v>3</v>
      </c>
      <c r="AH29" s="239">
        <v>2</v>
      </c>
      <c r="AI29" s="239">
        <v>2</v>
      </c>
      <c r="AJ29" s="239">
        <v>4</v>
      </c>
      <c r="AK29" s="239">
        <v>32</v>
      </c>
      <c r="AL29" s="239">
        <v>19</v>
      </c>
      <c r="AM29" s="239" t="s">
        <v>384</v>
      </c>
      <c r="AN29" s="239">
        <v>5</v>
      </c>
      <c r="AO29" s="239">
        <v>75</v>
      </c>
      <c r="AS29" s="239">
        <v>11</v>
      </c>
      <c r="AT29" s="239">
        <v>22</v>
      </c>
      <c r="AU29" s="239">
        <v>55</v>
      </c>
      <c r="AV29" s="239">
        <v>13</v>
      </c>
      <c r="AW29" s="239">
        <v>21</v>
      </c>
      <c r="CT29" s="239">
        <v>426458.61958255101</v>
      </c>
      <c r="CU29" s="239">
        <v>4958407.1088260403</v>
      </c>
      <c r="CV29" s="239">
        <v>44.775276490000003</v>
      </c>
      <c r="CW29" s="239">
        <v>-93.929458690000004</v>
      </c>
      <c r="CX29" s="239" t="s">
        <v>379</v>
      </c>
      <c r="CY29" s="239" t="s">
        <v>4324</v>
      </c>
    </row>
    <row r="30" spans="1:103" x14ac:dyDescent="0.25">
      <c r="A30" s="239">
        <v>10850527</v>
      </c>
      <c r="B30" s="239">
        <v>4</v>
      </c>
      <c r="C30" s="239">
        <v>33</v>
      </c>
      <c r="D30" s="239">
        <v>7.09</v>
      </c>
      <c r="E30" s="239">
        <v>10</v>
      </c>
      <c r="G30" s="239" t="s">
        <v>1728</v>
      </c>
      <c r="H30" s="239" t="s">
        <v>374</v>
      </c>
      <c r="I30" s="239">
        <v>25</v>
      </c>
      <c r="K30" s="239">
        <v>13007424</v>
      </c>
      <c r="L30" s="239">
        <v>130740185</v>
      </c>
      <c r="M30" s="239">
        <v>3</v>
      </c>
      <c r="N30" s="239">
        <v>13</v>
      </c>
      <c r="O30" s="239">
        <v>2013</v>
      </c>
      <c r="P30" s="239" t="s">
        <v>375</v>
      </c>
      <c r="Q30" s="239">
        <v>18</v>
      </c>
      <c r="S30" s="239">
        <v>5</v>
      </c>
      <c r="T30" s="239">
        <v>0</v>
      </c>
      <c r="U30" s="239">
        <v>1</v>
      </c>
      <c r="V30" s="239">
        <v>8</v>
      </c>
      <c r="W30" s="239">
        <v>4</v>
      </c>
      <c r="X30" s="239">
        <v>2</v>
      </c>
      <c r="Y30" s="239">
        <v>1</v>
      </c>
      <c r="Z30" s="239">
        <v>1</v>
      </c>
      <c r="AB30" s="239">
        <v>1</v>
      </c>
      <c r="AC30" s="239">
        <v>98</v>
      </c>
      <c r="AD30" s="239" t="s">
        <v>225</v>
      </c>
      <c r="AE30" s="239" t="s">
        <v>2821</v>
      </c>
      <c r="AF30" s="239" t="s">
        <v>4225</v>
      </c>
      <c r="AG30" s="239">
        <v>4</v>
      </c>
      <c r="AH30" s="239">
        <v>2</v>
      </c>
      <c r="AI30" s="239">
        <v>2</v>
      </c>
      <c r="AJ30" s="239">
        <v>1</v>
      </c>
      <c r="AK30" s="239">
        <v>21</v>
      </c>
      <c r="AL30" s="239">
        <v>37</v>
      </c>
      <c r="AM30" s="239" t="s">
        <v>374</v>
      </c>
      <c r="AN30" s="239">
        <v>5</v>
      </c>
      <c r="AO30" s="239">
        <v>1</v>
      </c>
      <c r="AS30" s="239">
        <v>7</v>
      </c>
      <c r="AT30" s="239">
        <v>98</v>
      </c>
      <c r="AU30" s="239">
        <v>55</v>
      </c>
      <c r="AV30" s="239">
        <v>11</v>
      </c>
      <c r="AW30" s="239">
        <v>21</v>
      </c>
      <c r="CT30" s="239">
        <v>426459</v>
      </c>
      <c r="CU30" s="239">
        <v>4958484</v>
      </c>
      <c r="CV30" s="239">
        <v>44.775964799999997</v>
      </c>
      <c r="CW30" s="239">
        <v>-93.929461200000006</v>
      </c>
      <c r="CX30" s="239" t="s">
        <v>379</v>
      </c>
      <c r="CY30" s="239" t="s">
        <v>4325</v>
      </c>
    </row>
    <row r="31" spans="1:103" x14ac:dyDescent="0.25">
      <c r="A31" s="239">
        <v>705629</v>
      </c>
      <c r="B31" s="239">
        <v>4</v>
      </c>
      <c r="C31" s="239">
        <v>33</v>
      </c>
      <c r="D31" s="239">
        <v>7.5030000000000001</v>
      </c>
      <c r="E31" s="239">
        <v>10</v>
      </c>
      <c r="G31" s="239" t="s">
        <v>1728</v>
      </c>
      <c r="H31" s="239" t="s">
        <v>374</v>
      </c>
      <c r="I31" s="239">
        <v>25</v>
      </c>
      <c r="K31" s="239">
        <v>19011286</v>
      </c>
      <c r="M31" s="239">
        <v>4</v>
      </c>
      <c r="N31" s="239">
        <v>23</v>
      </c>
      <c r="O31" s="239">
        <v>2019</v>
      </c>
      <c r="P31" s="239" t="s">
        <v>391</v>
      </c>
      <c r="Q31" s="239">
        <v>5</v>
      </c>
      <c r="S31" s="239">
        <v>5</v>
      </c>
      <c r="T31" s="239">
        <v>0</v>
      </c>
      <c r="U31" s="239">
        <v>1</v>
      </c>
      <c r="W31" s="239">
        <v>16</v>
      </c>
      <c r="X31" s="239">
        <v>2</v>
      </c>
      <c r="Y31" s="239">
        <v>2</v>
      </c>
      <c r="Z31" s="239">
        <v>1</v>
      </c>
      <c r="AB31" s="239">
        <v>1</v>
      </c>
      <c r="AC31" s="239">
        <v>98</v>
      </c>
      <c r="AD31" s="239" t="s">
        <v>968</v>
      </c>
      <c r="AF31" s="239" t="s">
        <v>4225</v>
      </c>
      <c r="AG31" s="239">
        <v>4</v>
      </c>
      <c r="AH31" s="239">
        <v>2</v>
      </c>
      <c r="AI31" s="239">
        <v>4</v>
      </c>
      <c r="AJ31" s="239">
        <v>2</v>
      </c>
      <c r="AK31" s="239">
        <v>21</v>
      </c>
      <c r="AL31" s="239">
        <v>59</v>
      </c>
      <c r="AM31" s="239" t="s">
        <v>384</v>
      </c>
      <c r="AN31" s="239">
        <v>5</v>
      </c>
      <c r="AO31" s="239">
        <v>1</v>
      </c>
      <c r="AS31" s="239">
        <v>12</v>
      </c>
      <c r="AT31" s="239">
        <v>98</v>
      </c>
      <c r="AU31" s="239">
        <v>55</v>
      </c>
      <c r="AV31" s="239">
        <v>11</v>
      </c>
      <c r="AW31" s="239">
        <v>21</v>
      </c>
      <c r="CT31" s="239">
        <v>426466.689390357</v>
      </c>
      <c r="CU31" s="239">
        <v>4959148.4861800699</v>
      </c>
      <c r="CV31" s="239">
        <v>44.781950520000002</v>
      </c>
      <c r="CW31" s="239">
        <v>-93.929463769999998</v>
      </c>
      <c r="CX31" s="239" t="s">
        <v>379</v>
      </c>
      <c r="CY31" s="239" t="s">
        <v>4326</v>
      </c>
    </row>
    <row r="32" spans="1:103" x14ac:dyDescent="0.25">
      <c r="A32" s="239">
        <v>11017458</v>
      </c>
      <c r="B32" s="239">
        <v>4</v>
      </c>
      <c r="C32" s="239">
        <v>33</v>
      </c>
      <c r="D32" s="239">
        <v>7.7880000000000003</v>
      </c>
      <c r="E32" s="239">
        <v>10</v>
      </c>
      <c r="G32" s="239" t="s">
        <v>1728</v>
      </c>
      <c r="H32" s="239" t="s">
        <v>374</v>
      </c>
      <c r="I32" s="239">
        <v>25</v>
      </c>
      <c r="K32" s="239">
        <v>15003957</v>
      </c>
      <c r="L32" s="239">
        <v>150400054</v>
      </c>
      <c r="M32" s="239">
        <v>2</v>
      </c>
      <c r="N32" s="239">
        <v>9</v>
      </c>
      <c r="O32" s="239">
        <v>2015</v>
      </c>
      <c r="P32" s="239" t="s">
        <v>381</v>
      </c>
      <c r="Q32" s="239">
        <v>6</v>
      </c>
      <c r="R32" s="239" t="s">
        <v>207</v>
      </c>
      <c r="S32" s="239">
        <v>5</v>
      </c>
      <c r="T32" s="239">
        <v>0</v>
      </c>
      <c r="U32" s="239">
        <v>1</v>
      </c>
      <c r="V32" s="239">
        <v>8</v>
      </c>
      <c r="W32" s="239">
        <v>16</v>
      </c>
      <c r="X32" s="239">
        <v>2</v>
      </c>
      <c r="Y32" s="239">
        <v>2</v>
      </c>
      <c r="Z32" s="239">
        <v>1</v>
      </c>
      <c r="AA32" s="239">
        <v>99</v>
      </c>
      <c r="AB32" s="239">
        <v>1</v>
      </c>
      <c r="AC32" s="239">
        <v>98</v>
      </c>
      <c r="AD32" s="239" t="s">
        <v>4327</v>
      </c>
      <c r="AE32" s="239" t="s">
        <v>4328</v>
      </c>
      <c r="AF32" s="239" t="s">
        <v>4225</v>
      </c>
      <c r="AG32" s="239">
        <v>4</v>
      </c>
      <c r="AH32" s="239">
        <v>2</v>
      </c>
      <c r="AI32" s="239">
        <v>2</v>
      </c>
      <c r="AJ32" s="239">
        <v>2</v>
      </c>
      <c r="AK32" s="239">
        <v>21</v>
      </c>
      <c r="AL32" s="239">
        <v>43</v>
      </c>
      <c r="AM32" s="239" t="s">
        <v>374</v>
      </c>
      <c r="AN32" s="239">
        <v>5</v>
      </c>
      <c r="AS32" s="239">
        <v>7</v>
      </c>
      <c r="AT32" s="239">
        <v>98</v>
      </c>
      <c r="AU32" s="239">
        <v>55</v>
      </c>
      <c r="AV32" s="239">
        <v>11</v>
      </c>
      <c r="AW32" s="239">
        <v>21</v>
      </c>
      <c r="CT32" s="239">
        <v>426468</v>
      </c>
      <c r="CU32" s="239">
        <v>4959607</v>
      </c>
      <c r="CV32" s="239">
        <v>44.786080200000001</v>
      </c>
      <c r="CW32" s="239">
        <v>-93.929507200000003</v>
      </c>
      <c r="CX32" s="239" t="s">
        <v>379</v>
      </c>
      <c r="CY32" s="239" t="s">
        <v>4329</v>
      </c>
    </row>
    <row r="33" spans="1:103" x14ac:dyDescent="0.25">
      <c r="A33" s="239">
        <v>10701176</v>
      </c>
      <c r="B33" s="239">
        <v>4</v>
      </c>
      <c r="C33" s="239">
        <v>33</v>
      </c>
      <c r="D33" s="239">
        <v>7.8070000000000004</v>
      </c>
      <c r="E33" s="239">
        <v>10</v>
      </c>
      <c r="G33" s="239" t="s">
        <v>1728</v>
      </c>
      <c r="H33" s="239" t="s">
        <v>374</v>
      </c>
      <c r="I33" s="239">
        <v>25</v>
      </c>
      <c r="K33" s="239">
        <v>11014529</v>
      </c>
      <c r="L33" s="239">
        <v>111350067</v>
      </c>
      <c r="M33" s="239">
        <v>5</v>
      </c>
      <c r="N33" s="239">
        <v>15</v>
      </c>
      <c r="O33" s="239">
        <v>2011</v>
      </c>
      <c r="P33" s="239" t="s">
        <v>389</v>
      </c>
      <c r="Q33" s="239">
        <v>14</v>
      </c>
      <c r="S33" s="239">
        <v>4</v>
      </c>
      <c r="T33" s="239">
        <v>0</v>
      </c>
      <c r="U33" s="239">
        <v>2</v>
      </c>
      <c r="V33" s="239">
        <v>90</v>
      </c>
      <c r="W33" s="239">
        <v>10</v>
      </c>
      <c r="X33" s="239">
        <v>3</v>
      </c>
      <c r="Y33" s="239">
        <v>1</v>
      </c>
      <c r="Z33" s="239">
        <v>1</v>
      </c>
      <c r="AB33" s="239">
        <v>1</v>
      </c>
      <c r="AC33" s="239">
        <v>98</v>
      </c>
      <c r="AD33" s="239">
        <v>33</v>
      </c>
      <c r="AE33" s="239">
        <v>34</v>
      </c>
      <c r="AF33" s="239" t="s">
        <v>4225</v>
      </c>
      <c r="AG33" s="239">
        <v>90</v>
      </c>
      <c r="AH33" s="239">
        <v>2</v>
      </c>
      <c r="AI33" s="239">
        <v>2</v>
      </c>
      <c r="AJ33" s="239">
        <v>3</v>
      </c>
      <c r="AK33" s="239">
        <v>21</v>
      </c>
      <c r="AL33" s="239">
        <v>57</v>
      </c>
      <c r="AM33" s="239" t="s">
        <v>374</v>
      </c>
      <c r="AN33" s="239">
        <v>5</v>
      </c>
      <c r="AO33" s="239">
        <v>1</v>
      </c>
      <c r="AS33" s="239">
        <v>7</v>
      </c>
      <c r="AT33" s="239">
        <v>2</v>
      </c>
      <c r="AU33" s="239">
        <v>55</v>
      </c>
      <c r="AV33" s="239">
        <v>11</v>
      </c>
      <c r="AW33" s="239">
        <v>21</v>
      </c>
      <c r="AX33" s="239">
        <v>2</v>
      </c>
      <c r="AY33" s="239">
        <v>2</v>
      </c>
      <c r="AZ33" s="239">
        <v>1</v>
      </c>
      <c r="BA33" s="239">
        <v>21</v>
      </c>
      <c r="BB33" s="239">
        <v>57</v>
      </c>
      <c r="BC33" s="239" t="s">
        <v>384</v>
      </c>
      <c r="BD33" s="239">
        <v>5</v>
      </c>
      <c r="BE33" s="239">
        <v>2</v>
      </c>
      <c r="BI33" s="239">
        <v>7</v>
      </c>
      <c r="BJ33" s="239">
        <v>2</v>
      </c>
      <c r="BK33" s="239">
        <v>55</v>
      </c>
      <c r="BL33" s="239">
        <v>11</v>
      </c>
      <c r="BM33" s="239">
        <v>21</v>
      </c>
      <c r="CT33" s="239">
        <v>426469</v>
      </c>
      <c r="CU33" s="239">
        <v>4959638</v>
      </c>
      <c r="CV33" s="239">
        <v>44.786356900000001</v>
      </c>
      <c r="CW33" s="239">
        <v>-93.929508400000003</v>
      </c>
      <c r="CX33" s="239" t="s">
        <v>379</v>
      </c>
      <c r="CY33" s="239" t="s">
        <v>4330</v>
      </c>
    </row>
    <row r="34" spans="1:103" x14ac:dyDescent="0.25">
      <c r="A34" s="239">
        <v>10853137</v>
      </c>
      <c r="B34" s="239">
        <v>4</v>
      </c>
      <c r="C34" s="239">
        <v>33</v>
      </c>
      <c r="D34" s="239">
        <v>7.8070000000000004</v>
      </c>
      <c r="E34" s="239">
        <v>10</v>
      </c>
      <c r="G34" s="239" t="s">
        <v>1728</v>
      </c>
      <c r="H34" s="239" t="s">
        <v>374</v>
      </c>
      <c r="I34" s="239">
        <v>25</v>
      </c>
      <c r="K34" s="239">
        <v>13022638</v>
      </c>
      <c r="L34" s="239">
        <v>132070182</v>
      </c>
      <c r="M34" s="239">
        <v>7</v>
      </c>
      <c r="N34" s="239">
        <v>26</v>
      </c>
      <c r="O34" s="239">
        <v>2013</v>
      </c>
      <c r="P34" s="239" t="s">
        <v>383</v>
      </c>
      <c r="Q34" s="239">
        <v>17</v>
      </c>
      <c r="S34" s="239">
        <v>1</v>
      </c>
      <c r="T34" s="239">
        <v>1</v>
      </c>
      <c r="U34" s="239">
        <v>3</v>
      </c>
      <c r="V34" s="239">
        <v>90</v>
      </c>
      <c r="W34" s="239">
        <v>10</v>
      </c>
      <c r="X34" s="239">
        <v>3</v>
      </c>
      <c r="Y34" s="239">
        <v>1</v>
      </c>
      <c r="Z34" s="239">
        <v>2</v>
      </c>
      <c r="AB34" s="239">
        <v>1</v>
      </c>
      <c r="AC34" s="239">
        <v>98</v>
      </c>
      <c r="AD34" s="239" t="s">
        <v>968</v>
      </c>
      <c r="AE34" s="239" t="s">
        <v>4331</v>
      </c>
      <c r="AF34" s="239" t="s">
        <v>4225</v>
      </c>
      <c r="AG34" s="239">
        <v>90</v>
      </c>
      <c r="AH34" s="239">
        <v>2</v>
      </c>
      <c r="AI34" s="239">
        <v>2</v>
      </c>
      <c r="AJ34" s="239">
        <v>4</v>
      </c>
      <c r="AK34" s="239">
        <v>21</v>
      </c>
      <c r="AL34" s="239">
        <v>50</v>
      </c>
      <c r="AM34" s="239" t="s">
        <v>384</v>
      </c>
      <c r="AN34" s="239">
        <v>5</v>
      </c>
      <c r="AO34" s="239">
        <v>2</v>
      </c>
      <c r="AS34" s="239">
        <v>7</v>
      </c>
      <c r="AT34" s="239">
        <v>2</v>
      </c>
      <c r="AU34" s="239">
        <v>55</v>
      </c>
      <c r="AV34" s="239">
        <v>11</v>
      </c>
      <c r="AW34" s="239">
        <v>21</v>
      </c>
      <c r="AX34" s="239">
        <v>2</v>
      </c>
      <c r="AY34" s="239">
        <v>2</v>
      </c>
      <c r="AZ34" s="239">
        <v>1</v>
      </c>
      <c r="BA34" s="239">
        <v>21</v>
      </c>
      <c r="BB34" s="239">
        <v>43</v>
      </c>
      <c r="BC34" s="239" t="s">
        <v>384</v>
      </c>
      <c r="BD34" s="239">
        <v>5</v>
      </c>
      <c r="BE34" s="239">
        <v>1</v>
      </c>
      <c r="BI34" s="239">
        <v>7</v>
      </c>
      <c r="BJ34" s="239">
        <v>2</v>
      </c>
      <c r="BK34" s="239">
        <v>55</v>
      </c>
      <c r="BL34" s="239">
        <v>11</v>
      </c>
      <c r="BM34" s="239">
        <v>21</v>
      </c>
      <c r="BN34" s="239">
        <v>2</v>
      </c>
      <c r="BO34" s="239">
        <v>2</v>
      </c>
      <c r="BP34" s="239">
        <v>2</v>
      </c>
      <c r="BQ34" s="239">
        <v>21</v>
      </c>
      <c r="BR34" s="239">
        <v>63</v>
      </c>
      <c r="BS34" s="239" t="s">
        <v>384</v>
      </c>
      <c r="BT34" s="239">
        <v>5</v>
      </c>
      <c r="BU34" s="239">
        <v>1</v>
      </c>
      <c r="BY34" s="239">
        <v>7</v>
      </c>
      <c r="BZ34" s="239">
        <v>2</v>
      </c>
      <c r="CA34" s="239">
        <v>55</v>
      </c>
      <c r="CB34" s="239">
        <v>11</v>
      </c>
      <c r="CC34" s="239">
        <v>21</v>
      </c>
      <c r="CT34" s="239">
        <v>426469</v>
      </c>
      <c r="CU34" s="239">
        <v>4959638</v>
      </c>
      <c r="CV34" s="239">
        <v>44.786356900000001</v>
      </c>
      <c r="CW34" s="239">
        <v>-93.929508400000003</v>
      </c>
      <c r="CX34" s="239" t="s">
        <v>379</v>
      </c>
      <c r="CY34" s="239" t="s">
        <v>4332</v>
      </c>
    </row>
    <row r="35" spans="1:103" x14ac:dyDescent="0.25">
      <c r="A35" s="239">
        <v>10853278</v>
      </c>
      <c r="B35" s="239">
        <v>4</v>
      </c>
      <c r="C35" s="239">
        <v>33</v>
      </c>
      <c r="D35" s="239">
        <v>7.8070000000000004</v>
      </c>
      <c r="E35" s="239">
        <v>10</v>
      </c>
      <c r="G35" s="239" t="s">
        <v>1728</v>
      </c>
      <c r="H35" s="239" t="s">
        <v>374</v>
      </c>
      <c r="I35" s="239">
        <v>25</v>
      </c>
      <c r="K35" s="239">
        <v>13023485</v>
      </c>
      <c r="L35" s="239">
        <v>132150148</v>
      </c>
      <c r="M35" s="239">
        <v>8</v>
      </c>
      <c r="N35" s="239">
        <v>3</v>
      </c>
      <c r="O35" s="239">
        <v>2013</v>
      </c>
      <c r="P35" s="239" t="s">
        <v>386</v>
      </c>
      <c r="Q35" s="239">
        <v>19</v>
      </c>
      <c r="S35" s="239">
        <v>4</v>
      </c>
      <c r="T35" s="239">
        <v>0</v>
      </c>
      <c r="U35" s="239">
        <v>2</v>
      </c>
      <c r="V35" s="239">
        <v>5</v>
      </c>
      <c r="W35" s="239">
        <v>10</v>
      </c>
      <c r="X35" s="239">
        <v>3</v>
      </c>
      <c r="Y35" s="239">
        <v>1</v>
      </c>
      <c r="Z35" s="239">
        <v>1</v>
      </c>
      <c r="AB35" s="239">
        <v>1</v>
      </c>
      <c r="AC35" s="239">
        <v>98</v>
      </c>
      <c r="AD35" s="239" t="s">
        <v>1884</v>
      </c>
      <c r="AE35" s="239" t="s">
        <v>4333</v>
      </c>
      <c r="AF35" s="239" t="s">
        <v>4225</v>
      </c>
      <c r="AG35" s="239">
        <v>10</v>
      </c>
      <c r="AH35" s="239">
        <v>2</v>
      </c>
      <c r="AI35" s="239">
        <v>2</v>
      </c>
      <c r="AJ35" s="239">
        <v>4</v>
      </c>
      <c r="AK35" s="239">
        <v>21</v>
      </c>
      <c r="AL35" s="239">
        <v>29</v>
      </c>
      <c r="AM35" s="239" t="s">
        <v>384</v>
      </c>
      <c r="AN35" s="239">
        <v>5</v>
      </c>
      <c r="AO35" s="239">
        <v>4</v>
      </c>
      <c r="AS35" s="239">
        <v>7</v>
      </c>
      <c r="AT35" s="239">
        <v>2</v>
      </c>
      <c r="AU35" s="239">
        <v>55</v>
      </c>
      <c r="AV35" s="239">
        <v>11</v>
      </c>
      <c r="AW35" s="239">
        <v>21</v>
      </c>
      <c r="AX35" s="239">
        <v>2</v>
      </c>
      <c r="AY35" s="239">
        <v>3</v>
      </c>
      <c r="AZ35" s="239">
        <v>1</v>
      </c>
      <c r="BA35" s="239">
        <v>21</v>
      </c>
      <c r="BB35" s="239">
        <v>61</v>
      </c>
      <c r="BC35" s="239" t="s">
        <v>374</v>
      </c>
      <c r="BD35" s="239">
        <v>5</v>
      </c>
      <c r="BE35" s="239">
        <v>1</v>
      </c>
      <c r="BI35" s="239">
        <v>7</v>
      </c>
      <c r="BJ35" s="239">
        <v>2</v>
      </c>
      <c r="BK35" s="239">
        <v>55</v>
      </c>
      <c r="BL35" s="239">
        <v>11</v>
      </c>
      <c r="BM35" s="239">
        <v>21</v>
      </c>
      <c r="CT35" s="239">
        <v>426469</v>
      </c>
      <c r="CU35" s="239">
        <v>4959638</v>
      </c>
      <c r="CV35" s="239">
        <v>44.786356900000001</v>
      </c>
      <c r="CW35" s="239">
        <v>-93.929508400000003</v>
      </c>
      <c r="CX35" s="239" t="s">
        <v>379</v>
      </c>
      <c r="CY35" s="239" t="s">
        <v>4334</v>
      </c>
    </row>
    <row r="36" spans="1:103" x14ac:dyDescent="0.25">
      <c r="A36" s="239">
        <v>10935664</v>
      </c>
      <c r="B36" s="239">
        <v>4</v>
      </c>
      <c r="C36" s="239">
        <v>33</v>
      </c>
      <c r="D36" s="239">
        <v>7.8070000000000004</v>
      </c>
      <c r="E36" s="239">
        <v>10</v>
      </c>
      <c r="G36" s="239" t="s">
        <v>1728</v>
      </c>
      <c r="H36" s="239" t="s">
        <v>374</v>
      </c>
      <c r="I36" s="239">
        <v>25</v>
      </c>
      <c r="K36" s="239">
        <v>14018533</v>
      </c>
      <c r="L36" s="239">
        <v>141640146</v>
      </c>
      <c r="M36" s="239">
        <v>6</v>
      </c>
      <c r="N36" s="239">
        <v>13</v>
      </c>
      <c r="O36" s="239">
        <v>2014</v>
      </c>
      <c r="P36" s="239" t="s">
        <v>383</v>
      </c>
      <c r="Q36" s="239">
        <v>10</v>
      </c>
      <c r="S36" s="239">
        <v>4</v>
      </c>
      <c r="T36" s="239">
        <v>0</v>
      </c>
      <c r="U36" s="239">
        <v>2</v>
      </c>
      <c r="V36" s="239">
        <v>1</v>
      </c>
      <c r="W36" s="239">
        <v>10</v>
      </c>
      <c r="X36" s="239">
        <v>3</v>
      </c>
      <c r="Y36" s="239">
        <v>1</v>
      </c>
      <c r="Z36" s="239">
        <v>1</v>
      </c>
      <c r="AB36" s="239">
        <v>1</v>
      </c>
      <c r="AC36" s="239">
        <v>98</v>
      </c>
      <c r="AD36" s="239" t="s">
        <v>975</v>
      </c>
      <c r="AE36" s="239" t="s">
        <v>4335</v>
      </c>
      <c r="AF36" s="239" t="s">
        <v>4225</v>
      </c>
      <c r="AG36" s="239">
        <v>7</v>
      </c>
      <c r="AH36" s="239">
        <v>2</v>
      </c>
      <c r="AI36" s="239">
        <v>2</v>
      </c>
      <c r="AJ36" s="239">
        <v>1</v>
      </c>
      <c r="AK36" s="239">
        <v>21</v>
      </c>
      <c r="AL36" s="239">
        <v>21</v>
      </c>
      <c r="AM36" s="239" t="s">
        <v>384</v>
      </c>
      <c r="AN36" s="239">
        <v>5</v>
      </c>
      <c r="AO36" s="239">
        <v>15</v>
      </c>
      <c r="AS36" s="239">
        <v>7</v>
      </c>
      <c r="AT36" s="239">
        <v>2</v>
      </c>
      <c r="AU36" s="239">
        <v>55</v>
      </c>
      <c r="AV36" s="239">
        <v>11</v>
      </c>
      <c r="AW36" s="239">
        <v>21</v>
      </c>
      <c r="AX36" s="239">
        <v>0</v>
      </c>
      <c r="AY36" s="239">
        <v>2</v>
      </c>
      <c r="AZ36" s="239">
        <v>1</v>
      </c>
      <c r="BB36" s="239">
        <v>61</v>
      </c>
      <c r="BC36" s="239" t="s">
        <v>374</v>
      </c>
      <c r="BD36" s="239">
        <v>5</v>
      </c>
      <c r="BE36" s="239">
        <v>1</v>
      </c>
      <c r="BG36" s="239">
        <v>23</v>
      </c>
      <c r="BI36" s="239">
        <v>7</v>
      </c>
      <c r="BJ36" s="239">
        <v>2</v>
      </c>
      <c r="BK36" s="239">
        <v>55</v>
      </c>
      <c r="BL36" s="239">
        <v>11</v>
      </c>
      <c r="BM36" s="239">
        <v>21</v>
      </c>
      <c r="CT36" s="239">
        <v>426469</v>
      </c>
      <c r="CU36" s="239">
        <v>4959638</v>
      </c>
      <c r="CV36" s="239">
        <v>44.786356900000001</v>
      </c>
      <c r="CW36" s="239">
        <v>-93.929508400000003</v>
      </c>
      <c r="CX36" s="239" t="s">
        <v>379</v>
      </c>
      <c r="CY36" s="239" t="s">
        <v>4336</v>
      </c>
    </row>
    <row r="37" spans="1:103" x14ac:dyDescent="0.25">
      <c r="A37" s="239">
        <v>10935954</v>
      </c>
      <c r="B37" s="239">
        <v>4</v>
      </c>
      <c r="C37" s="239">
        <v>33</v>
      </c>
      <c r="D37" s="239">
        <v>7.8070000000000004</v>
      </c>
      <c r="E37" s="239">
        <v>10</v>
      </c>
      <c r="G37" s="239" t="s">
        <v>1728</v>
      </c>
      <c r="H37" s="239" t="s">
        <v>374</v>
      </c>
      <c r="I37" s="239">
        <v>25</v>
      </c>
      <c r="K37" s="239">
        <v>14020802</v>
      </c>
      <c r="L37" s="239">
        <v>141810143</v>
      </c>
      <c r="M37" s="239">
        <v>6</v>
      </c>
      <c r="N37" s="239">
        <v>30</v>
      </c>
      <c r="O37" s="239">
        <v>2014</v>
      </c>
      <c r="P37" s="239" t="s">
        <v>381</v>
      </c>
      <c r="Q37" s="239">
        <v>19</v>
      </c>
      <c r="S37" s="239">
        <v>4</v>
      </c>
      <c r="T37" s="239">
        <v>0</v>
      </c>
      <c r="U37" s="239">
        <v>2</v>
      </c>
      <c r="V37" s="239">
        <v>5</v>
      </c>
      <c r="W37" s="239">
        <v>10</v>
      </c>
      <c r="X37" s="239">
        <v>3</v>
      </c>
      <c r="Y37" s="239">
        <v>1</v>
      </c>
      <c r="Z37" s="239">
        <v>1</v>
      </c>
      <c r="AA37" s="239">
        <v>1</v>
      </c>
      <c r="AB37" s="239">
        <v>1</v>
      </c>
      <c r="AC37" s="239">
        <v>98</v>
      </c>
      <c r="AD37" s="239" t="s">
        <v>968</v>
      </c>
      <c r="AE37" s="239" t="s">
        <v>4331</v>
      </c>
      <c r="AF37" s="239" t="s">
        <v>4225</v>
      </c>
      <c r="AG37" s="239">
        <v>10</v>
      </c>
      <c r="AH37" s="239">
        <v>0</v>
      </c>
      <c r="AI37" s="239">
        <v>2</v>
      </c>
      <c r="AJ37" s="239">
        <v>3</v>
      </c>
      <c r="AL37" s="239">
        <v>19</v>
      </c>
      <c r="AM37" s="239" t="s">
        <v>384</v>
      </c>
      <c r="AN37" s="239">
        <v>5</v>
      </c>
      <c r="AO37" s="239">
        <v>2</v>
      </c>
      <c r="AQ37" s="239">
        <v>7</v>
      </c>
      <c r="AS37" s="239">
        <v>7</v>
      </c>
      <c r="AT37" s="239">
        <v>2</v>
      </c>
      <c r="AU37" s="239">
        <v>55</v>
      </c>
      <c r="AV37" s="239">
        <v>11</v>
      </c>
      <c r="AW37" s="239">
        <v>22</v>
      </c>
      <c r="AX37" s="239">
        <v>2</v>
      </c>
      <c r="AY37" s="239">
        <v>2</v>
      </c>
      <c r="AZ37" s="239">
        <v>1</v>
      </c>
      <c r="BA37" s="239">
        <v>21</v>
      </c>
      <c r="BB37" s="239">
        <v>46</v>
      </c>
      <c r="BC37" s="239" t="s">
        <v>374</v>
      </c>
      <c r="BD37" s="239">
        <v>5</v>
      </c>
      <c r="BE37" s="239">
        <v>1</v>
      </c>
      <c r="BF37" s="239">
        <v>1</v>
      </c>
      <c r="BI37" s="239">
        <v>7</v>
      </c>
      <c r="BJ37" s="239">
        <v>2</v>
      </c>
      <c r="BK37" s="239">
        <v>55</v>
      </c>
      <c r="BL37" s="239">
        <v>11</v>
      </c>
      <c r="BM37" s="239">
        <v>22</v>
      </c>
      <c r="CT37" s="239">
        <v>426469</v>
      </c>
      <c r="CU37" s="239">
        <v>4959638</v>
      </c>
      <c r="CV37" s="239">
        <v>44.786356900000001</v>
      </c>
      <c r="CW37" s="239">
        <v>-93.929508400000003</v>
      </c>
      <c r="CX37" s="239" t="s">
        <v>379</v>
      </c>
      <c r="CY37" s="239" t="s">
        <v>4337</v>
      </c>
    </row>
    <row r="38" spans="1:103" x14ac:dyDescent="0.25">
      <c r="A38" s="239">
        <v>422084</v>
      </c>
      <c r="B38" s="239">
        <v>4</v>
      </c>
      <c r="C38" s="239">
        <v>33</v>
      </c>
      <c r="D38" s="239">
        <v>7.8230000000000004</v>
      </c>
      <c r="E38" s="239">
        <v>10</v>
      </c>
      <c r="G38" s="239" t="s">
        <v>1728</v>
      </c>
      <c r="H38" s="239" t="s">
        <v>374</v>
      </c>
      <c r="I38" s="239">
        <v>25</v>
      </c>
      <c r="K38" s="239">
        <v>17004561</v>
      </c>
      <c r="M38" s="239">
        <v>2</v>
      </c>
      <c r="N38" s="239">
        <v>9</v>
      </c>
      <c r="O38" s="239">
        <v>2017</v>
      </c>
      <c r="P38" s="239" t="s">
        <v>416</v>
      </c>
      <c r="Q38" s="239">
        <v>16</v>
      </c>
      <c r="R38" s="239">
        <v>98</v>
      </c>
      <c r="S38" s="239">
        <v>5</v>
      </c>
      <c r="T38" s="239">
        <v>0</v>
      </c>
      <c r="U38" s="239">
        <v>2</v>
      </c>
      <c r="V38" s="239">
        <v>12</v>
      </c>
      <c r="W38" s="239">
        <v>10</v>
      </c>
      <c r="X38" s="239">
        <v>3</v>
      </c>
      <c r="Y38" s="239">
        <v>1</v>
      </c>
      <c r="Z38" s="239">
        <v>1</v>
      </c>
      <c r="AB38" s="239">
        <v>1</v>
      </c>
      <c r="AC38" s="239">
        <v>98</v>
      </c>
      <c r="AD38" s="239" t="s">
        <v>968</v>
      </c>
      <c r="AF38" s="239" t="s">
        <v>4225</v>
      </c>
      <c r="AG38" s="239">
        <v>7</v>
      </c>
      <c r="AH38" s="239">
        <v>2</v>
      </c>
      <c r="AI38" s="239">
        <v>5</v>
      </c>
      <c r="AJ38" s="239">
        <v>3</v>
      </c>
      <c r="AK38" s="239">
        <v>21</v>
      </c>
      <c r="AL38" s="239">
        <v>33</v>
      </c>
      <c r="AM38" s="239" t="s">
        <v>384</v>
      </c>
      <c r="AN38" s="239">
        <v>5</v>
      </c>
      <c r="AO38" s="239">
        <v>2</v>
      </c>
      <c r="AP38" s="239">
        <v>65</v>
      </c>
      <c r="AS38" s="239">
        <v>12</v>
      </c>
      <c r="AT38" s="239">
        <v>23</v>
      </c>
      <c r="AU38" s="239">
        <v>55</v>
      </c>
      <c r="AV38" s="239">
        <v>11</v>
      </c>
      <c r="AW38" s="239">
        <v>21</v>
      </c>
      <c r="AX38" s="239">
        <v>2</v>
      </c>
      <c r="AY38" s="239">
        <v>2</v>
      </c>
      <c r="AZ38" s="239">
        <v>1</v>
      </c>
      <c r="BA38" s="239">
        <v>21</v>
      </c>
      <c r="BB38" s="239">
        <v>61</v>
      </c>
      <c r="BC38" s="239" t="s">
        <v>374</v>
      </c>
      <c r="BD38" s="239">
        <v>5</v>
      </c>
      <c r="BE38" s="239">
        <v>1</v>
      </c>
      <c r="BI38" s="239">
        <v>12</v>
      </c>
      <c r="BJ38" s="239">
        <v>9</v>
      </c>
      <c r="BK38" s="239">
        <v>55</v>
      </c>
      <c r="BL38" s="239">
        <v>11</v>
      </c>
      <c r="BM38" s="239">
        <v>21</v>
      </c>
      <c r="CT38" s="239">
        <v>426465.63105490699</v>
      </c>
      <c r="CU38" s="239">
        <v>4959663.2180002499</v>
      </c>
      <c r="CV38" s="239">
        <v>44.786583559999997</v>
      </c>
      <c r="CW38" s="239">
        <v>-93.929551500000002</v>
      </c>
      <c r="CX38" s="239" t="s">
        <v>379</v>
      </c>
      <c r="CY38" s="239" t="s">
        <v>4338</v>
      </c>
    </row>
    <row r="39" spans="1:103" x14ac:dyDescent="0.25">
      <c r="A39" s="239">
        <v>11020788</v>
      </c>
      <c r="B39" s="239">
        <v>4</v>
      </c>
      <c r="C39" s="239">
        <v>33</v>
      </c>
      <c r="D39" s="239">
        <v>8.0489999999999995</v>
      </c>
      <c r="E39" s="239">
        <v>10</v>
      </c>
      <c r="G39" s="239" t="s">
        <v>1728</v>
      </c>
      <c r="H39" s="239" t="s">
        <v>374</v>
      </c>
      <c r="I39" s="239">
        <v>25</v>
      </c>
      <c r="K39" s="239">
        <v>15023879</v>
      </c>
      <c r="L39" s="239">
        <v>152050017</v>
      </c>
      <c r="M39" s="239">
        <v>7</v>
      </c>
      <c r="N39" s="239">
        <v>23</v>
      </c>
      <c r="O39" s="239">
        <v>2015</v>
      </c>
      <c r="P39" s="239" t="s">
        <v>416</v>
      </c>
      <c r="Q39" s="239">
        <v>17</v>
      </c>
      <c r="S39" s="239">
        <v>5</v>
      </c>
      <c r="T39" s="239">
        <v>0</v>
      </c>
      <c r="U39" s="239">
        <v>1</v>
      </c>
      <c r="V39" s="239">
        <v>4</v>
      </c>
      <c r="W39" s="239">
        <v>69</v>
      </c>
      <c r="X39" s="239">
        <v>2</v>
      </c>
      <c r="Y39" s="239">
        <v>1</v>
      </c>
      <c r="Z39" s="239">
        <v>1</v>
      </c>
      <c r="AB39" s="239">
        <v>1</v>
      </c>
      <c r="AC39" s="239">
        <v>98</v>
      </c>
      <c r="AD39" s="239" t="s">
        <v>975</v>
      </c>
      <c r="AE39" s="239" t="s">
        <v>4335</v>
      </c>
      <c r="AF39" s="239" t="s">
        <v>4225</v>
      </c>
      <c r="AG39" s="239">
        <v>3</v>
      </c>
      <c r="AH39" s="239">
        <v>2</v>
      </c>
      <c r="AI39" s="239">
        <v>2</v>
      </c>
      <c r="AJ39" s="239">
        <v>1</v>
      </c>
      <c r="AK39" s="239">
        <v>21</v>
      </c>
      <c r="AL39" s="239">
        <v>26</v>
      </c>
      <c r="AM39" s="239" t="s">
        <v>374</v>
      </c>
      <c r="AN39" s="239">
        <v>5</v>
      </c>
      <c r="AO39" s="239">
        <v>15</v>
      </c>
      <c r="AS39" s="239">
        <v>7</v>
      </c>
      <c r="AT39" s="239">
        <v>98</v>
      </c>
      <c r="AU39" s="239">
        <v>55</v>
      </c>
      <c r="AV39" s="239">
        <v>10</v>
      </c>
      <c r="AW39" s="239">
        <v>21</v>
      </c>
      <c r="CT39" s="239">
        <v>426481</v>
      </c>
      <c r="CU39" s="239">
        <v>4960027</v>
      </c>
      <c r="CV39" s="239">
        <v>44.789858700000003</v>
      </c>
      <c r="CW39" s="239">
        <v>-93.929409699999994</v>
      </c>
      <c r="CX39" s="239" t="s">
        <v>379</v>
      </c>
      <c r="CY39" s="239" t="s">
        <v>4339</v>
      </c>
    </row>
    <row r="40" spans="1:103" x14ac:dyDescent="0.25">
      <c r="A40" s="239">
        <v>866585</v>
      </c>
      <c r="B40" s="239">
        <v>4</v>
      </c>
      <c r="C40" s="239">
        <v>33</v>
      </c>
      <c r="D40" s="239">
        <v>8.1259999999999994</v>
      </c>
      <c r="E40" s="239">
        <v>10</v>
      </c>
      <c r="G40" s="239" t="s">
        <v>1728</v>
      </c>
      <c r="H40" s="239" t="s">
        <v>374</v>
      </c>
      <c r="I40" s="239">
        <v>25</v>
      </c>
      <c r="K40" s="239">
        <v>20036104</v>
      </c>
      <c r="L40" s="239">
        <v>203390109</v>
      </c>
      <c r="M40" s="239">
        <v>12</v>
      </c>
      <c r="N40" s="239">
        <v>4</v>
      </c>
      <c r="O40" s="239">
        <v>2020</v>
      </c>
      <c r="P40" s="239" t="s">
        <v>383</v>
      </c>
      <c r="Q40" s="239">
        <v>21</v>
      </c>
      <c r="R40" s="239" t="s">
        <v>207</v>
      </c>
      <c r="S40" s="239">
        <v>5</v>
      </c>
      <c r="T40" s="239">
        <v>0</v>
      </c>
      <c r="U40" s="239">
        <v>1</v>
      </c>
      <c r="W40" s="239">
        <v>17</v>
      </c>
      <c r="X40" s="239">
        <v>2</v>
      </c>
      <c r="Y40" s="239">
        <v>6</v>
      </c>
      <c r="Z40" s="239">
        <v>1</v>
      </c>
      <c r="AB40" s="239">
        <v>1</v>
      </c>
      <c r="AC40" s="239">
        <v>98</v>
      </c>
      <c r="AD40" s="239" t="s">
        <v>968</v>
      </c>
      <c r="AF40" s="239" t="s">
        <v>4225</v>
      </c>
      <c r="AG40" s="239">
        <v>4</v>
      </c>
      <c r="AH40" s="239">
        <v>2</v>
      </c>
      <c r="AI40" s="239">
        <v>2</v>
      </c>
      <c r="AJ40" s="239">
        <v>2</v>
      </c>
      <c r="AK40" s="239">
        <v>21</v>
      </c>
      <c r="AL40" s="239">
        <v>16</v>
      </c>
      <c r="AM40" s="239" t="s">
        <v>374</v>
      </c>
      <c r="AN40" s="239">
        <v>5</v>
      </c>
      <c r="AO40" s="239">
        <v>1</v>
      </c>
      <c r="AS40" s="239">
        <v>12</v>
      </c>
      <c r="AT40" s="239">
        <v>9</v>
      </c>
      <c r="AU40" s="239">
        <v>55</v>
      </c>
      <c r="AV40" s="239">
        <v>13</v>
      </c>
      <c r="AW40" s="239">
        <v>21</v>
      </c>
      <c r="CT40" s="239">
        <v>426484.79733851098</v>
      </c>
      <c r="CU40" s="239">
        <v>4960142.7646384602</v>
      </c>
      <c r="CV40" s="239">
        <v>44.790901959999999</v>
      </c>
      <c r="CW40" s="239">
        <v>-93.92937852</v>
      </c>
      <c r="CX40" s="239" t="s">
        <v>379</v>
      </c>
      <c r="CY40" s="239" t="s">
        <v>4340</v>
      </c>
    </row>
    <row r="41" spans="1:103" x14ac:dyDescent="0.25">
      <c r="A41" s="239">
        <v>10774736</v>
      </c>
      <c r="B41" s="239">
        <v>4</v>
      </c>
      <c r="C41" s="239">
        <v>33</v>
      </c>
      <c r="D41" s="239">
        <v>8.2910000000000004</v>
      </c>
      <c r="E41" s="239">
        <v>10</v>
      </c>
      <c r="G41" s="239" t="s">
        <v>1728</v>
      </c>
      <c r="H41" s="239" t="s">
        <v>374</v>
      </c>
      <c r="I41" s="239">
        <v>25</v>
      </c>
      <c r="K41" s="239">
        <v>12003152</v>
      </c>
      <c r="L41" s="239">
        <v>120360015</v>
      </c>
      <c r="M41" s="239">
        <v>2</v>
      </c>
      <c r="N41" s="239">
        <v>4</v>
      </c>
      <c r="O41" s="239">
        <v>2012</v>
      </c>
      <c r="P41" s="239" t="s">
        <v>386</v>
      </c>
      <c r="Q41" s="239">
        <v>21</v>
      </c>
      <c r="S41" s="239">
        <v>5</v>
      </c>
      <c r="T41" s="239">
        <v>0</v>
      </c>
      <c r="U41" s="239">
        <v>1</v>
      </c>
      <c r="V41" s="239">
        <v>8</v>
      </c>
      <c r="W41" s="239">
        <v>25</v>
      </c>
      <c r="X41" s="239">
        <v>2</v>
      </c>
      <c r="Y41" s="239">
        <v>6</v>
      </c>
      <c r="Z41" s="239">
        <v>2</v>
      </c>
      <c r="AB41" s="239">
        <v>1</v>
      </c>
      <c r="AC41" s="239">
        <v>98</v>
      </c>
      <c r="AD41" s="239" t="s">
        <v>975</v>
      </c>
      <c r="AE41" s="239" t="s">
        <v>4335</v>
      </c>
      <c r="AF41" s="239" t="s">
        <v>4225</v>
      </c>
      <c r="AG41" s="239">
        <v>4</v>
      </c>
      <c r="AH41" s="239">
        <v>2</v>
      </c>
      <c r="AI41" s="239">
        <v>1</v>
      </c>
      <c r="AJ41" s="239">
        <v>2</v>
      </c>
      <c r="AK41" s="239">
        <v>21</v>
      </c>
      <c r="AL41" s="239">
        <v>58</v>
      </c>
      <c r="AM41" s="239" t="s">
        <v>374</v>
      </c>
      <c r="AN41" s="239">
        <v>5</v>
      </c>
      <c r="AS41" s="239">
        <v>7</v>
      </c>
      <c r="AT41" s="239">
        <v>98</v>
      </c>
      <c r="AU41" s="239">
        <v>55</v>
      </c>
      <c r="AV41" s="239">
        <v>11</v>
      </c>
      <c r="AW41" s="239">
        <v>21</v>
      </c>
      <c r="CT41" s="239">
        <v>426410</v>
      </c>
      <c r="CU41" s="239">
        <v>4960401</v>
      </c>
      <c r="CV41" s="239">
        <v>44.7932165</v>
      </c>
      <c r="CW41" s="239">
        <v>-93.930364100000006</v>
      </c>
      <c r="CX41" s="239" t="s">
        <v>379</v>
      </c>
      <c r="CY41" s="239" t="s">
        <v>4341</v>
      </c>
    </row>
    <row r="42" spans="1:103" x14ac:dyDescent="0.25">
      <c r="A42" s="239">
        <v>378950</v>
      </c>
      <c r="B42" s="239">
        <v>4</v>
      </c>
      <c r="C42" s="239">
        <v>33</v>
      </c>
      <c r="D42" s="239">
        <v>8.3420000000000005</v>
      </c>
      <c r="E42" s="239">
        <v>10</v>
      </c>
      <c r="G42" s="239" t="s">
        <v>1728</v>
      </c>
      <c r="H42" s="239" t="s">
        <v>374</v>
      </c>
      <c r="I42" s="239">
        <v>25</v>
      </c>
      <c r="K42" s="239">
        <v>16030626</v>
      </c>
      <c r="M42" s="239">
        <v>9</v>
      </c>
      <c r="N42" s="239">
        <v>9</v>
      </c>
      <c r="O42" s="239">
        <v>2016</v>
      </c>
      <c r="P42" s="239" t="s">
        <v>383</v>
      </c>
      <c r="Q42" s="239">
        <v>12</v>
      </c>
      <c r="S42" s="239">
        <v>5</v>
      </c>
      <c r="T42" s="239">
        <v>0</v>
      </c>
      <c r="U42" s="239">
        <v>1</v>
      </c>
      <c r="W42" s="239">
        <v>67</v>
      </c>
      <c r="X42" s="239">
        <v>2</v>
      </c>
      <c r="Y42" s="239">
        <v>1</v>
      </c>
      <c r="Z42" s="239">
        <v>1</v>
      </c>
      <c r="AB42" s="239">
        <v>1</v>
      </c>
      <c r="AC42" s="239">
        <v>98</v>
      </c>
      <c r="AD42" s="239" t="s">
        <v>968</v>
      </c>
      <c r="AF42" s="239" t="s">
        <v>4225</v>
      </c>
      <c r="AG42" s="239">
        <v>3</v>
      </c>
      <c r="AH42" s="239">
        <v>2</v>
      </c>
      <c r="AI42" s="239">
        <v>5</v>
      </c>
      <c r="AJ42" s="239">
        <v>1</v>
      </c>
      <c r="AK42" s="239">
        <v>32</v>
      </c>
      <c r="AL42" s="239">
        <v>54</v>
      </c>
      <c r="AM42" s="239" t="s">
        <v>384</v>
      </c>
      <c r="AN42" s="239">
        <v>5</v>
      </c>
      <c r="AO42" s="239">
        <v>72</v>
      </c>
      <c r="AP42" s="239">
        <v>62</v>
      </c>
      <c r="AS42" s="239">
        <v>12</v>
      </c>
      <c r="AT42" s="239">
        <v>9</v>
      </c>
      <c r="AU42" s="239">
        <v>55</v>
      </c>
      <c r="AV42" s="239">
        <v>12</v>
      </c>
      <c r="AW42" s="239">
        <v>21</v>
      </c>
      <c r="CT42" s="239">
        <v>426368.26419350598</v>
      </c>
      <c r="CU42" s="239">
        <v>4960471.78628405</v>
      </c>
      <c r="CV42" s="239">
        <v>44.793851510000003</v>
      </c>
      <c r="CW42" s="239">
        <v>-93.930899150000002</v>
      </c>
      <c r="CX42" s="239" t="s">
        <v>379</v>
      </c>
      <c r="CY42" s="239" t="s">
        <v>4342</v>
      </c>
    </row>
    <row r="43" spans="1:103" x14ac:dyDescent="0.25">
      <c r="A43" s="239">
        <v>11023856</v>
      </c>
      <c r="B43" s="239">
        <v>4</v>
      </c>
      <c r="C43" s="239">
        <v>33</v>
      </c>
      <c r="D43" s="239">
        <v>8.7750000000000004</v>
      </c>
      <c r="E43" s="239">
        <v>10</v>
      </c>
      <c r="G43" s="239" t="s">
        <v>1728</v>
      </c>
      <c r="H43" s="239" t="s">
        <v>374</v>
      </c>
      <c r="I43" s="239">
        <v>25</v>
      </c>
      <c r="K43" s="239">
        <v>15039283</v>
      </c>
      <c r="L43" s="239">
        <v>153400143</v>
      </c>
      <c r="M43" s="239">
        <v>12</v>
      </c>
      <c r="N43" s="239">
        <v>6</v>
      </c>
      <c r="O43" s="239">
        <v>2015</v>
      </c>
      <c r="P43" s="239" t="s">
        <v>389</v>
      </c>
      <c r="Q43" s="239">
        <v>5</v>
      </c>
      <c r="R43" s="239" t="s">
        <v>512</v>
      </c>
      <c r="S43" s="239">
        <v>5</v>
      </c>
      <c r="T43" s="239">
        <v>0</v>
      </c>
      <c r="U43" s="239">
        <v>1</v>
      </c>
      <c r="V43" s="239">
        <v>4</v>
      </c>
      <c r="W43" s="239">
        <v>69</v>
      </c>
      <c r="X43" s="239">
        <v>2</v>
      </c>
      <c r="Y43" s="239">
        <v>6</v>
      </c>
      <c r="Z43" s="239">
        <v>1</v>
      </c>
      <c r="AB43" s="239">
        <v>1</v>
      </c>
      <c r="AC43" s="239">
        <v>98</v>
      </c>
      <c r="AD43" s="239" t="s">
        <v>964</v>
      </c>
      <c r="AE43" s="239" t="s">
        <v>4343</v>
      </c>
      <c r="AF43" s="239" t="s">
        <v>4225</v>
      </c>
      <c r="AG43" s="239">
        <v>3</v>
      </c>
      <c r="AH43" s="239">
        <v>2</v>
      </c>
      <c r="AI43" s="239">
        <v>2</v>
      </c>
      <c r="AJ43" s="239">
        <v>1</v>
      </c>
      <c r="AK43" s="239">
        <v>21</v>
      </c>
      <c r="AL43" s="239">
        <v>59</v>
      </c>
      <c r="AM43" s="239" t="s">
        <v>374</v>
      </c>
      <c r="AN43" s="239">
        <v>10</v>
      </c>
      <c r="AO43" s="239">
        <v>18</v>
      </c>
      <c r="AS43" s="239">
        <v>7</v>
      </c>
      <c r="AT43" s="239">
        <v>98</v>
      </c>
      <c r="AU43" s="239">
        <v>55</v>
      </c>
      <c r="AV43" s="239">
        <v>10</v>
      </c>
      <c r="AW43" s="239">
        <v>21</v>
      </c>
      <c r="CT43" s="239">
        <v>425966</v>
      </c>
      <c r="CU43" s="239">
        <v>4961037</v>
      </c>
      <c r="CV43" s="239">
        <v>44.798898899999998</v>
      </c>
      <c r="CW43" s="239">
        <v>-93.936070000000001</v>
      </c>
      <c r="CX43" s="239" t="s">
        <v>379</v>
      </c>
      <c r="CY43" s="239" t="s">
        <v>4344</v>
      </c>
    </row>
    <row r="44" spans="1:103" x14ac:dyDescent="0.25">
      <c r="A44" s="239">
        <v>10714775</v>
      </c>
      <c r="B44" s="239">
        <v>4</v>
      </c>
      <c r="C44" s="239">
        <v>33</v>
      </c>
      <c r="D44" s="239">
        <v>9.0660000000000007</v>
      </c>
      <c r="E44" s="239">
        <v>10</v>
      </c>
      <c r="G44" s="239" t="s">
        <v>1728</v>
      </c>
      <c r="H44" s="239" t="s">
        <v>374</v>
      </c>
      <c r="I44" s="239">
        <v>25</v>
      </c>
      <c r="K44" s="239">
        <v>11038416</v>
      </c>
      <c r="L44" s="239">
        <v>113370019</v>
      </c>
      <c r="M44" s="239">
        <v>12</v>
      </c>
      <c r="N44" s="239">
        <v>2</v>
      </c>
      <c r="O44" s="239">
        <v>2011</v>
      </c>
      <c r="P44" s="239" t="s">
        <v>383</v>
      </c>
      <c r="Q44" s="239">
        <v>21</v>
      </c>
      <c r="S44" s="239">
        <v>5</v>
      </c>
      <c r="T44" s="239">
        <v>0</v>
      </c>
      <c r="U44" s="239">
        <v>1</v>
      </c>
      <c r="V44" s="239">
        <v>8</v>
      </c>
      <c r="W44" s="239">
        <v>16</v>
      </c>
      <c r="X44" s="239">
        <v>2</v>
      </c>
      <c r="Y44" s="239">
        <v>6</v>
      </c>
      <c r="Z44" s="239">
        <v>1</v>
      </c>
      <c r="AB44" s="239">
        <v>1</v>
      </c>
      <c r="AC44" s="239">
        <v>98</v>
      </c>
      <c r="AD44" s="239">
        <v>33</v>
      </c>
      <c r="AE44" s="239">
        <v>135</v>
      </c>
      <c r="AF44" s="239" t="s">
        <v>4225</v>
      </c>
      <c r="AG44" s="239">
        <v>4</v>
      </c>
      <c r="AH44" s="239">
        <v>2</v>
      </c>
      <c r="AI44" s="239">
        <v>1</v>
      </c>
      <c r="AJ44" s="239">
        <v>1</v>
      </c>
      <c r="AK44" s="239">
        <v>21</v>
      </c>
      <c r="AL44" s="239">
        <v>40</v>
      </c>
      <c r="AM44" s="239" t="s">
        <v>384</v>
      </c>
      <c r="AN44" s="239">
        <v>5</v>
      </c>
      <c r="AO44" s="239">
        <v>1</v>
      </c>
      <c r="AS44" s="239">
        <v>7</v>
      </c>
      <c r="AT44" s="239">
        <v>98</v>
      </c>
      <c r="AU44" s="239">
        <v>55</v>
      </c>
      <c r="AV44" s="239">
        <v>11</v>
      </c>
      <c r="AW44" s="239">
        <v>21</v>
      </c>
      <c r="CT44" s="239">
        <v>425658</v>
      </c>
      <c r="CU44" s="239">
        <v>4961389</v>
      </c>
      <c r="CV44" s="239">
        <v>44.802031399999997</v>
      </c>
      <c r="CW44" s="239">
        <v>-93.940008500000005</v>
      </c>
      <c r="CX44" s="239" t="s">
        <v>379</v>
      </c>
      <c r="CY44" s="239" t="s">
        <v>4345</v>
      </c>
    </row>
    <row r="45" spans="1:103" x14ac:dyDescent="0.25">
      <c r="A45" s="239">
        <v>774005</v>
      </c>
      <c r="B45" s="239">
        <v>4</v>
      </c>
      <c r="C45" s="239">
        <v>33</v>
      </c>
      <c r="D45" s="239">
        <v>9.2579999999999991</v>
      </c>
      <c r="E45" s="239">
        <v>10</v>
      </c>
      <c r="G45" s="239" t="s">
        <v>1728</v>
      </c>
      <c r="H45" s="239" t="s">
        <v>374</v>
      </c>
      <c r="I45" s="239">
        <v>25</v>
      </c>
      <c r="K45" s="239">
        <v>19038086</v>
      </c>
      <c r="M45" s="239">
        <v>12</v>
      </c>
      <c r="N45" s="239">
        <v>24</v>
      </c>
      <c r="O45" s="239">
        <v>2019</v>
      </c>
      <c r="P45" s="239" t="s">
        <v>391</v>
      </c>
      <c r="Q45" s="239">
        <v>7</v>
      </c>
      <c r="R45" s="239" t="s">
        <v>207</v>
      </c>
      <c r="S45" s="239">
        <v>3</v>
      </c>
      <c r="T45" s="239">
        <v>0</v>
      </c>
      <c r="U45" s="239">
        <v>1</v>
      </c>
      <c r="W45" s="239">
        <v>48</v>
      </c>
      <c r="X45" s="239">
        <v>2</v>
      </c>
      <c r="Y45" s="239">
        <v>2</v>
      </c>
      <c r="Z45" s="239">
        <v>1</v>
      </c>
      <c r="AB45" s="239">
        <v>1</v>
      </c>
      <c r="AC45" s="239">
        <v>98</v>
      </c>
      <c r="AD45" s="239" t="s">
        <v>968</v>
      </c>
      <c r="AF45" s="239" t="s">
        <v>4225</v>
      </c>
      <c r="AG45" s="239">
        <v>3</v>
      </c>
      <c r="AH45" s="239">
        <v>2</v>
      </c>
      <c r="AI45" s="239">
        <v>49</v>
      </c>
      <c r="AJ45" s="239">
        <v>2</v>
      </c>
      <c r="AK45" s="239">
        <v>21</v>
      </c>
      <c r="AL45" s="239">
        <v>59</v>
      </c>
      <c r="AM45" s="239" t="s">
        <v>374</v>
      </c>
      <c r="AN45" s="239">
        <v>5</v>
      </c>
      <c r="AO45" s="239">
        <v>1</v>
      </c>
      <c r="AS45" s="239">
        <v>12</v>
      </c>
      <c r="AT45" s="239">
        <v>9</v>
      </c>
      <c r="AU45" s="239">
        <v>55</v>
      </c>
      <c r="AV45" s="239">
        <v>11</v>
      </c>
      <c r="AW45" s="239">
        <v>21</v>
      </c>
      <c r="CT45" s="239">
        <v>425480.931195496</v>
      </c>
      <c r="CU45" s="239">
        <v>4961630.9395436002</v>
      </c>
      <c r="CV45" s="239">
        <v>44.804193089999998</v>
      </c>
      <c r="CW45" s="239">
        <v>-93.942285690000006</v>
      </c>
      <c r="CX45" s="239" t="s">
        <v>379</v>
      </c>
      <c r="CY45" s="239" t="s">
        <v>4346</v>
      </c>
    </row>
    <row r="46" spans="1:103" x14ac:dyDescent="0.25">
      <c r="A46" s="239">
        <v>417996</v>
      </c>
      <c r="B46" s="239">
        <v>4</v>
      </c>
      <c r="C46" s="239">
        <v>33</v>
      </c>
      <c r="D46" s="239">
        <v>9.3119999999999994</v>
      </c>
      <c r="E46" s="239">
        <v>10</v>
      </c>
      <c r="G46" s="239" t="s">
        <v>4347</v>
      </c>
      <c r="H46" s="239" t="s">
        <v>374</v>
      </c>
      <c r="I46" s="239">
        <v>25</v>
      </c>
      <c r="K46" s="239">
        <v>17002416</v>
      </c>
      <c r="M46" s="239">
        <v>1</v>
      </c>
      <c r="N46" s="239">
        <v>22</v>
      </c>
      <c r="O46" s="239">
        <v>2017</v>
      </c>
      <c r="P46" s="239" t="s">
        <v>389</v>
      </c>
      <c r="Q46" s="239">
        <v>17</v>
      </c>
      <c r="R46" s="239" t="s">
        <v>207</v>
      </c>
      <c r="S46" s="239">
        <v>5</v>
      </c>
      <c r="T46" s="239">
        <v>0</v>
      </c>
      <c r="U46" s="239">
        <v>1</v>
      </c>
      <c r="W46" s="239">
        <v>16</v>
      </c>
      <c r="X46" s="239">
        <v>2</v>
      </c>
      <c r="Y46" s="239">
        <v>6</v>
      </c>
      <c r="Z46" s="239">
        <v>1</v>
      </c>
      <c r="AB46" s="239">
        <v>1</v>
      </c>
      <c r="AC46" s="239">
        <v>98</v>
      </c>
      <c r="AD46" s="239" t="s">
        <v>968</v>
      </c>
      <c r="AF46" s="239" t="s">
        <v>4225</v>
      </c>
      <c r="AG46" s="239">
        <v>4</v>
      </c>
      <c r="AH46" s="239">
        <v>2</v>
      </c>
      <c r="AI46" s="239">
        <v>2</v>
      </c>
      <c r="AJ46" s="239">
        <v>2</v>
      </c>
      <c r="AK46" s="239">
        <v>21</v>
      </c>
      <c r="AL46" s="239">
        <v>29</v>
      </c>
      <c r="AM46" s="239" t="s">
        <v>384</v>
      </c>
      <c r="AN46" s="239">
        <v>5</v>
      </c>
      <c r="AO46" s="239">
        <v>1</v>
      </c>
      <c r="AS46" s="239">
        <v>12</v>
      </c>
      <c r="AT46" s="239">
        <v>9</v>
      </c>
      <c r="AU46" s="239">
        <v>55</v>
      </c>
      <c r="AV46" s="239">
        <v>11</v>
      </c>
      <c r="AW46" s="239">
        <v>21</v>
      </c>
      <c r="CT46" s="239">
        <v>425443.32491768099</v>
      </c>
      <c r="CU46" s="239">
        <v>4961717.8922180701</v>
      </c>
      <c r="CV46" s="239">
        <v>44.804971829999999</v>
      </c>
      <c r="CW46" s="239">
        <v>-93.942773900000006</v>
      </c>
      <c r="CX46" s="239" t="s">
        <v>379</v>
      </c>
      <c r="CY46" s="239" t="s">
        <v>4348</v>
      </c>
    </row>
    <row r="47" spans="1:103" x14ac:dyDescent="0.25">
      <c r="A47" s="239">
        <v>10702471</v>
      </c>
      <c r="B47" s="239">
        <v>4</v>
      </c>
      <c r="C47" s="239">
        <v>33</v>
      </c>
      <c r="D47" s="239">
        <v>9.5079999999999991</v>
      </c>
      <c r="E47" s="239">
        <v>10</v>
      </c>
      <c r="G47" s="239" t="s">
        <v>4347</v>
      </c>
      <c r="H47" s="239" t="s">
        <v>374</v>
      </c>
      <c r="I47" s="239">
        <v>25</v>
      </c>
      <c r="K47" s="239">
        <v>11024050</v>
      </c>
      <c r="L47" s="239">
        <v>112110132</v>
      </c>
      <c r="M47" s="239">
        <v>7</v>
      </c>
      <c r="N47" s="239">
        <v>29</v>
      </c>
      <c r="O47" s="239">
        <v>2011</v>
      </c>
      <c r="P47" s="239" t="s">
        <v>383</v>
      </c>
      <c r="Q47" s="239">
        <v>22</v>
      </c>
      <c r="S47" s="239">
        <v>3</v>
      </c>
      <c r="T47" s="239">
        <v>0</v>
      </c>
      <c r="U47" s="239">
        <v>1</v>
      </c>
      <c r="V47" s="239">
        <v>7</v>
      </c>
      <c r="W47" s="239">
        <v>27</v>
      </c>
      <c r="X47" s="239">
        <v>2</v>
      </c>
      <c r="Y47" s="239">
        <v>7</v>
      </c>
      <c r="Z47" s="239">
        <v>1</v>
      </c>
      <c r="AB47" s="239">
        <v>1</v>
      </c>
      <c r="AC47" s="239">
        <v>98</v>
      </c>
      <c r="AD47" s="239" t="s">
        <v>964</v>
      </c>
      <c r="AE47" s="239" t="s">
        <v>4349</v>
      </c>
      <c r="AF47" s="239" t="s">
        <v>4225</v>
      </c>
      <c r="AG47" s="239">
        <v>3</v>
      </c>
      <c r="AH47" s="239">
        <v>2</v>
      </c>
      <c r="AI47" s="239">
        <v>4</v>
      </c>
      <c r="AJ47" s="239">
        <v>1</v>
      </c>
      <c r="AK47" s="239">
        <v>21</v>
      </c>
      <c r="AL47" s="239">
        <v>51</v>
      </c>
      <c r="AM47" s="239" t="s">
        <v>384</v>
      </c>
      <c r="AN47" s="239">
        <v>1</v>
      </c>
      <c r="AO47" s="239">
        <v>18</v>
      </c>
      <c r="AS47" s="239">
        <v>7</v>
      </c>
      <c r="AT47" s="239">
        <v>98</v>
      </c>
      <c r="AU47" s="239">
        <v>55</v>
      </c>
      <c r="AV47" s="239">
        <v>10</v>
      </c>
      <c r="AW47" s="239">
        <v>21</v>
      </c>
      <c r="CT47" s="239">
        <v>425366</v>
      </c>
      <c r="CU47" s="239">
        <v>4962024</v>
      </c>
      <c r="CV47" s="239">
        <v>44.807723500000002</v>
      </c>
      <c r="CW47" s="239">
        <v>-93.943796899999995</v>
      </c>
      <c r="CX47" s="239" t="s">
        <v>379</v>
      </c>
      <c r="CY47" s="239" t="s">
        <v>4350</v>
      </c>
    </row>
    <row r="48" spans="1:103" x14ac:dyDescent="0.25">
      <c r="A48" s="239">
        <v>10848633</v>
      </c>
      <c r="B48" s="239">
        <v>4</v>
      </c>
      <c r="C48" s="239">
        <v>33</v>
      </c>
      <c r="D48" s="239">
        <v>9.7579999999999991</v>
      </c>
      <c r="E48" s="239">
        <v>10</v>
      </c>
      <c r="G48" s="239" t="s">
        <v>4347</v>
      </c>
      <c r="H48" s="239" t="s">
        <v>374</v>
      </c>
      <c r="I48" s="239">
        <v>25</v>
      </c>
      <c r="K48" s="239">
        <v>13003477</v>
      </c>
      <c r="L48" s="239">
        <v>130360093</v>
      </c>
      <c r="M48" s="239">
        <v>2</v>
      </c>
      <c r="N48" s="239">
        <v>5</v>
      </c>
      <c r="O48" s="239">
        <v>2013</v>
      </c>
      <c r="P48" s="239" t="s">
        <v>391</v>
      </c>
      <c r="Q48" s="239">
        <v>7</v>
      </c>
      <c r="R48" s="239" t="s">
        <v>207</v>
      </c>
      <c r="S48" s="239">
        <v>5</v>
      </c>
      <c r="T48" s="239">
        <v>0</v>
      </c>
      <c r="U48" s="239">
        <v>1</v>
      </c>
      <c r="V48" s="239">
        <v>7</v>
      </c>
      <c r="W48" s="239">
        <v>69</v>
      </c>
      <c r="X48" s="239">
        <v>2</v>
      </c>
      <c r="Y48" s="239">
        <v>1</v>
      </c>
      <c r="Z48" s="239">
        <v>4</v>
      </c>
      <c r="AB48" s="239">
        <v>4</v>
      </c>
      <c r="AC48" s="239">
        <v>98</v>
      </c>
      <c r="AD48" s="239" t="s">
        <v>958</v>
      </c>
      <c r="AE48" s="239" t="s">
        <v>4351</v>
      </c>
      <c r="AF48" s="239" t="s">
        <v>4225</v>
      </c>
      <c r="AG48" s="239">
        <v>3</v>
      </c>
      <c r="AH48" s="239">
        <v>2</v>
      </c>
      <c r="AI48" s="239">
        <v>2</v>
      </c>
      <c r="AJ48" s="239">
        <v>2</v>
      </c>
      <c r="AK48" s="239">
        <v>21</v>
      </c>
      <c r="AL48" s="239">
        <v>34</v>
      </c>
      <c r="AM48" s="239" t="s">
        <v>384</v>
      </c>
      <c r="AN48" s="239">
        <v>5</v>
      </c>
      <c r="AS48" s="239">
        <v>7</v>
      </c>
      <c r="AT48" s="239">
        <v>98</v>
      </c>
      <c r="AU48" s="239">
        <v>55</v>
      </c>
      <c r="AV48" s="239">
        <v>11</v>
      </c>
      <c r="AW48" s="239">
        <v>21</v>
      </c>
      <c r="CT48" s="239">
        <v>425077</v>
      </c>
      <c r="CU48" s="239">
        <v>4962289</v>
      </c>
      <c r="CV48" s="239">
        <v>44.810071800000003</v>
      </c>
      <c r="CW48" s="239">
        <v>-93.947486400000003</v>
      </c>
      <c r="CX48" s="239" t="s">
        <v>379</v>
      </c>
      <c r="CY48" s="239" t="s">
        <v>4352</v>
      </c>
    </row>
    <row r="49" spans="1:103" x14ac:dyDescent="0.25">
      <c r="A49" s="239">
        <v>409138</v>
      </c>
      <c r="B49" s="239">
        <v>4</v>
      </c>
      <c r="C49" s="239">
        <v>33</v>
      </c>
      <c r="D49" s="239">
        <v>9.8420000000000005</v>
      </c>
      <c r="E49" s="239">
        <v>10</v>
      </c>
      <c r="G49" s="239" t="s">
        <v>4347</v>
      </c>
      <c r="H49" s="239" t="s">
        <v>374</v>
      </c>
      <c r="I49" s="239">
        <v>25</v>
      </c>
      <c r="K49" s="239">
        <v>16515200</v>
      </c>
      <c r="M49" s="239">
        <v>12</v>
      </c>
      <c r="N49" s="239">
        <v>28</v>
      </c>
      <c r="O49" s="239">
        <v>2016</v>
      </c>
      <c r="P49" s="239" t="s">
        <v>375</v>
      </c>
      <c r="Q49" s="239">
        <v>6</v>
      </c>
      <c r="R49" s="239" t="s">
        <v>207</v>
      </c>
      <c r="S49" s="239">
        <v>5</v>
      </c>
      <c r="T49" s="239">
        <v>0</v>
      </c>
      <c r="U49" s="239">
        <v>1</v>
      </c>
      <c r="W49" s="239">
        <v>83</v>
      </c>
      <c r="X49" s="239">
        <v>2</v>
      </c>
      <c r="Y49" s="239">
        <v>6</v>
      </c>
      <c r="Z49" s="239">
        <v>1</v>
      </c>
      <c r="AB49" s="239">
        <v>5</v>
      </c>
      <c r="AC49" s="239">
        <v>98</v>
      </c>
      <c r="AD49" s="239" t="s">
        <v>968</v>
      </c>
      <c r="AF49" s="239" t="s">
        <v>4225</v>
      </c>
      <c r="AG49" s="239">
        <v>3</v>
      </c>
      <c r="AH49" s="239">
        <v>2</v>
      </c>
      <c r="AI49" s="239">
        <v>4</v>
      </c>
      <c r="AJ49" s="239">
        <v>2</v>
      </c>
      <c r="AK49" s="239">
        <v>21</v>
      </c>
      <c r="AL49" s="239">
        <v>41</v>
      </c>
      <c r="AM49" s="239" t="s">
        <v>374</v>
      </c>
      <c r="AN49" s="239">
        <v>5</v>
      </c>
      <c r="AO49" s="239">
        <v>68</v>
      </c>
      <c r="AS49" s="239">
        <v>12</v>
      </c>
      <c r="AT49" s="239">
        <v>9</v>
      </c>
      <c r="AU49" s="239">
        <v>55</v>
      </c>
      <c r="AV49" s="239">
        <v>12</v>
      </c>
      <c r="AW49" s="239">
        <v>21</v>
      </c>
      <c r="CT49" s="239">
        <v>424976.72508678399</v>
      </c>
      <c r="CU49" s="239">
        <v>4962379.0618914599</v>
      </c>
      <c r="CV49" s="239">
        <v>44.810874159999997</v>
      </c>
      <c r="CW49" s="239">
        <v>-93.948770839999995</v>
      </c>
      <c r="CX49" s="239" t="s">
        <v>379</v>
      </c>
      <c r="CY49" s="239" t="s">
        <v>4353</v>
      </c>
    </row>
    <row r="50" spans="1:103" x14ac:dyDescent="0.25">
      <c r="A50" s="239">
        <v>10698850</v>
      </c>
      <c r="B50" s="239">
        <v>4</v>
      </c>
      <c r="C50" s="239">
        <v>33</v>
      </c>
      <c r="D50" s="239">
        <v>9.8919999999999995</v>
      </c>
      <c r="E50" s="239">
        <v>10</v>
      </c>
      <c r="G50" s="239" t="s">
        <v>4347</v>
      </c>
      <c r="H50" s="239" t="s">
        <v>374</v>
      </c>
      <c r="I50" s="239">
        <v>25</v>
      </c>
      <c r="K50" s="239">
        <v>11005500</v>
      </c>
      <c r="L50" s="239">
        <v>110550139</v>
      </c>
      <c r="M50" s="239">
        <v>2</v>
      </c>
      <c r="N50" s="239">
        <v>23</v>
      </c>
      <c r="O50" s="239">
        <v>2011</v>
      </c>
      <c r="P50" s="239" t="s">
        <v>375</v>
      </c>
      <c r="Q50" s="239">
        <v>8</v>
      </c>
      <c r="S50" s="239">
        <v>5</v>
      </c>
      <c r="T50" s="239">
        <v>0</v>
      </c>
      <c r="U50" s="239">
        <v>1</v>
      </c>
      <c r="V50" s="239">
        <v>7</v>
      </c>
      <c r="W50" s="239">
        <v>83</v>
      </c>
      <c r="X50" s="239">
        <v>2</v>
      </c>
      <c r="Y50" s="239">
        <v>1</v>
      </c>
      <c r="Z50" s="239">
        <v>2</v>
      </c>
      <c r="AA50" s="239">
        <v>2</v>
      </c>
      <c r="AB50" s="239">
        <v>5</v>
      </c>
      <c r="AC50" s="239">
        <v>98</v>
      </c>
      <c r="AD50" s="239">
        <v>33</v>
      </c>
      <c r="AE50" s="239" t="s">
        <v>4354</v>
      </c>
      <c r="AF50" s="239" t="s">
        <v>4225</v>
      </c>
      <c r="AG50" s="239">
        <v>3</v>
      </c>
      <c r="AH50" s="239">
        <v>2</v>
      </c>
      <c r="AI50" s="239">
        <v>4</v>
      </c>
      <c r="AJ50" s="239">
        <v>2</v>
      </c>
      <c r="AK50" s="239">
        <v>21</v>
      </c>
      <c r="AL50" s="239">
        <v>26</v>
      </c>
      <c r="AM50" s="239" t="s">
        <v>384</v>
      </c>
      <c r="AN50" s="239">
        <v>5</v>
      </c>
      <c r="AO50" s="239">
        <v>3</v>
      </c>
      <c r="AP50" s="239">
        <v>72</v>
      </c>
      <c r="AS50" s="239">
        <v>7</v>
      </c>
      <c r="AT50" s="239">
        <v>98</v>
      </c>
      <c r="AU50" s="239">
        <v>55</v>
      </c>
      <c r="AV50" s="239">
        <v>10</v>
      </c>
      <c r="AW50" s="239">
        <v>21</v>
      </c>
      <c r="CT50" s="239">
        <v>424940</v>
      </c>
      <c r="CU50" s="239">
        <v>4962448</v>
      </c>
      <c r="CV50" s="239">
        <v>44.811495100000002</v>
      </c>
      <c r="CW50" s="239">
        <v>-93.949242100000006</v>
      </c>
      <c r="CX50" s="239" t="s">
        <v>379</v>
      </c>
      <c r="CY50" s="239" t="s">
        <v>4355</v>
      </c>
    </row>
    <row r="51" spans="1:103" x14ac:dyDescent="0.25">
      <c r="A51" s="239">
        <v>397701</v>
      </c>
      <c r="B51" s="239">
        <v>4</v>
      </c>
      <c r="C51" s="239">
        <v>33</v>
      </c>
      <c r="D51" s="239">
        <v>9.9390000000000001</v>
      </c>
      <c r="E51" s="239">
        <v>10</v>
      </c>
      <c r="G51" s="239" t="s">
        <v>4347</v>
      </c>
      <c r="H51" s="239" t="s">
        <v>374</v>
      </c>
      <c r="I51" s="239">
        <v>25</v>
      </c>
      <c r="K51" s="239">
        <v>16040052</v>
      </c>
      <c r="M51" s="239">
        <v>11</v>
      </c>
      <c r="N51" s="239">
        <v>24</v>
      </c>
      <c r="O51" s="239">
        <v>2016</v>
      </c>
      <c r="P51" s="239" t="s">
        <v>416</v>
      </c>
      <c r="Q51" s="239">
        <v>19</v>
      </c>
      <c r="R51" s="239" t="s">
        <v>512</v>
      </c>
      <c r="S51" s="239">
        <v>5</v>
      </c>
      <c r="T51" s="239">
        <v>0</v>
      </c>
      <c r="U51" s="239">
        <v>1</v>
      </c>
      <c r="W51" s="239">
        <v>16</v>
      </c>
      <c r="X51" s="239">
        <v>2</v>
      </c>
      <c r="Y51" s="239">
        <v>6</v>
      </c>
      <c r="Z51" s="239">
        <v>3</v>
      </c>
      <c r="AB51" s="239">
        <v>2</v>
      </c>
      <c r="AC51" s="239">
        <v>98</v>
      </c>
      <c r="AD51" s="239" t="s">
        <v>968</v>
      </c>
      <c r="AF51" s="239" t="s">
        <v>4225</v>
      </c>
      <c r="AG51" s="239">
        <v>4</v>
      </c>
      <c r="AH51" s="239">
        <v>2</v>
      </c>
      <c r="AI51" s="239">
        <v>2</v>
      </c>
      <c r="AJ51" s="239">
        <v>1</v>
      </c>
      <c r="AK51" s="239">
        <v>21</v>
      </c>
      <c r="AL51" s="239">
        <v>54</v>
      </c>
      <c r="AM51" s="239" t="s">
        <v>374</v>
      </c>
      <c r="AN51" s="239">
        <v>5</v>
      </c>
      <c r="AO51" s="239">
        <v>1</v>
      </c>
      <c r="AS51" s="239">
        <v>12</v>
      </c>
      <c r="AT51" s="239">
        <v>9</v>
      </c>
      <c r="AU51" s="239">
        <v>55</v>
      </c>
      <c r="AV51" s="239">
        <v>13</v>
      </c>
      <c r="AW51" s="239">
        <v>21</v>
      </c>
      <c r="CT51" s="239">
        <v>424931.95464949199</v>
      </c>
      <c r="CU51" s="239">
        <v>4962522.1665872298</v>
      </c>
      <c r="CV51" s="239">
        <v>44.812157540000001</v>
      </c>
      <c r="CW51" s="239">
        <v>-93.949358079999996</v>
      </c>
      <c r="CX51" s="239" t="s">
        <v>379</v>
      </c>
      <c r="CY51" s="239" t="s">
        <v>4356</v>
      </c>
    </row>
    <row r="52" spans="1:103" x14ac:dyDescent="0.25">
      <c r="A52" s="239">
        <v>10695907</v>
      </c>
      <c r="B52" s="239">
        <v>4</v>
      </c>
      <c r="C52" s="239">
        <v>33</v>
      </c>
      <c r="D52" s="239">
        <v>10.068</v>
      </c>
      <c r="E52" s="239">
        <v>10</v>
      </c>
      <c r="G52" s="239" t="s">
        <v>4347</v>
      </c>
      <c r="H52" s="239" t="s">
        <v>374</v>
      </c>
      <c r="I52" s="239">
        <v>25</v>
      </c>
      <c r="K52" s="239">
        <v>11000440</v>
      </c>
      <c r="L52" s="239">
        <v>110070025</v>
      </c>
      <c r="M52" s="239">
        <v>1</v>
      </c>
      <c r="N52" s="239">
        <v>6</v>
      </c>
      <c r="O52" s="239">
        <v>2011</v>
      </c>
      <c r="P52" s="239" t="s">
        <v>416</v>
      </c>
      <c r="Q52" s="239">
        <v>7</v>
      </c>
      <c r="S52" s="239">
        <v>5</v>
      </c>
      <c r="T52" s="239">
        <v>0</v>
      </c>
      <c r="U52" s="239">
        <v>1</v>
      </c>
      <c r="V52" s="239">
        <v>7</v>
      </c>
      <c r="W52" s="239">
        <v>83</v>
      </c>
      <c r="X52" s="239">
        <v>2</v>
      </c>
      <c r="Y52" s="239">
        <v>1</v>
      </c>
      <c r="Z52" s="239">
        <v>2</v>
      </c>
      <c r="AA52" s="239">
        <v>4</v>
      </c>
      <c r="AB52" s="239">
        <v>5</v>
      </c>
      <c r="AC52" s="239">
        <v>98</v>
      </c>
      <c r="AD52" s="239" t="s">
        <v>968</v>
      </c>
      <c r="AE52" s="239">
        <v>10775</v>
      </c>
      <c r="AF52" s="239" t="s">
        <v>4225</v>
      </c>
      <c r="AG52" s="239">
        <v>3</v>
      </c>
      <c r="AH52" s="239">
        <v>2</v>
      </c>
      <c r="AI52" s="239">
        <v>2</v>
      </c>
      <c r="AJ52" s="239">
        <v>1</v>
      </c>
      <c r="AK52" s="239">
        <v>21</v>
      </c>
      <c r="AL52" s="239">
        <v>23</v>
      </c>
      <c r="AM52" s="239" t="s">
        <v>374</v>
      </c>
      <c r="AN52" s="239">
        <v>5</v>
      </c>
      <c r="AO52" s="239">
        <v>3</v>
      </c>
      <c r="AS52" s="239">
        <v>7</v>
      </c>
      <c r="AT52" s="239">
        <v>98</v>
      </c>
      <c r="AU52" s="239">
        <v>55</v>
      </c>
      <c r="AV52" s="239">
        <v>10</v>
      </c>
      <c r="AW52" s="239">
        <v>21</v>
      </c>
      <c r="CT52" s="239">
        <v>424930</v>
      </c>
      <c r="CU52" s="239">
        <v>4962731</v>
      </c>
      <c r="CV52" s="239">
        <v>44.814036999999999</v>
      </c>
      <c r="CW52" s="239">
        <v>-93.949414200000007</v>
      </c>
      <c r="CX52" s="239" t="s">
        <v>379</v>
      </c>
      <c r="CY52" s="239" t="s">
        <v>4357</v>
      </c>
    </row>
    <row r="53" spans="1:103" x14ac:dyDescent="0.25">
      <c r="A53" s="239">
        <v>11017146</v>
      </c>
      <c r="B53" s="239">
        <v>4</v>
      </c>
      <c r="C53" s="239">
        <v>33</v>
      </c>
      <c r="D53" s="239">
        <v>10.129</v>
      </c>
      <c r="E53" s="239">
        <v>10</v>
      </c>
      <c r="G53" s="239" t="s">
        <v>4347</v>
      </c>
      <c r="H53" s="239" t="s">
        <v>374</v>
      </c>
      <c r="I53" s="239">
        <v>25</v>
      </c>
      <c r="K53" s="239">
        <v>15003113</v>
      </c>
      <c r="L53" s="239">
        <v>150320033</v>
      </c>
      <c r="M53" s="239">
        <v>2</v>
      </c>
      <c r="N53" s="239">
        <v>1</v>
      </c>
      <c r="O53" s="239">
        <v>2015</v>
      </c>
      <c r="P53" s="239" t="s">
        <v>389</v>
      </c>
      <c r="Q53" s="239">
        <v>8</v>
      </c>
      <c r="S53" s="239">
        <v>5</v>
      </c>
      <c r="T53" s="239">
        <v>0</v>
      </c>
      <c r="U53" s="239">
        <v>1</v>
      </c>
      <c r="V53" s="239">
        <v>4</v>
      </c>
      <c r="W53" s="239">
        <v>83</v>
      </c>
      <c r="X53" s="239">
        <v>2</v>
      </c>
      <c r="Y53" s="239">
        <v>1</v>
      </c>
      <c r="Z53" s="239">
        <v>2</v>
      </c>
      <c r="AB53" s="239">
        <v>5</v>
      </c>
      <c r="AC53" s="239">
        <v>98</v>
      </c>
      <c r="AD53" s="239" t="s">
        <v>1887</v>
      </c>
      <c r="AE53" s="239" t="s">
        <v>4358</v>
      </c>
      <c r="AF53" s="239" t="s">
        <v>4225</v>
      </c>
      <c r="AG53" s="239">
        <v>3</v>
      </c>
      <c r="AH53" s="239">
        <v>2</v>
      </c>
      <c r="AI53" s="239">
        <v>2</v>
      </c>
      <c r="AJ53" s="239">
        <v>2</v>
      </c>
      <c r="AK53" s="239">
        <v>21</v>
      </c>
      <c r="AL53" s="239">
        <v>18</v>
      </c>
      <c r="AM53" s="239" t="s">
        <v>374</v>
      </c>
      <c r="AN53" s="239">
        <v>5</v>
      </c>
      <c r="AO53" s="239">
        <v>3</v>
      </c>
      <c r="AS53" s="239">
        <v>7</v>
      </c>
      <c r="AT53" s="239">
        <v>98</v>
      </c>
      <c r="AU53" s="239">
        <v>55</v>
      </c>
      <c r="AV53" s="239">
        <v>11</v>
      </c>
      <c r="AW53" s="239">
        <v>21</v>
      </c>
      <c r="CT53" s="239">
        <v>424932</v>
      </c>
      <c r="CU53" s="239">
        <v>4962829</v>
      </c>
      <c r="CV53" s="239">
        <v>44.814918499999997</v>
      </c>
      <c r="CW53" s="239">
        <v>-93.949407199999996</v>
      </c>
      <c r="CX53" s="239" t="s">
        <v>379</v>
      </c>
      <c r="CY53" s="239" t="s">
        <v>4359</v>
      </c>
    </row>
    <row r="54" spans="1:103" x14ac:dyDescent="0.25">
      <c r="A54" s="239">
        <v>10852853</v>
      </c>
      <c r="B54" s="239">
        <v>4</v>
      </c>
      <c r="C54" s="239">
        <v>33</v>
      </c>
      <c r="D54" s="239">
        <v>10.348000000000001</v>
      </c>
      <c r="E54" s="239">
        <v>10</v>
      </c>
      <c r="G54" s="239" t="s">
        <v>4347</v>
      </c>
      <c r="H54" s="239" t="s">
        <v>374</v>
      </c>
      <c r="I54" s="239">
        <v>25</v>
      </c>
      <c r="K54" s="239">
        <v>13021047</v>
      </c>
      <c r="L54" s="239">
        <v>131940040</v>
      </c>
      <c r="M54" s="239">
        <v>7</v>
      </c>
      <c r="N54" s="239">
        <v>13</v>
      </c>
      <c r="O54" s="239">
        <v>2013</v>
      </c>
      <c r="P54" s="239" t="s">
        <v>386</v>
      </c>
      <c r="Q54" s="239">
        <v>6</v>
      </c>
      <c r="S54" s="239">
        <v>2</v>
      </c>
      <c r="T54" s="239">
        <v>0</v>
      </c>
      <c r="U54" s="239">
        <v>1</v>
      </c>
      <c r="V54" s="239">
        <v>4</v>
      </c>
      <c r="W54" s="239">
        <v>69</v>
      </c>
      <c r="X54" s="239">
        <v>2</v>
      </c>
      <c r="Y54" s="239">
        <v>1</v>
      </c>
      <c r="Z54" s="239">
        <v>2</v>
      </c>
      <c r="AA54" s="239">
        <v>3</v>
      </c>
      <c r="AB54" s="239">
        <v>2</v>
      </c>
      <c r="AC54" s="239">
        <v>98</v>
      </c>
      <c r="AD54" s="239" t="s">
        <v>968</v>
      </c>
      <c r="AE54" s="239" t="s">
        <v>4360</v>
      </c>
      <c r="AF54" s="239" t="s">
        <v>4225</v>
      </c>
      <c r="AG54" s="239">
        <v>3</v>
      </c>
      <c r="AH54" s="239">
        <v>2</v>
      </c>
      <c r="AI54" s="239">
        <v>3</v>
      </c>
      <c r="AJ54" s="239">
        <v>2</v>
      </c>
      <c r="AK54" s="239">
        <v>21</v>
      </c>
      <c r="AL54" s="239">
        <v>21</v>
      </c>
      <c r="AM54" s="239" t="s">
        <v>374</v>
      </c>
      <c r="AN54" s="239">
        <v>5</v>
      </c>
      <c r="AO54" s="239">
        <v>6</v>
      </c>
      <c r="AS54" s="239">
        <v>7</v>
      </c>
      <c r="AT54" s="239">
        <v>98</v>
      </c>
      <c r="AU54" s="239">
        <v>55</v>
      </c>
      <c r="AV54" s="239">
        <v>11</v>
      </c>
      <c r="AW54" s="239">
        <v>21</v>
      </c>
      <c r="CT54" s="239">
        <v>424872</v>
      </c>
      <c r="CU54" s="239">
        <v>4963164</v>
      </c>
      <c r="CV54" s="239">
        <v>44.817929900000003</v>
      </c>
      <c r="CW54" s="239">
        <v>-93.950205499999996</v>
      </c>
      <c r="CX54" s="239" t="s">
        <v>379</v>
      </c>
      <c r="CY54" s="239" t="s">
        <v>4361</v>
      </c>
    </row>
    <row r="55" spans="1:103" x14ac:dyDescent="0.25">
      <c r="A55" s="239">
        <v>797405</v>
      </c>
      <c r="B55" s="239">
        <v>4</v>
      </c>
      <c r="C55" s="239">
        <v>33</v>
      </c>
      <c r="D55" s="239">
        <v>10.509</v>
      </c>
      <c r="E55" s="239">
        <v>10</v>
      </c>
      <c r="G55" s="239" t="s">
        <v>4347</v>
      </c>
      <c r="H55" s="239" t="s">
        <v>374</v>
      </c>
      <c r="I55" s="239">
        <v>25</v>
      </c>
      <c r="K55" s="239">
        <v>20004286</v>
      </c>
      <c r="L55" s="239">
        <v>200440007</v>
      </c>
      <c r="M55" s="239">
        <v>2</v>
      </c>
      <c r="N55" s="239">
        <v>12</v>
      </c>
      <c r="O55" s="239">
        <v>2020</v>
      </c>
      <c r="P55" s="239" t="s">
        <v>375</v>
      </c>
      <c r="Q55" s="239">
        <v>17</v>
      </c>
      <c r="S55" s="239">
        <v>3</v>
      </c>
      <c r="T55" s="239">
        <v>0</v>
      </c>
      <c r="U55" s="239">
        <v>1</v>
      </c>
      <c r="W55" s="239">
        <v>83</v>
      </c>
      <c r="X55" s="239">
        <v>2</v>
      </c>
      <c r="Y55" s="239">
        <v>1</v>
      </c>
      <c r="Z55" s="239">
        <v>7</v>
      </c>
      <c r="AB55" s="239">
        <v>5</v>
      </c>
      <c r="AC55" s="239">
        <v>98</v>
      </c>
      <c r="AD55" s="239" t="s">
        <v>968</v>
      </c>
      <c r="AF55" s="239" t="s">
        <v>4225</v>
      </c>
      <c r="AG55" s="239">
        <v>3</v>
      </c>
      <c r="AH55" s="239">
        <v>2</v>
      </c>
      <c r="AI55" s="239">
        <v>2</v>
      </c>
      <c r="AJ55" s="239">
        <v>1</v>
      </c>
      <c r="AK55" s="239">
        <v>21</v>
      </c>
      <c r="AL55" s="239">
        <v>29</v>
      </c>
      <c r="AM55" s="239" t="s">
        <v>384</v>
      </c>
      <c r="AN55" s="239">
        <v>5</v>
      </c>
      <c r="AO55" s="239">
        <v>75</v>
      </c>
      <c r="AS55" s="239">
        <v>12</v>
      </c>
      <c r="AT55" s="239">
        <v>9</v>
      </c>
      <c r="AV55" s="239">
        <v>12</v>
      </c>
      <c r="AW55" s="239">
        <v>21</v>
      </c>
      <c r="CT55" s="239">
        <v>424642.73115708301</v>
      </c>
      <c r="CU55" s="239">
        <v>4963261.9760460099</v>
      </c>
      <c r="CV55" s="239">
        <v>44.818786080000002</v>
      </c>
      <c r="CW55" s="239">
        <v>-93.953124970000005</v>
      </c>
      <c r="CX55" s="239" t="s">
        <v>379</v>
      </c>
      <c r="CY55" s="239" t="s">
        <v>4362</v>
      </c>
    </row>
    <row r="56" spans="1:103" x14ac:dyDescent="0.25">
      <c r="A56" s="239">
        <v>802577</v>
      </c>
      <c r="B56" s="239">
        <v>4</v>
      </c>
      <c r="C56" s="239">
        <v>33</v>
      </c>
      <c r="D56" s="239">
        <v>11.275</v>
      </c>
      <c r="E56" s="239">
        <v>10</v>
      </c>
      <c r="G56" s="239" t="s">
        <v>4347</v>
      </c>
      <c r="H56" s="239" t="s">
        <v>374</v>
      </c>
      <c r="I56" s="239">
        <v>25</v>
      </c>
      <c r="K56" s="239">
        <v>20006576</v>
      </c>
      <c r="L56" s="239">
        <v>200650173</v>
      </c>
      <c r="M56" s="239">
        <v>3</v>
      </c>
      <c r="N56" s="239">
        <v>5</v>
      </c>
      <c r="O56" s="239">
        <v>2020</v>
      </c>
      <c r="P56" s="239" t="s">
        <v>416</v>
      </c>
      <c r="Q56" s="239">
        <v>19</v>
      </c>
      <c r="R56" s="239" t="s">
        <v>512</v>
      </c>
      <c r="S56" s="239">
        <v>5</v>
      </c>
      <c r="T56" s="239">
        <v>0</v>
      </c>
      <c r="U56" s="239">
        <v>1</v>
      </c>
      <c r="W56" s="239">
        <v>16</v>
      </c>
      <c r="X56" s="239">
        <v>2</v>
      </c>
      <c r="Y56" s="239">
        <v>6</v>
      </c>
      <c r="Z56" s="239">
        <v>1</v>
      </c>
      <c r="AB56" s="239">
        <v>1</v>
      </c>
      <c r="AC56" s="239">
        <v>98</v>
      </c>
      <c r="AD56" s="239" t="s">
        <v>968</v>
      </c>
      <c r="AF56" s="239" t="s">
        <v>4225</v>
      </c>
      <c r="AG56" s="239">
        <v>4</v>
      </c>
      <c r="AH56" s="239">
        <v>2</v>
      </c>
      <c r="AI56" s="239">
        <v>3</v>
      </c>
      <c r="AJ56" s="239">
        <v>1</v>
      </c>
      <c r="AK56" s="239">
        <v>21</v>
      </c>
      <c r="AL56" s="239">
        <v>25</v>
      </c>
      <c r="AM56" s="239" t="s">
        <v>374</v>
      </c>
      <c r="AN56" s="239">
        <v>5</v>
      </c>
      <c r="AO56" s="239">
        <v>1</v>
      </c>
      <c r="AS56" s="239">
        <v>12</v>
      </c>
      <c r="AT56" s="239">
        <v>9</v>
      </c>
      <c r="AU56" s="239">
        <v>55</v>
      </c>
      <c r="AV56" s="239">
        <v>11</v>
      </c>
      <c r="AW56" s="239">
        <v>21</v>
      </c>
      <c r="CT56" s="239">
        <v>423422.239130061</v>
      </c>
      <c r="CU56" s="239">
        <v>4963300.3084535403</v>
      </c>
      <c r="CV56" s="239">
        <v>44.819001239999999</v>
      </c>
      <c r="CW56" s="239">
        <v>-93.96856545</v>
      </c>
      <c r="CX56" s="239" t="s">
        <v>379</v>
      </c>
      <c r="CY56" s="239" t="s">
        <v>4363</v>
      </c>
    </row>
    <row r="57" spans="1:103" x14ac:dyDescent="0.25">
      <c r="A57" s="239">
        <v>10715211</v>
      </c>
      <c r="B57" s="239">
        <v>4</v>
      </c>
      <c r="C57" s="239">
        <v>33</v>
      </c>
      <c r="D57" s="239">
        <v>11.276</v>
      </c>
      <c r="E57" s="239">
        <v>10</v>
      </c>
      <c r="G57" s="239" t="s">
        <v>4347</v>
      </c>
      <c r="H57" s="239" t="s">
        <v>374</v>
      </c>
      <c r="I57" s="239">
        <v>25</v>
      </c>
      <c r="K57" s="239">
        <v>11039972</v>
      </c>
      <c r="L57" s="239">
        <v>113520073</v>
      </c>
      <c r="M57" s="239">
        <v>12</v>
      </c>
      <c r="N57" s="239">
        <v>18</v>
      </c>
      <c r="O57" s="239">
        <v>2011</v>
      </c>
      <c r="P57" s="239" t="s">
        <v>389</v>
      </c>
      <c r="Q57" s="239">
        <v>9</v>
      </c>
      <c r="S57" s="239">
        <v>3</v>
      </c>
      <c r="T57" s="239">
        <v>0</v>
      </c>
      <c r="U57" s="239">
        <v>1</v>
      </c>
      <c r="V57" s="239">
        <v>7</v>
      </c>
      <c r="W57" s="239">
        <v>83</v>
      </c>
      <c r="X57" s="239">
        <v>2</v>
      </c>
      <c r="Y57" s="239">
        <v>1</v>
      </c>
      <c r="Z57" s="239">
        <v>1</v>
      </c>
      <c r="AB57" s="239">
        <v>3</v>
      </c>
      <c r="AC57" s="239">
        <v>98</v>
      </c>
      <c r="AD57" s="239" t="s">
        <v>968</v>
      </c>
      <c r="AE57" s="239" t="s">
        <v>4364</v>
      </c>
      <c r="AF57" s="239" t="s">
        <v>4225</v>
      </c>
      <c r="AG57" s="239">
        <v>3</v>
      </c>
      <c r="AH57" s="239">
        <v>2</v>
      </c>
      <c r="AI57" s="239">
        <v>2</v>
      </c>
      <c r="AJ57" s="239">
        <v>1</v>
      </c>
      <c r="AK57" s="239">
        <v>21</v>
      </c>
      <c r="AL57" s="239">
        <v>22</v>
      </c>
      <c r="AM57" s="239" t="s">
        <v>384</v>
      </c>
      <c r="AN57" s="239">
        <v>5</v>
      </c>
      <c r="AO57" s="239">
        <v>3</v>
      </c>
      <c r="AS57" s="239">
        <v>7</v>
      </c>
      <c r="AT57" s="239">
        <v>98</v>
      </c>
      <c r="AU57" s="239">
        <v>55</v>
      </c>
      <c r="AV57" s="239">
        <v>10</v>
      </c>
      <c r="AW57" s="239">
        <v>21</v>
      </c>
      <c r="CT57" s="239">
        <v>423413</v>
      </c>
      <c r="CU57" s="239">
        <v>4963305</v>
      </c>
      <c r="CV57" s="239">
        <v>44.819042199999998</v>
      </c>
      <c r="CW57" s="239">
        <v>-93.968680300000003</v>
      </c>
      <c r="CX57" s="239" t="s">
        <v>379</v>
      </c>
      <c r="CY57" s="239" t="s">
        <v>4365</v>
      </c>
    </row>
    <row r="58" spans="1:103" x14ac:dyDescent="0.25">
      <c r="A58" s="239">
        <v>10701553</v>
      </c>
      <c r="B58" s="239">
        <v>4</v>
      </c>
      <c r="C58" s="239">
        <v>33</v>
      </c>
      <c r="D58" s="239">
        <v>11.278</v>
      </c>
      <c r="E58" s="239">
        <v>10</v>
      </c>
      <c r="G58" s="239" t="s">
        <v>4347</v>
      </c>
      <c r="H58" s="239" t="s">
        <v>374</v>
      </c>
      <c r="I58" s="239">
        <v>25</v>
      </c>
      <c r="L58" s="239">
        <v>111590049</v>
      </c>
      <c r="M58" s="239">
        <v>5</v>
      </c>
      <c r="N58" s="239">
        <v>6</v>
      </c>
      <c r="O58" s="239">
        <v>2011</v>
      </c>
      <c r="P58" s="239" t="s">
        <v>383</v>
      </c>
      <c r="Q58" s="239">
        <v>20</v>
      </c>
      <c r="S58" s="239">
        <v>5</v>
      </c>
      <c r="T58" s="239">
        <v>0</v>
      </c>
      <c r="U58" s="239">
        <v>1</v>
      </c>
      <c r="V58" s="239">
        <v>8</v>
      </c>
      <c r="W58" s="239">
        <v>16</v>
      </c>
      <c r="Y58" s="239">
        <v>3</v>
      </c>
      <c r="Z58" s="239">
        <v>1</v>
      </c>
      <c r="AB58" s="239">
        <v>1</v>
      </c>
      <c r="AC58" s="239">
        <v>98</v>
      </c>
      <c r="AF58" s="239" t="s">
        <v>4225</v>
      </c>
      <c r="AG58" s="239">
        <v>4</v>
      </c>
      <c r="AH58" s="239">
        <v>2</v>
      </c>
      <c r="AI58" s="239">
        <v>4</v>
      </c>
      <c r="AJ58" s="239">
        <v>6</v>
      </c>
      <c r="AK58" s="239">
        <v>21</v>
      </c>
      <c r="AL58" s="239">
        <v>30</v>
      </c>
      <c r="AM58" s="239" t="s">
        <v>374</v>
      </c>
      <c r="AT58" s="239">
        <v>98</v>
      </c>
      <c r="AU58" s="239">
        <v>55</v>
      </c>
      <c r="CT58" s="239">
        <v>423412</v>
      </c>
      <c r="CU58" s="239">
        <v>4963306</v>
      </c>
      <c r="CV58" s="239">
        <v>44.819051299999998</v>
      </c>
      <c r="CW58" s="239">
        <v>-93.968700100000007</v>
      </c>
      <c r="CX58" s="239" t="s">
        <v>379</v>
      </c>
    </row>
    <row r="59" spans="1:103" x14ac:dyDescent="0.25">
      <c r="A59" s="239">
        <v>10773470</v>
      </c>
      <c r="B59" s="239">
        <v>4</v>
      </c>
      <c r="C59" s="239">
        <v>33</v>
      </c>
      <c r="D59" s="239">
        <v>11.278</v>
      </c>
      <c r="E59" s="239">
        <v>10</v>
      </c>
      <c r="G59" s="239" t="s">
        <v>4347</v>
      </c>
      <c r="H59" s="239" t="s">
        <v>374</v>
      </c>
      <c r="I59" s="239">
        <v>25</v>
      </c>
      <c r="K59" s="239">
        <v>12001228</v>
      </c>
      <c r="L59" s="239">
        <v>120140079</v>
      </c>
      <c r="M59" s="239">
        <v>1</v>
      </c>
      <c r="N59" s="239">
        <v>14</v>
      </c>
      <c r="O59" s="239">
        <v>2012</v>
      </c>
      <c r="P59" s="239" t="s">
        <v>386</v>
      </c>
      <c r="Q59" s="239">
        <v>13</v>
      </c>
      <c r="S59" s="239">
        <v>5</v>
      </c>
      <c r="T59" s="239">
        <v>0</v>
      </c>
      <c r="U59" s="239">
        <v>1</v>
      </c>
      <c r="V59" s="239">
        <v>7</v>
      </c>
      <c r="W59" s="239">
        <v>27</v>
      </c>
      <c r="X59" s="239">
        <v>2</v>
      </c>
      <c r="Y59" s="239">
        <v>1</v>
      </c>
      <c r="Z59" s="239">
        <v>4</v>
      </c>
      <c r="AA59" s="239">
        <v>4</v>
      </c>
      <c r="AB59" s="239">
        <v>3</v>
      </c>
      <c r="AC59" s="239">
        <v>98</v>
      </c>
      <c r="AD59" s="239" t="s">
        <v>968</v>
      </c>
      <c r="AE59" s="239" t="s">
        <v>4354</v>
      </c>
      <c r="AF59" s="239" t="s">
        <v>4225</v>
      </c>
      <c r="AG59" s="239">
        <v>3</v>
      </c>
      <c r="AH59" s="239">
        <v>2</v>
      </c>
      <c r="AI59" s="239">
        <v>4</v>
      </c>
      <c r="AJ59" s="239">
        <v>1</v>
      </c>
      <c r="AK59" s="239">
        <v>21</v>
      </c>
      <c r="AL59" s="239">
        <v>45</v>
      </c>
      <c r="AM59" s="239" t="s">
        <v>384</v>
      </c>
      <c r="AN59" s="239">
        <v>5</v>
      </c>
      <c r="AO59" s="239">
        <v>3</v>
      </c>
      <c r="AS59" s="239">
        <v>7</v>
      </c>
      <c r="AT59" s="239">
        <v>98</v>
      </c>
      <c r="AU59" s="239">
        <v>55</v>
      </c>
      <c r="AV59" s="239">
        <v>10</v>
      </c>
      <c r="AW59" s="239">
        <v>21</v>
      </c>
      <c r="CT59" s="239">
        <v>423412</v>
      </c>
      <c r="CU59" s="239">
        <v>4963306</v>
      </c>
      <c r="CV59" s="239">
        <v>44.819051299999998</v>
      </c>
      <c r="CW59" s="239">
        <v>-93.968700100000007</v>
      </c>
      <c r="CX59" s="239" t="s">
        <v>379</v>
      </c>
      <c r="CY59" s="239" t="s">
        <v>4366</v>
      </c>
    </row>
    <row r="60" spans="1:103" x14ac:dyDescent="0.25">
      <c r="A60" s="239">
        <v>10849044</v>
      </c>
      <c r="B60" s="239">
        <v>4</v>
      </c>
      <c r="C60" s="239">
        <v>33</v>
      </c>
      <c r="D60" s="239">
        <v>11.278</v>
      </c>
      <c r="E60" s="239">
        <v>10</v>
      </c>
      <c r="G60" s="239" t="s">
        <v>4347</v>
      </c>
      <c r="H60" s="239" t="s">
        <v>374</v>
      </c>
      <c r="I60" s="239">
        <v>25</v>
      </c>
      <c r="K60" s="239" t="s">
        <v>4367</v>
      </c>
      <c r="L60" s="239">
        <v>130420147</v>
      </c>
      <c r="M60" s="239">
        <v>2</v>
      </c>
      <c r="N60" s="239">
        <v>8</v>
      </c>
      <c r="O60" s="239">
        <v>2013</v>
      </c>
      <c r="P60" s="239" t="s">
        <v>383</v>
      </c>
      <c r="Q60" s="239">
        <v>18</v>
      </c>
      <c r="S60" s="239">
        <v>5</v>
      </c>
      <c r="T60" s="239">
        <v>0</v>
      </c>
      <c r="U60" s="239">
        <v>1</v>
      </c>
      <c r="V60" s="239">
        <v>90</v>
      </c>
      <c r="W60" s="239">
        <v>16</v>
      </c>
      <c r="X60" s="239">
        <v>2</v>
      </c>
      <c r="Y60" s="239">
        <v>4</v>
      </c>
      <c r="Z60" s="239">
        <v>1</v>
      </c>
      <c r="AB60" s="239">
        <v>1</v>
      </c>
      <c r="AC60" s="239">
        <v>98</v>
      </c>
      <c r="AD60" s="239" t="s">
        <v>1869</v>
      </c>
      <c r="AE60" s="239" t="s">
        <v>4368</v>
      </c>
      <c r="AF60" s="239" t="s">
        <v>4225</v>
      </c>
      <c r="AG60" s="239">
        <v>4</v>
      </c>
      <c r="AH60" s="239">
        <v>2</v>
      </c>
      <c r="AI60" s="239">
        <v>1</v>
      </c>
      <c r="AJ60" s="239">
        <v>1</v>
      </c>
      <c r="AK60" s="239">
        <v>21</v>
      </c>
      <c r="AL60" s="239">
        <v>40</v>
      </c>
      <c r="AM60" s="239" t="s">
        <v>374</v>
      </c>
      <c r="AN60" s="239">
        <v>99</v>
      </c>
      <c r="AO60" s="239">
        <v>1</v>
      </c>
      <c r="AS60" s="239">
        <v>7</v>
      </c>
      <c r="AT60" s="239">
        <v>98</v>
      </c>
      <c r="AU60" s="239">
        <v>55</v>
      </c>
      <c r="AV60" s="239">
        <v>10</v>
      </c>
      <c r="AW60" s="239">
        <v>21</v>
      </c>
      <c r="CT60" s="239">
        <v>423412</v>
      </c>
      <c r="CU60" s="239">
        <v>4963306</v>
      </c>
      <c r="CV60" s="239">
        <v>44.819051299999998</v>
      </c>
      <c r="CW60" s="239">
        <v>-93.968700100000007</v>
      </c>
      <c r="CX60" s="239" t="s">
        <v>379</v>
      </c>
      <c r="CY60" s="239" t="s">
        <v>4369</v>
      </c>
    </row>
    <row r="61" spans="1:103" x14ac:dyDescent="0.25">
      <c r="A61" s="239">
        <v>10702553</v>
      </c>
      <c r="B61" s="239">
        <v>4</v>
      </c>
      <c r="C61" s="239">
        <v>33</v>
      </c>
      <c r="D61" s="239">
        <v>11.316000000000001</v>
      </c>
      <c r="E61" s="239">
        <v>10</v>
      </c>
      <c r="G61" s="239" t="s">
        <v>4347</v>
      </c>
      <c r="H61" s="239" t="s">
        <v>374</v>
      </c>
      <c r="I61" s="239">
        <v>25</v>
      </c>
      <c r="K61" s="239">
        <v>11023486</v>
      </c>
      <c r="L61" s="239">
        <v>112150026</v>
      </c>
      <c r="M61" s="239">
        <v>7</v>
      </c>
      <c r="N61" s="239">
        <v>25</v>
      </c>
      <c r="O61" s="239">
        <v>2011</v>
      </c>
      <c r="P61" s="239" t="s">
        <v>381</v>
      </c>
      <c r="Q61" s="239">
        <v>23</v>
      </c>
      <c r="S61" s="239">
        <v>5</v>
      </c>
      <c r="T61" s="239">
        <v>0</v>
      </c>
      <c r="U61" s="239">
        <v>1</v>
      </c>
      <c r="V61" s="239">
        <v>5</v>
      </c>
      <c r="W61" s="239">
        <v>16</v>
      </c>
      <c r="X61" s="239">
        <v>2</v>
      </c>
      <c r="Y61" s="239">
        <v>6</v>
      </c>
      <c r="Z61" s="239">
        <v>1</v>
      </c>
      <c r="AB61" s="239">
        <v>1</v>
      </c>
      <c r="AC61" s="239">
        <v>98</v>
      </c>
      <c r="AD61" s="239" t="s">
        <v>975</v>
      </c>
      <c r="AE61" s="239" t="s">
        <v>4368</v>
      </c>
      <c r="AF61" s="239" t="s">
        <v>4225</v>
      </c>
      <c r="AG61" s="239">
        <v>4</v>
      </c>
      <c r="AH61" s="239">
        <v>2</v>
      </c>
      <c r="AI61" s="239">
        <v>1</v>
      </c>
      <c r="AJ61" s="239">
        <v>2</v>
      </c>
      <c r="AK61" s="239">
        <v>21</v>
      </c>
      <c r="AL61" s="239">
        <v>37</v>
      </c>
      <c r="AM61" s="239" t="s">
        <v>384</v>
      </c>
      <c r="AN61" s="239">
        <v>5</v>
      </c>
      <c r="AO61" s="239">
        <v>1</v>
      </c>
      <c r="AS61" s="239">
        <v>7</v>
      </c>
      <c r="AT61" s="239">
        <v>98</v>
      </c>
      <c r="AU61" s="239">
        <v>55</v>
      </c>
      <c r="AV61" s="239">
        <v>11</v>
      </c>
      <c r="AW61" s="239">
        <v>21</v>
      </c>
      <c r="CT61" s="239">
        <v>423372</v>
      </c>
      <c r="CU61" s="239">
        <v>4963352</v>
      </c>
      <c r="CV61" s="239">
        <v>44.819461799999999</v>
      </c>
      <c r="CW61" s="239">
        <v>-93.969210599999997</v>
      </c>
      <c r="CX61" s="239" t="s">
        <v>379</v>
      </c>
      <c r="CY61" s="239" t="s">
        <v>4370</v>
      </c>
    </row>
    <row r="62" spans="1:103" x14ac:dyDescent="0.25">
      <c r="A62" s="239">
        <v>10700598</v>
      </c>
      <c r="B62" s="239">
        <v>4</v>
      </c>
      <c r="C62" s="239">
        <v>33</v>
      </c>
      <c r="D62" s="239">
        <v>11.750999999999999</v>
      </c>
      <c r="E62" s="239">
        <v>10</v>
      </c>
      <c r="G62" s="239" t="s">
        <v>4347</v>
      </c>
      <c r="H62" s="239" t="s">
        <v>374</v>
      </c>
      <c r="I62" s="239">
        <v>25</v>
      </c>
      <c r="K62" s="239">
        <v>11010455</v>
      </c>
      <c r="L62" s="239">
        <v>110980139</v>
      </c>
      <c r="M62" s="239">
        <v>4</v>
      </c>
      <c r="N62" s="239">
        <v>8</v>
      </c>
      <c r="O62" s="239">
        <v>2011</v>
      </c>
      <c r="P62" s="239" t="s">
        <v>383</v>
      </c>
      <c r="Q62" s="239">
        <v>20</v>
      </c>
      <c r="S62" s="239">
        <v>5</v>
      </c>
      <c r="T62" s="239">
        <v>0</v>
      </c>
      <c r="U62" s="239">
        <v>1</v>
      </c>
      <c r="V62" s="239">
        <v>98</v>
      </c>
      <c r="W62" s="239">
        <v>16</v>
      </c>
      <c r="X62" s="239">
        <v>2</v>
      </c>
      <c r="Y62" s="239">
        <v>6</v>
      </c>
      <c r="Z62" s="239">
        <v>2</v>
      </c>
      <c r="AB62" s="239">
        <v>1</v>
      </c>
      <c r="AC62" s="239">
        <v>98</v>
      </c>
      <c r="AD62" s="239" t="s">
        <v>1869</v>
      </c>
      <c r="AE62" s="239" t="s">
        <v>4371</v>
      </c>
      <c r="AF62" s="239" t="s">
        <v>4225</v>
      </c>
      <c r="AG62" s="239">
        <v>4</v>
      </c>
      <c r="AH62" s="239">
        <v>2</v>
      </c>
      <c r="AI62" s="239">
        <v>1</v>
      </c>
      <c r="AJ62" s="239">
        <v>4</v>
      </c>
      <c r="AK62" s="239">
        <v>21</v>
      </c>
      <c r="AL62" s="239">
        <v>34</v>
      </c>
      <c r="AM62" s="239" t="s">
        <v>384</v>
      </c>
      <c r="AN62" s="239">
        <v>5</v>
      </c>
      <c r="AO62" s="239">
        <v>1</v>
      </c>
      <c r="AS62" s="239">
        <v>7</v>
      </c>
      <c r="AT62" s="239">
        <v>98</v>
      </c>
      <c r="AU62" s="239">
        <v>55</v>
      </c>
      <c r="AV62" s="239">
        <v>11</v>
      </c>
      <c r="AW62" s="239">
        <v>21</v>
      </c>
      <c r="CT62" s="239">
        <v>423320</v>
      </c>
      <c r="CU62" s="239">
        <v>4964042</v>
      </c>
      <c r="CV62" s="239">
        <v>44.825669400000002</v>
      </c>
      <c r="CW62" s="239">
        <v>-93.969972299999995</v>
      </c>
      <c r="CX62" s="239" t="s">
        <v>379</v>
      </c>
      <c r="CY62" s="239" t="s">
        <v>4372</v>
      </c>
    </row>
    <row r="63" spans="1:103" x14ac:dyDescent="0.25">
      <c r="A63" s="239">
        <v>10782750</v>
      </c>
      <c r="B63" s="239">
        <v>4</v>
      </c>
      <c r="C63" s="239">
        <v>33</v>
      </c>
      <c r="D63" s="239">
        <v>12.272</v>
      </c>
      <c r="E63" s="239">
        <v>10</v>
      </c>
      <c r="G63" s="239" t="s">
        <v>4347</v>
      </c>
      <c r="H63" s="239" t="s">
        <v>374</v>
      </c>
      <c r="I63" s="239">
        <v>25</v>
      </c>
      <c r="K63" s="239">
        <v>12038299</v>
      </c>
      <c r="L63" s="239">
        <v>123630249</v>
      </c>
      <c r="M63" s="239">
        <v>12</v>
      </c>
      <c r="N63" s="239">
        <v>28</v>
      </c>
      <c r="O63" s="239">
        <v>2012</v>
      </c>
      <c r="P63" s="239" t="s">
        <v>383</v>
      </c>
      <c r="Q63" s="239">
        <v>17</v>
      </c>
      <c r="S63" s="239">
        <v>5</v>
      </c>
      <c r="T63" s="239">
        <v>0</v>
      </c>
      <c r="U63" s="239">
        <v>1</v>
      </c>
      <c r="V63" s="239">
        <v>8</v>
      </c>
      <c r="W63" s="239">
        <v>16</v>
      </c>
      <c r="X63" s="239">
        <v>3</v>
      </c>
      <c r="Y63" s="239">
        <v>3</v>
      </c>
      <c r="Z63" s="239">
        <v>1</v>
      </c>
      <c r="AB63" s="239">
        <v>1</v>
      </c>
      <c r="AC63" s="239">
        <v>98</v>
      </c>
      <c r="AD63" s="239" t="s">
        <v>975</v>
      </c>
      <c r="AE63" s="239" t="s">
        <v>4373</v>
      </c>
      <c r="AF63" s="239" t="s">
        <v>4225</v>
      </c>
      <c r="AG63" s="239">
        <v>4</v>
      </c>
      <c r="AH63" s="239">
        <v>2</v>
      </c>
      <c r="AI63" s="239">
        <v>2</v>
      </c>
      <c r="AJ63" s="239">
        <v>2</v>
      </c>
      <c r="AK63" s="239">
        <v>21</v>
      </c>
      <c r="AL63" s="239">
        <v>57</v>
      </c>
      <c r="AM63" s="239" t="s">
        <v>374</v>
      </c>
      <c r="AN63" s="239">
        <v>5</v>
      </c>
      <c r="AS63" s="239">
        <v>7</v>
      </c>
      <c r="AT63" s="239">
        <v>98</v>
      </c>
      <c r="AU63" s="239">
        <v>55</v>
      </c>
      <c r="AV63" s="239">
        <v>11</v>
      </c>
      <c r="AW63" s="239">
        <v>21</v>
      </c>
      <c r="CT63" s="239">
        <v>423320</v>
      </c>
      <c r="CU63" s="239">
        <v>4964881</v>
      </c>
      <c r="CV63" s="239">
        <v>44.833215899999999</v>
      </c>
      <c r="CW63" s="239">
        <v>-93.970102900000001</v>
      </c>
      <c r="CX63" s="239" t="s">
        <v>379</v>
      </c>
      <c r="CY63" s="239" t="s">
        <v>4374</v>
      </c>
    </row>
    <row r="64" spans="1:103" x14ac:dyDescent="0.25">
      <c r="A64" s="239">
        <v>10938653</v>
      </c>
      <c r="B64" s="239">
        <v>4</v>
      </c>
      <c r="C64" s="239">
        <v>33</v>
      </c>
      <c r="D64" s="239">
        <v>12.763999999999999</v>
      </c>
      <c r="E64" s="239">
        <v>10</v>
      </c>
      <c r="G64" s="239" t="s">
        <v>4347</v>
      </c>
      <c r="H64" s="239" t="s">
        <v>374</v>
      </c>
      <c r="I64" s="239">
        <v>25</v>
      </c>
      <c r="K64" s="239">
        <v>14036491</v>
      </c>
      <c r="L64" s="239">
        <v>143160043</v>
      </c>
      <c r="M64" s="239">
        <v>11</v>
      </c>
      <c r="N64" s="239">
        <v>10</v>
      </c>
      <c r="O64" s="239">
        <v>2014</v>
      </c>
      <c r="P64" s="239" t="s">
        <v>381</v>
      </c>
      <c r="Q64" s="239">
        <v>13</v>
      </c>
      <c r="S64" s="239">
        <v>5</v>
      </c>
      <c r="T64" s="239">
        <v>0</v>
      </c>
      <c r="U64" s="239">
        <v>2</v>
      </c>
      <c r="V64" s="239">
        <v>90</v>
      </c>
      <c r="W64" s="239">
        <v>10</v>
      </c>
      <c r="X64" s="239">
        <v>10</v>
      </c>
      <c r="Y64" s="239">
        <v>1</v>
      </c>
      <c r="Z64" s="239">
        <v>4</v>
      </c>
      <c r="AB64" s="239">
        <v>5</v>
      </c>
      <c r="AC64" s="239">
        <v>98</v>
      </c>
      <c r="AD64" s="239" t="s">
        <v>1869</v>
      </c>
      <c r="AE64" s="239" t="s">
        <v>4375</v>
      </c>
      <c r="AF64" s="239" t="s">
        <v>4225</v>
      </c>
      <c r="AG64" s="239">
        <v>90</v>
      </c>
      <c r="AH64" s="239">
        <v>2</v>
      </c>
      <c r="AI64" s="239">
        <v>1</v>
      </c>
      <c r="AJ64" s="239">
        <v>3</v>
      </c>
      <c r="AK64" s="239">
        <v>25</v>
      </c>
      <c r="AL64" s="239">
        <v>44</v>
      </c>
      <c r="AM64" s="239" t="s">
        <v>374</v>
      </c>
      <c r="AN64" s="239">
        <v>5</v>
      </c>
      <c r="AO64" s="239">
        <v>2</v>
      </c>
      <c r="AP64" s="239">
        <v>15</v>
      </c>
      <c r="AS64" s="239">
        <v>7</v>
      </c>
      <c r="AT64" s="239">
        <v>2</v>
      </c>
      <c r="AU64" s="239">
        <v>55</v>
      </c>
      <c r="AV64" s="239">
        <v>11</v>
      </c>
      <c r="AW64" s="239">
        <v>21</v>
      </c>
      <c r="AX64" s="239">
        <v>2</v>
      </c>
      <c r="AY64" s="239">
        <v>3</v>
      </c>
      <c r="AZ64" s="239">
        <v>1</v>
      </c>
      <c r="BA64" s="239">
        <v>21</v>
      </c>
      <c r="BB64" s="239">
        <v>40</v>
      </c>
      <c r="BC64" s="239" t="s">
        <v>374</v>
      </c>
      <c r="BD64" s="239">
        <v>5</v>
      </c>
      <c r="BE64" s="239">
        <v>1</v>
      </c>
      <c r="BI64" s="239">
        <v>7</v>
      </c>
      <c r="BJ64" s="239">
        <v>2</v>
      </c>
      <c r="BK64" s="239">
        <v>55</v>
      </c>
      <c r="BL64" s="239">
        <v>11</v>
      </c>
      <c r="BM64" s="239">
        <v>21</v>
      </c>
      <c r="CT64" s="239">
        <v>423316</v>
      </c>
      <c r="CU64" s="239">
        <v>4965672</v>
      </c>
      <c r="CV64" s="239">
        <v>44.840337300000002</v>
      </c>
      <c r="CW64" s="239">
        <v>-93.970262700000006</v>
      </c>
      <c r="CX64" s="239" t="s">
        <v>379</v>
      </c>
      <c r="CY64" s="239" t="s">
        <v>4376</v>
      </c>
    </row>
    <row r="65" spans="1:103" x14ac:dyDescent="0.25">
      <c r="A65" s="239">
        <v>332378</v>
      </c>
      <c r="B65" s="239">
        <v>4</v>
      </c>
      <c r="C65" s="239">
        <v>33</v>
      </c>
      <c r="D65" s="239">
        <v>13.016999999999999</v>
      </c>
      <c r="E65" s="239">
        <v>10</v>
      </c>
      <c r="G65" s="239" t="s">
        <v>4347</v>
      </c>
      <c r="H65" s="239" t="s">
        <v>374</v>
      </c>
      <c r="I65" s="239">
        <v>25</v>
      </c>
      <c r="K65" s="239">
        <v>16006475</v>
      </c>
      <c r="M65" s="239">
        <v>2</v>
      </c>
      <c r="N65" s="239">
        <v>28</v>
      </c>
      <c r="O65" s="239">
        <v>2016</v>
      </c>
      <c r="P65" s="239" t="s">
        <v>389</v>
      </c>
      <c r="Q65" s="239">
        <v>18</v>
      </c>
      <c r="R65" s="239" t="s">
        <v>207</v>
      </c>
      <c r="S65" s="239">
        <v>3</v>
      </c>
      <c r="T65" s="239">
        <v>0</v>
      </c>
      <c r="U65" s="239">
        <v>1</v>
      </c>
      <c r="W65" s="239">
        <v>43</v>
      </c>
      <c r="X65" s="239">
        <v>2</v>
      </c>
      <c r="Y65" s="239">
        <v>3</v>
      </c>
      <c r="Z65" s="239">
        <v>2</v>
      </c>
      <c r="AB65" s="239">
        <v>1</v>
      </c>
      <c r="AC65" s="239">
        <v>98</v>
      </c>
      <c r="AD65" s="239" t="s">
        <v>968</v>
      </c>
      <c r="AF65" s="239" t="s">
        <v>4225</v>
      </c>
      <c r="AG65" s="239">
        <v>3</v>
      </c>
      <c r="AH65" s="239">
        <v>2</v>
      </c>
      <c r="AI65" s="239">
        <v>2</v>
      </c>
      <c r="AJ65" s="239">
        <v>2</v>
      </c>
      <c r="AK65" s="239">
        <v>21</v>
      </c>
      <c r="AL65" s="239">
        <v>17</v>
      </c>
      <c r="AM65" s="239" t="s">
        <v>374</v>
      </c>
      <c r="AN65" s="239">
        <v>9</v>
      </c>
      <c r="AO65" s="239">
        <v>90</v>
      </c>
      <c r="AS65" s="239">
        <v>12</v>
      </c>
      <c r="AT65" s="239">
        <v>9</v>
      </c>
      <c r="AU65" s="239">
        <v>55</v>
      </c>
      <c r="AV65" s="239">
        <v>11</v>
      </c>
      <c r="AW65" s="239">
        <v>21</v>
      </c>
      <c r="CT65" s="239">
        <v>423321.69726231101</v>
      </c>
      <c r="CU65" s="239">
        <v>4966079.3159283204</v>
      </c>
      <c r="CV65" s="239">
        <v>44.84400402</v>
      </c>
      <c r="CW65" s="239">
        <v>-93.970256559999996</v>
      </c>
      <c r="CX65" s="239" t="s">
        <v>379</v>
      </c>
      <c r="CY65" s="239" t="s">
        <v>4377</v>
      </c>
    </row>
    <row r="66" spans="1:103" x14ac:dyDescent="0.25">
      <c r="A66" s="239">
        <v>11019133</v>
      </c>
      <c r="B66" s="239">
        <v>4</v>
      </c>
      <c r="C66" s="239">
        <v>33</v>
      </c>
      <c r="D66" s="239">
        <v>13.023</v>
      </c>
      <c r="E66" s="239">
        <v>10</v>
      </c>
      <c r="G66" s="239" t="s">
        <v>4347</v>
      </c>
      <c r="H66" s="239" t="s">
        <v>374</v>
      </c>
      <c r="I66" s="239">
        <v>25</v>
      </c>
      <c r="K66" s="239">
        <v>15013561</v>
      </c>
      <c r="L66" s="239">
        <v>151270015</v>
      </c>
      <c r="M66" s="239">
        <v>5</v>
      </c>
      <c r="N66" s="239">
        <v>2</v>
      </c>
      <c r="O66" s="239">
        <v>2015</v>
      </c>
      <c r="P66" s="239" t="s">
        <v>386</v>
      </c>
      <c r="Q66" s="239">
        <v>22</v>
      </c>
      <c r="S66" s="239">
        <v>5</v>
      </c>
      <c r="T66" s="239">
        <v>0</v>
      </c>
      <c r="U66" s="239">
        <v>1</v>
      </c>
      <c r="V66" s="239">
        <v>7</v>
      </c>
      <c r="W66" s="239">
        <v>32</v>
      </c>
      <c r="X66" s="239">
        <v>2</v>
      </c>
      <c r="Y66" s="239">
        <v>6</v>
      </c>
      <c r="Z66" s="239">
        <v>1</v>
      </c>
      <c r="AB66" s="239">
        <v>1</v>
      </c>
      <c r="AC66" s="239">
        <v>98</v>
      </c>
      <c r="AD66" s="239" t="s">
        <v>1887</v>
      </c>
      <c r="AE66" s="239" t="s">
        <v>4378</v>
      </c>
      <c r="AF66" s="239" t="s">
        <v>4225</v>
      </c>
      <c r="AG66" s="239">
        <v>3</v>
      </c>
      <c r="AH66" s="239">
        <v>2</v>
      </c>
      <c r="AI66" s="239">
        <v>2</v>
      </c>
      <c r="AJ66" s="239">
        <v>2</v>
      </c>
      <c r="AK66" s="239">
        <v>21</v>
      </c>
      <c r="AL66" s="239">
        <v>36</v>
      </c>
      <c r="AM66" s="239" t="s">
        <v>384</v>
      </c>
      <c r="AN66" s="239">
        <v>5</v>
      </c>
      <c r="AO66" s="239">
        <v>1</v>
      </c>
      <c r="AS66" s="239">
        <v>7</v>
      </c>
      <c r="AT66" s="239">
        <v>98</v>
      </c>
      <c r="AU66" s="239">
        <v>55</v>
      </c>
      <c r="AV66" s="239">
        <v>11</v>
      </c>
      <c r="AW66" s="239">
        <v>21</v>
      </c>
      <c r="CT66" s="239">
        <v>423314</v>
      </c>
      <c r="CU66" s="239">
        <v>4966089</v>
      </c>
      <c r="CV66" s="239">
        <v>44.8440887</v>
      </c>
      <c r="CW66" s="239">
        <v>-93.970356100000004</v>
      </c>
      <c r="CX66" s="239" t="s">
        <v>379</v>
      </c>
      <c r="CY66" s="239" t="s">
        <v>4379</v>
      </c>
    </row>
    <row r="67" spans="1:103" x14ac:dyDescent="0.25">
      <c r="A67" s="239">
        <v>10773345</v>
      </c>
      <c r="B67" s="239">
        <v>4</v>
      </c>
      <c r="C67" s="239">
        <v>33</v>
      </c>
      <c r="D67" s="239">
        <v>13.368</v>
      </c>
      <c r="E67" s="239">
        <v>10</v>
      </c>
      <c r="G67" s="239" t="s">
        <v>4347</v>
      </c>
      <c r="H67" s="239" t="s">
        <v>374</v>
      </c>
      <c r="I67" s="239">
        <v>25</v>
      </c>
      <c r="K67" s="239">
        <v>12000702</v>
      </c>
      <c r="L67" s="239">
        <v>120110013</v>
      </c>
      <c r="M67" s="239">
        <v>1</v>
      </c>
      <c r="N67" s="239">
        <v>9</v>
      </c>
      <c r="O67" s="239">
        <v>2012</v>
      </c>
      <c r="P67" s="239" t="s">
        <v>381</v>
      </c>
      <c r="Q67" s="239">
        <v>5</v>
      </c>
      <c r="S67" s="239">
        <v>5</v>
      </c>
      <c r="T67" s="239">
        <v>0</v>
      </c>
      <c r="U67" s="239">
        <v>1</v>
      </c>
      <c r="V67" s="239">
        <v>4</v>
      </c>
      <c r="W67" s="239">
        <v>16</v>
      </c>
      <c r="X67" s="239">
        <v>2</v>
      </c>
      <c r="Y67" s="239">
        <v>6</v>
      </c>
      <c r="Z67" s="239">
        <v>1</v>
      </c>
      <c r="AB67" s="239">
        <v>1</v>
      </c>
      <c r="AC67" s="239">
        <v>98</v>
      </c>
      <c r="AD67" s="239" t="s">
        <v>1869</v>
      </c>
      <c r="AE67" s="239" t="s">
        <v>4380</v>
      </c>
      <c r="AF67" s="239" t="s">
        <v>4225</v>
      </c>
      <c r="AG67" s="239">
        <v>3</v>
      </c>
      <c r="AH67" s="239">
        <v>2</v>
      </c>
      <c r="AI67" s="239">
        <v>2</v>
      </c>
      <c r="AJ67" s="239">
        <v>2</v>
      </c>
      <c r="AK67" s="239">
        <v>21</v>
      </c>
      <c r="AL67" s="239">
        <v>33</v>
      </c>
      <c r="AM67" s="239" t="s">
        <v>374</v>
      </c>
      <c r="AN67" s="239">
        <v>5</v>
      </c>
      <c r="AS67" s="239">
        <v>7</v>
      </c>
      <c r="AT67" s="239">
        <v>98</v>
      </c>
      <c r="AU67" s="239">
        <v>55</v>
      </c>
      <c r="AV67" s="239">
        <v>11</v>
      </c>
      <c r="AW67" s="239">
        <v>21</v>
      </c>
      <c r="CT67" s="239">
        <v>423314</v>
      </c>
      <c r="CU67" s="239">
        <v>4966644</v>
      </c>
      <c r="CV67" s="239">
        <v>44.8490897</v>
      </c>
      <c r="CW67" s="239">
        <v>-93.970440400000001</v>
      </c>
      <c r="CX67" s="239" t="s">
        <v>379</v>
      </c>
      <c r="CY67" s="239" t="s">
        <v>4381</v>
      </c>
    </row>
    <row r="68" spans="1:103" x14ac:dyDescent="0.25">
      <c r="A68" s="239">
        <v>10936116</v>
      </c>
      <c r="B68" s="239">
        <v>4</v>
      </c>
      <c r="C68" s="239">
        <v>33</v>
      </c>
      <c r="D68" s="239">
        <v>13.368</v>
      </c>
      <c r="E68" s="239">
        <v>10</v>
      </c>
      <c r="G68" s="239" t="s">
        <v>4347</v>
      </c>
      <c r="H68" s="239" t="s">
        <v>374</v>
      </c>
      <c r="I68" s="239">
        <v>25</v>
      </c>
      <c r="K68" s="239">
        <v>14022046</v>
      </c>
      <c r="L68" s="239">
        <v>141900020</v>
      </c>
      <c r="M68" s="239">
        <v>7</v>
      </c>
      <c r="N68" s="239">
        <v>9</v>
      </c>
      <c r="O68" s="239">
        <v>2014</v>
      </c>
      <c r="P68" s="239" t="s">
        <v>375</v>
      </c>
      <c r="Q68" s="239">
        <v>1</v>
      </c>
      <c r="S68" s="239">
        <v>5</v>
      </c>
      <c r="T68" s="239">
        <v>0</v>
      </c>
      <c r="U68" s="239">
        <v>1</v>
      </c>
      <c r="V68" s="239">
        <v>7</v>
      </c>
      <c r="W68" s="239">
        <v>69</v>
      </c>
      <c r="X68" s="239">
        <v>2</v>
      </c>
      <c r="Y68" s="239">
        <v>6</v>
      </c>
      <c r="Z68" s="239">
        <v>1</v>
      </c>
      <c r="AB68" s="239">
        <v>1</v>
      </c>
      <c r="AC68" s="239">
        <v>98</v>
      </c>
      <c r="AD68" s="239" t="s">
        <v>975</v>
      </c>
      <c r="AE68" s="239" t="s">
        <v>4382</v>
      </c>
      <c r="AF68" s="239" t="s">
        <v>4225</v>
      </c>
      <c r="AG68" s="239">
        <v>3</v>
      </c>
      <c r="AH68" s="239">
        <v>2</v>
      </c>
      <c r="AI68" s="239">
        <v>2</v>
      </c>
      <c r="AJ68" s="239">
        <v>1</v>
      </c>
      <c r="AK68" s="239">
        <v>21</v>
      </c>
      <c r="AL68" s="239">
        <v>18</v>
      </c>
      <c r="AM68" s="239" t="s">
        <v>374</v>
      </c>
      <c r="AN68" s="239">
        <v>5</v>
      </c>
      <c r="AO68" s="239">
        <v>16</v>
      </c>
      <c r="AS68" s="239">
        <v>7</v>
      </c>
      <c r="AT68" s="239">
        <v>98</v>
      </c>
      <c r="AU68" s="239">
        <v>55</v>
      </c>
      <c r="AV68" s="239">
        <v>11</v>
      </c>
      <c r="AW68" s="239">
        <v>21</v>
      </c>
      <c r="CT68" s="239">
        <v>423314</v>
      </c>
      <c r="CU68" s="239">
        <v>4966644</v>
      </c>
      <c r="CV68" s="239">
        <v>44.8490897</v>
      </c>
      <c r="CW68" s="239">
        <v>-93.970440400000001</v>
      </c>
      <c r="CX68" s="239" t="s">
        <v>379</v>
      </c>
      <c r="CY68" s="239" t="s">
        <v>4383</v>
      </c>
    </row>
    <row r="69" spans="1:103" x14ac:dyDescent="0.25">
      <c r="A69" s="239">
        <v>860200</v>
      </c>
      <c r="B69" s="239">
        <v>4</v>
      </c>
      <c r="C69" s="239">
        <v>33</v>
      </c>
      <c r="D69" s="239">
        <v>13.371</v>
      </c>
      <c r="E69" s="239">
        <v>10</v>
      </c>
      <c r="G69" s="239" t="s">
        <v>4347</v>
      </c>
      <c r="H69" s="239" t="s">
        <v>374</v>
      </c>
      <c r="I69" s="239">
        <v>25</v>
      </c>
      <c r="K69" s="239">
        <v>20032426</v>
      </c>
      <c r="L69" s="239">
        <v>203040008</v>
      </c>
      <c r="M69" s="239">
        <v>10</v>
      </c>
      <c r="N69" s="239">
        <v>30</v>
      </c>
      <c r="O69" s="239">
        <v>2020</v>
      </c>
      <c r="P69" s="239" t="s">
        <v>383</v>
      </c>
      <c r="Q69" s="239">
        <v>6</v>
      </c>
      <c r="S69" s="239">
        <v>5</v>
      </c>
      <c r="T69" s="239">
        <v>0</v>
      </c>
      <c r="U69" s="239">
        <v>1</v>
      </c>
      <c r="W69" s="239">
        <v>16</v>
      </c>
      <c r="X69" s="239">
        <v>2</v>
      </c>
      <c r="Y69" s="239">
        <v>6</v>
      </c>
      <c r="Z69" s="239">
        <v>2</v>
      </c>
      <c r="AB69" s="239">
        <v>1</v>
      </c>
      <c r="AC69" s="239">
        <v>98</v>
      </c>
      <c r="AD69" s="239" t="s">
        <v>968</v>
      </c>
      <c r="AF69" s="239" t="s">
        <v>4225</v>
      </c>
      <c r="AG69" s="239">
        <v>4</v>
      </c>
      <c r="AH69" s="239">
        <v>2</v>
      </c>
      <c r="AI69" s="239">
        <v>4</v>
      </c>
      <c r="AJ69" s="239">
        <v>1</v>
      </c>
      <c r="AK69" s="239">
        <v>21</v>
      </c>
      <c r="AL69" s="239">
        <v>68</v>
      </c>
      <c r="AM69" s="239" t="s">
        <v>384</v>
      </c>
      <c r="AN69" s="239">
        <v>5</v>
      </c>
      <c r="AO69" s="239">
        <v>1</v>
      </c>
      <c r="AS69" s="239">
        <v>12</v>
      </c>
      <c r="AT69" s="239">
        <v>9</v>
      </c>
      <c r="AU69" s="239">
        <v>55</v>
      </c>
      <c r="AV69" s="239">
        <v>11</v>
      </c>
      <c r="AW69" s="239">
        <v>21</v>
      </c>
      <c r="CT69" s="239">
        <v>423311.99408264301</v>
      </c>
      <c r="CU69" s="239">
        <v>4966641.5073229698</v>
      </c>
      <c r="CV69" s="239">
        <v>44.849063190000003</v>
      </c>
      <c r="CW69" s="239">
        <v>-93.970464289999995</v>
      </c>
      <c r="CX69" s="239" t="s">
        <v>379</v>
      </c>
      <c r="CY69" s="239" t="s">
        <v>4384</v>
      </c>
    </row>
    <row r="70" spans="1:103" x14ac:dyDescent="0.25">
      <c r="A70" s="239">
        <v>422632</v>
      </c>
      <c r="B70" s="239">
        <v>4</v>
      </c>
      <c r="C70" s="239">
        <v>33</v>
      </c>
      <c r="D70" s="239">
        <v>13.95</v>
      </c>
      <c r="E70" s="239">
        <v>10</v>
      </c>
      <c r="G70" s="239" t="s">
        <v>4347</v>
      </c>
      <c r="H70" s="239" t="s">
        <v>374</v>
      </c>
      <c r="I70" s="239">
        <v>25</v>
      </c>
      <c r="K70" s="239">
        <v>17004299</v>
      </c>
      <c r="M70" s="239">
        <v>2</v>
      </c>
      <c r="N70" s="239">
        <v>7</v>
      </c>
      <c r="O70" s="239">
        <v>2017</v>
      </c>
      <c r="P70" s="239" t="s">
        <v>391</v>
      </c>
      <c r="Q70" s="239">
        <v>18</v>
      </c>
      <c r="R70" s="239">
        <v>98</v>
      </c>
      <c r="S70" s="239">
        <v>5</v>
      </c>
      <c r="T70" s="239">
        <v>0</v>
      </c>
      <c r="U70" s="239">
        <v>1</v>
      </c>
      <c r="W70" s="239">
        <v>16</v>
      </c>
      <c r="X70" s="239">
        <v>2</v>
      </c>
      <c r="Y70" s="239">
        <v>6</v>
      </c>
      <c r="Z70" s="239">
        <v>1</v>
      </c>
      <c r="AB70" s="239">
        <v>1</v>
      </c>
      <c r="AC70" s="239">
        <v>98</v>
      </c>
      <c r="AD70" s="239" t="s">
        <v>968</v>
      </c>
      <c r="AF70" s="239" t="s">
        <v>4225</v>
      </c>
      <c r="AG70" s="239">
        <v>4</v>
      </c>
      <c r="AH70" s="239">
        <v>2</v>
      </c>
      <c r="AI70" s="239">
        <v>2</v>
      </c>
      <c r="AJ70" s="239">
        <v>1</v>
      </c>
      <c r="AK70" s="239">
        <v>21</v>
      </c>
      <c r="AL70" s="239">
        <v>49</v>
      </c>
      <c r="AM70" s="239" t="s">
        <v>384</v>
      </c>
      <c r="AN70" s="239">
        <v>5</v>
      </c>
      <c r="AO70" s="239">
        <v>1</v>
      </c>
      <c r="AS70" s="239">
        <v>12</v>
      </c>
      <c r="AT70" s="239">
        <v>9</v>
      </c>
      <c r="AU70" s="239">
        <v>55</v>
      </c>
      <c r="AV70" s="239">
        <v>11</v>
      </c>
      <c r="AW70" s="239">
        <v>21</v>
      </c>
      <c r="CT70" s="239">
        <v>423325.86098553101</v>
      </c>
      <c r="CU70" s="239">
        <v>4967581.6455327095</v>
      </c>
      <c r="CV70" s="239">
        <v>44.857526739999997</v>
      </c>
      <c r="CW70" s="239">
        <v>-93.97043094</v>
      </c>
      <c r="CX70" s="239" t="s">
        <v>379</v>
      </c>
      <c r="CY70" s="239" t="s">
        <v>4385</v>
      </c>
    </row>
    <row r="71" spans="1:103" x14ac:dyDescent="0.25">
      <c r="A71" s="239">
        <v>628328</v>
      </c>
      <c r="B71" s="239">
        <v>4</v>
      </c>
      <c r="C71" s="239">
        <v>33</v>
      </c>
      <c r="D71" s="239">
        <v>14.391</v>
      </c>
      <c r="E71" s="239">
        <v>10</v>
      </c>
      <c r="G71" s="239" t="s">
        <v>4347</v>
      </c>
      <c r="H71" s="239" t="s">
        <v>374</v>
      </c>
      <c r="I71" s="239">
        <v>25</v>
      </c>
      <c r="K71" s="239">
        <v>18025806</v>
      </c>
      <c r="M71" s="239">
        <v>8</v>
      </c>
      <c r="N71" s="239">
        <v>17</v>
      </c>
      <c r="O71" s="239">
        <v>2018</v>
      </c>
      <c r="P71" s="239" t="s">
        <v>383</v>
      </c>
      <c r="Q71" s="239">
        <v>3</v>
      </c>
      <c r="R71" s="239" t="s">
        <v>207</v>
      </c>
      <c r="S71" s="239">
        <v>5</v>
      </c>
      <c r="T71" s="239">
        <v>0</v>
      </c>
      <c r="U71" s="239">
        <v>1</v>
      </c>
      <c r="W71" s="239">
        <v>16</v>
      </c>
      <c r="X71" s="239">
        <v>2</v>
      </c>
      <c r="Y71" s="239">
        <v>6</v>
      </c>
      <c r="Z71" s="239">
        <v>1</v>
      </c>
      <c r="AB71" s="239">
        <v>1</v>
      </c>
      <c r="AC71" s="239">
        <v>98</v>
      </c>
      <c r="AD71" s="239" t="s">
        <v>968</v>
      </c>
      <c r="AF71" s="239" t="s">
        <v>4225</v>
      </c>
      <c r="AG71" s="239">
        <v>4</v>
      </c>
      <c r="AH71" s="239">
        <v>2</v>
      </c>
      <c r="AI71" s="239">
        <v>2</v>
      </c>
      <c r="AJ71" s="239">
        <v>2</v>
      </c>
      <c r="AK71" s="239">
        <v>21</v>
      </c>
      <c r="AL71" s="239">
        <v>19</v>
      </c>
      <c r="AM71" s="239" t="s">
        <v>374</v>
      </c>
      <c r="AN71" s="239">
        <v>5</v>
      </c>
      <c r="AO71" s="239">
        <v>1</v>
      </c>
      <c r="AS71" s="239">
        <v>12</v>
      </c>
      <c r="AT71" s="239">
        <v>9</v>
      </c>
      <c r="AU71" s="239">
        <v>55</v>
      </c>
      <c r="AV71" s="239">
        <v>11</v>
      </c>
      <c r="AW71" s="239">
        <v>21</v>
      </c>
      <c r="CT71" s="239">
        <v>423330.69311363599</v>
      </c>
      <c r="CU71" s="239">
        <v>4968290.3593736095</v>
      </c>
      <c r="CV71" s="239">
        <v>44.863906290000003</v>
      </c>
      <c r="CW71" s="239">
        <v>-93.970476959999999</v>
      </c>
      <c r="CX71" s="239" t="s">
        <v>379</v>
      </c>
      <c r="CY71" s="239" t="s">
        <v>4386</v>
      </c>
    </row>
    <row r="72" spans="1:103" x14ac:dyDescent="0.25">
      <c r="A72" s="239">
        <v>10779318</v>
      </c>
      <c r="B72" s="239">
        <v>4</v>
      </c>
      <c r="C72" s="239">
        <v>33</v>
      </c>
      <c r="D72" s="239">
        <v>14.775</v>
      </c>
      <c r="E72" s="239">
        <v>10</v>
      </c>
      <c r="G72" s="239" t="s">
        <v>4347</v>
      </c>
      <c r="H72" s="239" t="s">
        <v>374</v>
      </c>
      <c r="I72" s="239">
        <v>25</v>
      </c>
      <c r="K72" s="239">
        <v>12023280</v>
      </c>
      <c r="L72" s="239">
        <v>122200159</v>
      </c>
      <c r="M72" s="239">
        <v>8</v>
      </c>
      <c r="N72" s="239">
        <v>6</v>
      </c>
      <c r="O72" s="239">
        <v>2012</v>
      </c>
      <c r="P72" s="239" t="s">
        <v>381</v>
      </c>
      <c r="Q72" s="239">
        <v>19</v>
      </c>
      <c r="S72" s="239">
        <v>2</v>
      </c>
      <c r="T72" s="239">
        <v>0</v>
      </c>
      <c r="U72" s="239">
        <v>1</v>
      </c>
      <c r="V72" s="239">
        <v>4</v>
      </c>
      <c r="W72" s="239">
        <v>69</v>
      </c>
      <c r="X72" s="239">
        <v>2</v>
      </c>
      <c r="Y72" s="239">
        <v>1</v>
      </c>
      <c r="Z72" s="239">
        <v>1</v>
      </c>
      <c r="AB72" s="239">
        <v>1</v>
      </c>
      <c r="AC72" s="239">
        <v>98</v>
      </c>
      <c r="AD72" s="239" t="s">
        <v>4387</v>
      </c>
      <c r="AE72" s="239" t="s">
        <v>4388</v>
      </c>
      <c r="AF72" s="239" t="s">
        <v>4225</v>
      </c>
      <c r="AG72" s="239">
        <v>3</v>
      </c>
      <c r="AH72" s="239">
        <v>2</v>
      </c>
      <c r="AI72" s="239">
        <v>31</v>
      </c>
      <c r="AJ72" s="239">
        <v>6</v>
      </c>
      <c r="AK72" s="239">
        <v>6</v>
      </c>
      <c r="AL72" s="239">
        <v>50</v>
      </c>
      <c r="AM72" s="239" t="s">
        <v>374</v>
      </c>
      <c r="AN72" s="239">
        <v>5</v>
      </c>
      <c r="AO72" s="239">
        <v>16</v>
      </c>
      <c r="AS72" s="239">
        <v>7</v>
      </c>
      <c r="AT72" s="239">
        <v>98</v>
      </c>
      <c r="AU72" s="239">
        <v>30</v>
      </c>
      <c r="AV72" s="239">
        <v>11</v>
      </c>
      <c r="AW72" s="239">
        <v>21</v>
      </c>
      <c r="CT72" s="239">
        <v>423338</v>
      </c>
      <c r="CU72" s="239">
        <v>4968910</v>
      </c>
      <c r="CV72" s="239">
        <v>44.869479900000002</v>
      </c>
      <c r="CW72" s="239">
        <v>-93.970476500000004</v>
      </c>
      <c r="CX72" s="239" t="s">
        <v>379</v>
      </c>
      <c r="CY72" s="239" t="s">
        <v>4389</v>
      </c>
    </row>
    <row r="73" spans="1:103" x14ac:dyDescent="0.25">
      <c r="A73" s="239">
        <v>804676</v>
      </c>
      <c r="B73" s="239">
        <v>4</v>
      </c>
      <c r="C73" s="239">
        <v>33</v>
      </c>
      <c r="D73" s="239">
        <v>14.848000000000001</v>
      </c>
      <c r="E73" s="239">
        <v>10</v>
      </c>
      <c r="G73" s="239" t="s">
        <v>4347</v>
      </c>
      <c r="H73" s="239" t="s">
        <v>374</v>
      </c>
      <c r="I73" s="239">
        <v>25</v>
      </c>
      <c r="K73" s="239">
        <v>20007979</v>
      </c>
      <c r="L73" s="239">
        <v>200790120</v>
      </c>
      <c r="M73" s="239">
        <v>3</v>
      </c>
      <c r="N73" s="239">
        <v>19</v>
      </c>
      <c r="O73" s="239">
        <v>2020</v>
      </c>
      <c r="P73" s="239" t="s">
        <v>416</v>
      </c>
      <c r="Q73" s="239">
        <v>4</v>
      </c>
      <c r="R73" s="239">
        <v>98</v>
      </c>
      <c r="S73" s="239">
        <v>5</v>
      </c>
      <c r="T73" s="239">
        <v>0</v>
      </c>
      <c r="U73" s="239">
        <v>1</v>
      </c>
      <c r="W73" s="239">
        <v>48</v>
      </c>
      <c r="X73" s="239">
        <v>2</v>
      </c>
      <c r="Y73" s="239">
        <v>6</v>
      </c>
      <c r="Z73" s="239">
        <v>1</v>
      </c>
      <c r="AB73" s="239">
        <v>1</v>
      </c>
      <c r="AC73" s="239">
        <v>98</v>
      </c>
      <c r="AD73" s="239" t="s">
        <v>968</v>
      </c>
      <c r="AF73" s="239" t="s">
        <v>4225</v>
      </c>
      <c r="AG73" s="239">
        <v>3</v>
      </c>
      <c r="AH73" s="239">
        <v>2</v>
      </c>
      <c r="AI73" s="239">
        <v>2</v>
      </c>
      <c r="AJ73" s="239">
        <v>1</v>
      </c>
      <c r="AK73" s="239">
        <v>21</v>
      </c>
      <c r="AL73" s="239">
        <v>55</v>
      </c>
      <c r="AM73" s="239" t="s">
        <v>374</v>
      </c>
      <c r="AN73" s="239">
        <v>5</v>
      </c>
      <c r="AO73" s="239">
        <v>1</v>
      </c>
      <c r="AS73" s="239">
        <v>12</v>
      </c>
      <c r="AT73" s="239">
        <v>9</v>
      </c>
      <c r="AU73" s="239">
        <v>55</v>
      </c>
      <c r="AV73" s="239">
        <v>11</v>
      </c>
      <c r="AW73" s="239">
        <v>21</v>
      </c>
      <c r="CT73" s="239">
        <v>423334.21912709298</v>
      </c>
      <c r="CU73" s="239">
        <v>4969018.8600548701</v>
      </c>
      <c r="CV73" s="239">
        <v>44.870463790000002</v>
      </c>
      <c r="CW73" s="239">
        <v>-93.970542519999995</v>
      </c>
      <c r="CX73" s="239" t="s">
        <v>379</v>
      </c>
      <c r="CY73" s="239" t="s">
        <v>4390</v>
      </c>
    </row>
    <row r="74" spans="1:103" x14ac:dyDescent="0.25">
      <c r="A74" s="239">
        <v>10938581</v>
      </c>
      <c r="B74" s="239">
        <v>4</v>
      </c>
      <c r="C74" s="239">
        <v>33</v>
      </c>
      <c r="D74" s="239">
        <v>14.944000000000001</v>
      </c>
      <c r="E74" s="239">
        <v>10</v>
      </c>
      <c r="G74" s="239" t="s">
        <v>4347</v>
      </c>
      <c r="H74" s="239" t="s">
        <v>374</v>
      </c>
      <c r="I74" s="239">
        <v>25</v>
      </c>
      <c r="K74" s="239">
        <v>14036472</v>
      </c>
      <c r="L74" s="239">
        <v>143140127</v>
      </c>
      <c r="M74" s="239">
        <v>11</v>
      </c>
      <c r="N74" s="239">
        <v>10</v>
      </c>
      <c r="O74" s="239">
        <v>2014</v>
      </c>
      <c r="P74" s="239" t="s">
        <v>381</v>
      </c>
      <c r="Q74" s="239">
        <v>9</v>
      </c>
      <c r="S74" s="239">
        <v>5</v>
      </c>
      <c r="T74" s="239">
        <v>0</v>
      </c>
      <c r="U74" s="239">
        <v>1</v>
      </c>
      <c r="V74" s="239">
        <v>4</v>
      </c>
      <c r="W74" s="239">
        <v>83</v>
      </c>
      <c r="X74" s="239">
        <v>2</v>
      </c>
      <c r="Y74" s="239">
        <v>1</v>
      </c>
      <c r="Z74" s="239">
        <v>4</v>
      </c>
      <c r="AA74" s="239">
        <v>5</v>
      </c>
      <c r="AB74" s="239">
        <v>5</v>
      </c>
      <c r="AC74" s="239">
        <v>98</v>
      </c>
      <c r="AD74" s="239" t="s">
        <v>1869</v>
      </c>
      <c r="AE74" s="239" t="s">
        <v>4391</v>
      </c>
      <c r="AF74" s="239" t="s">
        <v>4225</v>
      </c>
      <c r="AG74" s="239">
        <v>3</v>
      </c>
      <c r="AH74" s="239">
        <v>2</v>
      </c>
      <c r="AI74" s="239">
        <v>3</v>
      </c>
      <c r="AJ74" s="239">
        <v>2</v>
      </c>
      <c r="AK74" s="239">
        <v>21</v>
      </c>
      <c r="AL74" s="239">
        <v>70</v>
      </c>
      <c r="AM74" s="239" t="s">
        <v>374</v>
      </c>
      <c r="AN74" s="239">
        <v>5</v>
      </c>
      <c r="AO74" s="239">
        <v>3</v>
      </c>
      <c r="AS74" s="239">
        <v>7</v>
      </c>
      <c r="AT74" s="239">
        <v>98</v>
      </c>
      <c r="AU74" s="239">
        <v>55</v>
      </c>
      <c r="AV74" s="239">
        <v>11</v>
      </c>
      <c r="AW74" s="239">
        <v>21</v>
      </c>
      <c r="CT74" s="239">
        <v>423339</v>
      </c>
      <c r="CU74" s="239">
        <v>4969182</v>
      </c>
      <c r="CV74" s="239">
        <v>44.871928799999999</v>
      </c>
      <c r="CW74" s="239">
        <v>-93.970501600000006</v>
      </c>
      <c r="CX74" s="239" t="s">
        <v>379</v>
      </c>
      <c r="CY74" s="239" t="s">
        <v>4392</v>
      </c>
    </row>
    <row r="75" spans="1:103" x14ac:dyDescent="0.25">
      <c r="A75" s="239">
        <v>10702344</v>
      </c>
      <c r="B75" s="239">
        <v>4</v>
      </c>
      <c r="C75" s="239">
        <v>33</v>
      </c>
      <c r="D75" s="239">
        <v>15.304</v>
      </c>
      <c r="E75" s="239">
        <v>10</v>
      </c>
      <c r="F75" s="239" t="s">
        <v>4393</v>
      </c>
      <c r="H75" s="239" t="s">
        <v>374</v>
      </c>
      <c r="I75" s="239">
        <v>25</v>
      </c>
      <c r="K75" s="239">
        <v>11023286</v>
      </c>
      <c r="L75" s="239">
        <v>112060016</v>
      </c>
      <c r="M75" s="239">
        <v>7</v>
      </c>
      <c r="N75" s="239">
        <v>23</v>
      </c>
      <c r="O75" s="239">
        <v>2011</v>
      </c>
      <c r="P75" s="239" t="s">
        <v>386</v>
      </c>
      <c r="Q75" s="239">
        <v>23</v>
      </c>
      <c r="S75" s="239">
        <v>5</v>
      </c>
      <c r="T75" s="239">
        <v>0</v>
      </c>
      <c r="U75" s="239">
        <v>1</v>
      </c>
      <c r="V75" s="239">
        <v>5</v>
      </c>
      <c r="W75" s="239">
        <v>10</v>
      </c>
      <c r="X75" s="239">
        <v>90</v>
      </c>
      <c r="Y75" s="239">
        <v>4</v>
      </c>
      <c r="Z75" s="239">
        <v>2</v>
      </c>
      <c r="AB75" s="239">
        <v>1</v>
      </c>
      <c r="AC75" s="239">
        <v>98</v>
      </c>
      <c r="AD75" s="239" t="s">
        <v>1869</v>
      </c>
      <c r="AE75" s="239" t="s">
        <v>4394</v>
      </c>
      <c r="AF75" s="239" t="s">
        <v>4225</v>
      </c>
      <c r="AG75" s="239">
        <v>4</v>
      </c>
      <c r="AH75" s="239">
        <v>3</v>
      </c>
      <c r="AI75" s="239">
        <v>2</v>
      </c>
      <c r="AJ75" s="239">
        <v>98</v>
      </c>
      <c r="AK75" s="239">
        <v>1</v>
      </c>
      <c r="AL75" s="239">
        <v>47</v>
      </c>
      <c r="AM75" s="239" t="s">
        <v>384</v>
      </c>
      <c r="AN75" s="239">
        <v>98</v>
      </c>
      <c r="AO75" s="239">
        <v>1</v>
      </c>
      <c r="AT75" s="239">
        <v>98</v>
      </c>
      <c r="AU75" s="239">
        <v>30</v>
      </c>
      <c r="AV75" s="239">
        <v>11</v>
      </c>
      <c r="AW75" s="239">
        <v>21</v>
      </c>
      <c r="CT75" s="239">
        <v>423346</v>
      </c>
      <c r="CU75" s="239">
        <v>4969760</v>
      </c>
      <c r="CV75" s="239">
        <v>44.8771354</v>
      </c>
      <c r="CW75" s="239">
        <v>-93.970506099999994</v>
      </c>
      <c r="CX75" s="239" t="s">
        <v>379</v>
      </c>
      <c r="CY75" s="239" t="s">
        <v>4395</v>
      </c>
    </row>
    <row r="76" spans="1:103" x14ac:dyDescent="0.25">
      <c r="A76" s="239">
        <v>10854426</v>
      </c>
      <c r="B76" s="239">
        <v>4</v>
      </c>
      <c r="C76" s="239">
        <v>34</v>
      </c>
      <c r="D76" s="239">
        <v>4.2169999999999996</v>
      </c>
      <c r="E76" s="239">
        <v>10</v>
      </c>
      <c r="G76" s="239" t="s">
        <v>1728</v>
      </c>
      <c r="H76" s="239" t="s">
        <v>374</v>
      </c>
      <c r="I76" s="239">
        <v>25</v>
      </c>
      <c r="K76" s="239">
        <v>13029929</v>
      </c>
      <c r="L76" s="239">
        <v>132760066</v>
      </c>
      <c r="M76" s="239">
        <v>10</v>
      </c>
      <c r="N76" s="239">
        <v>3</v>
      </c>
      <c r="O76" s="239">
        <v>2013</v>
      </c>
      <c r="P76" s="239" t="s">
        <v>416</v>
      </c>
      <c r="Q76" s="239">
        <v>8</v>
      </c>
      <c r="S76" s="239">
        <v>5</v>
      </c>
      <c r="T76" s="239">
        <v>0</v>
      </c>
      <c r="U76" s="239">
        <v>2</v>
      </c>
      <c r="V76" s="239">
        <v>5</v>
      </c>
      <c r="W76" s="239">
        <v>10</v>
      </c>
      <c r="X76" s="239">
        <v>3</v>
      </c>
      <c r="Y76" s="239">
        <v>1</v>
      </c>
      <c r="Z76" s="239">
        <v>2</v>
      </c>
      <c r="AA76" s="239">
        <v>2</v>
      </c>
      <c r="AB76" s="239">
        <v>1</v>
      </c>
      <c r="AC76" s="239">
        <v>98</v>
      </c>
      <c r="AD76" s="239" t="s">
        <v>4331</v>
      </c>
      <c r="AE76" s="239" t="s">
        <v>968</v>
      </c>
      <c r="AF76" s="239" t="s">
        <v>4396</v>
      </c>
      <c r="AG76" s="239">
        <v>10</v>
      </c>
      <c r="AH76" s="239">
        <v>2</v>
      </c>
      <c r="AI76" s="239">
        <v>2</v>
      </c>
      <c r="AJ76" s="239">
        <v>4</v>
      </c>
      <c r="AK76" s="239">
        <v>21</v>
      </c>
      <c r="AL76" s="239">
        <v>37</v>
      </c>
      <c r="AM76" s="239" t="s">
        <v>374</v>
      </c>
      <c r="AN76" s="239">
        <v>5</v>
      </c>
      <c r="AO76" s="239">
        <v>2</v>
      </c>
      <c r="AP76" s="239">
        <v>4</v>
      </c>
      <c r="AS76" s="239">
        <v>7</v>
      </c>
      <c r="AT76" s="239">
        <v>2</v>
      </c>
      <c r="AU76" s="239">
        <v>55</v>
      </c>
      <c r="AV76" s="239">
        <v>11</v>
      </c>
      <c r="AW76" s="239">
        <v>21</v>
      </c>
      <c r="AX76" s="239">
        <v>2</v>
      </c>
      <c r="AY76" s="239">
        <v>44</v>
      </c>
      <c r="AZ76" s="239">
        <v>2</v>
      </c>
      <c r="BA76" s="239">
        <v>21</v>
      </c>
      <c r="BB76" s="239">
        <v>62</v>
      </c>
      <c r="BC76" s="239" t="s">
        <v>374</v>
      </c>
      <c r="BD76" s="239">
        <v>5</v>
      </c>
      <c r="BE76" s="239">
        <v>1</v>
      </c>
      <c r="BF76" s="239">
        <v>1</v>
      </c>
      <c r="BI76" s="239">
        <v>7</v>
      </c>
      <c r="BJ76" s="239">
        <v>2</v>
      </c>
      <c r="BK76" s="239">
        <v>55</v>
      </c>
      <c r="BL76" s="239">
        <v>11</v>
      </c>
      <c r="BM76" s="239">
        <v>21</v>
      </c>
      <c r="CT76" s="239">
        <v>426469</v>
      </c>
      <c r="CU76" s="239">
        <v>4959638</v>
      </c>
      <c r="CV76" s="239">
        <v>44.786356900000001</v>
      </c>
      <c r="CW76" s="239">
        <v>-93.929508400000003</v>
      </c>
      <c r="CX76" s="239" t="s">
        <v>379</v>
      </c>
      <c r="CY76" s="239" t="s">
        <v>4397</v>
      </c>
    </row>
    <row r="77" spans="1:103" x14ac:dyDescent="0.25">
      <c r="A77" s="239">
        <v>11019509</v>
      </c>
      <c r="B77" s="239">
        <v>4</v>
      </c>
      <c r="C77" s="239">
        <v>34</v>
      </c>
      <c r="D77" s="239">
        <v>4.2190000000000003</v>
      </c>
      <c r="E77" s="239">
        <v>10</v>
      </c>
      <c r="G77" s="239" t="s">
        <v>1728</v>
      </c>
      <c r="H77" s="239" t="s">
        <v>374</v>
      </c>
      <c r="I77" s="239">
        <v>25</v>
      </c>
      <c r="K77" s="239">
        <v>15016144</v>
      </c>
      <c r="L77" s="239">
        <v>151440092</v>
      </c>
      <c r="M77" s="239">
        <v>5</v>
      </c>
      <c r="N77" s="239">
        <v>24</v>
      </c>
      <c r="O77" s="239">
        <v>2015</v>
      </c>
      <c r="P77" s="239" t="s">
        <v>389</v>
      </c>
      <c r="Q77" s="239">
        <v>15</v>
      </c>
      <c r="R77" s="239" t="s">
        <v>393</v>
      </c>
      <c r="S77" s="239">
        <v>5</v>
      </c>
      <c r="T77" s="239">
        <v>0</v>
      </c>
      <c r="U77" s="239">
        <v>2</v>
      </c>
      <c r="V77" s="239">
        <v>5</v>
      </c>
      <c r="W77" s="239">
        <v>10</v>
      </c>
      <c r="X77" s="239">
        <v>10</v>
      </c>
      <c r="Y77" s="239">
        <v>1</v>
      </c>
      <c r="Z77" s="239">
        <v>3</v>
      </c>
      <c r="AA77" s="239">
        <v>2</v>
      </c>
      <c r="AB77" s="239">
        <v>2</v>
      </c>
      <c r="AC77" s="239">
        <v>98</v>
      </c>
      <c r="AD77" s="239" t="s">
        <v>4335</v>
      </c>
      <c r="AE77" s="239" t="s">
        <v>975</v>
      </c>
      <c r="AF77" s="239" t="s">
        <v>4396</v>
      </c>
      <c r="AG77" s="239">
        <v>10</v>
      </c>
      <c r="AH77" s="239">
        <v>2</v>
      </c>
      <c r="AI77" s="239">
        <v>3</v>
      </c>
      <c r="AJ77" s="239">
        <v>4</v>
      </c>
      <c r="AK77" s="239">
        <v>21</v>
      </c>
      <c r="AL77" s="239">
        <v>22</v>
      </c>
      <c r="AM77" s="239" t="s">
        <v>374</v>
      </c>
      <c r="AN77" s="239">
        <v>5</v>
      </c>
      <c r="AO77" s="239">
        <v>2</v>
      </c>
      <c r="AS77" s="239">
        <v>7</v>
      </c>
      <c r="AT77" s="239">
        <v>2</v>
      </c>
      <c r="AU77" s="239">
        <v>55</v>
      </c>
      <c r="AV77" s="239">
        <v>11</v>
      </c>
      <c r="AW77" s="239">
        <v>22</v>
      </c>
      <c r="AX77" s="239">
        <v>2</v>
      </c>
      <c r="AY77" s="239">
        <v>4</v>
      </c>
      <c r="AZ77" s="239">
        <v>2</v>
      </c>
      <c r="BA77" s="239">
        <v>21</v>
      </c>
      <c r="BB77" s="239">
        <v>58</v>
      </c>
      <c r="BC77" s="239" t="s">
        <v>374</v>
      </c>
      <c r="BD77" s="239">
        <v>5</v>
      </c>
      <c r="BE77" s="239">
        <v>1</v>
      </c>
      <c r="BF77" s="239">
        <v>1</v>
      </c>
      <c r="BI77" s="239">
        <v>7</v>
      </c>
      <c r="BJ77" s="239">
        <v>2</v>
      </c>
      <c r="BK77" s="239">
        <v>55</v>
      </c>
      <c r="BL77" s="239">
        <v>11</v>
      </c>
      <c r="BM77" s="239">
        <v>22</v>
      </c>
      <c r="CT77" s="239">
        <v>426472</v>
      </c>
      <c r="CU77" s="239">
        <v>4959637</v>
      </c>
      <c r="CV77" s="239">
        <v>44.786350900000002</v>
      </c>
      <c r="CW77" s="239">
        <v>-93.929471199999995</v>
      </c>
      <c r="CX77" s="239" t="s">
        <v>379</v>
      </c>
      <c r="CY77" s="239" t="s">
        <v>4398</v>
      </c>
    </row>
    <row r="78" spans="1:103" x14ac:dyDescent="0.25">
      <c r="A78" s="239">
        <v>11019802</v>
      </c>
      <c r="B78" s="239">
        <v>7</v>
      </c>
      <c r="C78" s="239">
        <v>135</v>
      </c>
      <c r="D78" s="239">
        <v>0</v>
      </c>
      <c r="E78" s="239">
        <v>10</v>
      </c>
      <c r="G78" s="239" t="s">
        <v>1728</v>
      </c>
      <c r="H78" s="239" t="s">
        <v>374</v>
      </c>
      <c r="I78" s="239">
        <v>25</v>
      </c>
      <c r="K78" s="239">
        <v>15017745</v>
      </c>
      <c r="L78" s="239">
        <v>151580032</v>
      </c>
      <c r="M78" s="239">
        <v>6</v>
      </c>
      <c r="N78" s="239">
        <v>6</v>
      </c>
      <c r="O78" s="239">
        <v>2015</v>
      </c>
      <c r="P78" s="239" t="s">
        <v>386</v>
      </c>
      <c r="Q78" s="239">
        <v>16</v>
      </c>
      <c r="S78" s="239">
        <v>5</v>
      </c>
      <c r="T78" s="239">
        <v>0</v>
      </c>
      <c r="U78" s="239">
        <v>1</v>
      </c>
      <c r="V78" s="239">
        <v>98</v>
      </c>
      <c r="W78" s="239">
        <v>16</v>
      </c>
      <c r="X78" s="239">
        <v>2</v>
      </c>
      <c r="Y78" s="239">
        <v>1</v>
      </c>
      <c r="Z78" s="239">
        <v>1</v>
      </c>
      <c r="AB78" s="239">
        <v>1</v>
      </c>
      <c r="AC78" s="239">
        <v>98</v>
      </c>
      <c r="AD78" s="239" t="s">
        <v>1869</v>
      </c>
      <c r="AE78" s="239" t="s">
        <v>4399</v>
      </c>
      <c r="AF78" s="239" t="s">
        <v>4400</v>
      </c>
      <c r="AG78" s="239">
        <v>4</v>
      </c>
      <c r="AH78" s="239">
        <v>2</v>
      </c>
      <c r="AI78" s="239">
        <v>3</v>
      </c>
      <c r="AJ78" s="239">
        <v>2</v>
      </c>
      <c r="AK78" s="239">
        <v>21</v>
      </c>
      <c r="AL78" s="239">
        <v>33</v>
      </c>
      <c r="AM78" s="239" t="s">
        <v>374</v>
      </c>
      <c r="AN78" s="239">
        <v>5</v>
      </c>
      <c r="AO78" s="239">
        <v>1</v>
      </c>
      <c r="AS78" s="239">
        <v>7</v>
      </c>
      <c r="AT78" s="239">
        <v>98</v>
      </c>
      <c r="AU78" s="239">
        <v>55</v>
      </c>
      <c r="AV78" s="239">
        <v>11</v>
      </c>
      <c r="AW78" s="239">
        <v>21</v>
      </c>
      <c r="CT78" s="239">
        <v>425477</v>
      </c>
      <c r="CU78" s="239">
        <v>4961640</v>
      </c>
      <c r="CV78" s="239">
        <v>44.804274200000002</v>
      </c>
      <c r="CW78" s="239">
        <v>-93.942342600000003</v>
      </c>
      <c r="CX78" s="239" t="s">
        <v>379</v>
      </c>
      <c r="CY78" s="239" t="s">
        <v>4401</v>
      </c>
    </row>
    <row r="79" spans="1:103" x14ac:dyDescent="0.25">
      <c r="A79" s="239">
        <v>675861</v>
      </c>
      <c r="B79" s="239">
        <v>8</v>
      </c>
      <c r="C79" s="239">
        <v>183</v>
      </c>
      <c r="D79" s="239">
        <v>6.0000000000000001E-3</v>
      </c>
      <c r="E79" s="239">
        <v>10</v>
      </c>
      <c r="G79" s="239" t="s">
        <v>4347</v>
      </c>
      <c r="H79" s="239" t="s">
        <v>374</v>
      </c>
      <c r="I79" s="239">
        <v>25</v>
      </c>
      <c r="K79" s="239">
        <v>19001279</v>
      </c>
      <c r="M79" s="239">
        <v>1</v>
      </c>
      <c r="N79" s="239">
        <v>14</v>
      </c>
      <c r="O79" s="239">
        <v>2019</v>
      </c>
      <c r="P79" s="239" t="s">
        <v>381</v>
      </c>
      <c r="Q79" s="239">
        <v>7</v>
      </c>
      <c r="R79" s="239" t="s">
        <v>512</v>
      </c>
      <c r="S79" s="239">
        <v>5</v>
      </c>
      <c r="T79" s="239">
        <v>0</v>
      </c>
      <c r="U79" s="239">
        <v>1</v>
      </c>
      <c r="W79" s="239">
        <v>16</v>
      </c>
      <c r="X79" s="239">
        <v>2</v>
      </c>
      <c r="Y79" s="239">
        <v>2</v>
      </c>
      <c r="Z79" s="239">
        <v>2</v>
      </c>
      <c r="AB79" s="239">
        <v>1</v>
      </c>
      <c r="AC79" s="239">
        <v>98</v>
      </c>
      <c r="AD79" s="239" t="s">
        <v>4402</v>
      </c>
      <c r="AF79" s="239" t="s">
        <v>4403</v>
      </c>
      <c r="AG79" s="239">
        <v>4</v>
      </c>
      <c r="AH79" s="239">
        <v>2</v>
      </c>
      <c r="AI79" s="239">
        <v>3</v>
      </c>
      <c r="AJ79" s="239">
        <v>1</v>
      </c>
      <c r="AK79" s="239">
        <v>21</v>
      </c>
      <c r="AL79" s="239">
        <v>44</v>
      </c>
      <c r="AM79" s="239" t="s">
        <v>374</v>
      </c>
      <c r="AN79" s="239">
        <v>5</v>
      </c>
      <c r="AO79" s="239">
        <v>1</v>
      </c>
      <c r="AS79" s="239">
        <v>12</v>
      </c>
      <c r="AT79" s="239">
        <v>9</v>
      </c>
      <c r="AU79" s="239">
        <v>55</v>
      </c>
      <c r="AV79" s="239">
        <v>11</v>
      </c>
      <c r="AW79" s="239">
        <v>21</v>
      </c>
      <c r="CT79" s="239">
        <v>423342.79921069398</v>
      </c>
      <c r="CU79" s="239">
        <v>4968097.9389727097</v>
      </c>
      <c r="CV79" s="239">
        <v>44.862175649999998</v>
      </c>
      <c r="CW79" s="239">
        <v>-93.97029465</v>
      </c>
      <c r="CX79" s="239" t="s">
        <v>379</v>
      </c>
      <c r="CY79" s="239" t="s">
        <v>4404</v>
      </c>
    </row>
    <row r="80" spans="1:103" x14ac:dyDescent="0.25">
      <c r="A80" s="239">
        <v>509123</v>
      </c>
      <c r="B80" s="239">
        <v>22</v>
      </c>
      <c r="C80" s="239">
        <v>1537</v>
      </c>
      <c r="D80" s="239">
        <v>2E-3</v>
      </c>
      <c r="E80" s="239">
        <v>10</v>
      </c>
      <c r="G80" s="239" t="s">
        <v>4347</v>
      </c>
      <c r="H80" s="239" t="s">
        <v>374</v>
      </c>
      <c r="I80" s="239">
        <v>25</v>
      </c>
      <c r="K80" s="239">
        <v>17033785</v>
      </c>
      <c r="M80" s="239">
        <v>10</v>
      </c>
      <c r="N80" s="239">
        <v>16</v>
      </c>
      <c r="O80" s="239">
        <v>2017</v>
      </c>
      <c r="P80" s="239" t="s">
        <v>381</v>
      </c>
      <c r="Q80" s="239">
        <v>11</v>
      </c>
      <c r="R80" s="239" t="s">
        <v>393</v>
      </c>
      <c r="S80" s="239">
        <v>3</v>
      </c>
      <c r="T80" s="239">
        <v>0</v>
      </c>
      <c r="U80" s="239">
        <v>1</v>
      </c>
      <c r="W80" s="239">
        <v>32</v>
      </c>
      <c r="X80" s="239">
        <v>4</v>
      </c>
      <c r="Y80" s="239">
        <v>1</v>
      </c>
      <c r="Z80" s="239">
        <v>1</v>
      </c>
      <c r="AB80" s="239">
        <v>1</v>
      </c>
      <c r="AC80" s="239">
        <v>98</v>
      </c>
      <c r="AD80" s="239" t="s">
        <v>4405</v>
      </c>
      <c r="AF80" s="239" t="s">
        <v>4406</v>
      </c>
      <c r="AG80" s="239">
        <v>3</v>
      </c>
      <c r="AH80" s="239">
        <v>2</v>
      </c>
      <c r="AI80" s="239">
        <v>2</v>
      </c>
      <c r="AJ80" s="239">
        <v>3</v>
      </c>
      <c r="AK80" s="239">
        <v>21</v>
      </c>
      <c r="AL80" s="239">
        <v>20</v>
      </c>
      <c r="AM80" s="239" t="s">
        <v>374</v>
      </c>
      <c r="AN80" s="239">
        <v>5</v>
      </c>
      <c r="AO80" s="239">
        <v>74</v>
      </c>
      <c r="AS80" s="239">
        <v>12</v>
      </c>
      <c r="AT80" s="239">
        <v>98</v>
      </c>
      <c r="AU80" s="239">
        <v>55</v>
      </c>
      <c r="AV80" s="239">
        <v>13</v>
      </c>
      <c r="AW80" s="239">
        <v>21</v>
      </c>
      <c r="CT80" s="239">
        <v>424764.803958387</v>
      </c>
      <c r="CU80" s="239">
        <v>4963234.6471951399</v>
      </c>
      <c r="CV80" s="239">
        <v>44.818552969999999</v>
      </c>
      <c r="CW80" s="239">
        <v>-93.951577150000006</v>
      </c>
      <c r="CX80" s="239" t="s">
        <v>379</v>
      </c>
      <c r="CY80" s="239" t="s">
        <v>4407</v>
      </c>
    </row>
    <row r="81" spans="1:103" x14ac:dyDescent="0.25">
      <c r="A81" s="239">
        <v>659257</v>
      </c>
      <c r="B81" s="239">
        <v>22</v>
      </c>
      <c r="C81" s="239">
        <v>5923</v>
      </c>
      <c r="D81" s="239">
        <v>5.0000000000000001E-3</v>
      </c>
      <c r="E81" s="239">
        <v>10</v>
      </c>
      <c r="G81" s="239" t="s">
        <v>1728</v>
      </c>
      <c r="H81" s="239" t="s">
        <v>374</v>
      </c>
      <c r="I81" s="239">
        <v>25</v>
      </c>
      <c r="K81" s="239">
        <v>18035216</v>
      </c>
      <c r="M81" s="239">
        <v>11</v>
      </c>
      <c r="N81" s="239">
        <v>11</v>
      </c>
      <c r="O81" s="239">
        <v>2018</v>
      </c>
      <c r="P81" s="239" t="s">
        <v>389</v>
      </c>
      <c r="Q81" s="239">
        <v>17</v>
      </c>
      <c r="S81" s="239">
        <v>5</v>
      </c>
      <c r="T81" s="239">
        <v>0</v>
      </c>
      <c r="U81" s="239">
        <v>2</v>
      </c>
      <c r="V81" s="239">
        <v>10</v>
      </c>
      <c r="W81" s="239">
        <v>10</v>
      </c>
      <c r="X81" s="239">
        <v>10</v>
      </c>
      <c r="Y81" s="239">
        <v>4</v>
      </c>
      <c r="Z81" s="239">
        <v>4</v>
      </c>
      <c r="AB81" s="239">
        <v>1</v>
      </c>
      <c r="AC81" s="239">
        <v>98</v>
      </c>
      <c r="AD81" s="239" t="s">
        <v>4408</v>
      </c>
      <c r="AE81" s="239" t="s">
        <v>968</v>
      </c>
      <c r="AF81" s="239" t="s">
        <v>4409</v>
      </c>
      <c r="AG81" s="239">
        <v>5</v>
      </c>
      <c r="AH81" s="239">
        <v>2</v>
      </c>
      <c r="AI81" s="239">
        <v>2</v>
      </c>
      <c r="AJ81" s="239">
        <v>4</v>
      </c>
      <c r="AK81" s="239">
        <v>21</v>
      </c>
      <c r="AL81" s="239">
        <v>64</v>
      </c>
      <c r="AM81" s="239" t="s">
        <v>374</v>
      </c>
      <c r="AN81" s="239">
        <v>5</v>
      </c>
      <c r="AO81" s="239">
        <v>1</v>
      </c>
      <c r="AS81" s="239">
        <v>12</v>
      </c>
      <c r="AT81" s="239">
        <v>9</v>
      </c>
      <c r="AU81" s="239">
        <v>55</v>
      </c>
      <c r="AV81" s="239">
        <v>11</v>
      </c>
      <c r="AW81" s="239">
        <v>21</v>
      </c>
      <c r="AX81" s="239">
        <v>2</v>
      </c>
      <c r="AY81" s="239">
        <v>2</v>
      </c>
      <c r="AZ81" s="239">
        <v>1</v>
      </c>
      <c r="BA81" s="239">
        <v>21</v>
      </c>
      <c r="BB81" s="239">
        <v>40</v>
      </c>
      <c r="BC81" s="239" t="s">
        <v>384</v>
      </c>
      <c r="BD81" s="239">
        <v>5</v>
      </c>
      <c r="BE81" s="239">
        <v>2</v>
      </c>
      <c r="BI81" s="239">
        <v>12</v>
      </c>
      <c r="BJ81" s="239">
        <v>23</v>
      </c>
      <c r="BK81" s="239">
        <v>55</v>
      </c>
      <c r="BL81" s="239">
        <v>11</v>
      </c>
      <c r="BM81" s="239">
        <v>21</v>
      </c>
      <c r="CT81" s="239">
        <v>426448.30081191298</v>
      </c>
      <c r="CU81" s="239">
        <v>4958402.0047588404</v>
      </c>
      <c r="CV81" s="239">
        <v>44.77522948</v>
      </c>
      <c r="CW81" s="239">
        <v>-93.929588350000003</v>
      </c>
      <c r="CX81" s="239" t="s">
        <v>379</v>
      </c>
      <c r="CY81" s="239" t="s">
        <v>4410</v>
      </c>
    </row>
    <row r="82" spans="1:103" x14ac:dyDescent="0.25">
      <c r="A82" s="239">
        <v>864155</v>
      </c>
      <c r="B82" s="239">
        <v>22</v>
      </c>
      <c r="C82" s="239">
        <v>5923</v>
      </c>
      <c r="D82" s="239">
        <v>5.0000000000000001E-3</v>
      </c>
      <c r="E82" s="239">
        <v>10</v>
      </c>
      <c r="G82" s="239" t="s">
        <v>1728</v>
      </c>
      <c r="H82" s="239" t="s">
        <v>374</v>
      </c>
      <c r="I82" s="239">
        <v>25</v>
      </c>
      <c r="K82" s="239">
        <v>20034445</v>
      </c>
      <c r="L82" s="239">
        <v>203230033</v>
      </c>
      <c r="M82" s="239">
        <v>11</v>
      </c>
      <c r="N82" s="239">
        <v>18</v>
      </c>
      <c r="O82" s="239">
        <v>2020</v>
      </c>
      <c r="P82" s="239" t="s">
        <v>375</v>
      </c>
      <c r="Q82" s="239">
        <v>13</v>
      </c>
      <c r="R82" s="239" t="s">
        <v>207</v>
      </c>
      <c r="S82" s="239">
        <v>4</v>
      </c>
      <c r="T82" s="239">
        <v>0</v>
      </c>
      <c r="U82" s="239">
        <v>3</v>
      </c>
      <c r="V82" s="239">
        <v>10</v>
      </c>
      <c r="W82" s="239">
        <v>10</v>
      </c>
      <c r="X82" s="239">
        <v>7</v>
      </c>
      <c r="Y82" s="239">
        <v>1</v>
      </c>
      <c r="Z82" s="239">
        <v>1</v>
      </c>
      <c r="AB82" s="239">
        <v>1</v>
      </c>
      <c r="AC82" s="239">
        <v>6</v>
      </c>
      <c r="AD82" s="239" t="s">
        <v>4408</v>
      </c>
      <c r="AF82" s="239" t="s">
        <v>4409</v>
      </c>
      <c r="AG82" s="239">
        <v>5</v>
      </c>
      <c r="AH82" s="239">
        <v>2</v>
      </c>
      <c r="AI82" s="239">
        <v>2</v>
      </c>
      <c r="AJ82" s="239">
        <v>2</v>
      </c>
      <c r="AK82" s="239">
        <v>34</v>
      </c>
      <c r="AL82" s="239">
        <v>53</v>
      </c>
      <c r="AM82" s="239" t="s">
        <v>384</v>
      </c>
      <c r="AN82" s="239">
        <v>5</v>
      </c>
      <c r="AO82" s="239">
        <v>1</v>
      </c>
      <c r="AS82" s="239">
        <v>11</v>
      </c>
      <c r="AT82" s="239">
        <v>98</v>
      </c>
      <c r="AU82" s="239">
        <v>30</v>
      </c>
      <c r="AV82" s="239">
        <v>12</v>
      </c>
      <c r="AW82" s="239">
        <v>21</v>
      </c>
      <c r="AX82" s="239">
        <v>2</v>
      </c>
      <c r="AY82" s="239">
        <v>2</v>
      </c>
      <c r="AZ82" s="239">
        <v>2</v>
      </c>
      <c r="BA82" s="239">
        <v>21</v>
      </c>
      <c r="BB82" s="239">
        <v>73</v>
      </c>
      <c r="BC82" s="239" t="s">
        <v>384</v>
      </c>
      <c r="BD82" s="239">
        <v>5</v>
      </c>
      <c r="BE82" s="239">
        <v>71</v>
      </c>
      <c r="BI82" s="239">
        <v>11</v>
      </c>
      <c r="BJ82" s="239">
        <v>98</v>
      </c>
      <c r="BK82" s="239">
        <v>30</v>
      </c>
      <c r="BL82" s="239">
        <v>12</v>
      </c>
      <c r="BM82" s="239">
        <v>21</v>
      </c>
      <c r="BN82" s="239">
        <v>4</v>
      </c>
      <c r="BO82" s="239">
        <v>90</v>
      </c>
      <c r="BP82" s="239">
        <v>2</v>
      </c>
      <c r="BQ82" s="239">
        <v>34</v>
      </c>
      <c r="BR82" s="239">
        <v>45</v>
      </c>
      <c r="BS82" s="239" t="s">
        <v>374</v>
      </c>
      <c r="BT82" s="239">
        <v>5</v>
      </c>
      <c r="BU82" s="239">
        <v>1</v>
      </c>
      <c r="BY82" s="239">
        <v>11</v>
      </c>
      <c r="BZ82" s="239">
        <v>98</v>
      </c>
      <c r="CA82" s="239">
        <v>30</v>
      </c>
      <c r="CB82" s="239">
        <v>12</v>
      </c>
      <c r="CC82" s="239">
        <v>21</v>
      </c>
      <c r="CT82" s="239">
        <v>426454.43650431797</v>
      </c>
      <c r="CU82" s="239">
        <v>4958395.93751771</v>
      </c>
      <c r="CV82" s="239">
        <v>44.775175500000003</v>
      </c>
      <c r="CW82" s="239">
        <v>-93.929509940000003</v>
      </c>
      <c r="CX82" s="239" t="s">
        <v>379</v>
      </c>
      <c r="CY82" s="239" t="s">
        <v>4411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BD704-7C08-44DB-8CCE-0C2A15653AAB}">
  <sheetPr filterMode="1">
    <tabColor theme="2" tint="-0.499984740745262"/>
  </sheetPr>
  <dimension ref="A1:CY295"/>
  <sheetViews>
    <sheetView workbookViewId="0">
      <selection activeCell="U22" sqref="U22"/>
    </sheetView>
  </sheetViews>
  <sheetFormatPr defaultRowHeight="15" x14ac:dyDescent="0.25"/>
  <cols>
    <col min="1" max="16384" width="9.140625" style="239"/>
  </cols>
  <sheetData>
    <row r="1" spans="1:103" x14ac:dyDescent="0.25">
      <c r="A1" s="239" t="s">
        <v>270</v>
      </c>
      <c r="B1" s="239" t="s">
        <v>271</v>
      </c>
      <c r="C1" s="239" t="s">
        <v>272</v>
      </c>
      <c r="D1" s="239" t="s">
        <v>273</v>
      </c>
      <c r="E1" s="239" t="s">
        <v>274</v>
      </c>
      <c r="F1" s="239" t="s">
        <v>275</v>
      </c>
      <c r="G1" s="239" t="s">
        <v>276</v>
      </c>
      <c r="H1" s="239" t="s">
        <v>277</v>
      </c>
      <c r="I1" s="239" t="s">
        <v>278</v>
      </c>
      <c r="J1" s="239" t="s">
        <v>279</v>
      </c>
      <c r="K1" s="239" t="s">
        <v>280</v>
      </c>
      <c r="L1" s="239" t="s">
        <v>281</v>
      </c>
      <c r="M1" s="239" t="s">
        <v>282</v>
      </c>
      <c r="N1" s="239" t="s">
        <v>283</v>
      </c>
      <c r="O1" s="239" t="s">
        <v>284</v>
      </c>
      <c r="P1" s="239" t="s">
        <v>285</v>
      </c>
      <c r="Q1" s="239" t="s">
        <v>286</v>
      </c>
      <c r="R1" s="239" t="s">
        <v>287</v>
      </c>
      <c r="S1" s="239" t="s">
        <v>288</v>
      </c>
      <c r="T1" s="239" t="s">
        <v>289</v>
      </c>
      <c r="U1" s="239" t="s">
        <v>290</v>
      </c>
      <c r="V1" s="239" t="s">
        <v>291</v>
      </c>
      <c r="W1" s="239" t="s">
        <v>292</v>
      </c>
      <c r="X1" s="239" t="s">
        <v>293</v>
      </c>
      <c r="Y1" s="239" t="s">
        <v>294</v>
      </c>
      <c r="Z1" s="239" t="s">
        <v>295</v>
      </c>
      <c r="AA1" s="239" t="s">
        <v>296</v>
      </c>
      <c r="AB1" s="239" t="s">
        <v>297</v>
      </c>
      <c r="AC1" s="239" t="s">
        <v>298</v>
      </c>
      <c r="AD1" s="239" t="s">
        <v>299</v>
      </c>
      <c r="AE1" s="239" t="s">
        <v>300</v>
      </c>
      <c r="AF1" s="239" t="s">
        <v>301</v>
      </c>
      <c r="AG1" s="239" t="s">
        <v>302</v>
      </c>
      <c r="AH1" s="239" t="s">
        <v>303</v>
      </c>
      <c r="AI1" s="239" t="s">
        <v>304</v>
      </c>
      <c r="AJ1" s="239" t="s">
        <v>305</v>
      </c>
      <c r="AK1" s="239" t="s">
        <v>306</v>
      </c>
      <c r="AL1" s="239" t="s">
        <v>307</v>
      </c>
      <c r="AM1" s="239" t="s">
        <v>308</v>
      </c>
      <c r="AN1" s="239" t="s">
        <v>309</v>
      </c>
      <c r="AO1" s="239" t="s">
        <v>310</v>
      </c>
      <c r="AP1" s="239" t="s">
        <v>311</v>
      </c>
      <c r="AQ1" s="239" t="s">
        <v>312</v>
      </c>
      <c r="AR1" s="239" t="s">
        <v>313</v>
      </c>
      <c r="AS1" s="239" t="s">
        <v>314</v>
      </c>
      <c r="AT1" s="239" t="s">
        <v>315</v>
      </c>
      <c r="AU1" s="239" t="s">
        <v>316</v>
      </c>
      <c r="AV1" s="239" t="s">
        <v>317</v>
      </c>
      <c r="AW1" s="239" t="s">
        <v>318</v>
      </c>
      <c r="AX1" s="239" t="s">
        <v>319</v>
      </c>
      <c r="AY1" s="239" t="s">
        <v>320</v>
      </c>
      <c r="AZ1" s="239" t="s">
        <v>321</v>
      </c>
      <c r="BA1" s="239" t="s">
        <v>322</v>
      </c>
      <c r="BB1" s="239" t="s">
        <v>323</v>
      </c>
      <c r="BC1" s="239" t="s">
        <v>324</v>
      </c>
      <c r="BD1" s="239" t="s">
        <v>325</v>
      </c>
      <c r="BE1" s="239" t="s">
        <v>326</v>
      </c>
      <c r="BF1" s="239" t="s">
        <v>327</v>
      </c>
      <c r="BG1" s="239" t="s">
        <v>328</v>
      </c>
      <c r="BH1" s="239" t="s">
        <v>329</v>
      </c>
      <c r="BI1" s="239" t="s">
        <v>330</v>
      </c>
      <c r="BJ1" s="239" t="s">
        <v>331</v>
      </c>
      <c r="BK1" s="239" t="s">
        <v>332</v>
      </c>
      <c r="BL1" s="239" t="s">
        <v>333</v>
      </c>
      <c r="BM1" s="239" t="s">
        <v>334</v>
      </c>
      <c r="BN1" s="239" t="s">
        <v>335</v>
      </c>
      <c r="BO1" s="239" t="s">
        <v>336</v>
      </c>
      <c r="BP1" s="239" t="s">
        <v>337</v>
      </c>
      <c r="BQ1" s="239" t="s">
        <v>338</v>
      </c>
      <c r="BR1" s="239" t="s">
        <v>339</v>
      </c>
      <c r="BS1" s="239" t="s">
        <v>340</v>
      </c>
      <c r="BT1" s="239" t="s">
        <v>341</v>
      </c>
      <c r="BU1" s="239" t="s">
        <v>342</v>
      </c>
      <c r="BV1" s="239" t="s">
        <v>343</v>
      </c>
      <c r="BW1" s="239" t="s">
        <v>344</v>
      </c>
      <c r="BX1" s="239" t="s">
        <v>345</v>
      </c>
      <c r="BY1" s="239" t="s">
        <v>346</v>
      </c>
      <c r="BZ1" s="239" t="s">
        <v>347</v>
      </c>
      <c r="CA1" s="239" t="s">
        <v>348</v>
      </c>
      <c r="CB1" s="239" t="s">
        <v>349</v>
      </c>
      <c r="CC1" s="239" t="s">
        <v>350</v>
      </c>
      <c r="CD1" s="239" t="s">
        <v>351</v>
      </c>
      <c r="CE1" s="239" t="s">
        <v>352</v>
      </c>
      <c r="CF1" s="239" t="s">
        <v>353</v>
      </c>
      <c r="CG1" s="239" t="s">
        <v>354</v>
      </c>
      <c r="CH1" s="239" t="s">
        <v>355</v>
      </c>
      <c r="CI1" s="239" t="s">
        <v>356</v>
      </c>
      <c r="CJ1" s="239" t="s">
        <v>357</v>
      </c>
      <c r="CK1" s="239" t="s">
        <v>358</v>
      </c>
      <c r="CL1" s="239" t="s">
        <v>359</v>
      </c>
      <c r="CM1" s="239" t="s">
        <v>360</v>
      </c>
      <c r="CN1" s="239" t="s">
        <v>361</v>
      </c>
      <c r="CO1" s="239" t="s">
        <v>362</v>
      </c>
      <c r="CP1" s="239" t="s">
        <v>363</v>
      </c>
      <c r="CQ1" s="239" t="s">
        <v>364</v>
      </c>
      <c r="CR1" s="239" t="s">
        <v>365</v>
      </c>
      <c r="CS1" s="239" t="s">
        <v>366</v>
      </c>
      <c r="CT1" s="239" t="s">
        <v>367</v>
      </c>
      <c r="CU1" s="239" t="s">
        <v>368</v>
      </c>
      <c r="CV1" s="239" t="s">
        <v>369</v>
      </c>
      <c r="CW1" s="239" t="s">
        <v>370</v>
      </c>
      <c r="CX1" s="239" t="s">
        <v>371</v>
      </c>
      <c r="CY1" s="239" t="s">
        <v>372</v>
      </c>
    </row>
    <row r="2" spans="1:103" x14ac:dyDescent="0.25">
      <c r="A2" s="239">
        <v>475138</v>
      </c>
      <c r="B2" s="239">
        <v>3</v>
      </c>
      <c r="C2" s="239">
        <v>5</v>
      </c>
      <c r="D2" s="239">
        <v>23.68</v>
      </c>
      <c r="E2" s="239">
        <v>10</v>
      </c>
      <c r="G2" s="239" t="s">
        <v>1728</v>
      </c>
      <c r="H2" s="239" t="s">
        <v>374</v>
      </c>
      <c r="I2" s="239">
        <v>25</v>
      </c>
      <c r="K2" s="239">
        <v>17022549</v>
      </c>
      <c r="M2" s="239">
        <v>7</v>
      </c>
      <c r="N2" s="239">
        <v>7</v>
      </c>
      <c r="O2" s="239">
        <v>2017</v>
      </c>
      <c r="P2" s="239" t="s">
        <v>383</v>
      </c>
      <c r="Q2" s="239">
        <v>9</v>
      </c>
      <c r="R2" s="239" t="s">
        <v>207</v>
      </c>
      <c r="S2" s="239">
        <v>5</v>
      </c>
      <c r="T2" s="239">
        <v>0</v>
      </c>
      <c r="U2" s="239">
        <v>2</v>
      </c>
      <c r="V2" s="239">
        <v>5</v>
      </c>
      <c r="W2" s="239">
        <v>10</v>
      </c>
      <c r="X2" s="239">
        <v>3</v>
      </c>
      <c r="Y2" s="239">
        <v>1</v>
      </c>
      <c r="Z2" s="239">
        <v>1</v>
      </c>
      <c r="AB2" s="239">
        <v>1</v>
      </c>
      <c r="AC2" s="239">
        <v>98</v>
      </c>
      <c r="AD2" s="239">
        <v>5</v>
      </c>
      <c r="AF2" s="239" t="s">
        <v>4289</v>
      </c>
      <c r="AG2" s="239">
        <v>10</v>
      </c>
      <c r="AH2" s="239">
        <v>2</v>
      </c>
      <c r="AI2" s="239">
        <v>3</v>
      </c>
      <c r="AJ2" s="239">
        <v>2</v>
      </c>
      <c r="AK2" s="239">
        <v>21</v>
      </c>
      <c r="AL2" s="239">
        <v>16</v>
      </c>
      <c r="AM2" s="239" t="s">
        <v>384</v>
      </c>
      <c r="AN2" s="239">
        <v>5</v>
      </c>
      <c r="AO2" s="239">
        <v>2</v>
      </c>
      <c r="AS2" s="239">
        <v>12</v>
      </c>
      <c r="AT2" s="239">
        <v>23</v>
      </c>
      <c r="AU2" s="239">
        <v>55</v>
      </c>
      <c r="AV2" s="239">
        <v>11</v>
      </c>
      <c r="AW2" s="239">
        <v>21</v>
      </c>
      <c r="AX2" s="239">
        <v>2</v>
      </c>
      <c r="AY2" s="239">
        <v>90</v>
      </c>
      <c r="AZ2" s="239">
        <v>2</v>
      </c>
      <c r="BA2" s="239">
        <v>21</v>
      </c>
      <c r="BB2" s="239">
        <v>38</v>
      </c>
      <c r="BC2" s="239" t="s">
        <v>374</v>
      </c>
      <c r="BD2" s="239">
        <v>5</v>
      </c>
      <c r="BE2" s="239">
        <v>1</v>
      </c>
      <c r="BI2" s="239">
        <v>12</v>
      </c>
      <c r="BJ2" s="239">
        <v>23</v>
      </c>
      <c r="BK2" s="239">
        <v>55</v>
      </c>
      <c r="BL2" s="239">
        <v>11</v>
      </c>
      <c r="BM2" s="239">
        <v>21</v>
      </c>
      <c r="CT2" s="239">
        <v>426456.23832778801</v>
      </c>
      <c r="CU2" s="239">
        <v>4958401.4755911101</v>
      </c>
      <c r="CV2" s="239">
        <v>44.775225540000001</v>
      </c>
      <c r="CW2" s="239">
        <v>-93.929487969999997</v>
      </c>
      <c r="CX2" s="239" t="s">
        <v>379</v>
      </c>
      <c r="CY2" s="239" t="s">
        <v>4290</v>
      </c>
    </row>
    <row r="3" spans="1:103" x14ac:dyDescent="0.25">
      <c r="A3" s="239">
        <v>486600</v>
      </c>
      <c r="B3" s="239">
        <v>3</v>
      </c>
      <c r="C3" s="239">
        <v>5</v>
      </c>
      <c r="D3" s="239">
        <v>23.681000000000001</v>
      </c>
      <c r="E3" s="239">
        <v>10</v>
      </c>
      <c r="G3" s="239" t="s">
        <v>1728</v>
      </c>
      <c r="H3" s="239" t="s">
        <v>374</v>
      </c>
      <c r="I3" s="239">
        <v>25</v>
      </c>
      <c r="K3" s="239">
        <v>17023271</v>
      </c>
      <c r="M3" s="239">
        <v>7</v>
      </c>
      <c r="N3" s="239">
        <v>13</v>
      </c>
      <c r="O3" s="239">
        <v>2017</v>
      </c>
      <c r="P3" s="239" t="s">
        <v>416</v>
      </c>
      <c r="Q3" s="239">
        <v>10</v>
      </c>
      <c r="R3" s="239" t="s">
        <v>376</v>
      </c>
      <c r="S3" s="239">
        <v>5</v>
      </c>
      <c r="T3" s="239">
        <v>0</v>
      </c>
      <c r="U3" s="239">
        <v>2</v>
      </c>
      <c r="V3" s="239">
        <v>5</v>
      </c>
      <c r="W3" s="239">
        <v>10</v>
      </c>
      <c r="X3" s="239">
        <v>3</v>
      </c>
      <c r="Y3" s="239">
        <v>1</v>
      </c>
      <c r="Z3" s="239">
        <v>2</v>
      </c>
      <c r="AB3" s="239">
        <v>1</v>
      </c>
      <c r="AC3" s="239">
        <v>98</v>
      </c>
      <c r="AD3" s="239">
        <v>5</v>
      </c>
      <c r="AF3" s="239" t="s">
        <v>4289</v>
      </c>
      <c r="AG3" s="239">
        <v>10</v>
      </c>
      <c r="AH3" s="239">
        <v>2</v>
      </c>
      <c r="AI3" s="239">
        <v>3</v>
      </c>
      <c r="AJ3" s="239">
        <v>2</v>
      </c>
      <c r="AK3" s="239">
        <v>21</v>
      </c>
      <c r="AL3" s="239">
        <v>17</v>
      </c>
      <c r="AM3" s="239" t="s">
        <v>374</v>
      </c>
      <c r="AN3" s="239">
        <v>5</v>
      </c>
      <c r="AO3" s="239">
        <v>2</v>
      </c>
      <c r="AS3" s="239">
        <v>12</v>
      </c>
      <c r="AT3" s="239">
        <v>23</v>
      </c>
      <c r="AU3" s="239">
        <v>55</v>
      </c>
      <c r="AV3" s="239">
        <v>11</v>
      </c>
      <c r="AW3" s="239">
        <v>21</v>
      </c>
      <c r="AX3" s="239">
        <v>2</v>
      </c>
      <c r="AY3" s="239">
        <v>49</v>
      </c>
      <c r="AZ3" s="239">
        <v>4</v>
      </c>
      <c r="BA3" s="239">
        <v>21</v>
      </c>
      <c r="BB3" s="239">
        <v>36</v>
      </c>
      <c r="BC3" s="239" t="s">
        <v>374</v>
      </c>
      <c r="BD3" s="239">
        <v>5</v>
      </c>
      <c r="BE3" s="239">
        <v>1</v>
      </c>
      <c r="BI3" s="239">
        <v>12</v>
      </c>
      <c r="BJ3" s="239">
        <v>9</v>
      </c>
      <c r="BK3" s="239">
        <v>55</v>
      </c>
      <c r="BL3" s="239">
        <v>11</v>
      </c>
      <c r="BM3" s="239">
        <v>21</v>
      </c>
      <c r="CT3" s="239">
        <v>426457.56124710001</v>
      </c>
      <c r="CU3" s="239">
        <v>4958400.73516325</v>
      </c>
      <c r="CV3" s="239">
        <v>44.775219010000001</v>
      </c>
      <c r="CW3" s="239">
        <v>-93.929471140000004</v>
      </c>
      <c r="CX3" s="239" t="s">
        <v>379</v>
      </c>
      <c r="CY3" s="239" t="s">
        <v>4291</v>
      </c>
    </row>
    <row r="4" spans="1:103" x14ac:dyDescent="0.25">
      <c r="A4" s="239">
        <v>512481</v>
      </c>
      <c r="B4" s="239">
        <v>3</v>
      </c>
      <c r="C4" s="239">
        <v>5</v>
      </c>
      <c r="D4" s="239">
        <v>24.890999999999998</v>
      </c>
      <c r="E4" s="239">
        <v>10</v>
      </c>
      <c r="G4" s="239" t="s">
        <v>1728</v>
      </c>
      <c r="H4" s="239" t="s">
        <v>374</v>
      </c>
      <c r="I4" s="239">
        <v>25</v>
      </c>
      <c r="K4" s="239">
        <v>17035220</v>
      </c>
      <c r="M4" s="239">
        <v>10</v>
      </c>
      <c r="N4" s="239">
        <v>29</v>
      </c>
      <c r="O4" s="239">
        <v>2017</v>
      </c>
      <c r="P4" s="239" t="s">
        <v>389</v>
      </c>
      <c r="Q4" s="239">
        <v>7</v>
      </c>
      <c r="S4" s="239">
        <v>5</v>
      </c>
      <c r="T4" s="239">
        <v>0</v>
      </c>
      <c r="U4" s="239">
        <v>1</v>
      </c>
      <c r="W4" s="239">
        <v>16</v>
      </c>
      <c r="X4" s="239">
        <v>2</v>
      </c>
      <c r="Y4" s="239">
        <v>6</v>
      </c>
      <c r="Z4" s="239">
        <v>2</v>
      </c>
      <c r="AB4" s="239">
        <v>1</v>
      </c>
      <c r="AC4" s="239">
        <v>98</v>
      </c>
      <c r="AD4" s="239">
        <v>5</v>
      </c>
      <c r="AF4" s="239" t="s">
        <v>4289</v>
      </c>
      <c r="AG4" s="239">
        <v>4</v>
      </c>
      <c r="AH4" s="239">
        <v>2</v>
      </c>
      <c r="AI4" s="239">
        <v>4</v>
      </c>
      <c r="AJ4" s="239">
        <v>4</v>
      </c>
      <c r="AK4" s="239">
        <v>21</v>
      </c>
      <c r="AL4" s="239">
        <v>46</v>
      </c>
      <c r="AM4" s="239" t="s">
        <v>374</v>
      </c>
      <c r="AN4" s="239">
        <v>5</v>
      </c>
      <c r="AO4" s="239">
        <v>1</v>
      </c>
      <c r="AS4" s="239">
        <v>12</v>
      </c>
      <c r="AT4" s="239">
        <v>9</v>
      </c>
      <c r="AU4" s="239">
        <v>55</v>
      </c>
      <c r="AV4" s="239">
        <v>11</v>
      </c>
      <c r="AW4" s="239">
        <v>21</v>
      </c>
      <c r="CT4" s="239">
        <v>427617.36460837303</v>
      </c>
      <c r="CU4" s="239">
        <v>4959959.4410074102</v>
      </c>
      <c r="CV4" s="239">
        <v>44.789367460000001</v>
      </c>
      <c r="CW4" s="239">
        <v>-93.915036380000004</v>
      </c>
      <c r="CX4" s="239" t="s">
        <v>379</v>
      </c>
      <c r="CY4" s="239" t="s">
        <v>4412</v>
      </c>
    </row>
    <row r="5" spans="1:103" x14ac:dyDescent="0.25">
      <c r="A5" s="239">
        <v>493910</v>
      </c>
      <c r="B5" s="239">
        <v>3</v>
      </c>
      <c r="C5" s="239">
        <v>5</v>
      </c>
      <c r="D5" s="239">
        <v>25.102</v>
      </c>
      <c r="E5" s="239">
        <v>10</v>
      </c>
      <c r="G5" s="239" t="s">
        <v>1155</v>
      </c>
      <c r="H5" s="239" t="s">
        <v>374</v>
      </c>
      <c r="I5" s="239">
        <v>25</v>
      </c>
      <c r="K5" s="239">
        <v>17026539</v>
      </c>
      <c r="M5" s="239">
        <v>8</v>
      </c>
      <c r="N5" s="239">
        <v>11</v>
      </c>
      <c r="O5" s="239">
        <v>2017</v>
      </c>
      <c r="P5" s="239" t="s">
        <v>383</v>
      </c>
      <c r="Q5" s="239">
        <v>6</v>
      </c>
      <c r="R5" s="239">
        <v>98</v>
      </c>
      <c r="S5" s="239">
        <v>5</v>
      </c>
      <c r="T5" s="239">
        <v>0</v>
      </c>
      <c r="U5" s="239">
        <v>1</v>
      </c>
      <c r="W5" s="239">
        <v>16</v>
      </c>
      <c r="X5" s="239">
        <v>2</v>
      </c>
      <c r="Y5" s="239">
        <v>7</v>
      </c>
      <c r="Z5" s="239">
        <v>6</v>
      </c>
      <c r="AA5" s="239">
        <v>3</v>
      </c>
      <c r="AB5" s="239">
        <v>2</v>
      </c>
      <c r="AC5" s="239">
        <v>98</v>
      </c>
      <c r="AD5" s="239">
        <v>5</v>
      </c>
      <c r="AF5" s="239" t="s">
        <v>4289</v>
      </c>
      <c r="AG5" s="239">
        <v>4</v>
      </c>
      <c r="AH5" s="239">
        <v>2</v>
      </c>
      <c r="AI5" s="239">
        <v>3</v>
      </c>
      <c r="AJ5" s="239">
        <v>3</v>
      </c>
      <c r="AK5" s="239">
        <v>21</v>
      </c>
      <c r="AL5" s="239">
        <v>56</v>
      </c>
      <c r="AM5" s="239" t="s">
        <v>374</v>
      </c>
      <c r="AN5" s="239">
        <v>5</v>
      </c>
      <c r="AO5" s="239">
        <v>1</v>
      </c>
      <c r="AS5" s="239">
        <v>12</v>
      </c>
      <c r="AT5" s="239">
        <v>98</v>
      </c>
      <c r="AU5" s="239">
        <v>55</v>
      </c>
      <c r="AV5" s="239">
        <v>11</v>
      </c>
      <c r="AW5" s="239">
        <v>21</v>
      </c>
      <c r="CT5" s="239">
        <v>427887.76903217298</v>
      </c>
      <c r="CU5" s="239">
        <v>4960163.7672378002</v>
      </c>
      <c r="CV5" s="239">
        <v>44.79123396</v>
      </c>
      <c r="CW5" s="239">
        <v>-93.91164741</v>
      </c>
      <c r="CX5" s="239" t="s">
        <v>379</v>
      </c>
      <c r="CY5" s="239" t="s">
        <v>4413</v>
      </c>
    </row>
    <row r="6" spans="1:103" x14ac:dyDescent="0.25">
      <c r="A6" s="239">
        <v>357316</v>
      </c>
      <c r="B6" s="239">
        <v>3</v>
      </c>
      <c r="C6" s="239">
        <v>5</v>
      </c>
      <c r="D6" s="239">
        <v>25.143999999999998</v>
      </c>
      <c r="E6" s="239">
        <v>10</v>
      </c>
      <c r="G6" s="239" t="s">
        <v>1728</v>
      </c>
      <c r="H6" s="239" t="s">
        <v>374</v>
      </c>
      <c r="I6" s="239">
        <v>25</v>
      </c>
      <c r="K6" s="239">
        <v>16019922</v>
      </c>
      <c r="M6" s="239">
        <v>6</v>
      </c>
      <c r="N6" s="239">
        <v>17</v>
      </c>
      <c r="O6" s="239">
        <v>2016</v>
      </c>
      <c r="P6" s="239" t="s">
        <v>383</v>
      </c>
      <c r="Q6" s="239">
        <v>3</v>
      </c>
      <c r="S6" s="239">
        <v>5</v>
      </c>
      <c r="T6" s="239">
        <v>0</v>
      </c>
      <c r="U6" s="239">
        <v>2</v>
      </c>
      <c r="V6" s="239">
        <v>12</v>
      </c>
      <c r="W6" s="239">
        <v>10</v>
      </c>
      <c r="X6" s="239">
        <v>16</v>
      </c>
      <c r="Y6" s="239">
        <v>1</v>
      </c>
      <c r="Z6" s="239">
        <v>1</v>
      </c>
      <c r="AB6" s="239">
        <v>1</v>
      </c>
      <c r="AC6" s="239">
        <v>98</v>
      </c>
      <c r="AD6" s="239">
        <v>5</v>
      </c>
      <c r="AF6" s="239" t="s">
        <v>4289</v>
      </c>
      <c r="AG6" s="239">
        <v>7</v>
      </c>
      <c r="AH6" s="239">
        <v>2</v>
      </c>
      <c r="AI6" s="239">
        <v>2</v>
      </c>
      <c r="AJ6" s="239">
        <v>3</v>
      </c>
      <c r="AK6" s="239">
        <v>21</v>
      </c>
      <c r="AL6" s="239">
        <v>16</v>
      </c>
      <c r="AM6" s="239" t="s">
        <v>384</v>
      </c>
      <c r="AN6" s="239">
        <v>5</v>
      </c>
      <c r="AO6" s="239">
        <v>1</v>
      </c>
      <c r="AS6" s="239">
        <v>12</v>
      </c>
      <c r="AT6" s="239">
        <v>9</v>
      </c>
      <c r="AU6" s="239">
        <v>55</v>
      </c>
      <c r="AV6" s="239">
        <v>11</v>
      </c>
      <c r="AW6" s="239">
        <v>21</v>
      </c>
      <c r="AX6" s="239">
        <v>2</v>
      </c>
      <c r="AY6" s="239">
        <v>2</v>
      </c>
      <c r="AZ6" s="239">
        <v>3</v>
      </c>
      <c r="BA6" s="239">
        <v>24</v>
      </c>
      <c r="BB6" s="239">
        <v>61</v>
      </c>
      <c r="BC6" s="239" t="s">
        <v>374</v>
      </c>
      <c r="BD6" s="239">
        <v>5</v>
      </c>
      <c r="BE6" s="239">
        <v>1</v>
      </c>
      <c r="BI6" s="239">
        <v>12</v>
      </c>
      <c r="BJ6" s="239">
        <v>9</v>
      </c>
      <c r="BK6" s="239">
        <v>55</v>
      </c>
      <c r="BL6" s="239">
        <v>11</v>
      </c>
      <c r="BM6" s="239">
        <v>21</v>
      </c>
      <c r="CT6" s="239">
        <v>427938.69952224998</v>
      </c>
      <c r="CU6" s="239">
        <v>4960210.7190534901</v>
      </c>
      <c r="CV6" s="239">
        <v>44.79166172</v>
      </c>
      <c r="CW6" s="239">
        <v>-93.911010270000006</v>
      </c>
      <c r="CX6" s="239" t="s">
        <v>379</v>
      </c>
      <c r="CY6" s="239" t="s">
        <v>4414</v>
      </c>
    </row>
    <row r="7" spans="1:103" x14ac:dyDescent="0.25">
      <c r="A7" s="239">
        <v>418585</v>
      </c>
      <c r="B7" s="239">
        <v>3</v>
      </c>
      <c r="C7" s="239">
        <v>5</v>
      </c>
      <c r="D7" s="239">
        <v>25.995999999999999</v>
      </c>
      <c r="E7" s="239">
        <v>10</v>
      </c>
      <c r="G7" s="239" t="s">
        <v>1728</v>
      </c>
      <c r="H7" s="239" t="s">
        <v>374</v>
      </c>
      <c r="I7" s="239">
        <v>25</v>
      </c>
      <c r="K7" s="239">
        <v>17002855</v>
      </c>
      <c r="M7" s="239">
        <v>1</v>
      </c>
      <c r="N7" s="239">
        <v>26</v>
      </c>
      <c r="O7" s="239">
        <v>2017</v>
      </c>
      <c r="P7" s="239" t="s">
        <v>416</v>
      </c>
      <c r="Q7" s="239">
        <v>7</v>
      </c>
      <c r="S7" s="239">
        <v>5</v>
      </c>
      <c r="T7" s="239">
        <v>0</v>
      </c>
      <c r="U7" s="239">
        <v>1</v>
      </c>
      <c r="W7" s="239">
        <v>16</v>
      </c>
      <c r="X7" s="239">
        <v>2</v>
      </c>
      <c r="Y7" s="239">
        <v>1</v>
      </c>
      <c r="Z7" s="239">
        <v>2</v>
      </c>
      <c r="AB7" s="239">
        <v>1</v>
      </c>
      <c r="AC7" s="239">
        <v>98</v>
      </c>
      <c r="AD7" s="239">
        <v>5</v>
      </c>
      <c r="AF7" s="239" t="s">
        <v>4289</v>
      </c>
      <c r="AG7" s="239">
        <v>4</v>
      </c>
      <c r="AH7" s="239">
        <v>2</v>
      </c>
      <c r="AI7" s="239">
        <v>4</v>
      </c>
      <c r="AJ7" s="239">
        <v>3</v>
      </c>
      <c r="AK7" s="239">
        <v>21</v>
      </c>
      <c r="AL7" s="239">
        <v>67</v>
      </c>
      <c r="AM7" s="239" t="s">
        <v>374</v>
      </c>
      <c r="AN7" s="239">
        <v>5</v>
      </c>
      <c r="AO7" s="239">
        <v>1</v>
      </c>
      <c r="AS7" s="239">
        <v>12</v>
      </c>
      <c r="AT7" s="239">
        <v>9</v>
      </c>
      <c r="AU7" s="239">
        <v>55</v>
      </c>
      <c r="AV7" s="239">
        <v>11</v>
      </c>
      <c r="AW7" s="239">
        <v>21</v>
      </c>
      <c r="CT7" s="239">
        <v>429034.58282911498</v>
      </c>
      <c r="CU7" s="239">
        <v>4961034.2140273601</v>
      </c>
      <c r="CV7" s="239">
        <v>44.79918378</v>
      </c>
      <c r="CW7" s="239">
        <v>-93.897272520000001</v>
      </c>
      <c r="CX7" s="239" t="s">
        <v>379</v>
      </c>
      <c r="CY7" s="239" t="s">
        <v>4415</v>
      </c>
    </row>
    <row r="8" spans="1:103" hidden="1" x14ac:dyDescent="0.25">
      <c r="A8" s="239">
        <v>491828</v>
      </c>
      <c r="B8" s="239">
        <v>3</v>
      </c>
      <c r="C8" s="239">
        <v>5</v>
      </c>
      <c r="D8" s="239">
        <v>26.106000000000002</v>
      </c>
      <c r="E8" s="239">
        <v>10</v>
      </c>
      <c r="G8" s="239" t="s">
        <v>1728</v>
      </c>
      <c r="H8" s="239" t="s">
        <v>374</v>
      </c>
      <c r="I8" s="239">
        <v>25</v>
      </c>
      <c r="K8" s="239">
        <v>17508591</v>
      </c>
      <c r="M8" s="239">
        <v>8</v>
      </c>
      <c r="N8" s="239">
        <v>3</v>
      </c>
      <c r="O8" s="239">
        <v>2017</v>
      </c>
      <c r="P8" s="239" t="s">
        <v>416</v>
      </c>
      <c r="Q8" s="239">
        <v>14</v>
      </c>
      <c r="R8" s="239" t="s">
        <v>393</v>
      </c>
      <c r="S8" s="239">
        <v>4</v>
      </c>
      <c r="T8" s="239">
        <v>0</v>
      </c>
      <c r="U8" s="239">
        <v>1</v>
      </c>
      <c r="W8" s="239">
        <v>69</v>
      </c>
      <c r="X8" s="239">
        <v>2</v>
      </c>
      <c r="Y8" s="239">
        <v>1</v>
      </c>
      <c r="Z8" s="239">
        <v>2</v>
      </c>
      <c r="AA8" s="239">
        <v>3</v>
      </c>
      <c r="AB8" s="239">
        <v>2</v>
      </c>
      <c r="AC8" s="239">
        <v>98</v>
      </c>
      <c r="AD8" s="239">
        <v>5</v>
      </c>
      <c r="AF8" s="239" t="s">
        <v>4289</v>
      </c>
      <c r="AG8" s="239">
        <v>3</v>
      </c>
      <c r="AH8" s="239">
        <v>2</v>
      </c>
      <c r="AI8" s="239">
        <v>3</v>
      </c>
      <c r="AJ8" s="239">
        <v>3</v>
      </c>
      <c r="AK8" s="239">
        <v>21</v>
      </c>
      <c r="AL8" s="239">
        <v>58</v>
      </c>
      <c r="AM8" s="239" t="s">
        <v>384</v>
      </c>
      <c r="AN8" s="239">
        <v>9</v>
      </c>
      <c r="AO8" s="239">
        <v>68</v>
      </c>
      <c r="AS8" s="239">
        <v>12</v>
      </c>
      <c r="AT8" s="239">
        <v>9</v>
      </c>
      <c r="AU8" s="239">
        <v>55</v>
      </c>
      <c r="AV8" s="239">
        <v>13</v>
      </c>
      <c r="AW8" s="239">
        <v>21</v>
      </c>
      <c r="CT8" s="239">
        <v>429180.43349420099</v>
      </c>
      <c r="CU8" s="239">
        <v>4961134.4594022501</v>
      </c>
      <c r="CV8" s="239">
        <v>44.800100579999999</v>
      </c>
      <c r="CW8" s="239">
        <v>-93.895442599999996</v>
      </c>
      <c r="CX8" s="239" t="s">
        <v>379</v>
      </c>
      <c r="CY8" s="239" t="s">
        <v>4416</v>
      </c>
    </row>
    <row r="9" spans="1:103" hidden="1" x14ac:dyDescent="0.25">
      <c r="A9" s="239">
        <v>818016</v>
      </c>
      <c r="B9" s="239">
        <v>3</v>
      </c>
      <c r="C9" s="239">
        <v>5</v>
      </c>
      <c r="D9" s="239">
        <v>26.433</v>
      </c>
      <c r="E9" s="239">
        <v>10</v>
      </c>
      <c r="G9" s="239" t="s">
        <v>1728</v>
      </c>
      <c r="H9" s="239" t="s">
        <v>374</v>
      </c>
      <c r="I9" s="239">
        <v>25</v>
      </c>
      <c r="K9" s="239">
        <v>20505365</v>
      </c>
      <c r="L9" s="239">
        <v>201870074</v>
      </c>
      <c r="M9" s="239">
        <v>7</v>
      </c>
      <c r="N9" s="239">
        <v>5</v>
      </c>
      <c r="O9" s="239">
        <v>2020</v>
      </c>
      <c r="P9" s="239" t="s">
        <v>389</v>
      </c>
      <c r="Q9" s="239">
        <v>18</v>
      </c>
      <c r="R9" s="239">
        <v>98</v>
      </c>
      <c r="S9" s="239">
        <v>3</v>
      </c>
      <c r="T9" s="239">
        <v>0</v>
      </c>
      <c r="U9" s="239">
        <v>1</v>
      </c>
      <c r="W9" s="239">
        <v>32</v>
      </c>
      <c r="X9" s="239">
        <v>4</v>
      </c>
      <c r="Y9" s="239">
        <v>1</v>
      </c>
      <c r="Z9" s="239">
        <v>1</v>
      </c>
      <c r="AB9" s="239">
        <v>1</v>
      </c>
      <c r="AC9" s="239">
        <v>98</v>
      </c>
      <c r="AD9" s="239" t="s">
        <v>2821</v>
      </c>
      <c r="AF9" s="239" t="s">
        <v>4289</v>
      </c>
      <c r="AG9" s="239">
        <v>3</v>
      </c>
      <c r="AH9" s="239">
        <v>2</v>
      </c>
      <c r="AI9" s="239">
        <v>4</v>
      </c>
      <c r="AJ9" s="239">
        <v>2</v>
      </c>
      <c r="AK9" s="239">
        <v>30</v>
      </c>
      <c r="AL9" s="239">
        <v>76</v>
      </c>
      <c r="AM9" s="239" t="s">
        <v>374</v>
      </c>
      <c r="AN9" s="239">
        <v>5</v>
      </c>
      <c r="AO9" s="239">
        <v>90</v>
      </c>
      <c r="AS9" s="239">
        <v>12</v>
      </c>
      <c r="AT9" s="239">
        <v>23</v>
      </c>
      <c r="AU9" s="239">
        <v>55</v>
      </c>
      <c r="AV9" s="239">
        <v>11</v>
      </c>
      <c r="AW9" s="239">
        <v>21</v>
      </c>
      <c r="CT9" s="239">
        <v>429506.40081280202</v>
      </c>
      <c r="CU9" s="239">
        <v>4961282.62636525</v>
      </c>
      <c r="CV9" s="239">
        <v>44.801466490000003</v>
      </c>
      <c r="CW9" s="239">
        <v>-93.891342100000003</v>
      </c>
      <c r="CX9" s="239" t="s">
        <v>379</v>
      </c>
      <c r="CY9" s="239" t="s">
        <v>4417</v>
      </c>
    </row>
    <row r="10" spans="1:103" hidden="1" x14ac:dyDescent="0.25">
      <c r="A10" s="239">
        <v>10777333</v>
      </c>
      <c r="B10" s="239">
        <v>3</v>
      </c>
      <c r="C10" s="239">
        <v>5</v>
      </c>
      <c r="D10" s="239">
        <v>26.433</v>
      </c>
      <c r="E10" s="239">
        <v>10</v>
      </c>
      <c r="G10" s="239" t="s">
        <v>4347</v>
      </c>
      <c r="H10" s="239" t="s">
        <v>374</v>
      </c>
      <c r="I10" s="239">
        <v>25</v>
      </c>
      <c r="K10" s="239">
        <v>12503573</v>
      </c>
      <c r="L10" s="239">
        <v>121220188</v>
      </c>
      <c r="M10" s="239">
        <v>4</v>
      </c>
      <c r="N10" s="239">
        <v>12</v>
      </c>
      <c r="O10" s="239">
        <v>2012</v>
      </c>
      <c r="P10" s="239" t="s">
        <v>416</v>
      </c>
      <c r="Q10" s="239">
        <v>18</v>
      </c>
      <c r="S10" s="239">
        <v>4</v>
      </c>
      <c r="T10" s="239">
        <v>0</v>
      </c>
      <c r="U10" s="239">
        <v>2</v>
      </c>
      <c r="V10" s="239">
        <v>1</v>
      </c>
      <c r="W10" s="239">
        <v>10</v>
      </c>
      <c r="X10" s="239">
        <v>4</v>
      </c>
      <c r="Y10" s="239">
        <v>1</v>
      </c>
      <c r="Z10" s="239">
        <v>2</v>
      </c>
      <c r="AB10" s="239">
        <v>1</v>
      </c>
      <c r="AC10" s="239">
        <v>98</v>
      </c>
      <c r="AD10" s="239" t="s">
        <v>4418</v>
      </c>
      <c r="AE10" s="239">
        <v>25</v>
      </c>
      <c r="AF10" s="239" t="s">
        <v>4289</v>
      </c>
      <c r="AG10" s="239">
        <v>7</v>
      </c>
      <c r="AH10" s="239">
        <v>2</v>
      </c>
      <c r="AI10" s="239">
        <v>1</v>
      </c>
      <c r="AJ10" s="239">
        <v>3</v>
      </c>
      <c r="AK10" s="239">
        <v>21</v>
      </c>
      <c r="AL10" s="239">
        <v>49</v>
      </c>
      <c r="AM10" s="239" t="s">
        <v>374</v>
      </c>
      <c r="AN10" s="239">
        <v>5</v>
      </c>
      <c r="AO10" s="239">
        <v>15</v>
      </c>
      <c r="AS10" s="239">
        <v>3</v>
      </c>
      <c r="AT10" s="239">
        <v>98</v>
      </c>
      <c r="AU10" s="239">
        <v>55</v>
      </c>
      <c r="AV10" s="239">
        <v>11</v>
      </c>
      <c r="AW10" s="239">
        <v>21</v>
      </c>
      <c r="AX10" s="239">
        <v>2</v>
      </c>
      <c r="AY10" s="239">
        <v>3</v>
      </c>
      <c r="AZ10" s="239">
        <v>3</v>
      </c>
      <c r="BA10" s="239">
        <v>24</v>
      </c>
      <c r="BB10" s="239">
        <v>17</v>
      </c>
      <c r="BC10" s="239" t="s">
        <v>384</v>
      </c>
      <c r="BD10" s="239">
        <v>5</v>
      </c>
      <c r="BE10" s="239">
        <v>1</v>
      </c>
      <c r="BI10" s="239">
        <v>3</v>
      </c>
      <c r="BJ10" s="239">
        <v>98</v>
      </c>
      <c r="BK10" s="239">
        <v>55</v>
      </c>
      <c r="BL10" s="239">
        <v>11</v>
      </c>
      <c r="BM10" s="239">
        <v>21</v>
      </c>
      <c r="CT10" s="239">
        <v>429506</v>
      </c>
      <c r="CU10" s="239">
        <v>4961284</v>
      </c>
      <c r="CV10" s="239">
        <v>44.801478799999998</v>
      </c>
      <c r="CW10" s="239">
        <v>-93.891349700000006</v>
      </c>
      <c r="CX10" s="239" t="s">
        <v>379</v>
      </c>
      <c r="CY10" s="239" t="s">
        <v>4419</v>
      </c>
    </row>
    <row r="11" spans="1:103" x14ac:dyDescent="0.25">
      <c r="A11" s="239">
        <v>10778891</v>
      </c>
      <c r="B11" s="239">
        <v>3</v>
      </c>
      <c r="C11" s="239">
        <v>5</v>
      </c>
      <c r="D11" s="239">
        <v>26.433</v>
      </c>
      <c r="E11" s="239">
        <v>10</v>
      </c>
      <c r="G11" s="239" t="s">
        <v>4347</v>
      </c>
      <c r="H11" s="239" t="s">
        <v>374</v>
      </c>
      <c r="I11" s="239">
        <v>25</v>
      </c>
      <c r="K11" s="239">
        <v>12020986</v>
      </c>
      <c r="L11" s="239">
        <v>122000179</v>
      </c>
      <c r="M11" s="239">
        <v>7</v>
      </c>
      <c r="N11" s="239">
        <v>18</v>
      </c>
      <c r="O11" s="239">
        <v>2012</v>
      </c>
      <c r="P11" s="239" t="s">
        <v>375</v>
      </c>
      <c r="Q11" s="239">
        <v>7</v>
      </c>
      <c r="S11" s="239">
        <v>5</v>
      </c>
      <c r="T11" s="239">
        <v>0</v>
      </c>
      <c r="U11" s="239">
        <v>1</v>
      </c>
      <c r="V11" s="239">
        <v>5</v>
      </c>
      <c r="W11" s="239">
        <v>16</v>
      </c>
      <c r="X11" s="239">
        <v>2</v>
      </c>
      <c r="Y11" s="239">
        <v>1</v>
      </c>
      <c r="Z11" s="239">
        <v>1</v>
      </c>
      <c r="AA11" s="239">
        <v>1</v>
      </c>
      <c r="AB11" s="239">
        <v>1</v>
      </c>
      <c r="AC11" s="239">
        <v>98</v>
      </c>
      <c r="AD11" s="239" t="s">
        <v>4420</v>
      </c>
      <c r="AE11" s="239" t="s">
        <v>4421</v>
      </c>
      <c r="AF11" s="239" t="s">
        <v>4289</v>
      </c>
      <c r="AG11" s="239">
        <v>4</v>
      </c>
      <c r="AH11" s="239">
        <v>2</v>
      </c>
      <c r="AI11" s="239">
        <v>4</v>
      </c>
      <c r="AJ11" s="239">
        <v>3</v>
      </c>
      <c r="AK11" s="239">
        <v>21</v>
      </c>
      <c r="AL11" s="239">
        <v>43</v>
      </c>
      <c r="AM11" s="239" t="s">
        <v>384</v>
      </c>
      <c r="AN11" s="239">
        <v>5</v>
      </c>
      <c r="AO11" s="239">
        <v>1</v>
      </c>
      <c r="AP11" s="239">
        <v>1</v>
      </c>
      <c r="AS11" s="239">
        <v>7</v>
      </c>
      <c r="AT11" s="239">
        <v>98</v>
      </c>
      <c r="AU11" s="239">
        <v>55</v>
      </c>
      <c r="AV11" s="239">
        <v>11</v>
      </c>
      <c r="AW11" s="239">
        <v>21</v>
      </c>
      <c r="CT11" s="239">
        <v>429506</v>
      </c>
      <c r="CU11" s="239">
        <v>4961284</v>
      </c>
      <c r="CV11" s="239">
        <v>44.801478799999998</v>
      </c>
      <c r="CW11" s="239">
        <v>-93.891349700000006</v>
      </c>
      <c r="CX11" s="239" t="s">
        <v>379</v>
      </c>
      <c r="CY11" s="239" t="s">
        <v>4422</v>
      </c>
    </row>
    <row r="12" spans="1:103" x14ac:dyDescent="0.25">
      <c r="A12" s="239">
        <v>10781525</v>
      </c>
      <c r="B12" s="239">
        <v>3</v>
      </c>
      <c r="C12" s="239">
        <v>5</v>
      </c>
      <c r="D12" s="239">
        <v>26.433</v>
      </c>
      <c r="E12" s="239">
        <v>10</v>
      </c>
      <c r="G12" s="239" t="s">
        <v>4347</v>
      </c>
      <c r="H12" s="239" t="s">
        <v>374</v>
      </c>
      <c r="I12" s="239">
        <v>25</v>
      </c>
      <c r="K12" s="239">
        <v>12034059</v>
      </c>
      <c r="L12" s="239">
        <v>123210136</v>
      </c>
      <c r="M12" s="239">
        <v>11</v>
      </c>
      <c r="N12" s="239">
        <v>15</v>
      </c>
      <c r="O12" s="239">
        <v>2012</v>
      </c>
      <c r="P12" s="239" t="s">
        <v>416</v>
      </c>
      <c r="Q12" s="239">
        <v>8</v>
      </c>
      <c r="R12" s="239" t="s">
        <v>207</v>
      </c>
      <c r="S12" s="239">
        <v>5</v>
      </c>
      <c r="T12" s="239">
        <v>0</v>
      </c>
      <c r="U12" s="239">
        <v>1</v>
      </c>
      <c r="V12" s="239">
        <v>7</v>
      </c>
      <c r="W12" s="239">
        <v>30</v>
      </c>
      <c r="X12" s="239">
        <v>4</v>
      </c>
      <c r="Y12" s="239">
        <v>4</v>
      </c>
      <c r="Z12" s="239">
        <v>1</v>
      </c>
      <c r="AA12" s="239">
        <v>90</v>
      </c>
      <c r="AB12" s="239">
        <v>1</v>
      </c>
      <c r="AC12" s="239">
        <v>98</v>
      </c>
      <c r="AD12" s="239">
        <v>25</v>
      </c>
      <c r="AE12" s="239">
        <v>5</v>
      </c>
      <c r="AF12" s="239" t="s">
        <v>4289</v>
      </c>
      <c r="AG12" s="239">
        <v>3</v>
      </c>
      <c r="AH12" s="239">
        <v>0</v>
      </c>
      <c r="AI12" s="239">
        <v>1</v>
      </c>
      <c r="AJ12" s="239">
        <v>2</v>
      </c>
      <c r="AL12" s="239">
        <v>44</v>
      </c>
      <c r="AM12" s="239" t="s">
        <v>374</v>
      </c>
      <c r="AN12" s="239">
        <v>1</v>
      </c>
      <c r="AO12" s="239">
        <v>18</v>
      </c>
      <c r="AP12" s="239">
        <v>8</v>
      </c>
      <c r="AQ12" s="239">
        <v>22</v>
      </c>
      <c r="AS12" s="239">
        <v>7</v>
      </c>
      <c r="AT12" s="239">
        <v>20</v>
      </c>
      <c r="AU12" s="239">
        <v>55</v>
      </c>
      <c r="AV12" s="239">
        <v>11</v>
      </c>
      <c r="AW12" s="239">
        <v>21</v>
      </c>
      <c r="CT12" s="239">
        <v>429506</v>
      </c>
      <c r="CU12" s="239">
        <v>4961284</v>
      </c>
      <c r="CV12" s="239">
        <v>44.801478799999998</v>
      </c>
      <c r="CW12" s="239">
        <v>-93.891349700000006</v>
      </c>
      <c r="CX12" s="239" t="s">
        <v>379</v>
      </c>
      <c r="CY12" s="239" t="s">
        <v>4423</v>
      </c>
    </row>
    <row r="13" spans="1:103" hidden="1" x14ac:dyDescent="0.25">
      <c r="A13" s="239">
        <v>10849532</v>
      </c>
      <c r="B13" s="239">
        <v>3</v>
      </c>
      <c r="C13" s="239">
        <v>5</v>
      </c>
      <c r="D13" s="239">
        <v>26.434000000000001</v>
      </c>
      <c r="E13" s="239">
        <v>10</v>
      </c>
      <c r="G13" s="239" t="s">
        <v>4347</v>
      </c>
      <c r="H13" s="239" t="s">
        <v>374</v>
      </c>
      <c r="I13" s="239">
        <v>25</v>
      </c>
      <c r="K13" s="239">
        <v>13005216</v>
      </c>
      <c r="L13" s="239">
        <v>130520100</v>
      </c>
      <c r="M13" s="239">
        <v>2</v>
      </c>
      <c r="N13" s="239">
        <v>21</v>
      </c>
      <c r="O13" s="239">
        <v>2013</v>
      </c>
      <c r="P13" s="239" t="s">
        <v>416</v>
      </c>
      <c r="Q13" s="239">
        <v>5</v>
      </c>
      <c r="S13" s="239">
        <v>4</v>
      </c>
      <c r="T13" s="239">
        <v>0</v>
      </c>
      <c r="U13" s="239">
        <v>1</v>
      </c>
      <c r="V13" s="239">
        <v>7</v>
      </c>
      <c r="W13" s="239">
        <v>83</v>
      </c>
      <c r="X13" s="239">
        <v>2</v>
      </c>
      <c r="Y13" s="239">
        <v>6</v>
      </c>
      <c r="Z13" s="239">
        <v>2</v>
      </c>
      <c r="AB13" s="239">
        <v>1</v>
      </c>
      <c r="AC13" s="239">
        <v>98</v>
      </c>
      <c r="AD13" s="239" t="s">
        <v>4424</v>
      </c>
      <c r="AE13" s="239" t="s">
        <v>1062</v>
      </c>
      <c r="AF13" s="239" t="s">
        <v>4289</v>
      </c>
      <c r="AG13" s="239">
        <v>3</v>
      </c>
      <c r="AH13" s="239">
        <v>2</v>
      </c>
      <c r="AI13" s="239">
        <v>4</v>
      </c>
      <c r="AJ13" s="239">
        <v>4</v>
      </c>
      <c r="AK13" s="239">
        <v>27</v>
      </c>
      <c r="AL13" s="239">
        <v>44</v>
      </c>
      <c r="AM13" s="239" t="s">
        <v>384</v>
      </c>
      <c r="AN13" s="239">
        <v>5</v>
      </c>
      <c r="AS13" s="239">
        <v>7</v>
      </c>
      <c r="AT13" s="239">
        <v>98</v>
      </c>
      <c r="AU13" s="239">
        <v>55</v>
      </c>
      <c r="AV13" s="239">
        <v>11</v>
      </c>
      <c r="AW13" s="239">
        <v>21</v>
      </c>
      <c r="CT13" s="239">
        <v>429508</v>
      </c>
      <c r="CU13" s="239">
        <v>4961285</v>
      </c>
      <c r="CV13" s="239">
        <v>44.801485999999997</v>
      </c>
      <c r="CW13" s="239">
        <v>-93.891323400000005</v>
      </c>
      <c r="CX13" s="239" t="s">
        <v>379</v>
      </c>
      <c r="CY13" s="239" t="s">
        <v>4425</v>
      </c>
    </row>
    <row r="14" spans="1:103" x14ac:dyDescent="0.25">
      <c r="A14" s="239">
        <v>10699711</v>
      </c>
      <c r="B14" s="239">
        <v>3</v>
      </c>
      <c r="C14" s="239">
        <v>5</v>
      </c>
      <c r="D14" s="239">
        <v>26.471</v>
      </c>
      <c r="E14" s="239">
        <v>10</v>
      </c>
      <c r="G14" s="239" t="s">
        <v>4347</v>
      </c>
      <c r="H14" s="239" t="s">
        <v>374</v>
      </c>
      <c r="I14" s="239">
        <v>25</v>
      </c>
      <c r="K14" s="239">
        <v>11007257</v>
      </c>
      <c r="L14" s="239">
        <v>110710001</v>
      </c>
      <c r="M14" s="239">
        <v>3</v>
      </c>
      <c r="N14" s="239">
        <v>11</v>
      </c>
      <c r="O14" s="239">
        <v>2011</v>
      </c>
      <c r="P14" s="239" t="s">
        <v>383</v>
      </c>
      <c r="Q14" s="239">
        <v>23</v>
      </c>
      <c r="S14" s="239">
        <v>5</v>
      </c>
      <c r="T14" s="239">
        <v>0</v>
      </c>
      <c r="U14" s="239">
        <v>1</v>
      </c>
      <c r="V14" s="239">
        <v>7</v>
      </c>
      <c r="W14" s="239">
        <v>83</v>
      </c>
      <c r="X14" s="239">
        <v>2</v>
      </c>
      <c r="Y14" s="239">
        <v>6</v>
      </c>
      <c r="Z14" s="239">
        <v>4</v>
      </c>
      <c r="AA14" s="239">
        <v>5</v>
      </c>
      <c r="AB14" s="239">
        <v>5</v>
      </c>
      <c r="AC14" s="239">
        <v>98</v>
      </c>
      <c r="AD14" s="239" t="s">
        <v>1868</v>
      </c>
      <c r="AE14" s="239" t="s">
        <v>1048</v>
      </c>
      <c r="AF14" s="239" t="s">
        <v>4289</v>
      </c>
      <c r="AG14" s="239">
        <v>3</v>
      </c>
      <c r="AH14" s="239">
        <v>2</v>
      </c>
      <c r="AI14" s="239">
        <v>3</v>
      </c>
      <c r="AJ14" s="239">
        <v>4</v>
      </c>
      <c r="AK14" s="239">
        <v>21</v>
      </c>
      <c r="AL14" s="239">
        <v>17</v>
      </c>
      <c r="AM14" s="239" t="s">
        <v>374</v>
      </c>
      <c r="AN14" s="239">
        <v>10</v>
      </c>
      <c r="AS14" s="239">
        <v>7</v>
      </c>
      <c r="AT14" s="239">
        <v>98</v>
      </c>
      <c r="AU14" s="239">
        <v>55</v>
      </c>
      <c r="AV14" s="239">
        <v>11</v>
      </c>
      <c r="AW14" s="239">
        <v>20</v>
      </c>
      <c r="CT14" s="239">
        <v>429564</v>
      </c>
      <c r="CU14" s="239">
        <v>4961305</v>
      </c>
      <c r="CV14" s="239">
        <v>44.801676899999997</v>
      </c>
      <c r="CW14" s="239">
        <v>-93.890617500000005</v>
      </c>
      <c r="CX14" s="239" t="s">
        <v>379</v>
      </c>
      <c r="CY14" s="239" t="s">
        <v>4426</v>
      </c>
    </row>
    <row r="15" spans="1:103" x14ac:dyDescent="0.25">
      <c r="A15" s="239">
        <v>359202</v>
      </c>
      <c r="B15" s="239">
        <v>3</v>
      </c>
      <c r="C15" s="239">
        <v>5</v>
      </c>
      <c r="D15" s="239">
        <v>26.478000000000002</v>
      </c>
      <c r="E15" s="239">
        <v>10</v>
      </c>
      <c r="G15" s="239" t="s">
        <v>1728</v>
      </c>
      <c r="H15" s="239" t="s">
        <v>374</v>
      </c>
      <c r="I15" s="239">
        <v>25</v>
      </c>
      <c r="K15" s="239">
        <v>16021006</v>
      </c>
      <c r="M15" s="239">
        <v>6</v>
      </c>
      <c r="N15" s="239">
        <v>25</v>
      </c>
      <c r="O15" s="239">
        <v>2016</v>
      </c>
      <c r="P15" s="239" t="s">
        <v>386</v>
      </c>
      <c r="Q15" s="239">
        <v>10</v>
      </c>
      <c r="S15" s="239">
        <v>5</v>
      </c>
      <c r="T15" s="239">
        <v>0</v>
      </c>
      <c r="U15" s="239">
        <v>1</v>
      </c>
      <c r="W15" s="239">
        <v>17</v>
      </c>
      <c r="X15" s="239">
        <v>4</v>
      </c>
      <c r="Y15" s="239">
        <v>1</v>
      </c>
      <c r="Z15" s="239">
        <v>1</v>
      </c>
      <c r="AB15" s="239">
        <v>1</v>
      </c>
      <c r="AC15" s="239">
        <v>98</v>
      </c>
      <c r="AD15" s="239" t="s">
        <v>2821</v>
      </c>
      <c r="AE15" s="239">
        <v>81</v>
      </c>
      <c r="AF15" s="239" t="s">
        <v>4289</v>
      </c>
      <c r="AG15" s="239">
        <v>4</v>
      </c>
      <c r="AH15" s="239">
        <v>2</v>
      </c>
      <c r="AI15" s="239">
        <v>4</v>
      </c>
      <c r="AJ15" s="239">
        <v>4</v>
      </c>
      <c r="AK15" s="239">
        <v>21</v>
      </c>
      <c r="AL15" s="239">
        <v>33</v>
      </c>
      <c r="AM15" s="239" t="s">
        <v>384</v>
      </c>
      <c r="AN15" s="239">
        <v>5</v>
      </c>
      <c r="AO15" s="239">
        <v>1</v>
      </c>
      <c r="AS15" s="239">
        <v>12</v>
      </c>
      <c r="AT15" s="239">
        <v>23</v>
      </c>
      <c r="AU15" s="239">
        <v>55</v>
      </c>
      <c r="AV15" s="239">
        <v>11</v>
      </c>
      <c r="AW15" s="239">
        <v>21</v>
      </c>
      <c r="CT15" s="239">
        <v>429732.67586741201</v>
      </c>
      <c r="CU15" s="239">
        <v>4961362.3021158399</v>
      </c>
      <c r="CV15" s="239">
        <v>44.802205960000002</v>
      </c>
      <c r="CW15" s="239">
        <v>-93.888492360000001</v>
      </c>
      <c r="CX15" s="239" t="s">
        <v>379</v>
      </c>
      <c r="CY15" s="239" t="s">
        <v>4427</v>
      </c>
    </row>
    <row r="16" spans="1:103" x14ac:dyDescent="0.25">
      <c r="A16" s="239">
        <v>522151</v>
      </c>
      <c r="B16" s="239">
        <v>3</v>
      </c>
      <c r="C16" s="239">
        <v>5</v>
      </c>
      <c r="D16" s="239">
        <v>26.494</v>
      </c>
      <c r="E16" s="239">
        <v>10</v>
      </c>
      <c r="G16" s="239" t="s">
        <v>373</v>
      </c>
      <c r="H16" s="239" t="s">
        <v>374</v>
      </c>
      <c r="I16" s="239">
        <v>25</v>
      </c>
      <c r="K16" s="239">
        <v>17039393</v>
      </c>
      <c r="M16" s="239">
        <v>12</v>
      </c>
      <c r="N16" s="239">
        <v>5</v>
      </c>
      <c r="O16" s="239">
        <v>2017</v>
      </c>
      <c r="P16" s="239" t="s">
        <v>391</v>
      </c>
      <c r="Q16" s="239">
        <v>15</v>
      </c>
      <c r="S16" s="239">
        <v>5</v>
      </c>
      <c r="T16" s="239">
        <v>0</v>
      </c>
      <c r="U16" s="239">
        <v>1</v>
      </c>
      <c r="W16" s="239">
        <v>62</v>
      </c>
      <c r="X16" s="239">
        <v>4</v>
      </c>
      <c r="Y16" s="239">
        <v>1</v>
      </c>
      <c r="Z16" s="239">
        <v>1</v>
      </c>
      <c r="AB16" s="239">
        <v>4</v>
      </c>
      <c r="AC16" s="239">
        <v>98</v>
      </c>
      <c r="AD16" s="239" t="s">
        <v>2821</v>
      </c>
      <c r="AF16" s="239" t="s">
        <v>4289</v>
      </c>
      <c r="AG16" s="239">
        <v>3</v>
      </c>
      <c r="AH16" s="239">
        <v>2</v>
      </c>
      <c r="AI16" s="239">
        <v>2</v>
      </c>
      <c r="AJ16" s="239">
        <v>3</v>
      </c>
      <c r="AK16" s="239">
        <v>21</v>
      </c>
      <c r="AL16" s="239">
        <v>17</v>
      </c>
      <c r="AM16" s="239" t="s">
        <v>384</v>
      </c>
      <c r="AN16" s="239">
        <v>5</v>
      </c>
      <c r="AO16" s="239">
        <v>99</v>
      </c>
      <c r="AS16" s="239">
        <v>12</v>
      </c>
      <c r="AT16" s="239">
        <v>9</v>
      </c>
      <c r="AU16" s="239">
        <v>55</v>
      </c>
      <c r="AV16" s="239">
        <v>11</v>
      </c>
      <c r="AW16" s="239">
        <v>21</v>
      </c>
      <c r="CT16" s="239">
        <v>429758.03061150602</v>
      </c>
      <c r="CU16" s="239">
        <v>4961365.3094642004</v>
      </c>
      <c r="CV16" s="239">
        <v>44.802235520000004</v>
      </c>
      <c r="CW16" s="239">
        <v>-93.888172220000001</v>
      </c>
      <c r="CX16" s="239" t="s">
        <v>379</v>
      </c>
      <c r="CY16" s="239" t="s">
        <v>4428</v>
      </c>
    </row>
    <row r="17" spans="1:103" x14ac:dyDescent="0.25">
      <c r="A17" s="239">
        <v>10938646</v>
      </c>
      <c r="B17" s="239">
        <v>3</v>
      </c>
      <c r="C17" s="239">
        <v>5</v>
      </c>
      <c r="D17" s="239">
        <v>26.577999999999999</v>
      </c>
      <c r="E17" s="239">
        <v>10</v>
      </c>
      <c r="G17" s="239" t="s">
        <v>4347</v>
      </c>
      <c r="H17" s="239" t="s">
        <v>374</v>
      </c>
      <c r="I17" s="239">
        <v>25</v>
      </c>
      <c r="K17" s="239">
        <v>14512099</v>
      </c>
      <c r="L17" s="239">
        <v>143150324</v>
      </c>
      <c r="M17" s="239">
        <v>11</v>
      </c>
      <c r="N17" s="239">
        <v>11</v>
      </c>
      <c r="O17" s="239">
        <v>2014</v>
      </c>
      <c r="P17" s="239" t="s">
        <v>391</v>
      </c>
      <c r="Q17" s="239">
        <v>16</v>
      </c>
      <c r="S17" s="239">
        <v>5</v>
      </c>
      <c r="T17" s="239">
        <v>0</v>
      </c>
      <c r="U17" s="239">
        <v>3</v>
      </c>
      <c r="V17" s="239">
        <v>1</v>
      </c>
      <c r="W17" s="239">
        <v>10</v>
      </c>
      <c r="X17" s="239">
        <v>2</v>
      </c>
      <c r="Y17" s="239">
        <v>1</v>
      </c>
      <c r="Z17" s="239">
        <v>2</v>
      </c>
      <c r="AB17" s="239">
        <v>5</v>
      </c>
      <c r="AC17" s="239">
        <v>98</v>
      </c>
      <c r="AD17" s="239" t="s">
        <v>1866</v>
      </c>
      <c r="AE17" s="239" t="s">
        <v>4429</v>
      </c>
      <c r="AF17" s="239" t="s">
        <v>4289</v>
      </c>
      <c r="AG17" s="239">
        <v>7</v>
      </c>
      <c r="AH17" s="239">
        <v>2</v>
      </c>
      <c r="AI17" s="239">
        <v>1</v>
      </c>
      <c r="AJ17" s="239">
        <v>4</v>
      </c>
      <c r="AK17" s="239">
        <v>21</v>
      </c>
      <c r="AL17" s="239">
        <v>38</v>
      </c>
      <c r="AM17" s="239" t="s">
        <v>384</v>
      </c>
      <c r="AN17" s="239">
        <v>5</v>
      </c>
      <c r="AO17" s="239">
        <v>15</v>
      </c>
      <c r="AS17" s="239">
        <v>7</v>
      </c>
      <c r="AT17" s="239">
        <v>98</v>
      </c>
      <c r="AU17" s="239">
        <v>55</v>
      </c>
      <c r="AV17" s="239">
        <v>11</v>
      </c>
      <c r="AW17" s="239">
        <v>25</v>
      </c>
      <c r="AX17" s="239">
        <v>2</v>
      </c>
      <c r="AY17" s="239">
        <v>4</v>
      </c>
      <c r="AZ17" s="239">
        <v>4</v>
      </c>
      <c r="BA17" s="239">
        <v>8</v>
      </c>
      <c r="BB17" s="239">
        <v>52</v>
      </c>
      <c r="BC17" s="239" t="s">
        <v>374</v>
      </c>
      <c r="BD17" s="239">
        <v>5</v>
      </c>
      <c r="BE17" s="239">
        <v>1</v>
      </c>
      <c r="BI17" s="239">
        <v>7</v>
      </c>
      <c r="BJ17" s="239">
        <v>98</v>
      </c>
      <c r="BK17" s="239">
        <v>55</v>
      </c>
      <c r="BL17" s="239">
        <v>11</v>
      </c>
      <c r="BM17" s="239">
        <v>25</v>
      </c>
      <c r="BN17" s="239">
        <v>2</v>
      </c>
      <c r="BO17" s="239">
        <v>2</v>
      </c>
      <c r="BP17" s="239">
        <v>4</v>
      </c>
      <c r="BQ17" s="239">
        <v>8</v>
      </c>
      <c r="BR17" s="239">
        <v>50</v>
      </c>
      <c r="BS17" s="239" t="s">
        <v>374</v>
      </c>
      <c r="BT17" s="239">
        <v>5</v>
      </c>
      <c r="BU17" s="239">
        <v>1</v>
      </c>
      <c r="BY17" s="239">
        <v>7</v>
      </c>
      <c r="BZ17" s="239">
        <v>98</v>
      </c>
      <c r="CA17" s="239">
        <v>55</v>
      </c>
      <c r="CB17" s="239">
        <v>11</v>
      </c>
      <c r="CC17" s="239">
        <v>25</v>
      </c>
      <c r="CT17" s="239">
        <v>429728</v>
      </c>
      <c r="CU17" s="239">
        <v>4961355</v>
      </c>
      <c r="CV17" s="239">
        <v>44.802143600000001</v>
      </c>
      <c r="CW17" s="239">
        <v>-93.888554200000002</v>
      </c>
      <c r="CX17" s="239" t="s">
        <v>379</v>
      </c>
      <c r="CY17" s="239" t="s">
        <v>4430</v>
      </c>
    </row>
    <row r="18" spans="1:103" hidden="1" x14ac:dyDescent="0.25">
      <c r="A18" s="239">
        <v>10777797</v>
      </c>
      <c r="B18" s="239">
        <v>3</v>
      </c>
      <c r="C18" s="239">
        <v>5</v>
      </c>
      <c r="D18" s="239">
        <v>26.587</v>
      </c>
      <c r="E18" s="239">
        <v>10</v>
      </c>
      <c r="G18" s="239" t="s">
        <v>4347</v>
      </c>
      <c r="H18" s="239" t="s">
        <v>374</v>
      </c>
      <c r="I18" s="239">
        <v>25</v>
      </c>
      <c r="K18" s="239">
        <v>12504904</v>
      </c>
      <c r="L18" s="239">
        <v>121450231</v>
      </c>
      <c r="M18" s="239">
        <v>5</v>
      </c>
      <c r="N18" s="239">
        <v>23</v>
      </c>
      <c r="O18" s="239">
        <v>2012</v>
      </c>
      <c r="P18" s="239" t="s">
        <v>375</v>
      </c>
      <c r="Q18" s="239">
        <v>16</v>
      </c>
      <c r="S18" s="239">
        <v>3</v>
      </c>
      <c r="T18" s="239">
        <v>0</v>
      </c>
      <c r="U18" s="239">
        <v>2</v>
      </c>
      <c r="V18" s="239">
        <v>8</v>
      </c>
      <c r="W18" s="239">
        <v>10</v>
      </c>
      <c r="X18" s="239">
        <v>2</v>
      </c>
      <c r="Y18" s="239">
        <v>1</v>
      </c>
      <c r="Z18" s="239">
        <v>2</v>
      </c>
      <c r="AA18" s="239">
        <v>8</v>
      </c>
      <c r="AB18" s="239">
        <v>1</v>
      </c>
      <c r="AC18" s="239">
        <v>98</v>
      </c>
      <c r="AD18" s="239" t="s">
        <v>1866</v>
      </c>
      <c r="AE18" s="239" t="s">
        <v>4431</v>
      </c>
      <c r="AF18" s="239" t="s">
        <v>4289</v>
      </c>
      <c r="AG18" s="239">
        <v>8</v>
      </c>
      <c r="AH18" s="239">
        <v>2</v>
      </c>
      <c r="AI18" s="239">
        <v>4</v>
      </c>
      <c r="AJ18" s="239">
        <v>3</v>
      </c>
      <c r="AK18" s="239">
        <v>21</v>
      </c>
      <c r="AL18" s="239">
        <v>47</v>
      </c>
      <c r="AM18" s="239" t="s">
        <v>384</v>
      </c>
      <c r="AN18" s="239">
        <v>99</v>
      </c>
      <c r="AO18" s="239">
        <v>6</v>
      </c>
      <c r="AS18" s="239">
        <v>7</v>
      </c>
      <c r="AT18" s="239">
        <v>98</v>
      </c>
      <c r="AU18" s="239">
        <v>55</v>
      </c>
      <c r="AV18" s="239">
        <v>11</v>
      </c>
      <c r="AW18" s="239">
        <v>21</v>
      </c>
      <c r="AX18" s="239">
        <v>2</v>
      </c>
      <c r="AY18" s="239">
        <v>3</v>
      </c>
      <c r="AZ18" s="239">
        <v>4</v>
      </c>
      <c r="BA18" s="239">
        <v>21</v>
      </c>
      <c r="BB18" s="239">
        <v>33</v>
      </c>
      <c r="BC18" s="239" t="s">
        <v>374</v>
      </c>
      <c r="BD18" s="239">
        <v>5</v>
      </c>
      <c r="BE18" s="239">
        <v>1</v>
      </c>
      <c r="BI18" s="239">
        <v>7</v>
      </c>
      <c r="BJ18" s="239">
        <v>98</v>
      </c>
      <c r="BK18" s="239">
        <v>55</v>
      </c>
      <c r="BL18" s="239">
        <v>11</v>
      </c>
      <c r="BM18" s="239">
        <v>21</v>
      </c>
      <c r="CT18" s="239">
        <v>429742</v>
      </c>
      <c r="CU18" s="239">
        <v>4961359</v>
      </c>
      <c r="CV18" s="239">
        <v>44.802179799999998</v>
      </c>
      <c r="CW18" s="239">
        <v>-93.888373599999994</v>
      </c>
      <c r="CX18" s="239" t="s">
        <v>379</v>
      </c>
      <c r="CY18" s="239" t="s">
        <v>4432</v>
      </c>
    </row>
    <row r="19" spans="1:103" x14ac:dyDescent="0.25">
      <c r="A19" s="239">
        <v>649221</v>
      </c>
      <c r="B19" s="239">
        <v>3</v>
      </c>
      <c r="C19" s="239">
        <v>5</v>
      </c>
      <c r="D19" s="239">
        <v>26.683</v>
      </c>
      <c r="E19" s="239">
        <v>10</v>
      </c>
      <c r="G19" s="239" t="s">
        <v>373</v>
      </c>
      <c r="H19" s="239" t="s">
        <v>374</v>
      </c>
      <c r="I19" s="239">
        <v>25</v>
      </c>
      <c r="K19" s="239">
        <v>18031273</v>
      </c>
      <c r="M19" s="239">
        <v>10</v>
      </c>
      <c r="N19" s="239">
        <v>3</v>
      </c>
      <c r="O19" s="239">
        <v>2018</v>
      </c>
      <c r="P19" s="239" t="s">
        <v>375</v>
      </c>
      <c r="Q19" s="239">
        <v>19</v>
      </c>
      <c r="R19" s="239" t="s">
        <v>376</v>
      </c>
      <c r="S19" s="239">
        <v>5</v>
      </c>
      <c r="T19" s="239">
        <v>0</v>
      </c>
      <c r="U19" s="239">
        <v>1</v>
      </c>
      <c r="W19" s="239">
        <v>16</v>
      </c>
      <c r="X19" s="239">
        <v>2</v>
      </c>
      <c r="Y19" s="239">
        <v>6</v>
      </c>
      <c r="Z19" s="239">
        <v>2</v>
      </c>
      <c r="AA19" s="239">
        <v>90</v>
      </c>
      <c r="AB19" s="239">
        <v>2</v>
      </c>
      <c r="AC19" s="239">
        <v>98</v>
      </c>
      <c r="AD19" s="239" t="s">
        <v>2821</v>
      </c>
      <c r="AF19" s="239" t="s">
        <v>4289</v>
      </c>
      <c r="AG19" s="239">
        <v>4</v>
      </c>
      <c r="AH19" s="239">
        <v>2</v>
      </c>
      <c r="AI19" s="239">
        <v>2</v>
      </c>
      <c r="AJ19" s="239">
        <v>4</v>
      </c>
      <c r="AK19" s="239">
        <v>21</v>
      </c>
      <c r="AL19" s="239">
        <v>63</v>
      </c>
      <c r="AM19" s="239" t="s">
        <v>384</v>
      </c>
      <c r="AN19" s="239">
        <v>5</v>
      </c>
      <c r="AO19" s="239">
        <v>1</v>
      </c>
      <c r="AS19" s="239">
        <v>12</v>
      </c>
      <c r="AT19" s="239">
        <v>9</v>
      </c>
      <c r="AU19" s="239">
        <v>55</v>
      </c>
      <c r="AV19" s="239">
        <v>12</v>
      </c>
      <c r="AW19" s="239">
        <v>21</v>
      </c>
      <c r="CT19" s="239">
        <v>429884.50169778202</v>
      </c>
      <c r="CU19" s="239">
        <v>4961418.5435629301</v>
      </c>
      <c r="CV19" s="239">
        <v>44.802727109999999</v>
      </c>
      <c r="CW19" s="239">
        <v>-93.886580589999994</v>
      </c>
      <c r="CX19" s="239" t="s">
        <v>379</v>
      </c>
      <c r="CY19" s="239" t="s">
        <v>4433</v>
      </c>
    </row>
    <row r="20" spans="1:103" x14ac:dyDescent="0.25">
      <c r="A20" s="239">
        <v>533432</v>
      </c>
      <c r="B20" s="239">
        <v>3</v>
      </c>
      <c r="C20" s="239">
        <v>5</v>
      </c>
      <c r="D20" s="239">
        <v>26.706</v>
      </c>
      <c r="E20" s="239">
        <v>10</v>
      </c>
      <c r="G20" s="239" t="s">
        <v>373</v>
      </c>
      <c r="H20" s="239" t="s">
        <v>374</v>
      </c>
      <c r="I20" s="239">
        <v>25</v>
      </c>
      <c r="K20" s="239">
        <v>18000543</v>
      </c>
      <c r="M20" s="239">
        <v>1</v>
      </c>
      <c r="N20" s="239">
        <v>6</v>
      </c>
      <c r="O20" s="239">
        <v>2018</v>
      </c>
      <c r="P20" s="239" t="s">
        <v>386</v>
      </c>
      <c r="Q20" s="239">
        <v>3</v>
      </c>
      <c r="R20" s="239" t="s">
        <v>393</v>
      </c>
      <c r="S20" s="239">
        <v>5</v>
      </c>
      <c r="T20" s="239">
        <v>0</v>
      </c>
      <c r="U20" s="239">
        <v>1</v>
      </c>
      <c r="W20" s="239">
        <v>69</v>
      </c>
      <c r="X20" s="239">
        <v>2</v>
      </c>
      <c r="Y20" s="239">
        <v>6</v>
      </c>
      <c r="Z20" s="239">
        <v>1</v>
      </c>
      <c r="AB20" s="239">
        <v>1</v>
      </c>
      <c r="AC20" s="239">
        <v>98</v>
      </c>
      <c r="AD20" s="239" t="s">
        <v>2821</v>
      </c>
      <c r="AF20" s="239" t="s">
        <v>4289</v>
      </c>
      <c r="AG20" s="239">
        <v>3</v>
      </c>
      <c r="AH20" s="239">
        <v>2</v>
      </c>
      <c r="AI20" s="239">
        <v>2</v>
      </c>
      <c r="AJ20" s="239">
        <v>3</v>
      </c>
      <c r="AK20" s="239">
        <v>21</v>
      </c>
      <c r="AL20" s="239">
        <v>19</v>
      </c>
      <c r="AM20" s="239" t="s">
        <v>384</v>
      </c>
      <c r="AN20" s="239">
        <v>5</v>
      </c>
      <c r="AO20" s="239">
        <v>72</v>
      </c>
      <c r="AS20" s="239">
        <v>12</v>
      </c>
      <c r="AT20" s="239">
        <v>9</v>
      </c>
      <c r="AU20" s="239">
        <v>55</v>
      </c>
      <c r="AV20" s="239">
        <v>11</v>
      </c>
      <c r="AW20" s="239">
        <v>21</v>
      </c>
      <c r="CT20" s="239">
        <v>430060.62955239898</v>
      </c>
      <c r="CU20" s="239">
        <v>4961523.0979224201</v>
      </c>
      <c r="CV20" s="239">
        <v>44.803685489999999</v>
      </c>
      <c r="CW20" s="239">
        <v>-93.884368170000002</v>
      </c>
      <c r="CX20" s="239" t="s">
        <v>379</v>
      </c>
      <c r="CY20" s="239" t="s">
        <v>4434</v>
      </c>
    </row>
    <row r="21" spans="1:103" x14ac:dyDescent="0.25">
      <c r="A21" s="239">
        <v>10850647</v>
      </c>
      <c r="B21" s="239">
        <v>3</v>
      </c>
      <c r="C21" s="239">
        <v>5</v>
      </c>
      <c r="D21" s="239">
        <v>26.756</v>
      </c>
      <c r="E21" s="239">
        <v>10</v>
      </c>
      <c r="G21" s="239" t="s">
        <v>4347</v>
      </c>
      <c r="H21" s="239" t="s">
        <v>374</v>
      </c>
      <c r="I21" s="239">
        <v>25</v>
      </c>
      <c r="K21" s="239">
        <v>13007910</v>
      </c>
      <c r="L21" s="239">
        <v>130770202</v>
      </c>
      <c r="M21" s="239">
        <v>3</v>
      </c>
      <c r="N21" s="239">
        <v>18</v>
      </c>
      <c r="O21" s="239">
        <v>2013</v>
      </c>
      <c r="P21" s="239" t="s">
        <v>381</v>
      </c>
      <c r="Q21" s="239">
        <v>10</v>
      </c>
      <c r="S21" s="239">
        <v>5</v>
      </c>
      <c r="T21" s="239">
        <v>0</v>
      </c>
      <c r="U21" s="239">
        <v>1</v>
      </c>
      <c r="V21" s="239">
        <v>7</v>
      </c>
      <c r="W21" s="239">
        <v>83</v>
      </c>
      <c r="X21" s="239">
        <v>2</v>
      </c>
      <c r="Y21" s="239">
        <v>1</v>
      </c>
      <c r="Z21" s="239">
        <v>4</v>
      </c>
      <c r="AA21" s="239">
        <v>7</v>
      </c>
      <c r="AB21" s="239">
        <v>5</v>
      </c>
      <c r="AC21" s="239">
        <v>98</v>
      </c>
      <c r="AD21" s="239" t="s">
        <v>4292</v>
      </c>
      <c r="AE21" s="239" t="s">
        <v>4435</v>
      </c>
      <c r="AF21" s="239" t="s">
        <v>4289</v>
      </c>
      <c r="AG21" s="239">
        <v>3</v>
      </c>
      <c r="AH21" s="239">
        <v>2</v>
      </c>
      <c r="AI21" s="239">
        <v>4</v>
      </c>
      <c r="AJ21" s="239">
        <v>1</v>
      </c>
      <c r="AK21" s="239">
        <v>21</v>
      </c>
      <c r="AL21" s="239">
        <v>37</v>
      </c>
      <c r="AM21" s="239" t="s">
        <v>384</v>
      </c>
      <c r="AN21" s="239">
        <v>5</v>
      </c>
      <c r="AS21" s="239">
        <v>7</v>
      </c>
      <c r="AT21" s="239">
        <v>98</v>
      </c>
      <c r="AU21" s="239">
        <v>55</v>
      </c>
      <c r="AV21" s="239">
        <v>10</v>
      </c>
      <c r="AW21" s="239">
        <v>21</v>
      </c>
      <c r="CT21" s="239">
        <v>429986</v>
      </c>
      <c r="CU21" s="239">
        <v>4961477</v>
      </c>
      <c r="CV21" s="239">
        <v>44.803265799999998</v>
      </c>
      <c r="CW21" s="239">
        <v>-93.885305500000001</v>
      </c>
      <c r="CX21" s="239" t="s">
        <v>379</v>
      </c>
      <c r="CY21" s="239" t="s">
        <v>4436</v>
      </c>
    </row>
    <row r="22" spans="1:103" x14ac:dyDescent="0.25">
      <c r="A22" s="239">
        <v>11015612</v>
      </c>
      <c r="B22" s="239">
        <v>3</v>
      </c>
      <c r="C22" s="239">
        <v>5</v>
      </c>
      <c r="D22" s="239">
        <v>26.832000000000001</v>
      </c>
      <c r="E22" s="239">
        <v>10</v>
      </c>
      <c r="G22" s="239" t="s">
        <v>4347</v>
      </c>
      <c r="H22" s="239" t="s">
        <v>374</v>
      </c>
      <c r="I22" s="239">
        <v>25</v>
      </c>
      <c r="K22" s="239">
        <v>15000612</v>
      </c>
      <c r="L22" s="239">
        <v>150080520</v>
      </c>
      <c r="M22" s="239">
        <v>1</v>
      </c>
      <c r="N22" s="239">
        <v>8</v>
      </c>
      <c r="O22" s="239">
        <v>2015</v>
      </c>
      <c r="P22" s="239" t="s">
        <v>416</v>
      </c>
      <c r="Q22" s="239">
        <v>5</v>
      </c>
      <c r="S22" s="239">
        <v>5</v>
      </c>
      <c r="T22" s="239">
        <v>0</v>
      </c>
      <c r="U22" s="239">
        <v>2</v>
      </c>
      <c r="V22" s="239">
        <v>1</v>
      </c>
      <c r="W22" s="239">
        <v>10</v>
      </c>
      <c r="X22" s="239">
        <v>2</v>
      </c>
      <c r="Y22" s="239">
        <v>5</v>
      </c>
      <c r="Z22" s="239">
        <v>1</v>
      </c>
      <c r="AB22" s="239">
        <v>1</v>
      </c>
      <c r="AC22" s="239">
        <v>98</v>
      </c>
      <c r="AD22" s="239" t="s">
        <v>2689</v>
      </c>
      <c r="AE22" s="239" t="s">
        <v>4437</v>
      </c>
      <c r="AF22" s="239" t="s">
        <v>4289</v>
      </c>
      <c r="AG22" s="239">
        <v>7</v>
      </c>
      <c r="AH22" s="239">
        <v>2</v>
      </c>
      <c r="AI22" s="239">
        <v>2</v>
      </c>
      <c r="AJ22" s="239">
        <v>3</v>
      </c>
      <c r="AK22" s="239">
        <v>21</v>
      </c>
      <c r="AL22" s="239">
        <v>58</v>
      </c>
      <c r="AM22" s="239" t="s">
        <v>374</v>
      </c>
      <c r="AN22" s="239">
        <v>5</v>
      </c>
      <c r="AO22" s="239">
        <v>1</v>
      </c>
      <c r="AS22" s="239">
        <v>7</v>
      </c>
      <c r="AT22" s="239">
        <v>98</v>
      </c>
      <c r="AU22" s="239">
        <v>55</v>
      </c>
      <c r="AV22" s="239">
        <v>11</v>
      </c>
      <c r="AW22" s="239">
        <v>21</v>
      </c>
      <c r="AX22" s="239">
        <v>2</v>
      </c>
      <c r="AY22" s="239">
        <v>2</v>
      </c>
      <c r="AZ22" s="239">
        <v>3</v>
      </c>
      <c r="BA22" s="239">
        <v>21</v>
      </c>
      <c r="BB22" s="239">
        <v>53</v>
      </c>
      <c r="BC22" s="239" t="s">
        <v>374</v>
      </c>
      <c r="BD22" s="239">
        <v>5</v>
      </c>
      <c r="BE22" s="239">
        <v>5</v>
      </c>
      <c r="BI22" s="239">
        <v>7</v>
      </c>
      <c r="BJ22" s="239">
        <v>98</v>
      </c>
      <c r="BK22" s="239">
        <v>55</v>
      </c>
      <c r="BL22" s="239">
        <v>11</v>
      </c>
      <c r="BM22" s="239">
        <v>21</v>
      </c>
      <c r="CT22" s="239">
        <v>430093</v>
      </c>
      <c r="CU22" s="239">
        <v>4961539</v>
      </c>
      <c r="CV22" s="239">
        <v>44.803829100000002</v>
      </c>
      <c r="CW22" s="239">
        <v>-93.883966099999995</v>
      </c>
      <c r="CX22" s="239" t="s">
        <v>379</v>
      </c>
      <c r="CY22" s="239" t="s">
        <v>4438</v>
      </c>
    </row>
    <row r="23" spans="1:103" x14ac:dyDescent="0.25">
      <c r="A23" s="239">
        <v>10854252</v>
      </c>
      <c r="B23" s="239">
        <v>3</v>
      </c>
      <c r="C23" s="239">
        <v>5</v>
      </c>
      <c r="D23" s="239">
        <v>26.838000000000001</v>
      </c>
      <c r="E23" s="239">
        <v>10</v>
      </c>
      <c r="G23" s="239" t="s">
        <v>4347</v>
      </c>
      <c r="H23" s="239" t="s">
        <v>374</v>
      </c>
      <c r="I23" s="239">
        <v>25</v>
      </c>
      <c r="K23" s="239">
        <v>13028979</v>
      </c>
      <c r="L23" s="239">
        <v>132670097</v>
      </c>
      <c r="M23" s="239">
        <v>9</v>
      </c>
      <c r="N23" s="239">
        <v>24</v>
      </c>
      <c r="O23" s="239">
        <v>2013</v>
      </c>
      <c r="P23" s="239" t="s">
        <v>391</v>
      </c>
      <c r="Q23" s="239">
        <v>5</v>
      </c>
      <c r="S23" s="239">
        <v>5</v>
      </c>
      <c r="T23" s="239">
        <v>0</v>
      </c>
      <c r="U23" s="239">
        <v>1</v>
      </c>
      <c r="V23" s="239">
        <v>4</v>
      </c>
      <c r="W23" s="239">
        <v>45</v>
      </c>
      <c r="X23" s="239">
        <v>2</v>
      </c>
      <c r="Y23" s="239">
        <v>4</v>
      </c>
      <c r="Z23" s="239">
        <v>1</v>
      </c>
      <c r="AB23" s="239">
        <v>1</v>
      </c>
      <c r="AC23" s="239">
        <v>98</v>
      </c>
      <c r="AD23" s="239" t="s">
        <v>2689</v>
      </c>
      <c r="AE23" s="239" t="s">
        <v>4437</v>
      </c>
      <c r="AF23" s="239" t="s">
        <v>4289</v>
      </c>
      <c r="AG23" s="239">
        <v>3</v>
      </c>
      <c r="AH23" s="239">
        <v>2</v>
      </c>
      <c r="AI23" s="239">
        <v>2</v>
      </c>
      <c r="AJ23" s="239">
        <v>3</v>
      </c>
      <c r="AK23" s="239">
        <v>21</v>
      </c>
      <c r="AL23" s="239">
        <v>25</v>
      </c>
      <c r="AM23" s="239" t="s">
        <v>374</v>
      </c>
      <c r="AN23" s="239">
        <v>99</v>
      </c>
      <c r="AS23" s="239">
        <v>7</v>
      </c>
      <c r="AT23" s="239">
        <v>98</v>
      </c>
      <c r="AU23" s="239">
        <v>55</v>
      </c>
      <c r="AV23" s="239">
        <v>10</v>
      </c>
      <c r="AW23" s="239">
        <v>21</v>
      </c>
      <c r="CT23" s="239">
        <v>430101</v>
      </c>
      <c r="CU23" s="239">
        <v>4961544</v>
      </c>
      <c r="CV23" s="239">
        <v>44.803873600000003</v>
      </c>
      <c r="CW23" s="239">
        <v>-93.883860299999995</v>
      </c>
      <c r="CX23" s="239" t="s">
        <v>379</v>
      </c>
      <c r="CY23" s="239" t="s">
        <v>4439</v>
      </c>
    </row>
    <row r="24" spans="1:103" hidden="1" x14ac:dyDescent="0.25">
      <c r="A24" s="239">
        <v>817688</v>
      </c>
      <c r="B24" s="239">
        <v>3</v>
      </c>
      <c r="C24" s="239">
        <v>5</v>
      </c>
      <c r="D24" s="239">
        <v>26.853000000000002</v>
      </c>
      <c r="E24" s="239">
        <v>10</v>
      </c>
      <c r="G24" s="239" t="s">
        <v>373</v>
      </c>
      <c r="H24" s="239" t="s">
        <v>374</v>
      </c>
      <c r="I24" s="239">
        <v>25</v>
      </c>
      <c r="K24" s="239">
        <v>20505295</v>
      </c>
      <c r="L24" s="239">
        <v>201850011</v>
      </c>
      <c r="M24" s="239">
        <v>7</v>
      </c>
      <c r="N24" s="239">
        <v>3</v>
      </c>
      <c r="O24" s="239">
        <v>2020</v>
      </c>
      <c r="P24" s="239" t="s">
        <v>383</v>
      </c>
      <c r="Q24" s="239">
        <v>7</v>
      </c>
      <c r="R24" s="239" t="s">
        <v>393</v>
      </c>
      <c r="S24" s="239">
        <v>4</v>
      </c>
      <c r="T24" s="239">
        <v>0</v>
      </c>
      <c r="U24" s="239">
        <v>1</v>
      </c>
      <c r="W24" s="239">
        <v>69</v>
      </c>
      <c r="X24" s="239">
        <v>2</v>
      </c>
      <c r="Y24" s="239">
        <v>1</v>
      </c>
      <c r="Z24" s="239">
        <v>1</v>
      </c>
      <c r="AB24" s="239">
        <v>1</v>
      </c>
      <c r="AC24" s="239">
        <v>98</v>
      </c>
      <c r="AD24" s="239" t="s">
        <v>2821</v>
      </c>
      <c r="AF24" s="239" t="s">
        <v>4289</v>
      </c>
      <c r="AG24" s="239">
        <v>3</v>
      </c>
      <c r="AH24" s="239">
        <v>2</v>
      </c>
      <c r="AI24" s="239">
        <v>4</v>
      </c>
      <c r="AJ24" s="239">
        <v>3</v>
      </c>
      <c r="AK24" s="239">
        <v>21</v>
      </c>
      <c r="AL24" s="239">
        <v>45</v>
      </c>
      <c r="AM24" s="239" t="s">
        <v>384</v>
      </c>
      <c r="AN24" s="239">
        <v>5</v>
      </c>
      <c r="AO24" s="239">
        <v>72</v>
      </c>
      <c r="AS24" s="239">
        <v>12</v>
      </c>
      <c r="AT24" s="239">
        <v>9</v>
      </c>
      <c r="AU24" s="239">
        <v>55</v>
      </c>
      <c r="AV24" s="239">
        <v>11</v>
      </c>
      <c r="AW24" s="239">
        <v>21</v>
      </c>
      <c r="CT24" s="239">
        <v>430120.235373804</v>
      </c>
      <c r="CU24" s="239">
        <v>4961557.7935822504</v>
      </c>
      <c r="CV24" s="239">
        <v>44.804003629999997</v>
      </c>
      <c r="CW24" s="239">
        <v>-93.883619330000002</v>
      </c>
      <c r="CX24" s="239" t="s">
        <v>379</v>
      </c>
      <c r="CY24" s="239" t="s">
        <v>4440</v>
      </c>
    </row>
    <row r="25" spans="1:103" x14ac:dyDescent="0.25">
      <c r="A25" s="239">
        <v>501740</v>
      </c>
      <c r="B25" s="239">
        <v>3</v>
      </c>
      <c r="C25" s="239">
        <v>5</v>
      </c>
      <c r="D25" s="239">
        <v>26.896000000000001</v>
      </c>
      <c r="E25" s="239">
        <v>10</v>
      </c>
      <c r="G25" s="239" t="s">
        <v>1155</v>
      </c>
      <c r="H25" s="239" t="s">
        <v>374</v>
      </c>
      <c r="I25" s="239">
        <v>25</v>
      </c>
      <c r="K25" s="239">
        <v>17030425</v>
      </c>
      <c r="M25" s="239">
        <v>9</v>
      </c>
      <c r="N25" s="239">
        <v>15</v>
      </c>
      <c r="O25" s="239">
        <v>2017</v>
      </c>
      <c r="P25" s="239" t="s">
        <v>383</v>
      </c>
      <c r="Q25" s="239">
        <v>19</v>
      </c>
      <c r="R25" s="239" t="s">
        <v>376</v>
      </c>
      <c r="S25" s="239">
        <v>5</v>
      </c>
      <c r="T25" s="239">
        <v>0</v>
      </c>
      <c r="U25" s="239">
        <v>2</v>
      </c>
      <c r="W25" s="239">
        <v>16</v>
      </c>
      <c r="X25" s="239">
        <v>2</v>
      </c>
      <c r="Y25" s="239">
        <v>6</v>
      </c>
      <c r="Z25" s="239">
        <v>1</v>
      </c>
      <c r="AB25" s="239">
        <v>1</v>
      </c>
      <c r="AC25" s="239">
        <v>98</v>
      </c>
      <c r="AD25" s="239" t="s">
        <v>2821</v>
      </c>
      <c r="AF25" s="239" t="s">
        <v>4289</v>
      </c>
      <c r="AG25" s="239">
        <v>90</v>
      </c>
      <c r="AH25" s="239">
        <v>2</v>
      </c>
      <c r="AI25" s="239">
        <v>4</v>
      </c>
      <c r="AJ25" s="239">
        <v>4</v>
      </c>
      <c r="AK25" s="239">
        <v>21</v>
      </c>
      <c r="AL25" s="239">
        <v>44</v>
      </c>
      <c r="AM25" s="239" t="s">
        <v>374</v>
      </c>
      <c r="AN25" s="239">
        <v>5</v>
      </c>
      <c r="AO25" s="239">
        <v>1</v>
      </c>
      <c r="AS25" s="239">
        <v>12</v>
      </c>
      <c r="AT25" s="239">
        <v>9</v>
      </c>
      <c r="AU25" s="239">
        <v>55</v>
      </c>
      <c r="AV25" s="239">
        <v>11</v>
      </c>
      <c r="AW25" s="239">
        <v>21</v>
      </c>
      <c r="AX25" s="239">
        <v>2</v>
      </c>
      <c r="AY25" s="239">
        <v>5</v>
      </c>
      <c r="AZ25" s="239">
        <v>3</v>
      </c>
      <c r="BA25" s="239">
        <v>21</v>
      </c>
      <c r="BB25" s="239">
        <v>54</v>
      </c>
      <c r="BC25" s="239" t="s">
        <v>374</v>
      </c>
      <c r="BD25" s="239">
        <v>5</v>
      </c>
      <c r="BE25" s="239">
        <v>1</v>
      </c>
      <c r="BI25" s="239">
        <v>12</v>
      </c>
      <c r="BJ25" s="239">
        <v>9</v>
      </c>
      <c r="BK25" s="239">
        <v>55</v>
      </c>
      <c r="BL25" s="239">
        <v>11</v>
      </c>
      <c r="BM25" s="239">
        <v>21</v>
      </c>
      <c r="CT25" s="239">
        <v>430323.79293789697</v>
      </c>
      <c r="CU25" s="239">
        <v>4961678.3467281898</v>
      </c>
      <c r="CV25" s="239">
        <v>44.805108629999999</v>
      </c>
      <c r="CW25" s="239">
        <v>-93.881062200000002</v>
      </c>
      <c r="CX25" s="239" t="s">
        <v>379</v>
      </c>
      <c r="CY25" s="239" t="s">
        <v>4441</v>
      </c>
    </row>
    <row r="26" spans="1:103" x14ac:dyDescent="0.25">
      <c r="A26" s="239">
        <v>844522</v>
      </c>
      <c r="B26" s="239">
        <v>3</v>
      </c>
      <c r="C26" s="239">
        <v>5</v>
      </c>
      <c r="D26" s="239">
        <v>26.975000000000001</v>
      </c>
      <c r="E26" s="239">
        <v>10</v>
      </c>
      <c r="G26" s="239" t="s">
        <v>1155</v>
      </c>
      <c r="H26" s="239" t="s">
        <v>374</v>
      </c>
      <c r="I26" s="239">
        <v>25</v>
      </c>
      <c r="K26" s="239">
        <v>20029693</v>
      </c>
      <c r="L26" s="239">
        <v>202790005</v>
      </c>
      <c r="M26" s="239">
        <v>10</v>
      </c>
      <c r="N26" s="239">
        <v>5</v>
      </c>
      <c r="O26" s="239">
        <v>2020</v>
      </c>
      <c r="P26" s="239" t="s">
        <v>381</v>
      </c>
      <c r="Q26" s="239">
        <v>5</v>
      </c>
      <c r="R26" s="239">
        <v>98</v>
      </c>
      <c r="S26" s="239">
        <v>5</v>
      </c>
      <c r="T26" s="239">
        <v>0</v>
      </c>
      <c r="U26" s="239">
        <v>1</v>
      </c>
      <c r="W26" s="239">
        <v>16</v>
      </c>
      <c r="X26" s="239">
        <v>2</v>
      </c>
      <c r="Y26" s="239">
        <v>6</v>
      </c>
      <c r="Z26" s="239">
        <v>1</v>
      </c>
      <c r="AB26" s="239">
        <v>1</v>
      </c>
      <c r="AC26" s="239">
        <v>98</v>
      </c>
      <c r="AD26" s="239" t="s">
        <v>2821</v>
      </c>
      <c r="AF26" s="239" t="s">
        <v>4289</v>
      </c>
      <c r="AG26" s="239">
        <v>4</v>
      </c>
      <c r="AH26" s="239">
        <v>2</v>
      </c>
      <c r="AI26" s="239">
        <v>2</v>
      </c>
      <c r="AJ26" s="239">
        <v>3</v>
      </c>
      <c r="AK26" s="239">
        <v>21</v>
      </c>
      <c r="AL26" s="239">
        <v>56</v>
      </c>
      <c r="AM26" s="239" t="s">
        <v>374</v>
      </c>
      <c r="AN26" s="239">
        <v>5</v>
      </c>
      <c r="AO26" s="239">
        <v>1</v>
      </c>
      <c r="AS26" s="239">
        <v>12</v>
      </c>
      <c r="AT26" s="239">
        <v>9</v>
      </c>
      <c r="AU26" s="239">
        <v>55</v>
      </c>
      <c r="AV26" s="239">
        <v>11</v>
      </c>
      <c r="AW26" s="239">
        <v>21</v>
      </c>
      <c r="CT26" s="239">
        <v>430285.95716188301</v>
      </c>
      <c r="CU26" s="239">
        <v>4961663.9314504899</v>
      </c>
      <c r="CV26" s="239">
        <v>44.80497518</v>
      </c>
      <c r="CW26" s="239">
        <v>-93.881538599999999</v>
      </c>
      <c r="CX26" s="239" t="s">
        <v>379</v>
      </c>
      <c r="CY26" s="239" t="s">
        <v>4442</v>
      </c>
    </row>
    <row r="27" spans="1:103" x14ac:dyDescent="0.25">
      <c r="A27" s="239">
        <v>355932</v>
      </c>
      <c r="B27" s="239">
        <v>3</v>
      </c>
      <c r="C27" s="239">
        <v>5</v>
      </c>
      <c r="D27" s="239">
        <v>26.975999999999999</v>
      </c>
      <c r="E27" s="239">
        <v>10</v>
      </c>
      <c r="G27" s="239" t="s">
        <v>1155</v>
      </c>
      <c r="H27" s="239" t="s">
        <v>374</v>
      </c>
      <c r="I27" s="239">
        <v>25</v>
      </c>
      <c r="K27" s="239">
        <v>16019281</v>
      </c>
      <c r="M27" s="239">
        <v>6</v>
      </c>
      <c r="N27" s="239">
        <v>11</v>
      </c>
      <c r="O27" s="239">
        <v>2016</v>
      </c>
      <c r="P27" s="239" t="s">
        <v>386</v>
      </c>
      <c r="Q27" s="239">
        <v>22</v>
      </c>
      <c r="R27" s="239" t="s">
        <v>393</v>
      </c>
      <c r="S27" s="239">
        <v>5</v>
      </c>
      <c r="T27" s="239">
        <v>0</v>
      </c>
      <c r="U27" s="239">
        <v>1</v>
      </c>
      <c r="W27" s="239">
        <v>16</v>
      </c>
      <c r="X27" s="239">
        <v>4</v>
      </c>
      <c r="Y27" s="239">
        <v>6</v>
      </c>
      <c r="Z27" s="239">
        <v>1</v>
      </c>
      <c r="AB27" s="239">
        <v>1</v>
      </c>
      <c r="AC27" s="239">
        <v>98</v>
      </c>
      <c r="AD27" s="239" t="s">
        <v>2821</v>
      </c>
      <c r="AE27" s="239" t="s">
        <v>4443</v>
      </c>
      <c r="AF27" s="239" t="s">
        <v>4289</v>
      </c>
      <c r="AG27" s="239">
        <v>4</v>
      </c>
      <c r="AH27" s="239">
        <v>2</v>
      </c>
      <c r="AI27" s="239">
        <v>2</v>
      </c>
      <c r="AJ27" s="239">
        <v>3</v>
      </c>
      <c r="AK27" s="239">
        <v>21</v>
      </c>
      <c r="AL27" s="239">
        <v>34</v>
      </c>
      <c r="AM27" s="239" t="s">
        <v>374</v>
      </c>
      <c r="AN27" s="239">
        <v>5</v>
      </c>
      <c r="AO27" s="239">
        <v>1</v>
      </c>
      <c r="AS27" s="239">
        <v>12</v>
      </c>
      <c r="AT27" s="239">
        <v>9</v>
      </c>
      <c r="AU27" s="239">
        <v>55</v>
      </c>
      <c r="AV27" s="239">
        <v>11</v>
      </c>
      <c r="AW27" s="239">
        <v>21</v>
      </c>
      <c r="CT27" s="239">
        <v>430436.62404169003</v>
      </c>
      <c r="CU27" s="239">
        <v>4961739.2410638798</v>
      </c>
      <c r="CV27" s="239">
        <v>44.805667749999998</v>
      </c>
      <c r="CW27" s="239">
        <v>-93.87964393</v>
      </c>
      <c r="CX27" s="239" t="s">
        <v>379</v>
      </c>
      <c r="CY27" s="239" t="s">
        <v>4444</v>
      </c>
    </row>
    <row r="28" spans="1:103" x14ac:dyDescent="0.25">
      <c r="A28" s="239">
        <v>649957</v>
      </c>
      <c r="B28" s="239">
        <v>3</v>
      </c>
      <c r="C28" s="239">
        <v>5</v>
      </c>
      <c r="D28" s="239">
        <v>27.013000000000002</v>
      </c>
      <c r="E28" s="239">
        <v>10</v>
      </c>
      <c r="G28" s="239" t="s">
        <v>1155</v>
      </c>
      <c r="H28" s="239" t="s">
        <v>374</v>
      </c>
      <c r="I28" s="239">
        <v>25</v>
      </c>
      <c r="K28" s="239">
        <v>18031576</v>
      </c>
      <c r="M28" s="239">
        <v>10</v>
      </c>
      <c r="N28" s="239">
        <v>6</v>
      </c>
      <c r="O28" s="239">
        <v>2018</v>
      </c>
      <c r="P28" s="239" t="s">
        <v>386</v>
      </c>
      <c r="Q28" s="239">
        <v>19</v>
      </c>
      <c r="R28" s="239" t="s">
        <v>393</v>
      </c>
      <c r="S28" s="239">
        <v>5</v>
      </c>
      <c r="T28" s="239">
        <v>0</v>
      </c>
      <c r="U28" s="239">
        <v>1</v>
      </c>
      <c r="W28" s="239">
        <v>16</v>
      </c>
      <c r="X28" s="239">
        <v>2</v>
      </c>
      <c r="Y28" s="239">
        <v>3</v>
      </c>
      <c r="Z28" s="239">
        <v>1</v>
      </c>
      <c r="AB28" s="239">
        <v>1</v>
      </c>
      <c r="AC28" s="239">
        <v>98</v>
      </c>
      <c r="AD28" s="239" t="s">
        <v>2821</v>
      </c>
      <c r="AF28" s="239" t="s">
        <v>4289</v>
      </c>
      <c r="AG28" s="239">
        <v>4</v>
      </c>
      <c r="AH28" s="239">
        <v>2</v>
      </c>
      <c r="AI28" s="239">
        <v>2</v>
      </c>
      <c r="AJ28" s="239">
        <v>3</v>
      </c>
      <c r="AK28" s="239">
        <v>21</v>
      </c>
      <c r="AL28" s="239">
        <v>19</v>
      </c>
      <c r="AM28" s="239" t="s">
        <v>384</v>
      </c>
      <c r="AN28" s="239">
        <v>5</v>
      </c>
      <c r="AO28" s="239">
        <v>1</v>
      </c>
      <c r="AS28" s="239">
        <v>12</v>
      </c>
      <c r="AT28" s="239">
        <v>9</v>
      </c>
      <c r="AU28" s="239">
        <v>55</v>
      </c>
      <c r="AV28" s="239">
        <v>11</v>
      </c>
      <c r="AW28" s="239">
        <v>21</v>
      </c>
      <c r="CT28" s="239">
        <v>430345.34047626401</v>
      </c>
      <c r="CU28" s="239">
        <v>4961685.0241344599</v>
      </c>
      <c r="CV28" s="239">
        <v>44.805170840000002</v>
      </c>
      <c r="CW28" s="239">
        <v>-93.880790669999996</v>
      </c>
      <c r="CX28" s="239" t="s">
        <v>379</v>
      </c>
      <c r="CY28" s="239" t="s">
        <v>4445</v>
      </c>
    </row>
    <row r="29" spans="1:103" x14ac:dyDescent="0.25">
      <c r="A29" s="239">
        <v>782726</v>
      </c>
      <c r="B29" s="239">
        <v>3</v>
      </c>
      <c r="C29" s="239">
        <v>5</v>
      </c>
      <c r="D29" s="239">
        <v>27.036000000000001</v>
      </c>
      <c r="E29" s="239">
        <v>10</v>
      </c>
      <c r="G29" s="239" t="s">
        <v>1155</v>
      </c>
      <c r="H29" s="239" t="s">
        <v>374</v>
      </c>
      <c r="I29" s="239">
        <v>25</v>
      </c>
      <c r="K29" s="239">
        <v>20002171</v>
      </c>
      <c r="L29" s="239">
        <v>200230142</v>
      </c>
      <c r="M29" s="239">
        <v>1</v>
      </c>
      <c r="N29" s="239">
        <v>23</v>
      </c>
      <c r="O29" s="239">
        <v>2020</v>
      </c>
      <c r="P29" s="239" t="s">
        <v>416</v>
      </c>
      <c r="Q29" s="239">
        <v>11</v>
      </c>
      <c r="S29" s="239">
        <v>5</v>
      </c>
      <c r="T29" s="239">
        <v>0</v>
      </c>
      <c r="U29" s="239">
        <v>2</v>
      </c>
      <c r="V29" s="239">
        <v>11</v>
      </c>
      <c r="W29" s="239">
        <v>10</v>
      </c>
      <c r="X29" s="239">
        <v>2</v>
      </c>
      <c r="Y29" s="239">
        <v>1</v>
      </c>
      <c r="Z29" s="239">
        <v>2</v>
      </c>
      <c r="AB29" s="239">
        <v>2</v>
      </c>
      <c r="AC29" s="239">
        <v>98</v>
      </c>
      <c r="AD29" s="239" t="s">
        <v>2821</v>
      </c>
      <c r="AF29" s="239" t="s">
        <v>4289</v>
      </c>
      <c r="AG29" s="239">
        <v>6</v>
      </c>
      <c r="AH29" s="239">
        <v>2</v>
      </c>
      <c r="AI29" s="239">
        <v>3</v>
      </c>
      <c r="AJ29" s="239">
        <v>3</v>
      </c>
      <c r="AK29" s="239">
        <v>27</v>
      </c>
      <c r="AL29" s="239">
        <v>34</v>
      </c>
      <c r="AM29" s="239" t="s">
        <v>374</v>
      </c>
      <c r="AN29" s="239">
        <v>5</v>
      </c>
      <c r="AO29" s="239">
        <v>71</v>
      </c>
      <c r="AP29" s="239">
        <v>68</v>
      </c>
      <c r="AS29" s="239">
        <v>12</v>
      </c>
      <c r="AT29" s="239">
        <v>9</v>
      </c>
      <c r="AU29" s="239">
        <v>55</v>
      </c>
      <c r="AV29" s="239">
        <v>11</v>
      </c>
      <c r="AW29" s="239">
        <v>21</v>
      </c>
      <c r="AX29" s="239">
        <v>2</v>
      </c>
      <c r="AY29" s="239">
        <v>3</v>
      </c>
      <c r="AZ29" s="239">
        <v>4</v>
      </c>
      <c r="BA29" s="239">
        <v>21</v>
      </c>
      <c r="BB29" s="239">
        <v>49</v>
      </c>
      <c r="BC29" s="239" t="s">
        <v>374</v>
      </c>
      <c r="BD29" s="239">
        <v>5</v>
      </c>
      <c r="BE29" s="239">
        <v>1</v>
      </c>
      <c r="BI29" s="239">
        <v>12</v>
      </c>
      <c r="BJ29" s="239">
        <v>9</v>
      </c>
      <c r="BL29" s="239">
        <v>11</v>
      </c>
      <c r="BM29" s="239">
        <v>21</v>
      </c>
      <c r="CT29" s="239">
        <v>430377.330459763</v>
      </c>
      <c r="CU29" s="239">
        <v>4961701.8589329496</v>
      </c>
      <c r="CV29" s="239">
        <v>44.805325490000001</v>
      </c>
      <c r="CW29" s="239">
        <v>-93.880388510000003</v>
      </c>
      <c r="CX29" s="239" t="s">
        <v>379</v>
      </c>
      <c r="CY29" s="239" t="s">
        <v>4446</v>
      </c>
    </row>
    <row r="30" spans="1:103" x14ac:dyDescent="0.25">
      <c r="A30" s="239">
        <v>10704120</v>
      </c>
      <c r="B30" s="239">
        <v>3</v>
      </c>
      <c r="C30" s="239">
        <v>5</v>
      </c>
      <c r="D30" s="239">
        <v>27.07</v>
      </c>
      <c r="E30" s="239">
        <v>10</v>
      </c>
      <c r="F30" s="239" t="s">
        <v>1155</v>
      </c>
      <c r="H30" s="239" t="s">
        <v>374</v>
      </c>
      <c r="I30" s="239">
        <v>25</v>
      </c>
      <c r="L30" s="239">
        <v>112980077</v>
      </c>
      <c r="M30" s="239">
        <v>9</v>
      </c>
      <c r="N30" s="239">
        <v>18</v>
      </c>
      <c r="O30" s="239">
        <v>2011</v>
      </c>
      <c r="P30" s="239" t="s">
        <v>389</v>
      </c>
      <c r="Q30" s="239">
        <v>2</v>
      </c>
      <c r="S30" s="239">
        <v>5</v>
      </c>
      <c r="T30" s="239">
        <v>0</v>
      </c>
      <c r="U30" s="239">
        <v>1</v>
      </c>
      <c r="V30" s="239">
        <v>7</v>
      </c>
      <c r="W30" s="239">
        <v>45</v>
      </c>
      <c r="Y30" s="239">
        <v>6</v>
      </c>
      <c r="Z30" s="239">
        <v>1</v>
      </c>
      <c r="AB30" s="239">
        <v>1</v>
      </c>
      <c r="AC30" s="239">
        <v>98</v>
      </c>
      <c r="AF30" s="239" t="s">
        <v>4289</v>
      </c>
      <c r="AG30" s="239">
        <v>3</v>
      </c>
      <c r="AH30" s="239">
        <v>2</v>
      </c>
      <c r="AI30" s="239">
        <v>4</v>
      </c>
      <c r="AJ30" s="239">
        <v>8</v>
      </c>
      <c r="AK30" s="239">
        <v>27</v>
      </c>
      <c r="AL30" s="239">
        <v>26</v>
      </c>
      <c r="AM30" s="239" t="s">
        <v>374</v>
      </c>
      <c r="AT30" s="239">
        <v>98</v>
      </c>
      <c r="AU30" s="239">
        <v>55</v>
      </c>
      <c r="CT30" s="239">
        <v>430425</v>
      </c>
      <c r="CU30" s="239">
        <v>4961730</v>
      </c>
      <c r="CV30" s="239">
        <v>44.805585899999997</v>
      </c>
      <c r="CW30" s="239">
        <v>-93.879789099999996</v>
      </c>
      <c r="CX30" s="239" t="s">
        <v>379</v>
      </c>
    </row>
    <row r="31" spans="1:103" hidden="1" x14ac:dyDescent="0.25">
      <c r="A31" s="239">
        <v>10714743</v>
      </c>
      <c r="B31" s="239">
        <v>3</v>
      </c>
      <c r="C31" s="239">
        <v>5</v>
      </c>
      <c r="D31" s="239">
        <v>27.077000000000002</v>
      </c>
      <c r="E31" s="239">
        <v>10</v>
      </c>
      <c r="G31" s="239" t="s">
        <v>1155</v>
      </c>
      <c r="H31" s="239" t="s">
        <v>374</v>
      </c>
      <c r="I31" s="239">
        <v>25</v>
      </c>
      <c r="K31" s="239">
        <v>11511768</v>
      </c>
      <c r="L31" s="239">
        <v>113350285</v>
      </c>
      <c r="M31" s="239">
        <v>11</v>
      </c>
      <c r="N31" s="239">
        <v>28</v>
      </c>
      <c r="O31" s="239">
        <v>2011</v>
      </c>
      <c r="P31" s="239" t="s">
        <v>381</v>
      </c>
      <c r="Q31" s="239">
        <v>11</v>
      </c>
      <c r="S31" s="239">
        <v>3</v>
      </c>
      <c r="T31" s="239">
        <v>0</v>
      </c>
      <c r="U31" s="239">
        <v>2</v>
      </c>
      <c r="V31" s="239">
        <v>5</v>
      </c>
      <c r="W31" s="239">
        <v>10</v>
      </c>
      <c r="X31" s="239">
        <v>2</v>
      </c>
      <c r="Y31" s="239">
        <v>1</v>
      </c>
      <c r="Z31" s="239">
        <v>1</v>
      </c>
      <c r="AB31" s="239">
        <v>1</v>
      </c>
      <c r="AC31" s="239">
        <v>98</v>
      </c>
      <c r="AD31" s="239" t="s">
        <v>1866</v>
      </c>
      <c r="AE31" s="239" t="s">
        <v>4443</v>
      </c>
      <c r="AF31" s="239" t="s">
        <v>4289</v>
      </c>
      <c r="AG31" s="239">
        <v>10</v>
      </c>
      <c r="AH31" s="239">
        <v>2</v>
      </c>
      <c r="AI31" s="239">
        <v>4</v>
      </c>
      <c r="AJ31" s="239">
        <v>4</v>
      </c>
      <c r="AK31" s="239">
        <v>21</v>
      </c>
      <c r="AL31" s="239">
        <v>16</v>
      </c>
      <c r="AM31" s="239" t="s">
        <v>374</v>
      </c>
      <c r="AN31" s="239">
        <v>99</v>
      </c>
      <c r="AO31" s="239">
        <v>72</v>
      </c>
      <c r="AS31" s="239">
        <v>7</v>
      </c>
      <c r="AT31" s="239">
        <v>98</v>
      </c>
      <c r="AU31" s="239">
        <v>55</v>
      </c>
      <c r="AV31" s="239">
        <v>11</v>
      </c>
      <c r="AW31" s="239">
        <v>21</v>
      </c>
      <c r="AX31" s="239">
        <v>2</v>
      </c>
      <c r="AY31" s="239">
        <v>4</v>
      </c>
      <c r="AZ31" s="239">
        <v>3</v>
      </c>
      <c r="BA31" s="239">
        <v>21</v>
      </c>
      <c r="BB31" s="239">
        <v>40</v>
      </c>
      <c r="BC31" s="239" t="s">
        <v>374</v>
      </c>
      <c r="BD31" s="239">
        <v>5</v>
      </c>
      <c r="BE31" s="239">
        <v>1</v>
      </c>
      <c r="BI31" s="239">
        <v>7</v>
      </c>
      <c r="BJ31" s="239">
        <v>98</v>
      </c>
      <c r="BK31" s="239">
        <v>55</v>
      </c>
      <c r="BL31" s="239">
        <v>11</v>
      </c>
      <c r="BM31" s="239">
        <v>21</v>
      </c>
      <c r="CT31" s="239">
        <v>430435</v>
      </c>
      <c r="CU31" s="239">
        <v>4961736</v>
      </c>
      <c r="CV31" s="239">
        <v>44.8056372</v>
      </c>
      <c r="CW31" s="239">
        <v>-93.8796672</v>
      </c>
      <c r="CX31" s="239" t="s">
        <v>379</v>
      </c>
      <c r="CY31" s="239" t="s">
        <v>4447</v>
      </c>
    </row>
    <row r="32" spans="1:103" x14ac:dyDescent="0.25">
      <c r="A32" s="239">
        <v>10779588</v>
      </c>
      <c r="B32" s="239">
        <v>3</v>
      </c>
      <c r="C32" s="239">
        <v>5</v>
      </c>
      <c r="D32" s="239">
        <v>27.077000000000002</v>
      </c>
      <c r="E32" s="239">
        <v>10</v>
      </c>
      <c r="G32" s="239" t="s">
        <v>1155</v>
      </c>
      <c r="H32" s="239" t="s">
        <v>374</v>
      </c>
      <c r="I32" s="239">
        <v>25</v>
      </c>
      <c r="K32" s="239">
        <v>12507915</v>
      </c>
      <c r="L32" s="239">
        <v>122320160</v>
      </c>
      <c r="M32" s="239">
        <v>8</v>
      </c>
      <c r="N32" s="239">
        <v>16</v>
      </c>
      <c r="O32" s="239">
        <v>2012</v>
      </c>
      <c r="P32" s="239" t="s">
        <v>416</v>
      </c>
      <c r="Q32" s="239">
        <v>15</v>
      </c>
      <c r="S32" s="239">
        <v>5</v>
      </c>
      <c r="T32" s="239">
        <v>0</v>
      </c>
      <c r="U32" s="239">
        <v>1</v>
      </c>
      <c r="V32" s="239">
        <v>4</v>
      </c>
      <c r="W32" s="239">
        <v>32</v>
      </c>
      <c r="X32" s="239">
        <v>2</v>
      </c>
      <c r="Y32" s="239">
        <v>1</v>
      </c>
      <c r="Z32" s="239">
        <v>1</v>
      </c>
      <c r="AB32" s="239">
        <v>1</v>
      </c>
      <c r="AC32" s="239">
        <v>98</v>
      </c>
      <c r="AD32" s="239" t="s">
        <v>1866</v>
      </c>
      <c r="AE32" s="239" t="s">
        <v>4429</v>
      </c>
      <c r="AF32" s="239" t="s">
        <v>4289</v>
      </c>
      <c r="AG32" s="239">
        <v>3</v>
      </c>
      <c r="AH32" s="239">
        <v>2</v>
      </c>
      <c r="AI32" s="239">
        <v>4</v>
      </c>
      <c r="AJ32" s="239">
        <v>4</v>
      </c>
      <c r="AK32" s="239">
        <v>21</v>
      </c>
      <c r="AL32" s="239">
        <v>49</v>
      </c>
      <c r="AM32" s="239" t="s">
        <v>384</v>
      </c>
      <c r="AN32" s="239">
        <v>5</v>
      </c>
      <c r="AO32" s="239">
        <v>15</v>
      </c>
      <c r="AP32" s="239">
        <v>72</v>
      </c>
      <c r="AS32" s="239">
        <v>7</v>
      </c>
      <c r="AT32" s="239">
        <v>98</v>
      </c>
      <c r="AU32" s="239">
        <v>55</v>
      </c>
      <c r="AV32" s="239">
        <v>11</v>
      </c>
      <c r="AW32" s="239">
        <v>21</v>
      </c>
      <c r="CT32" s="239">
        <v>430435</v>
      </c>
      <c r="CU32" s="239">
        <v>4961736</v>
      </c>
      <c r="CV32" s="239">
        <v>44.8056372</v>
      </c>
      <c r="CW32" s="239">
        <v>-93.8796672</v>
      </c>
      <c r="CX32" s="239" t="s">
        <v>379</v>
      </c>
      <c r="CY32" s="239" t="s">
        <v>4448</v>
      </c>
    </row>
    <row r="33" spans="1:103" x14ac:dyDescent="0.25">
      <c r="A33" s="239">
        <v>657418</v>
      </c>
      <c r="B33" s="239">
        <v>3</v>
      </c>
      <c r="C33" s="239">
        <v>5</v>
      </c>
      <c r="D33" s="239">
        <v>27.173999999999999</v>
      </c>
      <c r="E33" s="239">
        <v>10</v>
      </c>
      <c r="G33" s="239" t="s">
        <v>1155</v>
      </c>
      <c r="H33" s="239" t="s">
        <v>374</v>
      </c>
      <c r="I33" s="239">
        <v>25</v>
      </c>
      <c r="K33" s="239">
        <v>18034790</v>
      </c>
      <c r="M33" s="239">
        <v>11</v>
      </c>
      <c r="N33" s="239">
        <v>6</v>
      </c>
      <c r="O33" s="239">
        <v>2018</v>
      </c>
      <c r="P33" s="239" t="s">
        <v>391</v>
      </c>
      <c r="Q33" s="239">
        <v>19</v>
      </c>
      <c r="S33" s="239">
        <v>5</v>
      </c>
      <c r="T33" s="239">
        <v>0</v>
      </c>
      <c r="U33" s="239">
        <v>1</v>
      </c>
      <c r="W33" s="239">
        <v>16</v>
      </c>
      <c r="X33" s="239">
        <v>2</v>
      </c>
      <c r="Y33" s="239">
        <v>6</v>
      </c>
      <c r="Z33" s="239">
        <v>3</v>
      </c>
      <c r="AB33" s="239">
        <v>2</v>
      </c>
      <c r="AC33" s="239">
        <v>98</v>
      </c>
      <c r="AD33" s="239" t="s">
        <v>2821</v>
      </c>
      <c r="AF33" s="239" t="s">
        <v>4289</v>
      </c>
      <c r="AG33" s="239">
        <v>4</v>
      </c>
      <c r="AH33" s="239">
        <v>2</v>
      </c>
      <c r="AI33" s="239">
        <v>2</v>
      </c>
      <c r="AJ33" s="239">
        <v>4</v>
      </c>
      <c r="AK33" s="239">
        <v>21</v>
      </c>
      <c r="AL33" s="239">
        <v>65</v>
      </c>
      <c r="AM33" s="239" t="s">
        <v>384</v>
      </c>
      <c r="AN33" s="239">
        <v>5</v>
      </c>
      <c r="AO33" s="239">
        <v>1</v>
      </c>
      <c r="AS33" s="239">
        <v>12</v>
      </c>
      <c r="AT33" s="239">
        <v>9</v>
      </c>
      <c r="AU33" s="239">
        <v>55</v>
      </c>
      <c r="AV33" s="239">
        <v>11</v>
      </c>
      <c r="AW33" s="239">
        <v>21</v>
      </c>
      <c r="CT33" s="239">
        <v>430571.47512437799</v>
      </c>
      <c r="CU33" s="239">
        <v>4961808.9075138597</v>
      </c>
      <c r="CV33" s="239">
        <v>44.806307949999997</v>
      </c>
      <c r="CW33" s="239">
        <v>-93.877948430000004</v>
      </c>
      <c r="CX33" s="239" t="s">
        <v>379</v>
      </c>
      <c r="CY33" s="239" t="s">
        <v>4449</v>
      </c>
    </row>
    <row r="34" spans="1:103" x14ac:dyDescent="0.25">
      <c r="A34" s="239">
        <v>365513</v>
      </c>
      <c r="B34" s="239">
        <v>3</v>
      </c>
      <c r="C34" s="239">
        <v>5</v>
      </c>
      <c r="D34" s="239">
        <v>27.303999999999998</v>
      </c>
      <c r="E34" s="239">
        <v>10</v>
      </c>
      <c r="G34" s="239" t="s">
        <v>1155</v>
      </c>
      <c r="H34" s="239" t="s">
        <v>374</v>
      </c>
      <c r="I34" s="239">
        <v>25</v>
      </c>
      <c r="K34" s="239">
        <v>16024385</v>
      </c>
      <c r="M34" s="239">
        <v>7</v>
      </c>
      <c r="N34" s="239">
        <v>21</v>
      </c>
      <c r="O34" s="239">
        <v>2016</v>
      </c>
      <c r="P34" s="239" t="s">
        <v>416</v>
      </c>
      <c r="Q34" s="239">
        <v>4</v>
      </c>
      <c r="R34" s="239" t="s">
        <v>393</v>
      </c>
      <c r="S34" s="239">
        <v>5</v>
      </c>
      <c r="T34" s="239">
        <v>0</v>
      </c>
      <c r="U34" s="239">
        <v>1</v>
      </c>
      <c r="W34" s="239">
        <v>16</v>
      </c>
      <c r="X34" s="239">
        <v>2</v>
      </c>
      <c r="Y34" s="239">
        <v>6</v>
      </c>
      <c r="Z34" s="239">
        <v>3</v>
      </c>
      <c r="AB34" s="239">
        <v>2</v>
      </c>
      <c r="AC34" s="239">
        <v>98</v>
      </c>
      <c r="AD34" s="239" t="s">
        <v>2821</v>
      </c>
      <c r="AF34" s="239" t="s">
        <v>4289</v>
      </c>
      <c r="AG34" s="239">
        <v>4</v>
      </c>
      <c r="AH34" s="239">
        <v>2</v>
      </c>
      <c r="AI34" s="239">
        <v>2</v>
      </c>
      <c r="AJ34" s="239">
        <v>3</v>
      </c>
      <c r="AK34" s="239">
        <v>21</v>
      </c>
      <c r="AL34" s="239">
        <v>36</v>
      </c>
      <c r="AM34" s="239" t="s">
        <v>374</v>
      </c>
      <c r="AN34" s="239">
        <v>5</v>
      </c>
      <c r="AO34" s="239">
        <v>1</v>
      </c>
      <c r="AS34" s="239">
        <v>12</v>
      </c>
      <c r="AT34" s="239">
        <v>9</v>
      </c>
      <c r="AU34" s="239">
        <v>55</v>
      </c>
      <c r="AV34" s="239">
        <v>11</v>
      </c>
      <c r="AW34" s="239">
        <v>21</v>
      </c>
      <c r="CT34" s="239">
        <v>430894.93507780897</v>
      </c>
      <c r="CU34" s="239">
        <v>4962000.9898769604</v>
      </c>
      <c r="CV34" s="239">
        <v>44.808068290000001</v>
      </c>
      <c r="CW34" s="239">
        <v>-93.873884739999994</v>
      </c>
      <c r="CX34" s="239" t="s">
        <v>379</v>
      </c>
      <c r="CY34" s="239" t="s">
        <v>4450</v>
      </c>
    </row>
    <row r="35" spans="1:103" x14ac:dyDescent="0.25">
      <c r="A35" s="239">
        <v>505192</v>
      </c>
      <c r="B35" s="239">
        <v>3</v>
      </c>
      <c r="C35" s="239">
        <v>5</v>
      </c>
      <c r="D35" s="239">
        <v>27.312000000000001</v>
      </c>
      <c r="E35" s="239">
        <v>10</v>
      </c>
      <c r="G35" s="239" t="s">
        <v>1155</v>
      </c>
      <c r="H35" s="239" t="s">
        <v>374</v>
      </c>
      <c r="I35" s="239">
        <v>25</v>
      </c>
      <c r="K35" s="239">
        <v>17032060</v>
      </c>
      <c r="M35" s="239">
        <v>9</v>
      </c>
      <c r="N35" s="239">
        <v>30</v>
      </c>
      <c r="O35" s="239">
        <v>2017</v>
      </c>
      <c r="P35" s="239" t="s">
        <v>386</v>
      </c>
      <c r="Q35" s="239">
        <v>20</v>
      </c>
      <c r="R35" s="239" t="s">
        <v>393</v>
      </c>
      <c r="S35" s="239">
        <v>5</v>
      </c>
      <c r="T35" s="239">
        <v>0</v>
      </c>
      <c r="U35" s="239">
        <v>1</v>
      </c>
      <c r="W35" s="239">
        <v>16</v>
      </c>
      <c r="X35" s="239">
        <v>2</v>
      </c>
      <c r="Y35" s="239">
        <v>6</v>
      </c>
      <c r="Z35" s="239">
        <v>1</v>
      </c>
      <c r="AB35" s="239">
        <v>1</v>
      </c>
      <c r="AC35" s="239">
        <v>98</v>
      </c>
      <c r="AD35" s="239" t="s">
        <v>2821</v>
      </c>
      <c r="AF35" s="239" t="s">
        <v>4289</v>
      </c>
      <c r="AG35" s="239">
        <v>4</v>
      </c>
      <c r="AH35" s="239">
        <v>2</v>
      </c>
      <c r="AI35" s="239">
        <v>2</v>
      </c>
      <c r="AJ35" s="239">
        <v>3</v>
      </c>
      <c r="AK35" s="239">
        <v>21</v>
      </c>
      <c r="AL35" s="239">
        <v>56</v>
      </c>
      <c r="AM35" s="239" t="s">
        <v>374</v>
      </c>
      <c r="AN35" s="239">
        <v>5</v>
      </c>
      <c r="AO35" s="239">
        <v>1</v>
      </c>
      <c r="AS35" s="239">
        <v>12</v>
      </c>
      <c r="AT35" s="239">
        <v>9</v>
      </c>
      <c r="AU35" s="239">
        <v>55</v>
      </c>
      <c r="AV35" s="239">
        <v>11</v>
      </c>
      <c r="AW35" s="239">
        <v>21</v>
      </c>
      <c r="CT35" s="239">
        <v>430907.20007103501</v>
      </c>
      <c r="CU35" s="239">
        <v>4962007.8744492698</v>
      </c>
      <c r="CV35" s="239">
        <v>44.808131439999997</v>
      </c>
      <c r="CW35" s="239">
        <v>-93.873730600000002</v>
      </c>
      <c r="CX35" s="239" t="s">
        <v>379</v>
      </c>
      <c r="CY35" s="239" t="s">
        <v>4451</v>
      </c>
    </row>
    <row r="36" spans="1:103" hidden="1" x14ac:dyDescent="0.25">
      <c r="A36" s="239">
        <v>10703472</v>
      </c>
      <c r="B36" s="239">
        <v>3</v>
      </c>
      <c r="C36" s="239">
        <v>5</v>
      </c>
      <c r="D36" s="239">
        <v>27.329000000000001</v>
      </c>
      <c r="E36" s="239">
        <v>10</v>
      </c>
      <c r="G36" s="239" t="s">
        <v>1155</v>
      </c>
      <c r="H36" s="239" t="s">
        <v>374</v>
      </c>
      <c r="I36" s="239">
        <v>25</v>
      </c>
      <c r="K36" s="239">
        <v>11030007</v>
      </c>
      <c r="L36" s="239">
        <v>112630263</v>
      </c>
      <c r="M36" s="239">
        <v>9</v>
      </c>
      <c r="N36" s="239">
        <v>18</v>
      </c>
      <c r="O36" s="239">
        <v>2011</v>
      </c>
      <c r="P36" s="239" t="s">
        <v>389</v>
      </c>
      <c r="Q36" s="239">
        <v>2</v>
      </c>
      <c r="S36" s="239">
        <v>4</v>
      </c>
      <c r="T36" s="239">
        <v>0</v>
      </c>
      <c r="U36" s="239">
        <v>1</v>
      </c>
      <c r="V36" s="239">
        <v>4</v>
      </c>
      <c r="W36" s="239">
        <v>45</v>
      </c>
      <c r="X36" s="239">
        <v>2</v>
      </c>
      <c r="Y36" s="239">
        <v>6</v>
      </c>
      <c r="Z36" s="239">
        <v>1</v>
      </c>
      <c r="AB36" s="239">
        <v>1</v>
      </c>
      <c r="AC36" s="239">
        <v>98</v>
      </c>
      <c r="AD36" s="239" t="s">
        <v>1868</v>
      </c>
      <c r="AE36" s="239" t="s">
        <v>4452</v>
      </c>
      <c r="AF36" s="239" t="s">
        <v>4289</v>
      </c>
      <c r="AG36" s="239">
        <v>3</v>
      </c>
      <c r="AH36" s="239">
        <v>2</v>
      </c>
      <c r="AI36" s="239">
        <v>4</v>
      </c>
      <c r="AJ36" s="239">
        <v>3</v>
      </c>
      <c r="AK36" s="239">
        <v>21</v>
      </c>
      <c r="AL36" s="239">
        <v>26</v>
      </c>
      <c r="AM36" s="239" t="s">
        <v>374</v>
      </c>
      <c r="AN36" s="239">
        <v>99</v>
      </c>
      <c r="AS36" s="239">
        <v>7</v>
      </c>
      <c r="AT36" s="239">
        <v>98</v>
      </c>
      <c r="AU36" s="239">
        <v>55</v>
      </c>
      <c r="AV36" s="239">
        <v>11</v>
      </c>
      <c r="AW36" s="239">
        <v>21</v>
      </c>
      <c r="CT36" s="239">
        <v>430786</v>
      </c>
      <c r="CU36" s="239">
        <v>4961938</v>
      </c>
      <c r="CV36" s="239">
        <v>44.807492000000003</v>
      </c>
      <c r="CW36" s="239">
        <v>-93.875257199999993</v>
      </c>
      <c r="CX36" s="239" t="s">
        <v>379</v>
      </c>
      <c r="CY36" s="239" t="s">
        <v>4453</v>
      </c>
    </row>
    <row r="37" spans="1:103" hidden="1" x14ac:dyDescent="0.25">
      <c r="A37" s="239">
        <v>504385</v>
      </c>
      <c r="B37" s="239">
        <v>3</v>
      </c>
      <c r="C37" s="239">
        <v>5</v>
      </c>
      <c r="D37" s="239">
        <v>27.456</v>
      </c>
      <c r="E37" s="239">
        <v>10</v>
      </c>
      <c r="G37" s="239" t="s">
        <v>1155</v>
      </c>
      <c r="H37" s="239" t="s">
        <v>374</v>
      </c>
      <c r="I37" s="239">
        <v>25</v>
      </c>
      <c r="K37" s="239">
        <v>17510781</v>
      </c>
      <c r="M37" s="239">
        <v>9</v>
      </c>
      <c r="N37" s="239">
        <v>27</v>
      </c>
      <c r="O37" s="239">
        <v>2017</v>
      </c>
      <c r="P37" s="239" t="s">
        <v>375</v>
      </c>
      <c r="Q37" s="239">
        <v>13</v>
      </c>
      <c r="R37" s="239">
        <v>98</v>
      </c>
      <c r="S37" s="239">
        <v>4</v>
      </c>
      <c r="T37" s="239">
        <v>0</v>
      </c>
      <c r="U37" s="239">
        <v>2</v>
      </c>
      <c r="V37" s="239">
        <v>12</v>
      </c>
      <c r="W37" s="239">
        <v>10</v>
      </c>
      <c r="X37" s="239">
        <v>2</v>
      </c>
      <c r="Y37" s="239">
        <v>1</v>
      </c>
      <c r="Z37" s="239">
        <v>1</v>
      </c>
      <c r="AB37" s="239">
        <v>1</v>
      </c>
      <c r="AC37" s="239">
        <v>98</v>
      </c>
      <c r="AD37" s="239" t="s">
        <v>2821</v>
      </c>
      <c r="AF37" s="239" t="s">
        <v>4289</v>
      </c>
      <c r="AG37" s="239">
        <v>7</v>
      </c>
      <c r="AH37" s="239">
        <v>2</v>
      </c>
      <c r="AI37" s="239">
        <v>2</v>
      </c>
      <c r="AJ37" s="239">
        <v>4</v>
      </c>
      <c r="AK37" s="239">
        <v>34</v>
      </c>
      <c r="AL37" s="239">
        <v>20</v>
      </c>
      <c r="AM37" s="239" t="s">
        <v>374</v>
      </c>
      <c r="AN37" s="239">
        <v>5</v>
      </c>
      <c r="AO37" s="239">
        <v>1</v>
      </c>
      <c r="AS37" s="239">
        <v>12</v>
      </c>
      <c r="AT37" s="239">
        <v>9</v>
      </c>
      <c r="AU37" s="239">
        <v>55</v>
      </c>
      <c r="AV37" s="239">
        <v>11</v>
      </c>
      <c r="AW37" s="239">
        <v>21</v>
      </c>
      <c r="AX37" s="239">
        <v>2</v>
      </c>
      <c r="AY37" s="239">
        <v>2</v>
      </c>
      <c r="AZ37" s="239">
        <v>4</v>
      </c>
      <c r="BA37" s="239">
        <v>21</v>
      </c>
      <c r="BB37" s="239">
        <v>27</v>
      </c>
      <c r="BC37" s="239" t="s">
        <v>374</v>
      </c>
      <c r="BD37" s="239">
        <v>5</v>
      </c>
      <c r="BE37" s="239">
        <v>4</v>
      </c>
      <c r="BF37" s="239">
        <v>75</v>
      </c>
      <c r="BI37" s="239">
        <v>12</v>
      </c>
      <c r="BJ37" s="239">
        <v>9</v>
      </c>
      <c r="BK37" s="239">
        <v>55</v>
      </c>
      <c r="BL37" s="239">
        <v>11</v>
      </c>
      <c r="BM37" s="239">
        <v>21</v>
      </c>
      <c r="CT37" s="239">
        <v>431102.37067140802</v>
      </c>
      <c r="CU37" s="239">
        <v>4962133.5280670598</v>
      </c>
      <c r="CV37" s="239">
        <v>44.809281329999997</v>
      </c>
      <c r="CW37" s="239">
        <v>-93.871279830000006</v>
      </c>
      <c r="CX37" s="239" t="s">
        <v>379</v>
      </c>
      <c r="CY37" s="239" t="s">
        <v>4454</v>
      </c>
    </row>
    <row r="38" spans="1:103" x14ac:dyDescent="0.25">
      <c r="A38" s="239">
        <v>10854498</v>
      </c>
      <c r="B38" s="239">
        <v>3</v>
      </c>
      <c r="C38" s="239">
        <v>5</v>
      </c>
      <c r="D38" s="239">
        <v>27.600999999999999</v>
      </c>
      <c r="E38" s="239">
        <v>10</v>
      </c>
      <c r="G38" s="239" t="s">
        <v>1155</v>
      </c>
      <c r="H38" s="239" t="s">
        <v>374</v>
      </c>
      <c r="I38" s="239">
        <v>25</v>
      </c>
      <c r="L38" s="239">
        <v>132800033</v>
      </c>
      <c r="M38" s="239">
        <v>9</v>
      </c>
      <c r="N38" s="239">
        <v>3</v>
      </c>
      <c r="O38" s="239">
        <v>2013</v>
      </c>
      <c r="P38" s="239" t="s">
        <v>391</v>
      </c>
      <c r="Q38" s="239">
        <v>20</v>
      </c>
      <c r="S38" s="239">
        <v>5</v>
      </c>
      <c r="T38" s="239">
        <v>0</v>
      </c>
      <c r="U38" s="239">
        <v>1</v>
      </c>
      <c r="V38" s="239">
        <v>98</v>
      </c>
      <c r="W38" s="239">
        <v>16</v>
      </c>
      <c r="Y38" s="239">
        <v>3</v>
      </c>
      <c r="Z38" s="239">
        <v>1</v>
      </c>
      <c r="AB38" s="239">
        <v>1</v>
      </c>
      <c r="AC38" s="239">
        <v>98</v>
      </c>
      <c r="AF38" s="239" t="s">
        <v>4289</v>
      </c>
      <c r="AG38" s="239">
        <v>4</v>
      </c>
      <c r="AH38" s="239">
        <v>2</v>
      </c>
      <c r="AI38" s="239">
        <v>2</v>
      </c>
      <c r="AJ38" s="239">
        <v>4</v>
      </c>
      <c r="AK38" s="239">
        <v>21</v>
      </c>
      <c r="AL38" s="239">
        <v>58</v>
      </c>
      <c r="AM38" s="239" t="s">
        <v>384</v>
      </c>
      <c r="AT38" s="239">
        <v>5</v>
      </c>
      <c r="AU38" s="239">
        <v>55</v>
      </c>
      <c r="CT38" s="239">
        <v>431165</v>
      </c>
      <c r="CU38" s="239">
        <v>4962157</v>
      </c>
      <c r="CV38" s="239">
        <v>44.809494399999998</v>
      </c>
      <c r="CW38" s="239">
        <v>-93.870495599999998</v>
      </c>
      <c r="CX38" s="239" t="s">
        <v>379</v>
      </c>
    </row>
    <row r="39" spans="1:103" x14ac:dyDescent="0.25">
      <c r="A39" s="239">
        <v>10714847</v>
      </c>
      <c r="B39" s="239">
        <v>3</v>
      </c>
      <c r="C39" s="239">
        <v>5</v>
      </c>
      <c r="D39" s="239">
        <v>27.652000000000001</v>
      </c>
      <c r="E39" s="239">
        <v>10</v>
      </c>
      <c r="G39" s="239" t="s">
        <v>1155</v>
      </c>
      <c r="H39" s="239" t="s">
        <v>374</v>
      </c>
      <c r="I39" s="239">
        <v>25</v>
      </c>
      <c r="K39" s="239">
        <v>11038639</v>
      </c>
      <c r="L39" s="239">
        <v>113390012</v>
      </c>
      <c r="M39" s="239">
        <v>12</v>
      </c>
      <c r="N39" s="239">
        <v>4</v>
      </c>
      <c r="O39" s="239">
        <v>2011</v>
      </c>
      <c r="P39" s="239" t="s">
        <v>389</v>
      </c>
      <c r="Q39" s="239">
        <v>20</v>
      </c>
      <c r="S39" s="239">
        <v>5</v>
      </c>
      <c r="T39" s="239">
        <v>0</v>
      </c>
      <c r="U39" s="239">
        <v>1</v>
      </c>
      <c r="V39" s="239">
        <v>5</v>
      </c>
      <c r="W39" s="239">
        <v>16</v>
      </c>
      <c r="X39" s="239">
        <v>2</v>
      </c>
      <c r="Y39" s="239">
        <v>6</v>
      </c>
      <c r="Z39" s="239">
        <v>2</v>
      </c>
      <c r="AB39" s="239">
        <v>1</v>
      </c>
      <c r="AC39" s="239">
        <v>98</v>
      </c>
      <c r="AD39" s="239" t="s">
        <v>1756</v>
      </c>
      <c r="AE39" s="239" t="s">
        <v>4455</v>
      </c>
      <c r="AF39" s="239" t="s">
        <v>4289</v>
      </c>
      <c r="AG39" s="239">
        <v>4</v>
      </c>
      <c r="AH39" s="239">
        <v>2</v>
      </c>
      <c r="AI39" s="239">
        <v>1</v>
      </c>
      <c r="AJ39" s="239">
        <v>4</v>
      </c>
      <c r="AK39" s="239">
        <v>21</v>
      </c>
      <c r="AL39" s="239">
        <v>35</v>
      </c>
      <c r="AM39" s="239" t="s">
        <v>374</v>
      </c>
      <c r="AN39" s="239">
        <v>5</v>
      </c>
      <c r="AO39" s="239">
        <v>1</v>
      </c>
      <c r="AS39" s="239">
        <v>7</v>
      </c>
      <c r="AT39" s="239">
        <v>98</v>
      </c>
      <c r="AU39" s="239">
        <v>55</v>
      </c>
      <c r="AV39" s="239">
        <v>11</v>
      </c>
      <c r="AW39" s="239">
        <v>21</v>
      </c>
      <c r="CT39" s="239">
        <v>431236</v>
      </c>
      <c r="CU39" s="239">
        <v>4962198</v>
      </c>
      <c r="CV39" s="239">
        <v>44.809872599999998</v>
      </c>
      <c r="CW39" s="239">
        <v>-93.869596200000004</v>
      </c>
      <c r="CX39" s="239" t="s">
        <v>379</v>
      </c>
      <c r="CY39" s="239" t="s">
        <v>4456</v>
      </c>
    </row>
    <row r="40" spans="1:103" x14ac:dyDescent="0.25">
      <c r="A40" s="239">
        <v>432036</v>
      </c>
      <c r="B40" s="239">
        <v>3</v>
      </c>
      <c r="C40" s="239">
        <v>5</v>
      </c>
      <c r="D40" s="239">
        <v>27.850999999999999</v>
      </c>
      <c r="E40" s="239">
        <v>10</v>
      </c>
      <c r="G40" s="239" t="s">
        <v>1155</v>
      </c>
      <c r="H40" s="239" t="s">
        <v>374</v>
      </c>
      <c r="I40" s="239">
        <v>25</v>
      </c>
      <c r="K40" s="239">
        <v>17009918</v>
      </c>
      <c r="M40" s="239">
        <v>3</v>
      </c>
      <c r="N40" s="239">
        <v>26</v>
      </c>
      <c r="O40" s="239">
        <v>2017</v>
      </c>
      <c r="P40" s="239" t="s">
        <v>389</v>
      </c>
      <c r="Q40" s="239">
        <v>21</v>
      </c>
      <c r="S40" s="239">
        <v>5</v>
      </c>
      <c r="T40" s="239">
        <v>0</v>
      </c>
      <c r="U40" s="239">
        <v>1</v>
      </c>
      <c r="W40" s="239">
        <v>35</v>
      </c>
      <c r="X40" s="239">
        <v>2</v>
      </c>
      <c r="Y40" s="239">
        <v>6</v>
      </c>
      <c r="Z40" s="239">
        <v>2</v>
      </c>
      <c r="AB40" s="239">
        <v>1</v>
      </c>
      <c r="AC40" s="239">
        <v>98</v>
      </c>
      <c r="AD40" s="239" t="s">
        <v>2821</v>
      </c>
      <c r="AF40" s="239" t="s">
        <v>4289</v>
      </c>
      <c r="AG40" s="239">
        <v>3</v>
      </c>
      <c r="AH40" s="239">
        <v>2</v>
      </c>
      <c r="AI40" s="239">
        <v>4</v>
      </c>
      <c r="AJ40" s="239">
        <v>4</v>
      </c>
      <c r="AK40" s="239">
        <v>21</v>
      </c>
      <c r="AL40" s="239">
        <v>19</v>
      </c>
      <c r="AM40" s="239" t="s">
        <v>384</v>
      </c>
      <c r="AN40" s="239">
        <v>5</v>
      </c>
      <c r="AO40" s="239">
        <v>71</v>
      </c>
      <c r="AS40" s="239">
        <v>12</v>
      </c>
      <c r="AT40" s="239">
        <v>9</v>
      </c>
      <c r="AU40" s="239">
        <v>55</v>
      </c>
      <c r="AV40" s="239">
        <v>11</v>
      </c>
      <c r="AW40" s="239">
        <v>21</v>
      </c>
      <c r="CT40" s="239">
        <v>431659.63487199298</v>
      </c>
      <c r="CU40" s="239">
        <v>4962438.8226705398</v>
      </c>
      <c r="CV40" s="239">
        <v>44.812082889999999</v>
      </c>
      <c r="CW40" s="239">
        <v>-93.864274510000001</v>
      </c>
      <c r="CX40" s="239" t="s">
        <v>379</v>
      </c>
      <c r="CY40" s="239" t="s">
        <v>4457</v>
      </c>
    </row>
    <row r="41" spans="1:103" x14ac:dyDescent="0.25">
      <c r="A41" s="239">
        <v>849439</v>
      </c>
      <c r="B41" s="239">
        <v>3</v>
      </c>
      <c r="C41" s="239">
        <v>5</v>
      </c>
      <c r="D41" s="239">
        <v>27.888999999999999</v>
      </c>
      <c r="E41" s="239">
        <v>10</v>
      </c>
      <c r="G41" s="239" t="s">
        <v>1155</v>
      </c>
      <c r="H41" s="239" t="s">
        <v>374</v>
      </c>
      <c r="I41" s="239">
        <v>25</v>
      </c>
      <c r="K41" s="239">
        <v>20031959</v>
      </c>
      <c r="L41" s="239">
        <v>203000021</v>
      </c>
      <c r="M41" s="239">
        <v>10</v>
      </c>
      <c r="N41" s="239">
        <v>26</v>
      </c>
      <c r="O41" s="239">
        <v>2020</v>
      </c>
      <c r="P41" s="239" t="s">
        <v>381</v>
      </c>
      <c r="Q41" s="239">
        <v>6</v>
      </c>
      <c r="R41" s="239" t="s">
        <v>393</v>
      </c>
      <c r="S41" s="239">
        <v>5</v>
      </c>
      <c r="T41" s="239">
        <v>0</v>
      </c>
      <c r="U41" s="239">
        <v>1</v>
      </c>
      <c r="W41" s="239">
        <v>17</v>
      </c>
      <c r="X41" s="239">
        <v>2</v>
      </c>
      <c r="Y41" s="239">
        <v>6</v>
      </c>
      <c r="Z41" s="239">
        <v>1</v>
      </c>
      <c r="AB41" s="239">
        <v>1</v>
      </c>
      <c r="AC41" s="239">
        <v>98</v>
      </c>
      <c r="AD41" s="239" t="s">
        <v>2821</v>
      </c>
      <c r="AF41" s="239" t="s">
        <v>4289</v>
      </c>
      <c r="AG41" s="239">
        <v>4</v>
      </c>
      <c r="AH41" s="239">
        <v>2</v>
      </c>
      <c r="AI41" s="239">
        <v>2</v>
      </c>
      <c r="AJ41" s="239">
        <v>3</v>
      </c>
      <c r="AK41" s="239">
        <v>21</v>
      </c>
      <c r="AL41" s="239">
        <v>51</v>
      </c>
      <c r="AM41" s="239" t="s">
        <v>384</v>
      </c>
      <c r="AN41" s="239">
        <v>5</v>
      </c>
      <c r="AO41" s="239">
        <v>1</v>
      </c>
      <c r="AS41" s="239">
        <v>12</v>
      </c>
      <c r="AT41" s="239">
        <v>9</v>
      </c>
      <c r="AU41" s="239">
        <v>55</v>
      </c>
      <c r="AV41" s="239">
        <v>11</v>
      </c>
      <c r="AW41" s="239">
        <v>21</v>
      </c>
      <c r="CT41" s="239">
        <v>431565.12757069501</v>
      </c>
      <c r="CU41" s="239">
        <v>4962391.3771661799</v>
      </c>
      <c r="CV41" s="239">
        <v>44.811646770000003</v>
      </c>
      <c r="CW41" s="239">
        <v>-93.865463180000006</v>
      </c>
      <c r="CX41" s="239" t="s">
        <v>379</v>
      </c>
      <c r="CY41" s="239" t="s">
        <v>4458</v>
      </c>
    </row>
    <row r="42" spans="1:103" x14ac:dyDescent="0.25">
      <c r="A42" s="239">
        <v>759908</v>
      </c>
      <c r="B42" s="239">
        <v>3</v>
      </c>
      <c r="C42" s="239">
        <v>5</v>
      </c>
      <c r="D42" s="239">
        <v>27.963000000000001</v>
      </c>
      <c r="E42" s="239">
        <v>10</v>
      </c>
      <c r="G42" s="239" t="s">
        <v>1155</v>
      </c>
      <c r="H42" s="239" t="s">
        <v>374</v>
      </c>
      <c r="I42" s="239">
        <v>25</v>
      </c>
      <c r="K42" s="239">
        <v>19513183</v>
      </c>
      <c r="M42" s="239">
        <v>10</v>
      </c>
      <c r="N42" s="239">
        <v>31</v>
      </c>
      <c r="O42" s="239">
        <v>2019</v>
      </c>
      <c r="P42" s="239" t="s">
        <v>416</v>
      </c>
      <c r="Q42" s="239">
        <v>14</v>
      </c>
      <c r="R42" s="239" t="s">
        <v>376</v>
      </c>
      <c r="S42" s="239">
        <v>5</v>
      </c>
      <c r="T42" s="239">
        <v>0</v>
      </c>
      <c r="U42" s="239">
        <v>4</v>
      </c>
      <c r="V42" s="239">
        <v>12</v>
      </c>
      <c r="W42" s="239">
        <v>10</v>
      </c>
      <c r="X42" s="239">
        <v>2</v>
      </c>
      <c r="Y42" s="239">
        <v>1</v>
      </c>
      <c r="Z42" s="239">
        <v>1</v>
      </c>
      <c r="AB42" s="239">
        <v>1</v>
      </c>
      <c r="AC42" s="239">
        <v>98</v>
      </c>
      <c r="AD42" s="239" t="s">
        <v>2821</v>
      </c>
      <c r="AF42" s="239" t="s">
        <v>4289</v>
      </c>
      <c r="AG42" s="239">
        <v>7</v>
      </c>
      <c r="AH42" s="239">
        <v>2</v>
      </c>
      <c r="AI42" s="239">
        <v>3</v>
      </c>
      <c r="AJ42" s="239">
        <v>4</v>
      </c>
      <c r="AK42" s="239">
        <v>21</v>
      </c>
      <c r="AL42" s="239">
        <v>16</v>
      </c>
      <c r="AM42" s="239" t="s">
        <v>374</v>
      </c>
      <c r="AN42" s="239">
        <v>5</v>
      </c>
      <c r="AO42" s="239">
        <v>1</v>
      </c>
      <c r="AS42" s="239">
        <v>12</v>
      </c>
      <c r="AT42" s="239">
        <v>9</v>
      </c>
      <c r="AU42" s="239">
        <v>55</v>
      </c>
      <c r="AV42" s="239">
        <v>11</v>
      </c>
      <c r="AW42" s="239">
        <v>21</v>
      </c>
      <c r="AX42" s="239">
        <v>2</v>
      </c>
      <c r="AY42" s="239">
        <v>5</v>
      </c>
      <c r="AZ42" s="239">
        <v>4</v>
      </c>
      <c r="BA42" s="239">
        <v>21</v>
      </c>
      <c r="BB42" s="239">
        <v>17</v>
      </c>
      <c r="BC42" s="239" t="s">
        <v>374</v>
      </c>
      <c r="BD42" s="239">
        <v>5</v>
      </c>
      <c r="BE42" s="239">
        <v>70</v>
      </c>
      <c r="BI42" s="239">
        <v>12</v>
      </c>
      <c r="BJ42" s="239">
        <v>9</v>
      </c>
      <c r="BK42" s="239">
        <v>55</v>
      </c>
      <c r="BL42" s="239">
        <v>11</v>
      </c>
      <c r="BM42" s="239">
        <v>21</v>
      </c>
      <c r="BN42" s="239">
        <v>2</v>
      </c>
      <c r="BO42" s="239">
        <v>3</v>
      </c>
      <c r="BP42" s="239">
        <v>4</v>
      </c>
      <c r="BQ42" s="239">
        <v>21</v>
      </c>
      <c r="BR42" s="239">
        <v>18</v>
      </c>
      <c r="BS42" s="239" t="s">
        <v>374</v>
      </c>
      <c r="BT42" s="239">
        <v>5</v>
      </c>
      <c r="BU42" s="239">
        <v>70</v>
      </c>
      <c r="BY42" s="239">
        <v>12</v>
      </c>
      <c r="BZ42" s="239">
        <v>9</v>
      </c>
      <c r="CA42" s="239">
        <v>55</v>
      </c>
      <c r="CB42" s="239">
        <v>11</v>
      </c>
      <c r="CC42" s="239">
        <v>21</v>
      </c>
      <c r="CD42" s="239">
        <v>2</v>
      </c>
      <c r="CE42" s="239">
        <v>3</v>
      </c>
      <c r="CF42" s="239">
        <v>4</v>
      </c>
      <c r="CG42" s="239">
        <v>34</v>
      </c>
      <c r="CH42" s="239">
        <v>18</v>
      </c>
      <c r="CI42" s="239" t="s">
        <v>374</v>
      </c>
      <c r="CJ42" s="239">
        <v>5</v>
      </c>
      <c r="CK42" s="239">
        <v>1</v>
      </c>
      <c r="CO42" s="239">
        <v>12</v>
      </c>
      <c r="CP42" s="239">
        <v>9</v>
      </c>
      <c r="CQ42" s="239">
        <v>55</v>
      </c>
      <c r="CR42" s="239">
        <v>11</v>
      </c>
      <c r="CS42" s="239">
        <v>21</v>
      </c>
      <c r="CT42" s="239">
        <v>431669.63847261103</v>
      </c>
      <c r="CU42" s="239">
        <v>4962446.7953602597</v>
      </c>
      <c r="CV42" s="239">
        <v>44.812155609999998</v>
      </c>
      <c r="CW42" s="239">
        <v>-93.864149080000004</v>
      </c>
      <c r="CX42" s="239" t="s">
        <v>379</v>
      </c>
      <c r="CY42" s="239" t="s">
        <v>4459</v>
      </c>
    </row>
    <row r="43" spans="1:103" x14ac:dyDescent="0.25">
      <c r="A43" s="239">
        <v>504800</v>
      </c>
      <c r="B43" s="239">
        <v>3</v>
      </c>
      <c r="C43" s="239">
        <v>5</v>
      </c>
      <c r="D43" s="239">
        <v>28.164999999999999</v>
      </c>
      <c r="E43" s="239">
        <v>10</v>
      </c>
      <c r="G43" s="239" t="s">
        <v>1155</v>
      </c>
      <c r="H43" s="239" t="s">
        <v>374</v>
      </c>
      <c r="I43" s="239">
        <v>25</v>
      </c>
      <c r="K43" s="239">
        <v>17031828</v>
      </c>
      <c r="M43" s="239">
        <v>9</v>
      </c>
      <c r="N43" s="239">
        <v>29</v>
      </c>
      <c r="O43" s="239">
        <v>2017</v>
      </c>
      <c r="P43" s="239" t="s">
        <v>383</v>
      </c>
      <c r="Q43" s="239">
        <v>7</v>
      </c>
      <c r="S43" s="239">
        <v>5</v>
      </c>
      <c r="T43" s="239">
        <v>0</v>
      </c>
      <c r="U43" s="239">
        <v>1</v>
      </c>
      <c r="W43" s="239">
        <v>16</v>
      </c>
      <c r="X43" s="239">
        <v>2</v>
      </c>
      <c r="Y43" s="239">
        <v>2</v>
      </c>
      <c r="Z43" s="239">
        <v>1</v>
      </c>
      <c r="AB43" s="239">
        <v>1</v>
      </c>
      <c r="AC43" s="239">
        <v>98</v>
      </c>
      <c r="AD43" s="239" t="s">
        <v>2821</v>
      </c>
      <c r="AF43" s="239" t="s">
        <v>4289</v>
      </c>
      <c r="AG43" s="239">
        <v>4</v>
      </c>
      <c r="AH43" s="239">
        <v>2</v>
      </c>
      <c r="AI43" s="239">
        <v>4</v>
      </c>
      <c r="AJ43" s="239">
        <v>3</v>
      </c>
      <c r="AK43" s="239">
        <v>21</v>
      </c>
      <c r="AL43" s="239">
        <v>37</v>
      </c>
      <c r="AM43" s="239" t="s">
        <v>384</v>
      </c>
      <c r="AN43" s="239">
        <v>5</v>
      </c>
      <c r="AO43" s="239">
        <v>1</v>
      </c>
      <c r="AS43" s="239">
        <v>12</v>
      </c>
      <c r="AT43" s="239">
        <v>9</v>
      </c>
      <c r="AU43" s="239">
        <v>55</v>
      </c>
      <c r="AV43" s="239">
        <v>11</v>
      </c>
      <c r="AW43" s="239">
        <v>21</v>
      </c>
      <c r="CT43" s="239">
        <v>432098.65245376801</v>
      </c>
      <c r="CU43" s="239">
        <v>4962687.1604306204</v>
      </c>
      <c r="CV43" s="239">
        <v>44.814360110000003</v>
      </c>
      <c r="CW43" s="239">
        <v>-93.858756220000004</v>
      </c>
      <c r="CX43" s="239" t="s">
        <v>379</v>
      </c>
      <c r="CY43" s="239" t="s">
        <v>4460</v>
      </c>
    </row>
    <row r="44" spans="1:103" x14ac:dyDescent="0.25">
      <c r="A44" s="239">
        <v>10701642</v>
      </c>
      <c r="B44" s="239">
        <v>3</v>
      </c>
      <c r="C44" s="239">
        <v>5</v>
      </c>
      <c r="D44" s="239">
        <v>28.300999999999998</v>
      </c>
      <c r="E44" s="239">
        <v>10</v>
      </c>
      <c r="G44" s="239" t="s">
        <v>1155</v>
      </c>
      <c r="H44" s="239" t="s">
        <v>374</v>
      </c>
      <c r="I44" s="239">
        <v>25</v>
      </c>
      <c r="K44" s="239">
        <v>11018210</v>
      </c>
      <c r="L44" s="239">
        <v>111650099</v>
      </c>
      <c r="M44" s="239">
        <v>6</v>
      </c>
      <c r="N44" s="239">
        <v>13</v>
      </c>
      <c r="O44" s="239">
        <v>2011</v>
      </c>
      <c r="P44" s="239" t="s">
        <v>381</v>
      </c>
      <c r="Q44" s="239">
        <v>14</v>
      </c>
      <c r="S44" s="239">
        <v>5</v>
      </c>
      <c r="T44" s="239">
        <v>0</v>
      </c>
      <c r="U44" s="239">
        <v>1</v>
      </c>
      <c r="V44" s="239">
        <v>4</v>
      </c>
      <c r="W44" s="239">
        <v>45</v>
      </c>
      <c r="X44" s="239">
        <v>2</v>
      </c>
      <c r="Y44" s="239">
        <v>1</v>
      </c>
      <c r="Z44" s="239">
        <v>1</v>
      </c>
      <c r="AB44" s="239">
        <v>1</v>
      </c>
      <c r="AC44" s="239">
        <v>98</v>
      </c>
      <c r="AD44" s="239" t="s">
        <v>1756</v>
      </c>
      <c r="AE44" s="239" t="s">
        <v>4461</v>
      </c>
      <c r="AF44" s="239" t="s">
        <v>4289</v>
      </c>
      <c r="AG44" s="239">
        <v>3</v>
      </c>
      <c r="AH44" s="239">
        <v>2</v>
      </c>
      <c r="AI44" s="239">
        <v>2</v>
      </c>
      <c r="AJ44" s="239">
        <v>3</v>
      </c>
      <c r="AK44" s="239">
        <v>21</v>
      </c>
      <c r="AL44" s="239">
        <v>84</v>
      </c>
      <c r="AM44" s="239" t="s">
        <v>374</v>
      </c>
      <c r="AN44" s="239">
        <v>5</v>
      </c>
      <c r="AO44" s="239">
        <v>15</v>
      </c>
      <c r="AS44" s="239">
        <v>7</v>
      </c>
      <c r="AT44" s="239">
        <v>98</v>
      </c>
      <c r="AU44" s="239">
        <v>55</v>
      </c>
      <c r="AV44" s="239">
        <v>11</v>
      </c>
      <c r="AW44" s="239">
        <v>21</v>
      </c>
      <c r="CT44" s="239">
        <v>432141</v>
      </c>
      <c r="CU44" s="239">
        <v>4962718</v>
      </c>
      <c r="CV44" s="239">
        <v>44.814643599999997</v>
      </c>
      <c r="CW44" s="239">
        <v>-93.858227799999995</v>
      </c>
      <c r="CX44" s="239" t="s">
        <v>379</v>
      </c>
      <c r="CY44" s="239" t="s">
        <v>4462</v>
      </c>
    </row>
    <row r="45" spans="1:103" x14ac:dyDescent="0.25">
      <c r="A45" s="239">
        <v>868255</v>
      </c>
      <c r="B45" s="239">
        <v>3</v>
      </c>
      <c r="C45" s="239">
        <v>5</v>
      </c>
      <c r="D45" s="239">
        <v>28.347000000000001</v>
      </c>
      <c r="E45" s="239">
        <v>10</v>
      </c>
      <c r="G45" s="239" t="s">
        <v>1155</v>
      </c>
      <c r="H45" s="239" t="s">
        <v>374</v>
      </c>
      <c r="I45" s="239">
        <v>25</v>
      </c>
      <c r="K45" s="239">
        <v>20036985</v>
      </c>
      <c r="L45" s="239">
        <v>203500027</v>
      </c>
      <c r="M45" s="239">
        <v>12</v>
      </c>
      <c r="N45" s="239">
        <v>15</v>
      </c>
      <c r="O45" s="239">
        <v>2020</v>
      </c>
      <c r="P45" s="239" t="s">
        <v>391</v>
      </c>
      <c r="Q45" s="239">
        <v>7</v>
      </c>
      <c r="R45" s="239">
        <v>98</v>
      </c>
      <c r="S45" s="239">
        <v>5</v>
      </c>
      <c r="T45" s="239">
        <v>0</v>
      </c>
      <c r="U45" s="239">
        <v>1</v>
      </c>
      <c r="W45" s="239">
        <v>17</v>
      </c>
      <c r="X45" s="239">
        <v>2</v>
      </c>
      <c r="Y45" s="239">
        <v>2</v>
      </c>
      <c r="Z45" s="239">
        <v>1</v>
      </c>
      <c r="AB45" s="239">
        <v>1</v>
      </c>
      <c r="AC45" s="239">
        <v>98</v>
      </c>
      <c r="AD45" s="239" t="s">
        <v>2821</v>
      </c>
      <c r="AF45" s="239" t="s">
        <v>4289</v>
      </c>
      <c r="AG45" s="239">
        <v>4</v>
      </c>
      <c r="AH45" s="239">
        <v>2</v>
      </c>
      <c r="AI45" s="239">
        <v>2</v>
      </c>
      <c r="AJ45" s="239">
        <v>4</v>
      </c>
      <c r="AK45" s="239">
        <v>21</v>
      </c>
      <c r="AL45" s="239">
        <v>31</v>
      </c>
      <c r="AM45" s="239" t="s">
        <v>384</v>
      </c>
      <c r="AN45" s="239">
        <v>5</v>
      </c>
      <c r="AO45" s="239">
        <v>1</v>
      </c>
      <c r="AS45" s="239">
        <v>12</v>
      </c>
      <c r="AT45" s="239">
        <v>9</v>
      </c>
      <c r="AU45" s="239">
        <v>55</v>
      </c>
      <c r="AV45" s="239">
        <v>11</v>
      </c>
      <c r="AW45" s="239">
        <v>21</v>
      </c>
      <c r="CT45" s="239">
        <v>432205.99497576198</v>
      </c>
      <c r="CU45" s="239">
        <v>4962753.4975682199</v>
      </c>
      <c r="CV45" s="239">
        <v>44.814967420000002</v>
      </c>
      <c r="CW45" s="239">
        <v>-93.857407649999999</v>
      </c>
      <c r="CX45" s="239" t="s">
        <v>379</v>
      </c>
      <c r="CY45" s="239" t="s">
        <v>4463</v>
      </c>
    </row>
    <row r="46" spans="1:103" x14ac:dyDescent="0.25">
      <c r="A46" s="239">
        <v>10856297</v>
      </c>
      <c r="B46" s="239">
        <v>3</v>
      </c>
      <c r="C46" s="239">
        <v>5</v>
      </c>
      <c r="D46" s="239">
        <v>28.67</v>
      </c>
      <c r="E46" s="239">
        <v>10</v>
      </c>
      <c r="G46" s="239" t="s">
        <v>1155</v>
      </c>
      <c r="H46" s="239" t="s">
        <v>374</v>
      </c>
      <c r="I46" s="239">
        <v>25</v>
      </c>
      <c r="K46" s="239">
        <v>13037760</v>
      </c>
      <c r="L46" s="239">
        <v>133510263</v>
      </c>
      <c r="M46" s="239">
        <v>12</v>
      </c>
      <c r="N46" s="239">
        <v>17</v>
      </c>
      <c r="O46" s="239">
        <v>2013</v>
      </c>
      <c r="P46" s="239" t="s">
        <v>391</v>
      </c>
      <c r="Q46" s="239">
        <v>13</v>
      </c>
      <c r="S46" s="239">
        <v>5</v>
      </c>
      <c r="T46" s="239">
        <v>0</v>
      </c>
      <c r="U46" s="239">
        <v>1</v>
      </c>
      <c r="V46" s="239">
        <v>4</v>
      </c>
      <c r="W46" s="239">
        <v>32</v>
      </c>
      <c r="X46" s="239">
        <v>2</v>
      </c>
      <c r="Y46" s="239">
        <v>1</v>
      </c>
      <c r="Z46" s="239">
        <v>1</v>
      </c>
      <c r="AB46" s="239">
        <v>5</v>
      </c>
      <c r="AC46" s="239">
        <v>98</v>
      </c>
      <c r="AD46" s="239">
        <v>5</v>
      </c>
      <c r="AE46" s="239">
        <v>151</v>
      </c>
      <c r="AF46" s="239" t="s">
        <v>4289</v>
      </c>
      <c r="AG46" s="239">
        <v>3</v>
      </c>
      <c r="AH46" s="239">
        <v>2</v>
      </c>
      <c r="AI46" s="239">
        <v>2</v>
      </c>
      <c r="AJ46" s="239">
        <v>3</v>
      </c>
      <c r="AK46" s="239">
        <v>21</v>
      </c>
      <c r="AL46" s="239">
        <v>41</v>
      </c>
      <c r="AM46" s="239" t="s">
        <v>374</v>
      </c>
      <c r="AN46" s="239">
        <v>5</v>
      </c>
      <c r="AO46" s="239">
        <v>3</v>
      </c>
      <c r="AS46" s="239">
        <v>7</v>
      </c>
      <c r="AT46" s="239">
        <v>98</v>
      </c>
      <c r="AU46" s="239">
        <v>55</v>
      </c>
      <c r="AV46" s="239">
        <v>11</v>
      </c>
      <c r="AW46" s="239">
        <v>21</v>
      </c>
      <c r="CT46" s="239">
        <v>432656</v>
      </c>
      <c r="CU46" s="239">
        <v>4963014</v>
      </c>
      <c r="CV46" s="239">
        <v>44.817356099999998</v>
      </c>
      <c r="CW46" s="239">
        <v>-93.851755199999999</v>
      </c>
      <c r="CX46" s="239" t="s">
        <v>379</v>
      </c>
      <c r="CY46" s="239" t="s">
        <v>4464</v>
      </c>
    </row>
    <row r="47" spans="1:103" x14ac:dyDescent="0.25">
      <c r="A47" s="239">
        <v>486435</v>
      </c>
      <c r="B47" s="239">
        <v>3</v>
      </c>
      <c r="C47" s="239">
        <v>5</v>
      </c>
      <c r="D47" s="239">
        <v>28.704999999999998</v>
      </c>
      <c r="E47" s="239">
        <v>10</v>
      </c>
      <c r="G47" s="239" t="s">
        <v>1155</v>
      </c>
      <c r="H47" s="239" t="s">
        <v>374</v>
      </c>
      <c r="I47" s="239">
        <v>25</v>
      </c>
      <c r="K47" s="239">
        <v>17507175</v>
      </c>
      <c r="M47" s="239">
        <v>6</v>
      </c>
      <c r="N47" s="239">
        <v>28</v>
      </c>
      <c r="O47" s="239">
        <v>2017</v>
      </c>
      <c r="P47" s="239" t="s">
        <v>375</v>
      </c>
      <c r="Q47" s="239">
        <v>22</v>
      </c>
      <c r="R47" s="239">
        <v>98</v>
      </c>
      <c r="S47" s="239">
        <v>5</v>
      </c>
      <c r="T47" s="239">
        <v>0</v>
      </c>
      <c r="U47" s="239">
        <v>1</v>
      </c>
      <c r="W47" s="239">
        <v>16</v>
      </c>
      <c r="X47" s="239">
        <v>2</v>
      </c>
      <c r="Y47" s="239">
        <v>4</v>
      </c>
      <c r="Z47" s="239">
        <v>1</v>
      </c>
      <c r="AB47" s="239">
        <v>1</v>
      </c>
      <c r="AC47" s="239">
        <v>98</v>
      </c>
      <c r="AD47" s="239" t="s">
        <v>2821</v>
      </c>
      <c r="AF47" s="239" t="s">
        <v>4289</v>
      </c>
      <c r="AG47" s="239">
        <v>4</v>
      </c>
      <c r="AH47" s="239">
        <v>2</v>
      </c>
      <c r="AI47" s="239">
        <v>4</v>
      </c>
      <c r="AJ47" s="239">
        <v>4</v>
      </c>
      <c r="AK47" s="239">
        <v>21</v>
      </c>
      <c r="AL47" s="239">
        <v>52</v>
      </c>
      <c r="AM47" s="239" t="s">
        <v>384</v>
      </c>
      <c r="AN47" s="239">
        <v>5</v>
      </c>
      <c r="AO47" s="239">
        <v>1</v>
      </c>
      <c r="AS47" s="239">
        <v>12</v>
      </c>
      <c r="AT47" s="239">
        <v>98</v>
      </c>
      <c r="AU47" s="239">
        <v>55</v>
      </c>
      <c r="AV47" s="239">
        <v>11</v>
      </c>
      <c r="AW47" s="239">
        <v>21</v>
      </c>
      <c r="CT47" s="239">
        <v>432848.624163915</v>
      </c>
      <c r="CU47" s="239">
        <v>4963128.3633900601</v>
      </c>
      <c r="CV47" s="239">
        <v>44.818402399999997</v>
      </c>
      <c r="CW47" s="239">
        <v>-93.849330589999994</v>
      </c>
      <c r="CX47" s="239" t="s">
        <v>379</v>
      </c>
      <c r="CY47" s="239" t="s">
        <v>4465</v>
      </c>
    </row>
    <row r="48" spans="1:103" hidden="1" x14ac:dyDescent="0.25">
      <c r="A48" s="239">
        <v>497902</v>
      </c>
      <c r="B48" s="239">
        <v>3</v>
      </c>
      <c r="C48" s="239">
        <v>5</v>
      </c>
      <c r="D48" s="239">
        <v>28.716999999999999</v>
      </c>
      <c r="E48" s="239">
        <v>10</v>
      </c>
      <c r="G48" s="239" t="s">
        <v>1155</v>
      </c>
      <c r="H48" s="239" t="s">
        <v>374</v>
      </c>
      <c r="I48" s="239">
        <v>25</v>
      </c>
      <c r="K48" s="239">
        <v>17509677</v>
      </c>
      <c r="M48" s="239">
        <v>8</v>
      </c>
      <c r="N48" s="239">
        <v>30</v>
      </c>
      <c r="O48" s="239">
        <v>2017</v>
      </c>
      <c r="P48" s="239" t="s">
        <v>375</v>
      </c>
      <c r="Q48" s="239">
        <v>15</v>
      </c>
      <c r="R48" s="239" t="s">
        <v>393</v>
      </c>
      <c r="S48" s="239">
        <v>1</v>
      </c>
      <c r="T48" s="239">
        <v>1</v>
      </c>
      <c r="U48" s="239">
        <v>1</v>
      </c>
      <c r="W48" s="239">
        <v>48</v>
      </c>
      <c r="X48" s="239">
        <v>2</v>
      </c>
      <c r="Y48" s="239">
        <v>1</v>
      </c>
      <c r="Z48" s="239">
        <v>1</v>
      </c>
      <c r="AB48" s="239">
        <v>1</v>
      </c>
      <c r="AC48" s="239">
        <v>98</v>
      </c>
      <c r="AD48" s="239" t="s">
        <v>4466</v>
      </c>
      <c r="AF48" s="239" t="s">
        <v>4289</v>
      </c>
      <c r="AG48" s="239">
        <v>3</v>
      </c>
      <c r="AH48" s="239">
        <v>2</v>
      </c>
      <c r="AI48" s="239">
        <v>4</v>
      </c>
      <c r="AJ48" s="239">
        <v>3</v>
      </c>
      <c r="AK48" s="239">
        <v>21</v>
      </c>
      <c r="AL48" s="239">
        <v>36</v>
      </c>
      <c r="AM48" s="239" t="s">
        <v>384</v>
      </c>
      <c r="AN48" s="239">
        <v>90</v>
      </c>
      <c r="AO48" s="239">
        <v>99</v>
      </c>
      <c r="AS48" s="239">
        <v>12</v>
      </c>
      <c r="AT48" s="239">
        <v>9</v>
      </c>
      <c r="AU48" s="239">
        <v>55</v>
      </c>
      <c r="AV48" s="239">
        <v>11</v>
      </c>
      <c r="AW48" s="239">
        <v>21</v>
      </c>
      <c r="CT48" s="239">
        <v>432863.44086021598</v>
      </c>
      <c r="CU48" s="239">
        <v>4963141.0634154603</v>
      </c>
      <c r="CV48" s="239">
        <v>44.818518109999999</v>
      </c>
      <c r="CW48" s="239">
        <v>-93.849144890000005</v>
      </c>
      <c r="CX48" s="239" t="s">
        <v>438</v>
      </c>
      <c r="CY48" s="239" t="s">
        <v>4467</v>
      </c>
    </row>
    <row r="49" spans="1:103" x14ac:dyDescent="0.25">
      <c r="A49" s="239">
        <v>625367</v>
      </c>
      <c r="B49" s="239">
        <v>3</v>
      </c>
      <c r="C49" s="239">
        <v>5</v>
      </c>
      <c r="D49" s="239">
        <v>28.719000000000001</v>
      </c>
      <c r="E49" s="239">
        <v>10</v>
      </c>
      <c r="G49" s="239" t="s">
        <v>1155</v>
      </c>
      <c r="H49" s="239" t="s">
        <v>374</v>
      </c>
      <c r="I49" s="239">
        <v>25</v>
      </c>
      <c r="K49" s="239">
        <v>18024283</v>
      </c>
      <c r="M49" s="239">
        <v>8</v>
      </c>
      <c r="N49" s="239">
        <v>3</v>
      </c>
      <c r="O49" s="239">
        <v>2018</v>
      </c>
      <c r="P49" s="239" t="s">
        <v>383</v>
      </c>
      <c r="Q49" s="239">
        <v>20</v>
      </c>
      <c r="R49" s="239" t="s">
        <v>393</v>
      </c>
      <c r="S49" s="239">
        <v>5</v>
      </c>
      <c r="T49" s="239">
        <v>0</v>
      </c>
      <c r="U49" s="239">
        <v>1</v>
      </c>
      <c r="W49" s="239">
        <v>16</v>
      </c>
      <c r="X49" s="239">
        <v>2</v>
      </c>
      <c r="Y49" s="239">
        <v>7</v>
      </c>
      <c r="Z49" s="239">
        <v>3</v>
      </c>
      <c r="AB49" s="239">
        <v>2</v>
      </c>
      <c r="AC49" s="239">
        <v>98</v>
      </c>
      <c r="AD49" s="239" t="s">
        <v>2821</v>
      </c>
      <c r="AF49" s="239" t="s">
        <v>4289</v>
      </c>
      <c r="AG49" s="239">
        <v>4</v>
      </c>
      <c r="AH49" s="239">
        <v>2</v>
      </c>
      <c r="AI49" s="239">
        <v>2</v>
      </c>
      <c r="AJ49" s="239">
        <v>3</v>
      </c>
      <c r="AK49" s="239">
        <v>21</v>
      </c>
      <c r="AL49" s="239">
        <v>44</v>
      </c>
      <c r="AM49" s="239" t="s">
        <v>384</v>
      </c>
      <c r="AN49" s="239">
        <v>5</v>
      </c>
      <c r="AO49" s="239">
        <v>1</v>
      </c>
      <c r="AS49" s="239">
        <v>12</v>
      </c>
      <c r="AT49" s="239">
        <v>9</v>
      </c>
      <c r="AU49" s="239">
        <v>55</v>
      </c>
      <c r="AV49" s="239">
        <v>11</v>
      </c>
      <c r="AW49" s="239">
        <v>21</v>
      </c>
      <c r="CT49" s="239">
        <v>432730.49418678897</v>
      </c>
      <c r="CU49" s="239">
        <v>4963042.3384608999</v>
      </c>
      <c r="CV49" s="239">
        <v>44.817616950000001</v>
      </c>
      <c r="CW49" s="239">
        <v>-93.85081314</v>
      </c>
      <c r="CX49" s="239" t="s">
        <v>379</v>
      </c>
      <c r="CY49" s="239" t="s">
        <v>4468</v>
      </c>
    </row>
    <row r="50" spans="1:103" hidden="1" x14ac:dyDescent="0.25">
      <c r="A50" s="239">
        <v>773560</v>
      </c>
      <c r="B50" s="239">
        <v>3</v>
      </c>
      <c r="C50" s="239">
        <v>5</v>
      </c>
      <c r="D50" s="239">
        <v>28.725000000000001</v>
      </c>
      <c r="E50" s="239">
        <v>10</v>
      </c>
      <c r="G50" s="239" t="s">
        <v>1155</v>
      </c>
      <c r="H50" s="239" t="s">
        <v>374</v>
      </c>
      <c r="I50" s="239">
        <v>25</v>
      </c>
      <c r="K50" s="239">
        <v>19515687</v>
      </c>
      <c r="M50" s="239">
        <v>12</v>
      </c>
      <c r="N50" s="239">
        <v>21</v>
      </c>
      <c r="O50" s="239">
        <v>2019</v>
      </c>
      <c r="P50" s="239" t="s">
        <v>386</v>
      </c>
      <c r="Q50" s="239">
        <v>13</v>
      </c>
      <c r="S50" s="239">
        <v>3</v>
      </c>
      <c r="T50" s="239">
        <v>0</v>
      </c>
      <c r="U50" s="239">
        <v>2</v>
      </c>
      <c r="V50" s="239">
        <v>5</v>
      </c>
      <c r="W50" s="239">
        <v>10</v>
      </c>
      <c r="X50" s="239">
        <v>3</v>
      </c>
      <c r="Y50" s="239">
        <v>1</v>
      </c>
      <c r="Z50" s="239">
        <v>2</v>
      </c>
      <c r="AB50" s="239">
        <v>1</v>
      </c>
      <c r="AC50" s="239">
        <v>98</v>
      </c>
      <c r="AD50" s="239" t="s">
        <v>2821</v>
      </c>
      <c r="AF50" s="239" t="s">
        <v>4289</v>
      </c>
      <c r="AG50" s="239">
        <v>10</v>
      </c>
      <c r="AH50" s="239">
        <v>2</v>
      </c>
      <c r="AI50" s="239">
        <v>4</v>
      </c>
      <c r="AJ50" s="239">
        <v>2</v>
      </c>
      <c r="AK50" s="239">
        <v>21</v>
      </c>
      <c r="AL50" s="239">
        <v>48</v>
      </c>
      <c r="AM50" s="239" t="s">
        <v>374</v>
      </c>
      <c r="AN50" s="239">
        <v>5</v>
      </c>
      <c r="AO50" s="239">
        <v>2</v>
      </c>
      <c r="AS50" s="239">
        <v>12</v>
      </c>
      <c r="AT50" s="239">
        <v>23</v>
      </c>
      <c r="AU50" s="239">
        <v>55</v>
      </c>
      <c r="AV50" s="239">
        <v>11</v>
      </c>
      <c r="AW50" s="239">
        <v>21</v>
      </c>
      <c r="AX50" s="239">
        <v>2</v>
      </c>
      <c r="AY50" s="239">
        <v>4</v>
      </c>
      <c r="AZ50" s="239">
        <v>2</v>
      </c>
      <c r="BA50" s="239">
        <v>21</v>
      </c>
      <c r="BB50" s="239">
        <v>32</v>
      </c>
      <c r="BC50" s="239" t="s">
        <v>374</v>
      </c>
      <c r="BD50" s="239">
        <v>5</v>
      </c>
      <c r="BE50" s="239">
        <v>1</v>
      </c>
      <c r="BI50" s="239">
        <v>12</v>
      </c>
      <c r="BJ50" s="239">
        <v>23</v>
      </c>
      <c r="BK50" s="239">
        <v>55</v>
      </c>
      <c r="BL50" s="239">
        <v>11</v>
      </c>
      <c r="BM50" s="239">
        <v>21</v>
      </c>
      <c r="CT50" s="239">
        <v>432732.20726441499</v>
      </c>
      <c r="CU50" s="239">
        <v>4963060.6299212603</v>
      </c>
      <c r="CV50" s="239">
        <v>44.817781760000003</v>
      </c>
      <c r="CW50" s="239">
        <v>-93.850793899999999</v>
      </c>
      <c r="CX50" s="239" t="s">
        <v>379</v>
      </c>
      <c r="CY50" s="239" t="s">
        <v>4469</v>
      </c>
    </row>
    <row r="51" spans="1:103" x14ac:dyDescent="0.25">
      <c r="A51" s="239">
        <v>471168</v>
      </c>
      <c r="B51" s="239">
        <v>3</v>
      </c>
      <c r="C51" s="239">
        <v>5</v>
      </c>
      <c r="D51" s="239">
        <v>28.736999999999998</v>
      </c>
      <c r="E51" s="239">
        <v>10</v>
      </c>
      <c r="G51" s="239" t="s">
        <v>1155</v>
      </c>
      <c r="H51" s="239" t="s">
        <v>374</v>
      </c>
      <c r="I51" s="239">
        <v>25</v>
      </c>
      <c r="K51" s="239">
        <v>17020489</v>
      </c>
      <c r="M51" s="239">
        <v>6</v>
      </c>
      <c r="N51" s="239">
        <v>20</v>
      </c>
      <c r="O51" s="239">
        <v>2017</v>
      </c>
      <c r="P51" s="239" t="s">
        <v>391</v>
      </c>
      <c r="Q51" s="239">
        <v>15</v>
      </c>
      <c r="R51" s="239" t="s">
        <v>376</v>
      </c>
      <c r="S51" s="239">
        <v>5</v>
      </c>
      <c r="T51" s="239">
        <v>0</v>
      </c>
      <c r="U51" s="239">
        <v>1</v>
      </c>
      <c r="W51" s="239">
        <v>16</v>
      </c>
      <c r="X51" s="239">
        <v>2</v>
      </c>
      <c r="Y51" s="239">
        <v>1</v>
      </c>
      <c r="Z51" s="239">
        <v>1</v>
      </c>
      <c r="AB51" s="239">
        <v>1</v>
      </c>
      <c r="AC51" s="239">
        <v>98</v>
      </c>
      <c r="AD51" s="239" t="s">
        <v>2821</v>
      </c>
      <c r="AF51" s="239" t="s">
        <v>4289</v>
      </c>
      <c r="AG51" s="239">
        <v>4</v>
      </c>
      <c r="AH51" s="239">
        <v>2</v>
      </c>
      <c r="AI51" s="239">
        <v>2</v>
      </c>
      <c r="AJ51" s="239">
        <v>4</v>
      </c>
      <c r="AK51" s="239">
        <v>21</v>
      </c>
      <c r="AL51" s="239">
        <v>60</v>
      </c>
      <c r="AM51" s="239" t="s">
        <v>384</v>
      </c>
      <c r="AN51" s="239">
        <v>5</v>
      </c>
      <c r="AO51" s="239">
        <v>1</v>
      </c>
      <c r="AS51" s="239">
        <v>12</v>
      </c>
      <c r="AT51" s="239">
        <v>98</v>
      </c>
      <c r="AU51" s="239">
        <v>55</v>
      </c>
      <c r="AV51" s="239">
        <v>11</v>
      </c>
      <c r="AW51" s="239">
        <v>21</v>
      </c>
      <c r="CT51" s="239">
        <v>432894.87057532399</v>
      </c>
      <c r="CU51" s="239">
        <v>4963151.3470122498</v>
      </c>
      <c r="CV51" s="239">
        <v>44.818613630000002</v>
      </c>
      <c r="CW51" s="239">
        <v>-93.848748760000007</v>
      </c>
      <c r="CX51" s="239" t="s">
        <v>379</v>
      </c>
      <c r="CY51" s="239" t="s">
        <v>4470</v>
      </c>
    </row>
    <row r="52" spans="1:103" hidden="1" x14ac:dyDescent="0.25">
      <c r="A52" s="239">
        <v>10937624</v>
      </c>
      <c r="B52" s="239">
        <v>3</v>
      </c>
      <c r="C52" s="239">
        <v>5</v>
      </c>
      <c r="D52" s="239">
        <v>28.74</v>
      </c>
      <c r="E52" s="239">
        <v>10</v>
      </c>
      <c r="G52" s="239" t="s">
        <v>1155</v>
      </c>
      <c r="H52" s="239" t="s">
        <v>374</v>
      </c>
      <c r="I52" s="239">
        <v>25</v>
      </c>
      <c r="K52" s="239">
        <v>14510037</v>
      </c>
      <c r="L52" s="239">
        <v>142690224</v>
      </c>
      <c r="M52" s="239">
        <v>9</v>
      </c>
      <c r="N52" s="239">
        <v>18</v>
      </c>
      <c r="O52" s="239">
        <v>2014</v>
      </c>
      <c r="P52" s="239" t="s">
        <v>416</v>
      </c>
      <c r="Q52" s="239">
        <v>20</v>
      </c>
      <c r="R52" s="239" t="s">
        <v>393</v>
      </c>
      <c r="S52" s="239">
        <v>4</v>
      </c>
      <c r="T52" s="239">
        <v>0</v>
      </c>
      <c r="U52" s="239">
        <v>3</v>
      </c>
      <c r="V52" s="239">
        <v>1</v>
      </c>
      <c r="W52" s="239">
        <v>10</v>
      </c>
      <c r="X52" s="239">
        <v>2</v>
      </c>
      <c r="Y52" s="239">
        <v>1</v>
      </c>
      <c r="Z52" s="239">
        <v>1</v>
      </c>
      <c r="AB52" s="239">
        <v>90</v>
      </c>
      <c r="AC52" s="239">
        <v>1</v>
      </c>
      <c r="AD52" s="239" t="s">
        <v>1866</v>
      </c>
      <c r="AE52" s="239" t="s">
        <v>405</v>
      </c>
      <c r="AF52" s="239" t="s">
        <v>4289</v>
      </c>
      <c r="AG52" s="239">
        <v>7</v>
      </c>
      <c r="AH52" s="239">
        <v>2</v>
      </c>
      <c r="AI52" s="239">
        <v>44</v>
      </c>
      <c r="AJ52" s="239">
        <v>3</v>
      </c>
      <c r="AK52" s="239">
        <v>90</v>
      </c>
      <c r="AL52" s="239">
        <v>56</v>
      </c>
      <c r="AM52" s="239" t="s">
        <v>374</v>
      </c>
      <c r="AN52" s="239">
        <v>5</v>
      </c>
      <c r="AO52" s="239">
        <v>1</v>
      </c>
      <c r="AQ52" s="239">
        <v>90</v>
      </c>
      <c r="AS52" s="239">
        <v>7</v>
      </c>
      <c r="AT52" s="239">
        <v>98</v>
      </c>
      <c r="AU52" s="239">
        <v>55</v>
      </c>
      <c r="AV52" s="239">
        <v>11</v>
      </c>
      <c r="AW52" s="239">
        <v>21</v>
      </c>
      <c r="AX52" s="239">
        <v>2</v>
      </c>
      <c r="AY52" s="239">
        <v>2</v>
      </c>
      <c r="AZ52" s="239">
        <v>3</v>
      </c>
      <c r="BA52" s="239">
        <v>90</v>
      </c>
      <c r="BB52" s="239">
        <v>54</v>
      </c>
      <c r="BC52" s="239" t="s">
        <v>384</v>
      </c>
      <c r="BD52" s="239">
        <v>5</v>
      </c>
      <c r="BE52" s="239">
        <v>15</v>
      </c>
      <c r="BG52" s="239">
        <v>90</v>
      </c>
      <c r="BI52" s="239">
        <v>7</v>
      </c>
      <c r="BJ52" s="239">
        <v>98</v>
      </c>
      <c r="BK52" s="239">
        <v>55</v>
      </c>
      <c r="BL52" s="239">
        <v>11</v>
      </c>
      <c r="BM52" s="239">
        <v>21</v>
      </c>
      <c r="BN52" s="239">
        <v>2</v>
      </c>
      <c r="BO52" s="239">
        <v>4</v>
      </c>
      <c r="BP52" s="239">
        <v>3</v>
      </c>
      <c r="BQ52" s="239">
        <v>21</v>
      </c>
      <c r="BR52" s="239">
        <v>41</v>
      </c>
      <c r="BS52" s="239" t="s">
        <v>384</v>
      </c>
      <c r="BT52" s="239">
        <v>1</v>
      </c>
      <c r="BU52" s="239">
        <v>15</v>
      </c>
      <c r="BV52" s="239">
        <v>3</v>
      </c>
      <c r="BY52" s="239">
        <v>7</v>
      </c>
      <c r="BZ52" s="239">
        <v>98</v>
      </c>
      <c r="CA52" s="239">
        <v>55</v>
      </c>
      <c r="CB52" s="239">
        <v>11</v>
      </c>
      <c r="CC52" s="239">
        <v>21</v>
      </c>
      <c r="CT52" s="239">
        <v>432754</v>
      </c>
      <c r="CU52" s="239">
        <v>4963071</v>
      </c>
      <c r="CV52" s="239">
        <v>44.817873800000001</v>
      </c>
      <c r="CW52" s="239">
        <v>-93.850519700000007</v>
      </c>
      <c r="CX52" s="239" t="s">
        <v>379</v>
      </c>
      <c r="CY52" s="239" t="s">
        <v>4471</v>
      </c>
    </row>
    <row r="53" spans="1:103" x14ac:dyDescent="0.25">
      <c r="A53" s="239">
        <v>719916</v>
      </c>
      <c r="B53" s="239">
        <v>3</v>
      </c>
      <c r="C53" s="239">
        <v>5</v>
      </c>
      <c r="D53" s="239">
        <v>28.74</v>
      </c>
      <c r="E53" s="239">
        <v>10</v>
      </c>
      <c r="G53" s="239" t="s">
        <v>1155</v>
      </c>
      <c r="H53" s="239" t="s">
        <v>374</v>
      </c>
      <c r="I53" s="239">
        <v>25</v>
      </c>
      <c r="K53" s="239">
        <v>19013439</v>
      </c>
      <c r="M53" s="239">
        <v>5</v>
      </c>
      <c r="N53" s="239">
        <v>14</v>
      </c>
      <c r="O53" s="239">
        <v>2019</v>
      </c>
      <c r="P53" s="239" t="s">
        <v>391</v>
      </c>
      <c r="Q53" s="239">
        <v>21</v>
      </c>
      <c r="R53" s="239">
        <v>98</v>
      </c>
      <c r="S53" s="239">
        <v>5</v>
      </c>
      <c r="T53" s="239">
        <v>0</v>
      </c>
      <c r="U53" s="239">
        <v>1</v>
      </c>
      <c r="W53" s="239">
        <v>16</v>
      </c>
      <c r="X53" s="239">
        <v>2</v>
      </c>
      <c r="Y53" s="239">
        <v>6</v>
      </c>
      <c r="Z53" s="239">
        <v>1</v>
      </c>
      <c r="AB53" s="239">
        <v>1</v>
      </c>
      <c r="AC53" s="239">
        <v>98</v>
      </c>
      <c r="AD53" s="239" t="s">
        <v>2821</v>
      </c>
      <c r="AF53" s="239" t="s">
        <v>4289</v>
      </c>
      <c r="AG53" s="239">
        <v>4</v>
      </c>
      <c r="AH53" s="239">
        <v>2</v>
      </c>
      <c r="AI53" s="239">
        <v>2</v>
      </c>
      <c r="AJ53" s="239">
        <v>4</v>
      </c>
      <c r="AK53" s="239">
        <v>21</v>
      </c>
      <c r="AL53" s="239">
        <v>58</v>
      </c>
      <c r="AM53" s="239" t="s">
        <v>384</v>
      </c>
      <c r="AN53" s="239">
        <v>5</v>
      </c>
      <c r="AO53" s="239">
        <v>1</v>
      </c>
      <c r="AS53" s="239">
        <v>12</v>
      </c>
      <c r="AT53" s="239">
        <v>9</v>
      </c>
      <c r="AU53" s="239">
        <v>55</v>
      </c>
      <c r="AV53" s="239">
        <v>11</v>
      </c>
      <c r="AW53" s="239">
        <v>21</v>
      </c>
      <c r="CT53" s="239">
        <v>432753.54323184403</v>
      </c>
      <c r="CU53" s="239">
        <v>4963072.59652308</v>
      </c>
      <c r="CV53" s="239">
        <v>44.81789148</v>
      </c>
      <c r="CW53" s="239">
        <v>-93.850525660000002</v>
      </c>
      <c r="CX53" s="239" t="s">
        <v>379</v>
      </c>
      <c r="CY53" s="239" t="s">
        <v>4472</v>
      </c>
    </row>
    <row r="54" spans="1:103" x14ac:dyDescent="0.25">
      <c r="A54" s="239">
        <v>10777967</v>
      </c>
      <c r="B54" s="239">
        <v>3</v>
      </c>
      <c r="C54" s="239">
        <v>5</v>
      </c>
      <c r="D54" s="239">
        <v>28.795999999999999</v>
      </c>
      <c r="E54" s="239">
        <v>10</v>
      </c>
      <c r="G54" s="239" t="s">
        <v>1155</v>
      </c>
      <c r="H54" s="239" t="s">
        <v>374</v>
      </c>
      <c r="I54" s="239">
        <v>25</v>
      </c>
      <c r="K54" s="239">
        <v>12505237</v>
      </c>
      <c r="L54" s="239">
        <v>121540173</v>
      </c>
      <c r="M54" s="239">
        <v>6</v>
      </c>
      <c r="N54" s="239">
        <v>1</v>
      </c>
      <c r="O54" s="239">
        <v>2012</v>
      </c>
      <c r="P54" s="239" t="s">
        <v>383</v>
      </c>
      <c r="Q54" s="239">
        <v>18</v>
      </c>
      <c r="S54" s="239">
        <v>5</v>
      </c>
      <c r="T54" s="239">
        <v>0</v>
      </c>
      <c r="U54" s="239">
        <v>2</v>
      </c>
      <c r="V54" s="239">
        <v>5</v>
      </c>
      <c r="W54" s="239">
        <v>10</v>
      </c>
      <c r="X54" s="239">
        <v>3</v>
      </c>
      <c r="Y54" s="239">
        <v>1</v>
      </c>
      <c r="Z54" s="239">
        <v>1</v>
      </c>
      <c r="AB54" s="239">
        <v>1</v>
      </c>
      <c r="AC54" s="239">
        <v>98</v>
      </c>
      <c r="AD54" s="239" t="s">
        <v>1866</v>
      </c>
      <c r="AE54" s="239" t="s">
        <v>405</v>
      </c>
      <c r="AF54" s="239" t="s">
        <v>4289</v>
      </c>
      <c r="AG54" s="239">
        <v>10</v>
      </c>
      <c r="AH54" s="239">
        <v>2</v>
      </c>
      <c r="AI54" s="239">
        <v>2</v>
      </c>
      <c r="AJ54" s="239">
        <v>3</v>
      </c>
      <c r="AK54" s="239">
        <v>21</v>
      </c>
      <c r="AL54" s="239">
        <v>73</v>
      </c>
      <c r="AM54" s="239" t="s">
        <v>384</v>
      </c>
      <c r="AN54" s="239">
        <v>5</v>
      </c>
      <c r="AO54" s="239">
        <v>1</v>
      </c>
      <c r="AS54" s="239">
        <v>7</v>
      </c>
      <c r="AT54" s="239">
        <v>20</v>
      </c>
      <c r="AU54" s="239">
        <v>55</v>
      </c>
      <c r="AV54" s="239">
        <v>11</v>
      </c>
      <c r="AW54" s="239">
        <v>21</v>
      </c>
      <c r="AX54" s="239">
        <v>2</v>
      </c>
      <c r="AY54" s="239">
        <v>3</v>
      </c>
      <c r="AZ54" s="239">
        <v>1</v>
      </c>
      <c r="BA54" s="239">
        <v>7</v>
      </c>
      <c r="BB54" s="239">
        <v>57</v>
      </c>
      <c r="BC54" s="239" t="s">
        <v>374</v>
      </c>
      <c r="BD54" s="239">
        <v>5</v>
      </c>
      <c r="BE54" s="239">
        <v>2</v>
      </c>
      <c r="BI54" s="239">
        <v>7</v>
      </c>
      <c r="BJ54" s="239">
        <v>20</v>
      </c>
      <c r="BK54" s="239">
        <v>55</v>
      </c>
      <c r="BL54" s="239">
        <v>11</v>
      </c>
      <c r="BM54" s="239">
        <v>21</v>
      </c>
      <c r="CT54" s="239">
        <v>432833</v>
      </c>
      <c r="CU54" s="239">
        <v>4963116</v>
      </c>
      <c r="CV54" s="239">
        <v>44.818287699999999</v>
      </c>
      <c r="CW54" s="239">
        <v>-93.849531999999996</v>
      </c>
      <c r="CX54" s="239" t="s">
        <v>379</v>
      </c>
      <c r="CY54" s="239" t="s">
        <v>4473</v>
      </c>
    </row>
    <row r="55" spans="1:103" hidden="1" x14ac:dyDescent="0.25">
      <c r="A55" s="239">
        <v>602484</v>
      </c>
      <c r="B55" s="239">
        <v>3</v>
      </c>
      <c r="C55" s="239">
        <v>5</v>
      </c>
      <c r="D55" s="239">
        <v>28.815000000000001</v>
      </c>
      <c r="E55" s="239">
        <v>10</v>
      </c>
      <c r="G55" s="239" t="s">
        <v>1155</v>
      </c>
      <c r="H55" s="239" t="s">
        <v>374</v>
      </c>
      <c r="I55" s="239">
        <v>25</v>
      </c>
      <c r="K55" s="239">
        <v>18506731</v>
      </c>
      <c r="M55" s="239">
        <v>5</v>
      </c>
      <c r="N55" s="239">
        <v>28</v>
      </c>
      <c r="O55" s="239">
        <v>2018</v>
      </c>
      <c r="P55" s="239" t="s">
        <v>381</v>
      </c>
      <c r="Q55" s="239">
        <v>17</v>
      </c>
      <c r="R55" s="239" t="s">
        <v>376</v>
      </c>
      <c r="S55" s="239">
        <v>4</v>
      </c>
      <c r="T55" s="239">
        <v>0</v>
      </c>
      <c r="U55" s="239">
        <v>2</v>
      </c>
      <c r="V55" s="239">
        <v>5</v>
      </c>
      <c r="W55" s="239">
        <v>10</v>
      </c>
      <c r="X55" s="239">
        <v>3</v>
      </c>
      <c r="Y55" s="239">
        <v>1</v>
      </c>
      <c r="Z55" s="239">
        <v>1</v>
      </c>
      <c r="AB55" s="239">
        <v>1</v>
      </c>
      <c r="AC55" s="239">
        <v>98</v>
      </c>
      <c r="AD55" s="239" t="s">
        <v>2821</v>
      </c>
      <c r="AF55" s="239" t="s">
        <v>4289</v>
      </c>
      <c r="AG55" s="239">
        <v>10</v>
      </c>
      <c r="AH55" s="239">
        <v>2</v>
      </c>
      <c r="AI55" s="239">
        <v>2</v>
      </c>
      <c r="AJ55" s="239">
        <v>4</v>
      </c>
      <c r="AK55" s="239">
        <v>24</v>
      </c>
      <c r="AL55" s="239">
        <v>16</v>
      </c>
      <c r="AM55" s="239" t="s">
        <v>384</v>
      </c>
      <c r="AN55" s="239">
        <v>5</v>
      </c>
      <c r="AO55" s="239">
        <v>2</v>
      </c>
      <c r="AS55" s="239">
        <v>12</v>
      </c>
      <c r="AT55" s="239">
        <v>9</v>
      </c>
      <c r="AU55" s="239">
        <v>55</v>
      </c>
      <c r="AV55" s="239">
        <v>11</v>
      </c>
      <c r="AW55" s="239">
        <v>21</v>
      </c>
      <c r="AX55" s="239">
        <v>2</v>
      </c>
      <c r="AY55" s="239">
        <v>3</v>
      </c>
      <c r="AZ55" s="239">
        <v>4</v>
      </c>
      <c r="BA55" s="239">
        <v>21</v>
      </c>
      <c r="BB55" s="239">
        <v>76</v>
      </c>
      <c r="BC55" s="239" t="s">
        <v>374</v>
      </c>
      <c r="BD55" s="239">
        <v>5</v>
      </c>
      <c r="BE55" s="239">
        <v>1</v>
      </c>
      <c r="BI55" s="239">
        <v>12</v>
      </c>
      <c r="BJ55" s="239">
        <v>9</v>
      </c>
      <c r="BK55" s="239">
        <v>55</v>
      </c>
      <c r="BL55" s="239">
        <v>11</v>
      </c>
      <c r="BM55" s="239">
        <v>21</v>
      </c>
      <c r="CT55" s="239">
        <v>432859.20751841599</v>
      </c>
      <c r="CU55" s="239">
        <v>4963128.3633900601</v>
      </c>
      <c r="CV55" s="239">
        <v>44.818403400000001</v>
      </c>
      <c r="CW55" s="239">
        <v>-93.849196739999996</v>
      </c>
      <c r="CX55" s="239" t="s">
        <v>379</v>
      </c>
      <c r="CY55" s="239" t="s">
        <v>4474</v>
      </c>
    </row>
    <row r="56" spans="1:103" x14ac:dyDescent="0.25">
      <c r="A56" s="239">
        <v>10937177</v>
      </c>
      <c r="B56" s="239">
        <v>3</v>
      </c>
      <c r="C56" s="239">
        <v>5</v>
      </c>
      <c r="D56" s="239">
        <v>28.888999999999999</v>
      </c>
      <c r="E56" s="239">
        <v>10</v>
      </c>
      <c r="G56" s="239" t="s">
        <v>1155</v>
      </c>
      <c r="H56" s="239" t="s">
        <v>374</v>
      </c>
      <c r="I56" s="239">
        <v>25</v>
      </c>
      <c r="K56" s="239">
        <v>14029027</v>
      </c>
      <c r="L56" s="239">
        <v>142490007</v>
      </c>
      <c r="M56" s="239">
        <v>9</v>
      </c>
      <c r="N56" s="239">
        <v>5</v>
      </c>
      <c r="O56" s="239">
        <v>2014</v>
      </c>
      <c r="P56" s="239" t="s">
        <v>383</v>
      </c>
      <c r="Q56" s="239">
        <v>22</v>
      </c>
      <c r="S56" s="239">
        <v>5</v>
      </c>
      <c r="T56" s="239">
        <v>0</v>
      </c>
      <c r="U56" s="239">
        <v>2</v>
      </c>
      <c r="V56" s="239">
        <v>1</v>
      </c>
      <c r="W56" s="239">
        <v>10</v>
      </c>
      <c r="X56" s="239">
        <v>2</v>
      </c>
      <c r="Y56" s="239">
        <v>7</v>
      </c>
      <c r="Z56" s="239">
        <v>1</v>
      </c>
      <c r="AB56" s="239">
        <v>1</v>
      </c>
      <c r="AC56" s="239">
        <v>2</v>
      </c>
      <c r="AD56" s="239" t="s">
        <v>1868</v>
      </c>
      <c r="AE56" s="239" t="s">
        <v>422</v>
      </c>
      <c r="AF56" s="239" t="s">
        <v>4289</v>
      </c>
      <c r="AG56" s="239">
        <v>7</v>
      </c>
      <c r="AH56" s="239">
        <v>2</v>
      </c>
      <c r="AI56" s="239">
        <v>2</v>
      </c>
      <c r="AJ56" s="239">
        <v>4</v>
      </c>
      <c r="AK56" s="239">
        <v>21</v>
      </c>
      <c r="AL56" s="239">
        <v>21</v>
      </c>
      <c r="AM56" s="239" t="s">
        <v>384</v>
      </c>
      <c r="AN56" s="239">
        <v>5</v>
      </c>
      <c r="AO56" s="239">
        <v>15</v>
      </c>
      <c r="AS56" s="239">
        <v>7</v>
      </c>
      <c r="AT56" s="239">
        <v>2</v>
      </c>
      <c r="AU56" s="239">
        <v>55</v>
      </c>
      <c r="AV56" s="239">
        <v>11</v>
      </c>
      <c r="AW56" s="239">
        <v>21</v>
      </c>
      <c r="AX56" s="239">
        <v>2</v>
      </c>
      <c r="AY56" s="239">
        <v>4</v>
      </c>
      <c r="AZ56" s="239">
        <v>4</v>
      </c>
      <c r="BA56" s="239">
        <v>8</v>
      </c>
      <c r="BB56" s="239">
        <v>28</v>
      </c>
      <c r="BC56" s="239" t="s">
        <v>374</v>
      </c>
      <c r="BD56" s="239">
        <v>5</v>
      </c>
      <c r="BE56" s="239">
        <v>1</v>
      </c>
      <c r="BI56" s="239">
        <v>7</v>
      </c>
      <c r="BJ56" s="239">
        <v>2</v>
      </c>
      <c r="BK56" s="239">
        <v>55</v>
      </c>
      <c r="BL56" s="239">
        <v>11</v>
      </c>
      <c r="BM56" s="239">
        <v>21</v>
      </c>
      <c r="CT56" s="239">
        <v>432963</v>
      </c>
      <c r="CU56" s="239">
        <v>4963190</v>
      </c>
      <c r="CV56" s="239">
        <v>44.818964800000003</v>
      </c>
      <c r="CW56" s="239">
        <v>-93.847893600000006</v>
      </c>
      <c r="CX56" s="239" t="s">
        <v>379</v>
      </c>
      <c r="CY56" s="239" t="s">
        <v>4475</v>
      </c>
    </row>
    <row r="57" spans="1:103" hidden="1" x14ac:dyDescent="0.25">
      <c r="A57" s="239">
        <v>748511</v>
      </c>
      <c r="B57" s="239">
        <v>3</v>
      </c>
      <c r="C57" s="239">
        <v>5</v>
      </c>
      <c r="D57" s="239">
        <v>28.952999999999999</v>
      </c>
      <c r="E57" s="239">
        <v>10</v>
      </c>
      <c r="G57" s="239" t="s">
        <v>1155</v>
      </c>
      <c r="H57" s="239" t="s">
        <v>374</v>
      </c>
      <c r="I57" s="239">
        <v>25</v>
      </c>
      <c r="K57" s="239">
        <v>19511098</v>
      </c>
      <c r="M57" s="239">
        <v>9</v>
      </c>
      <c r="N57" s="239">
        <v>12</v>
      </c>
      <c r="O57" s="239">
        <v>2019</v>
      </c>
      <c r="P57" s="239" t="s">
        <v>416</v>
      </c>
      <c r="Q57" s="239">
        <v>15</v>
      </c>
      <c r="S57" s="239">
        <v>4</v>
      </c>
      <c r="T57" s="239">
        <v>0</v>
      </c>
      <c r="U57" s="239">
        <v>3</v>
      </c>
      <c r="V57" s="239">
        <v>12</v>
      </c>
      <c r="W57" s="239">
        <v>10</v>
      </c>
      <c r="X57" s="239">
        <v>4</v>
      </c>
      <c r="Y57" s="239">
        <v>1</v>
      </c>
      <c r="Z57" s="239">
        <v>3</v>
      </c>
      <c r="AB57" s="239">
        <v>2</v>
      </c>
      <c r="AC57" s="239">
        <v>98</v>
      </c>
      <c r="AD57" s="239" t="s">
        <v>4476</v>
      </c>
      <c r="AF57" s="239" t="s">
        <v>4289</v>
      </c>
      <c r="AG57" s="239">
        <v>7</v>
      </c>
      <c r="AH57" s="239">
        <v>2</v>
      </c>
      <c r="AI57" s="239">
        <v>4</v>
      </c>
      <c r="AJ57" s="239">
        <v>4</v>
      </c>
      <c r="AK57" s="239">
        <v>21</v>
      </c>
      <c r="AL57" s="239">
        <v>87</v>
      </c>
      <c r="AM57" s="239" t="s">
        <v>374</v>
      </c>
      <c r="AN57" s="239">
        <v>5</v>
      </c>
      <c r="AO57" s="239">
        <v>4</v>
      </c>
      <c r="AS57" s="239">
        <v>12</v>
      </c>
      <c r="AT57" s="239">
        <v>9</v>
      </c>
      <c r="AU57" s="239">
        <v>55</v>
      </c>
      <c r="AV57" s="239">
        <v>11</v>
      </c>
      <c r="AW57" s="239">
        <v>21</v>
      </c>
      <c r="AX57" s="239">
        <v>2</v>
      </c>
      <c r="AY57" s="239">
        <v>4</v>
      </c>
      <c r="AZ57" s="239">
        <v>4</v>
      </c>
      <c r="BA57" s="239">
        <v>34</v>
      </c>
      <c r="BB57" s="239">
        <v>56</v>
      </c>
      <c r="BC57" s="239" t="s">
        <v>384</v>
      </c>
      <c r="BD57" s="239">
        <v>5</v>
      </c>
      <c r="BE57" s="239">
        <v>1</v>
      </c>
      <c r="BI57" s="239">
        <v>12</v>
      </c>
      <c r="BJ57" s="239">
        <v>9</v>
      </c>
      <c r="BK57" s="239">
        <v>55</v>
      </c>
      <c r="BL57" s="239">
        <v>11</v>
      </c>
      <c r="BM57" s="239">
        <v>21</v>
      </c>
      <c r="BN57" s="239">
        <v>2</v>
      </c>
      <c r="BO57" s="239">
        <v>3</v>
      </c>
      <c r="BP57" s="239">
        <v>4</v>
      </c>
      <c r="BQ57" s="239">
        <v>34</v>
      </c>
      <c r="BR57" s="239">
        <v>40</v>
      </c>
      <c r="BS57" s="239" t="s">
        <v>384</v>
      </c>
      <c r="BT57" s="239">
        <v>5</v>
      </c>
      <c r="BU57" s="239">
        <v>1</v>
      </c>
      <c r="BY57" s="239">
        <v>12</v>
      </c>
      <c r="BZ57" s="239">
        <v>9</v>
      </c>
      <c r="CA57" s="239">
        <v>55</v>
      </c>
      <c r="CB57" s="239">
        <v>11</v>
      </c>
      <c r="CC57" s="239">
        <v>21</v>
      </c>
      <c r="CT57" s="239">
        <v>433049.70789941697</v>
      </c>
      <c r="CU57" s="239">
        <v>4963242.6636186596</v>
      </c>
      <c r="CV57" s="239">
        <v>44.81945013</v>
      </c>
      <c r="CW57" s="239">
        <v>-93.846802620000005</v>
      </c>
      <c r="CX57" s="239" t="s">
        <v>379</v>
      </c>
      <c r="CY57" s="239" t="s">
        <v>4477</v>
      </c>
    </row>
    <row r="58" spans="1:103" x14ac:dyDescent="0.25">
      <c r="A58" s="239">
        <v>10933054</v>
      </c>
      <c r="B58" s="239">
        <v>3</v>
      </c>
      <c r="C58" s="239">
        <v>5</v>
      </c>
      <c r="D58" s="239">
        <v>28.954000000000001</v>
      </c>
      <c r="E58" s="239">
        <v>10</v>
      </c>
      <c r="G58" s="239" t="s">
        <v>1155</v>
      </c>
      <c r="H58" s="239" t="s">
        <v>374</v>
      </c>
      <c r="I58" s="239">
        <v>25</v>
      </c>
      <c r="K58" s="239">
        <v>14004730</v>
      </c>
      <c r="L58" s="239">
        <v>140480021</v>
      </c>
      <c r="M58" s="239">
        <v>2</v>
      </c>
      <c r="N58" s="239">
        <v>16</v>
      </c>
      <c r="O58" s="239">
        <v>2014</v>
      </c>
      <c r="P58" s="239" t="s">
        <v>389</v>
      </c>
      <c r="Q58" s="239">
        <v>23</v>
      </c>
      <c r="S58" s="239">
        <v>5</v>
      </c>
      <c r="T58" s="239">
        <v>0</v>
      </c>
      <c r="U58" s="239">
        <v>1</v>
      </c>
      <c r="V58" s="239">
        <v>4</v>
      </c>
      <c r="W58" s="239">
        <v>83</v>
      </c>
      <c r="X58" s="239">
        <v>2</v>
      </c>
      <c r="Y58" s="239">
        <v>6</v>
      </c>
      <c r="Z58" s="239">
        <v>7</v>
      </c>
      <c r="AB58" s="239">
        <v>5</v>
      </c>
      <c r="AC58" s="239">
        <v>98</v>
      </c>
      <c r="AD58" s="239" t="s">
        <v>1868</v>
      </c>
      <c r="AE58" s="239" t="s">
        <v>4478</v>
      </c>
      <c r="AF58" s="239" t="s">
        <v>4289</v>
      </c>
      <c r="AG58" s="239">
        <v>3</v>
      </c>
      <c r="AH58" s="239">
        <v>2</v>
      </c>
      <c r="AI58" s="239">
        <v>2</v>
      </c>
      <c r="AJ58" s="239">
        <v>4</v>
      </c>
      <c r="AK58" s="239">
        <v>21</v>
      </c>
      <c r="AL58" s="239">
        <v>17</v>
      </c>
      <c r="AM58" s="239" t="s">
        <v>384</v>
      </c>
      <c r="AN58" s="239">
        <v>5</v>
      </c>
      <c r="AO58" s="239">
        <v>16</v>
      </c>
      <c r="AS58" s="239">
        <v>7</v>
      </c>
      <c r="AT58" s="239">
        <v>98</v>
      </c>
      <c r="AU58" s="239">
        <v>55</v>
      </c>
      <c r="AV58" s="239">
        <v>11</v>
      </c>
      <c r="AW58" s="239">
        <v>21</v>
      </c>
      <c r="CT58" s="239">
        <v>433053</v>
      </c>
      <c r="CU58" s="239">
        <v>4963241</v>
      </c>
      <c r="CV58" s="239">
        <v>44.819439899999999</v>
      </c>
      <c r="CW58" s="239">
        <v>-93.846759500000005</v>
      </c>
      <c r="CX58" s="239" t="s">
        <v>379</v>
      </c>
      <c r="CY58" s="239" t="s">
        <v>4479</v>
      </c>
    </row>
    <row r="59" spans="1:103" x14ac:dyDescent="0.25">
      <c r="A59" s="239">
        <v>11020104</v>
      </c>
      <c r="B59" s="239">
        <v>3</v>
      </c>
      <c r="C59" s="239">
        <v>5</v>
      </c>
      <c r="D59" s="239">
        <v>28.954000000000001</v>
      </c>
      <c r="E59" s="239">
        <v>10</v>
      </c>
      <c r="G59" s="239" t="s">
        <v>1155</v>
      </c>
      <c r="H59" s="239" t="s">
        <v>374</v>
      </c>
      <c r="I59" s="239">
        <v>25</v>
      </c>
      <c r="K59" s="239">
        <v>15019883</v>
      </c>
      <c r="L59" s="239">
        <v>151740017</v>
      </c>
      <c r="M59" s="239">
        <v>6</v>
      </c>
      <c r="N59" s="239">
        <v>22</v>
      </c>
      <c r="O59" s="239">
        <v>2015</v>
      </c>
      <c r="P59" s="239" t="s">
        <v>381</v>
      </c>
      <c r="Q59" s="239">
        <v>21</v>
      </c>
      <c r="S59" s="239">
        <v>5</v>
      </c>
      <c r="T59" s="239">
        <v>0</v>
      </c>
      <c r="U59" s="239">
        <v>1</v>
      </c>
      <c r="V59" s="239">
        <v>90</v>
      </c>
      <c r="W59" s="239">
        <v>16</v>
      </c>
      <c r="X59" s="239">
        <v>2</v>
      </c>
      <c r="Y59" s="239">
        <v>6</v>
      </c>
      <c r="Z59" s="239">
        <v>1</v>
      </c>
      <c r="AA59" s="239">
        <v>1</v>
      </c>
      <c r="AB59" s="239">
        <v>1</v>
      </c>
      <c r="AC59" s="239">
        <v>98</v>
      </c>
      <c r="AD59" s="239" t="s">
        <v>2821</v>
      </c>
      <c r="AE59" s="239" t="s">
        <v>4368</v>
      </c>
      <c r="AF59" s="239" t="s">
        <v>4289</v>
      </c>
      <c r="AG59" s="239">
        <v>4</v>
      </c>
      <c r="AH59" s="239">
        <v>2</v>
      </c>
      <c r="AI59" s="239">
        <v>4</v>
      </c>
      <c r="AJ59" s="239">
        <v>7</v>
      </c>
      <c r="AK59" s="239">
        <v>21</v>
      </c>
      <c r="AL59" s="239">
        <v>62</v>
      </c>
      <c r="AM59" s="239" t="s">
        <v>374</v>
      </c>
      <c r="AN59" s="239">
        <v>5</v>
      </c>
      <c r="AO59" s="239">
        <v>1</v>
      </c>
      <c r="AP59" s="239">
        <v>1</v>
      </c>
      <c r="AS59" s="239">
        <v>7</v>
      </c>
      <c r="AT59" s="239">
        <v>98</v>
      </c>
      <c r="AU59" s="239">
        <v>55</v>
      </c>
      <c r="AV59" s="239">
        <v>11</v>
      </c>
      <c r="AW59" s="239">
        <v>21</v>
      </c>
      <c r="CT59" s="239">
        <v>433053</v>
      </c>
      <c r="CU59" s="239">
        <v>4963241</v>
      </c>
      <c r="CV59" s="239">
        <v>44.819439899999999</v>
      </c>
      <c r="CW59" s="239">
        <v>-93.846759500000005</v>
      </c>
      <c r="CX59" s="239" t="s">
        <v>379</v>
      </c>
      <c r="CY59" s="239" t="s">
        <v>4480</v>
      </c>
    </row>
    <row r="60" spans="1:103" x14ac:dyDescent="0.25">
      <c r="A60" s="239">
        <v>686242</v>
      </c>
      <c r="B60" s="239">
        <v>3</v>
      </c>
      <c r="C60" s="239">
        <v>5</v>
      </c>
      <c r="D60" s="239">
        <v>28.957999999999998</v>
      </c>
      <c r="E60" s="239">
        <v>10</v>
      </c>
      <c r="G60" s="239" t="s">
        <v>1155</v>
      </c>
      <c r="H60" s="239" t="s">
        <v>374</v>
      </c>
      <c r="I60" s="239">
        <v>25</v>
      </c>
      <c r="K60" s="239">
        <v>19004093</v>
      </c>
      <c r="M60" s="239">
        <v>2</v>
      </c>
      <c r="N60" s="239">
        <v>10</v>
      </c>
      <c r="O60" s="239">
        <v>2019</v>
      </c>
      <c r="P60" s="239" t="s">
        <v>389</v>
      </c>
      <c r="Q60" s="239">
        <v>9</v>
      </c>
      <c r="S60" s="239">
        <v>5</v>
      </c>
      <c r="T60" s="239">
        <v>0</v>
      </c>
      <c r="U60" s="239">
        <v>1</v>
      </c>
      <c r="W60" s="239">
        <v>83</v>
      </c>
      <c r="X60" s="239">
        <v>10</v>
      </c>
      <c r="Y60" s="239">
        <v>1</v>
      </c>
      <c r="Z60" s="239">
        <v>4</v>
      </c>
      <c r="AB60" s="239">
        <v>5</v>
      </c>
      <c r="AC60" s="239">
        <v>98</v>
      </c>
      <c r="AD60" s="239" t="s">
        <v>2821</v>
      </c>
      <c r="AF60" s="239" t="s">
        <v>4289</v>
      </c>
      <c r="AG60" s="239">
        <v>3</v>
      </c>
      <c r="AH60" s="239">
        <v>2</v>
      </c>
      <c r="AI60" s="239">
        <v>3</v>
      </c>
      <c r="AJ60" s="239">
        <v>3</v>
      </c>
      <c r="AK60" s="239">
        <v>21</v>
      </c>
      <c r="AL60" s="239">
        <v>30</v>
      </c>
      <c r="AM60" s="239" t="s">
        <v>374</v>
      </c>
      <c r="AN60" s="239">
        <v>5</v>
      </c>
      <c r="AO60" s="239">
        <v>62</v>
      </c>
      <c r="AS60" s="239">
        <v>12</v>
      </c>
      <c r="AT60" s="239">
        <v>98</v>
      </c>
      <c r="AU60" s="239">
        <v>55</v>
      </c>
      <c r="AV60" s="239">
        <v>11</v>
      </c>
      <c r="AW60" s="239">
        <v>21</v>
      </c>
      <c r="CT60" s="239">
        <v>433057.73473412602</v>
      </c>
      <c r="CU60" s="239">
        <v>4963246.8022016902</v>
      </c>
      <c r="CV60" s="239">
        <v>44.819488139999997</v>
      </c>
      <c r="CW60" s="239">
        <v>-93.84670165</v>
      </c>
      <c r="CX60" s="239" t="s">
        <v>379</v>
      </c>
      <c r="CY60" s="239" t="s">
        <v>4481</v>
      </c>
    </row>
    <row r="61" spans="1:103" x14ac:dyDescent="0.25">
      <c r="A61" s="239">
        <v>605832</v>
      </c>
      <c r="B61" s="239">
        <v>3</v>
      </c>
      <c r="C61" s="239">
        <v>5</v>
      </c>
      <c r="D61" s="239">
        <v>28.959</v>
      </c>
      <c r="E61" s="239">
        <v>10</v>
      </c>
      <c r="G61" s="239" t="s">
        <v>1155</v>
      </c>
      <c r="H61" s="239" t="s">
        <v>374</v>
      </c>
      <c r="I61" s="239">
        <v>25</v>
      </c>
      <c r="K61" s="239">
        <v>18019015</v>
      </c>
      <c r="M61" s="239">
        <v>6</v>
      </c>
      <c r="N61" s="239">
        <v>21</v>
      </c>
      <c r="O61" s="239">
        <v>2018</v>
      </c>
      <c r="P61" s="239" t="s">
        <v>416</v>
      </c>
      <c r="Q61" s="239">
        <v>5</v>
      </c>
      <c r="R61" s="239" t="s">
        <v>393</v>
      </c>
      <c r="S61" s="239">
        <v>5</v>
      </c>
      <c r="T61" s="239">
        <v>0</v>
      </c>
      <c r="U61" s="239">
        <v>1</v>
      </c>
      <c r="W61" s="239">
        <v>16</v>
      </c>
      <c r="X61" s="239">
        <v>4</v>
      </c>
      <c r="Y61" s="239">
        <v>2</v>
      </c>
      <c r="Z61" s="239">
        <v>2</v>
      </c>
      <c r="AB61" s="239">
        <v>1</v>
      </c>
      <c r="AC61" s="239">
        <v>98</v>
      </c>
      <c r="AD61" s="239" t="s">
        <v>2821</v>
      </c>
      <c r="AF61" s="239" t="s">
        <v>4289</v>
      </c>
      <c r="AG61" s="239">
        <v>4</v>
      </c>
      <c r="AH61" s="239">
        <v>2</v>
      </c>
      <c r="AI61" s="239">
        <v>2</v>
      </c>
      <c r="AJ61" s="239">
        <v>3</v>
      </c>
      <c r="AK61" s="239">
        <v>21</v>
      </c>
      <c r="AL61" s="239">
        <v>21</v>
      </c>
      <c r="AM61" s="239" t="s">
        <v>374</v>
      </c>
      <c r="AN61" s="239">
        <v>5</v>
      </c>
      <c r="AO61" s="239">
        <v>1</v>
      </c>
      <c r="AS61" s="239">
        <v>12</v>
      </c>
      <c r="AT61" s="239">
        <v>9</v>
      </c>
      <c r="AU61" s="239">
        <v>55</v>
      </c>
      <c r="AV61" s="239">
        <v>11</v>
      </c>
      <c r="AW61" s="239">
        <v>21</v>
      </c>
      <c r="CT61" s="239">
        <v>433059.50804779498</v>
      </c>
      <c r="CU61" s="239">
        <v>4963246.2888850803</v>
      </c>
      <c r="CV61" s="239">
        <v>44.819483679999998</v>
      </c>
      <c r="CW61" s="239">
        <v>-93.846679159999994</v>
      </c>
      <c r="CX61" s="239" t="s">
        <v>379</v>
      </c>
      <c r="CY61" s="239" t="s">
        <v>4482</v>
      </c>
    </row>
    <row r="62" spans="1:103" hidden="1" x14ac:dyDescent="0.25">
      <c r="A62" s="239">
        <v>628066</v>
      </c>
      <c r="B62" s="239">
        <v>3</v>
      </c>
      <c r="C62" s="239">
        <v>5</v>
      </c>
      <c r="D62" s="239">
        <v>29.033000000000001</v>
      </c>
      <c r="E62" s="239">
        <v>10</v>
      </c>
      <c r="G62" s="239" t="s">
        <v>1155</v>
      </c>
      <c r="H62" s="239" t="s">
        <v>374</v>
      </c>
      <c r="I62" s="239">
        <v>25</v>
      </c>
      <c r="K62" s="239">
        <v>18025642</v>
      </c>
      <c r="M62" s="239">
        <v>8</v>
      </c>
      <c r="N62" s="239">
        <v>15</v>
      </c>
      <c r="O62" s="239">
        <v>2018</v>
      </c>
      <c r="P62" s="239" t="s">
        <v>375</v>
      </c>
      <c r="Q62" s="239">
        <v>17</v>
      </c>
      <c r="S62" s="239">
        <v>4</v>
      </c>
      <c r="T62" s="239">
        <v>0</v>
      </c>
      <c r="U62" s="239">
        <v>2</v>
      </c>
      <c r="V62" s="239">
        <v>5</v>
      </c>
      <c r="W62" s="239">
        <v>10</v>
      </c>
      <c r="X62" s="239">
        <v>2</v>
      </c>
      <c r="Y62" s="239">
        <v>1</v>
      </c>
      <c r="Z62" s="239">
        <v>1</v>
      </c>
      <c r="AB62" s="239">
        <v>1</v>
      </c>
      <c r="AC62" s="239">
        <v>98</v>
      </c>
      <c r="AD62" s="239" t="s">
        <v>2821</v>
      </c>
      <c r="AF62" s="239" t="s">
        <v>4289</v>
      </c>
      <c r="AG62" s="239">
        <v>10</v>
      </c>
      <c r="AH62" s="239">
        <v>2</v>
      </c>
      <c r="AI62" s="239">
        <v>4</v>
      </c>
      <c r="AJ62" s="239">
        <v>3</v>
      </c>
      <c r="AK62" s="239">
        <v>21</v>
      </c>
      <c r="AL62" s="239">
        <v>65</v>
      </c>
      <c r="AM62" s="239" t="s">
        <v>374</v>
      </c>
      <c r="AN62" s="239">
        <v>5</v>
      </c>
      <c r="AO62" s="239">
        <v>1</v>
      </c>
      <c r="AS62" s="239">
        <v>12</v>
      </c>
      <c r="AT62" s="239">
        <v>9</v>
      </c>
      <c r="AU62" s="239">
        <v>55</v>
      </c>
      <c r="AV62" s="239">
        <v>11</v>
      </c>
      <c r="AW62" s="239">
        <v>21</v>
      </c>
      <c r="AX62" s="239">
        <v>2</v>
      </c>
      <c r="AY62" s="239">
        <v>4</v>
      </c>
      <c r="AZ62" s="239">
        <v>4</v>
      </c>
      <c r="BA62" s="239">
        <v>27</v>
      </c>
      <c r="BB62" s="239">
        <v>20</v>
      </c>
      <c r="BC62" s="239" t="s">
        <v>384</v>
      </c>
      <c r="BD62" s="239">
        <v>5</v>
      </c>
      <c r="BE62" s="239">
        <v>4</v>
      </c>
      <c r="BI62" s="239">
        <v>12</v>
      </c>
      <c r="BJ62" s="239">
        <v>9</v>
      </c>
      <c r="BK62" s="239">
        <v>55</v>
      </c>
      <c r="BL62" s="239">
        <v>11</v>
      </c>
      <c r="BM62" s="239">
        <v>21</v>
      </c>
      <c r="CT62" s="239">
        <v>433163.683887736</v>
      </c>
      <c r="CU62" s="239">
        <v>4963303.8066124804</v>
      </c>
      <c r="CV62" s="239">
        <v>44.820011170000001</v>
      </c>
      <c r="CW62" s="239">
        <v>-93.845369219999995</v>
      </c>
      <c r="CX62" s="239" t="s">
        <v>379</v>
      </c>
      <c r="CY62" s="239" t="s">
        <v>4483</v>
      </c>
    </row>
    <row r="63" spans="1:103" x14ac:dyDescent="0.25">
      <c r="A63" s="239">
        <v>10933525</v>
      </c>
      <c r="B63" s="239">
        <v>3</v>
      </c>
      <c r="C63" s="239">
        <v>5</v>
      </c>
      <c r="D63" s="239">
        <v>29.065000000000001</v>
      </c>
      <c r="E63" s="239">
        <v>10</v>
      </c>
      <c r="G63" s="239" t="s">
        <v>1155</v>
      </c>
      <c r="H63" s="239" t="s">
        <v>374</v>
      </c>
      <c r="I63" s="239">
        <v>25</v>
      </c>
      <c r="K63" s="239">
        <v>14005500</v>
      </c>
      <c r="L63" s="239">
        <v>140530214</v>
      </c>
      <c r="M63" s="239">
        <v>2</v>
      </c>
      <c r="N63" s="239">
        <v>22</v>
      </c>
      <c r="O63" s="239">
        <v>2014</v>
      </c>
      <c r="P63" s="239" t="s">
        <v>386</v>
      </c>
      <c r="Q63" s="239">
        <v>15</v>
      </c>
      <c r="S63" s="239">
        <v>5</v>
      </c>
      <c r="T63" s="239">
        <v>0</v>
      </c>
      <c r="U63" s="239">
        <v>1</v>
      </c>
      <c r="V63" s="239">
        <v>7</v>
      </c>
      <c r="W63" s="239">
        <v>83</v>
      </c>
      <c r="X63" s="239">
        <v>2</v>
      </c>
      <c r="Y63" s="239">
        <v>1</v>
      </c>
      <c r="Z63" s="239">
        <v>1</v>
      </c>
      <c r="AB63" s="239">
        <v>5</v>
      </c>
      <c r="AC63" s="239">
        <v>98</v>
      </c>
      <c r="AD63" s="239" t="s">
        <v>2821</v>
      </c>
      <c r="AE63" s="239" t="s">
        <v>4484</v>
      </c>
      <c r="AF63" s="239" t="s">
        <v>4289</v>
      </c>
      <c r="AG63" s="239">
        <v>3</v>
      </c>
      <c r="AH63" s="239">
        <v>2</v>
      </c>
      <c r="AI63" s="239">
        <v>4</v>
      </c>
      <c r="AJ63" s="239">
        <v>4</v>
      </c>
      <c r="AK63" s="239">
        <v>21</v>
      </c>
      <c r="AL63" s="239">
        <v>20</v>
      </c>
      <c r="AM63" s="239" t="s">
        <v>384</v>
      </c>
      <c r="AN63" s="239">
        <v>5</v>
      </c>
      <c r="AO63" s="239">
        <v>3</v>
      </c>
      <c r="AS63" s="239">
        <v>7</v>
      </c>
      <c r="AT63" s="239">
        <v>98</v>
      </c>
      <c r="AU63" s="239">
        <v>55</v>
      </c>
      <c r="AV63" s="239">
        <v>11</v>
      </c>
      <c r="AW63" s="239">
        <v>21</v>
      </c>
      <c r="CT63" s="239">
        <v>433207</v>
      </c>
      <c r="CU63" s="239">
        <v>4963331</v>
      </c>
      <c r="CV63" s="239">
        <v>44.820259299999996</v>
      </c>
      <c r="CW63" s="239">
        <v>-93.844821400000001</v>
      </c>
      <c r="CX63" s="239" t="s">
        <v>379</v>
      </c>
      <c r="CY63" s="239" t="s">
        <v>4485</v>
      </c>
    </row>
    <row r="64" spans="1:103" hidden="1" x14ac:dyDescent="0.25">
      <c r="A64" s="239">
        <v>10703694</v>
      </c>
      <c r="B64" s="239">
        <v>3</v>
      </c>
      <c r="C64" s="239">
        <v>5</v>
      </c>
      <c r="D64" s="239">
        <v>29.140999999999998</v>
      </c>
      <c r="E64" s="239">
        <v>10</v>
      </c>
      <c r="G64" s="239" t="s">
        <v>1155</v>
      </c>
      <c r="H64" s="239" t="s">
        <v>374</v>
      </c>
      <c r="I64" s="239">
        <v>25</v>
      </c>
      <c r="K64" s="239">
        <v>11509663</v>
      </c>
      <c r="L64" s="239">
        <v>112760017</v>
      </c>
      <c r="M64" s="239">
        <v>10</v>
      </c>
      <c r="N64" s="239">
        <v>1</v>
      </c>
      <c r="O64" s="239">
        <v>2011</v>
      </c>
      <c r="P64" s="239" t="s">
        <v>386</v>
      </c>
      <c r="Q64" s="239">
        <v>11</v>
      </c>
      <c r="S64" s="239">
        <v>4</v>
      </c>
      <c r="T64" s="239">
        <v>0</v>
      </c>
      <c r="U64" s="239">
        <v>2</v>
      </c>
      <c r="V64" s="239">
        <v>7</v>
      </c>
      <c r="W64" s="239">
        <v>45</v>
      </c>
      <c r="X64" s="239">
        <v>15</v>
      </c>
      <c r="Y64" s="239">
        <v>1</v>
      </c>
      <c r="Z64" s="239">
        <v>1</v>
      </c>
      <c r="AB64" s="239">
        <v>1</v>
      </c>
      <c r="AC64" s="239">
        <v>1</v>
      </c>
      <c r="AD64" s="239" t="s">
        <v>1866</v>
      </c>
      <c r="AE64" s="239" t="s">
        <v>405</v>
      </c>
      <c r="AF64" s="239" t="s">
        <v>4289</v>
      </c>
      <c r="AG64" s="239">
        <v>90</v>
      </c>
      <c r="AH64" s="239">
        <v>2</v>
      </c>
      <c r="AI64" s="239">
        <v>2</v>
      </c>
      <c r="AJ64" s="239">
        <v>4</v>
      </c>
      <c r="AK64" s="239">
        <v>21</v>
      </c>
      <c r="AL64" s="239">
        <v>32</v>
      </c>
      <c r="AM64" s="239" t="s">
        <v>374</v>
      </c>
      <c r="AN64" s="239">
        <v>5</v>
      </c>
      <c r="AO64" s="239">
        <v>15</v>
      </c>
      <c r="AS64" s="239">
        <v>7</v>
      </c>
      <c r="AT64" s="239">
        <v>98</v>
      </c>
      <c r="AU64" s="239">
        <v>55</v>
      </c>
      <c r="AV64" s="239">
        <v>11</v>
      </c>
      <c r="AW64" s="239">
        <v>21</v>
      </c>
      <c r="AX64" s="239">
        <v>2</v>
      </c>
      <c r="AY64" s="239">
        <v>4</v>
      </c>
      <c r="AZ64" s="239">
        <v>8</v>
      </c>
      <c r="BA64" s="239">
        <v>23</v>
      </c>
      <c r="BB64" s="239">
        <v>61</v>
      </c>
      <c r="BC64" s="239" t="s">
        <v>384</v>
      </c>
      <c r="BD64" s="239">
        <v>5</v>
      </c>
      <c r="BE64" s="239">
        <v>1</v>
      </c>
      <c r="BI64" s="239">
        <v>7</v>
      </c>
      <c r="BJ64" s="239">
        <v>98</v>
      </c>
      <c r="BK64" s="239">
        <v>55</v>
      </c>
      <c r="BL64" s="239">
        <v>11</v>
      </c>
      <c r="BM64" s="239">
        <v>21</v>
      </c>
      <c r="CT64" s="239">
        <v>433313</v>
      </c>
      <c r="CU64" s="239">
        <v>4963392</v>
      </c>
      <c r="CV64" s="239">
        <v>44.820821500000001</v>
      </c>
      <c r="CW64" s="239">
        <v>-93.843491499999999</v>
      </c>
      <c r="CX64" s="239" t="s">
        <v>379</v>
      </c>
      <c r="CY64" s="239" t="s">
        <v>4486</v>
      </c>
    </row>
    <row r="65" spans="1:103" hidden="1" x14ac:dyDescent="0.25">
      <c r="A65" s="239">
        <v>402641</v>
      </c>
      <c r="B65" s="239">
        <v>3</v>
      </c>
      <c r="C65" s="239">
        <v>5</v>
      </c>
      <c r="D65" s="239">
        <v>29.280999999999999</v>
      </c>
      <c r="E65" s="239">
        <v>10</v>
      </c>
      <c r="G65" s="239" t="s">
        <v>1155</v>
      </c>
      <c r="H65" s="239" t="s">
        <v>374</v>
      </c>
      <c r="I65" s="239">
        <v>25</v>
      </c>
      <c r="K65" s="239">
        <v>16041783</v>
      </c>
      <c r="M65" s="239">
        <v>12</v>
      </c>
      <c r="N65" s="239">
        <v>11</v>
      </c>
      <c r="O65" s="239">
        <v>2016</v>
      </c>
      <c r="P65" s="239" t="s">
        <v>389</v>
      </c>
      <c r="Q65" s="239">
        <v>15</v>
      </c>
      <c r="R65" s="239" t="s">
        <v>376</v>
      </c>
      <c r="S65" s="239">
        <v>4</v>
      </c>
      <c r="T65" s="239">
        <v>0</v>
      </c>
      <c r="U65" s="239">
        <v>1</v>
      </c>
      <c r="W65" s="239">
        <v>48</v>
      </c>
      <c r="X65" s="239">
        <v>2</v>
      </c>
      <c r="Y65" s="239">
        <v>1</v>
      </c>
      <c r="Z65" s="239">
        <v>4</v>
      </c>
      <c r="AB65" s="239">
        <v>5</v>
      </c>
      <c r="AC65" s="239">
        <v>98</v>
      </c>
      <c r="AD65" s="239" t="s">
        <v>2821</v>
      </c>
      <c r="AF65" s="239" t="s">
        <v>4289</v>
      </c>
      <c r="AG65" s="239">
        <v>3</v>
      </c>
      <c r="AH65" s="239">
        <v>2</v>
      </c>
      <c r="AI65" s="239">
        <v>2</v>
      </c>
      <c r="AJ65" s="239">
        <v>4</v>
      </c>
      <c r="AK65" s="239">
        <v>21</v>
      </c>
      <c r="AL65" s="239">
        <v>70</v>
      </c>
      <c r="AM65" s="239" t="s">
        <v>374</v>
      </c>
      <c r="AN65" s="239">
        <v>5</v>
      </c>
      <c r="AO65" s="239">
        <v>71</v>
      </c>
      <c r="AS65" s="239">
        <v>12</v>
      </c>
      <c r="AT65" s="239">
        <v>98</v>
      </c>
      <c r="AU65" s="239">
        <v>55</v>
      </c>
      <c r="AV65" s="239">
        <v>11</v>
      </c>
      <c r="AW65" s="239">
        <v>21</v>
      </c>
      <c r="CT65" s="239">
        <v>433655.257074747</v>
      </c>
      <c r="CU65" s="239">
        <v>4963583.8189974604</v>
      </c>
      <c r="CV65" s="239">
        <v>44.82257748</v>
      </c>
      <c r="CW65" s="239">
        <v>-93.839188870000001</v>
      </c>
      <c r="CX65" s="239" t="s">
        <v>379</v>
      </c>
      <c r="CY65" s="239" t="s">
        <v>4487</v>
      </c>
    </row>
    <row r="66" spans="1:103" x14ac:dyDescent="0.25">
      <c r="A66" s="239">
        <v>10699211</v>
      </c>
      <c r="B66" s="239">
        <v>3</v>
      </c>
      <c r="C66" s="239">
        <v>5</v>
      </c>
      <c r="D66" s="239">
        <v>29.283000000000001</v>
      </c>
      <c r="E66" s="239">
        <v>10</v>
      </c>
      <c r="G66" s="239" t="s">
        <v>1155</v>
      </c>
      <c r="H66" s="239" t="s">
        <v>374</v>
      </c>
      <c r="I66" s="239">
        <v>25</v>
      </c>
      <c r="K66" s="239">
        <v>11006204</v>
      </c>
      <c r="L66" s="239">
        <v>110600429</v>
      </c>
      <c r="M66" s="239">
        <v>3</v>
      </c>
      <c r="N66" s="239">
        <v>1</v>
      </c>
      <c r="O66" s="239">
        <v>2011</v>
      </c>
      <c r="P66" s="239" t="s">
        <v>391</v>
      </c>
      <c r="Q66" s="239">
        <v>20</v>
      </c>
      <c r="S66" s="239">
        <v>5</v>
      </c>
      <c r="T66" s="239">
        <v>0</v>
      </c>
      <c r="U66" s="239">
        <v>1</v>
      </c>
      <c r="V66" s="239">
        <v>7</v>
      </c>
      <c r="W66" s="239">
        <v>83</v>
      </c>
      <c r="X66" s="239">
        <v>2</v>
      </c>
      <c r="Y66" s="239">
        <v>7</v>
      </c>
      <c r="Z66" s="239">
        <v>7</v>
      </c>
      <c r="AB66" s="239">
        <v>5</v>
      </c>
      <c r="AC66" s="239">
        <v>98</v>
      </c>
      <c r="AD66" s="239" t="s">
        <v>4488</v>
      </c>
      <c r="AE66" s="239" t="s">
        <v>4489</v>
      </c>
      <c r="AF66" s="239" t="s">
        <v>4289</v>
      </c>
      <c r="AG66" s="239">
        <v>3</v>
      </c>
      <c r="AH66" s="239">
        <v>2</v>
      </c>
      <c r="AI66" s="239">
        <v>4</v>
      </c>
      <c r="AJ66" s="239">
        <v>3</v>
      </c>
      <c r="AK66" s="239">
        <v>21</v>
      </c>
      <c r="AL66" s="239">
        <v>23</v>
      </c>
      <c r="AM66" s="239" t="s">
        <v>374</v>
      </c>
      <c r="AN66" s="239">
        <v>5</v>
      </c>
      <c r="AS66" s="239">
        <v>7</v>
      </c>
      <c r="AT66" s="239">
        <v>98</v>
      </c>
      <c r="AU66" s="239">
        <v>55</v>
      </c>
      <c r="AV66" s="239">
        <v>11</v>
      </c>
      <c r="AW66" s="239">
        <v>21</v>
      </c>
      <c r="CT66" s="239">
        <v>433511</v>
      </c>
      <c r="CU66" s="239">
        <v>4963507</v>
      </c>
      <c r="CV66" s="239">
        <v>44.821868100000003</v>
      </c>
      <c r="CW66" s="239">
        <v>-93.841004299999994</v>
      </c>
      <c r="CX66" s="239" t="s">
        <v>379</v>
      </c>
      <c r="CY66" s="239" t="s">
        <v>4490</v>
      </c>
    </row>
    <row r="67" spans="1:103" hidden="1" x14ac:dyDescent="0.25">
      <c r="A67" s="239">
        <v>10699212</v>
      </c>
      <c r="B67" s="239">
        <v>3</v>
      </c>
      <c r="C67" s="239">
        <v>5</v>
      </c>
      <c r="D67" s="239">
        <v>29.283000000000001</v>
      </c>
      <c r="E67" s="239">
        <v>10</v>
      </c>
      <c r="G67" s="239" t="s">
        <v>1155</v>
      </c>
      <c r="H67" s="239" t="s">
        <v>374</v>
      </c>
      <c r="I67" s="239">
        <v>25</v>
      </c>
      <c r="K67" s="239">
        <v>11006170</v>
      </c>
      <c r="L67" s="239">
        <v>110600431</v>
      </c>
      <c r="M67" s="239">
        <v>3</v>
      </c>
      <c r="N67" s="239">
        <v>1</v>
      </c>
      <c r="O67" s="239">
        <v>2011</v>
      </c>
      <c r="P67" s="239" t="s">
        <v>391</v>
      </c>
      <c r="Q67" s="239">
        <v>17</v>
      </c>
      <c r="S67" s="239">
        <v>4</v>
      </c>
      <c r="T67" s="239">
        <v>0</v>
      </c>
      <c r="U67" s="239">
        <v>1</v>
      </c>
      <c r="V67" s="239">
        <v>4</v>
      </c>
      <c r="W67" s="239">
        <v>83</v>
      </c>
      <c r="X67" s="239">
        <v>2</v>
      </c>
      <c r="Y67" s="239">
        <v>1</v>
      </c>
      <c r="Z67" s="239">
        <v>7</v>
      </c>
      <c r="AB67" s="239">
        <v>5</v>
      </c>
      <c r="AC67" s="239">
        <v>98</v>
      </c>
      <c r="AD67" s="239" t="s">
        <v>1756</v>
      </c>
      <c r="AE67" s="239" t="s">
        <v>4491</v>
      </c>
      <c r="AF67" s="239" t="s">
        <v>4289</v>
      </c>
      <c r="AG67" s="239">
        <v>3</v>
      </c>
      <c r="AH67" s="239">
        <v>2</v>
      </c>
      <c r="AI67" s="239">
        <v>4</v>
      </c>
      <c r="AJ67" s="239">
        <v>4</v>
      </c>
      <c r="AK67" s="239">
        <v>21</v>
      </c>
      <c r="AL67" s="239">
        <v>73</v>
      </c>
      <c r="AM67" s="239" t="s">
        <v>384</v>
      </c>
      <c r="AN67" s="239">
        <v>5</v>
      </c>
      <c r="AS67" s="239">
        <v>7</v>
      </c>
      <c r="AT67" s="239">
        <v>98</v>
      </c>
      <c r="AU67" s="239">
        <v>55</v>
      </c>
      <c r="AV67" s="239">
        <v>11</v>
      </c>
      <c r="AW67" s="239">
        <v>21</v>
      </c>
      <c r="CT67" s="239">
        <v>433511</v>
      </c>
      <c r="CU67" s="239">
        <v>4963507</v>
      </c>
      <c r="CV67" s="239">
        <v>44.821868100000003</v>
      </c>
      <c r="CW67" s="239">
        <v>-93.841004299999994</v>
      </c>
      <c r="CX67" s="239" t="s">
        <v>379</v>
      </c>
      <c r="CY67" s="239" t="s">
        <v>4492</v>
      </c>
    </row>
    <row r="68" spans="1:103" x14ac:dyDescent="0.25">
      <c r="A68" s="239">
        <v>10933963</v>
      </c>
      <c r="B68" s="239">
        <v>3</v>
      </c>
      <c r="C68" s="239">
        <v>5</v>
      </c>
      <c r="D68" s="239">
        <v>29.283999999999999</v>
      </c>
      <c r="E68" s="239">
        <v>10</v>
      </c>
      <c r="G68" s="239" t="s">
        <v>1155</v>
      </c>
      <c r="H68" s="239" t="s">
        <v>374</v>
      </c>
      <c r="I68" s="239">
        <v>25</v>
      </c>
      <c r="K68" s="239">
        <v>14006707</v>
      </c>
      <c r="L68" s="239">
        <v>140660044</v>
      </c>
      <c r="M68" s="239">
        <v>3</v>
      </c>
      <c r="N68" s="239">
        <v>6</v>
      </c>
      <c r="O68" s="239">
        <v>2014</v>
      </c>
      <c r="P68" s="239" t="s">
        <v>416</v>
      </c>
      <c r="Q68" s="239">
        <v>11</v>
      </c>
      <c r="S68" s="239">
        <v>5</v>
      </c>
      <c r="T68" s="239">
        <v>0</v>
      </c>
      <c r="U68" s="239">
        <v>1</v>
      </c>
      <c r="V68" s="239">
        <v>7</v>
      </c>
      <c r="W68" s="239">
        <v>83</v>
      </c>
      <c r="X68" s="239">
        <v>2</v>
      </c>
      <c r="Y68" s="239">
        <v>1</v>
      </c>
      <c r="Z68" s="239">
        <v>2</v>
      </c>
      <c r="AB68" s="239">
        <v>5</v>
      </c>
      <c r="AC68" s="239">
        <v>98</v>
      </c>
      <c r="AD68" s="239" t="s">
        <v>1868</v>
      </c>
      <c r="AE68" s="239" t="s">
        <v>4493</v>
      </c>
      <c r="AF68" s="239" t="s">
        <v>4289</v>
      </c>
      <c r="AG68" s="239">
        <v>3</v>
      </c>
      <c r="AH68" s="239">
        <v>2</v>
      </c>
      <c r="AI68" s="239">
        <v>1</v>
      </c>
      <c r="AJ68" s="239">
        <v>4</v>
      </c>
      <c r="AK68" s="239">
        <v>21</v>
      </c>
      <c r="AL68" s="239">
        <v>67</v>
      </c>
      <c r="AM68" s="239" t="s">
        <v>374</v>
      </c>
      <c r="AN68" s="239">
        <v>5</v>
      </c>
      <c r="AS68" s="239">
        <v>7</v>
      </c>
      <c r="AT68" s="239">
        <v>98</v>
      </c>
      <c r="AU68" s="239">
        <v>55</v>
      </c>
      <c r="AV68" s="239">
        <v>11</v>
      </c>
      <c r="AW68" s="239">
        <v>21</v>
      </c>
      <c r="CT68" s="239">
        <v>433512</v>
      </c>
      <c r="CU68" s="239">
        <v>4963507</v>
      </c>
      <c r="CV68" s="239">
        <v>44.821875499999997</v>
      </c>
      <c r="CW68" s="239">
        <v>-93.840986700000002</v>
      </c>
      <c r="CX68" s="239" t="s">
        <v>379</v>
      </c>
      <c r="CY68" s="239" t="s">
        <v>4494</v>
      </c>
    </row>
    <row r="69" spans="1:103" x14ac:dyDescent="0.25">
      <c r="A69" s="239">
        <v>10936288</v>
      </c>
      <c r="B69" s="239">
        <v>3</v>
      </c>
      <c r="C69" s="239">
        <v>5</v>
      </c>
      <c r="D69" s="239">
        <v>29.295000000000002</v>
      </c>
      <c r="E69" s="239">
        <v>10</v>
      </c>
      <c r="G69" s="239" t="s">
        <v>1155</v>
      </c>
      <c r="H69" s="239" t="s">
        <v>374</v>
      </c>
      <c r="I69" s="239">
        <v>25</v>
      </c>
      <c r="K69" s="239">
        <v>14023364</v>
      </c>
      <c r="L69" s="239">
        <v>142000056</v>
      </c>
      <c r="M69" s="239">
        <v>7</v>
      </c>
      <c r="N69" s="239">
        <v>18</v>
      </c>
      <c r="O69" s="239">
        <v>2014</v>
      </c>
      <c r="P69" s="239" t="s">
        <v>383</v>
      </c>
      <c r="Q69" s="239">
        <v>23</v>
      </c>
      <c r="S69" s="239">
        <v>5</v>
      </c>
      <c r="T69" s="239">
        <v>0</v>
      </c>
      <c r="U69" s="239">
        <v>1</v>
      </c>
      <c r="V69" s="239">
        <v>7</v>
      </c>
      <c r="W69" s="239">
        <v>83</v>
      </c>
      <c r="X69" s="239">
        <v>2</v>
      </c>
      <c r="Y69" s="239">
        <v>6</v>
      </c>
      <c r="Z69" s="239">
        <v>2</v>
      </c>
      <c r="AB69" s="239">
        <v>1</v>
      </c>
      <c r="AC69" s="239">
        <v>98</v>
      </c>
      <c r="AD69" s="239" t="s">
        <v>2821</v>
      </c>
      <c r="AE69" s="239" t="s">
        <v>4484</v>
      </c>
      <c r="AF69" s="239" t="s">
        <v>4289</v>
      </c>
      <c r="AG69" s="239">
        <v>3</v>
      </c>
      <c r="AH69" s="239">
        <v>2</v>
      </c>
      <c r="AI69" s="239">
        <v>4</v>
      </c>
      <c r="AJ69" s="239">
        <v>4</v>
      </c>
      <c r="AK69" s="239">
        <v>21</v>
      </c>
      <c r="AL69" s="239">
        <v>25</v>
      </c>
      <c r="AM69" s="239" t="s">
        <v>384</v>
      </c>
      <c r="AN69" s="239">
        <v>99</v>
      </c>
      <c r="AO69" s="239">
        <v>8</v>
      </c>
      <c r="AP69" s="239">
        <v>72</v>
      </c>
      <c r="AS69" s="239">
        <v>7</v>
      </c>
      <c r="AT69" s="239">
        <v>98</v>
      </c>
      <c r="AU69" s="239">
        <v>55</v>
      </c>
      <c r="AV69" s="239">
        <v>11</v>
      </c>
      <c r="AW69" s="239">
        <v>21</v>
      </c>
      <c r="CT69" s="239">
        <v>433528</v>
      </c>
      <c r="CU69" s="239">
        <v>4963516</v>
      </c>
      <c r="CV69" s="239">
        <v>44.821956399999998</v>
      </c>
      <c r="CW69" s="239">
        <v>-93.840794000000002</v>
      </c>
      <c r="CX69" s="239" t="s">
        <v>379</v>
      </c>
      <c r="CY69" s="239" t="s">
        <v>4495</v>
      </c>
    </row>
    <row r="70" spans="1:103" x14ac:dyDescent="0.25">
      <c r="A70" s="239">
        <v>10699223</v>
      </c>
      <c r="B70" s="239">
        <v>3</v>
      </c>
      <c r="C70" s="239">
        <v>5</v>
      </c>
      <c r="D70" s="239">
        <v>29.533000000000001</v>
      </c>
      <c r="E70" s="239">
        <v>10</v>
      </c>
      <c r="G70" s="239" t="s">
        <v>1155</v>
      </c>
      <c r="H70" s="239" t="s">
        <v>374</v>
      </c>
      <c r="I70" s="239">
        <v>25</v>
      </c>
      <c r="K70" s="239">
        <v>11006184</v>
      </c>
      <c r="L70" s="239">
        <v>110610024</v>
      </c>
      <c r="M70" s="239">
        <v>3</v>
      </c>
      <c r="N70" s="239">
        <v>1</v>
      </c>
      <c r="O70" s="239">
        <v>2011</v>
      </c>
      <c r="P70" s="239" t="s">
        <v>391</v>
      </c>
      <c r="Q70" s="239">
        <v>19</v>
      </c>
      <c r="S70" s="239">
        <v>5</v>
      </c>
      <c r="T70" s="239">
        <v>0</v>
      </c>
      <c r="U70" s="239">
        <v>1</v>
      </c>
      <c r="V70" s="239">
        <v>4</v>
      </c>
      <c r="W70" s="239">
        <v>83</v>
      </c>
      <c r="X70" s="239">
        <v>2</v>
      </c>
      <c r="Y70" s="239">
        <v>6</v>
      </c>
      <c r="Z70" s="239">
        <v>7</v>
      </c>
      <c r="AB70" s="239">
        <v>5</v>
      </c>
      <c r="AC70" s="239">
        <v>98</v>
      </c>
      <c r="AD70" s="239" t="s">
        <v>1756</v>
      </c>
      <c r="AE70" s="239" t="s">
        <v>4491</v>
      </c>
      <c r="AF70" s="239" t="s">
        <v>4289</v>
      </c>
      <c r="AG70" s="239">
        <v>3</v>
      </c>
      <c r="AH70" s="239">
        <v>2</v>
      </c>
      <c r="AI70" s="239">
        <v>3</v>
      </c>
      <c r="AJ70" s="239">
        <v>3</v>
      </c>
      <c r="AK70" s="239">
        <v>21</v>
      </c>
      <c r="AL70" s="239">
        <v>40</v>
      </c>
      <c r="AM70" s="239" t="s">
        <v>374</v>
      </c>
      <c r="AN70" s="239">
        <v>5</v>
      </c>
      <c r="AS70" s="239">
        <v>7</v>
      </c>
      <c r="AT70" s="239">
        <v>98</v>
      </c>
      <c r="AU70" s="239">
        <v>55</v>
      </c>
      <c r="AV70" s="239">
        <v>11</v>
      </c>
      <c r="AW70" s="239">
        <v>21</v>
      </c>
      <c r="CT70" s="239">
        <v>433859</v>
      </c>
      <c r="CU70" s="239">
        <v>4963707</v>
      </c>
      <c r="CV70" s="239">
        <v>44.823707499999998</v>
      </c>
      <c r="CW70" s="239">
        <v>-93.836623299999999</v>
      </c>
      <c r="CX70" s="239" t="s">
        <v>379</v>
      </c>
      <c r="CY70" s="239" t="s">
        <v>4496</v>
      </c>
    </row>
    <row r="71" spans="1:103" hidden="1" x14ac:dyDescent="0.25">
      <c r="A71" s="239">
        <v>470221</v>
      </c>
      <c r="B71" s="239">
        <v>3</v>
      </c>
      <c r="C71" s="239">
        <v>5</v>
      </c>
      <c r="D71" s="239">
        <v>29.79</v>
      </c>
      <c r="E71" s="239">
        <v>10</v>
      </c>
      <c r="G71" s="239" t="s">
        <v>1155</v>
      </c>
      <c r="H71" s="239" t="s">
        <v>374</v>
      </c>
      <c r="I71" s="239">
        <v>25</v>
      </c>
      <c r="K71" s="239">
        <v>17020072</v>
      </c>
      <c r="M71" s="239">
        <v>6</v>
      </c>
      <c r="N71" s="239">
        <v>16</v>
      </c>
      <c r="O71" s="239">
        <v>2017</v>
      </c>
      <c r="P71" s="239" t="s">
        <v>383</v>
      </c>
      <c r="Q71" s="239">
        <v>9</v>
      </c>
      <c r="R71" s="239">
        <v>98</v>
      </c>
      <c r="S71" s="239">
        <v>3</v>
      </c>
      <c r="T71" s="239">
        <v>0</v>
      </c>
      <c r="U71" s="239">
        <v>1</v>
      </c>
      <c r="W71" s="239">
        <v>48</v>
      </c>
      <c r="X71" s="239">
        <v>2</v>
      </c>
      <c r="Y71" s="239">
        <v>1</v>
      </c>
      <c r="Z71" s="239">
        <v>2</v>
      </c>
      <c r="AB71" s="239">
        <v>1</v>
      </c>
      <c r="AC71" s="239">
        <v>3</v>
      </c>
      <c r="AD71" s="239" t="s">
        <v>2821</v>
      </c>
      <c r="AF71" s="239" t="s">
        <v>4289</v>
      </c>
      <c r="AG71" s="239">
        <v>3</v>
      </c>
      <c r="AH71" s="239">
        <v>2</v>
      </c>
      <c r="AI71" s="239">
        <v>2</v>
      </c>
      <c r="AJ71" s="239">
        <v>3</v>
      </c>
      <c r="AK71" s="239">
        <v>21</v>
      </c>
      <c r="AL71" s="239">
        <v>81</v>
      </c>
      <c r="AM71" s="239" t="s">
        <v>384</v>
      </c>
      <c r="AN71" s="239">
        <v>5</v>
      </c>
      <c r="AO71" s="239">
        <v>62</v>
      </c>
      <c r="AS71" s="239">
        <v>12</v>
      </c>
      <c r="AT71" s="239">
        <v>9</v>
      </c>
      <c r="AU71" s="239">
        <v>55</v>
      </c>
      <c r="AV71" s="239">
        <v>11</v>
      </c>
      <c r="AW71" s="239">
        <v>21</v>
      </c>
      <c r="CT71" s="239">
        <v>434363.23580983898</v>
      </c>
      <c r="CU71" s="239">
        <v>4963996.1299853101</v>
      </c>
      <c r="CV71" s="239">
        <v>44.826354250000001</v>
      </c>
      <c r="CW71" s="239">
        <v>-93.830287920000004</v>
      </c>
      <c r="CX71" s="239" t="s">
        <v>379</v>
      </c>
      <c r="CY71" s="239" t="s">
        <v>4497</v>
      </c>
    </row>
    <row r="72" spans="1:103" hidden="1" x14ac:dyDescent="0.25">
      <c r="A72" s="239">
        <v>409238</v>
      </c>
      <c r="B72" s="239">
        <v>3</v>
      </c>
      <c r="C72" s="239">
        <v>5</v>
      </c>
      <c r="D72" s="239">
        <v>29.949000000000002</v>
      </c>
      <c r="E72" s="239">
        <v>10</v>
      </c>
      <c r="G72" s="239" t="s">
        <v>1155</v>
      </c>
      <c r="H72" s="239" t="s">
        <v>374</v>
      </c>
      <c r="I72" s="239">
        <v>25</v>
      </c>
      <c r="K72" s="239">
        <v>16515188</v>
      </c>
      <c r="M72" s="239">
        <v>12</v>
      </c>
      <c r="N72" s="239">
        <v>27</v>
      </c>
      <c r="O72" s="239">
        <v>2016</v>
      </c>
      <c r="P72" s="239" t="s">
        <v>391</v>
      </c>
      <c r="Q72" s="239">
        <v>16</v>
      </c>
      <c r="R72" s="239" t="s">
        <v>376</v>
      </c>
      <c r="S72" s="239">
        <v>2</v>
      </c>
      <c r="T72" s="239">
        <v>0</v>
      </c>
      <c r="U72" s="239">
        <v>4</v>
      </c>
      <c r="V72" s="239">
        <v>12</v>
      </c>
      <c r="W72" s="239">
        <v>10</v>
      </c>
      <c r="X72" s="239">
        <v>2</v>
      </c>
      <c r="Y72" s="239">
        <v>5</v>
      </c>
      <c r="Z72" s="239">
        <v>1</v>
      </c>
      <c r="AB72" s="239">
        <v>1</v>
      </c>
      <c r="AC72" s="239">
        <v>98</v>
      </c>
      <c r="AD72" s="239" t="s">
        <v>2821</v>
      </c>
      <c r="AF72" s="239" t="s">
        <v>4289</v>
      </c>
      <c r="AG72" s="239">
        <v>7</v>
      </c>
      <c r="AH72" s="239">
        <v>2</v>
      </c>
      <c r="AI72" s="239">
        <v>2</v>
      </c>
      <c r="AJ72" s="239">
        <v>4</v>
      </c>
      <c r="AK72" s="239">
        <v>21</v>
      </c>
      <c r="AL72" s="239">
        <v>31</v>
      </c>
      <c r="AM72" s="239" t="s">
        <v>384</v>
      </c>
      <c r="AN72" s="239">
        <v>5</v>
      </c>
      <c r="AO72" s="239">
        <v>70</v>
      </c>
      <c r="AS72" s="239">
        <v>12</v>
      </c>
      <c r="AT72" s="239">
        <v>9</v>
      </c>
      <c r="AU72" s="239">
        <v>55</v>
      </c>
      <c r="AV72" s="239">
        <v>11</v>
      </c>
      <c r="AW72" s="239">
        <v>21</v>
      </c>
      <c r="AX72" s="239">
        <v>2</v>
      </c>
      <c r="AY72" s="239">
        <v>5</v>
      </c>
      <c r="AZ72" s="239">
        <v>4</v>
      </c>
      <c r="BA72" s="239">
        <v>34</v>
      </c>
      <c r="BB72" s="239">
        <v>16</v>
      </c>
      <c r="BC72" s="239" t="s">
        <v>374</v>
      </c>
      <c r="BD72" s="239">
        <v>5</v>
      </c>
      <c r="BE72" s="239">
        <v>1</v>
      </c>
      <c r="BI72" s="239">
        <v>12</v>
      </c>
      <c r="BJ72" s="239">
        <v>9</v>
      </c>
      <c r="BK72" s="239">
        <v>55</v>
      </c>
      <c r="BL72" s="239">
        <v>11</v>
      </c>
      <c r="BM72" s="239">
        <v>21</v>
      </c>
      <c r="BN72" s="239">
        <v>2</v>
      </c>
      <c r="BO72" s="239">
        <v>4</v>
      </c>
      <c r="BP72" s="239">
        <v>4</v>
      </c>
      <c r="BQ72" s="239">
        <v>34</v>
      </c>
      <c r="BR72" s="239">
        <v>61</v>
      </c>
      <c r="BS72" s="239" t="s">
        <v>384</v>
      </c>
      <c r="BT72" s="239">
        <v>5</v>
      </c>
      <c r="BU72" s="239">
        <v>1</v>
      </c>
      <c r="BY72" s="239">
        <v>12</v>
      </c>
      <c r="BZ72" s="239">
        <v>9</v>
      </c>
      <c r="CA72" s="239">
        <v>55</v>
      </c>
      <c r="CB72" s="239">
        <v>11</v>
      </c>
      <c r="CC72" s="239">
        <v>21</v>
      </c>
      <c r="CD72" s="239">
        <v>2</v>
      </c>
      <c r="CE72" s="239">
        <v>2</v>
      </c>
      <c r="CF72" s="239">
        <v>3</v>
      </c>
      <c r="CG72" s="239">
        <v>21</v>
      </c>
      <c r="CH72" s="239">
        <v>21</v>
      </c>
      <c r="CI72" s="239" t="s">
        <v>384</v>
      </c>
      <c r="CJ72" s="239">
        <v>5</v>
      </c>
      <c r="CK72" s="239">
        <v>1</v>
      </c>
      <c r="CO72" s="239">
        <v>12</v>
      </c>
      <c r="CP72" s="239">
        <v>9</v>
      </c>
      <c r="CQ72" s="239">
        <v>55</v>
      </c>
      <c r="CR72" s="239">
        <v>11</v>
      </c>
      <c r="CS72" s="239">
        <v>21</v>
      </c>
      <c r="CT72" s="239">
        <v>434590.64431462297</v>
      </c>
      <c r="CU72" s="239">
        <v>4964114.7320294604</v>
      </c>
      <c r="CV72" s="239">
        <v>44.827442699999999</v>
      </c>
      <c r="CW72" s="239">
        <v>-93.827426840000001</v>
      </c>
      <c r="CX72" s="239" t="s">
        <v>379</v>
      </c>
      <c r="CY72" s="239" t="s">
        <v>4498</v>
      </c>
    </row>
    <row r="73" spans="1:103" x14ac:dyDescent="0.25">
      <c r="A73" s="239">
        <v>10936142</v>
      </c>
      <c r="B73" s="239">
        <v>3</v>
      </c>
      <c r="C73" s="239">
        <v>5</v>
      </c>
      <c r="D73" s="239">
        <v>29.963999999999999</v>
      </c>
      <c r="E73" s="239">
        <v>10</v>
      </c>
      <c r="G73" s="239" t="s">
        <v>1155</v>
      </c>
      <c r="H73" s="239" t="s">
        <v>374</v>
      </c>
      <c r="I73" s="239">
        <v>25</v>
      </c>
      <c r="K73" s="239">
        <v>14022201</v>
      </c>
      <c r="L73" s="239">
        <v>141910035</v>
      </c>
      <c r="M73" s="239">
        <v>7</v>
      </c>
      <c r="N73" s="239">
        <v>10</v>
      </c>
      <c r="O73" s="239">
        <v>2014</v>
      </c>
      <c r="P73" s="239" t="s">
        <v>416</v>
      </c>
      <c r="Q73" s="239">
        <v>7</v>
      </c>
      <c r="S73" s="239">
        <v>5</v>
      </c>
      <c r="T73" s="239">
        <v>0</v>
      </c>
      <c r="U73" s="239">
        <v>1</v>
      </c>
      <c r="V73" s="239">
        <v>5</v>
      </c>
      <c r="W73" s="239">
        <v>16</v>
      </c>
      <c r="X73" s="239">
        <v>2</v>
      </c>
      <c r="Y73" s="239">
        <v>1</v>
      </c>
      <c r="Z73" s="239">
        <v>1</v>
      </c>
      <c r="AB73" s="239">
        <v>1</v>
      </c>
      <c r="AC73" s="239">
        <v>98</v>
      </c>
      <c r="AD73" s="239" t="s">
        <v>2821</v>
      </c>
      <c r="AE73" s="239" t="s">
        <v>4499</v>
      </c>
      <c r="AF73" s="239" t="s">
        <v>4289</v>
      </c>
      <c r="AG73" s="239">
        <v>4</v>
      </c>
      <c r="AH73" s="239">
        <v>2</v>
      </c>
      <c r="AI73" s="239">
        <v>2</v>
      </c>
      <c r="AJ73" s="239">
        <v>3</v>
      </c>
      <c r="AK73" s="239">
        <v>21</v>
      </c>
      <c r="AL73" s="239">
        <v>47</v>
      </c>
      <c r="AM73" s="239" t="s">
        <v>374</v>
      </c>
      <c r="AN73" s="239">
        <v>5</v>
      </c>
      <c r="AO73" s="239">
        <v>1</v>
      </c>
      <c r="AP73" s="239">
        <v>1</v>
      </c>
      <c r="AS73" s="239">
        <v>7</v>
      </c>
      <c r="AT73" s="239">
        <v>98</v>
      </c>
      <c r="AU73" s="239">
        <v>55</v>
      </c>
      <c r="AV73" s="239">
        <v>11</v>
      </c>
      <c r="AW73" s="239">
        <v>21</v>
      </c>
      <c r="CT73" s="239">
        <v>434460</v>
      </c>
      <c r="CU73" s="239">
        <v>4964053</v>
      </c>
      <c r="CV73" s="239">
        <v>44.826878299999997</v>
      </c>
      <c r="CW73" s="239">
        <v>-93.829070000000002</v>
      </c>
      <c r="CX73" s="239" t="s">
        <v>379</v>
      </c>
      <c r="CY73" s="239" t="s">
        <v>4500</v>
      </c>
    </row>
    <row r="74" spans="1:103" x14ac:dyDescent="0.25">
      <c r="A74" s="239">
        <v>11016924</v>
      </c>
      <c r="B74" s="239">
        <v>3</v>
      </c>
      <c r="C74" s="239">
        <v>5</v>
      </c>
      <c r="D74" s="239">
        <v>29.997</v>
      </c>
      <c r="E74" s="239">
        <v>10</v>
      </c>
      <c r="G74" s="239" t="s">
        <v>1155</v>
      </c>
      <c r="H74" s="239" t="s">
        <v>374</v>
      </c>
      <c r="I74" s="239">
        <v>25</v>
      </c>
      <c r="K74" s="239">
        <v>15001196</v>
      </c>
      <c r="L74" s="239">
        <v>150260015</v>
      </c>
      <c r="M74" s="239">
        <v>1</v>
      </c>
      <c r="N74" s="239">
        <v>14</v>
      </c>
      <c r="O74" s="239">
        <v>2015</v>
      </c>
      <c r="P74" s="239" t="s">
        <v>375</v>
      </c>
      <c r="Q74" s="239">
        <v>0</v>
      </c>
      <c r="S74" s="239">
        <v>5</v>
      </c>
      <c r="T74" s="239">
        <v>0</v>
      </c>
      <c r="U74" s="239">
        <v>1</v>
      </c>
      <c r="V74" s="239">
        <v>4</v>
      </c>
      <c r="W74" s="239">
        <v>83</v>
      </c>
      <c r="X74" s="239">
        <v>2</v>
      </c>
      <c r="Y74" s="239">
        <v>6</v>
      </c>
      <c r="Z74" s="239">
        <v>4</v>
      </c>
      <c r="AB74" s="239">
        <v>3</v>
      </c>
      <c r="AC74" s="239">
        <v>98</v>
      </c>
      <c r="AD74" s="239" t="s">
        <v>1868</v>
      </c>
      <c r="AE74" s="239" t="s">
        <v>4501</v>
      </c>
      <c r="AF74" s="239" t="s">
        <v>4289</v>
      </c>
      <c r="AG74" s="239">
        <v>3</v>
      </c>
      <c r="AH74" s="239">
        <v>2</v>
      </c>
      <c r="AI74" s="239">
        <v>2</v>
      </c>
      <c r="AJ74" s="239">
        <v>4</v>
      </c>
      <c r="AK74" s="239">
        <v>99</v>
      </c>
      <c r="AN74" s="239">
        <v>99</v>
      </c>
      <c r="AQ74" s="239">
        <v>99</v>
      </c>
      <c r="AS74" s="239">
        <v>7</v>
      </c>
      <c r="AT74" s="239">
        <v>98</v>
      </c>
      <c r="AU74" s="239">
        <v>55</v>
      </c>
      <c r="AV74" s="239">
        <v>11</v>
      </c>
      <c r="AW74" s="239">
        <v>21</v>
      </c>
      <c r="CT74" s="239">
        <v>434508</v>
      </c>
      <c r="CU74" s="239">
        <v>4964081</v>
      </c>
      <c r="CV74" s="239">
        <v>44.827128399999999</v>
      </c>
      <c r="CW74" s="239">
        <v>-93.828474099999994</v>
      </c>
      <c r="CX74" s="239" t="s">
        <v>379</v>
      </c>
      <c r="CY74" s="239" t="s">
        <v>4502</v>
      </c>
    </row>
    <row r="75" spans="1:103" x14ac:dyDescent="0.25">
      <c r="A75" s="239">
        <v>10854760</v>
      </c>
      <c r="B75" s="239">
        <v>3</v>
      </c>
      <c r="C75" s="239">
        <v>5</v>
      </c>
      <c r="D75" s="239">
        <v>30.004000000000001</v>
      </c>
      <c r="E75" s="239">
        <v>10</v>
      </c>
      <c r="G75" s="239" t="s">
        <v>1155</v>
      </c>
      <c r="H75" s="239" t="s">
        <v>374</v>
      </c>
      <c r="I75" s="239">
        <v>25</v>
      </c>
      <c r="K75" s="239">
        <v>13031624</v>
      </c>
      <c r="L75" s="239">
        <v>132920011</v>
      </c>
      <c r="M75" s="239">
        <v>10</v>
      </c>
      <c r="N75" s="239">
        <v>19</v>
      </c>
      <c r="O75" s="239">
        <v>2013</v>
      </c>
      <c r="P75" s="239" t="s">
        <v>386</v>
      </c>
      <c r="Q75" s="239">
        <v>0</v>
      </c>
      <c r="S75" s="239">
        <v>5</v>
      </c>
      <c r="T75" s="239">
        <v>0</v>
      </c>
      <c r="U75" s="239">
        <v>1</v>
      </c>
      <c r="V75" s="239">
        <v>7</v>
      </c>
      <c r="W75" s="239">
        <v>35</v>
      </c>
      <c r="X75" s="239">
        <v>2</v>
      </c>
      <c r="Y75" s="239">
        <v>6</v>
      </c>
      <c r="Z75" s="239">
        <v>2</v>
      </c>
      <c r="AB75" s="239">
        <v>1</v>
      </c>
      <c r="AC75" s="239">
        <v>98</v>
      </c>
      <c r="AD75" s="239" t="s">
        <v>1868</v>
      </c>
      <c r="AE75" s="239" t="s">
        <v>4501</v>
      </c>
      <c r="AF75" s="239" t="s">
        <v>4289</v>
      </c>
      <c r="AG75" s="239">
        <v>3</v>
      </c>
      <c r="AH75" s="239">
        <v>2</v>
      </c>
      <c r="AI75" s="239">
        <v>2</v>
      </c>
      <c r="AJ75" s="239">
        <v>4</v>
      </c>
      <c r="AK75" s="239">
        <v>21</v>
      </c>
      <c r="AL75" s="239">
        <v>16</v>
      </c>
      <c r="AM75" s="239" t="s">
        <v>384</v>
      </c>
      <c r="AN75" s="239">
        <v>5</v>
      </c>
      <c r="AO75" s="239">
        <v>16</v>
      </c>
      <c r="AS75" s="239">
        <v>7</v>
      </c>
      <c r="AT75" s="239">
        <v>98</v>
      </c>
      <c r="AU75" s="239">
        <v>55</v>
      </c>
      <c r="AV75" s="239">
        <v>11</v>
      </c>
      <c r="AW75" s="239">
        <v>21</v>
      </c>
      <c r="CT75" s="239">
        <v>434517</v>
      </c>
      <c r="CU75" s="239">
        <v>4964086</v>
      </c>
      <c r="CV75" s="239">
        <v>44.827179899999997</v>
      </c>
      <c r="CW75" s="239">
        <v>-93.828351400000003</v>
      </c>
      <c r="CX75" s="239" t="s">
        <v>379</v>
      </c>
      <c r="CY75" s="239" t="s">
        <v>4503</v>
      </c>
    </row>
    <row r="76" spans="1:103" hidden="1" x14ac:dyDescent="0.25">
      <c r="A76" s="239">
        <v>10854276</v>
      </c>
      <c r="B76" s="239">
        <v>3</v>
      </c>
      <c r="C76" s="239">
        <v>5</v>
      </c>
      <c r="D76" s="239">
        <v>30.038</v>
      </c>
      <c r="E76" s="239">
        <v>10</v>
      </c>
      <c r="G76" s="239" t="s">
        <v>1155</v>
      </c>
      <c r="H76" s="239" t="s">
        <v>374</v>
      </c>
      <c r="I76" s="239">
        <v>25</v>
      </c>
      <c r="K76" s="239">
        <v>13029066</v>
      </c>
      <c r="L76" s="239">
        <v>132680109</v>
      </c>
      <c r="M76" s="239">
        <v>9</v>
      </c>
      <c r="N76" s="239">
        <v>25</v>
      </c>
      <c r="O76" s="239">
        <v>2013</v>
      </c>
      <c r="P76" s="239" t="s">
        <v>375</v>
      </c>
      <c r="Q76" s="239">
        <v>6</v>
      </c>
      <c r="S76" s="239">
        <v>4</v>
      </c>
      <c r="T76" s="239">
        <v>0</v>
      </c>
      <c r="U76" s="239">
        <v>1</v>
      </c>
      <c r="V76" s="239">
        <v>7</v>
      </c>
      <c r="W76" s="239">
        <v>45</v>
      </c>
      <c r="X76" s="239">
        <v>2</v>
      </c>
      <c r="Y76" s="239">
        <v>2</v>
      </c>
      <c r="Z76" s="239">
        <v>1</v>
      </c>
      <c r="AB76" s="239">
        <v>1</v>
      </c>
      <c r="AC76" s="239">
        <v>98</v>
      </c>
      <c r="AD76" s="239" t="s">
        <v>2821</v>
      </c>
      <c r="AE76" s="239" t="s">
        <v>4504</v>
      </c>
      <c r="AF76" s="239" t="s">
        <v>4289</v>
      </c>
      <c r="AG76" s="239">
        <v>3</v>
      </c>
      <c r="AH76" s="239">
        <v>2</v>
      </c>
      <c r="AI76" s="239">
        <v>3</v>
      </c>
      <c r="AJ76" s="239">
        <v>3</v>
      </c>
      <c r="AK76" s="239">
        <v>21</v>
      </c>
      <c r="AL76" s="239">
        <v>67</v>
      </c>
      <c r="AM76" s="239" t="s">
        <v>374</v>
      </c>
      <c r="AN76" s="239">
        <v>9</v>
      </c>
      <c r="AO76" s="239">
        <v>21</v>
      </c>
      <c r="AS76" s="239">
        <v>7</v>
      </c>
      <c r="AT76" s="239">
        <v>98</v>
      </c>
      <c r="AU76" s="239">
        <v>55</v>
      </c>
      <c r="AV76" s="239">
        <v>11</v>
      </c>
      <c r="AW76" s="239">
        <v>21</v>
      </c>
      <c r="CT76" s="239">
        <v>434565</v>
      </c>
      <c r="CU76" s="239">
        <v>4964114</v>
      </c>
      <c r="CV76" s="239">
        <v>44.82743</v>
      </c>
      <c r="CW76" s="239">
        <v>-93.827755499999995</v>
      </c>
      <c r="CX76" s="239" t="s">
        <v>379</v>
      </c>
      <c r="CY76" s="239" t="s">
        <v>4505</v>
      </c>
    </row>
    <row r="77" spans="1:103" x14ac:dyDescent="0.25">
      <c r="A77" s="239">
        <v>10850005</v>
      </c>
      <c r="B77" s="239">
        <v>3</v>
      </c>
      <c r="C77" s="239">
        <v>5</v>
      </c>
      <c r="D77" s="239">
        <v>30.117999999999999</v>
      </c>
      <c r="E77" s="239">
        <v>10</v>
      </c>
      <c r="G77" s="239" t="s">
        <v>1155</v>
      </c>
      <c r="H77" s="239" t="s">
        <v>374</v>
      </c>
      <c r="I77" s="239">
        <v>25</v>
      </c>
      <c r="K77" s="239">
        <v>13502569</v>
      </c>
      <c r="L77" s="239">
        <v>130630384</v>
      </c>
      <c r="M77" s="239">
        <v>3</v>
      </c>
      <c r="N77" s="239">
        <v>2</v>
      </c>
      <c r="O77" s="239">
        <v>2013</v>
      </c>
      <c r="P77" s="239" t="s">
        <v>386</v>
      </c>
      <c r="Q77" s="239">
        <v>18</v>
      </c>
      <c r="S77" s="239">
        <v>5</v>
      </c>
      <c r="T77" s="239">
        <v>0</v>
      </c>
      <c r="U77" s="239">
        <v>1</v>
      </c>
      <c r="V77" s="239">
        <v>7</v>
      </c>
      <c r="W77" s="239">
        <v>83</v>
      </c>
      <c r="X77" s="239">
        <v>2</v>
      </c>
      <c r="Y77" s="239">
        <v>6</v>
      </c>
      <c r="Z77" s="239">
        <v>1</v>
      </c>
      <c r="AB77" s="239">
        <v>1</v>
      </c>
      <c r="AC77" s="239">
        <v>98</v>
      </c>
      <c r="AD77" s="239" t="s">
        <v>1866</v>
      </c>
      <c r="AE77" s="239" t="s">
        <v>4506</v>
      </c>
      <c r="AF77" s="239" t="s">
        <v>4289</v>
      </c>
      <c r="AG77" s="239">
        <v>3</v>
      </c>
      <c r="AH77" s="239">
        <v>2</v>
      </c>
      <c r="AI77" s="239">
        <v>2</v>
      </c>
      <c r="AJ77" s="239">
        <v>4</v>
      </c>
      <c r="AK77" s="239">
        <v>21</v>
      </c>
      <c r="AL77" s="239">
        <v>17</v>
      </c>
      <c r="AM77" s="239" t="s">
        <v>384</v>
      </c>
      <c r="AN77" s="239">
        <v>5</v>
      </c>
      <c r="AO77" s="239">
        <v>15</v>
      </c>
      <c r="AS77" s="239">
        <v>7</v>
      </c>
      <c r="AT77" s="239">
        <v>98</v>
      </c>
      <c r="AU77" s="239">
        <v>55</v>
      </c>
      <c r="AV77" s="239">
        <v>11</v>
      </c>
      <c r="AW77" s="239">
        <v>21</v>
      </c>
      <c r="CT77" s="239">
        <v>434676</v>
      </c>
      <c r="CU77" s="239">
        <v>4964178</v>
      </c>
      <c r="CV77" s="239">
        <v>44.828018399999998</v>
      </c>
      <c r="CW77" s="239">
        <v>-93.826353400000002</v>
      </c>
      <c r="CX77" s="239" t="s">
        <v>379</v>
      </c>
      <c r="CY77" s="239" t="s">
        <v>4507</v>
      </c>
    </row>
    <row r="78" spans="1:103" x14ac:dyDescent="0.25">
      <c r="A78" s="239">
        <v>11020914</v>
      </c>
      <c r="B78" s="239">
        <v>3</v>
      </c>
      <c r="C78" s="239">
        <v>5</v>
      </c>
      <c r="D78" s="239">
        <v>30.123999999999999</v>
      </c>
      <c r="E78" s="239">
        <v>10</v>
      </c>
      <c r="G78" s="239" t="s">
        <v>1155</v>
      </c>
      <c r="H78" s="239" t="s">
        <v>374</v>
      </c>
      <c r="I78" s="239">
        <v>25</v>
      </c>
      <c r="K78" s="239">
        <v>15024678</v>
      </c>
      <c r="L78" s="239">
        <v>152110123</v>
      </c>
      <c r="M78" s="239">
        <v>7</v>
      </c>
      <c r="N78" s="239">
        <v>30</v>
      </c>
      <c r="O78" s="239">
        <v>2015</v>
      </c>
      <c r="P78" s="239" t="s">
        <v>416</v>
      </c>
      <c r="Q78" s="239">
        <v>9</v>
      </c>
      <c r="S78" s="239">
        <v>5</v>
      </c>
      <c r="T78" s="239">
        <v>0</v>
      </c>
      <c r="U78" s="239">
        <v>2</v>
      </c>
      <c r="V78" s="239">
        <v>1</v>
      </c>
      <c r="W78" s="239">
        <v>10</v>
      </c>
      <c r="X78" s="239">
        <v>3</v>
      </c>
      <c r="Y78" s="239">
        <v>1</v>
      </c>
      <c r="Z78" s="239">
        <v>1</v>
      </c>
      <c r="AB78" s="239">
        <v>1</v>
      </c>
      <c r="AC78" s="239">
        <v>3</v>
      </c>
      <c r="AD78" s="239" t="s">
        <v>2689</v>
      </c>
      <c r="AE78" s="239" t="s">
        <v>4508</v>
      </c>
      <c r="AF78" s="239" t="s">
        <v>4289</v>
      </c>
      <c r="AG78" s="239">
        <v>7</v>
      </c>
      <c r="AH78" s="239">
        <v>2</v>
      </c>
      <c r="AI78" s="239">
        <v>3</v>
      </c>
      <c r="AJ78" s="239">
        <v>1</v>
      </c>
      <c r="AK78" s="239">
        <v>24</v>
      </c>
      <c r="AL78" s="239">
        <v>47</v>
      </c>
      <c r="AM78" s="239" t="s">
        <v>374</v>
      </c>
      <c r="AN78" s="239">
        <v>5</v>
      </c>
      <c r="AO78" s="239">
        <v>5</v>
      </c>
      <c r="AS78" s="239">
        <v>7</v>
      </c>
      <c r="AT78" s="239">
        <v>20</v>
      </c>
      <c r="AU78" s="239">
        <v>45</v>
      </c>
      <c r="AV78" s="239">
        <v>11</v>
      </c>
      <c r="AW78" s="239">
        <v>21</v>
      </c>
      <c r="AX78" s="239">
        <v>2</v>
      </c>
      <c r="AY78" s="239">
        <v>2</v>
      </c>
      <c r="AZ78" s="239">
        <v>1</v>
      </c>
      <c r="BA78" s="239">
        <v>24</v>
      </c>
      <c r="BB78" s="239">
        <v>27</v>
      </c>
      <c r="BC78" s="239" t="s">
        <v>384</v>
      </c>
      <c r="BD78" s="239">
        <v>5</v>
      </c>
      <c r="BE78" s="239">
        <v>1</v>
      </c>
      <c r="BI78" s="239">
        <v>7</v>
      </c>
      <c r="BJ78" s="239">
        <v>20</v>
      </c>
      <c r="BK78" s="239">
        <v>45</v>
      </c>
      <c r="BL78" s="239">
        <v>11</v>
      </c>
      <c r="BM78" s="239">
        <v>21</v>
      </c>
      <c r="CT78" s="239">
        <v>434685</v>
      </c>
      <c r="CU78" s="239">
        <v>4964183</v>
      </c>
      <c r="CV78" s="239">
        <v>44.828062600000003</v>
      </c>
      <c r="CW78" s="239">
        <v>-93.826248199999995</v>
      </c>
      <c r="CX78" s="239" t="s">
        <v>379</v>
      </c>
      <c r="CY78" s="239" t="s">
        <v>4509</v>
      </c>
    </row>
    <row r="79" spans="1:103" x14ac:dyDescent="0.25">
      <c r="A79" s="239">
        <v>588084</v>
      </c>
      <c r="B79" s="239">
        <v>3</v>
      </c>
      <c r="C79" s="239">
        <v>5</v>
      </c>
      <c r="D79" s="239">
        <v>30.135000000000002</v>
      </c>
      <c r="E79" s="239">
        <v>10</v>
      </c>
      <c r="G79" s="239" t="s">
        <v>1155</v>
      </c>
      <c r="H79" s="239" t="s">
        <v>374</v>
      </c>
      <c r="I79" s="239">
        <v>25</v>
      </c>
      <c r="K79" s="239">
        <v>18009755</v>
      </c>
      <c r="M79" s="239">
        <v>4</v>
      </c>
      <c r="N79" s="239">
        <v>4</v>
      </c>
      <c r="O79" s="239">
        <v>2018</v>
      </c>
      <c r="P79" s="239" t="s">
        <v>375</v>
      </c>
      <c r="Q79" s="239">
        <v>4</v>
      </c>
      <c r="R79" s="239" t="s">
        <v>376</v>
      </c>
      <c r="S79" s="239">
        <v>5</v>
      </c>
      <c r="T79" s="239">
        <v>0</v>
      </c>
      <c r="U79" s="239">
        <v>1</v>
      </c>
      <c r="W79" s="239">
        <v>89</v>
      </c>
      <c r="X79" s="239">
        <v>2</v>
      </c>
      <c r="Y79" s="239">
        <v>99</v>
      </c>
      <c r="Z79" s="239">
        <v>4</v>
      </c>
      <c r="AB79" s="239">
        <v>5</v>
      </c>
      <c r="AC79" s="239">
        <v>98</v>
      </c>
      <c r="AD79" s="239" t="s">
        <v>2821</v>
      </c>
      <c r="AF79" s="239" t="s">
        <v>4289</v>
      </c>
      <c r="AG79" s="239">
        <v>4</v>
      </c>
      <c r="AH79" s="239">
        <v>2</v>
      </c>
      <c r="AI79" s="239">
        <v>2</v>
      </c>
      <c r="AJ79" s="239">
        <v>4</v>
      </c>
      <c r="AK79" s="239">
        <v>99</v>
      </c>
      <c r="AL79" s="239">
        <v>23</v>
      </c>
      <c r="AM79" s="239" t="s">
        <v>374</v>
      </c>
      <c r="AN79" s="239">
        <v>99</v>
      </c>
      <c r="AO79" s="239">
        <v>99</v>
      </c>
      <c r="AS79" s="239">
        <v>12</v>
      </c>
      <c r="AT79" s="239">
        <v>9</v>
      </c>
      <c r="AU79" s="239">
        <v>55</v>
      </c>
      <c r="AV79" s="239">
        <v>11</v>
      </c>
      <c r="AW79" s="239">
        <v>21</v>
      </c>
      <c r="CT79" s="239">
        <v>434701.599675634</v>
      </c>
      <c r="CU79" s="239">
        <v>4964185.9064048398</v>
      </c>
      <c r="CV79" s="239">
        <v>44.828093510000002</v>
      </c>
      <c r="CW79" s="239">
        <v>-93.826032549999994</v>
      </c>
      <c r="CX79" s="239" t="s">
        <v>379</v>
      </c>
      <c r="CY79" s="239" t="s">
        <v>4510</v>
      </c>
    </row>
    <row r="80" spans="1:103" x14ac:dyDescent="0.25">
      <c r="A80" s="239">
        <v>10935339</v>
      </c>
      <c r="B80" s="239">
        <v>3</v>
      </c>
      <c r="C80" s="239">
        <v>5</v>
      </c>
      <c r="D80" s="239">
        <v>30.225999999999999</v>
      </c>
      <c r="E80" s="239">
        <v>10</v>
      </c>
      <c r="G80" s="239" t="s">
        <v>1155</v>
      </c>
      <c r="H80" s="239" t="s">
        <v>374</v>
      </c>
      <c r="I80" s="239">
        <v>25</v>
      </c>
      <c r="K80" s="239">
        <v>14016482</v>
      </c>
      <c r="L80" s="239">
        <v>141470078</v>
      </c>
      <c r="M80" s="239">
        <v>5</v>
      </c>
      <c r="N80" s="239">
        <v>27</v>
      </c>
      <c r="O80" s="239">
        <v>2014</v>
      </c>
      <c r="P80" s="239" t="s">
        <v>391</v>
      </c>
      <c r="Q80" s="239">
        <v>8</v>
      </c>
      <c r="S80" s="239">
        <v>5</v>
      </c>
      <c r="T80" s="239">
        <v>0</v>
      </c>
      <c r="U80" s="239">
        <v>2</v>
      </c>
      <c r="V80" s="239">
        <v>1</v>
      </c>
      <c r="W80" s="239">
        <v>10</v>
      </c>
      <c r="X80" s="239">
        <v>3</v>
      </c>
      <c r="Y80" s="239">
        <v>1</v>
      </c>
      <c r="Z80" s="239">
        <v>2</v>
      </c>
      <c r="AA80" s="239">
        <v>3</v>
      </c>
      <c r="AB80" s="239">
        <v>2</v>
      </c>
      <c r="AC80" s="239">
        <v>98</v>
      </c>
      <c r="AD80" s="239" t="s">
        <v>4511</v>
      </c>
      <c r="AE80" s="239" t="s">
        <v>4501</v>
      </c>
      <c r="AF80" s="239" t="s">
        <v>4289</v>
      </c>
      <c r="AG80" s="239">
        <v>7</v>
      </c>
      <c r="AH80" s="239">
        <v>2</v>
      </c>
      <c r="AI80" s="239">
        <v>2</v>
      </c>
      <c r="AJ80" s="239">
        <v>7</v>
      </c>
      <c r="AK80" s="239">
        <v>21</v>
      </c>
      <c r="AL80" s="239">
        <v>17</v>
      </c>
      <c r="AM80" s="239" t="s">
        <v>384</v>
      </c>
      <c r="AN80" s="239">
        <v>5</v>
      </c>
      <c r="AO80" s="239">
        <v>15</v>
      </c>
      <c r="AS80" s="239">
        <v>7</v>
      </c>
      <c r="AT80" s="239">
        <v>2</v>
      </c>
      <c r="AU80" s="239">
        <v>55</v>
      </c>
      <c r="AV80" s="239">
        <v>11</v>
      </c>
      <c r="AW80" s="239">
        <v>21</v>
      </c>
      <c r="AX80" s="239">
        <v>2</v>
      </c>
      <c r="AY80" s="239">
        <v>4</v>
      </c>
      <c r="AZ80" s="239">
        <v>7</v>
      </c>
      <c r="BA80" s="239">
        <v>21</v>
      </c>
      <c r="BB80" s="239">
        <v>44</v>
      </c>
      <c r="BC80" s="239" t="s">
        <v>374</v>
      </c>
      <c r="BD80" s="239">
        <v>5</v>
      </c>
      <c r="BE80" s="239">
        <v>1</v>
      </c>
      <c r="BF80" s="239">
        <v>1</v>
      </c>
      <c r="BI80" s="239">
        <v>7</v>
      </c>
      <c r="BJ80" s="239">
        <v>2</v>
      </c>
      <c r="BK80" s="239">
        <v>55</v>
      </c>
      <c r="BL80" s="239">
        <v>11</v>
      </c>
      <c r="BM80" s="239">
        <v>21</v>
      </c>
      <c r="CT80" s="239">
        <v>434827</v>
      </c>
      <c r="CU80" s="239">
        <v>4964265</v>
      </c>
      <c r="CV80" s="239">
        <v>44.828812800000001</v>
      </c>
      <c r="CW80" s="239">
        <v>-93.824460500000001</v>
      </c>
      <c r="CX80" s="239" t="s">
        <v>379</v>
      </c>
      <c r="CY80" s="239" t="s">
        <v>4512</v>
      </c>
    </row>
    <row r="81" spans="1:103" x14ac:dyDescent="0.25">
      <c r="A81" s="239">
        <v>649057</v>
      </c>
      <c r="B81" s="239">
        <v>3</v>
      </c>
      <c r="C81" s="239">
        <v>5</v>
      </c>
      <c r="D81" s="239">
        <v>30.245000000000001</v>
      </c>
      <c r="E81" s="239">
        <v>10</v>
      </c>
      <c r="G81" s="239" t="s">
        <v>1155</v>
      </c>
      <c r="H81" s="239" t="s">
        <v>374</v>
      </c>
      <c r="I81" s="239">
        <v>25</v>
      </c>
      <c r="K81" s="239">
        <v>18031204</v>
      </c>
      <c r="M81" s="239">
        <v>10</v>
      </c>
      <c r="N81" s="239">
        <v>3</v>
      </c>
      <c r="O81" s="239">
        <v>2018</v>
      </c>
      <c r="P81" s="239" t="s">
        <v>375</v>
      </c>
      <c r="Q81" s="239">
        <v>8</v>
      </c>
      <c r="R81" s="239" t="s">
        <v>393</v>
      </c>
      <c r="S81" s="239">
        <v>5</v>
      </c>
      <c r="T81" s="239">
        <v>0</v>
      </c>
      <c r="U81" s="239">
        <v>1</v>
      </c>
      <c r="W81" s="239">
        <v>28</v>
      </c>
      <c r="X81" s="239">
        <v>7</v>
      </c>
      <c r="Y81" s="239">
        <v>1</v>
      </c>
      <c r="Z81" s="239">
        <v>6</v>
      </c>
      <c r="AB81" s="239">
        <v>1</v>
      </c>
      <c r="AC81" s="239">
        <v>98</v>
      </c>
      <c r="AD81" s="239" t="s">
        <v>2821</v>
      </c>
      <c r="AF81" s="239" t="s">
        <v>4289</v>
      </c>
      <c r="AG81" s="239">
        <v>3</v>
      </c>
      <c r="AH81" s="239">
        <v>2</v>
      </c>
      <c r="AI81" s="239">
        <v>2</v>
      </c>
      <c r="AJ81" s="239">
        <v>3</v>
      </c>
      <c r="AK81" s="239">
        <v>21</v>
      </c>
      <c r="AL81" s="239">
        <v>84</v>
      </c>
      <c r="AM81" s="239" t="s">
        <v>374</v>
      </c>
      <c r="AN81" s="239">
        <v>5</v>
      </c>
      <c r="AO81" s="239">
        <v>62</v>
      </c>
      <c r="AS81" s="239">
        <v>15</v>
      </c>
      <c r="AT81" s="239">
        <v>20</v>
      </c>
      <c r="AU81" s="239">
        <v>55</v>
      </c>
      <c r="AV81" s="239">
        <v>11</v>
      </c>
      <c r="AW81" s="239">
        <v>21</v>
      </c>
      <c r="CT81" s="239">
        <v>434852.674628651</v>
      </c>
      <c r="CU81" s="239">
        <v>4964280.6498281499</v>
      </c>
      <c r="CV81" s="239">
        <v>44.828960129999999</v>
      </c>
      <c r="CW81" s="239">
        <v>-93.824133790000005</v>
      </c>
      <c r="CX81" s="239" t="s">
        <v>379</v>
      </c>
      <c r="CY81" s="239" t="s">
        <v>4513</v>
      </c>
    </row>
    <row r="82" spans="1:103" hidden="1" x14ac:dyDescent="0.25">
      <c r="A82" s="239">
        <v>10935962</v>
      </c>
      <c r="B82" s="239">
        <v>3</v>
      </c>
      <c r="C82" s="239">
        <v>5</v>
      </c>
      <c r="D82" s="239">
        <v>30.247</v>
      </c>
      <c r="E82" s="239">
        <v>10</v>
      </c>
      <c r="G82" s="239" t="s">
        <v>1155</v>
      </c>
      <c r="H82" s="239" t="s">
        <v>374</v>
      </c>
      <c r="I82" s="239">
        <v>25</v>
      </c>
      <c r="K82" s="239">
        <v>14020452</v>
      </c>
      <c r="L82" s="239">
        <v>141820034</v>
      </c>
      <c r="M82" s="239">
        <v>6</v>
      </c>
      <c r="N82" s="239">
        <v>27</v>
      </c>
      <c r="O82" s="239">
        <v>2014</v>
      </c>
      <c r="P82" s="239" t="s">
        <v>383</v>
      </c>
      <c r="Q82" s="239">
        <v>22</v>
      </c>
      <c r="S82" s="239">
        <v>4</v>
      </c>
      <c r="T82" s="239">
        <v>0</v>
      </c>
      <c r="U82" s="239">
        <v>1</v>
      </c>
      <c r="V82" s="239">
        <v>5</v>
      </c>
      <c r="W82" s="239">
        <v>16</v>
      </c>
      <c r="X82" s="239">
        <v>2</v>
      </c>
      <c r="Y82" s="239">
        <v>6</v>
      </c>
      <c r="Z82" s="239">
        <v>2</v>
      </c>
      <c r="AB82" s="239">
        <v>1</v>
      </c>
      <c r="AC82" s="239">
        <v>98</v>
      </c>
      <c r="AD82" s="239" t="s">
        <v>1868</v>
      </c>
      <c r="AE82" s="239" t="s">
        <v>4501</v>
      </c>
      <c r="AF82" s="239" t="s">
        <v>4289</v>
      </c>
      <c r="AG82" s="239">
        <v>4</v>
      </c>
      <c r="AH82" s="239">
        <v>2</v>
      </c>
      <c r="AI82" s="239">
        <v>4</v>
      </c>
      <c r="AJ82" s="239">
        <v>3</v>
      </c>
      <c r="AK82" s="239">
        <v>21</v>
      </c>
      <c r="AL82" s="239">
        <v>52</v>
      </c>
      <c r="AM82" s="239" t="s">
        <v>374</v>
      </c>
      <c r="AN82" s="239">
        <v>5</v>
      </c>
      <c r="AO82" s="239">
        <v>1</v>
      </c>
      <c r="AS82" s="239">
        <v>7</v>
      </c>
      <c r="AT82" s="239">
        <v>98</v>
      </c>
      <c r="AU82" s="239">
        <v>55</v>
      </c>
      <c r="AV82" s="239">
        <v>11</v>
      </c>
      <c r="AW82" s="239">
        <v>21</v>
      </c>
      <c r="CT82" s="239">
        <v>434856</v>
      </c>
      <c r="CU82" s="239">
        <v>4964281</v>
      </c>
      <c r="CV82" s="239">
        <v>44.8289677</v>
      </c>
      <c r="CW82" s="239">
        <v>-93.824091499999994</v>
      </c>
      <c r="CX82" s="239" t="s">
        <v>379</v>
      </c>
      <c r="CY82" s="239" t="s">
        <v>4514</v>
      </c>
    </row>
    <row r="83" spans="1:103" hidden="1" x14ac:dyDescent="0.25">
      <c r="A83" s="239">
        <v>11019787</v>
      </c>
      <c r="B83" s="239">
        <v>3</v>
      </c>
      <c r="C83" s="239">
        <v>5</v>
      </c>
      <c r="D83" s="239">
        <v>30.247</v>
      </c>
      <c r="E83" s="239">
        <v>10</v>
      </c>
      <c r="G83" s="239" t="s">
        <v>1155</v>
      </c>
      <c r="H83" s="239" t="s">
        <v>374</v>
      </c>
      <c r="I83" s="239">
        <v>25</v>
      </c>
      <c r="K83" s="239">
        <v>15017425</v>
      </c>
      <c r="L83" s="239">
        <v>151570115</v>
      </c>
      <c r="M83" s="239">
        <v>6</v>
      </c>
      <c r="N83" s="239">
        <v>4</v>
      </c>
      <c r="O83" s="239">
        <v>2015</v>
      </c>
      <c r="P83" s="239" t="s">
        <v>416</v>
      </c>
      <c r="Q83" s="239">
        <v>14</v>
      </c>
      <c r="S83" s="239">
        <v>4</v>
      </c>
      <c r="T83" s="239">
        <v>0</v>
      </c>
      <c r="U83" s="239">
        <v>2</v>
      </c>
      <c r="V83" s="239">
        <v>1</v>
      </c>
      <c r="W83" s="239">
        <v>10</v>
      </c>
      <c r="X83" s="239">
        <v>3</v>
      </c>
      <c r="Y83" s="239">
        <v>1</v>
      </c>
      <c r="Z83" s="239">
        <v>1</v>
      </c>
      <c r="AB83" s="239">
        <v>1</v>
      </c>
      <c r="AC83" s="239">
        <v>98</v>
      </c>
      <c r="AD83" s="239" t="s">
        <v>1868</v>
      </c>
      <c r="AE83" s="239" t="s">
        <v>4501</v>
      </c>
      <c r="AF83" s="239" t="s">
        <v>4289</v>
      </c>
      <c r="AG83" s="239">
        <v>7</v>
      </c>
      <c r="AH83" s="239">
        <v>2</v>
      </c>
      <c r="AI83" s="239">
        <v>2</v>
      </c>
      <c r="AJ83" s="239">
        <v>4</v>
      </c>
      <c r="AK83" s="239">
        <v>21</v>
      </c>
      <c r="AL83" s="239">
        <v>18</v>
      </c>
      <c r="AM83" s="239" t="s">
        <v>374</v>
      </c>
      <c r="AN83" s="239">
        <v>5</v>
      </c>
      <c r="AO83" s="239">
        <v>15</v>
      </c>
      <c r="AS83" s="239">
        <v>7</v>
      </c>
      <c r="AT83" s="239">
        <v>2</v>
      </c>
      <c r="AU83" s="239">
        <v>55</v>
      </c>
      <c r="AV83" s="239">
        <v>11</v>
      </c>
      <c r="AW83" s="239">
        <v>20</v>
      </c>
      <c r="AX83" s="239">
        <v>2</v>
      </c>
      <c r="AY83" s="239">
        <v>4</v>
      </c>
      <c r="AZ83" s="239">
        <v>4</v>
      </c>
      <c r="BA83" s="239">
        <v>24</v>
      </c>
      <c r="BB83" s="239">
        <v>22</v>
      </c>
      <c r="BC83" s="239" t="s">
        <v>384</v>
      </c>
      <c r="BD83" s="239">
        <v>5</v>
      </c>
      <c r="BE83" s="239">
        <v>1</v>
      </c>
      <c r="BI83" s="239">
        <v>7</v>
      </c>
      <c r="BJ83" s="239">
        <v>2</v>
      </c>
      <c r="BK83" s="239">
        <v>55</v>
      </c>
      <c r="BL83" s="239">
        <v>11</v>
      </c>
      <c r="BM83" s="239">
        <v>20</v>
      </c>
      <c r="CT83" s="239">
        <v>434856</v>
      </c>
      <c r="CU83" s="239">
        <v>4964281</v>
      </c>
      <c r="CV83" s="239">
        <v>44.8289677</v>
      </c>
      <c r="CW83" s="239">
        <v>-93.824091499999994</v>
      </c>
      <c r="CX83" s="239" t="s">
        <v>379</v>
      </c>
      <c r="CY83" s="239" t="s">
        <v>4515</v>
      </c>
    </row>
    <row r="84" spans="1:103" x14ac:dyDescent="0.25">
      <c r="A84" s="239">
        <v>11019929</v>
      </c>
      <c r="B84" s="239">
        <v>3</v>
      </c>
      <c r="C84" s="239">
        <v>5</v>
      </c>
      <c r="D84" s="239">
        <v>30.247</v>
      </c>
      <c r="E84" s="239">
        <v>10</v>
      </c>
      <c r="G84" s="239" t="s">
        <v>1155</v>
      </c>
      <c r="H84" s="239" t="s">
        <v>374</v>
      </c>
      <c r="I84" s="239">
        <v>25</v>
      </c>
      <c r="K84" s="239">
        <v>15018585</v>
      </c>
      <c r="L84" s="239">
        <v>151640075</v>
      </c>
      <c r="M84" s="239">
        <v>6</v>
      </c>
      <c r="N84" s="239">
        <v>13</v>
      </c>
      <c r="O84" s="239">
        <v>2015</v>
      </c>
      <c r="P84" s="239" t="s">
        <v>386</v>
      </c>
      <c r="Q84" s="239">
        <v>10</v>
      </c>
      <c r="S84" s="239">
        <v>5</v>
      </c>
      <c r="T84" s="239">
        <v>0</v>
      </c>
      <c r="U84" s="239">
        <v>1</v>
      </c>
      <c r="V84" s="239">
        <v>8</v>
      </c>
      <c r="W84" s="239">
        <v>16</v>
      </c>
      <c r="X84" s="239">
        <v>4</v>
      </c>
      <c r="Y84" s="239">
        <v>1</v>
      </c>
      <c r="Z84" s="239">
        <v>1</v>
      </c>
      <c r="AB84" s="239">
        <v>1</v>
      </c>
      <c r="AC84" s="239">
        <v>98</v>
      </c>
      <c r="AD84" s="239" t="s">
        <v>1868</v>
      </c>
      <c r="AE84" s="239" t="s">
        <v>4501</v>
      </c>
      <c r="AF84" s="239" t="s">
        <v>4289</v>
      </c>
      <c r="AG84" s="239">
        <v>4</v>
      </c>
      <c r="AH84" s="239">
        <v>2</v>
      </c>
      <c r="AI84" s="239">
        <v>2</v>
      </c>
      <c r="AJ84" s="239">
        <v>3</v>
      </c>
      <c r="AK84" s="239">
        <v>21</v>
      </c>
      <c r="AL84" s="239">
        <v>35</v>
      </c>
      <c r="AM84" s="239" t="s">
        <v>374</v>
      </c>
      <c r="AN84" s="239">
        <v>5</v>
      </c>
      <c r="AO84" s="239">
        <v>1</v>
      </c>
      <c r="AS84" s="239">
        <v>7</v>
      </c>
      <c r="AT84" s="239">
        <v>2</v>
      </c>
      <c r="AU84" s="239">
        <v>55</v>
      </c>
      <c r="AV84" s="239">
        <v>11</v>
      </c>
      <c r="AW84" s="239">
        <v>20</v>
      </c>
      <c r="CT84" s="239">
        <v>434856</v>
      </c>
      <c r="CU84" s="239">
        <v>4964281</v>
      </c>
      <c r="CV84" s="239">
        <v>44.8289677</v>
      </c>
      <c r="CW84" s="239">
        <v>-93.824091499999994</v>
      </c>
      <c r="CX84" s="239" t="s">
        <v>379</v>
      </c>
      <c r="CY84" s="239" t="s">
        <v>4516</v>
      </c>
    </row>
    <row r="85" spans="1:103" x14ac:dyDescent="0.25">
      <c r="A85" s="239">
        <v>866730</v>
      </c>
      <c r="B85" s="239">
        <v>3</v>
      </c>
      <c r="C85" s="239">
        <v>5</v>
      </c>
      <c r="D85" s="239">
        <v>30.268999999999998</v>
      </c>
      <c r="E85" s="239">
        <v>10</v>
      </c>
      <c r="G85" s="239" t="s">
        <v>1155</v>
      </c>
      <c r="H85" s="239" t="s">
        <v>374</v>
      </c>
      <c r="I85" s="239">
        <v>25</v>
      </c>
      <c r="K85" s="239">
        <v>20036178</v>
      </c>
      <c r="L85" s="239">
        <v>203400101</v>
      </c>
      <c r="M85" s="239">
        <v>12</v>
      </c>
      <c r="N85" s="239">
        <v>5</v>
      </c>
      <c r="O85" s="239">
        <v>2020</v>
      </c>
      <c r="P85" s="239" t="s">
        <v>386</v>
      </c>
      <c r="Q85" s="239">
        <v>18</v>
      </c>
      <c r="R85" s="239" t="s">
        <v>393</v>
      </c>
      <c r="S85" s="239">
        <v>5</v>
      </c>
      <c r="T85" s="239">
        <v>0</v>
      </c>
      <c r="U85" s="239">
        <v>1</v>
      </c>
      <c r="W85" s="239">
        <v>32</v>
      </c>
      <c r="X85" s="239">
        <v>7</v>
      </c>
      <c r="Y85" s="239">
        <v>4</v>
      </c>
      <c r="Z85" s="239">
        <v>2</v>
      </c>
      <c r="AB85" s="239">
        <v>1</v>
      </c>
      <c r="AC85" s="239">
        <v>98</v>
      </c>
      <c r="AD85" s="239" t="s">
        <v>2821</v>
      </c>
      <c r="AF85" s="239" t="s">
        <v>4289</v>
      </c>
      <c r="AG85" s="239">
        <v>3</v>
      </c>
      <c r="AH85" s="239">
        <v>2</v>
      </c>
      <c r="AI85" s="239">
        <v>2</v>
      </c>
      <c r="AJ85" s="239">
        <v>3</v>
      </c>
      <c r="AK85" s="239">
        <v>21</v>
      </c>
      <c r="AL85" s="239">
        <v>39</v>
      </c>
      <c r="AM85" s="239" t="s">
        <v>374</v>
      </c>
      <c r="AN85" s="239">
        <v>10</v>
      </c>
      <c r="AO85" s="239">
        <v>66</v>
      </c>
      <c r="AP85" s="239">
        <v>65</v>
      </c>
      <c r="AS85" s="239">
        <v>15</v>
      </c>
      <c r="AT85" s="239">
        <v>20</v>
      </c>
      <c r="AU85" s="239">
        <v>55</v>
      </c>
      <c r="AV85" s="239">
        <v>11</v>
      </c>
      <c r="AW85" s="239">
        <v>21</v>
      </c>
      <c r="CT85" s="239">
        <v>434887.73199043202</v>
      </c>
      <c r="CU85" s="239">
        <v>4964284.1638353197</v>
      </c>
      <c r="CV85" s="239">
        <v>44.828994960000003</v>
      </c>
      <c r="CW85" s="239">
        <v>-93.823690799999994</v>
      </c>
      <c r="CX85" s="239" t="s">
        <v>379</v>
      </c>
      <c r="CY85" s="239" t="s">
        <v>4517</v>
      </c>
    </row>
    <row r="86" spans="1:103" hidden="1" x14ac:dyDescent="0.25">
      <c r="A86" s="239">
        <v>840700</v>
      </c>
      <c r="B86" s="239">
        <v>3</v>
      </c>
      <c r="C86" s="239">
        <v>5</v>
      </c>
      <c r="D86" s="239">
        <v>30.276</v>
      </c>
      <c r="E86" s="239">
        <v>10</v>
      </c>
      <c r="G86" s="239" t="s">
        <v>1155</v>
      </c>
      <c r="H86" s="239" t="s">
        <v>374</v>
      </c>
      <c r="I86" s="239">
        <v>25</v>
      </c>
      <c r="K86" s="239">
        <v>20027326</v>
      </c>
      <c r="L86" s="239">
        <v>202570108</v>
      </c>
      <c r="M86" s="239">
        <v>9</v>
      </c>
      <c r="N86" s="239">
        <v>13</v>
      </c>
      <c r="O86" s="239">
        <v>2020</v>
      </c>
      <c r="P86" s="239" t="s">
        <v>389</v>
      </c>
      <c r="Q86" s="239">
        <v>17</v>
      </c>
      <c r="S86" s="239">
        <v>4</v>
      </c>
      <c r="T86" s="239">
        <v>0</v>
      </c>
      <c r="U86" s="239">
        <v>1</v>
      </c>
      <c r="W86" s="239">
        <v>32</v>
      </c>
      <c r="X86" s="239">
        <v>7</v>
      </c>
      <c r="Y86" s="239">
        <v>1</v>
      </c>
      <c r="Z86" s="239">
        <v>1</v>
      </c>
      <c r="AB86" s="239">
        <v>1</v>
      </c>
      <c r="AC86" s="239">
        <v>98</v>
      </c>
      <c r="AD86" s="239" t="s">
        <v>2821</v>
      </c>
      <c r="AF86" s="239" t="s">
        <v>4289</v>
      </c>
      <c r="AG86" s="239">
        <v>3</v>
      </c>
      <c r="AH86" s="239">
        <v>2</v>
      </c>
      <c r="AI86" s="239">
        <v>2</v>
      </c>
      <c r="AJ86" s="239">
        <v>3</v>
      </c>
      <c r="AK86" s="239">
        <v>21</v>
      </c>
      <c r="AL86" s="239">
        <v>51</v>
      </c>
      <c r="AM86" s="239" t="s">
        <v>374</v>
      </c>
      <c r="AN86" s="239">
        <v>10</v>
      </c>
      <c r="AO86" s="239">
        <v>75</v>
      </c>
      <c r="AP86" s="239">
        <v>62</v>
      </c>
      <c r="AS86" s="239">
        <v>11</v>
      </c>
      <c r="AT86" s="239">
        <v>9</v>
      </c>
      <c r="AU86" s="239">
        <v>55</v>
      </c>
      <c r="AV86" s="239">
        <v>13</v>
      </c>
      <c r="AW86" s="239">
        <v>21</v>
      </c>
      <c r="CT86" s="239">
        <v>434899.24138845102</v>
      </c>
      <c r="CU86" s="239">
        <v>4964288.2860402698</v>
      </c>
      <c r="CV86" s="239">
        <v>44.829033119999998</v>
      </c>
      <c r="CW86" s="239">
        <v>-93.82354574</v>
      </c>
      <c r="CX86" s="239" t="s">
        <v>379</v>
      </c>
      <c r="CY86" s="239" t="s">
        <v>4518</v>
      </c>
    </row>
    <row r="87" spans="1:103" x14ac:dyDescent="0.25">
      <c r="A87" s="239">
        <v>757751</v>
      </c>
      <c r="B87" s="239">
        <v>3</v>
      </c>
      <c r="C87" s="239">
        <v>5</v>
      </c>
      <c r="D87" s="239">
        <v>30.286000000000001</v>
      </c>
      <c r="E87" s="239">
        <v>10</v>
      </c>
      <c r="G87" s="239" t="s">
        <v>1155</v>
      </c>
      <c r="H87" s="239" t="s">
        <v>374</v>
      </c>
      <c r="I87" s="239">
        <v>25</v>
      </c>
      <c r="K87" s="239">
        <v>19513014</v>
      </c>
      <c r="M87" s="239">
        <v>10</v>
      </c>
      <c r="N87" s="239">
        <v>28</v>
      </c>
      <c r="O87" s="239">
        <v>2019</v>
      </c>
      <c r="P87" s="239" t="s">
        <v>381</v>
      </c>
      <c r="Q87" s="239">
        <v>7</v>
      </c>
      <c r="R87" s="239">
        <v>98</v>
      </c>
      <c r="S87" s="239">
        <v>5</v>
      </c>
      <c r="T87" s="239">
        <v>0</v>
      </c>
      <c r="U87" s="239">
        <v>2</v>
      </c>
      <c r="V87" s="239">
        <v>5</v>
      </c>
      <c r="W87" s="239">
        <v>10</v>
      </c>
      <c r="X87" s="239">
        <v>7</v>
      </c>
      <c r="Y87" s="239">
        <v>1</v>
      </c>
      <c r="Z87" s="239">
        <v>1</v>
      </c>
      <c r="AB87" s="239">
        <v>1</v>
      </c>
      <c r="AC87" s="239">
        <v>98</v>
      </c>
      <c r="AD87" s="239" t="s">
        <v>2821</v>
      </c>
      <c r="AF87" s="239" t="s">
        <v>4519</v>
      </c>
      <c r="AG87" s="239">
        <v>10</v>
      </c>
      <c r="AH87" s="239">
        <v>2</v>
      </c>
      <c r="AI87" s="239">
        <v>2</v>
      </c>
      <c r="AJ87" s="239">
        <v>4</v>
      </c>
      <c r="AK87" s="239">
        <v>32</v>
      </c>
      <c r="AL87" s="239">
        <v>40</v>
      </c>
      <c r="AM87" s="239" t="s">
        <v>374</v>
      </c>
      <c r="AN87" s="239">
        <v>5</v>
      </c>
      <c r="AO87" s="239">
        <v>1</v>
      </c>
      <c r="AS87" s="239">
        <v>12</v>
      </c>
      <c r="AT87" s="239">
        <v>22</v>
      </c>
      <c r="AU87" s="239">
        <v>55</v>
      </c>
      <c r="AV87" s="239">
        <v>12</v>
      </c>
      <c r="AW87" s="239">
        <v>21</v>
      </c>
      <c r="AX87" s="239">
        <v>2</v>
      </c>
      <c r="AY87" s="239">
        <v>13</v>
      </c>
      <c r="AZ87" s="239">
        <v>2</v>
      </c>
      <c r="BA87" s="239">
        <v>21</v>
      </c>
      <c r="BB87" s="239">
        <v>74</v>
      </c>
      <c r="BC87" s="239" t="s">
        <v>374</v>
      </c>
      <c r="BD87" s="239">
        <v>5</v>
      </c>
      <c r="BE87" s="239">
        <v>2</v>
      </c>
      <c r="BI87" s="239">
        <v>12</v>
      </c>
      <c r="BJ87" s="239">
        <v>22</v>
      </c>
      <c r="BK87" s="239">
        <v>40</v>
      </c>
      <c r="BL87" s="239">
        <v>11</v>
      </c>
      <c r="BM87" s="239">
        <v>21</v>
      </c>
      <c r="CT87" s="239">
        <v>434895.44492422399</v>
      </c>
      <c r="CU87" s="239">
        <v>4964330.6324612601</v>
      </c>
      <c r="CV87" s="239">
        <v>44.829413940000002</v>
      </c>
      <c r="CW87" s="239">
        <v>-93.823599189999996</v>
      </c>
      <c r="CX87" s="239" t="s">
        <v>379</v>
      </c>
      <c r="CY87" s="239" t="s">
        <v>4520</v>
      </c>
    </row>
    <row r="88" spans="1:103" x14ac:dyDescent="0.25">
      <c r="A88" s="239">
        <v>433253</v>
      </c>
      <c r="B88" s="239">
        <v>3</v>
      </c>
      <c r="C88" s="239">
        <v>5</v>
      </c>
      <c r="D88" s="239">
        <v>30.417000000000002</v>
      </c>
      <c r="E88" s="239">
        <v>10</v>
      </c>
      <c r="G88" s="239" t="s">
        <v>1155</v>
      </c>
      <c r="H88" s="239" t="s">
        <v>374</v>
      </c>
      <c r="I88" s="239">
        <v>25</v>
      </c>
      <c r="K88" s="239">
        <v>17010893</v>
      </c>
      <c r="M88" s="239">
        <v>4</v>
      </c>
      <c r="N88" s="239">
        <v>4</v>
      </c>
      <c r="O88" s="239">
        <v>2017</v>
      </c>
      <c r="P88" s="239" t="s">
        <v>391</v>
      </c>
      <c r="Q88" s="239">
        <v>10</v>
      </c>
      <c r="R88" s="239" t="s">
        <v>393</v>
      </c>
      <c r="S88" s="239">
        <v>5</v>
      </c>
      <c r="T88" s="239">
        <v>0</v>
      </c>
      <c r="U88" s="239">
        <v>1</v>
      </c>
      <c r="W88" s="239">
        <v>61</v>
      </c>
      <c r="X88" s="239">
        <v>2</v>
      </c>
      <c r="Y88" s="239">
        <v>1</v>
      </c>
      <c r="Z88" s="239">
        <v>1</v>
      </c>
      <c r="AB88" s="239">
        <v>1</v>
      </c>
      <c r="AC88" s="239">
        <v>98</v>
      </c>
      <c r="AD88" s="239" t="s">
        <v>2821</v>
      </c>
      <c r="AF88" s="239" t="s">
        <v>4289</v>
      </c>
      <c r="AG88" s="239">
        <v>3</v>
      </c>
      <c r="AH88" s="239">
        <v>2</v>
      </c>
      <c r="AI88" s="239">
        <v>2</v>
      </c>
      <c r="AJ88" s="239">
        <v>3</v>
      </c>
      <c r="AK88" s="239">
        <v>21</v>
      </c>
      <c r="AL88" s="239">
        <v>78</v>
      </c>
      <c r="AM88" s="239" t="s">
        <v>374</v>
      </c>
      <c r="AN88" s="239">
        <v>7</v>
      </c>
      <c r="AO88" s="239">
        <v>90</v>
      </c>
      <c r="AS88" s="239">
        <v>12</v>
      </c>
      <c r="AT88" s="239">
        <v>98</v>
      </c>
      <c r="AU88" s="239">
        <v>55</v>
      </c>
      <c r="AV88" s="239">
        <v>11</v>
      </c>
      <c r="AW88" s="239">
        <v>21</v>
      </c>
      <c r="CT88" s="239">
        <v>435231.14608120802</v>
      </c>
      <c r="CU88" s="239">
        <v>4964512.6309848204</v>
      </c>
      <c r="CV88" s="239">
        <v>44.831082709999997</v>
      </c>
      <c r="CW88" s="239">
        <v>-93.819376079999998</v>
      </c>
      <c r="CX88" s="239" t="s">
        <v>379</v>
      </c>
      <c r="CY88" s="239" t="s">
        <v>4521</v>
      </c>
    </row>
    <row r="89" spans="1:103" x14ac:dyDescent="0.25">
      <c r="A89" s="239">
        <v>665194</v>
      </c>
      <c r="B89" s="239">
        <v>3</v>
      </c>
      <c r="C89" s="239">
        <v>5</v>
      </c>
      <c r="D89" s="239">
        <v>30.417999999999999</v>
      </c>
      <c r="E89" s="239">
        <v>10</v>
      </c>
      <c r="F89" s="239" t="s">
        <v>1155</v>
      </c>
      <c r="H89" s="239" t="s">
        <v>374</v>
      </c>
      <c r="I89" s="239">
        <v>25</v>
      </c>
      <c r="K89" s="239">
        <v>18514285</v>
      </c>
      <c r="M89" s="239">
        <v>12</v>
      </c>
      <c r="N89" s="239">
        <v>1</v>
      </c>
      <c r="O89" s="239">
        <v>2018</v>
      </c>
      <c r="P89" s="239" t="s">
        <v>386</v>
      </c>
      <c r="Q89" s="239">
        <v>21</v>
      </c>
      <c r="S89" s="239">
        <v>5</v>
      </c>
      <c r="T89" s="239">
        <v>0</v>
      </c>
      <c r="U89" s="239">
        <v>2</v>
      </c>
      <c r="V89" s="239">
        <v>5</v>
      </c>
      <c r="W89" s="239">
        <v>10</v>
      </c>
      <c r="X89" s="239">
        <v>3</v>
      </c>
      <c r="Y89" s="239">
        <v>4</v>
      </c>
      <c r="Z89" s="239">
        <v>2</v>
      </c>
      <c r="AA89" s="239">
        <v>4</v>
      </c>
      <c r="AB89" s="239">
        <v>3</v>
      </c>
      <c r="AC89" s="239">
        <v>98</v>
      </c>
      <c r="AD89" s="239" t="s">
        <v>2821</v>
      </c>
      <c r="AF89" s="239" t="s">
        <v>4289</v>
      </c>
      <c r="AG89" s="239">
        <v>90</v>
      </c>
      <c r="AH89" s="239">
        <v>2</v>
      </c>
      <c r="AI89" s="239">
        <v>2</v>
      </c>
      <c r="AJ89" s="239">
        <v>4</v>
      </c>
      <c r="AK89" s="239">
        <v>24</v>
      </c>
      <c r="AL89" s="239">
        <v>23</v>
      </c>
      <c r="AM89" s="239" t="s">
        <v>374</v>
      </c>
      <c r="AN89" s="239">
        <v>5</v>
      </c>
      <c r="AO89" s="239">
        <v>10</v>
      </c>
      <c r="AS89" s="239">
        <v>12</v>
      </c>
      <c r="AT89" s="239">
        <v>20</v>
      </c>
      <c r="AU89" s="239">
        <v>55</v>
      </c>
      <c r="AV89" s="239">
        <v>11</v>
      </c>
      <c r="AW89" s="239">
        <v>21</v>
      </c>
      <c r="AX89" s="239">
        <v>2</v>
      </c>
      <c r="AY89" s="239">
        <v>5</v>
      </c>
      <c r="AZ89" s="239">
        <v>2</v>
      </c>
      <c r="BA89" s="239">
        <v>24</v>
      </c>
      <c r="BB89" s="239">
        <v>60</v>
      </c>
      <c r="BC89" s="239" t="s">
        <v>374</v>
      </c>
      <c r="BD89" s="239">
        <v>5</v>
      </c>
      <c r="BE89" s="239">
        <v>1</v>
      </c>
      <c r="BI89" s="239">
        <v>12</v>
      </c>
      <c r="BJ89" s="239">
        <v>20</v>
      </c>
      <c r="BK89" s="239">
        <v>55</v>
      </c>
      <c r="BL89" s="239">
        <v>11</v>
      </c>
      <c r="BM89" s="239">
        <v>21</v>
      </c>
      <c r="CT89" s="239">
        <v>435081.71196342399</v>
      </c>
      <c r="CU89" s="239">
        <v>4964419.5326390602</v>
      </c>
      <c r="CV89" s="239">
        <v>44.830231120000001</v>
      </c>
      <c r="CW89" s="239">
        <v>-93.821254449999998</v>
      </c>
      <c r="CX89" s="239" t="s">
        <v>438</v>
      </c>
      <c r="CY89" s="239" t="s">
        <v>4522</v>
      </c>
    </row>
    <row r="90" spans="1:103" x14ac:dyDescent="0.25">
      <c r="A90" s="239">
        <v>648523</v>
      </c>
      <c r="B90" s="239">
        <v>3</v>
      </c>
      <c r="C90" s="239">
        <v>5</v>
      </c>
      <c r="D90" s="239">
        <v>30.541</v>
      </c>
      <c r="E90" s="239">
        <v>10</v>
      </c>
      <c r="G90" s="239" t="s">
        <v>1155</v>
      </c>
      <c r="H90" s="239" t="s">
        <v>374</v>
      </c>
      <c r="I90" s="239">
        <v>25</v>
      </c>
      <c r="K90" s="239">
        <v>18511593</v>
      </c>
      <c r="M90" s="239">
        <v>9</v>
      </c>
      <c r="N90" s="239">
        <v>30</v>
      </c>
      <c r="O90" s="239">
        <v>2018</v>
      </c>
      <c r="P90" s="239" t="s">
        <v>389</v>
      </c>
      <c r="Q90" s="239">
        <v>17</v>
      </c>
      <c r="R90" s="239" t="s">
        <v>393</v>
      </c>
      <c r="S90" s="239">
        <v>5</v>
      </c>
      <c r="T90" s="239">
        <v>0</v>
      </c>
      <c r="U90" s="239">
        <v>2</v>
      </c>
      <c r="V90" s="239">
        <v>5</v>
      </c>
      <c r="W90" s="239">
        <v>10</v>
      </c>
      <c r="X90" s="239">
        <v>3</v>
      </c>
      <c r="Y90" s="239">
        <v>1</v>
      </c>
      <c r="Z90" s="239">
        <v>2</v>
      </c>
      <c r="AB90" s="239">
        <v>1</v>
      </c>
      <c r="AC90" s="239">
        <v>98</v>
      </c>
      <c r="AD90" s="239" t="s">
        <v>2821</v>
      </c>
      <c r="AF90" s="239" t="s">
        <v>4289</v>
      </c>
      <c r="AG90" s="239">
        <v>10</v>
      </c>
      <c r="AH90" s="239">
        <v>2</v>
      </c>
      <c r="AI90" s="239">
        <v>2</v>
      </c>
      <c r="AJ90" s="239">
        <v>2</v>
      </c>
      <c r="AK90" s="239">
        <v>21</v>
      </c>
      <c r="AL90" s="239">
        <v>16</v>
      </c>
      <c r="AM90" s="239" t="s">
        <v>384</v>
      </c>
      <c r="AN90" s="239">
        <v>5</v>
      </c>
      <c r="AO90" s="239">
        <v>2</v>
      </c>
      <c r="AS90" s="239">
        <v>15</v>
      </c>
      <c r="AT90" s="239">
        <v>20</v>
      </c>
      <c r="AU90" s="239">
        <v>50</v>
      </c>
      <c r="AV90" s="239">
        <v>11</v>
      </c>
      <c r="AW90" s="239">
        <v>21</v>
      </c>
      <c r="AX90" s="239">
        <v>2</v>
      </c>
      <c r="AY90" s="239">
        <v>2</v>
      </c>
      <c r="AZ90" s="239">
        <v>2</v>
      </c>
      <c r="BA90" s="239">
        <v>21</v>
      </c>
      <c r="BB90" s="239">
        <v>45</v>
      </c>
      <c r="BC90" s="239" t="s">
        <v>384</v>
      </c>
      <c r="BD90" s="239">
        <v>5</v>
      </c>
      <c r="BE90" s="239">
        <v>1</v>
      </c>
      <c r="BI90" s="239">
        <v>15</v>
      </c>
      <c r="BJ90" s="239">
        <v>20</v>
      </c>
      <c r="BK90" s="239">
        <v>50</v>
      </c>
      <c r="BL90" s="239">
        <v>11</v>
      </c>
      <c r="BM90" s="239">
        <v>21</v>
      </c>
      <c r="CT90" s="239">
        <v>435267.97900262597</v>
      </c>
      <c r="CU90" s="239">
        <v>4964512.6661586696</v>
      </c>
      <c r="CV90" s="239">
        <v>44.83108636</v>
      </c>
      <c r="CW90" s="239">
        <v>-93.818910169999995</v>
      </c>
      <c r="CX90" s="239" t="s">
        <v>379</v>
      </c>
      <c r="CY90" s="239" t="s">
        <v>4523</v>
      </c>
    </row>
    <row r="91" spans="1:103" hidden="1" x14ac:dyDescent="0.25">
      <c r="A91" s="239">
        <v>504733</v>
      </c>
      <c r="B91" s="239">
        <v>3</v>
      </c>
      <c r="C91" s="239">
        <v>5</v>
      </c>
      <c r="D91" s="239">
        <v>30.838000000000001</v>
      </c>
      <c r="E91" s="239">
        <v>10</v>
      </c>
      <c r="F91" s="239" t="s">
        <v>1155</v>
      </c>
      <c r="H91" s="239" t="s">
        <v>374</v>
      </c>
      <c r="I91" s="239">
        <v>25</v>
      </c>
      <c r="K91" s="239">
        <v>17510828</v>
      </c>
      <c r="M91" s="239">
        <v>9</v>
      </c>
      <c r="N91" s="239">
        <v>28</v>
      </c>
      <c r="O91" s="239">
        <v>2017</v>
      </c>
      <c r="P91" s="239" t="s">
        <v>416</v>
      </c>
      <c r="Q91" s="239">
        <v>15</v>
      </c>
      <c r="R91" s="239">
        <v>98</v>
      </c>
      <c r="S91" s="239">
        <v>4</v>
      </c>
      <c r="T91" s="239">
        <v>0</v>
      </c>
      <c r="U91" s="239">
        <v>3</v>
      </c>
      <c r="V91" s="239">
        <v>12</v>
      </c>
      <c r="W91" s="239">
        <v>10</v>
      </c>
      <c r="X91" s="239">
        <v>2</v>
      </c>
      <c r="Y91" s="239">
        <v>1</v>
      </c>
      <c r="Z91" s="239">
        <v>1</v>
      </c>
      <c r="AB91" s="239">
        <v>1</v>
      </c>
      <c r="AC91" s="239">
        <v>98</v>
      </c>
      <c r="AD91" s="239" t="s">
        <v>2821</v>
      </c>
      <c r="AF91" s="239" t="s">
        <v>4289</v>
      </c>
      <c r="AG91" s="239">
        <v>7</v>
      </c>
      <c r="AH91" s="239">
        <v>2</v>
      </c>
      <c r="AI91" s="239">
        <v>2</v>
      </c>
      <c r="AJ91" s="239">
        <v>3</v>
      </c>
      <c r="AK91" s="239">
        <v>34</v>
      </c>
      <c r="AL91" s="239">
        <v>16</v>
      </c>
      <c r="AM91" s="239" t="s">
        <v>384</v>
      </c>
      <c r="AN91" s="239">
        <v>5</v>
      </c>
      <c r="AO91" s="239">
        <v>1</v>
      </c>
      <c r="AS91" s="239">
        <v>12</v>
      </c>
      <c r="AT91" s="239">
        <v>9</v>
      </c>
      <c r="AU91" s="239">
        <v>55</v>
      </c>
      <c r="AV91" s="239">
        <v>11</v>
      </c>
      <c r="AW91" s="239">
        <v>21</v>
      </c>
      <c r="AX91" s="239">
        <v>2</v>
      </c>
      <c r="AY91" s="239">
        <v>2</v>
      </c>
      <c r="AZ91" s="239">
        <v>3</v>
      </c>
      <c r="BA91" s="239">
        <v>34</v>
      </c>
      <c r="BB91" s="239">
        <v>16</v>
      </c>
      <c r="BC91" s="239" t="s">
        <v>384</v>
      </c>
      <c r="BD91" s="239">
        <v>5</v>
      </c>
      <c r="BE91" s="239">
        <v>1</v>
      </c>
      <c r="BI91" s="239">
        <v>12</v>
      </c>
      <c r="BJ91" s="239">
        <v>9</v>
      </c>
      <c r="BK91" s="239">
        <v>55</v>
      </c>
      <c r="BL91" s="239">
        <v>11</v>
      </c>
      <c r="BM91" s="239">
        <v>21</v>
      </c>
      <c r="BN91" s="239">
        <v>2</v>
      </c>
      <c r="BO91" s="239">
        <v>2</v>
      </c>
      <c r="BP91" s="239">
        <v>3</v>
      </c>
      <c r="BQ91" s="239">
        <v>21</v>
      </c>
      <c r="BR91" s="239">
        <v>16</v>
      </c>
      <c r="BS91" s="239" t="s">
        <v>374</v>
      </c>
      <c r="BT91" s="239">
        <v>5</v>
      </c>
      <c r="BU91" s="239">
        <v>4</v>
      </c>
      <c r="BY91" s="239">
        <v>12</v>
      </c>
      <c r="BZ91" s="239">
        <v>9</v>
      </c>
      <c r="CA91" s="239">
        <v>55</v>
      </c>
      <c r="CB91" s="239">
        <v>11</v>
      </c>
      <c r="CC91" s="239">
        <v>21</v>
      </c>
      <c r="CT91" s="239">
        <v>435826.78012022702</v>
      </c>
      <c r="CU91" s="239">
        <v>4964834.4001354696</v>
      </c>
      <c r="CV91" s="239">
        <v>44.83403285</v>
      </c>
      <c r="CW91" s="239">
        <v>-93.811882280000006</v>
      </c>
      <c r="CX91" s="239" t="s">
        <v>379</v>
      </c>
      <c r="CY91" s="239" t="s">
        <v>4524</v>
      </c>
    </row>
    <row r="92" spans="1:103" hidden="1" x14ac:dyDescent="0.25">
      <c r="A92" s="239">
        <v>10937313</v>
      </c>
      <c r="B92" s="239">
        <v>3</v>
      </c>
      <c r="C92" s="239">
        <v>5</v>
      </c>
      <c r="D92" s="239">
        <v>30.997</v>
      </c>
      <c r="E92" s="239">
        <v>10</v>
      </c>
      <c r="F92" s="239" t="s">
        <v>1155</v>
      </c>
      <c r="H92" s="239" t="s">
        <v>374</v>
      </c>
      <c r="I92" s="239">
        <v>25</v>
      </c>
      <c r="K92" s="239">
        <v>14029611</v>
      </c>
      <c r="L92" s="239">
        <v>142560015</v>
      </c>
      <c r="M92" s="239">
        <v>9</v>
      </c>
      <c r="N92" s="239">
        <v>10</v>
      </c>
      <c r="O92" s="239">
        <v>2014</v>
      </c>
      <c r="P92" s="239" t="s">
        <v>375</v>
      </c>
      <c r="Q92" s="239">
        <v>21</v>
      </c>
      <c r="S92" s="239">
        <v>3</v>
      </c>
      <c r="T92" s="239">
        <v>0</v>
      </c>
      <c r="U92" s="239">
        <v>2</v>
      </c>
      <c r="V92" s="239">
        <v>1</v>
      </c>
      <c r="W92" s="239">
        <v>10</v>
      </c>
      <c r="X92" s="239">
        <v>2</v>
      </c>
      <c r="Y92" s="239">
        <v>4</v>
      </c>
      <c r="Z92" s="239">
        <v>1</v>
      </c>
      <c r="AB92" s="239">
        <v>1</v>
      </c>
      <c r="AC92" s="239">
        <v>1</v>
      </c>
      <c r="AD92" s="239" t="s">
        <v>1868</v>
      </c>
      <c r="AE92" s="239" t="s">
        <v>4525</v>
      </c>
      <c r="AF92" s="239" t="s">
        <v>4289</v>
      </c>
      <c r="AG92" s="239">
        <v>7</v>
      </c>
      <c r="AH92" s="239">
        <v>2</v>
      </c>
      <c r="AI92" s="239">
        <v>4</v>
      </c>
      <c r="AJ92" s="239">
        <v>4</v>
      </c>
      <c r="AK92" s="239">
        <v>21</v>
      </c>
      <c r="AL92" s="239">
        <v>53</v>
      </c>
      <c r="AM92" s="239" t="s">
        <v>374</v>
      </c>
      <c r="AN92" s="239">
        <v>5</v>
      </c>
      <c r="AO92" s="239">
        <v>1</v>
      </c>
      <c r="AS92" s="239">
        <v>7</v>
      </c>
      <c r="AT92" s="239">
        <v>25</v>
      </c>
      <c r="AU92" s="239">
        <v>55</v>
      </c>
      <c r="AV92" s="239">
        <v>11</v>
      </c>
      <c r="AW92" s="239">
        <v>21</v>
      </c>
      <c r="AX92" s="239">
        <v>2</v>
      </c>
      <c r="AY92" s="239">
        <v>1</v>
      </c>
      <c r="AZ92" s="239">
        <v>4</v>
      </c>
      <c r="BA92" s="239">
        <v>21</v>
      </c>
      <c r="BB92" s="239">
        <v>45</v>
      </c>
      <c r="BC92" s="239" t="s">
        <v>384</v>
      </c>
      <c r="BD92" s="239">
        <v>1</v>
      </c>
      <c r="BE92" s="239">
        <v>18</v>
      </c>
      <c r="BI92" s="239">
        <v>7</v>
      </c>
      <c r="BJ92" s="239">
        <v>25</v>
      </c>
      <c r="BK92" s="239">
        <v>55</v>
      </c>
      <c r="BL92" s="239">
        <v>11</v>
      </c>
      <c r="BM92" s="239">
        <v>21</v>
      </c>
      <c r="CT92" s="239">
        <v>435910</v>
      </c>
      <c r="CU92" s="239">
        <v>4964868</v>
      </c>
      <c r="CV92" s="239">
        <v>44.834346099999998</v>
      </c>
      <c r="CW92" s="239">
        <v>-93.810836899999998</v>
      </c>
      <c r="CX92" s="239" t="s">
        <v>379</v>
      </c>
      <c r="CY92" s="239" t="s">
        <v>4526</v>
      </c>
    </row>
    <row r="93" spans="1:103" x14ac:dyDescent="0.25">
      <c r="A93" s="239">
        <v>508132</v>
      </c>
      <c r="B93" s="239">
        <v>3</v>
      </c>
      <c r="C93" s="239">
        <v>5</v>
      </c>
      <c r="D93" s="239">
        <v>31.018000000000001</v>
      </c>
      <c r="E93" s="239">
        <v>10</v>
      </c>
      <c r="F93" s="239" t="s">
        <v>1155</v>
      </c>
      <c r="H93" s="239" t="s">
        <v>374</v>
      </c>
      <c r="I93" s="239">
        <v>25</v>
      </c>
      <c r="K93" s="239">
        <v>17033313</v>
      </c>
      <c r="M93" s="239">
        <v>10</v>
      </c>
      <c r="N93" s="239">
        <v>12</v>
      </c>
      <c r="O93" s="239">
        <v>2017</v>
      </c>
      <c r="P93" s="239" t="s">
        <v>416</v>
      </c>
      <c r="Q93" s="239">
        <v>7</v>
      </c>
      <c r="R93" s="239" t="s">
        <v>393</v>
      </c>
      <c r="S93" s="239">
        <v>5</v>
      </c>
      <c r="T93" s="239">
        <v>0</v>
      </c>
      <c r="U93" s="239">
        <v>2</v>
      </c>
      <c r="V93" s="239">
        <v>12</v>
      </c>
      <c r="W93" s="239">
        <v>10</v>
      </c>
      <c r="X93" s="239">
        <v>10</v>
      </c>
      <c r="Y93" s="239">
        <v>1</v>
      </c>
      <c r="Z93" s="239">
        <v>1</v>
      </c>
      <c r="AB93" s="239">
        <v>1</v>
      </c>
      <c r="AC93" s="239">
        <v>98</v>
      </c>
      <c r="AD93" s="239" t="s">
        <v>2821</v>
      </c>
      <c r="AF93" s="239" t="s">
        <v>4289</v>
      </c>
      <c r="AG93" s="239">
        <v>7</v>
      </c>
      <c r="AH93" s="239">
        <v>2</v>
      </c>
      <c r="AI93" s="239">
        <v>2</v>
      </c>
      <c r="AJ93" s="239">
        <v>3</v>
      </c>
      <c r="AK93" s="239">
        <v>21</v>
      </c>
      <c r="AL93" s="239">
        <v>27</v>
      </c>
      <c r="AM93" s="239" t="s">
        <v>384</v>
      </c>
      <c r="AN93" s="239">
        <v>5</v>
      </c>
      <c r="AO93" s="239">
        <v>74</v>
      </c>
      <c r="AS93" s="239">
        <v>15</v>
      </c>
      <c r="AT93" s="239">
        <v>20</v>
      </c>
      <c r="AU93" s="239">
        <v>55</v>
      </c>
      <c r="AV93" s="239">
        <v>11</v>
      </c>
      <c r="AW93" s="239">
        <v>21</v>
      </c>
      <c r="AX93" s="239">
        <v>2</v>
      </c>
      <c r="AY93" s="239">
        <v>3</v>
      </c>
      <c r="AZ93" s="239">
        <v>3</v>
      </c>
      <c r="BA93" s="239">
        <v>34</v>
      </c>
      <c r="BB93" s="239">
        <v>60</v>
      </c>
      <c r="BC93" s="239" t="s">
        <v>384</v>
      </c>
      <c r="BD93" s="239">
        <v>5</v>
      </c>
      <c r="BE93" s="239">
        <v>1</v>
      </c>
      <c r="BI93" s="239">
        <v>15</v>
      </c>
      <c r="BJ93" s="239">
        <v>20</v>
      </c>
      <c r="BK93" s="239">
        <v>55</v>
      </c>
      <c r="BL93" s="239">
        <v>11</v>
      </c>
      <c r="BM93" s="239">
        <v>21</v>
      </c>
      <c r="CT93" s="239">
        <v>436088.50341469998</v>
      </c>
      <c r="CU93" s="239">
        <v>4964960.4831561903</v>
      </c>
      <c r="CV93" s="239">
        <v>44.835191250000001</v>
      </c>
      <c r="CW93" s="239">
        <v>-93.808587309999993</v>
      </c>
      <c r="CX93" s="239" t="s">
        <v>379</v>
      </c>
      <c r="CY93" s="239" t="s">
        <v>4527</v>
      </c>
    </row>
    <row r="94" spans="1:103" hidden="1" x14ac:dyDescent="0.25">
      <c r="A94" s="239">
        <v>319228</v>
      </c>
      <c r="B94" s="239">
        <v>3</v>
      </c>
      <c r="C94" s="239">
        <v>5</v>
      </c>
      <c r="D94" s="239">
        <v>31.018999999999998</v>
      </c>
      <c r="E94" s="239">
        <v>10</v>
      </c>
      <c r="F94" s="239" t="s">
        <v>1155</v>
      </c>
      <c r="H94" s="239" t="s">
        <v>374</v>
      </c>
      <c r="I94" s="239">
        <v>25</v>
      </c>
      <c r="K94" s="239">
        <v>16001050</v>
      </c>
      <c r="M94" s="239">
        <v>1</v>
      </c>
      <c r="N94" s="239">
        <v>11</v>
      </c>
      <c r="O94" s="239">
        <v>2016</v>
      </c>
      <c r="P94" s="239" t="s">
        <v>381</v>
      </c>
      <c r="Q94" s="239">
        <v>17</v>
      </c>
      <c r="R94" s="239">
        <v>98</v>
      </c>
      <c r="S94" s="239">
        <v>4</v>
      </c>
      <c r="T94" s="239">
        <v>0</v>
      </c>
      <c r="U94" s="239">
        <v>2</v>
      </c>
      <c r="V94" s="239">
        <v>13</v>
      </c>
      <c r="W94" s="239">
        <v>10</v>
      </c>
      <c r="X94" s="239">
        <v>3</v>
      </c>
      <c r="Y94" s="239">
        <v>4</v>
      </c>
      <c r="Z94" s="239">
        <v>4</v>
      </c>
      <c r="AB94" s="239">
        <v>3</v>
      </c>
      <c r="AC94" s="239">
        <v>98</v>
      </c>
      <c r="AD94" s="239" t="s">
        <v>2821</v>
      </c>
      <c r="AE94" s="239" t="s">
        <v>4528</v>
      </c>
      <c r="AF94" s="239" t="s">
        <v>4289</v>
      </c>
      <c r="AG94" s="239">
        <v>8</v>
      </c>
      <c r="AH94" s="239">
        <v>2</v>
      </c>
      <c r="AI94" s="239">
        <v>4</v>
      </c>
      <c r="AJ94" s="239">
        <v>3</v>
      </c>
      <c r="AK94" s="239">
        <v>21</v>
      </c>
      <c r="AL94" s="239">
        <v>18</v>
      </c>
      <c r="AM94" s="239" t="s">
        <v>384</v>
      </c>
      <c r="AN94" s="239">
        <v>5</v>
      </c>
      <c r="AO94" s="239">
        <v>99</v>
      </c>
      <c r="AS94" s="239">
        <v>12</v>
      </c>
      <c r="AT94" s="239">
        <v>20</v>
      </c>
      <c r="AU94" s="239">
        <v>55</v>
      </c>
      <c r="AV94" s="239">
        <v>11</v>
      </c>
      <c r="AW94" s="239">
        <v>21</v>
      </c>
      <c r="AX94" s="239">
        <v>2</v>
      </c>
      <c r="AY94" s="239">
        <v>2</v>
      </c>
      <c r="AZ94" s="239">
        <v>4</v>
      </c>
      <c r="BA94" s="239">
        <v>21</v>
      </c>
      <c r="BB94" s="239">
        <v>42</v>
      </c>
      <c r="BC94" s="239" t="s">
        <v>374</v>
      </c>
      <c r="BD94" s="239">
        <v>5</v>
      </c>
      <c r="BE94" s="239">
        <v>1</v>
      </c>
      <c r="BI94" s="239">
        <v>12</v>
      </c>
      <c r="BJ94" s="239">
        <v>20</v>
      </c>
      <c r="BK94" s="239">
        <v>55</v>
      </c>
      <c r="BL94" s="239">
        <v>11</v>
      </c>
      <c r="BM94" s="239">
        <v>21</v>
      </c>
      <c r="CT94" s="239">
        <v>436089.810359233</v>
      </c>
      <c r="CU94" s="239">
        <v>4964961.1524343798</v>
      </c>
      <c r="CV94" s="239">
        <v>44.835197389999998</v>
      </c>
      <c r="CW94" s="239">
        <v>-93.808570860000003</v>
      </c>
      <c r="CX94" s="239" t="s">
        <v>379</v>
      </c>
      <c r="CY94" s="239" t="s">
        <v>4529</v>
      </c>
    </row>
    <row r="95" spans="1:103" hidden="1" x14ac:dyDescent="0.25">
      <c r="A95" s="239">
        <v>499167</v>
      </c>
      <c r="B95" s="239">
        <v>3</v>
      </c>
      <c r="C95" s="239">
        <v>5</v>
      </c>
      <c r="D95" s="239">
        <v>31.018999999999998</v>
      </c>
      <c r="E95" s="239">
        <v>10</v>
      </c>
      <c r="F95" s="239" t="s">
        <v>1155</v>
      </c>
      <c r="H95" s="239" t="s">
        <v>374</v>
      </c>
      <c r="I95" s="239">
        <v>25</v>
      </c>
      <c r="K95" s="239">
        <v>17509878</v>
      </c>
      <c r="M95" s="239">
        <v>9</v>
      </c>
      <c r="N95" s="239">
        <v>5</v>
      </c>
      <c r="O95" s="239">
        <v>2017</v>
      </c>
      <c r="P95" s="239" t="s">
        <v>391</v>
      </c>
      <c r="Q95" s="239">
        <v>16</v>
      </c>
      <c r="R95" s="239" t="s">
        <v>376</v>
      </c>
      <c r="S95" s="239">
        <v>3</v>
      </c>
      <c r="T95" s="239">
        <v>0</v>
      </c>
      <c r="U95" s="239">
        <v>2</v>
      </c>
      <c r="V95" s="239">
        <v>5</v>
      </c>
      <c r="W95" s="239">
        <v>10</v>
      </c>
      <c r="X95" s="239">
        <v>3</v>
      </c>
      <c r="Y95" s="239">
        <v>1</v>
      </c>
      <c r="Z95" s="239">
        <v>1</v>
      </c>
      <c r="AB95" s="239">
        <v>1</v>
      </c>
      <c r="AC95" s="239">
        <v>98</v>
      </c>
      <c r="AD95" s="239" t="s">
        <v>2821</v>
      </c>
      <c r="AF95" s="239" t="s">
        <v>4289</v>
      </c>
      <c r="AG95" s="239">
        <v>9</v>
      </c>
      <c r="AH95" s="239">
        <v>2</v>
      </c>
      <c r="AI95" s="239">
        <v>2</v>
      </c>
      <c r="AJ95" s="239">
        <v>4</v>
      </c>
      <c r="AK95" s="239">
        <v>21</v>
      </c>
      <c r="AL95" s="239">
        <v>47</v>
      </c>
      <c r="AM95" s="239" t="s">
        <v>374</v>
      </c>
      <c r="AN95" s="239">
        <v>5</v>
      </c>
      <c r="AO95" s="239">
        <v>1</v>
      </c>
      <c r="AS95" s="239">
        <v>14</v>
      </c>
      <c r="AT95" s="239">
        <v>20</v>
      </c>
      <c r="AU95" s="239">
        <v>50</v>
      </c>
      <c r="AV95" s="239">
        <v>11</v>
      </c>
      <c r="AW95" s="239">
        <v>21</v>
      </c>
      <c r="AX95" s="239">
        <v>2</v>
      </c>
      <c r="AY95" s="239">
        <v>4</v>
      </c>
      <c r="AZ95" s="239">
        <v>3</v>
      </c>
      <c r="BA95" s="239">
        <v>24</v>
      </c>
      <c r="BB95" s="239">
        <v>16</v>
      </c>
      <c r="BC95" s="239" t="s">
        <v>384</v>
      </c>
      <c r="BD95" s="239">
        <v>5</v>
      </c>
      <c r="BE95" s="239">
        <v>2</v>
      </c>
      <c r="BI95" s="239">
        <v>14</v>
      </c>
      <c r="BJ95" s="239">
        <v>20</v>
      </c>
      <c r="BK95" s="239">
        <v>50</v>
      </c>
      <c r="BL95" s="239">
        <v>11</v>
      </c>
      <c r="BM95" s="239">
        <v>21</v>
      </c>
      <c r="CT95" s="239">
        <v>436089.24731182901</v>
      </c>
      <c r="CU95" s="239">
        <v>4964961.4003894702</v>
      </c>
      <c r="CV95" s="239">
        <v>44.835199580000001</v>
      </c>
      <c r="CW95" s="239">
        <v>-93.808578010000005</v>
      </c>
      <c r="CX95" s="239" t="s">
        <v>379</v>
      </c>
      <c r="CY95" s="239" t="s">
        <v>4530</v>
      </c>
    </row>
    <row r="96" spans="1:103" x14ac:dyDescent="0.25">
      <c r="A96" s="239">
        <v>665735</v>
      </c>
      <c r="B96" s="239">
        <v>3</v>
      </c>
      <c r="C96" s="239">
        <v>5</v>
      </c>
      <c r="D96" s="239">
        <v>31.071000000000002</v>
      </c>
      <c r="E96" s="239">
        <v>10</v>
      </c>
      <c r="F96" s="239" t="s">
        <v>1155</v>
      </c>
      <c r="H96" s="239" t="s">
        <v>374</v>
      </c>
      <c r="I96" s="239">
        <v>25</v>
      </c>
      <c r="K96" s="239">
        <v>18514380</v>
      </c>
      <c r="M96" s="239">
        <v>12</v>
      </c>
      <c r="N96" s="239">
        <v>4</v>
      </c>
      <c r="O96" s="239">
        <v>2018</v>
      </c>
      <c r="P96" s="239" t="s">
        <v>391</v>
      </c>
      <c r="Q96" s="239">
        <v>16</v>
      </c>
      <c r="S96" s="239">
        <v>5</v>
      </c>
      <c r="T96" s="239">
        <v>0</v>
      </c>
      <c r="U96" s="239">
        <v>2</v>
      </c>
      <c r="V96" s="239">
        <v>5</v>
      </c>
      <c r="W96" s="239">
        <v>10</v>
      </c>
      <c r="X96" s="239">
        <v>3</v>
      </c>
      <c r="Y96" s="239">
        <v>4</v>
      </c>
      <c r="Z96" s="239">
        <v>2</v>
      </c>
      <c r="AB96" s="239">
        <v>1</v>
      </c>
      <c r="AC96" s="239">
        <v>98</v>
      </c>
      <c r="AD96" s="239" t="s">
        <v>4424</v>
      </c>
      <c r="AF96" s="239" t="s">
        <v>4519</v>
      </c>
      <c r="AG96" s="239">
        <v>10</v>
      </c>
      <c r="AH96" s="239">
        <v>2</v>
      </c>
      <c r="AI96" s="239">
        <v>2</v>
      </c>
      <c r="AJ96" s="239">
        <v>4</v>
      </c>
      <c r="AK96" s="239">
        <v>25</v>
      </c>
      <c r="AL96" s="239">
        <v>75</v>
      </c>
      <c r="AM96" s="239" t="s">
        <v>384</v>
      </c>
      <c r="AN96" s="239">
        <v>5</v>
      </c>
      <c r="AO96" s="239">
        <v>10</v>
      </c>
      <c r="AS96" s="239">
        <v>14</v>
      </c>
      <c r="AT96" s="239">
        <v>20</v>
      </c>
      <c r="AU96" s="239">
        <v>50</v>
      </c>
      <c r="AV96" s="239">
        <v>11</v>
      </c>
      <c r="AW96" s="239">
        <v>21</v>
      </c>
      <c r="AX96" s="239">
        <v>2</v>
      </c>
      <c r="AY96" s="239">
        <v>4</v>
      </c>
      <c r="AZ96" s="239">
        <v>4</v>
      </c>
      <c r="BA96" s="239">
        <v>21</v>
      </c>
      <c r="BB96" s="239">
        <v>50</v>
      </c>
      <c r="BC96" s="239" t="s">
        <v>374</v>
      </c>
      <c r="BD96" s="239">
        <v>5</v>
      </c>
      <c r="BE96" s="239">
        <v>1</v>
      </c>
      <c r="BI96" s="239">
        <v>14</v>
      </c>
      <c r="BJ96" s="239">
        <v>20</v>
      </c>
      <c r="BK96" s="239">
        <v>50</v>
      </c>
      <c r="BL96" s="239">
        <v>11</v>
      </c>
      <c r="BM96" s="239">
        <v>21</v>
      </c>
      <c r="CT96" s="239">
        <v>435996.11379222898</v>
      </c>
      <c r="CU96" s="239">
        <v>4964927.5336550698</v>
      </c>
      <c r="CV96" s="239">
        <v>44.83488638</v>
      </c>
      <c r="CW96" s="239">
        <v>-93.809751919999997</v>
      </c>
      <c r="CX96" s="239" t="s">
        <v>379</v>
      </c>
      <c r="CY96" s="239" t="s">
        <v>4531</v>
      </c>
    </row>
    <row r="97" spans="1:103" x14ac:dyDescent="0.25">
      <c r="A97" s="239">
        <v>756276</v>
      </c>
      <c r="B97" s="239">
        <v>3</v>
      </c>
      <c r="C97" s="239">
        <v>5</v>
      </c>
      <c r="D97" s="239">
        <v>31.081</v>
      </c>
      <c r="E97" s="239">
        <v>10</v>
      </c>
      <c r="F97" s="239" t="s">
        <v>1155</v>
      </c>
      <c r="H97" s="239" t="s">
        <v>374</v>
      </c>
      <c r="I97" s="239">
        <v>25</v>
      </c>
      <c r="K97" s="239">
        <v>19031679</v>
      </c>
      <c r="M97" s="239">
        <v>10</v>
      </c>
      <c r="N97" s="239">
        <v>22</v>
      </c>
      <c r="O97" s="239">
        <v>2019</v>
      </c>
      <c r="P97" s="239" t="s">
        <v>391</v>
      </c>
      <c r="Q97" s="239">
        <v>7</v>
      </c>
      <c r="R97" s="239" t="s">
        <v>393</v>
      </c>
      <c r="S97" s="239">
        <v>5</v>
      </c>
      <c r="T97" s="239">
        <v>0</v>
      </c>
      <c r="U97" s="239">
        <v>2</v>
      </c>
      <c r="V97" s="239">
        <v>12</v>
      </c>
      <c r="W97" s="239">
        <v>10</v>
      </c>
      <c r="X97" s="239">
        <v>3</v>
      </c>
      <c r="Y97" s="239">
        <v>4</v>
      </c>
      <c r="Z97" s="239">
        <v>2</v>
      </c>
      <c r="AA97" s="239">
        <v>3</v>
      </c>
      <c r="AB97" s="239">
        <v>2</v>
      </c>
      <c r="AC97" s="239">
        <v>98</v>
      </c>
      <c r="AD97" s="239" t="s">
        <v>4424</v>
      </c>
      <c r="AF97" s="239" t="s">
        <v>4289</v>
      </c>
      <c r="AG97" s="239">
        <v>7</v>
      </c>
      <c r="AH97" s="239">
        <v>2</v>
      </c>
      <c r="AI97" s="239">
        <v>5</v>
      </c>
      <c r="AJ97" s="239">
        <v>3</v>
      </c>
      <c r="AK97" s="239">
        <v>21</v>
      </c>
      <c r="AL97" s="239">
        <v>28</v>
      </c>
      <c r="AM97" s="239" t="s">
        <v>384</v>
      </c>
      <c r="AN97" s="239">
        <v>5</v>
      </c>
      <c r="AO97" s="239">
        <v>1</v>
      </c>
      <c r="AS97" s="239">
        <v>15</v>
      </c>
      <c r="AT97" s="239">
        <v>20</v>
      </c>
      <c r="AU97" s="239">
        <v>55</v>
      </c>
      <c r="AV97" s="239">
        <v>11</v>
      </c>
      <c r="AW97" s="239">
        <v>21</v>
      </c>
      <c r="AX97" s="239">
        <v>2</v>
      </c>
      <c r="AY97" s="239">
        <v>4</v>
      </c>
      <c r="AZ97" s="239">
        <v>3</v>
      </c>
      <c r="BA97" s="239">
        <v>34</v>
      </c>
      <c r="BB97" s="239">
        <v>36</v>
      </c>
      <c r="BC97" s="239" t="s">
        <v>384</v>
      </c>
      <c r="BD97" s="239">
        <v>5</v>
      </c>
      <c r="BE97" s="239">
        <v>1</v>
      </c>
      <c r="BI97" s="239">
        <v>15</v>
      </c>
      <c r="BJ97" s="239">
        <v>20</v>
      </c>
      <c r="BK97" s="239">
        <v>55</v>
      </c>
      <c r="BL97" s="239">
        <v>11</v>
      </c>
      <c r="BM97" s="239">
        <v>21</v>
      </c>
      <c r="CT97" s="239">
        <v>436026.50193463702</v>
      </c>
      <c r="CU97" s="239">
        <v>4964915.28660437</v>
      </c>
      <c r="CV97" s="239">
        <v>44.834778870000001</v>
      </c>
      <c r="CW97" s="239">
        <v>-93.809365959999994</v>
      </c>
      <c r="CX97" s="239" t="s">
        <v>379</v>
      </c>
      <c r="CY97" s="239" t="s">
        <v>4532</v>
      </c>
    </row>
    <row r="98" spans="1:103" x14ac:dyDescent="0.25">
      <c r="A98" s="239">
        <v>660387</v>
      </c>
      <c r="B98" s="239">
        <v>3</v>
      </c>
      <c r="C98" s="239">
        <v>5</v>
      </c>
      <c r="D98" s="239">
        <v>31.109000000000002</v>
      </c>
      <c r="E98" s="239">
        <v>10</v>
      </c>
      <c r="F98" s="239" t="s">
        <v>1155</v>
      </c>
      <c r="H98" s="239" t="s">
        <v>374</v>
      </c>
      <c r="I98" s="239">
        <v>25</v>
      </c>
      <c r="K98" s="239">
        <v>18513541</v>
      </c>
      <c r="M98" s="239">
        <v>11</v>
      </c>
      <c r="N98" s="239">
        <v>14</v>
      </c>
      <c r="O98" s="239">
        <v>2018</v>
      </c>
      <c r="P98" s="239" t="s">
        <v>375</v>
      </c>
      <c r="Q98" s="239">
        <v>15</v>
      </c>
      <c r="S98" s="239">
        <v>5</v>
      </c>
      <c r="T98" s="239">
        <v>0</v>
      </c>
      <c r="U98" s="239">
        <v>6</v>
      </c>
      <c r="V98" s="239">
        <v>12</v>
      </c>
      <c r="W98" s="239">
        <v>10</v>
      </c>
      <c r="X98" s="239">
        <v>2</v>
      </c>
      <c r="Y98" s="239">
        <v>1</v>
      </c>
      <c r="Z98" s="239">
        <v>1</v>
      </c>
      <c r="AB98" s="239">
        <v>1</v>
      </c>
      <c r="AC98" s="239">
        <v>98</v>
      </c>
      <c r="AD98" s="239" t="s">
        <v>2821</v>
      </c>
      <c r="AF98" s="239" t="s">
        <v>4289</v>
      </c>
      <c r="AG98" s="239">
        <v>7</v>
      </c>
      <c r="AH98" s="239">
        <v>2</v>
      </c>
      <c r="AI98" s="239">
        <v>4</v>
      </c>
      <c r="AJ98" s="239">
        <v>3</v>
      </c>
      <c r="AK98" s="239">
        <v>21</v>
      </c>
      <c r="AL98" s="239">
        <v>16</v>
      </c>
      <c r="AM98" s="239" t="s">
        <v>384</v>
      </c>
      <c r="AN98" s="239">
        <v>5</v>
      </c>
      <c r="AO98" s="239">
        <v>4</v>
      </c>
      <c r="AS98" s="239">
        <v>13</v>
      </c>
      <c r="AT98" s="239">
        <v>9</v>
      </c>
      <c r="AU98" s="239">
        <v>55</v>
      </c>
      <c r="AV98" s="239">
        <v>11</v>
      </c>
      <c r="AW98" s="239">
        <v>24</v>
      </c>
      <c r="AX98" s="239">
        <v>2</v>
      </c>
      <c r="AY98" s="239">
        <v>4</v>
      </c>
      <c r="AZ98" s="239">
        <v>3</v>
      </c>
      <c r="BA98" s="239">
        <v>21</v>
      </c>
      <c r="BB98" s="239">
        <v>16</v>
      </c>
      <c r="BC98" s="239" t="s">
        <v>384</v>
      </c>
      <c r="BD98" s="239">
        <v>5</v>
      </c>
      <c r="BE98" s="239">
        <v>4</v>
      </c>
      <c r="BI98" s="239">
        <v>13</v>
      </c>
      <c r="BJ98" s="239">
        <v>9</v>
      </c>
      <c r="BK98" s="239">
        <v>55</v>
      </c>
      <c r="BL98" s="239">
        <v>11</v>
      </c>
      <c r="BM98" s="239">
        <v>24</v>
      </c>
      <c r="BN98" s="239">
        <v>2</v>
      </c>
      <c r="BO98" s="239">
        <v>2</v>
      </c>
      <c r="BP98" s="239">
        <v>3</v>
      </c>
      <c r="BQ98" s="239">
        <v>21</v>
      </c>
      <c r="BR98" s="239">
        <v>17</v>
      </c>
      <c r="BS98" s="239" t="s">
        <v>374</v>
      </c>
      <c r="BT98" s="239">
        <v>5</v>
      </c>
      <c r="BU98" s="239">
        <v>4</v>
      </c>
      <c r="BY98" s="239">
        <v>13</v>
      </c>
      <c r="BZ98" s="239">
        <v>9</v>
      </c>
      <c r="CA98" s="239">
        <v>55</v>
      </c>
      <c r="CB98" s="239">
        <v>11</v>
      </c>
      <c r="CC98" s="239">
        <v>24</v>
      </c>
      <c r="CD98" s="239">
        <v>2</v>
      </c>
      <c r="CE98" s="239">
        <v>4</v>
      </c>
      <c r="CF98" s="239">
        <v>3</v>
      </c>
      <c r="CG98" s="239">
        <v>21</v>
      </c>
      <c r="CH98" s="239">
        <v>17</v>
      </c>
      <c r="CI98" s="239" t="s">
        <v>384</v>
      </c>
      <c r="CJ98" s="239">
        <v>5</v>
      </c>
      <c r="CK98" s="239">
        <v>4</v>
      </c>
      <c r="CO98" s="239">
        <v>13</v>
      </c>
      <c r="CP98" s="239">
        <v>9</v>
      </c>
      <c r="CQ98" s="239">
        <v>55</v>
      </c>
      <c r="CR98" s="239">
        <v>11</v>
      </c>
      <c r="CS98" s="239">
        <v>24</v>
      </c>
      <c r="CT98" s="239">
        <v>436063.84726102802</v>
      </c>
      <c r="CU98" s="239">
        <v>4964961.4003894702</v>
      </c>
      <c r="CV98" s="239">
        <v>44.835197299999997</v>
      </c>
      <c r="CW98" s="239">
        <v>-93.808899339999996</v>
      </c>
      <c r="CX98" s="239" t="s">
        <v>379</v>
      </c>
      <c r="CY98" s="239" t="s">
        <v>4533</v>
      </c>
    </row>
    <row r="99" spans="1:103" hidden="1" x14ac:dyDescent="0.25">
      <c r="A99" s="239">
        <v>10855050</v>
      </c>
      <c r="B99" s="239">
        <v>3</v>
      </c>
      <c r="C99" s="239">
        <v>5</v>
      </c>
      <c r="D99" s="239">
        <v>31.12</v>
      </c>
      <c r="E99" s="239">
        <v>10</v>
      </c>
      <c r="F99" s="239" t="s">
        <v>1155</v>
      </c>
      <c r="H99" s="239" t="s">
        <v>374</v>
      </c>
      <c r="I99" s="239">
        <v>25</v>
      </c>
      <c r="K99" s="239">
        <v>13033282</v>
      </c>
      <c r="L99" s="239">
        <v>133080117</v>
      </c>
      <c r="M99" s="239">
        <v>11</v>
      </c>
      <c r="N99" s="239">
        <v>4</v>
      </c>
      <c r="O99" s="239">
        <v>2013</v>
      </c>
      <c r="P99" s="239" t="s">
        <v>381</v>
      </c>
      <c r="Q99" s="239">
        <v>16</v>
      </c>
      <c r="S99" s="239">
        <v>4</v>
      </c>
      <c r="T99" s="239">
        <v>0</v>
      </c>
      <c r="U99" s="239">
        <v>2</v>
      </c>
      <c r="V99" s="239">
        <v>1</v>
      </c>
      <c r="W99" s="239">
        <v>10</v>
      </c>
      <c r="X99" s="239">
        <v>3</v>
      </c>
      <c r="Y99" s="239">
        <v>3</v>
      </c>
      <c r="Z99" s="239">
        <v>1</v>
      </c>
      <c r="AB99" s="239">
        <v>1</v>
      </c>
      <c r="AC99" s="239">
        <v>98</v>
      </c>
      <c r="AD99" s="239">
        <v>5</v>
      </c>
      <c r="AE99" s="239" t="s">
        <v>4508</v>
      </c>
      <c r="AF99" s="239" t="s">
        <v>4289</v>
      </c>
      <c r="AG99" s="239">
        <v>7</v>
      </c>
      <c r="AH99" s="239">
        <v>2</v>
      </c>
      <c r="AI99" s="239">
        <v>4</v>
      </c>
      <c r="AJ99" s="239">
        <v>4</v>
      </c>
      <c r="AK99" s="239">
        <v>21</v>
      </c>
      <c r="AL99" s="239">
        <v>47</v>
      </c>
      <c r="AM99" s="239" t="s">
        <v>374</v>
      </c>
      <c r="AN99" s="239">
        <v>5</v>
      </c>
      <c r="AO99" s="239">
        <v>1</v>
      </c>
      <c r="AS99" s="239">
        <v>7</v>
      </c>
      <c r="AT99" s="239">
        <v>20</v>
      </c>
      <c r="AU99" s="239">
        <v>55</v>
      </c>
      <c r="AV99" s="239">
        <v>11</v>
      </c>
      <c r="AW99" s="239">
        <v>21</v>
      </c>
      <c r="AX99" s="239">
        <v>2</v>
      </c>
      <c r="AY99" s="239">
        <v>3</v>
      </c>
      <c r="AZ99" s="239">
        <v>4</v>
      </c>
      <c r="BA99" s="239">
        <v>21</v>
      </c>
      <c r="BB99" s="239">
        <v>26</v>
      </c>
      <c r="BC99" s="239" t="s">
        <v>374</v>
      </c>
      <c r="BD99" s="239">
        <v>5</v>
      </c>
      <c r="BE99" s="239">
        <v>5</v>
      </c>
      <c r="BI99" s="239">
        <v>7</v>
      </c>
      <c r="BJ99" s="239">
        <v>20</v>
      </c>
      <c r="BK99" s="239">
        <v>55</v>
      </c>
      <c r="BL99" s="239">
        <v>11</v>
      </c>
      <c r="BM99" s="239">
        <v>21</v>
      </c>
      <c r="CT99" s="239">
        <v>436086</v>
      </c>
      <c r="CU99" s="239">
        <v>4964959</v>
      </c>
      <c r="CV99" s="239">
        <v>44.8351799</v>
      </c>
      <c r="CW99" s="239">
        <v>-93.808623999999995</v>
      </c>
      <c r="CX99" s="239" t="s">
        <v>379</v>
      </c>
      <c r="CY99" s="239" t="s">
        <v>4534</v>
      </c>
    </row>
    <row r="100" spans="1:103" x14ac:dyDescent="0.25">
      <c r="A100" s="239">
        <v>11018799</v>
      </c>
      <c r="B100" s="239">
        <v>3</v>
      </c>
      <c r="C100" s="239">
        <v>5</v>
      </c>
      <c r="D100" s="239">
        <v>31.12</v>
      </c>
      <c r="E100" s="239">
        <v>10</v>
      </c>
      <c r="F100" s="239" t="s">
        <v>1155</v>
      </c>
      <c r="H100" s="239" t="s">
        <v>374</v>
      </c>
      <c r="I100" s="239">
        <v>25</v>
      </c>
      <c r="K100" s="239">
        <v>15011791</v>
      </c>
      <c r="L100" s="239">
        <v>151070148</v>
      </c>
      <c r="M100" s="239">
        <v>4</v>
      </c>
      <c r="N100" s="239">
        <v>17</v>
      </c>
      <c r="O100" s="239">
        <v>2015</v>
      </c>
      <c r="P100" s="239" t="s">
        <v>383</v>
      </c>
      <c r="Q100" s="239">
        <v>14</v>
      </c>
      <c r="R100" s="239" t="s">
        <v>393</v>
      </c>
      <c r="S100" s="239">
        <v>5</v>
      </c>
      <c r="T100" s="239">
        <v>0</v>
      </c>
      <c r="U100" s="239">
        <v>2</v>
      </c>
      <c r="V100" s="239">
        <v>1</v>
      </c>
      <c r="W100" s="239">
        <v>10</v>
      </c>
      <c r="X100" s="239">
        <v>2</v>
      </c>
      <c r="Y100" s="239">
        <v>1</v>
      </c>
      <c r="Z100" s="239">
        <v>1</v>
      </c>
      <c r="AB100" s="239">
        <v>1</v>
      </c>
      <c r="AC100" s="239">
        <v>98</v>
      </c>
      <c r="AD100" s="239" t="s">
        <v>4535</v>
      </c>
      <c r="AE100" s="239" t="s">
        <v>4536</v>
      </c>
      <c r="AF100" s="239" t="s">
        <v>4289</v>
      </c>
      <c r="AG100" s="239">
        <v>7</v>
      </c>
      <c r="AH100" s="239">
        <v>2</v>
      </c>
      <c r="AI100" s="239">
        <v>4</v>
      </c>
      <c r="AJ100" s="239">
        <v>3</v>
      </c>
      <c r="AK100" s="239">
        <v>21</v>
      </c>
      <c r="AL100" s="239">
        <v>45</v>
      </c>
      <c r="AM100" s="239" t="s">
        <v>384</v>
      </c>
      <c r="AN100" s="239">
        <v>5</v>
      </c>
      <c r="AO100" s="239">
        <v>1</v>
      </c>
      <c r="AS100" s="239">
        <v>7</v>
      </c>
      <c r="AT100" s="239">
        <v>98</v>
      </c>
      <c r="AU100" s="239">
        <v>55</v>
      </c>
      <c r="AV100" s="239">
        <v>11</v>
      </c>
      <c r="AW100" s="239">
        <v>21</v>
      </c>
      <c r="AX100" s="239">
        <v>2</v>
      </c>
      <c r="AY100" s="239">
        <v>3</v>
      </c>
      <c r="AZ100" s="239">
        <v>3</v>
      </c>
      <c r="BA100" s="239">
        <v>21</v>
      </c>
      <c r="BB100" s="239">
        <v>21</v>
      </c>
      <c r="BC100" s="239" t="s">
        <v>374</v>
      </c>
      <c r="BD100" s="239">
        <v>5</v>
      </c>
      <c r="BE100" s="239">
        <v>15</v>
      </c>
      <c r="BI100" s="239">
        <v>7</v>
      </c>
      <c r="BJ100" s="239">
        <v>98</v>
      </c>
      <c r="BK100" s="239">
        <v>55</v>
      </c>
      <c r="BL100" s="239">
        <v>11</v>
      </c>
      <c r="BM100" s="239">
        <v>21</v>
      </c>
      <c r="CT100" s="239">
        <v>436086</v>
      </c>
      <c r="CU100" s="239">
        <v>4964959</v>
      </c>
      <c r="CV100" s="239">
        <v>44.8351799</v>
      </c>
      <c r="CW100" s="239">
        <v>-93.808623999999995</v>
      </c>
      <c r="CX100" s="239" t="s">
        <v>379</v>
      </c>
      <c r="CY100" s="239" t="s">
        <v>4537</v>
      </c>
    </row>
    <row r="101" spans="1:103" x14ac:dyDescent="0.25">
      <c r="A101" s="239">
        <v>650881</v>
      </c>
      <c r="B101" s="239">
        <v>3</v>
      </c>
      <c r="C101" s="239">
        <v>5</v>
      </c>
      <c r="D101" s="239">
        <v>31.123999999999999</v>
      </c>
      <c r="E101" s="239">
        <v>10</v>
      </c>
      <c r="F101" s="239" t="s">
        <v>1155</v>
      </c>
      <c r="H101" s="239" t="s">
        <v>374</v>
      </c>
      <c r="I101" s="239">
        <v>25</v>
      </c>
      <c r="K101" s="239">
        <v>18031885</v>
      </c>
      <c r="M101" s="239">
        <v>10</v>
      </c>
      <c r="N101" s="239">
        <v>10</v>
      </c>
      <c r="O101" s="239">
        <v>2018</v>
      </c>
      <c r="P101" s="239" t="s">
        <v>375</v>
      </c>
      <c r="Q101" s="239">
        <v>10</v>
      </c>
      <c r="R101" s="239" t="s">
        <v>376</v>
      </c>
      <c r="S101" s="239">
        <v>5</v>
      </c>
      <c r="T101" s="239">
        <v>0</v>
      </c>
      <c r="U101" s="239">
        <v>1</v>
      </c>
      <c r="W101" s="239">
        <v>32</v>
      </c>
      <c r="X101" s="239">
        <v>3</v>
      </c>
      <c r="Y101" s="239">
        <v>1</v>
      </c>
      <c r="Z101" s="239">
        <v>3</v>
      </c>
      <c r="AA101" s="239">
        <v>2</v>
      </c>
      <c r="AB101" s="239">
        <v>2</v>
      </c>
      <c r="AC101" s="239">
        <v>98</v>
      </c>
      <c r="AD101" s="239" t="s">
        <v>2821</v>
      </c>
      <c r="AE101" s="239" t="s">
        <v>4528</v>
      </c>
      <c r="AF101" s="239" t="s">
        <v>4289</v>
      </c>
      <c r="AG101" s="239">
        <v>3</v>
      </c>
      <c r="AH101" s="239">
        <v>2</v>
      </c>
      <c r="AI101" s="239">
        <v>3</v>
      </c>
      <c r="AJ101" s="239">
        <v>4</v>
      </c>
      <c r="AK101" s="239">
        <v>21</v>
      </c>
      <c r="AL101" s="239">
        <v>18</v>
      </c>
      <c r="AM101" s="239" t="s">
        <v>374</v>
      </c>
      <c r="AN101" s="239">
        <v>5</v>
      </c>
      <c r="AO101" s="239">
        <v>90</v>
      </c>
      <c r="AS101" s="239">
        <v>14</v>
      </c>
      <c r="AT101" s="239">
        <v>20</v>
      </c>
      <c r="AU101" s="239">
        <v>55</v>
      </c>
      <c r="AV101" s="239">
        <v>11</v>
      </c>
      <c r="AW101" s="239">
        <v>21</v>
      </c>
      <c r="CT101" s="239">
        <v>436087.75209880603</v>
      </c>
      <c r="CU101" s="239">
        <v>4964966.7473708997</v>
      </c>
      <c r="CV101" s="239">
        <v>44.83524757</v>
      </c>
      <c r="CW101" s="239">
        <v>-93.808597599999999</v>
      </c>
      <c r="CX101" s="239" t="s">
        <v>379</v>
      </c>
      <c r="CY101" s="239" t="s">
        <v>4538</v>
      </c>
    </row>
    <row r="102" spans="1:103" hidden="1" x14ac:dyDescent="0.25">
      <c r="A102" s="239">
        <v>10697391</v>
      </c>
      <c r="B102" s="239">
        <v>3</v>
      </c>
      <c r="C102" s="239">
        <v>5</v>
      </c>
      <c r="D102" s="239">
        <v>31.123999999999999</v>
      </c>
      <c r="E102" s="239">
        <v>10</v>
      </c>
      <c r="F102" s="239" t="s">
        <v>1155</v>
      </c>
      <c r="H102" s="239" t="s">
        <v>374</v>
      </c>
      <c r="I102" s="239">
        <v>25</v>
      </c>
      <c r="K102" s="239">
        <v>11002819</v>
      </c>
      <c r="L102" s="239">
        <v>110280343</v>
      </c>
      <c r="M102" s="239">
        <v>1</v>
      </c>
      <c r="N102" s="239">
        <v>28</v>
      </c>
      <c r="O102" s="239">
        <v>2011</v>
      </c>
      <c r="P102" s="239" t="s">
        <v>383</v>
      </c>
      <c r="Q102" s="239">
        <v>22</v>
      </c>
      <c r="S102" s="239">
        <v>3</v>
      </c>
      <c r="T102" s="239">
        <v>0</v>
      </c>
      <c r="U102" s="239">
        <v>1</v>
      </c>
      <c r="V102" s="239">
        <v>98</v>
      </c>
      <c r="W102" s="239">
        <v>8</v>
      </c>
      <c r="X102" s="239">
        <v>3</v>
      </c>
      <c r="Y102" s="239">
        <v>4</v>
      </c>
      <c r="Z102" s="239">
        <v>1</v>
      </c>
      <c r="AB102" s="239">
        <v>1</v>
      </c>
      <c r="AC102" s="239">
        <v>98</v>
      </c>
      <c r="AD102" s="239" t="s">
        <v>1868</v>
      </c>
      <c r="AE102" s="239" t="s">
        <v>4508</v>
      </c>
      <c r="AF102" s="239" t="s">
        <v>4289</v>
      </c>
      <c r="AG102" s="239">
        <v>1</v>
      </c>
      <c r="AH102" s="239">
        <v>0</v>
      </c>
      <c r="AI102" s="239">
        <v>2</v>
      </c>
      <c r="AJ102" s="239">
        <v>3</v>
      </c>
      <c r="AS102" s="239">
        <v>7</v>
      </c>
      <c r="AT102" s="239">
        <v>20</v>
      </c>
      <c r="AU102" s="239">
        <v>55</v>
      </c>
      <c r="AV102" s="239">
        <v>11</v>
      </c>
      <c r="AW102" s="239">
        <v>21</v>
      </c>
      <c r="AX102" s="239">
        <v>5</v>
      </c>
      <c r="AY102" s="239">
        <v>60</v>
      </c>
      <c r="AZ102" s="239">
        <v>2</v>
      </c>
      <c r="BB102" s="239">
        <v>15</v>
      </c>
      <c r="BC102" s="239" t="s">
        <v>384</v>
      </c>
      <c r="BD102" s="239">
        <v>5</v>
      </c>
      <c r="BG102" s="239">
        <v>3</v>
      </c>
      <c r="BI102" s="239">
        <v>7</v>
      </c>
      <c r="BJ102" s="239">
        <v>20</v>
      </c>
      <c r="BK102" s="239">
        <v>55</v>
      </c>
      <c r="BL102" s="239">
        <v>11</v>
      </c>
      <c r="BM102" s="239">
        <v>21</v>
      </c>
      <c r="CT102" s="239">
        <v>436091</v>
      </c>
      <c r="CU102" s="239">
        <v>4964962</v>
      </c>
      <c r="CV102" s="239">
        <v>44.835208000000002</v>
      </c>
      <c r="CW102" s="239">
        <v>-93.808553099999997</v>
      </c>
      <c r="CX102" s="239" t="s">
        <v>379</v>
      </c>
      <c r="CY102" s="239" t="s">
        <v>4539</v>
      </c>
    </row>
    <row r="103" spans="1:103" x14ac:dyDescent="0.25">
      <c r="A103" s="239">
        <v>10700310</v>
      </c>
      <c r="B103" s="239">
        <v>3</v>
      </c>
      <c r="C103" s="239">
        <v>5</v>
      </c>
      <c r="D103" s="239">
        <v>31.123999999999999</v>
      </c>
      <c r="E103" s="239">
        <v>10</v>
      </c>
      <c r="F103" s="239" t="s">
        <v>1155</v>
      </c>
      <c r="H103" s="239" t="s">
        <v>374</v>
      </c>
      <c r="I103" s="239">
        <v>25</v>
      </c>
      <c r="K103" s="239">
        <v>11008578</v>
      </c>
      <c r="L103" s="239">
        <v>110840127</v>
      </c>
      <c r="M103" s="239">
        <v>3</v>
      </c>
      <c r="N103" s="239">
        <v>23</v>
      </c>
      <c r="O103" s="239">
        <v>2011</v>
      </c>
      <c r="P103" s="239" t="s">
        <v>375</v>
      </c>
      <c r="Q103" s="239">
        <v>16</v>
      </c>
      <c r="S103" s="239">
        <v>5</v>
      </c>
      <c r="T103" s="239">
        <v>0</v>
      </c>
      <c r="U103" s="239">
        <v>2</v>
      </c>
      <c r="V103" s="239">
        <v>5</v>
      </c>
      <c r="W103" s="239">
        <v>10</v>
      </c>
      <c r="X103" s="239">
        <v>3</v>
      </c>
      <c r="Y103" s="239">
        <v>1</v>
      </c>
      <c r="Z103" s="239">
        <v>2</v>
      </c>
      <c r="AA103" s="239">
        <v>2</v>
      </c>
      <c r="AB103" s="239">
        <v>1</v>
      </c>
      <c r="AC103" s="239">
        <v>98</v>
      </c>
      <c r="AD103" s="239" t="s">
        <v>4540</v>
      </c>
      <c r="AE103" s="239" t="s">
        <v>4541</v>
      </c>
      <c r="AF103" s="239" t="s">
        <v>4289</v>
      </c>
      <c r="AG103" s="239">
        <v>10</v>
      </c>
      <c r="AH103" s="239">
        <v>2</v>
      </c>
      <c r="AI103" s="239">
        <v>3</v>
      </c>
      <c r="AJ103" s="239">
        <v>2</v>
      </c>
      <c r="AK103" s="239">
        <v>21</v>
      </c>
      <c r="AL103" s="239">
        <v>51</v>
      </c>
      <c r="AM103" s="239" t="s">
        <v>374</v>
      </c>
      <c r="AN103" s="239">
        <v>5</v>
      </c>
      <c r="AO103" s="239">
        <v>1</v>
      </c>
      <c r="AP103" s="239">
        <v>1</v>
      </c>
      <c r="AS103" s="239">
        <v>3</v>
      </c>
      <c r="AT103" s="239">
        <v>20</v>
      </c>
      <c r="AU103" s="239">
        <v>55</v>
      </c>
      <c r="AV103" s="239">
        <v>11</v>
      </c>
      <c r="AW103" s="239">
        <v>21</v>
      </c>
      <c r="AX103" s="239">
        <v>2</v>
      </c>
      <c r="AY103" s="239">
        <v>2</v>
      </c>
      <c r="AZ103" s="239">
        <v>4</v>
      </c>
      <c r="BA103" s="239">
        <v>21</v>
      </c>
      <c r="BB103" s="239">
        <v>48</v>
      </c>
      <c r="BC103" s="239" t="s">
        <v>384</v>
      </c>
      <c r="BD103" s="239">
        <v>5</v>
      </c>
      <c r="BE103" s="239">
        <v>1</v>
      </c>
      <c r="BF103" s="239">
        <v>1</v>
      </c>
      <c r="BI103" s="239">
        <v>3</v>
      </c>
      <c r="BJ103" s="239">
        <v>20</v>
      </c>
      <c r="BK103" s="239">
        <v>55</v>
      </c>
      <c r="BL103" s="239">
        <v>11</v>
      </c>
      <c r="BM103" s="239">
        <v>21</v>
      </c>
      <c r="CT103" s="239">
        <v>436091</v>
      </c>
      <c r="CU103" s="239">
        <v>4964962</v>
      </c>
      <c r="CV103" s="239">
        <v>44.835208000000002</v>
      </c>
      <c r="CW103" s="239">
        <v>-93.808553099999997</v>
      </c>
      <c r="CX103" s="239" t="s">
        <v>379</v>
      </c>
      <c r="CY103" s="239" t="s">
        <v>4542</v>
      </c>
    </row>
    <row r="104" spans="1:103" x14ac:dyDescent="0.25">
      <c r="A104" s="239">
        <v>10774911</v>
      </c>
      <c r="B104" s="239">
        <v>3</v>
      </c>
      <c r="C104" s="239">
        <v>5</v>
      </c>
      <c r="D104" s="239">
        <v>31.123999999999999</v>
      </c>
      <c r="E104" s="239">
        <v>10</v>
      </c>
      <c r="F104" s="239" t="s">
        <v>1155</v>
      </c>
      <c r="H104" s="239" t="s">
        <v>374</v>
      </c>
      <c r="I104" s="239">
        <v>25</v>
      </c>
      <c r="K104" s="239">
        <v>12003617</v>
      </c>
      <c r="L104" s="239">
        <v>120410011</v>
      </c>
      <c r="M104" s="239">
        <v>2</v>
      </c>
      <c r="N104" s="239">
        <v>9</v>
      </c>
      <c r="O104" s="239">
        <v>2012</v>
      </c>
      <c r="P104" s="239" t="s">
        <v>416</v>
      </c>
      <c r="Q104" s="239">
        <v>19</v>
      </c>
      <c r="S104" s="239">
        <v>5</v>
      </c>
      <c r="T104" s="239">
        <v>0</v>
      </c>
      <c r="U104" s="239">
        <v>2</v>
      </c>
      <c r="V104" s="239">
        <v>3</v>
      </c>
      <c r="W104" s="239">
        <v>10</v>
      </c>
      <c r="X104" s="239">
        <v>3</v>
      </c>
      <c r="Y104" s="239">
        <v>4</v>
      </c>
      <c r="Z104" s="239">
        <v>1</v>
      </c>
      <c r="AB104" s="239">
        <v>1</v>
      </c>
      <c r="AC104" s="239">
        <v>98</v>
      </c>
      <c r="AD104" s="239" t="s">
        <v>4508</v>
      </c>
      <c r="AE104" s="239" t="s">
        <v>4543</v>
      </c>
      <c r="AF104" s="239" t="s">
        <v>4289</v>
      </c>
      <c r="AG104" s="239">
        <v>9</v>
      </c>
      <c r="AH104" s="239">
        <v>2</v>
      </c>
      <c r="AI104" s="239">
        <v>4</v>
      </c>
      <c r="AJ104" s="239">
        <v>2</v>
      </c>
      <c r="AK104" s="239">
        <v>24</v>
      </c>
      <c r="AL104" s="239">
        <v>43</v>
      </c>
      <c r="AM104" s="239" t="s">
        <v>384</v>
      </c>
      <c r="AN104" s="239">
        <v>5</v>
      </c>
      <c r="AO104" s="239">
        <v>2</v>
      </c>
      <c r="AS104" s="239">
        <v>7</v>
      </c>
      <c r="AT104" s="239">
        <v>20</v>
      </c>
      <c r="AU104" s="239">
        <v>30</v>
      </c>
      <c r="AV104" s="239">
        <v>11</v>
      </c>
      <c r="AW104" s="239">
        <v>21</v>
      </c>
      <c r="AX104" s="239">
        <v>2</v>
      </c>
      <c r="AY104" s="239">
        <v>4</v>
      </c>
      <c r="AZ104" s="239">
        <v>1</v>
      </c>
      <c r="BA104" s="239">
        <v>21</v>
      </c>
      <c r="BB104" s="239">
        <v>41</v>
      </c>
      <c r="BC104" s="239" t="s">
        <v>374</v>
      </c>
      <c r="BD104" s="239">
        <v>5</v>
      </c>
      <c r="BE104" s="239">
        <v>1</v>
      </c>
      <c r="BI104" s="239">
        <v>7</v>
      </c>
      <c r="BJ104" s="239">
        <v>20</v>
      </c>
      <c r="BK104" s="239">
        <v>30</v>
      </c>
      <c r="BL104" s="239">
        <v>11</v>
      </c>
      <c r="BM104" s="239">
        <v>21</v>
      </c>
      <c r="CT104" s="239">
        <v>436091</v>
      </c>
      <c r="CU104" s="239">
        <v>4964962</v>
      </c>
      <c r="CV104" s="239">
        <v>44.835208000000002</v>
      </c>
      <c r="CW104" s="239">
        <v>-93.808553099999997</v>
      </c>
      <c r="CX104" s="239" t="s">
        <v>379</v>
      </c>
      <c r="CY104" s="239" t="s">
        <v>4544</v>
      </c>
    </row>
    <row r="105" spans="1:103" hidden="1" x14ac:dyDescent="0.25">
      <c r="A105" s="239">
        <v>10779963</v>
      </c>
      <c r="B105" s="239">
        <v>3</v>
      </c>
      <c r="C105" s="239">
        <v>5</v>
      </c>
      <c r="D105" s="239">
        <v>31.123999999999999</v>
      </c>
      <c r="E105" s="239">
        <v>10</v>
      </c>
      <c r="F105" s="239" t="s">
        <v>1155</v>
      </c>
      <c r="H105" s="239" t="s">
        <v>374</v>
      </c>
      <c r="I105" s="239">
        <v>25</v>
      </c>
      <c r="K105" s="239">
        <v>12508578</v>
      </c>
      <c r="L105" s="239">
        <v>122500213</v>
      </c>
      <c r="M105" s="239">
        <v>9</v>
      </c>
      <c r="N105" s="239">
        <v>5</v>
      </c>
      <c r="O105" s="239">
        <v>2012</v>
      </c>
      <c r="P105" s="239" t="s">
        <v>375</v>
      </c>
      <c r="Q105" s="239">
        <v>7</v>
      </c>
      <c r="S105" s="239">
        <v>3</v>
      </c>
      <c r="T105" s="239">
        <v>0</v>
      </c>
      <c r="U105" s="239">
        <v>3</v>
      </c>
      <c r="V105" s="239">
        <v>1</v>
      </c>
      <c r="W105" s="239">
        <v>10</v>
      </c>
      <c r="X105" s="239">
        <v>2</v>
      </c>
      <c r="Y105" s="239">
        <v>1</v>
      </c>
      <c r="Z105" s="239">
        <v>1</v>
      </c>
      <c r="AB105" s="239">
        <v>1</v>
      </c>
      <c r="AC105" s="239">
        <v>98</v>
      </c>
      <c r="AD105" s="239" t="s">
        <v>1866</v>
      </c>
      <c r="AE105" s="239" t="s">
        <v>4528</v>
      </c>
      <c r="AF105" s="239" t="s">
        <v>4289</v>
      </c>
      <c r="AG105" s="239">
        <v>7</v>
      </c>
      <c r="AH105" s="239">
        <v>2</v>
      </c>
      <c r="AI105" s="239">
        <v>4</v>
      </c>
      <c r="AJ105" s="239">
        <v>3</v>
      </c>
      <c r="AK105" s="239">
        <v>21</v>
      </c>
      <c r="AL105" s="239">
        <v>66</v>
      </c>
      <c r="AM105" s="239" t="s">
        <v>374</v>
      </c>
      <c r="AN105" s="239">
        <v>5</v>
      </c>
      <c r="AO105" s="239">
        <v>5</v>
      </c>
      <c r="AS105" s="239">
        <v>7</v>
      </c>
      <c r="AT105" s="239">
        <v>98</v>
      </c>
      <c r="AU105" s="239">
        <v>55</v>
      </c>
      <c r="AV105" s="239">
        <v>11</v>
      </c>
      <c r="AW105" s="239">
        <v>21</v>
      </c>
      <c r="AX105" s="239">
        <v>2</v>
      </c>
      <c r="AY105" s="239">
        <v>2</v>
      </c>
      <c r="AZ105" s="239">
        <v>3</v>
      </c>
      <c r="BA105" s="239">
        <v>21</v>
      </c>
      <c r="BB105" s="239">
        <v>18</v>
      </c>
      <c r="BC105" s="239" t="s">
        <v>374</v>
      </c>
      <c r="BD105" s="239">
        <v>5</v>
      </c>
      <c r="BE105" s="239">
        <v>1</v>
      </c>
      <c r="BI105" s="239">
        <v>7</v>
      </c>
      <c r="BJ105" s="239">
        <v>98</v>
      </c>
      <c r="BK105" s="239">
        <v>55</v>
      </c>
      <c r="BL105" s="239">
        <v>11</v>
      </c>
      <c r="BM105" s="239">
        <v>21</v>
      </c>
      <c r="BN105" s="239">
        <v>2</v>
      </c>
      <c r="BO105" s="239">
        <v>2</v>
      </c>
      <c r="BP105" s="239">
        <v>3</v>
      </c>
      <c r="BQ105" s="239">
        <v>21</v>
      </c>
      <c r="BR105" s="239">
        <v>48</v>
      </c>
      <c r="BS105" s="239" t="s">
        <v>384</v>
      </c>
      <c r="BT105" s="239">
        <v>5</v>
      </c>
      <c r="BU105" s="239">
        <v>1</v>
      </c>
      <c r="BY105" s="239">
        <v>7</v>
      </c>
      <c r="BZ105" s="239">
        <v>98</v>
      </c>
      <c r="CA105" s="239">
        <v>55</v>
      </c>
      <c r="CB105" s="239">
        <v>11</v>
      </c>
      <c r="CC105" s="239">
        <v>21</v>
      </c>
      <c r="CT105" s="239">
        <v>436091</v>
      </c>
      <c r="CU105" s="239">
        <v>4964962</v>
      </c>
      <c r="CV105" s="239">
        <v>44.835208000000002</v>
      </c>
      <c r="CW105" s="239">
        <v>-93.808553099999997</v>
      </c>
      <c r="CX105" s="239" t="s">
        <v>379</v>
      </c>
      <c r="CY105" s="239" t="s">
        <v>4545</v>
      </c>
    </row>
    <row r="106" spans="1:103" hidden="1" x14ac:dyDescent="0.25">
      <c r="A106" s="239">
        <v>10851097</v>
      </c>
      <c r="B106" s="239">
        <v>3</v>
      </c>
      <c r="C106" s="239">
        <v>5</v>
      </c>
      <c r="D106" s="239">
        <v>31.123999999999999</v>
      </c>
      <c r="E106" s="239">
        <v>10</v>
      </c>
      <c r="F106" s="239" t="s">
        <v>1155</v>
      </c>
      <c r="H106" s="239" t="s">
        <v>374</v>
      </c>
      <c r="I106" s="239">
        <v>25</v>
      </c>
      <c r="K106" s="239">
        <v>13010279</v>
      </c>
      <c r="L106" s="239">
        <v>131010077</v>
      </c>
      <c r="M106" s="239">
        <v>4</v>
      </c>
      <c r="N106" s="239">
        <v>10</v>
      </c>
      <c r="O106" s="239">
        <v>2013</v>
      </c>
      <c r="P106" s="239" t="s">
        <v>375</v>
      </c>
      <c r="Q106" s="239">
        <v>16</v>
      </c>
      <c r="S106" s="239">
        <v>4</v>
      </c>
      <c r="T106" s="239">
        <v>0</v>
      </c>
      <c r="U106" s="239">
        <v>2</v>
      </c>
      <c r="V106" s="239">
        <v>5</v>
      </c>
      <c r="W106" s="239">
        <v>10</v>
      </c>
      <c r="X106" s="239">
        <v>3</v>
      </c>
      <c r="Y106" s="239">
        <v>1</v>
      </c>
      <c r="Z106" s="239">
        <v>3</v>
      </c>
      <c r="AA106" s="239">
        <v>2</v>
      </c>
      <c r="AB106" s="239">
        <v>2</v>
      </c>
      <c r="AC106" s="239">
        <v>98</v>
      </c>
      <c r="AD106" s="239" t="s">
        <v>2821</v>
      </c>
      <c r="AE106" s="239" t="s">
        <v>4546</v>
      </c>
      <c r="AF106" s="239" t="s">
        <v>4289</v>
      </c>
      <c r="AG106" s="239">
        <v>10</v>
      </c>
      <c r="AH106" s="239">
        <v>0</v>
      </c>
      <c r="AI106" s="239">
        <v>2</v>
      </c>
      <c r="AJ106" s="239">
        <v>4</v>
      </c>
      <c r="AL106" s="239">
        <v>53</v>
      </c>
      <c r="AM106" s="239" t="s">
        <v>374</v>
      </c>
      <c r="AN106" s="239">
        <v>5</v>
      </c>
      <c r="AO106" s="239">
        <v>2</v>
      </c>
      <c r="AQ106" s="239">
        <v>7</v>
      </c>
      <c r="AS106" s="239">
        <v>7</v>
      </c>
      <c r="AT106" s="239">
        <v>20</v>
      </c>
      <c r="AU106" s="239">
        <v>55</v>
      </c>
      <c r="AV106" s="239">
        <v>11</v>
      </c>
      <c r="AW106" s="239">
        <v>21</v>
      </c>
      <c r="AX106" s="239">
        <v>2</v>
      </c>
      <c r="AY106" s="239">
        <v>2</v>
      </c>
      <c r="AZ106" s="239">
        <v>4</v>
      </c>
      <c r="BA106" s="239">
        <v>21</v>
      </c>
      <c r="BB106" s="239">
        <v>49</v>
      </c>
      <c r="BC106" s="239" t="s">
        <v>384</v>
      </c>
      <c r="BD106" s="239">
        <v>5</v>
      </c>
      <c r="BE106" s="239">
        <v>1</v>
      </c>
      <c r="BF106" s="239">
        <v>1</v>
      </c>
      <c r="BI106" s="239">
        <v>7</v>
      </c>
      <c r="BJ106" s="239">
        <v>20</v>
      </c>
      <c r="BK106" s="239">
        <v>55</v>
      </c>
      <c r="BL106" s="239">
        <v>11</v>
      </c>
      <c r="BM106" s="239">
        <v>21</v>
      </c>
      <c r="CT106" s="239">
        <v>436091</v>
      </c>
      <c r="CU106" s="239">
        <v>4964962</v>
      </c>
      <c r="CV106" s="239">
        <v>44.835208000000002</v>
      </c>
      <c r="CW106" s="239">
        <v>-93.808553099999997</v>
      </c>
      <c r="CX106" s="239" t="s">
        <v>379</v>
      </c>
      <c r="CY106" s="239" t="s">
        <v>4547</v>
      </c>
    </row>
    <row r="107" spans="1:103" hidden="1" x14ac:dyDescent="0.25">
      <c r="A107" s="239">
        <v>10936723</v>
      </c>
      <c r="B107" s="239">
        <v>3</v>
      </c>
      <c r="C107" s="239">
        <v>5</v>
      </c>
      <c r="D107" s="239">
        <v>31.123999999999999</v>
      </c>
      <c r="E107" s="239">
        <v>10</v>
      </c>
      <c r="F107" s="239" t="s">
        <v>1155</v>
      </c>
      <c r="H107" s="239" t="s">
        <v>374</v>
      </c>
      <c r="I107" s="239">
        <v>25</v>
      </c>
      <c r="K107" s="239">
        <v>14026173</v>
      </c>
      <c r="L107" s="239">
        <v>142240011</v>
      </c>
      <c r="M107" s="239">
        <v>8</v>
      </c>
      <c r="N107" s="239">
        <v>10</v>
      </c>
      <c r="O107" s="239">
        <v>2014</v>
      </c>
      <c r="P107" s="239" t="s">
        <v>389</v>
      </c>
      <c r="Q107" s="239">
        <v>20</v>
      </c>
      <c r="S107" s="239">
        <v>4</v>
      </c>
      <c r="T107" s="239">
        <v>0</v>
      </c>
      <c r="U107" s="239">
        <v>2</v>
      </c>
      <c r="V107" s="239">
        <v>1</v>
      </c>
      <c r="W107" s="239">
        <v>10</v>
      </c>
      <c r="X107" s="239">
        <v>3</v>
      </c>
      <c r="Y107" s="239">
        <v>1</v>
      </c>
      <c r="Z107" s="239">
        <v>2</v>
      </c>
      <c r="AA107" s="239">
        <v>2</v>
      </c>
      <c r="AB107" s="239">
        <v>1</v>
      </c>
      <c r="AC107" s="239">
        <v>98</v>
      </c>
      <c r="AD107" s="239" t="s">
        <v>1868</v>
      </c>
      <c r="AE107" s="239" t="s">
        <v>4508</v>
      </c>
      <c r="AF107" s="239" t="s">
        <v>4289</v>
      </c>
      <c r="AG107" s="239">
        <v>7</v>
      </c>
      <c r="AH107" s="239">
        <v>2</v>
      </c>
      <c r="AI107" s="239">
        <v>1</v>
      </c>
      <c r="AJ107" s="239">
        <v>4</v>
      </c>
      <c r="AK107" s="239">
        <v>21</v>
      </c>
      <c r="AL107" s="239">
        <v>52</v>
      </c>
      <c r="AM107" s="239" t="s">
        <v>384</v>
      </c>
      <c r="AN107" s="239">
        <v>5</v>
      </c>
      <c r="AO107" s="239">
        <v>2</v>
      </c>
      <c r="AP107" s="239">
        <v>9</v>
      </c>
      <c r="AS107" s="239">
        <v>7</v>
      </c>
      <c r="AT107" s="239">
        <v>20</v>
      </c>
      <c r="AU107" s="239">
        <v>55</v>
      </c>
      <c r="AV107" s="239">
        <v>11</v>
      </c>
      <c r="AW107" s="239">
        <v>21</v>
      </c>
      <c r="AX107" s="239">
        <v>2</v>
      </c>
      <c r="AY107" s="239">
        <v>3</v>
      </c>
      <c r="AZ107" s="239">
        <v>4</v>
      </c>
      <c r="BA107" s="239">
        <v>21</v>
      </c>
      <c r="BB107" s="239">
        <v>38</v>
      </c>
      <c r="BC107" s="239" t="s">
        <v>374</v>
      </c>
      <c r="BD107" s="239">
        <v>5</v>
      </c>
      <c r="BE107" s="239">
        <v>1</v>
      </c>
      <c r="BF107" s="239">
        <v>1</v>
      </c>
      <c r="BI107" s="239">
        <v>7</v>
      </c>
      <c r="BJ107" s="239">
        <v>20</v>
      </c>
      <c r="BK107" s="239">
        <v>55</v>
      </c>
      <c r="BL107" s="239">
        <v>11</v>
      </c>
      <c r="BM107" s="239">
        <v>21</v>
      </c>
      <c r="CT107" s="239">
        <v>436091</v>
      </c>
      <c r="CU107" s="239">
        <v>4964962</v>
      </c>
      <c r="CV107" s="239">
        <v>44.835208000000002</v>
      </c>
      <c r="CW107" s="239">
        <v>-93.808553099999997</v>
      </c>
      <c r="CX107" s="239" t="s">
        <v>379</v>
      </c>
      <c r="CY107" s="239" t="s">
        <v>4548</v>
      </c>
    </row>
    <row r="108" spans="1:103" x14ac:dyDescent="0.25">
      <c r="A108" s="239">
        <v>10937027</v>
      </c>
      <c r="B108" s="239">
        <v>3</v>
      </c>
      <c r="C108" s="239">
        <v>5</v>
      </c>
      <c r="D108" s="239">
        <v>31.123999999999999</v>
      </c>
      <c r="E108" s="239">
        <v>10</v>
      </c>
      <c r="F108" s="239" t="s">
        <v>1155</v>
      </c>
      <c r="H108" s="239" t="s">
        <v>374</v>
      </c>
      <c r="I108" s="239">
        <v>25</v>
      </c>
      <c r="K108" s="239">
        <v>14028034</v>
      </c>
      <c r="L108" s="239">
        <v>142410021</v>
      </c>
      <c r="M108" s="239">
        <v>8</v>
      </c>
      <c r="N108" s="239">
        <v>28</v>
      </c>
      <c r="O108" s="239">
        <v>2014</v>
      </c>
      <c r="P108" s="239" t="s">
        <v>416</v>
      </c>
      <c r="Q108" s="239">
        <v>7</v>
      </c>
      <c r="S108" s="239">
        <v>5</v>
      </c>
      <c r="T108" s="239">
        <v>0</v>
      </c>
      <c r="U108" s="239">
        <v>2</v>
      </c>
      <c r="V108" s="239">
        <v>3</v>
      </c>
      <c r="W108" s="239">
        <v>10</v>
      </c>
      <c r="X108" s="239">
        <v>3</v>
      </c>
      <c r="Y108" s="239">
        <v>1</v>
      </c>
      <c r="Z108" s="239">
        <v>1</v>
      </c>
      <c r="AB108" s="239">
        <v>1</v>
      </c>
      <c r="AC108" s="239">
        <v>98</v>
      </c>
      <c r="AD108" s="239" t="s">
        <v>1868</v>
      </c>
      <c r="AE108" s="239" t="s">
        <v>4508</v>
      </c>
      <c r="AF108" s="239" t="s">
        <v>4289</v>
      </c>
      <c r="AG108" s="239">
        <v>9</v>
      </c>
      <c r="AH108" s="239">
        <v>2</v>
      </c>
      <c r="AI108" s="239">
        <v>3</v>
      </c>
      <c r="AJ108" s="239">
        <v>6</v>
      </c>
      <c r="AK108" s="239">
        <v>24</v>
      </c>
      <c r="AL108" s="239">
        <v>42</v>
      </c>
      <c r="AM108" s="239" t="s">
        <v>374</v>
      </c>
      <c r="AN108" s="239">
        <v>5</v>
      </c>
      <c r="AO108" s="239">
        <v>1</v>
      </c>
      <c r="AS108" s="239">
        <v>7</v>
      </c>
      <c r="AT108" s="239">
        <v>20</v>
      </c>
      <c r="AU108" s="239">
        <v>30</v>
      </c>
      <c r="AV108" s="239">
        <v>11</v>
      </c>
      <c r="AW108" s="239">
        <v>21</v>
      </c>
      <c r="AX108" s="239">
        <v>2</v>
      </c>
      <c r="AY108" s="239">
        <v>1</v>
      </c>
      <c r="AZ108" s="239">
        <v>5</v>
      </c>
      <c r="BA108" s="239">
        <v>4</v>
      </c>
      <c r="BB108" s="239">
        <v>73</v>
      </c>
      <c r="BC108" s="239" t="s">
        <v>384</v>
      </c>
      <c r="BD108" s="239">
        <v>5</v>
      </c>
      <c r="BE108" s="239">
        <v>2</v>
      </c>
      <c r="BI108" s="239">
        <v>7</v>
      </c>
      <c r="BJ108" s="239">
        <v>20</v>
      </c>
      <c r="BK108" s="239">
        <v>30</v>
      </c>
      <c r="BL108" s="239">
        <v>11</v>
      </c>
      <c r="BM108" s="239">
        <v>21</v>
      </c>
      <c r="CT108" s="239">
        <v>436091</v>
      </c>
      <c r="CU108" s="239">
        <v>4964962</v>
      </c>
      <c r="CV108" s="239">
        <v>44.835208000000002</v>
      </c>
      <c r="CW108" s="239">
        <v>-93.808553099999997</v>
      </c>
      <c r="CX108" s="239" t="s">
        <v>379</v>
      </c>
      <c r="CY108" s="239" t="s">
        <v>4549</v>
      </c>
    </row>
    <row r="109" spans="1:103" x14ac:dyDescent="0.25">
      <c r="A109" s="239">
        <v>11018565</v>
      </c>
      <c r="B109" s="239">
        <v>3</v>
      </c>
      <c r="C109" s="239">
        <v>5</v>
      </c>
      <c r="D109" s="239">
        <v>31.123999999999999</v>
      </c>
      <c r="E109" s="239">
        <v>10</v>
      </c>
      <c r="F109" s="239" t="s">
        <v>1155</v>
      </c>
      <c r="H109" s="239" t="s">
        <v>374</v>
      </c>
      <c r="I109" s="239">
        <v>25</v>
      </c>
      <c r="L109" s="239">
        <v>150930051</v>
      </c>
      <c r="M109" s="239">
        <v>3</v>
      </c>
      <c r="N109" s="239">
        <v>2</v>
      </c>
      <c r="O109" s="239">
        <v>2015</v>
      </c>
      <c r="P109" s="239" t="s">
        <v>381</v>
      </c>
      <c r="Q109" s="239">
        <v>15</v>
      </c>
      <c r="S109" s="239">
        <v>5</v>
      </c>
      <c r="T109" s="239">
        <v>0</v>
      </c>
      <c r="U109" s="239">
        <v>2</v>
      </c>
      <c r="V109" s="239">
        <v>10</v>
      </c>
      <c r="W109" s="239">
        <v>10</v>
      </c>
      <c r="Y109" s="239">
        <v>1</v>
      </c>
      <c r="Z109" s="239">
        <v>2</v>
      </c>
      <c r="AB109" s="239">
        <v>1</v>
      </c>
      <c r="AC109" s="239">
        <v>98</v>
      </c>
      <c r="AF109" s="239" t="s">
        <v>4289</v>
      </c>
      <c r="AG109" s="239">
        <v>5</v>
      </c>
      <c r="AH109" s="239">
        <v>2</v>
      </c>
      <c r="AI109" s="239">
        <v>4</v>
      </c>
      <c r="AJ109" s="239">
        <v>4</v>
      </c>
      <c r="AK109" s="239">
        <v>28</v>
      </c>
      <c r="AL109" s="239">
        <v>18</v>
      </c>
      <c r="AM109" s="239" t="s">
        <v>384</v>
      </c>
      <c r="AT109" s="239">
        <v>20</v>
      </c>
      <c r="AU109" s="239">
        <v>55</v>
      </c>
      <c r="AX109" s="239">
        <v>2</v>
      </c>
      <c r="AY109" s="239">
        <v>3</v>
      </c>
      <c r="AZ109" s="239">
        <v>4</v>
      </c>
      <c r="BA109" s="239">
        <v>23</v>
      </c>
      <c r="BB109" s="239">
        <v>28</v>
      </c>
      <c r="BC109" s="239" t="s">
        <v>374</v>
      </c>
      <c r="BJ109" s="239">
        <v>20</v>
      </c>
      <c r="BK109" s="239">
        <v>55</v>
      </c>
      <c r="CT109" s="239">
        <v>436091</v>
      </c>
      <c r="CU109" s="239">
        <v>4964962</v>
      </c>
      <c r="CV109" s="239">
        <v>44.835208000000002</v>
      </c>
      <c r="CW109" s="239">
        <v>-93.808553099999997</v>
      </c>
      <c r="CX109" s="239" t="s">
        <v>379</v>
      </c>
    </row>
    <row r="110" spans="1:103" hidden="1" x14ac:dyDescent="0.25">
      <c r="A110" s="239">
        <v>10853078</v>
      </c>
      <c r="B110" s="239">
        <v>3</v>
      </c>
      <c r="C110" s="239">
        <v>5</v>
      </c>
      <c r="D110" s="239">
        <v>31.125</v>
      </c>
      <c r="E110" s="239">
        <v>10</v>
      </c>
      <c r="F110" s="239" t="s">
        <v>1155</v>
      </c>
      <c r="H110" s="239" t="s">
        <v>374</v>
      </c>
      <c r="I110" s="239">
        <v>25</v>
      </c>
      <c r="K110" s="239">
        <v>13022336</v>
      </c>
      <c r="L110" s="239">
        <v>132050015</v>
      </c>
      <c r="M110" s="239">
        <v>7</v>
      </c>
      <c r="N110" s="239">
        <v>23</v>
      </c>
      <c r="O110" s="239">
        <v>2013</v>
      </c>
      <c r="P110" s="239" t="s">
        <v>391</v>
      </c>
      <c r="Q110" s="239">
        <v>19</v>
      </c>
      <c r="S110" s="239">
        <v>4</v>
      </c>
      <c r="T110" s="239">
        <v>0</v>
      </c>
      <c r="U110" s="239">
        <v>2</v>
      </c>
      <c r="V110" s="239">
        <v>1</v>
      </c>
      <c r="W110" s="239">
        <v>10</v>
      </c>
      <c r="X110" s="239">
        <v>3</v>
      </c>
      <c r="Y110" s="239">
        <v>1</v>
      </c>
      <c r="Z110" s="239">
        <v>1</v>
      </c>
      <c r="AB110" s="239">
        <v>1</v>
      </c>
      <c r="AC110" s="239">
        <v>98</v>
      </c>
      <c r="AD110" s="239">
        <v>5</v>
      </c>
      <c r="AE110" s="239" t="s">
        <v>4528</v>
      </c>
      <c r="AF110" s="239" t="s">
        <v>4289</v>
      </c>
      <c r="AG110" s="239">
        <v>7</v>
      </c>
      <c r="AH110" s="239">
        <v>2</v>
      </c>
      <c r="AI110" s="239">
        <v>2</v>
      </c>
      <c r="AJ110" s="239">
        <v>4</v>
      </c>
      <c r="AK110" s="239">
        <v>21</v>
      </c>
      <c r="AL110" s="239">
        <v>39</v>
      </c>
      <c r="AM110" s="239" t="s">
        <v>384</v>
      </c>
      <c r="AN110" s="239">
        <v>5</v>
      </c>
      <c r="AO110" s="239">
        <v>1</v>
      </c>
      <c r="AS110" s="239">
        <v>7</v>
      </c>
      <c r="AT110" s="239">
        <v>20</v>
      </c>
      <c r="AU110" s="239">
        <v>55</v>
      </c>
      <c r="AV110" s="239">
        <v>11</v>
      </c>
      <c r="AW110" s="239">
        <v>21</v>
      </c>
      <c r="AX110" s="239">
        <v>2</v>
      </c>
      <c r="AY110" s="239">
        <v>3</v>
      </c>
      <c r="AZ110" s="239">
        <v>4</v>
      </c>
      <c r="BA110" s="239">
        <v>21</v>
      </c>
      <c r="BB110" s="239">
        <v>17</v>
      </c>
      <c r="BC110" s="239" t="s">
        <v>384</v>
      </c>
      <c r="BD110" s="239">
        <v>5</v>
      </c>
      <c r="BE110" s="239">
        <v>5</v>
      </c>
      <c r="BF110" s="239">
        <v>3</v>
      </c>
      <c r="BI110" s="239">
        <v>7</v>
      </c>
      <c r="BJ110" s="239">
        <v>20</v>
      </c>
      <c r="BK110" s="239">
        <v>55</v>
      </c>
      <c r="BL110" s="239">
        <v>11</v>
      </c>
      <c r="BM110" s="239">
        <v>21</v>
      </c>
      <c r="CT110" s="239">
        <v>436093</v>
      </c>
      <c r="CU110" s="239">
        <v>4964963</v>
      </c>
      <c r="CV110" s="239">
        <v>44.835215400000003</v>
      </c>
      <c r="CW110" s="239">
        <v>-93.808534800000004</v>
      </c>
      <c r="CX110" s="239" t="s">
        <v>379</v>
      </c>
      <c r="CY110" s="239" t="s">
        <v>4550</v>
      </c>
    </row>
    <row r="111" spans="1:103" x14ac:dyDescent="0.25">
      <c r="A111" s="239">
        <v>688439</v>
      </c>
      <c r="B111" s="239">
        <v>3</v>
      </c>
      <c r="C111" s="239">
        <v>5</v>
      </c>
      <c r="D111" s="239">
        <v>31.143000000000001</v>
      </c>
      <c r="E111" s="239">
        <v>10</v>
      </c>
      <c r="G111" s="239" t="s">
        <v>1155</v>
      </c>
      <c r="H111" s="239" t="s">
        <v>374</v>
      </c>
      <c r="I111" s="239">
        <v>25</v>
      </c>
      <c r="K111" s="239">
        <v>19502633</v>
      </c>
      <c r="M111" s="239">
        <v>2</v>
      </c>
      <c r="N111" s="239">
        <v>14</v>
      </c>
      <c r="O111" s="239">
        <v>2019</v>
      </c>
      <c r="P111" s="239" t="s">
        <v>416</v>
      </c>
      <c r="Q111" s="239">
        <v>17</v>
      </c>
      <c r="R111" s="239">
        <v>98</v>
      </c>
      <c r="S111" s="239">
        <v>5</v>
      </c>
      <c r="T111" s="239">
        <v>0</v>
      </c>
      <c r="U111" s="239">
        <v>2</v>
      </c>
      <c r="V111" s="239">
        <v>5</v>
      </c>
      <c r="W111" s="239">
        <v>10</v>
      </c>
      <c r="X111" s="239">
        <v>3</v>
      </c>
      <c r="Y111" s="239">
        <v>3</v>
      </c>
      <c r="Z111" s="239">
        <v>2</v>
      </c>
      <c r="AB111" s="239">
        <v>2</v>
      </c>
      <c r="AC111" s="239">
        <v>98</v>
      </c>
      <c r="AD111" s="239" t="s">
        <v>4424</v>
      </c>
      <c r="AF111" s="239" t="s">
        <v>4519</v>
      </c>
      <c r="AG111" s="239">
        <v>10</v>
      </c>
      <c r="AH111" s="239">
        <v>2</v>
      </c>
      <c r="AI111" s="239">
        <v>4</v>
      </c>
      <c r="AJ111" s="239">
        <v>2</v>
      </c>
      <c r="AK111" s="239">
        <v>24</v>
      </c>
      <c r="AL111" s="239">
        <v>29</v>
      </c>
      <c r="AM111" s="239" t="s">
        <v>384</v>
      </c>
      <c r="AN111" s="239">
        <v>5</v>
      </c>
      <c r="AO111" s="239">
        <v>1</v>
      </c>
      <c r="AS111" s="239">
        <v>12</v>
      </c>
      <c r="AT111" s="239">
        <v>20</v>
      </c>
      <c r="AU111" s="239">
        <v>40</v>
      </c>
      <c r="AV111" s="239">
        <v>11</v>
      </c>
      <c r="AW111" s="239">
        <v>21</v>
      </c>
      <c r="AX111" s="239">
        <v>2</v>
      </c>
      <c r="AY111" s="239">
        <v>48</v>
      </c>
      <c r="AZ111" s="239">
        <v>4</v>
      </c>
      <c r="BA111" s="239">
        <v>21</v>
      </c>
      <c r="BB111" s="239">
        <v>43</v>
      </c>
      <c r="BC111" s="239" t="s">
        <v>374</v>
      </c>
      <c r="BD111" s="239">
        <v>5</v>
      </c>
      <c r="BE111" s="239">
        <v>63</v>
      </c>
      <c r="BI111" s="239">
        <v>14</v>
      </c>
      <c r="BJ111" s="239">
        <v>20</v>
      </c>
      <c r="BK111" s="239">
        <v>55</v>
      </c>
      <c r="BL111" s="239">
        <v>11</v>
      </c>
      <c r="BM111" s="239">
        <v>21</v>
      </c>
      <c r="CT111" s="239">
        <v>436101.94733722898</v>
      </c>
      <c r="CU111" s="239">
        <v>4964974.1004148703</v>
      </c>
      <c r="CV111" s="239">
        <v>44.835315029999997</v>
      </c>
      <c r="CW111" s="239">
        <v>-93.808418950000004</v>
      </c>
      <c r="CX111" s="239" t="s">
        <v>379</v>
      </c>
      <c r="CY111" s="239" t="s">
        <v>4551</v>
      </c>
    </row>
    <row r="112" spans="1:103" x14ac:dyDescent="0.25">
      <c r="A112" s="239">
        <v>10715155</v>
      </c>
      <c r="B112" s="239">
        <v>3</v>
      </c>
      <c r="C112" s="239">
        <v>5</v>
      </c>
      <c r="D112" s="239">
        <v>31.178999999999998</v>
      </c>
      <c r="E112" s="239">
        <v>10</v>
      </c>
      <c r="F112" s="239" t="s">
        <v>1155</v>
      </c>
      <c r="H112" s="239" t="s">
        <v>374</v>
      </c>
      <c r="I112" s="239">
        <v>25</v>
      </c>
      <c r="K112" s="239">
        <v>11039693</v>
      </c>
      <c r="L112" s="239">
        <v>113490243</v>
      </c>
      <c r="M112" s="239">
        <v>12</v>
      </c>
      <c r="N112" s="239">
        <v>15</v>
      </c>
      <c r="O112" s="239">
        <v>2011</v>
      </c>
      <c r="P112" s="239" t="s">
        <v>416</v>
      </c>
      <c r="Q112" s="239">
        <v>17</v>
      </c>
      <c r="R112" s="239" t="s">
        <v>376</v>
      </c>
      <c r="S112" s="239">
        <v>5</v>
      </c>
      <c r="T112" s="239">
        <v>0</v>
      </c>
      <c r="U112" s="239">
        <v>2</v>
      </c>
      <c r="V112" s="239">
        <v>1</v>
      </c>
      <c r="W112" s="239">
        <v>10</v>
      </c>
      <c r="X112" s="239">
        <v>2</v>
      </c>
      <c r="Y112" s="239">
        <v>4</v>
      </c>
      <c r="Z112" s="239">
        <v>1</v>
      </c>
      <c r="AB112" s="239">
        <v>1</v>
      </c>
      <c r="AC112" s="239">
        <v>98</v>
      </c>
      <c r="AD112" s="239" t="s">
        <v>2689</v>
      </c>
      <c r="AE112" s="239" t="s">
        <v>4508</v>
      </c>
      <c r="AF112" s="239" t="s">
        <v>4289</v>
      </c>
      <c r="AG112" s="239">
        <v>7</v>
      </c>
      <c r="AH112" s="239">
        <v>2</v>
      </c>
      <c r="AI112" s="239">
        <v>4</v>
      </c>
      <c r="AJ112" s="239">
        <v>4</v>
      </c>
      <c r="AK112" s="239">
        <v>21</v>
      </c>
      <c r="AL112" s="239">
        <v>45</v>
      </c>
      <c r="AM112" s="239" t="s">
        <v>384</v>
      </c>
      <c r="AN112" s="239">
        <v>5</v>
      </c>
      <c r="AO112" s="239">
        <v>1</v>
      </c>
      <c r="AS112" s="239">
        <v>3</v>
      </c>
      <c r="AT112" s="239">
        <v>98</v>
      </c>
      <c r="AU112" s="239">
        <v>50</v>
      </c>
      <c r="AV112" s="239">
        <v>11</v>
      </c>
      <c r="AW112" s="239">
        <v>21</v>
      </c>
      <c r="AX112" s="239">
        <v>2</v>
      </c>
      <c r="AY112" s="239">
        <v>2</v>
      </c>
      <c r="AZ112" s="239">
        <v>4</v>
      </c>
      <c r="BA112" s="239">
        <v>21</v>
      </c>
      <c r="BB112" s="239">
        <v>66</v>
      </c>
      <c r="BC112" s="239" t="s">
        <v>384</v>
      </c>
      <c r="BD112" s="239">
        <v>5</v>
      </c>
      <c r="BE112" s="239">
        <v>5</v>
      </c>
      <c r="BI112" s="239">
        <v>3</v>
      </c>
      <c r="BJ112" s="239">
        <v>98</v>
      </c>
      <c r="BK112" s="239">
        <v>50</v>
      </c>
      <c r="BL112" s="239">
        <v>11</v>
      </c>
      <c r="BM112" s="239">
        <v>21</v>
      </c>
      <c r="CT112" s="239">
        <v>436168</v>
      </c>
      <c r="CU112" s="239">
        <v>4965005</v>
      </c>
      <c r="CV112" s="239">
        <v>44.8355982</v>
      </c>
      <c r="CW112" s="239">
        <v>-93.807583800000003</v>
      </c>
      <c r="CX112" s="239" t="s">
        <v>379</v>
      </c>
      <c r="CY112" s="239" t="s">
        <v>4552</v>
      </c>
    </row>
    <row r="113" spans="1:103" x14ac:dyDescent="0.25">
      <c r="A113" s="239">
        <v>10778695</v>
      </c>
      <c r="B113" s="239">
        <v>3</v>
      </c>
      <c r="C113" s="239">
        <v>5</v>
      </c>
      <c r="D113" s="239">
        <v>31.344000000000001</v>
      </c>
      <c r="E113" s="239">
        <v>10</v>
      </c>
      <c r="F113" s="239" t="s">
        <v>1155</v>
      </c>
      <c r="H113" s="239" t="s">
        <v>374</v>
      </c>
      <c r="I113" s="239">
        <v>25</v>
      </c>
      <c r="K113" s="239">
        <v>12019782</v>
      </c>
      <c r="L113" s="239">
        <v>121890016</v>
      </c>
      <c r="M113" s="239">
        <v>7</v>
      </c>
      <c r="N113" s="239">
        <v>7</v>
      </c>
      <c r="O113" s="239">
        <v>2012</v>
      </c>
      <c r="P113" s="239" t="s">
        <v>386</v>
      </c>
      <c r="Q113" s="239">
        <v>2</v>
      </c>
      <c r="R113" s="239" t="s">
        <v>376</v>
      </c>
      <c r="S113" s="239">
        <v>5</v>
      </c>
      <c r="T113" s="239">
        <v>0</v>
      </c>
      <c r="U113" s="239">
        <v>1</v>
      </c>
      <c r="V113" s="239">
        <v>4</v>
      </c>
      <c r="W113" s="239">
        <v>32</v>
      </c>
      <c r="X113" s="239">
        <v>4</v>
      </c>
      <c r="Y113" s="239">
        <v>4</v>
      </c>
      <c r="Z113" s="239">
        <v>2</v>
      </c>
      <c r="AA113" s="239">
        <v>99</v>
      </c>
      <c r="AB113" s="239">
        <v>1</v>
      </c>
      <c r="AC113" s="239">
        <v>98</v>
      </c>
      <c r="AD113" s="239">
        <v>5</v>
      </c>
      <c r="AE113" s="239" t="s">
        <v>4553</v>
      </c>
      <c r="AF113" s="239" t="s">
        <v>4289</v>
      </c>
      <c r="AG113" s="239">
        <v>3</v>
      </c>
      <c r="AH113" s="239">
        <v>2</v>
      </c>
      <c r="AI113" s="239">
        <v>4</v>
      </c>
      <c r="AJ113" s="239">
        <v>4</v>
      </c>
      <c r="AK113" s="239">
        <v>21</v>
      </c>
      <c r="AL113" s="239">
        <v>32</v>
      </c>
      <c r="AM113" s="239" t="s">
        <v>384</v>
      </c>
      <c r="AN113" s="239">
        <v>1</v>
      </c>
      <c r="AO113" s="239">
        <v>18</v>
      </c>
      <c r="AP113" s="239">
        <v>6</v>
      </c>
      <c r="AS113" s="239">
        <v>7</v>
      </c>
      <c r="AT113" s="239">
        <v>98</v>
      </c>
      <c r="AU113" s="239">
        <v>55</v>
      </c>
      <c r="AV113" s="239">
        <v>11</v>
      </c>
      <c r="AW113" s="239">
        <v>21</v>
      </c>
      <c r="CT113" s="239">
        <v>436411</v>
      </c>
      <c r="CU113" s="239">
        <v>4965113</v>
      </c>
      <c r="CV113" s="239">
        <v>44.8365936</v>
      </c>
      <c r="CW113" s="239">
        <v>-93.804526600000003</v>
      </c>
      <c r="CX113" s="239" t="s">
        <v>379</v>
      </c>
      <c r="CY113" s="239" t="s">
        <v>4554</v>
      </c>
    </row>
    <row r="114" spans="1:103" x14ac:dyDescent="0.25">
      <c r="A114" s="239">
        <v>10851831</v>
      </c>
      <c r="B114" s="239">
        <v>3</v>
      </c>
      <c r="C114" s="239">
        <v>5</v>
      </c>
      <c r="D114" s="239">
        <v>31.344000000000001</v>
      </c>
      <c r="E114" s="239">
        <v>10</v>
      </c>
      <c r="F114" s="239" t="s">
        <v>1155</v>
      </c>
      <c r="H114" s="239" t="s">
        <v>374</v>
      </c>
      <c r="I114" s="239">
        <v>25</v>
      </c>
      <c r="K114" s="239">
        <v>13014272</v>
      </c>
      <c r="L114" s="239">
        <v>131370031</v>
      </c>
      <c r="M114" s="239">
        <v>5</v>
      </c>
      <c r="N114" s="239">
        <v>17</v>
      </c>
      <c r="O114" s="239">
        <v>2013</v>
      </c>
      <c r="P114" s="239" t="s">
        <v>383</v>
      </c>
      <c r="Q114" s="239">
        <v>7</v>
      </c>
      <c r="R114" s="239" t="s">
        <v>393</v>
      </c>
      <c r="S114" s="239">
        <v>5</v>
      </c>
      <c r="T114" s="239">
        <v>0</v>
      </c>
      <c r="U114" s="239">
        <v>2</v>
      </c>
      <c r="V114" s="239">
        <v>1</v>
      </c>
      <c r="W114" s="239">
        <v>10</v>
      </c>
      <c r="X114" s="239">
        <v>4</v>
      </c>
      <c r="Y114" s="239">
        <v>1</v>
      </c>
      <c r="Z114" s="239">
        <v>2</v>
      </c>
      <c r="AB114" s="239">
        <v>2</v>
      </c>
      <c r="AC114" s="239">
        <v>98</v>
      </c>
      <c r="AD114" s="239" t="s">
        <v>1868</v>
      </c>
      <c r="AE114" s="239" t="s">
        <v>4555</v>
      </c>
      <c r="AF114" s="239" t="s">
        <v>4289</v>
      </c>
      <c r="AG114" s="239">
        <v>7</v>
      </c>
      <c r="AH114" s="239">
        <v>2</v>
      </c>
      <c r="AI114" s="239">
        <v>4</v>
      </c>
      <c r="AJ114" s="239">
        <v>3</v>
      </c>
      <c r="AK114" s="239">
        <v>21</v>
      </c>
      <c r="AL114" s="239">
        <v>64</v>
      </c>
      <c r="AM114" s="239" t="s">
        <v>384</v>
      </c>
      <c r="AN114" s="239">
        <v>5</v>
      </c>
      <c r="AO114" s="239">
        <v>1</v>
      </c>
      <c r="AS114" s="239">
        <v>3</v>
      </c>
      <c r="AT114" s="239">
        <v>2</v>
      </c>
      <c r="AU114" s="239">
        <v>50</v>
      </c>
      <c r="AV114" s="239">
        <v>11</v>
      </c>
      <c r="AW114" s="239">
        <v>21</v>
      </c>
      <c r="AX114" s="239">
        <v>2</v>
      </c>
      <c r="AY114" s="239">
        <v>2</v>
      </c>
      <c r="AZ114" s="239">
        <v>3</v>
      </c>
      <c r="BA114" s="239">
        <v>21</v>
      </c>
      <c r="BB114" s="239">
        <v>17</v>
      </c>
      <c r="BC114" s="239" t="s">
        <v>384</v>
      </c>
      <c r="BD114" s="239">
        <v>5</v>
      </c>
      <c r="BE114" s="239">
        <v>5</v>
      </c>
      <c r="BI114" s="239">
        <v>3</v>
      </c>
      <c r="BJ114" s="239">
        <v>2</v>
      </c>
      <c r="BK114" s="239">
        <v>50</v>
      </c>
      <c r="BL114" s="239">
        <v>11</v>
      </c>
      <c r="BM114" s="239">
        <v>21</v>
      </c>
      <c r="CT114" s="239">
        <v>436411</v>
      </c>
      <c r="CU114" s="239">
        <v>4965113</v>
      </c>
      <c r="CV114" s="239">
        <v>44.8365936</v>
      </c>
      <c r="CW114" s="239">
        <v>-93.804526600000003</v>
      </c>
      <c r="CX114" s="239" t="s">
        <v>379</v>
      </c>
      <c r="CY114" s="239" t="s">
        <v>4556</v>
      </c>
    </row>
    <row r="115" spans="1:103" x14ac:dyDescent="0.25">
      <c r="A115" s="239">
        <v>10855175</v>
      </c>
      <c r="B115" s="239">
        <v>3</v>
      </c>
      <c r="C115" s="239">
        <v>5</v>
      </c>
      <c r="D115" s="239">
        <v>31.344000000000001</v>
      </c>
      <c r="E115" s="239">
        <v>10</v>
      </c>
      <c r="F115" s="239" t="s">
        <v>1155</v>
      </c>
      <c r="H115" s="239" t="s">
        <v>374</v>
      </c>
      <c r="I115" s="239">
        <v>25</v>
      </c>
      <c r="K115" s="239">
        <v>13033813</v>
      </c>
      <c r="L115" s="239">
        <v>133130042</v>
      </c>
      <c r="M115" s="239">
        <v>11</v>
      </c>
      <c r="N115" s="239">
        <v>9</v>
      </c>
      <c r="O115" s="239">
        <v>2013</v>
      </c>
      <c r="P115" s="239" t="s">
        <v>386</v>
      </c>
      <c r="Q115" s="239">
        <v>2</v>
      </c>
      <c r="R115" s="239" t="s">
        <v>376</v>
      </c>
      <c r="S115" s="239">
        <v>5</v>
      </c>
      <c r="T115" s="239">
        <v>0</v>
      </c>
      <c r="U115" s="239">
        <v>1</v>
      </c>
      <c r="V115" s="239">
        <v>90</v>
      </c>
      <c r="W115" s="239">
        <v>32</v>
      </c>
      <c r="X115" s="239">
        <v>4</v>
      </c>
      <c r="Y115" s="239">
        <v>4</v>
      </c>
      <c r="Z115" s="239">
        <v>2</v>
      </c>
      <c r="AB115" s="239">
        <v>1</v>
      </c>
      <c r="AC115" s="239">
        <v>98</v>
      </c>
      <c r="AD115" s="239">
        <v>5</v>
      </c>
      <c r="AE115" s="239" t="s">
        <v>4553</v>
      </c>
      <c r="AF115" s="239" t="s">
        <v>4289</v>
      </c>
      <c r="AG115" s="239">
        <v>3</v>
      </c>
      <c r="AH115" s="239">
        <v>0</v>
      </c>
      <c r="AI115" s="239">
        <v>99</v>
      </c>
      <c r="AS115" s="239">
        <v>3</v>
      </c>
      <c r="AT115" s="239">
        <v>98</v>
      </c>
      <c r="AU115" s="239">
        <v>50</v>
      </c>
      <c r="AV115" s="239">
        <v>11</v>
      </c>
      <c r="AW115" s="239">
        <v>21</v>
      </c>
      <c r="CT115" s="239">
        <v>436411</v>
      </c>
      <c r="CU115" s="239">
        <v>4965113</v>
      </c>
      <c r="CV115" s="239">
        <v>44.8365936</v>
      </c>
      <c r="CW115" s="239">
        <v>-93.804526600000003</v>
      </c>
      <c r="CX115" s="239" t="s">
        <v>379</v>
      </c>
      <c r="CY115" s="239" t="s">
        <v>4557</v>
      </c>
    </row>
    <row r="116" spans="1:103" x14ac:dyDescent="0.25">
      <c r="A116" s="239">
        <v>10702925</v>
      </c>
      <c r="B116" s="239">
        <v>3</v>
      </c>
      <c r="C116" s="239">
        <v>5</v>
      </c>
      <c r="D116" s="239">
        <v>31.51</v>
      </c>
      <c r="E116" s="239">
        <v>10</v>
      </c>
      <c r="F116" s="239" t="s">
        <v>1155</v>
      </c>
      <c r="H116" s="239" t="s">
        <v>374</v>
      </c>
      <c r="I116" s="239">
        <v>25</v>
      </c>
      <c r="K116" s="239">
        <v>1124227</v>
      </c>
      <c r="L116" s="239">
        <v>112340060</v>
      </c>
      <c r="M116" s="239">
        <v>7</v>
      </c>
      <c r="N116" s="239">
        <v>31</v>
      </c>
      <c r="O116" s="239">
        <v>2011</v>
      </c>
      <c r="P116" s="239" t="s">
        <v>389</v>
      </c>
      <c r="Q116" s="239">
        <v>11</v>
      </c>
      <c r="S116" s="239">
        <v>5</v>
      </c>
      <c r="T116" s="239">
        <v>0</v>
      </c>
      <c r="U116" s="239">
        <v>2</v>
      </c>
      <c r="V116" s="239">
        <v>1</v>
      </c>
      <c r="W116" s="239">
        <v>10</v>
      </c>
      <c r="X116" s="239">
        <v>2</v>
      </c>
      <c r="Y116" s="239">
        <v>1</v>
      </c>
      <c r="Z116" s="239">
        <v>1</v>
      </c>
      <c r="AB116" s="239">
        <v>1</v>
      </c>
      <c r="AC116" s="239">
        <v>98</v>
      </c>
      <c r="AF116" s="239" t="s">
        <v>4289</v>
      </c>
      <c r="AG116" s="239">
        <v>7</v>
      </c>
      <c r="AH116" s="239">
        <v>2</v>
      </c>
      <c r="AI116" s="239">
        <v>2</v>
      </c>
      <c r="AJ116" s="239">
        <v>4</v>
      </c>
      <c r="AK116" s="239">
        <v>21</v>
      </c>
      <c r="AL116" s="239">
        <v>48</v>
      </c>
      <c r="AM116" s="239" t="s">
        <v>374</v>
      </c>
      <c r="AN116" s="239">
        <v>5</v>
      </c>
      <c r="AO116" s="239">
        <v>15</v>
      </c>
      <c r="AS116" s="239">
        <v>7</v>
      </c>
      <c r="AT116" s="239">
        <v>98</v>
      </c>
      <c r="AU116" s="239">
        <v>50</v>
      </c>
      <c r="AV116" s="239">
        <v>11</v>
      </c>
      <c r="AW116" s="239">
        <v>21</v>
      </c>
      <c r="AX116" s="239">
        <v>2</v>
      </c>
      <c r="AY116" s="239">
        <v>2</v>
      </c>
      <c r="AZ116" s="239">
        <v>4</v>
      </c>
      <c r="BA116" s="239">
        <v>21</v>
      </c>
      <c r="BB116" s="239">
        <v>80</v>
      </c>
      <c r="BC116" s="239" t="s">
        <v>384</v>
      </c>
      <c r="BD116" s="239">
        <v>5</v>
      </c>
      <c r="BE116" s="239">
        <v>1</v>
      </c>
      <c r="BI116" s="239">
        <v>7</v>
      </c>
      <c r="BJ116" s="239">
        <v>98</v>
      </c>
      <c r="BK116" s="239">
        <v>50</v>
      </c>
      <c r="BL116" s="239">
        <v>11</v>
      </c>
      <c r="BM116" s="239">
        <v>21</v>
      </c>
      <c r="CT116" s="239">
        <v>436649</v>
      </c>
      <c r="CU116" s="239">
        <v>4965236</v>
      </c>
      <c r="CV116" s="239">
        <v>44.837719700000001</v>
      </c>
      <c r="CW116" s="239">
        <v>-93.8015331</v>
      </c>
      <c r="CX116" s="239" t="s">
        <v>379</v>
      </c>
    </row>
    <row r="117" spans="1:103" hidden="1" x14ac:dyDescent="0.25">
      <c r="A117" s="239">
        <v>11017217</v>
      </c>
      <c r="B117" s="239">
        <v>3</v>
      </c>
      <c r="C117" s="239">
        <v>5</v>
      </c>
      <c r="D117" s="239">
        <v>31.51</v>
      </c>
      <c r="E117" s="239">
        <v>10</v>
      </c>
      <c r="F117" s="239" t="s">
        <v>1155</v>
      </c>
      <c r="H117" s="239" t="s">
        <v>374</v>
      </c>
      <c r="I117" s="239">
        <v>25</v>
      </c>
      <c r="K117" s="239">
        <v>15003303</v>
      </c>
      <c r="L117" s="239">
        <v>150340055</v>
      </c>
      <c r="M117" s="239">
        <v>2</v>
      </c>
      <c r="N117" s="239">
        <v>2</v>
      </c>
      <c r="O117" s="239">
        <v>2015</v>
      </c>
      <c r="P117" s="239" t="s">
        <v>381</v>
      </c>
      <c r="Q117" s="239">
        <v>7</v>
      </c>
      <c r="R117" s="239" t="s">
        <v>393</v>
      </c>
      <c r="S117" s="239">
        <v>4</v>
      </c>
      <c r="T117" s="239">
        <v>0</v>
      </c>
      <c r="U117" s="239">
        <v>3</v>
      </c>
      <c r="V117" s="239">
        <v>1</v>
      </c>
      <c r="W117" s="239">
        <v>10</v>
      </c>
      <c r="X117" s="239">
        <v>2</v>
      </c>
      <c r="Y117" s="239">
        <v>1</v>
      </c>
      <c r="Z117" s="239">
        <v>2</v>
      </c>
      <c r="AB117" s="239">
        <v>1</v>
      </c>
      <c r="AC117" s="239">
        <v>98</v>
      </c>
      <c r="AD117" s="239">
        <v>5</v>
      </c>
      <c r="AE117" s="239" t="s">
        <v>4558</v>
      </c>
      <c r="AF117" s="239" t="s">
        <v>4289</v>
      </c>
      <c r="AG117" s="239">
        <v>7</v>
      </c>
      <c r="AH117" s="239">
        <v>2</v>
      </c>
      <c r="AI117" s="239">
        <v>2</v>
      </c>
      <c r="AJ117" s="239">
        <v>3</v>
      </c>
      <c r="AK117" s="239">
        <v>8</v>
      </c>
      <c r="AL117" s="239">
        <v>46</v>
      </c>
      <c r="AM117" s="239" t="s">
        <v>384</v>
      </c>
      <c r="AN117" s="239">
        <v>5</v>
      </c>
      <c r="AO117" s="239">
        <v>1</v>
      </c>
      <c r="AS117" s="239">
        <v>3</v>
      </c>
      <c r="AT117" s="239">
        <v>20</v>
      </c>
      <c r="AU117" s="239">
        <v>50</v>
      </c>
      <c r="AV117" s="239">
        <v>11</v>
      </c>
      <c r="AW117" s="239">
        <v>21</v>
      </c>
      <c r="AX117" s="239">
        <v>2</v>
      </c>
      <c r="AY117" s="239">
        <v>2</v>
      </c>
      <c r="AZ117" s="239">
        <v>3</v>
      </c>
      <c r="BA117" s="239">
        <v>8</v>
      </c>
      <c r="BB117" s="239">
        <v>46</v>
      </c>
      <c r="BC117" s="239" t="s">
        <v>384</v>
      </c>
      <c r="BD117" s="239">
        <v>5</v>
      </c>
      <c r="BE117" s="239">
        <v>1</v>
      </c>
      <c r="BI117" s="239">
        <v>3</v>
      </c>
      <c r="BJ117" s="239">
        <v>20</v>
      </c>
      <c r="BK117" s="239">
        <v>50</v>
      </c>
      <c r="BL117" s="239">
        <v>11</v>
      </c>
      <c r="BM117" s="239">
        <v>21</v>
      </c>
      <c r="BN117" s="239">
        <v>2</v>
      </c>
      <c r="BO117" s="239">
        <v>4</v>
      </c>
      <c r="BP117" s="239">
        <v>3</v>
      </c>
      <c r="BQ117" s="239">
        <v>21</v>
      </c>
      <c r="BR117" s="239">
        <v>30</v>
      </c>
      <c r="BS117" s="239" t="s">
        <v>374</v>
      </c>
      <c r="BT117" s="239">
        <v>5</v>
      </c>
      <c r="BU117" s="239">
        <v>15</v>
      </c>
      <c r="BY117" s="239">
        <v>3</v>
      </c>
      <c r="BZ117" s="239">
        <v>20</v>
      </c>
      <c r="CA117" s="239">
        <v>50</v>
      </c>
      <c r="CB117" s="239">
        <v>11</v>
      </c>
      <c r="CC117" s="239">
        <v>21</v>
      </c>
      <c r="CT117" s="239">
        <v>436649</v>
      </c>
      <c r="CU117" s="239">
        <v>4965236</v>
      </c>
      <c r="CV117" s="239">
        <v>44.837719700000001</v>
      </c>
      <c r="CW117" s="239">
        <v>-93.8015331</v>
      </c>
      <c r="CX117" s="239" t="s">
        <v>379</v>
      </c>
      <c r="CY117" s="239" t="s">
        <v>4559</v>
      </c>
    </row>
    <row r="118" spans="1:103" x14ac:dyDescent="0.25">
      <c r="A118" s="239">
        <v>10932393</v>
      </c>
      <c r="B118" s="239">
        <v>3</v>
      </c>
      <c r="C118" s="239">
        <v>5</v>
      </c>
      <c r="D118" s="239">
        <v>31.542999999999999</v>
      </c>
      <c r="E118" s="239">
        <v>10</v>
      </c>
      <c r="F118" s="239" t="s">
        <v>1155</v>
      </c>
      <c r="H118" s="239" t="s">
        <v>374</v>
      </c>
      <c r="I118" s="239">
        <v>25</v>
      </c>
      <c r="K118" s="239">
        <v>14002957</v>
      </c>
      <c r="L118" s="239">
        <v>140360021</v>
      </c>
      <c r="M118" s="239">
        <v>1</v>
      </c>
      <c r="N118" s="239">
        <v>31</v>
      </c>
      <c r="O118" s="239">
        <v>2014</v>
      </c>
      <c r="P118" s="239" t="s">
        <v>383</v>
      </c>
      <c r="Q118" s="239">
        <v>8</v>
      </c>
      <c r="R118" s="239" t="s">
        <v>376</v>
      </c>
      <c r="S118" s="239">
        <v>5</v>
      </c>
      <c r="T118" s="239">
        <v>0</v>
      </c>
      <c r="U118" s="239">
        <v>2</v>
      </c>
      <c r="V118" s="239">
        <v>1</v>
      </c>
      <c r="W118" s="239">
        <v>10</v>
      </c>
      <c r="X118" s="239">
        <v>10</v>
      </c>
      <c r="Y118" s="239">
        <v>1</v>
      </c>
      <c r="Z118" s="239">
        <v>1</v>
      </c>
      <c r="AA118" s="239">
        <v>1</v>
      </c>
      <c r="AB118" s="239">
        <v>1</v>
      </c>
      <c r="AC118" s="239">
        <v>98</v>
      </c>
      <c r="AD118" s="239">
        <v>5</v>
      </c>
      <c r="AE118" s="239" t="s">
        <v>4560</v>
      </c>
      <c r="AF118" s="239" t="s">
        <v>4289</v>
      </c>
      <c r="AG118" s="239">
        <v>7</v>
      </c>
      <c r="AH118" s="239">
        <v>2</v>
      </c>
      <c r="AI118" s="239">
        <v>40</v>
      </c>
      <c r="AJ118" s="239">
        <v>4</v>
      </c>
      <c r="AK118" s="239">
        <v>26</v>
      </c>
      <c r="AL118" s="239">
        <v>36</v>
      </c>
      <c r="AM118" s="239" t="s">
        <v>374</v>
      </c>
      <c r="AN118" s="239">
        <v>5</v>
      </c>
      <c r="AO118" s="239">
        <v>1</v>
      </c>
      <c r="AS118" s="239">
        <v>3</v>
      </c>
      <c r="AT118" s="239">
        <v>98</v>
      </c>
      <c r="AU118" s="239">
        <v>50</v>
      </c>
      <c r="AV118" s="239">
        <v>11</v>
      </c>
      <c r="AW118" s="239">
        <v>20</v>
      </c>
      <c r="AX118" s="239">
        <v>2</v>
      </c>
      <c r="AY118" s="239">
        <v>2</v>
      </c>
      <c r="AZ118" s="239">
        <v>4</v>
      </c>
      <c r="BA118" s="239">
        <v>21</v>
      </c>
      <c r="BB118" s="239">
        <v>41</v>
      </c>
      <c r="BC118" s="239" t="s">
        <v>374</v>
      </c>
      <c r="BD118" s="239">
        <v>5</v>
      </c>
      <c r="BE118" s="239">
        <v>5</v>
      </c>
      <c r="BI118" s="239">
        <v>3</v>
      </c>
      <c r="BJ118" s="239">
        <v>98</v>
      </c>
      <c r="BK118" s="239">
        <v>50</v>
      </c>
      <c r="BL118" s="239">
        <v>11</v>
      </c>
      <c r="BM118" s="239">
        <v>20</v>
      </c>
      <c r="CT118" s="239">
        <v>436695</v>
      </c>
      <c r="CU118" s="239">
        <v>4965262</v>
      </c>
      <c r="CV118" s="239">
        <v>44.837955700000002</v>
      </c>
      <c r="CW118" s="239">
        <v>-93.800948500000004</v>
      </c>
      <c r="CX118" s="239" t="s">
        <v>379</v>
      </c>
      <c r="CY118" s="239" t="s">
        <v>4561</v>
      </c>
    </row>
    <row r="119" spans="1:103" hidden="1" x14ac:dyDescent="0.25">
      <c r="A119" s="239">
        <v>10934341</v>
      </c>
      <c r="B119" s="239">
        <v>3</v>
      </c>
      <c r="C119" s="239">
        <v>5</v>
      </c>
      <c r="D119" s="239">
        <v>31.542999999999999</v>
      </c>
      <c r="E119" s="239">
        <v>10</v>
      </c>
      <c r="F119" s="239" t="s">
        <v>1155</v>
      </c>
      <c r="H119" s="239" t="s">
        <v>374</v>
      </c>
      <c r="I119" s="239">
        <v>25</v>
      </c>
      <c r="K119" s="239">
        <v>14008977</v>
      </c>
      <c r="L119" s="239">
        <v>140850149</v>
      </c>
      <c r="M119" s="239">
        <v>3</v>
      </c>
      <c r="N119" s="239">
        <v>26</v>
      </c>
      <c r="O119" s="239">
        <v>2014</v>
      </c>
      <c r="P119" s="239" t="s">
        <v>375</v>
      </c>
      <c r="Q119" s="239">
        <v>20</v>
      </c>
      <c r="S119" s="239">
        <v>4</v>
      </c>
      <c r="T119" s="239">
        <v>0</v>
      </c>
      <c r="U119" s="239">
        <v>2</v>
      </c>
      <c r="V119" s="239">
        <v>3</v>
      </c>
      <c r="W119" s="239">
        <v>10</v>
      </c>
      <c r="X119" s="239">
        <v>3</v>
      </c>
      <c r="Y119" s="239">
        <v>4</v>
      </c>
      <c r="Z119" s="239">
        <v>1</v>
      </c>
      <c r="AB119" s="239">
        <v>1</v>
      </c>
      <c r="AC119" s="239">
        <v>98</v>
      </c>
      <c r="AD119" s="239">
        <v>5</v>
      </c>
      <c r="AE119" s="239" t="s">
        <v>4560</v>
      </c>
      <c r="AF119" s="239" t="s">
        <v>4289</v>
      </c>
      <c r="AG119" s="239">
        <v>9</v>
      </c>
      <c r="AH119" s="239">
        <v>0</v>
      </c>
      <c r="AI119" s="239">
        <v>4</v>
      </c>
      <c r="AJ119" s="239">
        <v>3</v>
      </c>
      <c r="AL119" s="239">
        <v>30</v>
      </c>
      <c r="AM119" s="239" t="s">
        <v>374</v>
      </c>
      <c r="AN119" s="239">
        <v>5</v>
      </c>
      <c r="AO119" s="239">
        <v>2</v>
      </c>
      <c r="AQ119" s="239">
        <v>23</v>
      </c>
      <c r="AS119" s="239">
        <v>3</v>
      </c>
      <c r="AT119" s="239">
        <v>20</v>
      </c>
      <c r="AU119" s="239">
        <v>30</v>
      </c>
      <c r="AV119" s="239">
        <v>11</v>
      </c>
      <c r="AW119" s="239">
        <v>21</v>
      </c>
      <c r="AX119" s="239">
        <v>2</v>
      </c>
      <c r="AY119" s="239">
        <v>4</v>
      </c>
      <c r="AZ119" s="239">
        <v>1</v>
      </c>
      <c r="BA119" s="239">
        <v>21</v>
      </c>
      <c r="BB119" s="239">
        <v>21</v>
      </c>
      <c r="BC119" s="239" t="s">
        <v>374</v>
      </c>
      <c r="BD119" s="239">
        <v>5</v>
      </c>
      <c r="BE119" s="239">
        <v>1</v>
      </c>
      <c r="BI119" s="239">
        <v>3</v>
      </c>
      <c r="BJ119" s="239">
        <v>20</v>
      </c>
      <c r="BK119" s="239">
        <v>30</v>
      </c>
      <c r="BL119" s="239">
        <v>11</v>
      </c>
      <c r="BM119" s="239">
        <v>21</v>
      </c>
      <c r="CT119" s="239">
        <v>436695</v>
      </c>
      <c r="CU119" s="239">
        <v>4965262</v>
      </c>
      <c r="CV119" s="239">
        <v>44.837955700000002</v>
      </c>
      <c r="CW119" s="239">
        <v>-93.800948500000004</v>
      </c>
      <c r="CX119" s="239" t="s">
        <v>379</v>
      </c>
      <c r="CY119" s="239" t="s">
        <v>4562</v>
      </c>
    </row>
    <row r="120" spans="1:103" x14ac:dyDescent="0.25">
      <c r="A120" s="239">
        <v>10939017</v>
      </c>
      <c r="B120" s="239">
        <v>3</v>
      </c>
      <c r="C120" s="239">
        <v>5</v>
      </c>
      <c r="D120" s="239">
        <v>31.542999999999999</v>
      </c>
      <c r="E120" s="239">
        <v>10</v>
      </c>
      <c r="F120" s="239" t="s">
        <v>1155</v>
      </c>
      <c r="H120" s="239" t="s">
        <v>374</v>
      </c>
      <c r="I120" s="239">
        <v>25</v>
      </c>
      <c r="K120" s="239">
        <v>14037822</v>
      </c>
      <c r="L120" s="239">
        <v>143270110</v>
      </c>
      <c r="M120" s="239">
        <v>11</v>
      </c>
      <c r="N120" s="239">
        <v>23</v>
      </c>
      <c r="O120" s="239">
        <v>2014</v>
      </c>
      <c r="P120" s="239" t="s">
        <v>389</v>
      </c>
      <c r="Q120" s="239">
        <v>20</v>
      </c>
      <c r="S120" s="239">
        <v>5</v>
      </c>
      <c r="T120" s="239">
        <v>0</v>
      </c>
      <c r="U120" s="239">
        <v>2</v>
      </c>
      <c r="V120" s="239">
        <v>3</v>
      </c>
      <c r="W120" s="239">
        <v>10</v>
      </c>
      <c r="X120" s="239">
        <v>3</v>
      </c>
      <c r="Y120" s="239">
        <v>4</v>
      </c>
      <c r="Z120" s="239">
        <v>3</v>
      </c>
      <c r="AB120" s="239">
        <v>2</v>
      </c>
      <c r="AC120" s="239">
        <v>98</v>
      </c>
      <c r="AD120" s="239" t="s">
        <v>2689</v>
      </c>
      <c r="AE120" s="239" t="s">
        <v>4560</v>
      </c>
      <c r="AF120" s="239" t="s">
        <v>4289</v>
      </c>
      <c r="AG120" s="239">
        <v>9</v>
      </c>
      <c r="AH120" s="239">
        <v>2</v>
      </c>
      <c r="AI120" s="239">
        <v>4</v>
      </c>
      <c r="AJ120" s="239">
        <v>2</v>
      </c>
      <c r="AK120" s="239">
        <v>24</v>
      </c>
      <c r="AL120" s="239">
        <v>58</v>
      </c>
      <c r="AM120" s="239" t="s">
        <v>384</v>
      </c>
      <c r="AN120" s="239">
        <v>5</v>
      </c>
      <c r="AO120" s="239">
        <v>2</v>
      </c>
      <c r="AP120" s="239">
        <v>4</v>
      </c>
      <c r="AS120" s="239">
        <v>4</v>
      </c>
      <c r="AT120" s="239">
        <v>20</v>
      </c>
      <c r="AU120" s="239">
        <v>30</v>
      </c>
      <c r="AV120" s="239">
        <v>11</v>
      </c>
      <c r="AW120" s="239">
        <v>21</v>
      </c>
      <c r="AX120" s="239">
        <v>2</v>
      </c>
      <c r="AY120" s="239">
        <v>4</v>
      </c>
      <c r="AZ120" s="239">
        <v>1</v>
      </c>
      <c r="BA120" s="239">
        <v>21</v>
      </c>
      <c r="BB120" s="239">
        <v>20</v>
      </c>
      <c r="BC120" s="239" t="s">
        <v>374</v>
      </c>
      <c r="BD120" s="239">
        <v>5</v>
      </c>
      <c r="BE120" s="239">
        <v>1</v>
      </c>
      <c r="BI120" s="239">
        <v>4</v>
      </c>
      <c r="BJ120" s="239">
        <v>20</v>
      </c>
      <c r="BK120" s="239">
        <v>30</v>
      </c>
      <c r="BL120" s="239">
        <v>11</v>
      </c>
      <c r="BM120" s="239">
        <v>21</v>
      </c>
      <c r="CT120" s="239">
        <v>436695</v>
      </c>
      <c r="CU120" s="239">
        <v>4965262</v>
      </c>
      <c r="CV120" s="239">
        <v>44.837955700000002</v>
      </c>
      <c r="CW120" s="239">
        <v>-93.800948500000004</v>
      </c>
      <c r="CX120" s="239" t="s">
        <v>379</v>
      </c>
      <c r="CY120" s="239" t="s">
        <v>4563</v>
      </c>
    </row>
    <row r="121" spans="1:103" x14ac:dyDescent="0.25">
      <c r="A121" s="239">
        <v>11017412</v>
      </c>
      <c r="B121" s="239">
        <v>3</v>
      </c>
      <c r="C121" s="239">
        <v>5</v>
      </c>
      <c r="D121" s="239">
        <v>31.542999999999999</v>
      </c>
      <c r="E121" s="239">
        <v>10</v>
      </c>
      <c r="F121" s="239" t="s">
        <v>1155</v>
      </c>
      <c r="H121" s="239" t="s">
        <v>374</v>
      </c>
      <c r="I121" s="239">
        <v>25</v>
      </c>
      <c r="K121" s="239">
        <v>15003724</v>
      </c>
      <c r="L121" s="239">
        <v>150380019</v>
      </c>
      <c r="M121" s="239">
        <v>2</v>
      </c>
      <c r="N121" s="239">
        <v>6</v>
      </c>
      <c r="O121" s="239">
        <v>2015</v>
      </c>
      <c r="P121" s="239" t="s">
        <v>383</v>
      </c>
      <c r="Q121" s="239">
        <v>19</v>
      </c>
      <c r="R121" s="239" t="s">
        <v>376</v>
      </c>
      <c r="S121" s="239">
        <v>5</v>
      </c>
      <c r="T121" s="239">
        <v>0</v>
      </c>
      <c r="U121" s="239">
        <v>2</v>
      </c>
      <c r="V121" s="239">
        <v>1</v>
      </c>
      <c r="W121" s="239">
        <v>10</v>
      </c>
      <c r="X121" s="239">
        <v>3</v>
      </c>
      <c r="Y121" s="239">
        <v>4</v>
      </c>
      <c r="Z121" s="239">
        <v>1</v>
      </c>
      <c r="AB121" s="239">
        <v>1</v>
      </c>
      <c r="AC121" s="239">
        <v>98</v>
      </c>
      <c r="AD121" s="239" t="s">
        <v>4564</v>
      </c>
      <c r="AE121" s="239" t="s">
        <v>4560</v>
      </c>
      <c r="AF121" s="239" t="s">
        <v>4289</v>
      </c>
      <c r="AG121" s="239">
        <v>7</v>
      </c>
      <c r="AH121" s="239">
        <v>2</v>
      </c>
      <c r="AI121" s="239">
        <v>1</v>
      </c>
      <c r="AJ121" s="239">
        <v>4</v>
      </c>
      <c r="AK121" s="239">
        <v>21</v>
      </c>
      <c r="AL121" s="239">
        <v>56</v>
      </c>
      <c r="AM121" s="239" t="s">
        <v>374</v>
      </c>
      <c r="AN121" s="239">
        <v>5</v>
      </c>
      <c r="AO121" s="239">
        <v>1</v>
      </c>
      <c r="AS121" s="239">
        <v>3</v>
      </c>
      <c r="AT121" s="239">
        <v>98</v>
      </c>
      <c r="AU121" s="239">
        <v>55</v>
      </c>
      <c r="AV121" s="239">
        <v>11</v>
      </c>
      <c r="AW121" s="239">
        <v>21</v>
      </c>
      <c r="AX121" s="239">
        <v>2</v>
      </c>
      <c r="AY121" s="239">
        <v>4</v>
      </c>
      <c r="AZ121" s="239">
        <v>4</v>
      </c>
      <c r="BA121" s="239">
        <v>21</v>
      </c>
      <c r="BB121" s="239">
        <v>45</v>
      </c>
      <c r="BC121" s="239" t="s">
        <v>384</v>
      </c>
      <c r="BD121" s="239">
        <v>5</v>
      </c>
      <c r="BE121" s="239">
        <v>15</v>
      </c>
      <c r="BI121" s="239">
        <v>3</v>
      </c>
      <c r="BJ121" s="239">
        <v>98</v>
      </c>
      <c r="BK121" s="239">
        <v>55</v>
      </c>
      <c r="BL121" s="239">
        <v>11</v>
      </c>
      <c r="BM121" s="239">
        <v>21</v>
      </c>
      <c r="CT121" s="239">
        <v>436695</v>
      </c>
      <c r="CU121" s="239">
        <v>4965262</v>
      </c>
      <c r="CV121" s="239">
        <v>44.837955700000002</v>
      </c>
      <c r="CW121" s="239">
        <v>-93.800948500000004</v>
      </c>
      <c r="CX121" s="239" t="s">
        <v>379</v>
      </c>
      <c r="CY121" s="239" t="s">
        <v>4565</v>
      </c>
    </row>
    <row r="122" spans="1:103" x14ac:dyDescent="0.25">
      <c r="A122" s="239">
        <v>11018999</v>
      </c>
      <c r="B122" s="239">
        <v>3</v>
      </c>
      <c r="C122" s="239">
        <v>5</v>
      </c>
      <c r="D122" s="239">
        <v>31.542999999999999</v>
      </c>
      <c r="E122" s="239">
        <v>10</v>
      </c>
      <c r="F122" s="239" t="s">
        <v>1155</v>
      </c>
      <c r="H122" s="239" t="s">
        <v>374</v>
      </c>
      <c r="I122" s="239">
        <v>25</v>
      </c>
      <c r="K122" s="239">
        <v>15013285</v>
      </c>
      <c r="L122" s="239">
        <v>151210024</v>
      </c>
      <c r="M122" s="239">
        <v>4</v>
      </c>
      <c r="N122" s="239">
        <v>30</v>
      </c>
      <c r="O122" s="239">
        <v>2015</v>
      </c>
      <c r="P122" s="239" t="s">
        <v>416</v>
      </c>
      <c r="Q122" s="239">
        <v>15</v>
      </c>
      <c r="S122" s="239">
        <v>5</v>
      </c>
      <c r="T122" s="239">
        <v>0</v>
      </c>
      <c r="U122" s="239">
        <v>2</v>
      </c>
      <c r="V122" s="239">
        <v>1</v>
      </c>
      <c r="W122" s="239">
        <v>10</v>
      </c>
      <c r="X122" s="239">
        <v>3</v>
      </c>
      <c r="Y122" s="239">
        <v>1</v>
      </c>
      <c r="Z122" s="239">
        <v>1</v>
      </c>
      <c r="AB122" s="239">
        <v>1</v>
      </c>
      <c r="AC122" s="239">
        <v>98</v>
      </c>
      <c r="AD122" s="239" t="s">
        <v>4566</v>
      </c>
      <c r="AE122" s="239" t="s">
        <v>2821</v>
      </c>
      <c r="AF122" s="239" t="s">
        <v>4289</v>
      </c>
      <c r="AG122" s="239">
        <v>7</v>
      </c>
      <c r="AH122" s="239">
        <v>2</v>
      </c>
      <c r="AI122" s="239">
        <v>4</v>
      </c>
      <c r="AJ122" s="239">
        <v>7</v>
      </c>
      <c r="AK122" s="239">
        <v>10</v>
      </c>
      <c r="AL122" s="239">
        <v>70</v>
      </c>
      <c r="AM122" s="239" t="s">
        <v>384</v>
      </c>
      <c r="AN122" s="239">
        <v>5</v>
      </c>
      <c r="AO122" s="239">
        <v>1</v>
      </c>
      <c r="AS122" s="239">
        <v>3</v>
      </c>
      <c r="AT122" s="239">
        <v>20</v>
      </c>
      <c r="AU122" s="239">
        <v>55</v>
      </c>
      <c r="AV122" s="239">
        <v>11</v>
      </c>
      <c r="AW122" s="239">
        <v>21</v>
      </c>
      <c r="AX122" s="239">
        <v>2</v>
      </c>
      <c r="AY122" s="239">
        <v>3</v>
      </c>
      <c r="AZ122" s="239">
        <v>7</v>
      </c>
      <c r="BA122" s="239">
        <v>10</v>
      </c>
      <c r="BB122" s="239">
        <v>49</v>
      </c>
      <c r="BC122" s="239" t="s">
        <v>374</v>
      </c>
      <c r="BD122" s="239">
        <v>5</v>
      </c>
      <c r="BE122" s="239">
        <v>2</v>
      </c>
      <c r="BI122" s="239">
        <v>3</v>
      </c>
      <c r="BJ122" s="239">
        <v>20</v>
      </c>
      <c r="BK122" s="239">
        <v>55</v>
      </c>
      <c r="BL122" s="239">
        <v>11</v>
      </c>
      <c r="BM122" s="239">
        <v>21</v>
      </c>
      <c r="CT122" s="239">
        <v>436695</v>
      </c>
      <c r="CU122" s="239">
        <v>4965262</v>
      </c>
      <c r="CV122" s="239">
        <v>44.837955700000002</v>
      </c>
      <c r="CW122" s="239">
        <v>-93.800948500000004</v>
      </c>
      <c r="CX122" s="239" t="s">
        <v>379</v>
      </c>
      <c r="CY122" s="239" t="s">
        <v>4567</v>
      </c>
    </row>
    <row r="123" spans="1:103" x14ac:dyDescent="0.25">
      <c r="A123" s="239">
        <v>11020467</v>
      </c>
      <c r="B123" s="239">
        <v>3</v>
      </c>
      <c r="C123" s="239">
        <v>5</v>
      </c>
      <c r="D123" s="239">
        <v>31.542999999999999</v>
      </c>
      <c r="E123" s="239">
        <v>10</v>
      </c>
      <c r="F123" s="239" t="s">
        <v>1155</v>
      </c>
      <c r="H123" s="239" t="s">
        <v>374</v>
      </c>
      <c r="I123" s="239">
        <v>25</v>
      </c>
      <c r="K123" s="239">
        <v>15021742</v>
      </c>
      <c r="L123" s="239">
        <v>151900033</v>
      </c>
      <c r="M123" s="239">
        <v>7</v>
      </c>
      <c r="N123" s="239">
        <v>8</v>
      </c>
      <c r="O123" s="239">
        <v>2015</v>
      </c>
      <c r="P123" s="239" t="s">
        <v>375</v>
      </c>
      <c r="Q123" s="239">
        <v>9</v>
      </c>
      <c r="R123" s="239" t="s">
        <v>376</v>
      </c>
      <c r="S123" s="239">
        <v>5</v>
      </c>
      <c r="T123" s="239">
        <v>0</v>
      </c>
      <c r="U123" s="239">
        <v>2</v>
      </c>
      <c r="V123" s="239">
        <v>1</v>
      </c>
      <c r="W123" s="239">
        <v>10</v>
      </c>
      <c r="X123" s="239">
        <v>3</v>
      </c>
      <c r="Y123" s="239">
        <v>1</v>
      </c>
      <c r="Z123" s="239">
        <v>1</v>
      </c>
      <c r="AA123" s="239">
        <v>1</v>
      </c>
      <c r="AB123" s="239">
        <v>1</v>
      </c>
      <c r="AC123" s="239">
        <v>98</v>
      </c>
      <c r="AD123" s="239" t="s">
        <v>2689</v>
      </c>
      <c r="AE123" s="239" t="s">
        <v>4560</v>
      </c>
      <c r="AF123" s="239" t="s">
        <v>4289</v>
      </c>
      <c r="AG123" s="239">
        <v>7</v>
      </c>
      <c r="AH123" s="239">
        <v>2</v>
      </c>
      <c r="AI123" s="239">
        <v>4</v>
      </c>
      <c r="AJ123" s="239">
        <v>4</v>
      </c>
      <c r="AK123" s="239">
        <v>8</v>
      </c>
      <c r="AL123" s="239">
        <v>33</v>
      </c>
      <c r="AM123" s="239" t="s">
        <v>384</v>
      </c>
      <c r="AN123" s="239">
        <v>5</v>
      </c>
      <c r="AO123" s="239">
        <v>15</v>
      </c>
      <c r="AS123" s="239">
        <v>3</v>
      </c>
      <c r="AT123" s="239">
        <v>20</v>
      </c>
      <c r="AU123" s="239">
        <v>55</v>
      </c>
      <c r="AV123" s="239">
        <v>11</v>
      </c>
      <c r="AW123" s="239">
        <v>21</v>
      </c>
      <c r="AX123" s="239">
        <v>2</v>
      </c>
      <c r="AY123" s="239">
        <v>4</v>
      </c>
      <c r="AZ123" s="239">
        <v>4</v>
      </c>
      <c r="BA123" s="239">
        <v>8</v>
      </c>
      <c r="BB123" s="239">
        <v>43</v>
      </c>
      <c r="BC123" s="239" t="s">
        <v>374</v>
      </c>
      <c r="BD123" s="239">
        <v>5</v>
      </c>
      <c r="BE123" s="239">
        <v>1</v>
      </c>
      <c r="BF123" s="239">
        <v>1</v>
      </c>
      <c r="BI123" s="239">
        <v>3</v>
      </c>
      <c r="BJ123" s="239">
        <v>20</v>
      </c>
      <c r="BK123" s="239">
        <v>55</v>
      </c>
      <c r="BL123" s="239">
        <v>11</v>
      </c>
      <c r="BM123" s="239">
        <v>21</v>
      </c>
      <c r="CT123" s="239">
        <v>436695</v>
      </c>
      <c r="CU123" s="239">
        <v>4965262</v>
      </c>
      <c r="CV123" s="239">
        <v>44.837955700000002</v>
      </c>
      <c r="CW123" s="239">
        <v>-93.800948500000004</v>
      </c>
      <c r="CX123" s="239" t="s">
        <v>379</v>
      </c>
      <c r="CY123" s="239" t="s">
        <v>4568</v>
      </c>
    </row>
    <row r="124" spans="1:103" x14ac:dyDescent="0.25">
      <c r="A124" s="239">
        <v>338106</v>
      </c>
      <c r="B124" s="239">
        <v>3</v>
      </c>
      <c r="C124" s="239">
        <v>5</v>
      </c>
      <c r="D124" s="239">
        <v>31.559000000000001</v>
      </c>
      <c r="E124" s="239">
        <v>10</v>
      </c>
      <c r="F124" s="239" t="s">
        <v>1155</v>
      </c>
      <c r="H124" s="239" t="s">
        <v>374</v>
      </c>
      <c r="I124" s="239">
        <v>25</v>
      </c>
      <c r="K124" s="239">
        <v>16009392</v>
      </c>
      <c r="M124" s="239">
        <v>3</v>
      </c>
      <c r="N124" s="239">
        <v>25</v>
      </c>
      <c r="O124" s="239">
        <v>2016</v>
      </c>
      <c r="P124" s="239" t="s">
        <v>383</v>
      </c>
      <c r="Q124" s="239">
        <v>9</v>
      </c>
      <c r="R124" s="239" t="s">
        <v>393</v>
      </c>
      <c r="S124" s="239">
        <v>5</v>
      </c>
      <c r="T124" s="239">
        <v>0</v>
      </c>
      <c r="U124" s="239">
        <v>2</v>
      </c>
      <c r="V124" s="239">
        <v>12</v>
      </c>
      <c r="W124" s="239">
        <v>10</v>
      </c>
      <c r="X124" s="239">
        <v>3</v>
      </c>
      <c r="Y124" s="239">
        <v>1</v>
      </c>
      <c r="Z124" s="239">
        <v>1</v>
      </c>
      <c r="AB124" s="239">
        <v>1</v>
      </c>
      <c r="AC124" s="239">
        <v>98</v>
      </c>
      <c r="AD124" s="239" t="s">
        <v>2821</v>
      </c>
      <c r="AF124" s="239" t="s">
        <v>4289</v>
      </c>
      <c r="AG124" s="239">
        <v>7</v>
      </c>
      <c r="AH124" s="239">
        <v>2</v>
      </c>
      <c r="AI124" s="239">
        <v>6</v>
      </c>
      <c r="AJ124" s="239">
        <v>3</v>
      </c>
      <c r="AK124" s="239">
        <v>34</v>
      </c>
      <c r="AL124" s="239">
        <v>54</v>
      </c>
      <c r="AM124" s="239" t="s">
        <v>374</v>
      </c>
      <c r="AN124" s="239">
        <v>5</v>
      </c>
      <c r="AO124" s="239">
        <v>1</v>
      </c>
      <c r="AS124" s="239">
        <v>15</v>
      </c>
      <c r="AT124" s="239">
        <v>20</v>
      </c>
      <c r="AU124" s="239">
        <v>50</v>
      </c>
      <c r="AV124" s="239">
        <v>11</v>
      </c>
      <c r="AW124" s="239">
        <v>21</v>
      </c>
      <c r="AX124" s="239">
        <v>2</v>
      </c>
      <c r="AY124" s="239">
        <v>2</v>
      </c>
      <c r="AZ124" s="239">
        <v>3</v>
      </c>
      <c r="BA124" s="239">
        <v>21</v>
      </c>
      <c r="BB124" s="239">
        <v>18</v>
      </c>
      <c r="BC124" s="239" t="s">
        <v>374</v>
      </c>
      <c r="BD124" s="239">
        <v>9</v>
      </c>
      <c r="BE124" s="239">
        <v>70</v>
      </c>
      <c r="BF124" s="239">
        <v>4</v>
      </c>
      <c r="BI124" s="239">
        <v>15</v>
      </c>
      <c r="BJ124" s="239">
        <v>20</v>
      </c>
      <c r="BK124" s="239">
        <v>50</v>
      </c>
      <c r="BL124" s="239">
        <v>11</v>
      </c>
      <c r="BM124" s="239">
        <v>21</v>
      </c>
      <c r="CT124" s="239">
        <v>436867.21615773399</v>
      </c>
      <c r="CU124" s="239">
        <v>4965348.8064683499</v>
      </c>
      <c r="CV124" s="239">
        <v>44.838755999999997</v>
      </c>
      <c r="CW124" s="239">
        <v>-93.798784549999993</v>
      </c>
      <c r="CX124" s="239" t="s">
        <v>438</v>
      </c>
      <c r="CY124" s="239" t="s">
        <v>4569</v>
      </c>
    </row>
    <row r="125" spans="1:103" x14ac:dyDescent="0.25">
      <c r="A125" s="239">
        <v>410761</v>
      </c>
      <c r="B125" s="239">
        <v>3</v>
      </c>
      <c r="C125" s="239">
        <v>5</v>
      </c>
      <c r="D125" s="239">
        <v>31.597999999999999</v>
      </c>
      <c r="E125" s="239">
        <v>10</v>
      </c>
      <c r="F125" s="239" t="s">
        <v>1155</v>
      </c>
      <c r="H125" s="239" t="s">
        <v>374</v>
      </c>
      <c r="I125" s="239">
        <v>25</v>
      </c>
      <c r="K125" s="239">
        <v>17000177</v>
      </c>
      <c r="M125" s="239">
        <v>1</v>
      </c>
      <c r="N125" s="239">
        <v>3</v>
      </c>
      <c r="O125" s="239">
        <v>2017</v>
      </c>
      <c r="P125" s="239" t="s">
        <v>391</v>
      </c>
      <c r="Q125" s="239">
        <v>8</v>
      </c>
      <c r="R125" s="239" t="s">
        <v>393</v>
      </c>
      <c r="S125" s="239">
        <v>5</v>
      </c>
      <c r="T125" s="239">
        <v>0</v>
      </c>
      <c r="U125" s="239">
        <v>1</v>
      </c>
      <c r="W125" s="239">
        <v>32</v>
      </c>
      <c r="X125" s="239">
        <v>3</v>
      </c>
      <c r="Y125" s="239">
        <v>1</v>
      </c>
      <c r="Z125" s="239">
        <v>1</v>
      </c>
      <c r="AB125" s="239">
        <v>5</v>
      </c>
      <c r="AC125" s="239">
        <v>98</v>
      </c>
      <c r="AD125" s="239" t="s">
        <v>2821</v>
      </c>
      <c r="AE125" s="239" t="s">
        <v>4570</v>
      </c>
      <c r="AF125" s="239" t="s">
        <v>4289</v>
      </c>
      <c r="AG125" s="239">
        <v>3</v>
      </c>
      <c r="AH125" s="239">
        <v>2</v>
      </c>
      <c r="AI125" s="239">
        <v>5</v>
      </c>
      <c r="AJ125" s="239">
        <v>3</v>
      </c>
      <c r="AK125" s="239">
        <v>21</v>
      </c>
      <c r="AL125" s="239">
        <v>35</v>
      </c>
      <c r="AM125" s="239" t="s">
        <v>384</v>
      </c>
      <c r="AN125" s="239">
        <v>5</v>
      </c>
      <c r="AO125" s="239">
        <v>70</v>
      </c>
      <c r="AS125" s="239">
        <v>15</v>
      </c>
      <c r="AT125" s="239">
        <v>20</v>
      </c>
      <c r="AU125" s="239">
        <v>50</v>
      </c>
      <c r="AV125" s="239">
        <v>11</v>
      </c>
      <c r="AW125" s="239">
        <v>21</v>
      </c>
      <c r="CT125" s="239">
        <v>436921.455849547</v>
      </c>
      <c r="CU125" s="239">
        <v>4965377.8473733198</v>
      </c>
      <c r="CV125" s="239">
        <v>44.839022200000002</v>
      </c>
      <c r="CW125" s="239">
        <v>-93.798101959999997</v>
      </c>
      <c r="CX125" s="239" t="s">
        <v>379</v>
      </c>
      <c r="CY125" s="239" t="s">
        <v>4571</v>
      </c>
    </row>
    <row r="126" spans="1:103" hidden="1" x14ac:dyDescent="0.25">
      <c r="A126" s="239">
        <v>10937215</v>
      </c>
      <c r="B126" s="239">
        <v>3</v>
      </c>
      <c r="C126" s="239">
        <v>5</v>
      </c>
      <c r="D126" s="239">
        <v>31.611000000000001</v>
      </c>
      <c r="E126" s="239">
        <v>10</v>
      </c>
      <c r="F126" s="239" t="s">
        <v>1155</v>
      </c>
      <c r="H126" s="239" t="s">
        <v>374</v>
      </c>
      <c r="I126" s="239">
        <v>25</v>
      </c>
      <c r="K126" s="239">
        <v>14029224</v>
      </c>
      <c r="L126" s="239">
        <v>142510023</v>
      </c>
      <c r="M126" s="239">
        <v>9</v>
      </c>
      <c r="N126" s="239">
        <v>7</v>
      </c>
      <c r="O126" s="239">
        <v>2014</v>
      </c>
      <c r="P126" s="239" t="s">
        <v>389</v>
      </c>
      <c r="Q126" s="239">
        <v>17</v>
      </c>
      <c r="S126" s="239">
        <v>4</v>
      </c>
      <c r="T126" s="239">
        <v>0</v>
      </c>
      <c r="U126" s="239">
        <v>1</v>
      </c>
      <c r="V126" s="239">
        <v>7</v>
      </c>
      <c r="W126" s="239">
        <v>75</v>
      </c>
      <c r="X126" s="239">
        <v>4</v>
      </c>
      <c r="Y126" s="239">
        <v>1</v>
      </c>
      <c r="Z126" s="239">
        <v>1</v>
      </c>
      <c r="AB126" s="239">
        <v>1</v>
      </c>
      <c r="AC126" s="239">
        <v>98</v>
      </c>
      <c r="AD126" s="239" t="s">
        <v>4558</v>
      </c>
      <c r="AE126" s="239">
        <v>5</v>
      </c>
      <c r="AF126" s="239" t="s">
        <v>4289</v>
      </c>
      <c r="AG126" s="239">
        <v>3</v>
      </c>
      <c r="AH126" s="239">
        <v>2</v>
      </c>
      <c r="AI126" s="239">
        <v>2</v>
      </c>
      <c r="AJ126" s="239">
        <v>8</v>
      </c>
      <c r="AK126" s="239">
        <v>23</v>
      </c>
      <c r="AL126" s="239">
        <v>31</v>
      </c>
      <c r="AM126" s="239" t="s">
        <v>384</v>
      </c>
      <c r="AN126" s="239">
        <v>5</v>
      </c>
      <c r="AO126" s="239">
        <v>9</v>
      </c>
      <c r="AT126" s="239">
        <v>90</v>
      </c>
      <c r="AU126" s="239">
        <v>50</v>
      </c>
      <c r="CT126" s="239">
        <v>436792</v>
      </c>
      <c r="CU126" s="239">
        <v>4965311</v>
      </c>
      <c r="CV126" s="239">
        <v>44.838406900000003</v>
      </c>
      <c r="CW126" s="239">
        <v>-93.799726500000006</v>
      </c>
      <c r="CX126" s="239" t="s">
        <v>379</v>
      </c>
      <c r="CY126" s="239" t="s">
        <v>4572</v>
      </c>
    </row>
    <row r="127" spans="1:103" hidden="1" x14ac:dyDescent="0.25">
      <c r="A127" s="239">
        <v>404965</v>
      </c>
      <c r="B127" s="239">
        <v>3</v>
      </c>
      <c r="C127" s="239">
        <v>5</v>
      </c>
      <c r="D127" s="239">
        <v>31.611999999999998</v>
      </c>
      <c r="E127" s="239">
        <v>10</v>
      </c>
      <c r="F127" s="239" t="s">
        <v>1155</v>
      </c>
      <c r="H127" s="239" t="s">
        <v>374</v>
      </c>
      <c r="I127" s="239">
        <v>25</v>
      </c>
      <c r="K127" s="239">
        <v>16042363</v>
      </c>
      <c r="M127" s="239">
        <v>12</v>
      </c>
      <c r="N127" s="239">
        <v>16</v>
      </c>
      <c r="O127" s="239">
        <v>2016</v>
      </c>
      <c r="P127" s="239" t="s">
        <v>383</v>
      </c>
      <c r="Q127" s="239">
        <v>21</v>
      </c>
      <c r="R127" s="239" t="s">
        <v>376</v>
      </c>
      <c r="S127" s="239">
        <v>4</v>
      </c>
      <c r="T127" s="239">
        <v>0</v>
      </c>
      <c r="U127" s="239">
        <v>2</v>
      </c>
      <c r="V127" s="239">
        <v>5</v>
      </c>
      <c r="W127" s="239">
        <v>10</v>
      </c>
      <c r="X127" s="239">
        <v>3</v>
      </c>
      <c r="Y127" s="239">
        <v>4</v>
      </c>
      <c r="Z127" s="239">
        <v>4</v>
      </c>
      <c r="AA127" s="239">
        <v>7</v>
      </c>
      <c r="AB127" s="239">
        <v>3</v>
      </c>
      <c r="AC127" s="239">
        <v>98</v>
      </c>
      <c r="AD127" s="239" t="s">
        <v>2821</v>
      </c>
      <c r="AE127" s="239" t="s">
        <v>4570</v>
      </c>
      <c r="AF127" s="239" t="s">
        <v>4519</v>
      </c>
      <c r="AG127" s="239">
        <v>10</v>
      </c>
      <c r="AH127" s="239">
        <v>2</v>
      </c>
      <c r="AI127" s="239">
        <v>2</v>
      </c>
      <c r="AJ127" s="239">
        <v>1</v>
      </c>
      <c r="AK127" s="239">
        <v>21</v>
      </c>
      <c r="AL127" s="239">
        <v>41</v>
      </c>
      <c r="AM127" s="239" t="s">
        <v>384</v>
      </c>
      <c r="AN127" s="239">
        <v>5</v>
      </c>
      <c r="AO127" s="239">
        <v>99</v>
      </c>
      <c r="AS127" s="239">
        <v>14</v>
      </c>
      <c r="AT127" s="239">
        <v>20</v>
      </c>
      <c r="AU127" s="239">
        <v>35</v>
      </c>
      <c r="AV127" s="239">
        <v>11</v>
      </c>
      <c r="AW127" s="239">
        <v>21</v>
      </c>
      <c r="AX127" s="239">
        <v>2</v>
      </c>
      <c r="AY127" s="239">
        <v>4</v>
      </c>
      <c r="AZ127" s="239">
        <v>4</v>
      </c>
      <c r="BA127" s="239">
        <v>21</v>
      </c>
      <c r="BB127" s="239">
        <v>16</v>
      </c>
      <c r="BC127" s="239" t="s">
        <v>384</v>
      </c>
      <c r="BD127" s="239">
        <v>5</v>
      </c>
      <c r="BE127" s="239">
        <v>99</v>
      </c>
      <c r="BI127" s="239">
        <v>14</v>
      </c>
      <c r="BJ127" s="239">
        <v>20</v>
      </c>
      <c r="BK127" s="239">
        <v>50</v>
      </c>
      <c r="BL127" s="239">
        <v>11</v>
      </c>
      <c r="BM127" s="239">
        <v>21</v>
      </c>
      <c r="CT127" s="239">
        <v>436934.28816687799</v>
      </c>
      <c r="CU127" s="239">
        <v>4965409.4542039996</v>
      </c>
      <c r="CV127" s="239">
        <v>44.839307839999996</v>
      </c>
      <c r="CW127" s="239">
        <v>-93.797943540000006</v>
      </c>
      <c r="CX127" s="239" t="s">
        <v>379</v>
      </c>
      <c r="CY127" s="239" t="s">
        <v>4573</v>
      </c>
    </row>
    <row r="128" spans="1:103" x14ac:dyDescent="0.25">
      <c r="A128" s="239">
        <v>517887</v>
      </c>
      <c r="B128" s="239">
        <v>3</v>
      </c>
      <c r="C128" s="239">
        <v>5</v>
      </c>
      <c r="D128" s="239">
        <v>31.623000000000001</v>
      </c>
      <c r="E128" s="239">
        <v>10</v>
      </c>
      <c r="F128" s="239" t="s">
        <v>1155</v>
      </c>
      <c r="H128" s="239" t="s">
        <v>374</v>
      </c>
      <c r="I128" s="239">
        <v>25</v>
      </c>
      <c r="K128" s="239">
        <v>17037310</v>
      </c>
      <c r="M128" s="239">
        <v>11</v>
      </c>
      <c r="N128" s="239">
        <v>17</v>
      </c>
      <c r="O128" s="239">
        <v>2017</v>
      </c>
      <c r="P128" s="239" t="s">
        <v>383</v>
      </c>
      <c r="Q128" s="239">
        <v>14</v>
      </c>
      <c r="R128" s="239" t="s">
        <v>376</v>
      </c>
      <c r="S128" s="239">
        <v>5</v>
      </c>
      <c r="T128" s="239">
        <v>0</v>
      </c>
      <c r="U128" s="239">
        <v>2</v>
      </c>
      <c r="V128" s="239">
        <v>12</v>
      </c>
      <c r="W128" s="239">
        <v>10</v>
      </c>
      <c r="X128" s="239">
        <v>3</v>
      </c>
      <c r="Y128" s="239">
        <v>1</v>
      </c>
      <c r="Z128" s="239">
        <v>1</v>
      </c>
      <c r="AB128" s="239">
        <v>1</v>
      </c>
      <c r="AC128" s="239">
        <v>98</v>
      </c>
      <c r="AD128" s="239" t="s">
        <v>2821</v>
      </c>
      <c r="AF128" s="239" t="s">
        <v>4519</v>
      </c>
      <c r="AG128" s="239">
        <v>7</v>
      </c>
      <c r="AH128" s="239">
        <v>2</v>
      </c>
      <c r="AI128" s="239">
        <v>2</v>
      </c>
      <c r="AJ128" s="239">
        <v>4</v>
      </c>
      <c r="AK128" s="239">
        <v>21</v>
      </c>
      <c r="AL128" s="239">
        <v>40</v>
      </c>
      <c r="AM128" s="239" t="s">
        <v>384</v>
      </c>
      <c r="AN128" s="239">
        <v>5</v>
      </c>
      <c r="AO128" s="239">
        <v>74</v>
      </c>
      <c r="AS128" s="239">
        <v>12</v>
      </c>
      <c r="AT128" s="239">
        <v>20</v>
      </c>
      <c r="AU128" s="239">
        <v>40</v>
      </c>
      <c r="AV128" s="239">
        <v>11</v>
      </c>
      <c r="AW128" s="239">
        <v>21</v>
      </c>
      <c r="AX128" s="239">
        <v>2</v>
      </c>
      <c r="AY128" s="239">
        <v>2</v>
      </c>
      <c r="AZ128" s="239">
        <v>4</v>
      </c>
      <c r="BA128" s="239">
        <v>26</v>
      </c>
      <c r="BB128" s="239">
        <v>70</v>
      </c>
      <c r="BC128" s="239" t="s">
        <v>384</v>
      </c>
      <c r="BD128" s="239">
        <v>5</v>
      </c>
      <c r="BE128" s="239">
        <v>1</v>
      </c>
      <c r="BI128" s="239">
        <v>12</v>
      </c>
      <c r="BJ128" s="239">
        <v>20</v>
      </c>
      <c r="BK128" s="239">
        <v>40</v>
      </c>
      <c r="BL128" s="239">
        <v>11</v>
      </c>
      <c r="BM128" s="239">
        <v>21</v>
      </c>
      <c r="CT128" s="239">
        <v>436953.47049690998</v>
      </c>
      <c r="CU128" s="239">
        <v>4965410.9943989199</v>
      </c>
      <c r="CV128" s="239">
        <v>44.839323399999998</v>
      </c>
      <c r="CW128" s="239">
        <v>-93.797701050000001</v>
      </c>
      <c r="CX128" s="239" t="s">
        <v>379</v>
      </c>
      <c r="CY128" s="239" t="s">
        <v>4574</v>
      </c>
    </row>
    <row r="129" spans="1:103" x14ac:dyDescent="0.25">
      <c r="A129" s="239">
        <v>11022052</v>
      </c>
      <c r="B129" s="239">
        <v>3</v>
      </c>
      <c r="C129" s="239">
        <v>5</v>
      </c>
      <c r="D129" s="239">
        <v>31.65</v>
      </c>
      <c r="E129" s="239">
        <v>10</v>
      </c>
      <c r="F129" s="239" t="s">
        <v>1155</v>
      </c>
      <c r="H129" s="239" t="s">
        <v>374</v>
      </c>
      <c r="I129" s="239">
        <v>25</v>
      </c>
      <c r="K129" s="239">
        <v>15031385</v>
      </c>
      <c r="L129" s="239">
        <v>152680157</v>
      </c>
      <c r="M129" s="239">
        <v>9</v>
      </c>
      <c r="N129" s="239">
        <v>25</v>
      </c>
      <c r="O129" s="239">
        <v>2015</v>
      </c>
      <c r="P129" s="239" t="s">
        <v>383</v>
      </c>
      <c r="Q129" s="239">
        <v>16</v>
      </c>
      <c r="S129" s="239">
        <v>5</v>
      </c>
      <c r="T129" s="239">
        <v>0</v>
      </c>
      <c r="U129" s="239">
        <v>4</v>
      </c>
      <c r="V129" s="239">
        <v>1</v>
      </c>
      <c r="W129" s="239">
        <v>10</v>
      </c>
      <c r="X129" s="239">
        <v>10</v>
      </c>
      <c r="Y129" s="239">
        <v>1</v>
      </c>
      <c r="Z129" s="239">
        <v>1</v>
      </c>
      <c r="AB129" s="239">
        <v>1</v>
      </c>
      <c r="AC129" s="239">
        <v>3</v>
      </c>
      <c r="AD129" s="239" t="s">
        <v>1868</v>
      </c>
      <c r="AE129" s="239" t="s">
        <v>1107</v>
      </c>
      <c r="AF129" s="239" t="s">
        <v>4289</v>
      </c>
      <c r="AG129" s="239">
        <v>7</v>
      </c>
      <c r="AH129" s="239">
        <v>2</v>
      </c>
      <c r="AI129" s="239">
        <v>2</v>
      </c>
      <c r="AJ129" s="239">
        <v>4</v>
      </c>
      <c r="AK129" s="239">
        <v>21</v>
      </c>
      <c r="AL129" s="239">
        <v>27</v>
      </c>
      <c r="AM129" s="239" t="s">
        <v>374</v>
      </c>
      <c r="AN129" s="239">
        <v>5</v>
      </c>
      <c r="AO129" s="239">
        <v>3</v>
      </c>
      <c r="AS129" s="239">
        <v>7</v>
      </c>
      <c r="AT129" s="239">
        <v>20</v>
      </c>
      <c r="AU129" s="239">
        <v>35</v>
      </c>
      <c r="AV129" s="239">
        <v>11</v>
      </c>
      <c r="AW129" s="239">
        <v>21</v>
      </c>
      <c r="AX129" s="239">
        <v>2</v>
      </c>
      <c r="AY129" s="239">
        <v>2</v>
      </c>
      <c r="AZ129" s="239">
        <v>4</v>
      </c>
      <c r="BA129" s="239">
        <v>21</v>
      </c>
      <c r="BB129" s="239">
        <v>22</v>
      </c>
      <c r="BC129" s="239" t="s">
        <v>374</v>
      </c>
      <c r="BD129" s="239">
        <v>5</v>
      </c>
      <c r="BE129" s="239">
        <v>1</v>
      </c>
      <c r="BI129" s="239">
        <v>7</v>
      </c>
      <c r="BJ129" s="239">
        <v>20</v>
      </c>
      <c r="BK129" s="239">
        <v>35</v>
      </c>
      <c r="BL129" s="239">
        <v>11</v>
      </c>
      <c r="BM129" s="239">
        <v>21</v>
      </c>
      <c r="BN129" s="239">
        <v>2</v>
      </c>
      <c r="BO129" s="239">
        <v>2</v>
      </c>
      <c r="BP129" s="239">
        <v>4</v>
      </c>
      <c r="BQ129" s="239">
        <v>21</v>
      </c>
      <c r="BR129" s="239">
        <v>17</v>
      </c>
      <c r="BS129" s="239" t="s">
        <v>384</v>
      </c>
      <c r="BT129" s="239">
        <v>5</v>
      </c>
      <c r="BU129" s="239">
        <v>1</v>
      </c>
      <c r="BY129" s="239">
        <v>7</v>
      </c>
      <c r="BZ129" s="239">
        <v>20</v>
      </c>
      <c r="CA129" s="239">
        <v>35</v>
      </c>
      <c r="CB129" s="239">
        <v>11</v>
      </c>
      <c r="CC129" s="239">
        <v>21</v>
      </c>
      <c r="CD129" s="239">
        <v>2</v>
      </c>
      <c r="CE129" s="239">
        <v>2</v>
      </c>
      <c r="CF129" s="239">
        <v>4</v>
      </c>
      <c r="CG129" s="239">
        <v>21</v>
      </c>
      <c r="CH129" s="239">
        <v>27</v>
      </c>
      <c r="CI129" s="239" t="s">
        <v>384</v>
      </c>
      <c r="CJ129" s="239">
        <v>5</v>
      </c>
      <c r="CK129" s="239">
        <v>1</v>
      </c>
      <c r="CO129" s="239">
        <v>7</v>
      </c>
      <c r="CP129" s="239">
        <v>20</v>
      </c>
      <c r="CQ129" s="239">
        <v>35</v>
      </c>
      <c r="CR129" s="239">
        <v>11</v>
      </c>
      <c r="CS129" s="239">
        <v>21</v>
      </c>
      <c r="CT129" s="239">
        <v>436848</v>
      </c>
      <c r="CU129" s="239">
        <v>4965339</v>
      </c>
      <c r="CV129" s="239">
        <v>44.838670200000003</v>
      </c>
      <c r="CW129" s="239">
        <v>-93.7990219</v>
      </c>
      <c r="CX129" s="239" t="s">
        <v>379</v>
      </c>
      <c r="CY129" s="239" t="s">
        <v>4575</v>
      </c>
    </row>
    <row r="130" spans="1:103" x14ac:dyDescent="0.25">
      <c r="A130" s="239">
        <v>10933506</v>
      </c>
      <c r="B130" s="239">
        <v>3</v>
      </c>
      <c r="C130" s="239">
        <v>5</v>
      </c>
      <c r="D130" s="239">
        <v>31.690999999999999</v>
      </c>
      <c r="E130" s="239">
        <v>10</v>
      </c>
      <c r="F130" s="239" t="s">
        <v>1155</v>
      </c>
      <c r="H130" s="239" t="s">
        <v>374</v>
      </c>
      <c r="I130" s="239">
        <v>25</v>
      </c>
      <c r="K130" s="239">
        <v>14005385</v>
      </c>
      <c r="L130" s="239">
        <v>140530105</v>
      </c>
      <c r="M130" s="239">
        <v>2</v>
      </c>
      <c r="N130" s="239">
        <v>21</v>
      </c>
      <c r="O130" s="239">
        <v>2014</v>
      </c>
      <c r="P130" s="239" t="s">
        <v>383</v>
      </c>
      <c r="Q130" s="239">
        <v>15</v>
      </c>
      <c r="R130" s="239" t="s">
        <v>393</v>
      </c>
      <c r="S130" s="239">
        <v>5</v>
      </c>
      <c r="T130" s="239">
        <v>0</v>
      </c>
      <c r="U130" s="239">
        <v>2</v>
      </c>
      <c r="V130" s="239">
        <v>1</v>
      </c>
      <c r="W130" s="239">
        <v>10</v>
      </c>
      <c r="X130" s="239">
        <v>3</v>
      </c>
      <c r="Y130" s="239">
        <v>1</v>
      </c>
      <c r="Z130" s="239">
        <v>1</v>
      </c>
      <c r="AB130" s="239">
        <v>5</v>
      </c>
      <c r="AC130" s="239">
        <v>98</v>
      </c>
      <c r="AD130" s="239" t="s">
        <v>1868</v>
      </c>
      <c r="AE130" s="239" t="s">
        <v>1107</v>
      </c>
      <c r="AF130" s="239" t="s">
        <v>4289</v>
      </c>
      <c r="AG130" s="239">
        <v>7</v>
      </c>
      <c r="AH130" s="239">
        <v>2</v>
      </c>
      <c r="AI130" s="239">
        <v>4</v>
      </c>
      <c r="AJ130" s="239">
        <v>3</v>
      </c>
      <c r="AK130" s="239">
        <v>21</v>
      </c>
      <c r="AL130" s="239">
        <v>17</v>
      </c>
      <c r="AM130" s="239" t="s">
        <v>384</v>
      </c>
      <c r="AN130" s="239">
        <v>5</v>
      </c>
      <c r="AS130" s="239">
        <v>3</v>
      </c>
      <c r="AT130" s="239">
        <v>20</v>
      </c>
      <c r="AU130" s="239">
        <v>50</v>
      </c>
      <c r="AV130" s="239">
        <v>11</v>
      </c>
      <c r="AW130" s="239">
        <v>21</v>
      </c>
      <c r="AX130" s="239">
        <v>2</v>
      </c>
      <c r="AY130" s="239">
        <v>3</v>
      </c>
      <c r="AZ130" s="239">
        <v>3</v>
      </c>
      <c r="BA130" s="239">
        <v>21</v>
      </c>
      <c r="BB130" s="239">
        <v>66</v>
      </c>
      <c r="BC130" s="239" t="s">
        <v>374</v>
      </c>
      <c r="BD130" s="239">
        <v>5</v>
      </c>
      <c r="BE130" s="239">
        <v>1</v>
      </c>
      <c r="BI130" s="239">
        <v>3</v>
      </c>
      <c r="BJ130" s="239">
        <v>20</v>
      </c>
      <c r="BK130" s="239">
        <v>50</v>
      </c>
      <c r="BL130" s="239">
        <v>11</v>
      </c>
      <c r="BM130" s="239">
        <v>21</v>
      </c>
      <c r="CT130" s="239">
        <v>436907</v>
      </c>
      <c r="CU130" s="239">
        <v>4965370</v>
      </c>
      <c r="CV130" s="239">
        <v>44.838946900000003</v>
      </c>
      <c r="CW130" s="239">
        <v>-93.798281900000006</v>
      </c>
      <c r="CX130" s="239" t="s">
        <v>379</v>
      </c>
      <c r="CY130" s="239" t="s">
        <v>4576</v>
      </c>
    </row>
    <row r="131" spans="1:103" x14ac:dyDescent="0.25">
      <c r="A131" s="239">
        <v>10855953</v>
      </c>
      <c r="B131" s="239">
        <v>3</v>
      </c>
      <c r="C131" s="239">
        <v>5</v>
      </c>
      <c r="D131" s="239">
        <v>31.693999999999999</v>
      </c>
      <c r="E131" s="239">
        <v>10</v>
      </c>
      <c r="F131" s="239" t="s">
        <v>1155</v>
      </c>
      <c r="H131" s="239" t="s">
        <v>374</v>
      </c>
      <c r="I131" s="239">
        <v>25</v>
      </c>
      <c r="K131" s="239">
        <v>13036750</v>
      </c>
      <c r="L131" s="239">
        <v>133410160</v>
      </c>
      <c r="M131" s="239">
        <v>12</v>
      </c>
      <c r="N131" s="239">
        <v>7</v>
      </c>
      <c r="O131" s="239">
        <v>2013</v>
      </c>
      <c r="P131" s="239" t="s">
        <v>386</v>
      </c>
      <c r="Q131" s="239">
        <v>11</v>
      </c>
      <c r="R131" s="239" t="s">
        <v>393</v>
      </c>
      <c r="S131" s="239">
        <v>5</v>
      </c>
      <c r="T131" s="239">
        <v>0</v>
      </c>
      <c r="U131" s="239">
        <v>2</v>
      </c>
      <c r="V131" s="239">
        <v>1</v>
      </c>
      <c r="W131" s="239">
        <v>10</v>
      </c>
      <c r="X131" s="239">
        <v>3</v>
      </c>
      <c r="Y131" s="239">
        <v>1</v>
      </c>
      <c r="Z131" s="239">
        <v>1</v>
      </c>
      <c r="AB131" s="239">
        <v>1</v>
      </c>
      <c r="AC131" s="239">
        <v>98</v>
      </c>
      <c r="AD131" s="239">
        <v>5</v>
      </c>
      <c r="AE131" s="239" t="s">
        <v>1107</v>
      </c>
      <c r="AF131" s="239" t="s">
        <v>4289</v>
      </c>
      <c r="AG131" s="239">
        <v>7</v>
      </c>
      <c r="AH131" s="239">
        <v>2</v>
      </c>
      <c r="AI131" s="239">
        <v>4</v>
      </c>
      <c r="AJ131" s="239">
        <v>3</v>
      </c>
      <c r="AK131" s="239">
        <v>8</v>
      </c>
      <c r="AL131" s="239">
        <v>58</v>
      </c>
      <c r="AM131" s="239" t="s">
        <v>384</v>
      </c>
      <c r="AN131" s="239">
        <v>5</v>
      </c>
      <c r="AO131" s="239">
        <v>1</v>
      </c>
      <c r="AS131" s="239">
        <v>3</v>
      </c>
      <c r="AT131" s="239">
        <v>20</v>
      </c>
      <c r="AU131" s="239">
        <v>40</v>
      </c>
      <c r="AV131" s="239">
        <v>11</v>
      </c>
      <c r="AW131" s="239">
        <v>21</v>
      </c>
      <c r="AX131" s="239">
        <v>2</v>
      </c>
      <c r="AY131" s="239">
        <v>2</v>
      </c>
      <c r="AZ131" s="239">
        <v>3</v>
      </c>
      <c r="BA131" s="239">
        <v>26</v>
      </c>
      <c r="BB131" s="239">
        <v>32</v>
      </c>
      <c r="BC131" s="239" t="s">
        <v>384</v>
      </c>
      <c r="BD131" s="239">
        <v>5</v>
      </c>
      <c r="BE131" s="239">
        <v>15</v>
      </c>
      <c r="BI131" s="239">
        <v>3</v>
      </c>
      <c r="BJ131" s="239">
        <v>20</v>
      </c>
      <c r="BK131" s="239">
        <v>40</v>
      </c>
      <c r="BL131" s="239">
        <v>11</v>
      </c>
      <c r="BM131" s="239">
        <v>21</v>
      </c>
      <c r="CT131" s="239">
        <v>436911</v>
      </c>
      <c r="CU131" s="239">
        <v>4965372</v>
      </c>
      <c r="CV131" s="239">
        <v>44.838967199999999</v>
      </c>
      <c r="CW131" s="239">
        <v>-93.798227800000006</v>
      </c>
      <c r="CX131" s="239" t="s">
        <v>379</v>
      </c>
      <c r="CY131" s="239" t="s">
        <v>4577</v>
      </c>
    </row>
    <row r="132" spans="1:103" x14ac:dyDescent="0.25">
      <c r="A132" s="239">
        <v>595942</v>
      </c>
      <c r="B132" s="239">
        <v>3</v>
      </c>
      <c r="C132" s="239">
        <v>5</v>
      </c>
      <c r="D132" s="239">
        <v>31.698</v>
      </c>
      <c r="E132" s="239">
        <v>10</v>
      </c>
      <c r="F132" s="239" t="s">
        <v>1155</v>
      </c>
      <c r="H132" s="239" t="s">
        <v>374</v>
      </c>
      <c r="I132" s="239">
        <v>25</v>
      </c>
      <c r="K132" s="239">
        <v>18013898</v>
      </c>
      <c r="M132" s="239">
        <v>5</v>
      </c>
      <c r="N132" s="239">
        <v>7</v>
      </c>
      <c r="O132" s="239">
        <v>2018</v>
      </c>
      <c r="P132" s="239" t="s">
        <v>381</v>
      </c>
      <c r="Q132" s="239">
        <v>16</v>
      </c>
      <c r="R132" s="239" t="s">
        <v>376</v>
      </c>
      <c r="S132" s="239">
        <v>5</v>
      </c>
      <c r="T132" s="239">
        <v>0</v>
      </c>
      <c r="U132" s="239">
        <v>2</v>
      </c>
      <c r="V132" s="239">
        <v>10</v>
      </c>
      <c r="W132" s="239">
        <v>10</v>
      </c>
      <c r="X132" s="239">
        <v>10</v>
      </c>
      <c r="Y132" s="239">
        <v>1</v>
      </c>
      <c r="Z132" s="239">
        <v>1</v>
      </c>
      <c r="AB132" s="239">
        <v>1</v>
      </c>
      <c r="AC132" s="239">
        <v>98</v>
      </c>
      <c r="AD132" s="239" t="s">
        <v>2821</v>
      </c>
      <c r="AF132" s="239" t="s">
        <v>4519</v>
      </c>
      <c r="AG132" s="239">
        <v>5</v>
      </c>
      <c r="AH132" s="239">
        <v>2</v>
      </c>
      <c r="AI132" s="239">
        <v>2</v>
      </c>
      <c r="AJ132" s="239">
        <v>4</v>
      </c>
      <c r="AK132" s="239">
        <v>24</v>
      </c>
      <c r="AL132" s="239">
        <v>59</v>
      </c>
      <c r="AM132" s="239" t="s">
        <v>384</v>
      </c>
      <c r="AN132" s="239">
        <v>5</v>
      </c>
      <c r="AO132" s="239">
        <v>68</v>
      </c>
      <c r="AS132" s="239">
        <v>15</v>
      </c>
      <c r="AT132" s="239">
        <v>20</v>
      </c>
      <c r="AV132" s="239">
        <v>12</v>
      </c>
      <c r="AW132" s="239">
        <v>21</v>
      </c>
      <c r="AX132" s="239">
        <v>2</v>
      </c>
      <c r="AY132" s="239">
        <v>4</v>
      </c>
      <c r="AZ132" s="239">
        <v>4</v>
      </c>
      <c r="BA132" s="239">
        <v>24</v>
      </c>
      <c r="BB132" s="239">
        <v>33</v>
      </c>
      <c r="BC132" s="239" t="s">
        <v>384</v>
      </c>
      <c r="BD132" s="239">
        <v>5</v>
      </c>
      <c r="BE132" s="239">
        <v>1</v>
      </c>
      <c r="BI132" s="239">
        <v>15</v>
      </c>
      <c r="BJ132" s="239">
        <v>20</v>
      </c>
      <c r="BL132" s="239">
        <v>12</v>
      </c>
      <c r="BM132" s="239">
        <v>21</v>
      </c>
      <c r="CT132" s="239">
        <v>436908.88784154702</v>
      </c>
      <c r="CU132" s="239">
        <v>4965393.1295339102</v>
      </c>
      <c r="CV132" s="239">
        <v>44.839158650000002</v>
      </c>
      <c r="CW132" s="239">
        <v>-93.798262859999994</v>
      </c>
      <c r="CX132" s="239" t="s">
        <v>379</v>
      </c>
      <c r="CY132" s="239" t="s">
        <v>4578</v>
      </c>
    </row>
    <row r="133" spans="1:103" hidden="1" x14ac:dyDescent="0.25">
      <c r="A133" s="239">
        <v>598681</v>
      </c>
      <c r="B133" s="239">
        <v>3</v>
      </c>
      <c r="C133" s="239">
        <v>5</v>
      </c>
      <c r="D133" s="239">
        <v>31.699000000000002</v>
      </c>
      <c r="E133" s="239">
        <v>10</v>
      </c>
      <c r="F133" s="239" t="s">
        <v>1155</v>
      </c>
      <c r="H133" s="239" t="s">
        <v>374</v>
      </c>
      <c r="I133" s="239">
        <v>25</v>
      </c>
      <c r="K133" s="239">
        <v>18506440</v>
      </c>
      <c r="M133" s="239">
        <v>5</v>
      </c>
      <c r="N133" s="239">
        <v>20</v>
      </c>
      <c r="O133" s="239">
        <v>2018</v>
      </c>
      <c r="P133" s="239" t="s">
        <v>389</v>
      </c>
      <c r="Q133" s="239">
        <v>14</v>
      </c>
      <c r="R133" s="239">
        <v>98</v>
      </c>
      <c r="S133" s="239">
        <v>4</v>
      </c>
      <c r="T133" s="239">
        <v>0</v>
      </c>
      <c r="U133" s="239">
        <v>2</v>
      </c>
      <c r="V133" s="239">
        <v>5</v>
      </c>
      <c r="W133" s="239">
        <v>10</v>
      </c>
      <c r="X133" s="239">
        <v>3</v>
      </c>
      <c r="Y133" s="239">
        <v>1</v>
      </c>
      <c r="Z133" s="239">
        <v>1</v>
      </c>
      <c r="AB133" s="239">
        <v>1</v>
      </c>
      <c r="AC133" s="239">
        <v>98</v>
      </c>
      <c r="AD133" s="239" t="s">
        <v>2821</v>
      </c>
      <c r="AF133" s="239" t="s">
        <v>4519</v>
      </c>
      <c r="AG133" s="239">
        <v>9</v>
      </c>
      <c r="AH133" s="239">
        <v>2</v>
      </c>
      <c r="AI133" s="239">
        <v>2</v>
      </c>
      <c r="AJ133" s="239">
        <v>1</v>
      </c>
      <c r="AK133" s="239">
        <v>24</v>
      </c>
      <c r="AL133" s="239">
        <v>76</v>
      </c>
      <c r="AM133" s="239" t="s">
        <v>384</v>
      </c>
      <c r="AN133" s="239">
        <v>5</v>
      </c>
      <c r="AO133" s="239">
        <v>2</v>
      </c>
      <c r="AS133" s="239">
        <v>12</v>
      </c>
      <c r="AT133" s="239">
        <v>20</v>
      </c>
      <c r="AU133" s="239">
        <v>40</v>
      </c>
      <c r="AV133" s="239">
        <v>11</v>
      </c>
      <c r="AW133" s="239">
        <v>21</v>
      </c>
      <c r="AX133" s="239">
        <v>2</v>
      </c>
      <c r="AY133" s="239">
        <v>4</v>
      </c>
      <c r="AZ133" s="239">
        <v>2</v>
      </c>
      <c r="BA133" s="239">
        <v>21</v>
      </c>
      <c r="BB133" s="239">
        <v>17</v>
      </c>
      <c r="BC133" s="239" t="s">
        <v>384</v>
      </c>
      <c r="BD133" s="239">
        <v>5</v>
      </c>
      <c r="BE133" s="239">
        <v>1</v>
      </c>
      <c r="BI133" s="239">
        <v>12</v>
      </c>
      <c r="BJ133" s="239">
        <v>20</v>
      </c>
      <c r="BK133" s="239">
        <v>40</v>
      </c>
      <c r="BL133" s="239">
        <v>11</v>
      </c>
      <c r="BM133" s="239">
        <v>21</v>
      </c>
      <c r="CT133" s="239">
        <v>436910.51562103198</v>
      </c>
      <c r="CU133" s="239">
        <v>4965393.2012530696</v>
      </c>
      <c r="CV133" s="239">
        <v>44.839159440000003</v>
      </c>
      <c r="CW133" s="239">
        <v>-93.798242270000003</v>
      </c>
      <c r="CX133" s="239" t="s">
        <v>379</v>
      </c>
      <c r="CY133" s="239" t="s">
        <v>4579</v>
      </c>
    </row>
    <row r="134" spans="1:103" hidden="1" x14ac:dyDescent="0.25">
      <c r="A134" s="239">
        <v>679301</v>
      </c>
      <c r="B134" s="239">
        <v>3</v>
      </c>
      <c r="C134" s="239">
        <v>5</v>
      </c>
      <c r="D134" s="239">
        <v>31.71</v>
      </c>
      <c r="E134" s="239">
        <v>10</v>
      </c>
      <c r="G134" s="239" t="s">
        <v>1155</v>
      </c>
      <c r="H134" s="239" t="s">
        <v>374</v>
      </c>
      <c r="I134" s="239">
        <v>25</v>
      </c>
      <c r="K134" s="239">
        <v>19002514</v>
      </c>
      <c r="M134" s="239">
        <v>1</v>
      </c>
      <c r="N134" s="239">
        <v>26</v>
      </c>
      <c r="O134" s="239">
        <v>2019</v>
      </c>
      <c r="P134" s="239" t="s">
        <v>386</v>
      </c>
      <c r="Q134" s="239">
        <v>12</v>
      </c>
      <c r="S134" s="239">
        <v>3</v>
      </c>
      <c r="T134" s="239">
        <v>0</v>
      </c>
      <c r="U134" s="239">
        <v>2</v>
      </c>
      <c r="V134" s="239">
        <v>13</v>
      </c>
      <c r="W134" s="239">
        <v>10</v>
      </c>
      <c r="X134" s="239">
        <v>3</v>
      </c>
      <c r="Y134" s="239">
        <v>1</v>
      </c>
      <c r="Z134" s="239">
        <v>4</v>
      </c>
      <c r="AB134" s="239">
        <v>3</v>
      </c>
      <c r="AC134" s="239">
        <v>98</v>
      </c>
      <c r="AD134" s="239" t="s">
        <v>4424</v>
      </c>
      <c r="AF134" s="239" t="s">
        <v>4519</v>
      </c>
      <c r="AG134" s="239">
        <v>8</v>
      </c>
      <c r="AH134" s="239">
        <v>2</v>
      </c>
      <c r="AI134" s="239">
        <v>2</v>
      </c>
      <c r="AJ134" s="239">
        <v>3</v>
      </c>
      <c r="AK134" s="239">
        <v>24</v>
      </c>
      <c r="AL134" s="239">
        <v>55</v>
      </c>
      <c r="AM134" s="239" t="s">
        <v>374</v>
      </c>
      <c r="AN134" s="239">
        <v>5</v>
      </c>
      <c r="AO134" s="239">
        <v>1</v>
      </c>
      <c r="AS134" s="239">
        <v>15</v>
      </c>
      <c r="AT134" s="239">
        <v>20</v>
      </c>
      <c r="AU134" s="239">
        <v>50</v>
      </c>
      <c r="AV134" s="239">
        <v>11</v>
      </c>
      <c r="AW134" s="239">
        <v>21</v>
      </c>
      <c r="AX134" s="239">
        <v>2</v>
      </c>
      <c r="AY134" s="239">
        <v>2</v>
      </c>
      <c r="AZ134" s="239">
        <v>4</v>
      </c>
      <c r="BA134" s="239">
        <v>21</v>
      </c>
      <c r="BB134" s="239">
        <v>23</v>
      </c>
      <c r="BC134" s="239" t="s">
        <v>374</v>
      </c>
      <c r="BD134" s="239">
        <v>5</v>
      </c>
      <c r="BE134" s="239">
        <v>1</v>
      </c>
      <c r="BI134" s="239">
        <v>15</v>
      </c>
      <c r="BJ134" s="239">
        <v>20</v>
      </c>
      <c r="BK134" s="239">
        <v>50</v>
      </c>
      <c r="BL134" s="239">
        <v>11</v>
      </c>
      <c r="BM134" s="239">
        <v>21</v>
      </c>
      <c r="CT134" s="239">
        <v>436913.20273744798</v>
      </c>
      <c r="CU134" s="239">
        <v>4965392.0001178002</v>
      </c>
      <c r="CV134" s="239">
        <v>44.839148860000002</v>
      </c>
      <c r="CW134" s="239">
        <v>-93.798208130000006</v>
      </c>
      <c r="CX134" s="239" t="s">
        <v>379</v>
      </c>
      <c r="CY134" s="239" t="s">
        <v>4580</v>
      </c>
    </row>
    <row r="135" spans="1:103" x14ac:dyDescent="0.25">
      <c r="A135" s="239">
        <v>736374</v>
      </c>
      <c r="B135" s="239">
        <v>3</v>
      </c>
      <c r="C135" s="239">
        <v>5</v>
      </c>
      <c r="D135" s="239">
        <v>31.71</v>
      </c>
      <c r="E135" s="239">
        <v>10</v>
      </c>
      <c r="G135" s="239" t="s">
        <v>1155</v>
      </c>
      <c r="H135" s="239" t="s">
        <v>374</v>
      </c>
      <c r="I135" s="239">
        <v>25</v>
      </c>
      <c r="K135" s="239">
        <v>19021771</v>
      </c>
      <c r="M135" s="239">
        <v>7</v>
      </c>
      <c r="N135" s="239">
        <v>26</v>
      </c>
      <c r="O135" s="239">
        <v>2019</v>
      </c>
      <c r="P135" s="239" t="s">
        <v>383</v>
      </c>
      <c r="Q135" s="239">
        <v>5</v>
      </c>
      <c r="R135" s="239" t="s">
        <v>207</v>
      </c>
      <c r="S135" s="239">
        <v>5</v>
      </c>
      <c r="T135" s="239">
        <v>0</v>
      </c>
      <c r="U135" s="239">
        <v>2</v>
      </c>
      <c r="V135" s="239">
        <v>5</v>
      </c>
      <c r="W135" s="239">
        <v>10</v>
      </c>
      <c r="X135" s="239">
        <v>3</v>
      </c>
      <c r="Y135" s="239">
        <v>1</v>
      </c>
      <c r="Z135" s="239">
        <v>1</v>
      </c>
      <c r="AB135" s="239">
        <v>1</v>
      </c>
      <c r="AC135" s="239">
        <v>98</v>
      </c>
      <c r="AD135" s="239" t="s">
        <v>4424</v>
      </c>
      <c r="AE135" s="239" t="s">
        <v>4581</v>
      </c>
      <c r="AF135" s="239" t="s">
        <v>4289</v>
      </c>
      <c r="AG135" s="239">
        <v>10</v>
      </c>
      <c r="AH135" s="239">
        <v>2</v>
      </c>
      <c r="AI135" s="239">
        <v>2</v>
      </c>
      <c r="AJ135" s="239">
        <v>1</v>
      </c>
      <c r="AK135" s="239">
        <v>24</v>
      </c>
      <c r="AL135" s="239">
        <v>59</v>
      </c>
      <c r="AM135" s="239" t="s">
        <v>374</v>
      </c>
      <c r="AN135" s="239">
        <v>5</v>
      </c>
      <c r="AO135" s="239">
        <v>2</v>
      </c>
      <c r="AS135" s="239">
        <v>13</v>
      </c>
      <c r="AT135" s="239">
        <v>20</v>
      </c>
      <c r="AU135" s="239">
        <v>40</v>
      </c>
      <c r="AV135" s="239">
        <v>11</v>
      </c>
      <c r="AW135" s="239">
        <v>21</v>
      </c>
      <c r="AX135" s="239">
        <v>2</v>
      </c>
      <c r="AY135" s="239">
        <v>4</v>
      </c>
      <c r="AZ135" s="239">
        <v>1</v>
      </c>
      <c r="BA135" s="239">
        <v>21</v>
      </c>
      <c r="BB135" s="239">
        <v>38</v>
      </c>
      <c r="BC135" s="239" t="s">
        <v>374</v>
      </c>
      <c r="BD135" s="239">
        <v>5</v>
      </c>
      <c r="BE135" s="239">
        <v>1</v>
      </c>
      <c r="BI135" s="239">
        <v>13</v>
      </c>
      <c r="BJ135" s="239">
        <v>20</v>
      </c>
      <c r="BK135" s="239">
        <v>40</v>
      </c>
      <c r="BL135" s="239">
        <v>11</v>
      </c>
      <c r="BM135" s="239">
        <v>21</v>
      </c>
      <c r="CT135" s="239">
        <v>436921.83696258999</v>
      </c>
      <c r="CU135" s="239">
        <v>4965384.7001223303</v>
      </c>
      <c r="CV135" s="239">
        <v>44.83908392</v>
      </c>
      <c r="CW135" s="239">
        <v>-93.798097990000002</v>
      </c>
      <c r="CX135" s="239" t="s">
        <v>379</v>
      </c>
      <c r="CY135" s="239" t="s">
        <v>4582</v>
      </c>
    </row>
    <row r="136" spans="1:103" x14ac:dyDescent="0.25">
      <c r="A136" s="239">
        <v>844412</v>
      </c>
      <c r="B136" s="239">
        <v>3</v>
      </c>
      <c r="C136" s="239">
        <v>5</v>
      </c>
      <c r="D136" s="239">
        <v>31.712</v>
      </c>
      <c r="E136" s="239">
        <v>10</v>
      </c>
      <c r="G136" s="239" t="s">
        <v>1155</v>
      </c>
      <c r="H136" s="239" t="s">
        <v>374</v>
      </c>
      <c r="I136" s="239">
        <v>25</v>
      </c>
      <c r="K136" s="239">
        <v>20029649</v>
      </c>
      <c r="L136" s="239">
        <v>202780047</v>
      </c>
      <c r="M136" s="239">
        <v>10</v>
      </c>
      <c r="N136" s="239">
        <v>4</v>
      </c>
      <c r="O136" s="239">
        <v>2020</v>
      </c>
      <c r="P136" s="239" t="s">
        <v>389</v>
      </c>
      <c r="Q136" s="239">
        <v>15</v>
      </c>
      <c r="R136" s="239" t="s">
        <v>207</v>
      </c>
      <c r="S136" s="239">
        <v>5</v>
      </c>
      <c r="T136" s="239">
        <v>0</v>
      </c>
      <c r="U136" s="239">
        <v>2</v>
      </c>
      <c r="V136" s="239">
        <v>5</v>
      </c>
      <c r="W136" s="239">
        <v>10</v>
      </c>
      <c r="X136" s="239">
        <v>3</v>
      </c>
      <c r="Y136" s="239">
        <v>1</v>
      </c>
      <c r="Z136" s="239">
        <v>1</v>
      </c>
      <c r="AB136" s="239">
        <v>1</v>
      </c>
      <c r="AC136" s="239">
        <v>98</v>
      </c>
      <c r="AD136" s="239" t="s">
        <v>4424</v>
      </c>
      <c r="AF136" s="239" t="s">
        <v>4289</v>
      </c>
      <c r="AG136" s="239">
        <v>10</v>
      </c>
      <c r="AH136" s="239">
        <v>2</v>
      </c>
      <c r="AI136" s="239">
        <v>2</v>
      </c>
      <c r="AJ136" s="239">
        <v>4</v>
      </c>
      <c r="AK136" s="239">
        <v>24</v>
      </c>
      <c r="AL136" s="239">
        <v>16</v>
      </c>
      <c r="AM136" s="239" t="s">
        <v>384</v>
      </c>
      <c r="AN136" s="239">
        <v>5</v>
      </c>
      <c r="AO136" s="239">
        <v>2</v>
      </c>
      <c r="AS136" s="239">
        <v>15</v>
      </c>
      <c r="AT136" s="239">
        <v>20</v>
      </c>
      <c r="AU136" s="239">
        <v>40</v>
      </c>
      <c r="AV136" s="239">
        <v>11</v>
      </c>
      <c r="AW136" s="239">
        <v>21</v>
      </c>
      <c r="AX136" s="239">
        <v>2</v>
      </c>
      <c r="AY136" s="239">
        <v>3</v>
      </c>
      <c r="AZ136" s="239">
        <v>2</v>
      </c>
      <c r="BA136" s="239">
        <v>21</v>
      </c>
      <c r="BB136" s="239">
        <v>40</v>
      </c>
      <c r="BC136" s="239" t="s">
        <v>374</v>
      </c>
      <c r="BD136" s="239">
        <v>5</v>
      </c>
      <c r="BE136" s="239">
        <v>1</v>
      </c>
      <c r="BI136" s="239">
        <v>15</v>
      </c>
      <c r="BJ136" s="239">
        <v>20</v>
      </c>
      <c r="BK136" s="239">
        <v>40</v>
      </c>
      <c r="BL136" s="239">
        <v>11</v>
      </c>
      <c r="BM136" s="239">
        <v>21</v>
      </c>
      <c r="CT136" s="239">
        <v>436927.75069680897</v>
      </c>
      <c r="CU136" s="239">
        <v>4965382.4577029496</v>
      </c>
      <c r="CV136" s="239">
        <v>44.839064260000001</v>
      </c>
      <c r="CW136" s="239">
        <v>-93.798022889999999</v>
      </c>
      <c r="CX136" s="239" t="s">
        <v>379</v>
      </c>
      <c r="CY136" s="239" t="s">
        <v>4583</v>
      </c>
    </row>
    <row r="137" spans="1:103" x14ac:dyDescent="0.25">
      <c r="A137" s="239">
        <v>680191</v>
      </c>
      <c r="B137" s="239">
        <v>3</v>
      </c>
      <c r="C137" s="239">
        <v>5</v>
      </c>
      <c r="D137" s="239">
        <v>31.713999999999999</v>
      </c>
      <c r="E137" s="239">
        <v>10</v>
      </c>
      <c r="G137" s="239" t="s">
        <v>1155</v>
      </c>
      <c r="H137" s="239" t="s">
        <v>374</v>
      </c>
      <c r="I137" s="239">
        <v>25</v>
      </c>
      <c r="K137" s="239">
        <v>19002706</v>
      </c>
      <c r="M137" s="239">
        <v>1</v>
      </c>
      <c r="N137" s="239">
        <v>28</v>
      </c>
      <c r="O137" s="239">
        <v>2019</v>
      </c>
      <c r="P137" s="239" t="s">
        <v>381</v>
      </c>
      <c r="Q137" s="239">
        <v>11</v>
      </c>
      <c r="S137" s="239">
        <v>5</v>
      </c>
      <c r="T137" s="239">
        <v>0</v>
      </c>
      <c r="U137" s="239">
        <v>2</v>
      </c>
      <c r="V137" s="239">
        <v>12</v>
      </c>
      <c r="W137" s="239">
        <v>10</v>
      </c>
      <c r="X137" s="239">
        <v>3</v>
      </c>
      <c r="Y137" s="239">
        <v>1</v>
      </c>
      <c r="Z137" s="239">
        <v>1</v>
      </c>
      <c r="AB137" s="239">
        <v>3</v>
      </c>
      <c r="AC137" s="239">
        <v>98</v>
      </c>
      <c r="AD137" s="239" t="s">
        <v>4424</v>
      </c>
      <c r="AF137" s="239" t="s">
        <v>4289</v>
      </c>
      <c r="AG137" s="239">
        <v>7</v>
      </c>
      <c r="AH137" s="239">
        <v>2</v>
      </c>
      <c r="AI137" s="239">
        <v>2</v>
      </c>
      <c r="AJ137" s="239">
        <v>3</v>
      </c>
      <c r="AK137" s="239">
        <v>21</v>
      </c>
      <c r="AL137" s="239">
        <v>26</v>
      </c>
      <c r="AM137" s="239" t="s">
        <v>374</v>
      </c>
      <c r="AN137" s="239">
        <v>5</v>
      </c>
      <c r="AO137" s="239">
        <v>1</v>
      </c>
      <c r="AS137" s="239">
        <v>15</v>
      </c>
      <c r="AT137" s="239">
        <v>20</v>
      </c>
      <c r="AV137" s="239">
        <v>11</v>
      </c>
      <c r="AW137" s="239">
        <v>21</v>
      </c>
      <c r="AX137" s="239">
        <v>2</v>
      </c>
      <c r="AY137" s="239">
        <v>2</v>
      </c>
      <c r="AZ137" s="239">
        <v>1</v>
      </c>
      <c r="BA137" s="239">
        <v>24</v>
      </c>
      <c r="BB137" s="239">
        <v>63</v>
      </c>
      <c r="BC137" s="239" t="s">
        <v>374</v>
      </c>
      <c r="BD137" s="239">
        <v>5</v>
      </c>
      <c r="BE137" s="239">
        <v>1</v>
      </c>
      <c r="BI137" s="239">
        <v>15</v>
      </c>
      <c r="BJ137" s="239">
        <v>20</v>
      </c>
      <c r="BL137" s="239">
        <v>11</v>
      </c>
      <c r="BM137" s="239">
        <v>21</v>
      </c>
      <c r="CT137" s="239">
        <v>436929.59378007799</v>
      </c>
      <c r="CU137" s="239">
        <v>4965382.9842124097</v>
      </c>
      <c r="CV137" s="239">
        <v>44.839069160000001</v>
      </c>
      <c r="CW137" s="239">
        <v>-93.79799964</v>
      </c>
      <c r="CX137" s="239" t="s">
        <v>379</v>
      </c>
      <c r="CY137" s="239" t="s">
        <v>4584</v>
      </c>
    </row>
    <row r="138" spans="1:103" x14ac:dyDescent="0.25">
      <c r="A138" s="239">
        <v>10702384</v>
      </c>
      <c r="B138" s="239">
        <v>3</v>
      </c>
      <c r="C138" s="239">
        <v>5</v>
      </c>
      <c r="D138" s="239">
        <v>31.716000000000001</v>
      </c>
      <c r="E138" s="239">
        <v>10</v>
      </c>
      <c r="F138" s="239" t="s">
        <v>1155</v>
      </c>
      <c r="H138" s="239" t="s">
        <v>374</v>
      </c>
      <c r="I138" s="239">
        <v>25</v>
      </c>
      <c r="K138" s="239">
        <v>11022747</v>
      </c>
      <c r="L138" s="239">
        <v>112070070</v>
      </c>
      <c r="M138" s="239">
        <v>7</v>
      </c>
      <c r="N138" s="239">
        <v>19</v>
      </c>
      <c r="O138" s="239">
        <v>2011</v>
      </c>
      <c r="P138" s="239" t="s">
        <v>391</v>
      </c>
      <c r="Q138" s="239">
        <v>16</v>
      </c>
      <c r="R138" s="239" t="s">
        <v>376</v>
      </c>
      <c r="S138" s="239">
        <v>5</v>
      </c>
      <c r="T138" s="239">
        <v>0</v>
      </c>
      <c r="U138" s="239">
        <v>2</v>
      </c>
      <c r="V138" s="239">
        <v>5</v>
      </c>
      <c r="W138" s="239">
        <v>10</v>
      </c>
      <c r="X138" s="239">
        <v>3</v>
      </c>
      <c r="Y138" s="239">
        <v>1</v>
      </c>
      <c r="Z138" s="239">
        <v>1</v>
      </c>
      <c r="AB138" s="239">
        <v>1</v>
      </c>
      <c r="AC138" s="239">
        <v>98</v>
      </c>
      <c r="AD138" s="239">
        <v>5</v>
      </c>
      <c r="AE138" s="239">
        <v>10</v>
      </c>
      <c r="AF138" s="239" t="s">
        <v>4289</v>
      </c>
      <c r="AG138" s="239">
        <v>10</v>
      </c>
      <c r="AH138" s="239">
        <v>2</v>
      </c>
      <c r="AI138" s="239">
        <v>2</v>
      </c>
      <c r="AJ138" s="239">
        <v>4</v>
      </c>
      <c r="AK138" s="239">
        <v>21</v>
      </c>
      <c r="AL138" s="239">
        <v>67</v>
      </c>
      <c r="AM138" s="239" t="s">
        <v>384</v>
      </c>
      <c r="AN138" s="239">
        <v>5</v>
      </c>
      <c r="AO138" s="239">
        <v>4</v>
      </c>
      <c r="AS138" s="239">
        <v>3</v>
      </c>
      <c r="AT138" s="239">
        <v>20</v>
      </c>
      <c r="AU138" s="239">
        <v>50</v>
      </c>
      <c r="AV138" s="239">
        <v>11</v>
      </c>
      <c r="AW138" s="239">
        <v>21</v>
      </c>
      <c r="AX138" s="239">
        <v>2</v>
      </c>
      <c r="AY138" s="239">
        <v>2</v>
      </c>
      <c r="AZ138" s="239">
        <v>6</v>
      </c>
      <c r="BA138" s="239">
        <v>24</v>
      </c>
      <c r="BB138" s="239">
        <v>34</v>
      </c>
      <c r="BC138" s="239" t="s">
        <v>384</v>
      </c>
      <c r="BD138" s="239">
        <v>5</v>
      </c>
      <c r="BE138" s="239">
        <v>1</v>
      </c>
      <c r="BI138" s="239">
        <v>3</v>
      </c>
      <c r="BJ138" s="239">
        <v>20</v>
      </c>
      <c r="BK138" s="239">
        <v>50</v>
      </c>
      <c r="BL138" s="239">
        <v>11</v>
      </c>
      <c r="BM138" s="239">
        <v>21</v>
      </c>
      <c r="CT138" s="239">
        <v>436943</v>
      </c>
      <c r="CU138" s="239">
        <v>4965388</v>
      </c>
      <c r="CV138" s="239">
        <v>44.839111500000001</v>
      </c>
      <c r="CW138" s="239">
        <v>-93.797826099999995</v>
      </c>
      <c r="CX138" s="239" t="s">
        <v>379</v>
      </c>
      <c r="CY138" s="239" t="s">
        <v>4585</v>
      </c>
    </row>
    <row r="139" spans="1:103" x14ac:dyDescent="0.25">
      <c r="A139" s="239">
        <v>10703876</v>
      </c>
      <c r="B139" s="239">
        <v>3</v>
      </c>
      <c r="C139" s="239">
        <v>5</v>
      </c>
      <c r="D139" s="239">
        <v>31.716000000000001</v>
      </c>
      <c r="E139" s="239">
        <v>10</v>
      </c>
      <c r="F139" s="239" t="s">
        <v>1155</v>
      </c>
      <c r="H139" s="239" t="s">
        <v>374</v>
      </c>
      <c r="I139" s="239">
        <v>25</v>
      </c>
      <c r="K139" s="239">
        <v>11032696</v>
      </c>
      <c r="L139" s="239">
        <v>112840175</v>
      </c>
      <c r="M139" s="239">
        <v>10</v>
      </c>
      <c r="N139" s="239">
        <v>11</v>
      </c>
      <c r="O139" s="239">
        <v>2011</v>
      </c>
      <c r="P139" s="239" t="s">
        <v>391</v>
      </c>
      <c r="Q139" s="239">
        <v>15</v>
      </c>
      <c r="S139" s="239">
        <v>5</v>
      </c>
      <c r="T139" s="239">
        <v>0</v>
      </c>
      <c r="U139" s="239">
        <v>2</v>
      </c>
      <c r="V139" s="239">
        <v>1</v>
      </c>
      <c r="W139" s="239">
        <v>10</v>
      </c>
      <c r="X139" s="239">
        <v>3</v>
      </c>
      <c r="Y139" s="239">
        <v>1</v>
      </c>
      <c r="Z139" s="239">
        <v>1</v>
      </c>
      <c r="AA139" s="239">
        <v>1</v>
      </c>
      <c r="AB139" s="239">
        <v>1</v>
      </c>
      <c r="AC139" s="239">
        <v>98</v>
      </c>
      <c r="AD139" s="239" t="s">
        <v>2689</v>
      </c>
      <c r="AE139" s="239" t="s">
        <v>1148</v>
      </c>
      <c r="AF139" s="239" t="s">
        <v>4289</v>
      </c>
      <c r="AG139" s="239">
        <v>7</v>
      </c>
      <c r="AH139" s="239">
        <v>2</v>
      </c>
      <c r="AI139" s="239">
        <v>2</v>
      </c>
      <c r="AJ139" s="239">
        <v>3</v>
      </c>
      <c r="AK139" s="239">
        <v>21</v>
      </c>
      <c r="AL139" s="239">
        <v>16</v>
      </c>
      <c r="AM139" s="239" t="s">
        <v>384</v>
      </c>
      <c r="AN139" s="239">
        <v>5</v>
      </c>
      <c r="AO139" s="239">
        <v>15</v>
      </c>
      <c r="AP139" s="239">
        <v>16</v>
      </c>
      <c r="AS139" s="239">
        <v>3</v>
      </c>
      <c r="AT139" s="239">
        <v>20</v>
      </c>
      <c r="AU139" s="239">
        <v>50</v>
      </c>
      <c r="AV139" s="239">
        <v>11</v>
      </c>
      <c r="AW139" s="239">
        <v>21</v>
      </c>
      <c r="AX139" s="239">
        <v>2</v>
      </c>
      <c r="AY139" s="239">
        <v>4</v>
      </c>
      <c r="AZ139" s="239">
        <v>3</v>
      </c>
      <c r="BA139" s="239">
        <v>8</v>
      </c>
      <c r="BB139" s="239">
        <v>16</v>
      </c>
      <c r="BC139" s="239" t="s">
        <v>384</v>
      </c>
      <c r="BD139" s="239">
        <v>5</v>
      </c>
      <c r="BE139" s="239">
        <v>1</v>
      </c>
      <c r="BF139" s="239">
        <v>1</v>
      </c>
      <c r="BI139" s="239">
        <v>3</v>
      </c>
      <c r="BJ139" s="239">
        <v>20</v>
      </c>
      <c r="BK139" s="239">
        <v>50</v>
      </c>
      <c r="BL139" s="239">
        <v>11</v>
      </c>
      <c r="BM139" s="239">
        <v>21</v>
      </c>
      <c r="CT139" s="239">
        <v>436943</v>
      </c>
      <c r="CU139" s="239">
        <v>4965388</v>
      </c>
      <c r="CV139" s="239">
        <v>44.839111500000001</v>
      </c>
      <c r="CW139" s="239">
        <v>-93.797826099999995</v>
      </c>
      <c r="CX139" s="239" t="s">
        <v>379</v>
      </c>
      <c r="CY139" s="239" t="s">
        <v>4586</v>
      </c>
    </row>
    <row r="140" spans="1:103" hidden="1" x14ac:dyDescent="0.25">
      <c r="A140" s="239">
        <v>10848968</v>
      </c>
      <c r="B140" s="239">
        <v>3</v>
      </c>
      <c r="C140" s="239">
        <v>5</v>
      </c>
      <c r="D140" s="239">
        <v>31.716000000000001</v>
      </c>
      <c r="E140" s="239">
        <v>10</v>
      </c>
      <c r="F140" s="239" t="s">
        <v>1155</v>
      </c>
      <c r="H140" s="239" t="s">
        <v>374</v>
      </c>
      <c r="I140" s="239">
        <v>25</v>
      </c>
      <c r="K140" s="239">
        <v>13003527</v>
      </c>
      <c r="L140" s="239">
        <v>130410027</v>
      </c>
      <c r="M140" s="239">
        <v>2</v>
      </c>
      <c r="N140" s="239">
        <v>5</v>
      </c>
      <c r="O140" s="239">
        <v>2013</v>
      </c>
      <c r="P140" s="239" t="s">
        <v>391</v>
      </c>
      <c r="Q140" s="239">
        <v>16</v>
      </c>
      <c r="R140" s="239" t="s">
        <v>393</v>
      </c>
      <c r="S140" s="239">
        <v>4</v>
      </c>
      <c r="T140" s="239">
        <v>0</v>
      </c>
      <c r="U140" s="239">
        <v>2</v>
      </c>
      <c r="V140" s="239">
        <v>5</v>
      </c>
      <c r="W140" s="239">
        <v>10</v>
      </c>
      <c r="X140" s="239">
        <v>3</v>
      </c>
      <c r="Y140" s="239">
        <v>1</v>
      </c>
      <c r="Z140" s="239">
        <v>2</v>
      </c>
      <c r="AB140" s="239">
        <v>1</v>
      </c>
      <c r="AC140" s="239">
        <v>98</v>
      </c>
      <c r="AD140" s="239" t="s">
        <v>1868</v>
      </c>
      <c r="AE140" s="239" t="s">
        <v>1107</v>
      </c>
      <c r="AF140" s="239" t="s">
        <v>4289</v>
      </c>
      <c r="AG140" s="239">
        <v>10</v>
      </c>
      <c r="AH140" s="239">
        <v>2</v>
      </c>
      <c r="AI140" s="239">
        <v>4</v>
      </c>
      <c r="AJ140" s="239">
        <v>3</v>
      </c>
      <c r="AK140" s="239">
        <v>21</v>
      </c>
      <c r="AL140" s="239">
        <v>32</v>
      </c>
      <c r="AM140" s="239" t="s">
        <v>374</v>
      </c>
      <c r="AN140" s="239">
        <v>5</v>
      </c>
      <c r="AO140" s="239">
        <v>1</v>
      </c>
      <c r="AS140" s="239">
        <v>3</v>
      </c>
      <c r="AT140" s="239">
        <v>20</v>
      </c>
      <c r="AU140" s="239">
        <v>50</v>
      </c>
      <c r="AV140" s="239">
        <v>11</v>
      </c>
      <c r="AW140" s="239">
        <v>21</v>
      </c>
      <c r="AX140" s="239">
        <v>0</v>
      </c>
      <c r="AY140" s="239">
        <v>21</v>
      </c>
      <c r="AZ140" s="239">
        <v>2</v>
      </c>
      <c r="BB140" s="239">
        <v>33</v>
      </c>
      <c r="BC140" s="239" t="s">
        <v>374</v>
      </c>
      <c r="BD140" s="239">
        <v>5</v>
      </c>
      <c r="BE140" s="239">
        <v>2</v>
      </c>
      <c r="BG140" s="239">
        <v>2</v>
      </c>
      <c r="BI140" s="239">
        <v>3</v>
      </c>
      <c r="BJ140" s="239">
        <v>20</v>
      </c>
      <c r="BK140" s="239">
        <v>50</v>
      </c>
      <c r="BL140" s="239">
        <v>11</v>
      </c>
      <c r="BM140" s="239">
        <v>21</v>
      </c>
      <c r="CT140" s="239">
        <v>436943</v>
      </c>
      <c r="CU140" s="239">
        <v>4965388</v>
      </c>
      <c r="CV140" s="239">
        <v>44.839111500000001</v>
      </c>
      <c r="CW140" s="239">
        <v>-93.797826099999995</v>
      </c>
      <c r="CX140" s="239" t="s">
        <v>379</v>
      </c>
      <c r="CY140" s="239" t="s">
        <v>4587</v>
      </c>
    </row>
    <row r="141" spans="1:103" hidden="1" x14ac:dyDescent="0.25">
      <c r="A141" s="239">
        <v>10852289</v>
      </c>
      <c r="B141" s="239">
        <v>3</v>
      </c>
      <c r="C141" s="239">
        <v>5</v>
      </c>
      <c r="D141" s="239">
        <v>31.716000000000001</v>
      </c>
      <c r="E141" s="239">
        <v>10</v>
      </c>
      <c r="F141" s="239" t="s">
        <v>1155</v>
      </c>
      <c r="H141" s="239" t="s">
        <v>374</v>
      </c>
      <c r="I141" s="239">
        <v>25</v>
      </c>
      <c r="L141" s="239">
        <v>131630075</v>
      </c>
      <c r="M141" s="239">
        <v>5</v>
      </c>
      <c r="N141" s="239">
        <v>10</v>
      </c>
      <c r="O141" s="239">
        <v>2013</v>
      </c>
      <c r="P141" s="239" t="s">
        <v>383</v>
      </c>
      <c r="Q141" s="239">
        <v>16</v>
      </c>
      <c r="S141" s="239">
        <v>4</v>
      </c>
      <c r="T141" s="239">
        <v>0</v>
      </c>
      <c r="U141" s="239">
        <v>2</v>
      </c>
      <c r="V141" s="239">
        <v>1</v>
      </c>
      <c r="W141" s="239">
        <v>10</v>
      </c>
      <c r="Y141" s="239">
        <v>1</v>
      </c>
      <c r="Z141" s="239">
        <v>1</v>
      </c>
      <c r="AB141" s="239">
        <v>1</v>
      </c>
      <c r="AC141" s="239">
        <v>98</v>
      </c>
      <c r="AF141" s="239" t="s">
        <v>4289</v>
      </c>
      <c r="AG141" s="239">
        <v>7</v>
      </c>
      <c r="AH141" s="239">
        <v>2</v>
      </c>
      <c r="AI141" s="239">
        <v>2</v>
      </c>
      <c r="AJ141" s="239">
        <v>4</v>
      </c>
      <c r="AK141" s="239">
        <v>8</v>
      </c>
      <c r="AL141" s="239">
        <v>49</v>
      </c>
      <c r="AM141" s="239" t="s">
        <v>384</v>
      </c>
      <c r="AT141" s="239">
        <v>20</v>
      </c>
      <c r="AU141" s="239">
        <v>50</v>
      </c>
      <c r="AX141" s="239">
        <v>2</v>
      </c>
      <c r="AY141" s="239">
        <v>3</v>
      </c>
      <c r="AZ141" s="239">
        <v>4</v>
      </c>
      <c r="BA141" s="239">
        <v>21</v>
      </c>
      <c r="BB141" s="239">
        <v>30</v>
      </c>
      <c r="BC141" s="239" t="s">
        <v>374</v>
      </c>
      <c r="BJ141" s="239">
        <v>20</v>
      </c>
      <c r="BK141" s="239">
        <v>50</v>
      </c>
      <c r="CT141" s="239">
        <v>436943</v>
      </c>
      <c r="CU141" s="239">
        <v>4965388</v>
      </c>
      <c r="CV141" s="239">
        <v>44.839111500000001</v>
      </c>
      <c r="CW141" s="239">
        <v>-93.797826099999995</v>
      </c>
      <c r="CX141" s="239" t="s">
        <v>379</v>
      </c>
    </row>
    <row r="142" spans="1:103" x14ac:dyDescent="0.25">
      <c r="A142" s="239">
        <v>10933596</v>
      </c>
      <c r="B142" s="239">
        <v>3</v>
      </c>
      <c r="C142" s="239">
        <v>5</v>
      </c>
      <c r="D142" s="239">
        <v>31.716000000000001</v>
      </c>
      <c r="E142" s="239">
        <v>10</v>
      </c>
      <c r="F142" s="239" t="s">
        <v>1155</v>
      </c>
      <c r="H142" s="239" t="s">
        <v>374</v>
      </c>
      <c r="I142" s="239">
        <v>25</v>
      </c>
      <c r="K142" s="239">
        <v>14005183</v>
      </c>
      <c r="L142" s="239">
        <v>140550185</v>
      </c>
      <c r="M142" s="239">
        <v>2</v>
      </c>
      <c r="N142" s="239">
        <v>20</v>
      </c>
      <c r="O142" s="239">
        <v>2014</v>
      </c>
      <c r="P142" s="239" t="s">
        <v>416</v>
      </c>
      <c r="Q142" s="239">
        <v>15</v>
      </c>
      <c r="S142" s="239">
        <v>5</v>
      </c>
      <c r="T142" s="239">
        <v>0</v>
      </c>
      <c r="U142" s="239">
        <v>2</v>
      </c>
      <c r="V142" s="239">
        <v>1</v>
      </c>
      <c r="W142" s="239">
        <v>10</v>
      </c>
      <c r="X142" s="239">
        <v>3</v>
      </c>
      <c r="Y142" s="239">
        <v>1</v>
      </c>
      <c r="Z142" s="239">
        <v>5</v>
      </c>
      <c r="AA142" s="239">
        <v>4</v>
      </c>
      <c r="AB142" s="239">
        <v>5</v>
      </c>
      <c r="AC142" s="239">
        <v>98</v>
      </c>
      <c r="AD142" s="239" t="s">
        <v>1868</v>
      </c>
      <c r="AE142" s="239" t="s">
        <v>1107</v>
      </c>
      <c r="AF142" s="239" t="s">
        <v>4289</v>
      </c>
      <c r="AG142" s="239">
        <v>7</v>
      </c>
      <c r="AH142" s="239">
        <v>2</v>
      </c>
      <c r="AI142" s="239">
        <v>4</v>
      </c>
      <c r="AJ142" s="239">
        <v>4</v>
      </c>
      <c r="AK142" s="239">
        <v>21</v>
      </c>
      <c r="AL142" s="239">
        <v>40</v>
      </c>
      <c r="AM142" s="239" t="s">
        <v>384</v>
      </c>
      <c r="AN142" s="239">
        <v>5</v>
      </c>
      <c r="AO142" s="239">
        <v>3</v>
      </c>
      <c r="AP142" s="239">
        <v>5</v>
      </c>
      <c r="AS142" s="239">
        <v>4</v>
      </c>
      <c r="AT142" s="239">
        <v>20</v>
      </c>
      <c r="AU142" s="239">
        <v>45</v>
      </c>
      <c r="AV142" s="239">
        <v>11</v>
      </c>
      <c r="AW142" s="239">
        <v>21</v>
      </c>
      <c r="AX142" s="239">
        <v>2</v>
      </c>
      <c r="AY142" s="239">
        <v>1</v>
      </c>
      <c r="AZ142" s="239">
        <v>4</v>
      </c>
      <c r="BA142" s="239">
        <v>8</v>
      </c>
      <c r="BB142" s="239">
        <v>38</v>
      </c>
      <c r="BC142" s="239" t="s">
        <v>384</v>
      </c>
      <c r="BD142" s="239">
        <v>5</v>
      </c>
      <c r="BE142" s="239">
        <v>1</v>
      </c>
      <c r="BF142" s="239">
        <v>1</v>
      </c>
      <c r="BI142" s="239">
        <v>4</v>
      </c>
      <c r="BJ142" s="239">
        <v>20</v>
      </c>
      <c r="BK142" s="239">
        <v>45</v>
      </c>
      <c r="BL142" s="239">
        <v>11</v>
      </c>
      <c r="BM142" s="239">
        <v>21</v>
      </c>
      <c r="CT142" s="239">
        <v>436943</v>
      </c>
      <c r="CU142" s="239">
        <v>4965388</v>
      </c>
      <c r="CV142" s="239">
        <v>44.839111500000001</v>
      </c>
      <c r="CW142" s="239">
        <v>-93.797826099999995</v>
      </c>
      <c r="CX142" s="239" t="s">
        <v>379</v>
      </c>
      <c r="CY142" s="239" t="s">
        <v>4588</v>
      </c>
    </row>
    <row r="143" spans="1:103" x14ac:dyDescent="0.25">
      <c r="A143" s="239">
        <v>10933663</v>
      </c>
      <c r="B143" s="239">
        <v>3</v>
      </c>
      <c r="C143" s="239">
        <v>5</v>
      </c>
      <c r="D143" s="239">
        <v>31.716000000000001</v>
      </c>
      <c r="E143" s="239">
        <v>10</v>
      </c>
      <c r="F143" s="239" t="s">
        <v>1155</v>
      </c>
      <c r="H143" s="239" t="s">
        <v>374</v>
      </c>
      <c r="I143" s="239">
        <v>25</v>
      </c>
      <c r="K143" s="239">
        <v>14005774</v>
      </c>
      <c r="L143" s="239">
        <v>140560412</v>
      </c>
      <c r="M143" s="239">
        <v>2</v>
      </c>
      <c r="N143" s="239">
        <v>25</v>
      </c>
      <c r="O143" s="239">
        <v>2014</v>
      </c>
      <c r="P143" s="239" t="s">
        <v>391</v>
      </c>
      <c r="Q143" s="239">
        <v>16</v>
      </c>
      <c r="S143" s="239">
        <v>5</v>
      </c>
      <c r="T143" s="239">
        <v>0</v>
      </c>
      <c r="U143" s="239">
        <v>2</v>
      </c>
      <c r="V143" s="239">
        <v>1</v>
      </c>
      <c r="W143" s="239">
        <v>10</v>
      </c>
      <c r="X143" s="239">
        <v>3</v>
      </c>
      <c r="Y143" s="239">
        <v>1</v>
      </c>
      <c r="Z143" s="239">
        <v>1</v>
      </c>
      <c r="AB143" s="239">
        <v>5</v>
      </c>
      <c r="AC143" s="239">
        <v>98</v>
      </c>
      <c r="AD143" s="239">
        <v>5</v>
      </c>
      <c r="AE143" s="239">
        <v>10</v>
      </c>
      <c r="AF143" s="239" t="s">
        <v>4289</v>
      </c>
      <c r="AG143" s="239">
        <v>7</v>
      </c>
      <c r="AH143" s="239">
        <v>2</v>
      </c>
      <c r="AI143" s="239">
        <v>2</v>
      </c>
      <c r="AJ143" s="239">
        <v>4</v>
      </c>
      <c r="AK143" s="239">
        <v>21</v>
      </c>
      <c r="AL143" s="239">
        <v>16</v>
      </c>
      <c r="AM143" s="239" t="s">
        <v>374</v>
      </c>
      <c r="AN143" s="239">
        <v>5</v>
      </c>
      <c r="AO143" s="239">
        <v>16</v>
      </c>
      <c r="AS143" s="239">
        <v>3</v>
      </c>
      <c r="AT143" s="239">
        <v>20</v>
      </c>
      <c r="AU143" s="239">
        <v>50</v>
      </c>
      <c r="AV143" s="239">
        <v>11</v>
      </c>
      <c r="AW143" s="239">
        <v>21</v>
      </c>
      <c r="AX143" s="239">
        <v>2</v>
      </c>
      <c r="AY143" s="239">
        <v>4</v>
      </c>
      <c r="AZ143" s="239">
        <v>4</v>
      </c>
      <c r="BA143" s="239">
        <v>8</v>
      </c>
      <c r="BB143" s="239">
        <v>46</v>
      </c>
      <c r="BC143" s="239" t="s">
        <v>384</v>
      </c>
      <c r="BD143" s="239">
        <v>5</v>
      </c>
      <c r="BE143" s="239">
        <v>1</v>
      </c>
      <c r="BI143" s="239">
        <v>3</v>
      </c>
      <c r="BJ143" s="239">
        <v>20</v>
      </c>
      <c r="BK143" s="239">
        <v>50</v>
      </c>
      <c r="BL143" s="239">
        <v>11</v>
      </c>
      <c r="BM143" s="239">
        <v>21</v>
      </c>
      <c r="CT143" s="239">
        <v>436943</v>
      </c>
      <c r="CU143" s="239">
        <v>4965388</v>
      </c>
      <c r="CV143" s="239">
        <v>44.839111500000001</v>
      </c>
      <c r="CW143" s="239">
        <v>-93.797826099999995</v>
      </c>
      <c r="CX143" s="239" t="s">
        <v>379</v>
      </c>
      <c r="CY143" s="239" t="s">
        <v>4589</v>
      </c>
    </row>
    <row r="144" spans="1:103" hidden="1" x14ac:dyDescent="0.25">
      <c r="A144" s="239">
        <v>10935569</v>
      </c>
      <c r="B144" s="239">
        <v>3</v>
      </c>
      <c r="C144" s="239">
        <v>5</v>
      </c>
      <c r="D144" s="239">
        <v>31.716000000000001</v>
      </c>
      <c r="E144" s="239">
        <v>10</v>
      </c>
      <c r="F144" s="239" t="s">
        <v>1155</v>
      </c>
      <c r="H144" s="239" t="s">
        <v>374</v>
      </c>
      <c r="I144" s="239">
        <v>25</v>
      </c>
      <c r="K144" s="239">
        <v>14017843</v>
      </c>
      <c r="L144" s="239">
        <v>141600041</v>
      </c>
      <c r="M144" s="239">
        <v>6</v>
      </c>
      <c r="N144" s="239">
        <v>7</v>
      </c>
      <c r="O144" s="239">
        <v>2014</v>
      </c>
      <c r="P144" s="239" t="s">
        <v>386</v>
      </c>
      <c r="Q144" s="239">
        <v>12</v>
      </c>
      <c r="S144" s="239">
        <v>4</v>
      </c>
      <c r="T144" s="239">
        <v>0</v>
      </c>
      <c r="U144" s="239">
        <v>2</v>
      </c>
      <c r="V144" s="239">
        <v>1</v>
      </c>
      <c r="W144" s="239">
        <v>10</v>
      </c>
      <c r="X144" s="239">
        <v>10</v>
      </c>
      <c r="Y144" s="239">
        <v>1</v>
      </c>
      <c r="Z144" s="239">
        <v>2</v>
      </c>
      <c r="AB144" s="239">
        <v>1</v>
      </c>
      <c r="AC144" s="239">
        <v>98</v>
      </c>
      <c r="AD144" s="239" t="s">
        <v>1868</v>
      </c>
      <c r="AE144" s="239" t="s">
        <v>1107</v>
      </c>
      <c r="AF144" s="239" t="s">
        <v>4289</v>
      </c>
      <c r="AG144" s="239">
        <v>7</v>
      </c>
      <c r="AH144" s="239">
        <v>2</v>
      </c>
      <c r="AI144" s="239">
        <v>3</v>
      </c>
      <c r="AJ144" s="239">
        <v>3</v>
      </c>
      <c r="AK144" s="239">
        <v>21</v>
      </c>
      <c r="AL144" s="239">
        <v>17</v>
      </c>
      <c r="AM144" s="239" t="s">
        <v>374</v>
      </c>
      <c r="AN144" s="239">
        <v>5</v>
      </c>
      <c r="AS144" s="239">
        <v>7</v>
      </c>
      <c r="AT144" s="239">
        <v>20</v>
      </c>
      <c r="AU144" s="239">
        <v>55</v>
      </c>
      <c r="AV144" s="239">
        <v>11</v>
      </c>
      <c r="AW144" s="239">
        <v>21</v>
      </c>
      <c r="AX144" s="239">
        <v>2</v>
      </c>
      <c r="AY144" s="239">
        <v>3</v>
      </c>
      <c r="AZ144" s="239">
        <v>3</v>
      </c>
      <c r="BA144" s="239">
        <v>21</v>
      </c>
      <c r="BB144" s="239">
        <v>31</v>
      </c>
      <c r="BC144" s="239" t="s">
        <v>374</v>
      </c>
      <c r="BD144" s="239">
        <v>5</v>
      </c>
      <c r="BE144" s="239">
        <v>1</v>
      </c>
      <c r="BI144" s="239">
        <v>7</v>
      </c>
      <c r="BJ144" s="239">
        <v>20</v>
      </c>
      <c r="BK144" s="239">
        <v>55</v>
      </c>
      <c r="BL144" s="239">
        <v>11</v>
      </c>
      <c r="BM144" s="239">
        <v>21</v>
      </c>
      <c r="CT144" s="239">
        <v>436943</v>
      </c>
      <c r="CU144" s="239">
        <v>4965388</v>
      </c>
      <c r="CV144" s="239">
        <v>44.839111500000001</v>
      </c>
      <c r="CW144" s="239">
        <v>-93.797826099999995</v>
      </c>
      <c r="CX144" s="239" t="s">
        <v>379</v>
      </c>
      <c r="CY144" s="239" t="s">
        <v>4590</v>
      </c>
    </row>
    <row r="145" spans="1:103" x14ac:dyDescent="0.25">
      <c r="A145" s="239">
        <v>10935824</v>
      </c>
      <c r="B145" s="239">
        <v>3</v>
      </c>
      <c r="C145" s="239">
        <v>5</v>
      </c>
      <c r="D145" s="239">
        <v>31.716000000000001</v>
      </c>
      <c r="E145" s="239">
        <v>10</v>
      </c>
      <c r="F145" s="239" t="s">
        <v>1155</v>
      </c>
      <c r="H145" s="239" t="s">
        <v>374</v>
      </c>
      <c r="I145" s="239">
        <v>25</v>
      </c>
      <c r="K145" s="239">
        <v>14019386</v>
      </c>
      <c r="L145" s="239">
        <v>141740012</v>
      </c>
      <c r="M145" s="239">
        <v>6</v>
      </c>
      <c r="N145" s="239">
        <v>19</v>
      </c>
      <c r="O145" s="239">
        <v>2014</v>
      </c>
      <c r="P145" s="239" t="s">
        <v>416</v>
      </c>
      <c r="Q145" s="239">
        <v>21</v>
      </c>
      <c r="S145" s="239">
        <v>5</v>
      </c>
      <c r="T145" s="239">
        <v>0</v>
      </c>
      <c r="U145" s="239">
        <v>2</v>
      </c>
      <c r="V145" s="239">
        <v>5</v>
      </c>
      <c r="W145" s="239">
        <v>10</v>
      </c>
      <c r="X145" s="239">
        <v>3</v>
      </c>
      <c r="Y145" s="239">
        <v>4</v>
      </c>
      <c r="Z145" s="239">
        <v>2</v>
      </c>
      <c r="AB145" s="239">
        <v>1</v>
      </c>
      <c r="AC145" s="239">
        <v>98</v>
      </c>
      <c r="AD145" s="239" t="s">
        <v>4535</v>
      </c>
      <c r="AE145" s="239" t="s">
        <v>4591</v>
      </c>
      <c r="AF145" s="239" t="s">
        <v>4289</v>
      </c>
      <c r="AG145" s="239">
        <v>10</v>
      </c>
      <c r="AH145" s="239">
        <v>2</v>
      </c>
      <c r="AI145" s="239">
        <v>4</v>
      </c>
      <c r="AJ145" s="239">
        <v>3</v>
      </c>
      <c r="AK145" s="239">
        <v>21</v>
      </c>
      <c r="AL145" s="239">
        <v>32</v>
      </c>
      <c r="AM145" s="239" t="s">
        <v>374</v>
      </c>
      <c r="AN145" s="239">
        <v>5</v>
      </c>
      <c r="AO145" s="239">
        <v>1</v>
      </c>
      <c r="AS145" s="239">
        <v>7</v>
      </c>
      <c r="AT145" s="239">
        <v>20</v>
      </c>
      <c r="AU145" s="239">
        <v>50</v>
      </c>
      <c r="AV145" s="239">
        <v>11</v>
      </c>
      <c r="AW145" s="239">
        <v>21</v>
      </c>
      <c r="AX145" s="239">
        <v>2</v>
      </c>
      <c r="AY145" s="239">
        <v>2</v>
      </c>
      <c r="AZ145" s="239">
        <v>1</v>
      </c>
      <c r="BA145" s="239">
        <v>21</v>
      </c>
      <c r="BB145" s="239">
        <v>52</v>
      </c>
      <c r="BC145" s="239" t="s">
        <v>384</v>
      </c>
      <c r="BD145" s="239">
        <v>5</v>
      </c>
      <c r="BE145" s="239">
        <v>2</v>
      </c>
      <c r="BF145" s="239">
        <v>4</v>
      </c>
      <c r="BI145" s="239">
        <v>7</v>
      </c>
      <c r="BJ145" s="239">
        <v>20</v>
      </c>
      <c r="BK145" s="239">
        <v>50</v>
      </c>
      <c r="BL145" s="239">
        <v>11</v>
      </c>
      <c r="BM145" s="239">
        <v>21</v>
      </c>
      <c r="CT145" s="239">
        <v>436943</v>
      </c>
      <c r="CU145" s="239">
        <v>4965388</v>
      </c>
      <c r="CV145" s="239">
        <v>44.839111500000001</v>
      </c>
      <c r="CW145" s="239">
        <v>-93.797826099999995</v>
      </c>
      <c r="CX145" s="239" t="s">
        <v>379</v>
      </c>
      <c r="CY145" s="239" t="s">
        <v>4592</v>
      </c>
    </row>
    <row r="146" spans="1:103" x14ac:dyDescent="0.25">
      <c r="A146" s="239">
        <v>10937997</v>
      </c>
      <c r="B146" s="239">
        <v>3</v>
      </c>
      <c r="C146" s="239">
        <v>5</v>
      </c>
      <c r="D146" s="239">
        <v>31.716000000000001</v>
      </c>
      <c r="E146" s="239">
        <v>10</v>
      </c>
      <c r="F146" s="239" t="s">
        <v>1155</v>
      </c>
      <c r="H146" s="239" t="s">
        <v>374</v>
      </c>
      <c r="I146" s="239">
        <v>25</v>
      </c>
      <c r="K146" s="239">
        <v>14033330</v>
      </c>
      <c r="L146" s="239">
        <v>142880008</v>
      </c>
      <c r="M146" s="239">
        <v>10</v>
      </c>
      <c r="N146" s="239">
        <v>13</v>
      </c>
      <c r="O146" s="239">
        <v>2014</v>
      </c>
      <c r="P146" s="239" t="s">
        <v>381</v>
      </c>
      <c r="Q146" s="239">
        <v>21</v>
      </c>
      <c r="S146" s="239">
        <v>5</v>
      </c>
      <c r="T146" s="239">
        <v>0</v>
      </c>
      <c r="U146" s="239">
        <v>1</v>
      </c>
      <c r="V146" s="239">
        <v>8</v>
      </c>
      <c r="W146" s="239">
        <v>32</v>
      </c>
      <c r="X146" s="239">
        <v>3</v>
      </c>
      <c r="Y146" s="239">
        <v>4</v>
      </c>
      <c r="Z146" s="239">
        <v>1</v>
      </c>
      <c r="AA146" s="239">
        <v>1</v>
      </c>
      <c r="AB146" s="239">
        <v>1</v>
      </c>
      <c r="AC146" s="239">
        <v>98</v>
      </c>
      <c r="AD146" s="239" t="s">
        <v>1868</v>
      </c>
      <c r="AE146" s="239" t="s">
        <v>1107</v>
      </c>
      <c r="AF146" s="239" t="s">
        <v>4289</v>
      </c>
      <c r="AG146" s="239">
        <v>3</v>
      </c>
      <c r="AH146" s="239">
        <v>2</v>
      </c>
      <c r="AI146" s="239">
        <v>1</v>
      </c>
      <c r="AJ146" s="239">
        <v>3</v>
      </c>
      <c r="AK146" s="239">
        <v>21</v>
      </c>
      <c r="AL146" s="239">
        <v>73</v>
      </c>
      <c r="AM146" s="239" t="s">
        <v>374</v>
      </c>
      <c r="AN146" s="239">
        <v>5</v>
      </c>
      <c r="AO146" s="239">
        <v>1</v>
      </c>
      <c r="AP146" s="239">
        <v>1</v>
      </c>
      <c r="AS146" s="239">
        <v>7</v>
      </c>
      <c r="AT146" s="239">
        <v>20</v>
      </c>
      <c r="AU146" s="239">
        <v>50</v>
      </c>
      <c r="AV146" s="239">
        <v>11</v>
      </c>
      <c r="AW146" s="239">
        <v>21</v>
      </c>
      <c r="CT146" s="239">
        <v>436943</v>
      </c>
      <c r="CU146" s="239">
        <v>4965388</v>
      </c>
      <c r="CV146" s="239">
        <v>44.839111500000001</v>
      </c>
      <c r="CW146" s="239">
        <v>-93.797826099999995</v>
      </c>
      <c r="CX146" s="239" t="s">
        <v>379</v>
      </c>
      <c r="CY146" s="239" t="s">
        <v>4593</v>
      </c>
    </row>
    <row r="147" spans="1:103" hidden="1" x14ac:dyDescent="0.25">
      <c r="A147" s="239">
        <v>10939548</v>
      </c>
      <c r="B147" s="239">
        <v>3</v>
      </c>
      <c r="C147" s="239">
        <v>5</v>
      </c>
      <c r="D147" s="239">
        <v>31.716000000000001</v>
      </c>
      <c r="E147" s="239">
        <v>10</v>
      </c>
      <c r="F147" s="239" t="s">
        <v>1155</v>
      </c>
      <c r="H147" s="239" t="s">
        <v>374</v>
      </c>
      <c r="I147" s="239">
        <v>25</v>
      </c>
      <c r="K147" s="239">
        <v>14040084</v>
      </c>
      <c r="L147" s="239">
        <v>143490197</v>
      </c>
      <c r="M147" s="239">
        <v>12</v>
      </c>
      <c r="N147" s="239">
        <v>15</v>
      </c>
      <c r="O147" s="239">
        <v>2014</v>
      </c>
      <c r="P147" s="239" t="s">
        <v>381</v>
      </c>
      <c r="Q147" s="239">
        <v>17</v>
      </c>
      <c r="R147" s="239" t="s">
        <v>376</v>
      </c>
      <c r="S147" s="239">
        <v>4</v>
      </c>
      <c r="T147" s="239">
        <v>0</v>
      </c>
      <c r="U147" s="239">
        <v>3</v>
      </c>
      <c r="V147" s="239">
        <v>1</v>
      </c>
      <c r="W147" s="239">
        <v>10</v>
      </c>
      <c r="X147" s="239">
        <v>3</v>
      </c>
      <c r="Y147" s="239">
        <v>4</v>
      </c>
      <c r="Z147" s="239">
        <v>2</v>
      </c>
      <c r="AB147" s="239">
        <v>2</v>
      </c>
      <c r="AC147" s="239">
        <v>98</v>
      </c>
      <c r="AD147" s="239">
        <v>5</v>
      </c>
      <c r="AE147" s="239">
        <v>10</v>
      </c>
      <c r="AF147" s="239" t="s">
        <v>4289</v>
      </c>
      <c r="AG147" s="239">
        <v>7</v>
      </c>
      <c r="AH147" s="239">
        <v>2</v>
      </c>
      <c r="AI147" s="239">
        <v>3</v>
      </c>
      <c r="AJ147" s="239">
        <v>4</v>
      </c>
      <c r="AK147" s="239">
        <v>8</v>
      </c>
      <c r="AL147" s="239">
        <v>37</v>
      </c>
      <c r="AM147" s="239" t="s">
        <v>384</v>
      </c>
      <c r="AN147" s="239">
        <v>5</v>
      </c>
      <c r="AO147" s="239">
        <v>1</v>
      </c>
      <c r="AS147" s="239">
        <v>3</v>
      </c>
      <c r="AT147" s="239">
        <v>20</v>
      </c>
      <c r="AU147" s="239">
        <v>45</v>
      </c>
      <c r="AV147" s="239">
        <v>11</v>
      </c>
      <c r="AW147" s="239">
        <v>21</v>
      </c>
      <c r="AX147" s="239">
        <v>2</v>
      </c>
      <c r="AY147" s="239">
        <v>3</v>
      </c>
      <c r="AZ147" s="239">
        <v>4</v>
      </c>
      <c r="BA147" s="239">
        <v>8</v>
      </c>
      <c r="BB147" s="239">
        <v>42</v>
      </c>
      <c r="BC147" s="239" t="s">
        <v>374</v>
      </c>
      <c r="BD147" s="239">
        <v>5</v>
      </c>
      <c r="BE147" s="239">
        <v>1</v>
      </c>
      <c r="BI147" s="239">
        <v>3</v>
      </c>
      <c r="BJ147" s="239">
        <v>20</v>
      </c>
      <c r="BK147" s="239">
        <v>45</v>
      </c>
      <c r="BL147" s="239">
        <v>11</v>
      </c>
      <c r="BM147" s="239">
        <v>21</v>
      </c>
      <c r="BN147" s="239">
        <v>2</v>
      </c>
      <c r="BO147" s="239">
        <v>2</v>
      </c>
      <c r="BP147" s="239">
        <v>4</v>
      </c>
      <c r="BQ147" s="239">
        <v>21</v>
      </c>
      <c r="BR147" s="239">
        <v>16</v>
      </c>
      <c r="BS147" s="239" t="s">
        <v>374</v>
      </c>
      <c r="BT147" s="239">
        <v>5</v>
      </c>
      <c r="BU147" s="239">
        <v>15</v>
      </c>
      <c r="BY147" s="239">
        <v>3</v>
      </c>
      <c r="BZ147" s="239">
        <v>20</v>
      </c>
      <c r="CA147" s="239">
        <v>45</v>
      </c>
      <c r="CB147" s="239">
        <v>11</v>
      </c>
      <c r="CC147" s="239">
        <v>21</v>
      </c>
      <c r="CT147" s="239">
        <v>436943</v>
      </c>
      <c r="CU147" s="239">
        <v>4965388</v>
      </c>
      <c r="CV147" s="239">
        <v>44.839111500000001</v>
      </c>
      <c r="CW147" s="239">
        <v>-93.797826099999995</v>
      </c>
      <c r="CX147" s="239" t="s">
        <v>379</v>
      </c>
      <c r="CY147" s="239" t="s">
        <v>4594</v>
      </c>
    </row>
    <row r="148" spans="1:103" hidden="1" x14ac:dyDescent="0.25">
      <c r="A148" s="239">
        <v>11017429</v>
      </c>
      <c r="B148" s="239">
        <v>3</v>
      </c>
      <c r="C148" s="239">
        <v>5</v>
      </c>
      <c r="D148" s="239">
        <v>31.716000000000001</v>
      </c>
      <c r="E148" s="239">
        <v>10</v>
      </c>
      <c r="F148" s="239" t="s">
        <v>1155</v>
      </c>
      <c r="H148" s="239" t="s">
        <v>374</v>
      </c>
      <c r="I148" s="239">
        <v>25</v>
      </c>
      <c r="K148" s="239">
        <v>15003861</v>
      </c>
      <c r="L148" s="239">
        <v>150390001</v>
      </c>
      <c r="M148" s="239">
        <v>2</v>
      </c>
      <c r="N148" s="239">
        <v>7</v>
      </c>
      <c r="O148" s="239">
        <v>2015</v>
      </c>
      <c r="P148" s="239" t="s">
        <v>386</v>
      </c>
      <c r="Q148" s="239">
        <v>22</v>
      </c>
      <c r="R148" s="239" t="s">
        <v>376</v>
      </c>
      <c r="S148" s="239">
        <v>4</v>
      </c>
      <c r="T148" s="239">
        <v>0</v>
      </c>
      <c r="U148" s="239">
        <v>2</v>
      </c>
      <c r="V148" s="239">
        <v>3</v>
      </c>
      <c r="W148" s="239">
        <v>10</v>
      </c>
      <c r="X148" s="239">
        <v>3</v>
      </c>
      <c r="Y148" s="239">
        <v>4</v>
      </c>
      <c r="Z148" s="239">
        <v>1</v>
      </c>
      <c r="AB148" s="239">
        <v>1</v>
      </c>
      <c r="AC148" s="239">
        <v>98</v>
      </c>
      <c r="AD148" s="239">
        <v>5</v>
      </c>
      <c r="AE148" s="239">
        <v>10</v>
      </c>
      <c r="AF148" s="239" t="s">
        <v>4289</v>
      </c>
      <c r="AG148" s="239">
        <v>9</v>
      </c>
      <c r="AH148" s="239">
        <v>0</v>
      </c>
      <c r="AI148" s="239">
        <v>2</v>
      </c>
      <c r="AJ148" s="239">
        <v>3</v>
      </c>
      <c r="AL148" s="239">
        <v>18</v>
      </c>
      <c r="AM148" s="239" t="s">
        <v>374</v>
      </c>
      <c r="AN148" s="239">
        <v>5</v>
      </c>
      <c r="AO148" s="239">
        <v>4</v>
      </c>
      <c r="AQ148" s="239">
        <v>7</v>
      </c>
      <c r="AS148" s="239">
        <v>7</v>
      </c>
      <c r="AT148" s="239">
        <v>20</v>
      </c>
      <c r="AU148" s="239">
        <v>50</v>
      </c>
      <c r="AV148" s="239">
        <v>11</v>
      </c>
      <c r="AW148" s="239">
        <v>21</v>
      </c>
      <c r="AX148" s="239">
        <v>2</v>
      </c>
      <c r="AY148" s="239">
        <v>4</v>
      </c>
      <c r="AZ148" s="239">
        <v>4</v>
      </c>
      <c r="BA148" s="239">
        <v>24</v>
      </c>
      <c r="BB148" s="239">
        <v>39</v>
      </c>
      <c r="BC148" s="239" t="s">
        <v>384</v>
      </c>
      <c r="BD148" s="239">
        <v>5</v>
      </c>
      <c r="BE148" s="239">
        <v>1</v>
      </c>
      <c r="BI148" s="239">
        <v>7</v>
      </c>
      <c r="BJ148" s="239">
        <v>20</v>
      </c>
      <c r="BK148" s="239">
        <v>50</v>
      </c>
      <c r="BL148" s="239">
        <v>11</v>
      </c>
      <c r="BM148" s="239">
        <v>21</v>
      </c>
      <c r="CT148" s="239">
        <v>436943</v>
      </c>
      <c r="CU148" s="239">
        <v>4965388</v>
      </c>
      <c r="CV148" s="239">
        <v>44.839111500000001</v>
      </c>
      <c r="CW148" s="239">
        <v>-93.797826099999995</v>
      </c>
      <c r="CX148" s="239" t="s">
        <v>379</v>
      </c>
      <c r="CY148" s="239" t="s">
        <v>4595</v>
      </c>
    </row>
    <row r="149" spans="1:103" x14ac:dyDescent="0.25">
      <c r="A149" s="239">
        <v>690463</v>
      </c>
      <c r="B149" s="239">
        <v>3</v>
      </c>
      <c r="C149" s="239">
        <v>5</v>
      </c>
      <c r="D149" s="239">
        <v>31.716999999999999</v>
      </c>
      <c r="E149" s="239">
        <v>10</v>
      </c>
      <c r="G149" s="239" t="s">
        <v>1155</v>
      </c>
      <c r="H149" s="239" t="s">
        <v>374</v>
      </c>
      <c r="I149" s="239">
        <v>25</v>
      </c>
      <c r="K149" s="239">
        <v>19004918</v>
      </c>
      <c r="M149" s="239">
        <v>2</v>
      </c>
      <c r="N149" s="239">
        <v>18</v>
      </c>
      <c r="O149" s="239">
        <v>2019</v>
      </c>
      <c r="P149" s="239" t="s">
        <v>381</v>
      </c>
      <c r="Q149" s="239">
        <v>18</v>
      </c>
      <c r="R149" s="239" t="s">
        <v>512</v>
      </c>
      <c r="S149" s="239">
        <v>5</v>
      </c>
      <c r="T149" s="239">
        <v>0</v>
      </c>
      <c r="U149" s="239">
        <v>2</v>
      </c>
      <c r="V149" s="239">
        <v>12</v>
      </c>
      <c r="W149" s="239">
        <v>10</v>
      </c>
      <c r="X149" s="239">
        <v>10</v>
      </c>
      <c r="Y149" s="239">
        <v>3</v>
      </c>
      <c r="Z149" s="239">
        <v>1</v>
      </c>
      <c r="AB149" s="239">
        <v>1</v>
      </c>
      <c r="AC149" s="239">
        <v>98</v>
      </c>
      <c r="AD149" s="239" t="s">
        <v>4424</v>
      </c>
      <c r="AF149" s="239" t="s">
        <v>4519</v>
      </c>
      <c r="AG149" s="239">
        <v>7</v>
      </c>
      <c r="AH149" s="239">
        <v>2</v>
      </c>
      <c r="AI149" s="239">
        <v>2</v>
      </c>
      <c r="AJ149" s="239">
        <v>1</v>
      </c>
      <c r="AK149" s="239">
        <v>34</v>
      </c>
      <c r="AL149" s="239">
        <v>44</v>
      </c>
      <c r="AM149" s="239" t="s">
        <v>374</v>
      </c>
      <c r="AN149" s="239">
        <v>5</v>
      </c>
      <c r="AO149" s="239">
        <v>1</v>
      </c>
      <c r="AS149" s="239">
        <v>15</v>
      </c>
      <c r="AT149" s="239">
        <v>20</v>
      </c>
      <c r="AU149" s="239">
        <v>40</v>
      </c>
      <c r="AV149" s="239">
        <v>11</v>
      </c>
      <c r="AW149" s="239">
        <v>21</v>
      </c>
      <c r="AX149" s="239">
        <v>2</v>
      </c>
      <c r="AY149" s="239">
        <v>2</v>
      </c>
      <c r="AZ149" s="239">
        <v>1</v>
      </c>
      <c r="BA149" s="239">
        <v>21</v>
      </c>
      <c r="BB149" s="239">
        <v>36</v>
      </c>
      <c r="BC149" s="239" t="s">
        <v>374</v>
      </c>
      <c r="BD149" s="239">
        <v>5</v>
      </c>
      <c r="BE149" s="239">
        <v>90</v>
      </c>
      <c r="BI149" s="239">
        <v>15</v>
      </c>
      <c r="BJ149" s="239">
        <v>20</v>
      </c>
      <c r="BK149" s="239">
        <v>40</v>
      </c>
      <c r="BL149" s="239">
        <v>11</v>
      </c>
      <c r="BM149" s="239">
        <v>21</v>
      </c>
      <c r="CT149" s="239">
        <v>436926.96109829802</v>
      </c>
      <c r="CU149" s="239">
        <v>4965390.9417823497</v>
      </c>
      <c r="CV149" s="239">
        <v>44.839140550000003</v>
      </c>
      <c r="CW149" s="239">
        <v>-93.798033930000003</v>
      </c>
      <c r="CX149" s="239" t="s">
        <v>379</v>
      </c>
      <c r="CY149" s="239" t="s">
        <v>4596</v>
      </c>
    </row>
    <row r="150" spans="1:103" x14ac:dyDescent="0.25">
      <c r="A150" s="239">
        <v>834988</v>
      </c>
      <c r="B150" s="239">
        <v>3</v>
      </c>
      <c r="C150" s="239">
        <v>5</v>
      </c>
      <c r="D150" s="239">
        <v>31.716999999999999</v>
      </c>
      <c r="E150" s="239">
        <v>10</v>
      </c>
      <c r="G150" s="239" t="s">
        <v>1155</v>
      </c>
      <c r="H150" s="239" t="s">
        <v>374</v>
      </c>
      <c r="I150" s="239">
        <v>25</v>
      </c>
      <c r="K150" s="239">
        <v>20023482</v>
      </c>
      <c r="L150" s="239">
        <v>202250125</v>
      </c>
      <c r="M150" s="239">
        <v>8</v>
      </c>
      <c r="N150" s="239">
        <v>12</v>
      </c>
      <c r="O150" s="239">
        <v>2020</v>
      </c>
      <c r="P150" s="239" t="s">
        <v>375</v>
      </c>
      <c r="Q150" s="239">
        <v>18</v>
      </c>
      <c r="R150" s="239">
        <v>98</v>
      </c>
      <c r="S150" s="239">
        <v>5</v>
      </c>
      <c r="T150" s="239">
        <v>0</v>
      </c>
      <c r="U150" s="239">
        <v>2</v>
      </c>
      <c r="V150" s="239">
        <v>12</v>
      </c>
      <c r="W150" s="239">
        <v>10</v>
      </c>
      <c r="X150" s="239">
        <v>3</v>
      </c>
      <c r="Y150" s="239">
        <v>1</v>
      </c>
      <c r="Z150" s="239">
        <v>3</v>
      </c>
      <c r="AA150" s="239">
        <v>2</v>
      </c>
      <c r="AB150" s="239">
        <v>2</v>
      </c>
      <c r="AC150" s="239">
        <v>98</v>
      </c>
      <c r="AD150" s="239" t="s">
        <v>4424</v>
      </c>
      <c r="AE150" s="239" t="s">
        <v>4570</v>
      </c>
      <c r="AF150" s="239" t="s">
        <v>4519</v>
      </c>
      <c r="AG150" s="239">
        <v>7</v>
      </c>
      <c r="AH150" s="239">
        <v>2</v>
      </c>
      <c r="AI150" s="239">
        <v>2</v>
      </c>
      <c r="AJ150" s="239">
        <v>4</v>
      </c>
      <c r="AK150" s="239">
        <v>21</v>
      </c>
      <c r="AL150" s="239">
        <v>17</v>
      </c>
      <c r="AM150" s="239" t="s">
        <v>384</v>
      </c>
      <c r="AN150" s="239">
        <v>5</v>
      </c>
      <c r="AO150" s="239">
        <v>4</v>
      </c>
      <c r="AS150" s="239">
        <v>15</v>
      </c>
      <c r="AT150" s="239">
        <v>20</v>
      </c>
      <c r="AV150" s="239">
        <v>11</v>
      </c>
      <c r="AW150" s="239">
        <v>21</v>
      </c>
      <c r="AX150" s="239">
        <v>2</v>
      </c>
      <c r="AY150" s="239">
        <v>2</v>
      </c>
      <c r="AZ150" s="239">
        <v>4</v>
      </c>
      <c r="BA150" s="239">
        <v>25</v>
      </c>
      <c r="BB150" s="239">
        <v>48</v>
      </c>
      <c r="BC150" s="239" t="s">
        <v>374</v>
      </c>
      <c r="BD150" s="239">
        <v>5</v>
      </c>
      <c r="BE150" s="239">
        <v>10</v>
      </c>
      <c r="BI150" s="239">
        <v>15</v>
      </c>
      <c r="BJ150" s="239">
        <v>20</v>
      </c>
      <c r="BL150" s="239">
        <v>11</v>
      </c>
      <c r="BM150" s="239">
        <v>21</v>
      </c>
      <c r="CT150" s="239">
        <v>436926.59947211499</v>
      </c>
      <c r="CU150" s="239">
        <v>4965393.1668059304</v>
      </c>
      <c r="CV150" s="239">
        <v>44.839160550000003</v>
      </c>
      <c r="CW150" s="239">
        <v>-93.798038790000007</v>
      </c>
      <c r="CX150" s="239" t="s">
        <v>379</v>
      </c>
      <c r="CY150" s="239" t="s">
        <v>4597</v>
      </c>
    </row>
    <row r="151" spans="1:103" x14ac:dyDescent="0.25">
      <c r="A151" s="239">
        <v>635434</v>
      </c>
      <c r="B151" s="239">
        <v>3</v>
      </c>
      <c r="C151" s="239">
        <v>5</v>
      </c>
      <c r="D151" s="239">
        <v>31.718</v>
      </c>
      <c r="E151" s="239">
        <v>10</v>
      </c>
      <c r="F151" s="239" t="s">
        <v>1155</v>
      </c>
      <c r="H151" s="239" t="s">
        <v>374</v>
      </c>
      <c r="I151" s="239">
        <v>25</v>
      </c>
      <c r="K151" s="239">
        <v>18029469</v>
      </c>
      <c r="M151" s="239">
        <v>9</v>
      </c>
      <c r="N151" s="239">
        <v>17</v>
      </c>
      <c r="O151" s="239">
        <v>2018</v>
      </c>
      <c r="P151" s="239" t="s">
        <v>381</v>
      </c>
      <c r="Q151" s="239">
        <v>11</v>
      </c>
      <c r="R151" s="239" t="s">
        <v>393</v>
      </c>
      <c r="S151" s="239">
        <v>5</v>
      </c>
      <c r="T151" s="239">
        <v>0</v>
      </c>
      <c r="U151" s="239">
        <v>2</v>
      </c>
      <c r="V151" s="239">
        <v>10</v>
      </c>
      <c r="W151" s="239">
        <v>10</v>
      </c>
      <c r="X151" s="239">
        <v>3</v>
      </c>
      <c r="Y151" s="239">
        <v>1</v>
      </c>
      <c r="Z151" s="239">
        <v>1</v>
      </c>
      <c r="AB151" s="239">
        <v>1</v>
      </c>
      <c r="AC151" s="239">
        <v>98</v>
      </c>
      <c r="AD151" s="239" t="s">
        <v>2821</v>
      </c>
      <c r="AF151" s="239" t="s">
        <v>4289</v>
      </c>
      <c r="AG151" s="239">
        <v>5</v>
      </c>
      <c r="AH151" s="239">
        <v>2</v>
      </c>
      <c r="AI151" s="239">
        <v>2</v>
      </c>
      <c r="AJ151" s="239">
        <v>3</v>
      </c>
      <c r="AK151" s="239">
        <v>23</v>
      </c>
      <c r="AL151" s="239">
        <v>50</v>
      </c>
      <c r="AM151" s="239" t="s">
        <v>384</v>
      </c>
      <c r="AN151" s="239">
        <v>5</v>
      </c>
      <c r="AO151" s="239">
        <v>68</v>
      </c>
      <c r="AS151" s="239">
        <v>14</v>
      </c>
      <c r="AT151" s="239">
        <v>20</v>
      </c>
      <c r="AU151" s="239">
        <v>50</v>
      </c>
      <c r="AV151" s="239">
        <v>11</v>
      </c>
      <c r="AW151" s="239">
        <v>21</v>
      </c>
      <c r="AX151" s="239">
        <v>2</v>
      </c>
      <c r="AY151" s="239">
        <v>2</v>
      </c>
      <c r="AZ151" s="239">
        <v>3</v>
      </c>
      <c r="BA151" s="239">
        <v>24</v>
      </c>
      <c r="BB151" s="239">
        <v>55</v>
      </c>
      <c r="BC151" s="239" t="s">
        <v>374</v>
      </c>
      <c r="BD151" s="239">
        <v>5</v>
      </c>
      <c r="BE151" s="239">
        <v>1</v>
      </c>
      <c r="BI151" s="239">
        <v>14</v>
      </c>
      <c r="BJ151" s="239">
        <v>20</v>
      </c>
      <c r="BK151" s="239">
        <v>50</v>
      </c>
      <c r="BL151" s="239">
        <v>11</v>
      </c>
      <c r="BM151" s="239">
        <v>21</v>
      </c>
      <c r="CT151" s="239">
        <v>436946.06214876001</v>
      </c>
      <c r="CU151" s="239">
        <v>4965388.7842713902</v>
      </c>
      <c r="CV151" s="239">
        <v>44.83912282</v>
      </c>
      <c r="CW151" s="239">
        <v>-93.797792009999995</v>
      </c>
      <c r="CX151" s="239" t="s">
        <v>379</v>
      </c>
      <c r="CY151" s="239" t="s">
        <v>4598</v>
      </c>
    </row>
    <row r="152" spans="1:103" x14ac:dyDescent="0.25">
      <c r="A152" s="239">
        <v>735223</v>
      </c>
      <c r="B152" s="239">
        <v>3</v>
      </c>
      <c r="C152" s="239">
        <v>5</v>
      </c>
      <c r="D152" s="239">
        <v>31.719000000000001</v>
      </c>
      <c r="E152" s="239">
        <v>10</v>
      </c>
      <c r="G152" s="239" t="s">
        <v>1155</v>
      </c>
      <c r="H152" s="239" t="s">
        <v>374</v>
      </c>
      <c r="I152" s="239">
        <v>25</v>
      </c>
      <c r="K152" s="239">
        <v>19021336</v>
      </c>
      <c r="M152" s="239">
        <v>7</v>
      </c>
      <c r="N152" s="239">
        <v>22</v>
      </c>
      <c r="O152" s="239">
        <v>2019</v>
      </c>
      <c r="P152" s="239" t="s">
        <v>381</v>
      </c>
      <c r="Q152" s="239">
        <v>16</v>
      </c>
      <c r="R152" s="239">
        <v>98</v>
      </c>
      <c r="S152" s="239">
        <v>5</v>
      </c>
      <c r="T152" s="239">
        <v>0</v>
      </c>
      <c r="U152" s="239">
        <v>2</v>
      </c>
      <c r="V152" s="239">
        <v>13</v>
      </c>
      <c r="W152" s="239">
        <v>10</v>
      </c>
      <c r="X152" s="239">
        <v>3</v>
      </c>
      <c r="Y152" s="239">
        <v>1</v>
      </c>
      <c r="Z152" s="239">
        <v>1</v>
      </c>
      <c r="AB152" s="239">
        <v>1</v>
      </c>
      <c r="AC152" s="239">
        <v>98</v>
      </c>
      <c r="AD152" s="239" t="s">
        <v>4424</v>
      </c>
      <c r="AF152" s="239" t="s">
        <v>4289</v>
      </c>
      <c r="AG152" s="239">
        <v>8</v>
      </c>
      <c r="AH152" s="239">
        <v>2</v>
      </c>
      <c r="AI152" s="239">
        <v>5</v>
      </c>
      <c r="AJ152" s="239">
        <v>1</v>
      </c>
      <c r="AK152" s="239">
        <v>21</v>
      </c>
      <c r="AL152" s="239">
        <v>47</v>
      </c>
      <c r="AM152" s="239" t="s">
        <v>374</v>
      </c>
      <c r="AN152" s="239">
        <v>5</v>
      </c>
      <c r="AO152" s="239">
        <v>1</v>
      </c>
      <c r="AS152" s="239">
        <v>14</v>
      </c>
      <c r="AT152" s="239">
        <v>20</v>
      </c>
      <c r="AU152" s="239">
        <v>35</v>
      </c>
      <c r="AV152" s="239">
        <v>11</v>
      </c>
      <c r="AW152" s="239">
        <v>21</v>
      </c>
      <c r="AX152" s="239">
        <v>2</v>
      </c>
      <c r="AY152" s="239">
        <v>3</v>
      </c>
      <c r="AZ152" s="239">
        <v>2</v>
      </c>
      <c r="BA152" s="239">
        <v>24</v>
      </c>
      <c r="BB152" s="239">
        <v>79</v>
      </c>
      <c r="BC152" s="239" t="s">
        <v>374</v>
      </c>
      <c r="BD152" s="239">
        <v>5</v>
      </c>
      <c r="BE152" s="239">
        <v>70</v>
      </c>
      <c r="BI152" s="239">
        <v>14</v>
      </c>
      <c r="BJ152" s="239">
        <v>20</v>
      </c>
      <c r="BK152" s="239">
        <v>35</v>
      </c>
      <c r="BL152" s="239">
        <v>11</v>
      </c>
      <c r="BM152" s="239">
        <v>21</v>
      </c>
      <c r="CT152" s="239">
        <v>436935.77378791</v>
      </c>
      <c r="CU152" s="239">
        <v>4965389.2722345097</v>
      </c>
      <c r="CV152" s="239">
        <v>44.839126309999997</v>
      </c>
      <c r="CW152" s="239">
        <v>-93.797922229999998</v>
      </c>
      <c r="CX152" s="239" t="s">
        <v>379</v>
      </c>
      <c r="CY152" s="239" t="s">
        <v>4599</v>
      </c>
    </row>
    <row r="153" spans="1:103" hidden="1" x14ac:dyDescent="0.25">
      <c r="A153" s="239">
        <v>10937134</v>
      </c>
      <c r="B153" s="239">
        <v>3</v>
      </c>
      <c r="C153" s="239">
        <v>5</v>
      </c>
      <c r="D153" s="239">
        <v>31.72</v>
      </c>
      <c r="E153" s="239">
        <v>10</v>
      </c>
      <c r="F153" s="239" t="s">
        <v>1155</v>
      </c>
      <c r="H153" s="239" t="s">
        <v>374</v>
      </c>
      <c r="I153" s="239">
        <v>25</v>
      </c>
      <c r="K153" s="239">
        <v>14028665</v>
      </c>
      <c r="L153" s="239">
        <v>142470012</v>
      </c>
      <c r="M153" s="239">
        <v>9</v>
      </c>
      <c r="N153" s="239">
        <v>3</v>
      </c>
      <c r="O153" s="239">
        <v>2014</v>
      </c>
      <c r="P153" s="239" t="s">
        <v>375</v>
      </c>
      <c r="Q153" s="239">
        <v>5</v>
      </c>
      <c r="S153" s="239">
        <v>3</v>
      </c>
      <c r="T153" s="239">
        <v>0</v>
      </c>
      <c r="U153" s="239">
        <v>1</v>
      </c>
      <c r="V153" s="239">
        <v>90</v>
      </c>
      <c r="W153" s="239">
        <v>8</v>
      </c>
      <c r="X153" s="239">
        <v>3</v>
      </c>
      <c r="Y153" s="239">
        <v>4</v>
      </c>
      <c r="Z153" s="239">
        <v>1</v>
      </c>
      <c r="AB153" s="239">
        <v>1</v>
      </c>
      <c r="AC153" s="239">
        <v>98</v>
      </c>
      <c r="AD153" s="239" t="s">
        <v>1148</v>
      </c>
      <c r="AE153" s="239" t="s">
        <v>4600</v>
      </c>
      <c r="AF153" s="239" t="s">
        <v>4289</v>
      </c>
      <c r="AG153" s="239">
        <v>1</v>
      </c>
      <c r="AH153" s="239">
        <v>2</v>
      </c>
      <c r="AI153" s="239">
        <v>2</v>
      </c>
      <c r="AJ153" s="239">
        <v>3</v>
      </c>
      <c r="AK153" s="239">
        <v>21</v>
      </c>
      <c r="AL153" s="239">
        <v>57</v>
      </c>
      <c r="AM153" s="239" t="s">
        <v>384</v>
      </c>
      <c r="AN153" s="239">
        <v>5</v>
      </c>
      <c r="AO153" s="239">
        <v>15</v>
      </c>
      <c r="AS153" s="239">
        <v>4</v>
      </c>
      <c r="AT153" s="239">
        <v>90</v>
      </c>
      <c r="AU153" s="239">
        <v>45</v>
      </c>
      <c r="AV153" s="239">
        <v>11</v>
      </c>
      <c r="AW153" s="239">
        <v>21</v>
      </c>
      <c r="AX153" s="239">
        <v>5</v>
      </c>
      <c r="AY153" s="239">
        <v>60</v>
      </c>
      <c r="BB153" s="239">
        <v>59</v>
      </c>
      <c r="BC153" s="239" t="s">
        <v>384</v>
      </c>
      <c r="BD153" s="239">
        <v>5</v>
      </c>
      <c r="BE153" s="239">
        <v>21</v>
      </c>
      <c r="BG153" s="239">
        <v>5</v>
      </c>
      <c r="BI153" s="239">
        <v>4</v>
      </c>
      <c r="BJ153" s="239">
        <v>90</v>
      </c>
      <c r="BK153" s="239">
        <v>45</v>
      </c>
      <c r="BL153" s="239">
        <v>11</v>
      </c>
      <c r="BM153" s="239">
        <v>21</v>
      </c>
      <c r="CT153" s="239">
        <v>436948</v>
      </c>
      <c r="CU153" s="239">
        <v>4965391</v>
      </c>
      <c r="CV153" s="239">
        <v>44.839140800000003</v>
      </c>
      <c r="CW153" s="239">
        <v>-93.797765600000005</v>
      </c>
      <c r="CX153" s="239" t="s">
        <v>379</v>
      </c>
      <c r="CY153" s="239" t="s">
        <v>4601</v>
      </c>
    </row>
    <row r="154" spans="1:103" x14ac:dyDescent="0.25">
      <c r="A154" s="239">
        <v>584436</v>
      </c>
      <c r="B154" s="239">
        <v>3</v>
      </c>
      <c r="C154" s="239">
        <v>5</v>
      </c>
      <c r="D154" s="239">
        <v>31.722000000000001</v>
      </c>
      <c r="E154" s="239">
        <v>10</v>
      </c>
      <c r="F154" s="239" t="s">
        <v>1155</v>
      </c>
      <c r="H154" s="239" t="s">
        <v>374</v>
      </c>
      <c r="I154" s="239">
        <v>25</v>
      </c>
      <c r="K154" s="239">
        <v>18008152</v>
      </c>
      <c r="M154" s="239">
        <v>3</v>
      </c>
      <c r="N154" s="239">
        <v>19</v>
      </c>
      <c r="O154" s="239">
        <v>2018</v>
      </c>
      <c r="P154" s="239" t="s">
        <v>381</v>
      </c>
      <c r="Q154" s="239">
        <v>13</v>
      </c>
      <c r="R154" s="239" t="s">
        <v>393</v>
      </c>
      <c r="S154" s="239">
        <v>5</v>
      </c>
      <c r="T154" s="239">
        <v>0</v>
      </c>
      <c r="U154" s="239">
        <v>2</v>
      </c>
      <c r="V154" s="239">
        <v>5</v>
      </c>
      <c r="W154" s="239">
        <v>10</v>
      </c>
      <c r="X154" s="239">
        <v>3</v>
      </c>
      <c r="Y154" s="239">
        <v>1</v>
      </c>
      <c r="Z154" s="239">
        <v>2</v>
      </c>
      <c r="AB154" s="239">
        <v>1</v>
      </c>
      <c r="AC154" s="239">
        <v>98</v>
      </c>
      <c r="AD154" s="239" t="s">
        <v>2821</v>
      </c>
      <c r="AE154" s="239" t="s">
        <v>4570</v>
      </c>
      <c r="AF154" s="239" t="s">
        <v>4289</v>
      </c>
      <c r="AG154" s="239">
        <v>10</v>
      </c>
      <c r="AH154" s="239">
        <v>2</v>
      </c>
      <c r="AI154" s="239">
        <v>2</v>
      </c>
      <c r="AJ154" s="239">
        <v>1</v>
      </c>
      <c r="AK154" s="239">
        <v>21</v>
      </c>
      <c r="AL154" s="239">
        <v>91</v>
      </c>
      <c r="AM154" s="239" t="s">
        <v>384</v>
      </c>
      <c r="AN154" s="239">
        <v>5</v>
      </c>
      <c r="AO154" s="239">
        <v>70</v>
      </c>
      <c r="AS154" s="239">
        <v>14</v>
      </c>
      <c r="AT154" s="239">
        <v>20</v>
      </c>
      <c r="AU154" s="239">
        <v>40</v>
      </c>
      <c r="AV154" s="239">
        <v>11</v>
      </c>
      <c r="AW154" s="239">
        <v>21</v>
      </c>
      <c r="AX154" s="239">
        <v>2</v>
      </c>
      <c r="AY154" s="239">
        <v>48</v>
      </c>
      <c r="AZ154" s="239">
        <v>2</v>
      </c>
      <c r="BA154" s="239">
        <v>21</v>
      </c>
      <c r="BB154" s="239">
        <v>33</v>
      </c>
      <c r="BC154" s="239" t="s">
        <v>374</v>
      </c>
      <c r="BD154" s="239">
        <v>5</v>
      </c>
      <c r="BE154" s="239">
        <v>1</v>
      </c>
      <c r="BI154" s="239">
        <v>12</v>
      </c>
      <c r="BJ154" s="239">
        <v>20</v>
      </c>
      <c r="BK154" s="239">
        <v>40</v>
      </c>
      <c r="BL154" s="239">
        <v>11</v>
      </c>
      <c r="BM154" s="239">
        <v>21</v>
      </c>
      <c r="CT154" s="239">
        <v>436951.35382601002</v>
      </c>
      <c r="CU154" s="239">
        <v>4965391.1398863504</v>
      </c>
      <c r="CV154" s="239">
        <v>44.839144490000002</v>
      </c>
      <c r="CW154" s="239">
        <v>-93.797725360000001</v>
      </c>
      <c r="CX154" s="239" t="s">
        <v>379</v>
      </c>
      <c r="CY154" s="239" t="s">
        <v>4602</v>
      </c>
    </row>
    <row r="155" spans="1:103" hidden="1" x14ac:dyDescent="0.25">
      <c r="A155" s="239">
        <v>786821</v>
      </c>
      <c r="B155" s="239">
        <v>3</v>
      </c>
      <c r="C155" s="239">
        <v>5</v>
      </c>
      <c r="D155" s="239">
        <v>31.724</v>
      </c>
      <c r="E155" s="239">
        <v>10</v>
      </c>
      <c r="G155" s="239" t="s">
        <v>1155</v>
      </c>
      <c r="H155" s="239" t="s">
        <v>374</v>
      </c>
      <c r="I155" s="239">
        <v>25</v>
      </c>
      <c r="K155" s="239">
        <v>20004067</v>
      </c>
      <c r="L155" s="239">
        <v>200410170</v>
      </c>
      <c r="M155" s="239">
        <v>2</v>
      </c>
      <c r="N155" s="239">
        <v>10</v>
      </c>
      <c r="O155" s="239">
        <v>2020</v>
      </c>
      <c r="P155" s="239" t="s">
        <v>381</v>
      </c>
      <c r="Q155" s="239">
        <v>19</v>
      </c>
      <c r="R155" s="239" t="s">
        <v>376</v>
      </c>
      <c r="S155" s="239">
        <v>3</v>
      </c>
      <c r="T155" s="239">
        <v>0</v>
      </c>
      <c r="U155" s="239">
        <v>2</v>
      </c>
      <c r="V155" s="239">
        <v>5</v>
      </c>
      <c r="W155" s="239">
        <v>10</v>
      </c>
      <c r="X155" s="239">
        <v>3</v>
      </c>
      <c r="Y155" s="239">
        <v>4</v>
      </c>
      <c r="Z155" s="239">
        <v>1</v>
      </c>
      <c r="AB155" s="239">
        <v>1</v>
      </c>
      <c r="AC155" s="239">
        <v>98</v>
      </c>
      <c r="AD155" s="239" t="s">
        <v>4424</v>
      </c>
      <c r="AF155" s="239" t="s">
        <v>4519</v>
      </c>
      <c r="AG155" s="239">
        <v>9</v>
      </c>
      <c r="AH155" s="239">
        <v>2</v>
      </c>
      <c r="AI155" s="239">
        <v>4</v>
      </c>
      <c r="AJ155" s="239">
        <v>4</v>
      </c>
      <c r="AK155" s="239">
        <v>24</v>
      </c>
      <c r="AL155" s="239">
        <v>20</v>
      </c>
      <c r="AM155" s="239" t="s">
        <v>374</v>
      </c>
      <c r="AN155" s="239">
        <v>5</v>
      </c>
      <c r="AO155" s="239">
        <v>2</v>
      </c>
      <c r="AS155" s="239">
        <v>15</v>
      </c>
      <c r="AT155" s="239">
        <v>20</v>
      </c>
      <c r="AU155" s="239">
        <v>50</v>
      </c>
      <c r="AV155" s="239">
        <v>11</v>
      </c>
      <c r="AW155" s="239">
        <v>21</v>
      </c>
      <c r="AX155" s="239">
        <v>2</v>
      </c>
      <c r="AY155" s="239">
        <v>4</v>
      </c>
      <c r="AZ155" s="239">
        <v>3</v>
      </c>
      <c r="BA155" s="239">
        <v>21</v>
      </c>
      <c r="BB155" s="239">
        <v>42</v>
      </c>
      <c r="BC155" s="239" t="s">
        <v>374</v>
      </c>
      <c r="BD155" s="239">
        <v>5</v>
      </c>
      <c r="BE155" s="239">
        <v>1</v>
      </c>
      <c r="BI155" s="239">
        <v>15</v>
      </c>
      <c r="BJ155" s="239">
        <v>20</v>
      </c>
      <c r="BK155" s="239">
        <v>50</v>
      </c>
      <c r="BL155" s="239">
        <v>11</v>
      </c>
      <c r="BM155" s="239">
        <v>21</v>
      </c>
      <c r="CT155" s="239">
        <v>436937.72954374697</v>
      </c>
      <c r="CU155" s="239">
        <v>4965394.4373101303</v>
      </c>
      <c r="CV155" s="239">
        <v>44.83917297</v>
      </c>
      <c r="CW155" s="239">
        <v>-93.797898129999993</v>
      </c>
      <c r="CX155" s="239" t="s">
        <v>379</v>
      </c>
      <c r="CY155" s="239" t="s">
        <v>4603</v>
      </c>
    </row>
    <row r="156" spans="1:103" hidden="1" x14ac:dyDescent="0.25">
      <c r="A156" s="239">
        <v>10849703</v>
      </c>
      <c r="B156" s="239">
        <v>3</v>
      </c>
      <c r="C156" s="239">
        <v>5</v>
      </c>
      <c r="D156" s="239">
        <v>31.725000000000001</v>
      </c>
      <c r="E156" s="239">
        <v>10</v>
      </c>
      <c r="F156" s="239" t="s">
        <v>1155</v>
      </c>
      <c r="H156" s="239" t="s">
        <v>374</v>
      </c>
      <c r="I156" s="239">
        <v>25</v>
      </c>
      <c r="K156" s="239">
        <v>13502179</v>
      </c>
      <c r="L156" s="239">
        <v>130550145</v>
      </c>
      <c r="M156" s="239">
        <v>2</v>
      </c>
      <c r="N156" s="239">
        <v>20</v>
      </c>
      <c r="O156" s="239">
        <v>2013</v>
      </c>
      <c r="P156" s="239" t="s">
        <v>375</v>
      </c>
      <c r="Q156" s="239">
        <v>14</v>
      </c>
      <c r="R156" s="239" t="s">
        <v>376</v>
      </c>
      <c r="S156" s="239">
        <v>4</v>
      </c>
      <c r="T156" s="239">
        <v>0</v>
      </c>
      <c r="U156" s="239">
        <v>2</v>
      </c>
      <c r="V156" s="239">
        <v>1</v>
      </c>
      <c r="W156" s="239">
        <v>10</v>
      </c>
      <c r="X156" s="239">
        <v>3</v>
      </c>
      <c r="Y156" s="239">
        <v>1</v>
      </c>
      <c r="Z156" s="239">
        <v>1</v>
      </c>
      <c r="AB156" s="239">
        <v>1</v>
      </c>
      <c r="AC156" s="239">
        <v>98</v>
      </c>
      <c r="AD156" s="239" t="s">
        <v>1866</v>
      </c>
      <c r="AE156" s="239" t="s">
        <v>4570</v>
      </c>
      <c r="AF156" s="239" t="s">
        <v>4289</v>
      </c>
      <c r="AG156" s="239">
        <v>7</v>
      </c>
      <c r="AH156" s="239">
        <v>2</v>
      </c>
      <c r="AI156" s="239">
        <v>4</v>
      </c>
      <c r="AJ156" s="239">
        <v>4</v>
      </c>
      <c r="AK156" s="239">
        <v>21</v>
      </c>
      <c r="AL156" s="239">
        <v>22</v>
      </c>
      <c r="AM156" s="239" t="s">
        <v>374</v>
      </c>
      <c r="AN156" s="239">
        <v>5</v>
      </c>
      <c r="AO156" s="239">
        <v>4</v>
      </c>
      <c r="AP156" s="239">
        <v>15</v>
      </c>
      <c r="AS156" s="239">
        <v>3</v>
      </c>
      <c r="AT156" s="239">
        <v>20</v>
      </c>
      <c r="AU156" s="239">
        <v>50</v>
      </c>
      <c r="AV156" s="239">
        <v>11</v>
      </c>
      <c r="AW156" s="239">
        <v>21</v>
      </c>
      <c r="AX156" s="239">
        <v>2</v>
      </c>
      <c r="AY156" s="239">
        <v>4</v>
      </c>
      <c r="AZ156" s="239">
        <v>4</v>
      </c>
      <c r="BA156" s="239">
        <v>8</v>
      </c>
      <c r="BB156" s="239">
        <v>72</v>
      </c>
      <c r="BC156" s="239" t="s">
        <v>384</v>
      </c>
      <c r="BD156" s="239">
        <v>5</v>
      </c>
      <c r="BE156" s="239">
        <v>1</v>
      </c>
      <c r="BI156" s="239">
        <v>3</v>
      </c>
      <c r="BJ156" s="239">
        <v>20</v>
      </c>
      <c r="BK156" s="239">
        <v>50</v>
      </c>
      <c r="BL156" s="239">
        <v>11</v>
      </c>
      <c r="BM156" s="239">
        <v>21</v>
      </c>
      <c r="CT156" s="239">
        <v>436956</v>
      </c>
      <c r="CU156" s="239">
        <v>4965395</v>
      </c>
      <c r="CV156" s="239">
        <v>44.839178599999997</v>
      </c>
      <c r="CW156" s="239">
        <v>-93.797672199999994</v>
      </c>
      <c r="CX156" s="239" t="s">
        <v>379</v>
      </c>
      <c r="CY156" s="239" t="s">
        <v>4604</v>
      </c>
    </row>
    <row r="157" spans="1:103" x14ac:dyDescent="0.25">
      <c r="A157" s="239">
        <v>10852769</v>
      </c>
      <c r="B157" s="239">
        <v>3</v>
      </c>
      <c r="C157" s="239">
        <v>5</v>
      </c>
      <c r="D157" s="239">
        <v>31.725000000000001</v>
      </c>
      <c r="E157" s="239">
        <v>10</v>
      </c>
      <c r="F157" s="239" t="s">
        <v>1155</v>
      </c>
      <c r="H157" s="239" t="s">
        <v>374</v>
      </c>
      <c r="I157" s="239">
        <v>25</v>
      </c>
      <c r="K157" s="239">
        <v>13020432</v>
      </c>
      <c r="L157" s="239">
        <v>131900029</v>
      </c>
      <c r="M157" s="239">
        <v>7</v>
      </c>
      <c r="N157" s="239">
        <v>8</v>
      </c>
      <c r="O157" s="239">
        <v>2013</v>
      </c>
      <c r="P157" s="239" t="s">
        <v>381</v>
      </c>
      <c r="Q157" s="239">
        <v>17</v>
      </c>
      <c r="R157" s="239" t="s">
        <v>376</v>
      </c>
      <c r="S157" s="239">
        <v>5</v>
      </c>
      <c r="T157" s="239">
        <v>0</v>
      </c>
      <c r="U157" s="239">
        <v>2</v>
      </c>
      <c r="V157" s="239">
        <v>1</v>
      </c>
      <c r="W157" s="239">
        <v>10</v>
      </c>
      <c r="X157" s="239">
        <v>3</v>
      </c>
      <c r="Y157" s="239">
        <v>1</v>
      </c>
      <c r="Z157" s="239">
        <v>1</v>
      </c>
      <c r="AB157" s="239">
        <v>1</v>
      </c>
      <c r="AC157" s="239">
        <v>98</v>
      </c>
      <c r="AD157" s="239">
        <v>5</v>
      </c>
      <c r="AE157" s="239" t="s">
        <v>1107</v>
      </c>
      <c r="AF157" s="239" t="s">
        <v>4289</v>
      </c>
      <c r="AG157" s="239">
        <v>7</v>
      </c>
      <c r="AH157" s="239">
        <v>2</v>
      </c>
      <c r="AI157" s="239">
        <v>2</v>
      </c>
      <c r="AJ157" s="239">
        <v>4</v>
      </c>
      <c r="AK157" s="239">
        <v>21</v>
      </c>
      <c r="AL157" s="239">
        <v>55</v>
      </c>
      <c r="AM157" s="239" t="s">
        <v>384</v>
      </c>
      <c r="AN157" s="239">
        <v>5</v>
      </c>
      <c r="AO157" s="239">
        <v>1</v>
      </c>
      <c r="AS157" s="239">
        <v>3</v>
      </c>
      <c r="AT157" s="239">
        <v>20</v>
      </c>
      <c r="AU157" s="239">
        <v>50</v>
      </c>
      <c r="AV157" s="239">
        <v>11</v>
      </c>
      <c r="AW157" s="239">
        <v>21</v>
      </c>
      <c r="AX157" s="239">
        <v>2</v>
      </c>
      <c r="AY157" s="239">
        <v>2</v>
      </c>
      <c r="AZ157" s="239">
        <v>4</v>
      </c>
      <c r="BA157" s="239">
        <v>21</v>
      </c>
      <c r="BB157" s="239">
        <v>17</v>
      </c>
      <c r="BC157" s="239" t="s">
        <v>384</v>
      </c>
      <c r="BD157" s="239">
        <v>5</v>
      </c>
      <c r="BE157" s="239">
        <v>15</v>
      </c>
      <c r="BF157" s="239">
        <v>16</v>
      </c>
      <c r="BI157" s="239">
        <v>3</v>
      </c>
      <c r="BJ157" s="239">
        <v>20</v>
      </c>
      <c r="BK157" s="239">
        <v>50</v>
      </c>
      <c r="BL157" s="239">
        <v>11</v>
      </c>
      <c r="BM157" s="239">
        <v>21</v>
      </c>
      <c r="CT157" s="239">
        <v>436956</v>
      </c>
      <c r="CU157" s="239">
        <v>4965395</v>
      </c>
      <c r="CV157" s="239">
        <v>44.839178599999997</v>
      </c>
      <c r="CW157" s="239">
        <v>-93.797672199999994</v>
      </c>
      <c r="CX157" s="239" t="s">
        <v>379</v>
      </c>
      <c r="CY157" s="239" t="s">
        <v>4605</v>
      </c>
    </row>
    <row r="158" spans="1:103" x14ac:dyDescent="0.25">
      <c r="A158" s="239">
        <v>675015</v>
      </c>
      <c r="B158" s="239">
        <v>3</v>
      </c>
      <c r="C158" s="239">
        <v>5</v>
      </c>
      <c r="D158" s="239">
        <v>31.725000000000001</v>
      </c>
      <c r="E158" s="239">
        <v>10</v>
      </c>
      <c r="G158" s="239" t="s">
        <v>1155</v>
      </c>
      <c r="H158" s="239" t="s">
        <v>374</v>
      </c>
      <c r="I158" s="239">
        <v>25</v>
      </c>
      <c r="K158" s="239">
        <v>19000340</v>
      </c>
      <c r="M158" s="239">
        <v>1</v>
      </c>
      <c r="N158" s="239">
        <v>4</v>
      </c>
      <c r="O158" s="239">
        <v>2019</v>
      </c>
      <c r="P158" s="239" t="s">
        <v>383</v>
      </c>
      <c r="Q158" s="239">
        <v>16</v>
      </c>
      <c r="R158" s="239" t="s">
        <v>376</v>
      </c>
      <c r="S158" s="239">
        <v>5</v>
      </c>
      <c r="T158" s="239">
        <v>0</v>
      </c>
      <c r="U158" s="239">
        <v>2</v>
      </c>
      <c r="V158" s="239">
        <v>12</v>
      </c>
      <c r="W158" s="239">
        <v>10</v>
      </c>
      <c r="X158" s="239">
        <v>3</v>
      </c>
      <c r="Y158" s="239">
        <v>3</v>
      </c>
      <c r="Z158" s="239">
        <v>1</v>
      </c>
      <c r="AB158" s="239">
        <v>1</v>
      </c>
      <c r="AC158" s="239">
        <v>98</v>
      </c>
      <c r="AD158" s="239" t="s">
        <v>4424</v>
      </c>
      <c r="AE158" s="239" t="s">
        <v>4570</v>
      </c>
      <c r="AF158" s="239" t="s">
        <v>4519</v>
      </c>
      <c r="AG158" s="239">
        <v>7</v>
      </c>
      <c r="AH158" s="239">
        <v>2</v>
      </c>
      <c r="AI158" s="239">
        <v>2</v>
      </c>
      <c r="AJ158" s="239">
        <v>4</v>
      </c>
      <c r="AK158" s="239">
        <v>21</v>
      </c>
      <c r="AL158" s="239">
        <v>71</v>
      </c>
      <c r="AM158" s="239" t="s">
        <v>374</v>
      </c>
      <c r="AN158" s="239">
        <v>7</v>
      </c>
      <c r="AO158" s="239">
        <v>70</v>
      </c>
      <c r="AS158" s="239">
        <v>15</v>
      </c>
      <c r="AT158" s="239">
        <v>20</v>
      </c>
      <c r="AU158" s="239">
        <v>50</v>
      </c>
      <c r="AV158" s="239">
        <v>11</v>
      </c>
      <c r="AW158" s="239">
        <v>21</v>
      </c>
      <c r="AX158" s="239">
        <v>2</v>
      </c>
      <c r="AY158" s="239">
        <v>2</v>
      </c>
      <c r="AZ158" s="239">
        <v>4</v>
      </c>
      <c r="BA158" s="239">
        <v>34</v>
      </c>
      <c r="BB158" s="239">
        <v>34</v>
      </c>
      <c r="BC158" s="239" t="s">
        <v>384</v>
      </c>
      <c r="BD158" s="239">
        <v>5</v>
      </c>
      <c r="BE158" s="239">
        <v>1</v>
      </c>
      <c r="BI158" s="239">
        <v>15</v>
      </c>
      <c r="BJ158" s="239">
        <v>20</v>
      </c>
      <c r="BK158" s="239">
        <v>50</v>
      </c>
      <c r="BL158" s="239">
        <v>11</v>
      </c>
      <c r="BM158" s="239">
        <v>21</v>
      </c>
      <c r="CT158" s="239">
        <v>436935.95694962301</v>
      </c>
      <c r="CU158" s="239">
        <v>4965402.3857450904</v>
      </c>
      <c r="CV158" s="239">
        <v>44.839244360000002</v>
      </c>
      <c r="CW158" s="239">
        <v>-93.797921549999998</v>
      </c>
      <c r="CX158" s="239" t="s">
        <v>379</v>
      </c>
      <c r="CY158" s="239" t="s">
        <v>4606</v>
      </c>
    </row>
    <row r="159" spans="1:103" hidden="1" x14ac:dyDescent="0.25">
      <c r="A159" s="239">
        <v>426519</v>
      </c>
      <c r="B159" s="239">
        <v>3</v>
      </c>
      <c r="C159" s="239">
        <v>5</v>
      </c>
      <c r="D159" s="239">
        <v>31.763999999999999</v>
      </c>
      <c r="E159" s="239">
        <v>10</v>
      </c>
      <c r="F159" s="239" t="s">
        <v>1155</v>
      </c>
      <c r="H159" s="239" t="s">
        <v>374</v>
      </c>
      <c r="I159" s="239">
        <v>25</v>
      </c>
      <c r="K159" s="239">
        <v>17006922</v>
      </c>
      <c r="M159" s="239">
        <v>3</v>
      </c>
      <c r="N159" s="239">
        <v>2</v>
      </c>
      <c r="O159" s="239">
        <v>2017</v>
      </c>
      <c r="P159" s="239" t="s">
        <v>416</v>
      </c>
      <c r="Q159" s="239">
        <v>14</v>
      </c>
      <c r="R159" s="239" t="s">
        <v>393</v>
      </c>
      <c r="S159" s="239">
        <v>3</v>
      </c>
      <c r="T159" s="239">
        <v>0</v>
      </c>
      <c r="U159" s="239">
        <v>2</v>
      </c>
      <c r="V159" s="239">
        <v>5</v>
      </c>
      <c r="W159" s="239">
        <v>10</v>
      </c>
      <c r="X159" s="239">
        <v>3</v>
      </c>
      <c r="Y159" s="239">
        <v>1</v>
      </c>
      <c r="Z159" s="239">
        <v>1</v>
      </c>
      <c r="AB159" s="239">
        <v>1</v>
      </c>
      <c r="AC159" s="239">
        <v>98</v>
      </c>
      <c r="AD159" s="239" t="s">
        <v>2821</v>
      </c>
      <c r="AF159" s="239" t="s">
        <v>4289</v>
      </c>
      <c r="AG159" s="239">
        <v>10</v>
      </c>
      <c r="AH159" s="239">
        <v>2</v>
      </c>
      <c r="AI159" s="239">
        <v>2</v>
      </c>
      <c r="AJ159" s="239">
        <v>3</v>
      </c>
      <c r="AK159" s="239">
        <v>21</v>
      </c>
      <c r="AL159" s="239">
        <v>40</v>
      </c>
      <c r="AM159" s="239" t="s">
        <v>384</v>
      </c>
      <c r="AN159" s="239">
        <v>5</v>
      </c>
      <c r="AO159" s="239">
        <v>63</v>
      </c>
      <c r="AP159" s="239">
        <v>74</v>
      </c>
      <c r="AS159" s="239">
        <v>15</v>
      </c>
      <c r="AT159" s="239">
        <v>20</v>
      </c>
      <c r="AU159" s="239">
        <v>40</v>
      </c>
      <c r="AV159" s="239">
        <v>11</v>
      </c>
      <c r="AW159" s="239">
        <v>21</v>
      </c>
      <c r="AX159" s="239">
        <v>2</v>
      </c>
      <c r="AY159" s="239">
        <v>2</v>
      </c>
      <c r="AZ159" s="239">
        <v>2</v>
      </c>
      <c r="BA159" s="239">
        <v>21</v>
      </c>
      <c r="BB159" s="239">
        <v>23</v>
      </c>
      <c r="BC159" s="239" t="s">
        <v>374</v>
      </c>
      <c r="BD159" s="239">
        <v>5</v>
      </c>
      <c r="BE159" s="239">
        <v>1</v>
      </c>
      <c r="BI159" s="239">
        <v>12</v>
      </c>
      <c r="BJ159" s="239">
        <v>20</v>
      </c>
      <c r="BK159" s="239">
        <v>30</v>
      </c>
      <c r="BL159" s="239">
        <v>11</v>
      </c>
      <c r="BM159" s="239">
        <v>21</v>
      </c>
      <c r="CT159" s="239">
        <v>437159.84590965998</v>
      </c>
      <c r="CU159" s="239">
        <v>4965498.5609345296</v>
      </c>
      <c r="CV159" s="239">
        <v>44.840129820000001</v>
      </c>
      <c r="CW159" s="239">
        <v>-93.795100959999999</v>
      </c>
      <c r="CX159" s="239" t="s">
        <v>379</v>
      </c>
      <c r="CY159" s="239" t="s">
        <v>4607</v>
      </c>
    </row>
    <row r="160" spans="1:103" x14ac:dyDescent="0.25">
      <c r="A160" s="239">
        <v>512272</v>
      </c>
      <c r="B160" s="239">
        <v>3</v>
      </c>
      <c r="C160" s="239">
        <v>5</v>
      </c>
      <c r="D160" s="239">
        <v>31.765999999999998</v>
      </c>
      <c r="E160" s="239">
        <v>10</v>
      </c>
      <c r="F160" s="239" t="s">
        <v>1155</v>
      </c>
      <c r="H160" s="239" t="s">
        <v>374</v>
      </c>
      <c r="I160" s="239">
        <v>25</v>
      </c>
      <c r="K160" s="239">
        <v>17035128</v>
      </c>
      <c r="M160" s="239">
        <v>10</v>
      </c>
      <c r="N160" s="239">
        <v>28</v>
      </c>
      <c r="O160" s="239">
        <v>2017</v>
      </c>
      <c r="P160" s="239" t="s">
        <v>386</v>
      </c>
      <c r="Q160" s="239">
        <v>9</v>
      </c>
      <c r="S160" s="239">
        <v>5</v>
      </c>
      <c r="T160" s="239">
        <v>0</v>
      </c>
      <c r="U160" s="239">
        <v>2</v>
      </c>
      <c r="V160" s="239">
        <v>11</v>
      </c>
      <c r="W160" s="239">
        <v>10</v>
      </c>
      <c r="X160" s="239">
        <v>10</v>
      </c>
      <c r="Y160" s="239">
        <v>1</v>
      </c>
      <c r="Z160" s="239">
        <v>2</v>
      </c>
      <c r="AB160" s="239">
        <v>1</v>
      </c>
      <c r="AC160" s="239">
        <v>98</v>
      </c>
      <c r="AD160" s="239" t="s">
        <v>2821</v>
      </c>
      <c r="AF160" s="239" t="s">
        <v>4519</v>
      </c>
      <c r="AG160" s="239">
        <v>6</v>
      </c>
      <c r="AH160" s="239">
        <v>2</v>
      </c>
      <c r="AI160" s="239">
        <v>2</v>
      </c>
      <c r="AJ160" s="239">
        <v>2</v>
      </c>
      <c r="AK160" s="239">
        <v>24</v>
      </c>
      <c r="AL160" s="239">
        <v>20</v>
      </c>
      <c r="AM160" s="239" t="s">
        <v>384</v>
      </c>
      <c r="AN160" s="239">
        <v>5</v>
      </c>
      <c r="AO160" s="239">
        <v>2</v>
      </c>
      <c r="AS160" s="239">
        <v>99</v>
      </c>
      <c r="AT160" s="239">
        <v>20</v>
      </c>
      <c r="AU160" s="239">
        <v>40</v>
      </c>
      <c r="AV160" s="239">
        <v>11</v>
      </c>
      <c r="AW160" s="239">
        <v>21</v>
      </c>
      <c r="AX160" s="239">
        <v>2</v>
      </c>
      <c r="AY160" s="239">
        <v>3</v>
      </c>
      <c r="AZ160" s="239">
        <v>3</v>
      </c>
      <c r="BA160" s="239">
        <v>21</v>
      </c>
      <c r="BB160" s="239">
        <v>63</v>
      </c>
      <c r="BC160" s="239" t="s">
        <v>374</v>
      </c>
      <c r="BD160" s="239">
        <v>5</v>
      </c>
      <c r="BE160" s="239">
        <v>1</v>
      </c>
      <c r="BI160" s="239">
        <v>90</v>
      </c>
      <c r="BJ160" s="239">
        <v>20</v>
      </c>
      <c r="BL160" s="239">
        <v>11</v>
      </c>
      <c r="BM160" s="239">
        <v>21</v>
      </c>
      <c r="CT160" s="239">
        <v>437157.58013754099</v>
      </c>
      <c r="CU160" s="239">
        <v>4965517.1914111199</v>
      </c>
      <c r="CV160" s="239">
        <v>44.840297319999998</v>
      </c>
      <c r="CW160" s="239">
        <v>-93.795131929999997</v>
      </c>
      <c r="CX160" s="239" t="s">
        <v>379</v>
      </c>
      <c r="CY160" s="239" t="s">
        <v>4608</v>
      </c>
    </row>
    <row r="161" spans="1:103" x14ac:dyDescent="0.25">
      <c r="A161" s="239">
        <v>727121</v>
      </c>
      <c r="B161" s="239">
        <v>3</v>
      </c>
      <c r="C161" s="239">
        <v>5</v>
      </c>
      <c r="D161" s="239">
        <v>31.771999999999998</v>
      </c>
      <c r="E161" s="239">
        <v>10</v>
      </c>
      <c r="G161" s="239" t="s">
        <v>1155</v>
      </c>
      <c r="H161" s="239" t="s">
        <v>374</v>
      </c>
      <c r="I161" s="239">
        <v>25</v>
      </c>
      <c r="K161" s="239">
        <v>19017050</v>
      </c>
      <c r="M161" s="239">
        <v>6</v>
      </c>
      <c r="N161" s="239">
        <v>15</v>
      </c>
      <c r="O161" s="239">
        <v>2019</v>
      </c>
      <c r="P161" s="239" t="s">
        <v>386</v>
      </c>
      <c r="Q161" s="239">
        <v>17</v>
      </c>
      <c r="S161" s="239">
        <v>5</v>
      </c>
      <c r="T161" s="239">
        <v>0</v>
      </c>
      <c r="U161" s="239">
        <v>2</v>
      </c>
      <c r="V161" s="239">
        <v>10</v>
      </c>
      <c r="W161" s="239">
        <v>10</v>
      </c>
      <c r="X161" s="239">
        <v>3</v>
      </c>
      <c r="Y161" s="239">
        <v>1</v>
      </c>
      <c r="Z161" s="239">
        <v>3</v>
      </c>
      <c r="AA161" s="239">
        <v>2</v>
      </c>
      <c r="AB161" s="239">
        <v>2</v>
      </c>
      <c r="AC161" s="239">
        <v>98</v>
      </c>
      <c r="AD161" s="239" t="s">
        <v>4424</v>
      </c>
      <c r="AF161" s="239" t="s">
        <v>4519</v>
      </c>
      <c r="AG161" s="239">
        <v>5</v>
      </c>
      <c r="AH161" s="239">
        <v>2</v>
      </c>
      <c r="AI161" s="239">
        <v>2</v>
      </c>
      <c r="AJ161" s="239">
        <v>4</v>
      </c>
      <c r="AK161" s="239">
        <v>21</v>
      </c>
      <c r="AL161" s="239">
        <v>17</v>
      </c>
      <c r="AM161" s="239" t="s">
        <v>384</v>
      </c>
      <c r="AN161" s="239">
        <v>5</v>
      </c>
      <c r="AO161" s="239">
        <v>1</v>
      </c>
      <c r="AS161" s="239">
        <v>15</v>
      </c>
      <c r="AT161" s="239">
        <v>20</v>
      </c>
      <c r="AU161" s="239">
        <v>40</v>
      </c>
      <c r="AV161" s="239">
        <v>11</v>
      </c>
      <c r="AW161" s="239">
        <v>21</v>
      </c>
      <c r="AX161" s="239">
        <v>2</v>
      </c>
      <c r="AY161" s="239">
        <v>4</v>
      </c>
      <c r="AZ161" s="239">
        <v>4</v>
      </c>
      <c r="BA161" s="239">
        <v>23</v>
      </c>
      <c r="BB161" s="239">
        <v>51</v>
      </c>
      <c r="BC161" s="239" t="s">
        <v>384</v>
      </c>
      <c r="BD161" s="239">
        <v>5</v>
      </c>
      <c r="BE161" s="239">
        <v>2</v>
      </c>
      <c r="BI161" s="239">
        <v>15</v>
      </c>
      <c r="BJ161" s="239">
        <v>20</v>
      </c>
      <c r="BK161" s="239">
        <v>40</v>
      </c>
      <c r="BL161" s="239">
        <v>11</v>
      </c>
      <c r="BM161" s="239">
        <v>21</v>
      </c>
      <c r="CT161" s="239">
        <v>437005.62392761</v>
      </c>
      <c r="CU161" s="239">
        <v>4965431.6056524999</v>
      </c>
      <c r="CV161" s="239">
        <v>44.839513529999998</v>
      </c>
      <c r="CW161" s="239">
        <v>-93.797043790000004</v>
      </c>
      <c r="CX161" s="239" t="s">
        <v>379</v>
      </c>
      <c r="CY161" s="239" t="s">
        <v>4609</v>
      </c>
    </row>
    <row r="162" spans="1:103" hidden="1" x14ac:dyDescent="0.25">
      <c r="A162" s="239">
        <v>511401</v>
      </c>
      <c r="B162" s="239">
        <v>3</v>
      </c>
      <c r="C162" s="239">
        <v>5</v>
      </c>
      <c r="D162" s="239">
        <v>31.773</v>
      </c>
      <c r="E162" s="239">
        <v>10</v>
      </c>
      <c r="F162" s="239" t="s">
        <v>1155</v>
      </c>
      <c r="H162" s="239" t="s">
        <v>374</v>
      </c>
      <c r="I162" s="239">
        <v>25</v>
      </c>
      <c r="K162" s="239">
        <v>17511880</v>
      </c>
      <c r="M162" s="239">
        <v>10</v>
      </c>
      <c r="N162" s="239">
        <v>24</v>
      </c>
      <c r="O162" s="239">
        <v>2017</v>
      </c>
      <c r="P162" s="239" t="s">
        <v>391</v>
      </c>
      <c r="Q162" s="239">
        <v>14</v>
      </c>
      <c r="R162" s="239" t="s">
        <v>393</v>
      </c>
      <c r="S162" s="239">
        <v>4</v>
      </c>
      <c r="T162" s="239">
        <v>0</v>
      </c>
      <c r="U162" s="239">
        <v>2</v>
      </c>
      <c r="V162" s="239">
        <v>5</v>
      </c>
      <c r="W162" s="239">
        <v>10</v>
      </c>
      <c r="X162" s="239">
        <v>3</v>
      </c>
      <c r="Y162" s="239">
        <v>1</v>
      </c>
      <c r="Z162" s="239">
        <v>1</v>
      </c>
      <c r="AB162" s="239">
        <v>1</v>
      </c>
      <c r="AC162" s="239">
        <v>90</v>
      </c>
      <c r="AD162" s="239" t="s">
        <v>2821</v>
      </c>
      <c r="AF162" s="239" t="s">
        <v>4519</v>
      </c>
      <c r="AG162" s="239">
        <v>10</v>
      </c>
      <c r="AH162" s="239">
        <v>4</v>
      </c>
      <c r="AI162" s="239">
        <v>90</v>
      </c>
      <c r="AJ162" s="239">
        <v>1</v>
      </c>
      <c r="AK162" s="239">
        <v>21</v>
      </c>
      <c r="AL162" s="239">
        <v>38</v>
      </c>
      <c r="AM162" s="239" t="s">
        <v>374</v>
      </c>
      <c r="AN162" s="239">
        <v>5</v>
      </c>
      <c r="AO162" s="239">
        <v>1</v>
      </c>
      <c r="AS162" s="239">
        <v>12</v>
      </c>
      <c r="AT162" s="239">
        <v>20</v>
      </c>
      <c r="AU162" s="239">
        <v>30</v>
      </c>
      <c r="AV162" s="239">
        <v>11</v>
      </c>
      <c r="AW162" s="239">
        <v>21</v>
      </c>
      <c r="AX162" s="239">
        <v>2</v>
      </c>
      <c r="AY162" s="239">
        <v>4</v>
      </c>
      <c r="AZ162" s="239">
        <v>3</v>
      </c>
      <c r="BA162" s="239">
        <v>21</v>
      </c>
      <c r="BB162" s="239">
        <v>85</v>
      </c>
      <c r="BC162" s="239" t="s">
        <v>374</v>
      </c>
      <c r="BD162" s="239">
        <v>5</v>
      </c>
      <c r="BE162" s="239">
        <v>63</v>
      </c>
      <c r="BI162" s="239">
        <v>15</v>
      </c>
      <c r="BJ162" s="239">
        <v>20</v>
      </c>
      <c r="BK162" s="239">
        <v>45</v>
      </c>
      <c r="BL162" s="239">
        <v>11</v>
      </c>
      <c r="BM162" s="239">
        <v>21</v>
      </c>
      <c r="CT162" s="239">
        <v>437168.74947083299</v>
      </c>
      <c r="CU162" s="239">
        <v>4965520.2015070701</v>
      </c>
      <c r="CV162" s="239">
        <v>44.840325399999998</v>
      </c>
      <c r="CW162" s="239">
        <v>-93.794990990000002</v>
      </c>
      <c r="CX162" s="239" t="s">
        <v>379</v>
      </c>
      <c r="CY162" s="239" t="s">
        <v>4610</v>
      </c>
    </row>
    <row r="163" spans="1:103" x14ac:dyDescent="0.25">
      <c r="A163" s="239">
        <v>10856061</v>
      </c>
      <c r="B163" s="239">
        <v>3</v>
      </c>
      <c r="C163" s="239">
        <v>5</v>
      </c>
      <c r="D163" s="239">
        <v>31.832000000000001</v>
      </c>
      <c r="E163" s="239">
        <v>10</v>
      </c>
      <c r="F163" s="239" t="s">
        <v>1155</v>
      </c>
      <c r="H163" s="239" t="s">
        <v>374</v>
      </c>
      <c r="I163" s="239">
        <v>25</v>
      </c>
      <c r="K163" s="239">
        <v>13037025</v>
      </c>
      <c r="L163" s="239">
        <v>133440064</v>
      </c>
      <c r="M163" s="239">
        <v>12</v>
      </c>
      <c r="N163" s="239">
        <v>10</v>
      </c>
      <c r="O163" s="239">
        <v>2013</v>
      </c>
      <c r="P163" s="239" t="s">
        <v>391</v>
      </c>
      <c r="Q163" s="239">
        <v>8</v>
      </c>
      <c r="R163" s="239" t="s">
        <v>393</v>
      </c>
      <c r="S163" s="239">
        <v>5</v>
      </c>
      <c r="T163" s="239">
        <v>0</v>
      </c>
      <c r="U163" s="239">
        <v>1</v>
      </c>
      <c r="V163" s="239">
        <v>7</v>
      </c>
      <c r="W163" s="239">
        <v>45</v>
      </c>
      <c r="X163" s="239">
        <v>2</v>
      </c>
      <c r="Y163" s="239">
        <v>1</v>
      </c>
      <c r="Z163" s="239">
        <v>1</v>
      </c>
      <c r="AB163" s="239">
        <v>5</v>
      </c>
      <c r="AC163" s="239">
        <v>98</v>
      </c>
      <c r="AD163" s="239">
        <v>5</v>
      </c>
      <c r="AE163" s="239" t="s">
        <v>4611</v>
      </c>
      <c r="AF163" s="239" t="s">
        <v>4289</v>
      </c>
      <c r="AG163" s="239">
        <v>3</v>
      </c>
      <c r="AH163" s="239">
        <v>2</v>
      </c>
      <c r="AI163" s="239">
        <v>4</v>
      </c>
      <c r="AJ163" s="239">
        <v>3</v>
      </c>
      <c r="AK163" s="239">
        <v>21</v>
      </c>
      <c r="AL163" s="239">
        <v>76</v>
      </c>
      <c r="AM163" s="239" t="s">
        <v>374</v>
      </c>
      <c r="AN163" s="239">
        <v>5</v>
      </c>
      <c r="AS163" s="239">
        <v>3</v>
      </c>
      <c r="AT163" s="239">
        <v>98</v>
      </c>
      <c r="AU163" s="239">
        <v>50</v>
      </c>
      <c r="AV163" s="239">
        <v>11</v>
      </c>
      <c r="AW163" s="239">
        <v>21</v>
      </c>
      <c r="CT163" s="239">
        <v>437110</v>
      </c>
      <c r="CU163" s="239">
        <v>4965472</v>
      </c>
      <c r="CV163" s="239">
        <v>44.839890099999998</v>
      </c>
      <c r="CW163" s="239">
        <v>-93.795734199999998</v>
      </c>
      <c r="CX163" s="239" t="s">
        <v>379</v>
      </c>
      <c r="CY163" s="239" t="s">
        <v>4612</v>
      </c>
    </row>
    <row r="164" spans="1:103" hidden="1" x14ac:dyDescent="0.25">
      <c r="A164" s="239">
        <v>649640</v>
      </c>
      <c r="B164" s="239">
        <v>3</v>
      </c>
      <c r="C164" s="239">
        <v>5</v>
      </c>
      <c r="D164" s="239">
        <v>31.85</v>
      </c>
      <c r="E164" s="239">
        <v>10</v>
      </c>
      <c r="F164" s="239" t="s">
        <v>1155</v>
      </c>
      <c r="H164" s="239" t="s">
        <v>374</v>
      </c>
      <c r="I164" s="239">
        <v>25</v>
      </c>
      <c r="K164" s="239">
        <v>18031452</v>
      </c>
      <c r="M164" s="239">
        <v>10</v>
      </c>
      <c r="N164" s="239">
        <v>5</v>
      </c>
      <c r="O164" s="239">
        <v>2018</v>
      </c>
      <c r="P164" s="239" t="s">
        <v>383</v>
      </c>
      <c r="Q164" s="239">
        <v>13</v>
      </c>
      <c r="R164" s="239" t="s">
        <v>393</v>
      </c>
      <c r="S164" s="239">
        <v>3</v>
      </c>
      <c r="T164" s="239">
        <v>0</v>
      </c>
      <c r="U164" s="239">
        <v>2</v>
      </c>
      <c r="V164" s="239">
        <v>5</v>
      </c>
      <c r="W164" s="239">
        <v>10</v>
      </c>
      <c r="X164" s="239">
        <v>3</v>
      </c>
      <c r="Y164" s="239">
        <v>1</v>
      </c>
      <c r="Z164" s="239">
        <v>2</v>
      </c>
      <c r="AB164" s="239">
        <v>1</v>
      </c>
      <c r="AC164" s="239">
        <v>98</v>
      </c>
      <c r="AD164" s="239" t="s">
        <v>2821</v>
      </c>
      <c r="AF164" s="239" t="s">
        <v>4519</v>
      </c>
      <c r="AG164" s="239">
        <v>10</v>
      </c>
      <c r="AH164" s="239">
        <v>2</v>
      </c>
      <c r="AI164" s="239">
        <v>2</v>
      </c>
      <c r="AJ164" s="239">
        <v>1</v>
      </c>
      <c r="AK164" s="239">
        <v>21</v>
      </c>
      <c r="AL164" s="239">
        <v>75</v>
      </c>
      <c r="AM164" s="239" t="s">
        <v>374</v>
      </c>
      <c r="AN164" s="239">
        <v>5</v>
      </c>
      <c r="AO164" s="239">
        <v>1</v>
      </c>
      <c r="AS164" s="239">
        <v>15</v>
      </c>
      <c r="AT164" s="239">
        <v>20</v>
      </c>
      <c r="AU164" s="239">
        <v>30</v>
      </c>
      <c r="AV164" s="239">
        <v>11</v>
      </c>
      <c r="AW164" s="239">
        <v>21</v>
      </c>
      <c r="AX164" s="239">
        <v>2</v>
      </c>
      <c r="AY164" s="239">
        <v>2</v>
      </c>
      <c r="AZ164" s="239">
        <v>3</v>
      </c>
      <c r="BA164" s="239">
        <v>21</v>
      </c>
      <c r="BB164" s="239">
        <v>22</v>
      </c>
      <c r="BC164" s="239" t="s">
        <v>384</v>
      </c>
      <c r="BD164" s="239">
        <v>5</v>
      </c>
      <c r="BE164" s="239">
        <v>74</v>
      </c>
      <c r="BI164" s="239">
        <v>15</v>
      </c>
      <c r="BJ164" s="239">
        <v>20</v>
      </c>
      <c r="BK164" s="239">
        <v>50</v>
      </c>
      <c r="BL164" s="239">
        <v>11</v>
      </c>
      <c r="BM164" s="239">
        <v>21</v>
      </c>
      <c r="CT164" s="239">
        <v>437127.03751071001</v>
      </c>
      <c r="CU164" s="239">
        <v>4965504.12791852</v>
      </c>
      <c r="CV164" s="239">
        <v>44.84017704</v>
      </c>
      <c r="CW164" s="239">
        <v>-93.795516719999995</v>
      </c>
      <c r="CX164" s="239" t="s">
        <v>379</v>
      </c>
      <c r="CY164" s="239" t="s">
        <v>4613</v>
      </c>
    </row>
    <row r="165" spans="1:103" x14ac:dyDescent="0.25">
      <c r="A165" s="239">
        <v>758238</v>
      </c>
      <c r="B165" s="239">
        <v>3</v>
      </c>
      <c r="C165" s="239">
        <v>5</v>
      </c>
      <c r="D165" s="239">
        <v>31.853999999999999</v>
      </c>
      <c r="E165" s="239">
        <v>10</v>
      </c>
      <c r="G165" s="239" t="s">
        <v>1155</v>
      </c>
      <c r="H165" s="239" t="s">
        <v>374</v>
      </c>
      <c r="I165" s="239">
        <v>25</v>
      </c>
      <c r="K165" s="239">
        <v>19513107</v>
      </c>
      <c r="M165" s="239">
        <v>10</v>
      </c>
      <c r="N165" s="239">
        <v>30</v>
      </c>
      <c r="O165" s="239">
        <v>2019</v>
      </c>
      <c r="P165" s="239" t="s">
        <v>375</v>
      </c>
      <c r="Q165" s="239">
        <v>8</v>
      </c>
      <c r="R165" s="239" t="s">
        <v>393</v>
      </c>
      <c r="S165" s="239">
        <v>5</v>
      </c>
      <c r="T165" s="239">
        <v>0</v>
      </c>
      <c r="U165" s="239">
        <v>2</v>
      </c>
      <c r="V165" s="239">
        <v>12</v>
      </c>
      <c r="W165" s="239">
        <v>10</v>
      </c>
      <c r="X165" s="239">
        <v>3</v>
      </c>
      <c r="Y165" s="239">
        <v>1</v>
      </c>
      <c r="Z165" s="239">
        <v>2</v>
      </c>
      <c r="AB165" s="239">
        <v>1</v>
      </c>
      <c r="AC165" s="239">
        <v>98</v>
      </c>
      <c r="AD165" s="239" t="s">
        <v>4424</v>
      </c>
      <c r="AF165" s="239" t="s">
        <v>4289</v>
      </c>
      <c r="AG165" s="239">
        <v>7</v>
      </c>
      <c r="AH165" s="239">
        <v>2</v>
      </c>
      <c r="AI165" s="239">
        <v>2</v>
      </c>
      <c r="AJ165" s="239">
        <v>3</v>
      </c>
      <c r="AK165" s="239">
        <v>26</v>
      </c>
      <c r="AL165" s="239">
        <v>31</v>
      </c>
      <c r="AM165" s="239" t="s">
        <v>384</v>
      </c>
      <c r="AN165" s="239">
        <v>5</v>
      </c>
      <c r="AO165" s="239">
        <v>1</v>
      </c>
      <c r="AS165" s="239">
        <v>15</v>
      </c>
      <c r="AT165" s="239">
        <v>20</v>
      </c>
      <c r="AU165" s="239">
        <v>50</v>
      </c>
      <c r="AV165" s="239">
        <v>11</v>
      </c>
      <c r="AW165" s="239">
        <v>21</v>
      </c>
      <c r="AX165" s="239">
        <v>2</v>
      </c>
      <c r="AY165" s="239">
        <v>5</v>
      </c>
      <c r="AZ165" s="239">
        <v>3</v>
      </c>
      <c r="BA165" s="239">
        <v>21</v>
      </c>
      <c r="BB165" s="239">
        <v>16</v>
      </c>
      <c r="BC165" s="239" t="s">
        <v>384</v>
      </c>
      <c r="BD165" s="239">
        <v>5</v>
      </c>
      <c r="BE165" s="239">
        <v>4</v>
      </c>
      <c r="BF165" s="239">
        <v>2</v>
      </c>
      <c r="BI165" s="239">
        <v>15</v>
      </c>
      <c r="BJ165" s="239">
        <v>20</v>
      </c>
      <c r="BK165" s="239">
        <v>50</v>
      </c>
      <c r="BL165" s="239">
        <v>11</v>
      </c>
      <c r="BM165" s="239">
        <v>21</v>
      </c>
      <c r="CT165" s="239">
        <v>437130.64939463203</v>
      </c>
      <c r="CU165" s="239">
        <v>4965486.3347726697</v>
      </c>
      <c r="CV165" s="239">
        <v>44.840017199999998</v>
      </c>
      <c r="CW165" s="239">
        <v>-93.795468830000004</v>
      </c>
      <c r="CX165" s="239" t="s">
        <v>379</v>
      </c>
      <c r="CY165" s="239" t="s">
        <v>4614</v>
      </c>
    </row>
    <row r="166" spans="1:103" hidden="1" x14ac:dyDescent="0.25">
      <c r="A166" s="239">
        <v>10697790</v>
      </c>
      <c r="B166" s="239">
        <v>3</v>
      </c>
      <c r="C166" s="239">
        <v>5</v>
      </c>
      <c r="D166" s="239">
        <v>31.856000000000002</v>
      </c>
      <c r="E166" s="239">
        <v>10</v>
      </c>
      <c r="F166" s="239" t="s">
        <v>1155</v>
      </c>
      <c r="H166" s="239" t="s">
        <v>374</v>
      </c>
      <c r="I166" s="239">
        <v>25</v>
      </c>
      <c r="K166" s="239">
        <v>11501787</v>
      </c>
      <c r="L166" s="239">
        <v>110350124</v>
      </c>
      <c r="M166" s="239">
        <v>2</v>
      </c>
      <c r="N166" s="239">
        <v>2</v>
      </c>
      <c r="O166" s="239">
        <v>2011</v>
      </c>
      <c r="P166" s="239" t="s">
        <v>375</v>
      </c>
      <c r="Q166" s="239">
        <v>18</v>
      </c>
      <c r="S166" s="239">
        <v>3</v>
      </c>
      <c r="T166" s="239">
        <v>0</v>
      </c>
      <c r="U166" s="239">
        <v>2</v>
      </c>
      <c r="V166" s="239">
        <v>5</v>
      </c>
      <c r="W166" s="239">
        <v>10</v>
      </c>
      <c r="X166" s="239">
        <v>4</v>
      </c>
      <c r="Y166" s="239">
        <v>4</v>
      </c>
      <c r="Z166" s="239">
        <v>1</v>
      </c>
      <c r="AB166" s="239">
        <v>1</v>
      </c>
      <c r="AC166" s="239">
        <v>98</v>
      </c>
      <c r="AD166" s="239" t="s">
        <v>1756</v>
      </c>
      <c r="AE166" s="239" t="s">
        <v>4615</v>
      </c>
      <c r="AF166" s="239" t="s">
        <v>4289</v>
      </c>
      <c r="AG166" s="239">
        <v>10</v>
      </c>
      <c r="AH166" s="239">
        <v>2</v>
      </c>
      <c r="AI166" s="239">
        <v>4</v>
      </c>
      <c r="AJ166" s="239">
        <v>2</v>
      </c>
      <c r="AK166" s="239">
        <v>24</v>
      </c>
      <c r="AL166" s="239">
        <v>49</v>
      </c>
      <c r="AM166" s="239" t="s">
        <v>384</v>
      </c>
      <c r="AN166" s="239">
        <v>5</v>
      </c>
      <c r="AO166" s="239">
        <v>2</v>
      </c>
      <c r="AS166" s="239">
        <v>7</v>
      </c>
      <c r="AT166" s="239">
        <v>2</v>
      </c>
      <c r="AU166" s="239">
        <v>45</v>
      </c>
      <c r="AV166" s="239">
        <v>11</v>
      </c>
      <c r="AW166" s="239">
        <v>21</v>
      </c>
      <c r="AX166" s="239">
        <v>2</v>
      </c>
      <c r="AY166" s="239">
        <v>2</v>
      </c>
      <c r="AZ166" s="239">
        <v>4</v>
      </c>
      <c r="BA166" s="239">
        <v>21</v>
      </c>
      <c r="BB166" s="239">
        <v>17</v>
      </c>
      <c r="BC166" s="239" t="s">
        <v>374</v>
      </c>
      <c r="BD166" s="239">
        <v>5</v>
      </c>
      <c r="BE166" s="239">
        <v>1</v>
      </c>
      <c r="BI166" s="239">
        <v>7</v>
      </c>
      <c r="BJ166" s="239">
        <v>2</v>
      </c>
      <c r="BK166" s="239">
        <v>45</v>
      </c>
      <c r="BL166" s="239">
        <v>11</v>
      </c>
      <c r="BM166" s="239">
        <v>21</v>
      </c>
      <c r="CT166" s="239">
        <v>437143</v>
      </c>
      <c r="CU166" s="239">
        <v>4965490</v>
      </c>
      <c r="CV166" s="239">
        <v>44.840048899999999</v>
      </c>
      <c r="CW166" s="239">
        <v>-93.795308599999998</v>
      </c>
      <c r="CX166" s="239" t="s">
        <v>379</v>
      </c>
      <c r="CY166" s="239" t="s">
        <v>4616</v>
      </c>
    </row>
    <row r="167" spans="1:103" hidden="1" x14ac:dyDescent="0.25">
      <c r="A167" s="239">
        <v>10700791</v>
      </c>
      <c r="B167" s="239">
        <v>3</v>
      </c>
      <c r="C167" s="239">
        <v>5</v>
      </c>
      <c r="D167" s="239">
        <v>31.856000000000002</v>
      </c>
      <c r="E167" s="239">
        <v>10</v>
      </c>
      <c r="F167" s="239" t="s">
        <v>1155</v>
      </c>
      <c r="H167" s="239" t="s">
        <v>374</v>
      </c>
      <c r="I167" s="239">
        <v>25</v>
      </c>
      <c r="K167" s="239">
        <v>11504315</v>
      </c>
      <c r="L167" s="239">
        <v>111120186</v>
      </c>
      <c r="M167" s="239">
        <v>4</v>
      </c>
      <c r="N167" s="239">
        <v>15</v>
      </c>
      <c r="O167" s="239">
        <v>2011</v>
      </c>
      <c r="P167" s="239" t="s">
        <v>383</v>
      </c>
      <c r="Q167" s="239">
        <v>10</v>
      </c>
      <c r="R167" s="239" t="s">
        <v>376</v>
      </c>
      <c r="S167" s="239">
        <v>3</v>
      </c>
      <c r="T167" s="239">
        <v>0</v>
      </c>
      <c r="U167" s="239">
        <v>2</v>
      </c>
      <c r="V167" s="239">
        <v>5</v>
      </c>
      <c r="W167" s="239">
        <v>10</v>
      </c>
      <c r="X167" s="239">
        <v>4</v>
      </c>
      <c r="Y167" s="239">
        <v>1</v>
      </c>
      <c r="Z167" s="239">
        <v>2</v>
      </c>
      <c r="AB167" s="239">
        <v>1</v>
      </c>
      <c r="AC167" s="239">
        <v>98</v>
      </c>
      <c r="AD167" s="239" t="s">
        <v>1866</v>
      </c>
      <c r="AE167" s="239" t="s">
        <v>4617</v>
      </c>
      <c r="AF167" s="239" t="s">
        <v>4289</v>
      </c>
      <c r="AG167" s="239">
        <v>10</v>
      </c>
      <c r="AH167" s="239">
        <v>2</v>
      </c>
      <c r="AI167" s="239">
        <v>4</v>
      </c>
      <c r="AJ167" s="239">
        <v>2</v>
      </c>
      <c r="AK167" s="239">
        <v>7</v>
      </c>
      <c r="AL167" s="239">
        <v>52</v>
      </c>
      <c r="AM167" s="239" t="s">
        <v>384</v>
      </c>
      <c r="AN167" s="239">
        <v>5</v>
      </c>
      <c r="AO167" s="239">
        <v>2</v>
      </c>
      <c r="AS167" s="239">
        <v>7</v>
      </c>
      <c r="AT167" s="239">
        <v>2</v>
      </c>
      <c r="AU167" s="239">
        <v>40</v>
      </c>
      <c r="AV167" s="239">
        <v>11</v>
      </c>
      <c r="AW167" s="239">
        <v>21</v>
      </c>
      <c r="AX167" s="239">
        <v>2</v>
      </c>
      <c r="AY167" s="239">
        <v>2</v>
      </c>
      <c r="AZ167" s="239">
        <v>4</v>
      </c>
      <c r="BA167" s="239">
        <v>21</v>
      </c>
      <c r="BB167" s="239">
        <v>17</v>
      </c>
      <c r="BC167" s="239" t="s">
        <v>384</v>
      </c>
      <c r="BD167" s="239">
        <v>5</v>
      </c>
      <c r="BE167" s="239">
        <v>3</v>
      </c>
      <c r="BF167" s="239">
        <v>15</v>
      </c>
      <c r="BI167" s="239">
        <v>7</v>
      </c>
      <c r="BJ167" s="239">
        <v>2</v>
      </c>
      <c r="BK167" s="239">
        <v>40</v>
      </c>
      <c r="BL167" s="239">
        <v>11</v>
      </c>
      <c r="BM167" s="239">
        <v>21</v>
      </c>
      <c r="CT167" s="239">
        <v>437143</v>
      </c>
      <c r="CU167" s="239">
        <v>4965490</v>
      </c>
      <c r="CV167" s="239">
        <v>44.840048899999999</v>
      </c>
      <c r="CW167" s="239">
        <v>-93.795308599999998</v>
      </c>
      <c r="CX167" s="239" t="s">
        <v>379</v>
      </c>
      <c r="CY167" s="239" t="s">
        <v>4618</v>
      </c>
    </row>
    <row r="168" spans="1:103" x14ac:dyDescent="0.25">
      <c r="A168" s="239">
        <v>10778376</v>
      </c>
      <c r="B168" s="239">
        <v>3</v>
      </c>
      <c r="C168" s="239">
        <v>5</v>
      </c>
      <c r="D168" s="239">
        <v>31.856000000000002</v>
      </c>
      <c r="E168" s="239">
        <v>10</v>
      </c>
      <c r="F168" s="239" t="s">
        <v>1155</v>
      </c>
      <c r="H168" s="239" t="s">
        <v>374</v>
      </c>
      <c r="I168" s="239">
        <v>25</v>
      </c>
      <c r="K168" s="239">
        <v>12017900</v>
      </c>
      <c r="L168" s="239">
        <v>121740055</v>
      </c>
      <c r="M168" s="239">
        <v>6</v>
      </c>
      <c r="N168" s="239">
        <v>20</v>
      </c>
      <c r="O168" s="239">
        <v>2012</v>
      </c>
      <c r="P168" s="239" t="s">
        <v>375</v>
      </c>
      <c r="Q168" s="239">
        <v>15</v>
      </c>
      <c r="S168" s="239">
        <v>5</v>
      </c>
      <c r="T168" s="239">
        <v>0</v>
      </c>
      <c r="U168" s="239">
        <v>2</v>
      </c>
      <c r="V168" s="239">
        <v>5</v>
      </c>
      <c r="W168" s="239">
        <v>10</v>
      </c>
      <c r="X168" s="239">
        <v>4</v>
      </c>
      <c r="Y168" s="239">
        <v>1</v>
      </c>
      <c r="Z168" s="239">
        <v>1</v>
      </c>
      <c r="AA168" s="239">
        <v>1</v>
      </c>
      <c r="AB168" s="239">
        <v>1</v>
      </c>
      <c r="AC168" s="239">
        <v>98</v>
      </c>
      <c r="AD168" s="239" t="s">
        <v>2689</v>
      </c>
      <c r="AE168" s="239" t="s">
        <v>4619</v>
      </c>
      <c r="AF168" s="239" t="s">
        <v>4289</v>
      </c>
      <c r="AG168" s="239">
        <v>10</v>
      </c>
      <c r="AH168" s="239">
        <v>2</v>
      </c>
      <c r="AI168" s="239">
        <v>2</v>
      </c>
      <c r="AJ168" s="239">
        <v>4</v>
      </c>
      <c r="AK168" s="239">
        <v>25</v>
      </c>
      <c r="AL168" s="239">
        <v>19</v>
      </c>
      <c r="AM168" s="239" t="s">
        <v>374</v>
      </c>
      <c r="AN168" s="239">
        <v>5</v>
      </c>
      <c r="AO168" s="239">
        <v>15</v>
      </c>
      <c r="AP168" s="239">
        <v>2</v>
      </c>
      <c r="AS168" s="239">
        <v>7</v>
      </c>
      <c r="AT168" s="239">
        <v>98</v>
      </c>
      <c r="AU168" s="239">
        <v>45</v>
      </c>
      <c r="AV168" s="239">
        <v>11</v>
      </c>
      <c r="AW168" s="239">
        <v>21</v>
      </c>
      <c r="AX168" s="239">
        <v>2</v>
      </c>
      <c r="AY168" s="239">
        <v>1</v>
      </c>
      <c r="AZ168" s="239">
        <v>3</v>
      </c>
      <c r="BA168" s="239">
        <v>21</v>
      </c>
      <c r="BB168" s="239">
        <v>51</v>
      </c>
      <c r="BC168" s="239" t="s">
        <v>384</v>
      </c>
      <c r="BD168" s="239">
        <v>5</v>
      </c>
      <c r="BE168" s="239">
        <v>1</v>
      </c>
      <c r="BF168" s="239">
        <v>1</v>
      </c>
      <c r="BI168" s="239">
        <v>7</v>
      </c>
      <c r="BJ168" s="239">
        <v>98</v>
      </c>
      <c r="BK168" s="239">
        <v>45</v>
      </c>
      <c r="BL168" s="239">
        <v>11</v>
      </c>
      <c r="BM168" s="239">
        <v>21</v>
      </c>
      <c r="CT168" s="239">
        <v>437143</v>
      </c>
      <c r="CU168" s="239">
        <v>4965490</v>
      </c>
      <c r="CV168" s="239">
        <v>44.840048899999999</v>
      </c>
      <c r="CW168" s="239">
        <v>-93.795308599999998</v>
      </c>
      <c r="CX168" s="239" t="s">
        <v>379</v>
      </c>
      <c r="CY168" s="239" t="s">
        <v>4620</v>
      </c>
    </row>
    <row r="169" spans="1:103" x14ac:dyDescent="0.25">
      <c r="A169" s="239">
        <v>10779344</v>
      </c>
      <c r="B169" s="239">
        <v>3</v>
      </c>
      <c r="C169" s="239">
        <v>5</v>
      </c>
      <c r="D169" s="239">
        <v>31.856000000000002</v>
      </c>
      <c r="E169" s="239">
        <v>10</v>
      </c>
      <c r="F169" s="239" t="s">
        <v>1155</v>
      </c>
      <c r="H169" s="239" t="s">
        <v>374</v>
      </c>
      <c r="I169" s="239">
        <v>25</v>
      </c>
      <c r="K169" s="239">
        <v>12023267</v>
      </c>
      <c r="L169" s="239">
        <v>122210115</v>
      </c>
      <c r="M169" s="239">
        <v>8</v>
      </c>
      <c r="N169" s="239">
        <v>6</v>
      </c>
      <c r="O169" s="239">
        <v>2012</v>
      </c>
      <c r="P169" s="239" t="s">
        <v>381</v>
      </c>
      <c r="Q169" s="239">
        <v>16</v>
      </c>
      <c r="S169" s="239">
        <v>5</v>
      </c>
      <c r="T169" s="239">
        <v>0</v>
      </c>
      <c r="U169" s="239">
        <v>2</v>
      </c>
      <c r="V169" s="239">
        <v>3</v>
      </c>
      <c r="W169" s="239">
        <v>10</v>
      </c>
      <c r="X169" s="239">
        <v>4</v>
      </c>
      <c r="Y169" s="239">
        <v>1</v>
      </c>
      <c r="Z169" s="239">
        <v>1</v>
      </c>
      <c r="AB169" s="239">
        <v>1</v>
      </c>
      <c r="AC169" s="239">
        <v>98</v>
      </c>
      <c r="AD169" s="239" t="s">
        <v>1868</v>
      </c>
      <c r="AE169" s="239" t="s">
        <v>4619</v>
      </c>
      <c r="AF169" s="239" t="s">
        <v>4289</v>
      </c>
      <c r="AG169" s="239">
        <v>9</v>
      </c>
      <c r="AH169" s="239">
        <v>2</v>
      </c>
      <c r="AI169" s="239">
        <v>3</v>
      </c>
      <c r="AJ169" s="239">
        <v>3</v>
      </c>
      <c r="AK169" s="239">
        <v>24</v>
      </c>
      <c r="AL169" s="239">
        <v>42</v>
      </c>
      <c r="AM169" s="239" t="s">
        <v>384</v>
      </c>
      <c r="AN169" s="239">
        <v>5</v>
      </c>
      <c r="AO169" s="239">
        <v>1</v>
      </c>
      <c r="AS169" s="239">
        <v>7</v>
      </c>
      <c r="AT169" s="239">
        <v>2</v>
      </c>
      <c r="AU169" s="239">
        <v>50</v>
      </c>
      <c r="AV169" s="239">
        <v>11</v>
      </c>
      <c r="AW169" s="239">
        <v>21</v>
      </c>
      <c r="AX169" s="239">
        <v>2</v>
      </c>
      <c r="AY169" s="239">
        <v>3</v>
      </c>
      <c r="AZ169" s="239">
        <v>2</v>
      </c>
      <c r="BA169" s="239">
        <v>24</v>
      </c>
      <c r="BB169" s="239">
        <v>69</v>
      </c>
      <c r="BC169" s="239" t="s">
        <v>374</v>
      </c>
      <c r="BD169" s="239">
        <v>5</v>
      </c>
      <c r="BE169" s="239">
        <v>2</v>
      </c>
      <c r="BI169" s="239">
        <v>7</v>
      </c>
      <c r="BJ169" s="239">
        <v>2</v>
      </c>
      <c r="BK169" s="239">
        <v>50</v>
      </c>
      <c r="BL169" s="239">
        <v>11</v>
      </c>
      <c r="BM169" s="239">
        <v>21</v>
      </c>
      <c r="CT169" s="239">
        <v>437143</v>
      </c>
      <c r="CU169" s="239">
        <v>4965490</v>
      </c>
      <c r="CV169" s="239">
        <v>44.840048899999999</v>
      </c>
      <c r="CW169" s="239">
        <v>-93.795308599999998</v>
      </c>
      <c r="CX169" s="239" t="s">
        <v>379</v>
      </c>
      <c r="CY169" s="239" t="s">
        <v>4621</v>
      </c>
    </row>
    <row r="170" spans="1:103" x14ac:dyDescent="0.25">
      <c r="A170" s="239">
        <v>10779594</v>
      </c>
      <c r="B170" s="239">
        <v>3</v>
      </c>
      <c r="C170" s="239">
        <v>5</v>
      </c>
      <c r="D170" s="239">
        <v>31.856000000000002</v>
      </c>
      <c r="E170" s="239">
        <v>10</v>
      </c>
      <c r="F170" s="239" t="s">
        <v>1155</v>
      </c>
      <c r="H170" s="239" t="s">
        <v>374</v>
      </c>
      <c r="I170" s="239">
        <v>25</v>
      </c>
      <c r="K170" s="239">
        <v>12024860</v>
      </c>
      <c r="L170" s="239">
        <v>122330031</v>
      </c>
      <c r="M170" s="239">
        <v>8</v>
      </c>
      <c r="N170" s="239">
        <v>20</v>
      </c>
      <c r="O170" s="239">
        <v>2012</v>
      </c>
      <c r="P170" s="239" t="s">
        <v>381</v>
      </c>
      <c r="Q170" s="239">
        <v>8</v>
      </c>
      <c r="S170" s="239">
        <v>5</v>
      </c>
      <c r="T170" s="239">
        <v>0</v>
      </c>
      <c r="U170" s="239">
        <v>2</v>
      </c>
      <c r="V170" s="239">
        <v>10</v>
      </c>
      <c r="W170" s="239">
        <v>10</v>
      </c>
      <c r="X170" s="239">
        <v>10</v>
      </c>
      <c r="Y170" s="239">
        <v>1</v>
      </c>
      <c r="Z170" s="239">
        <v>1</v>
      </c>
      <c r="AA170" s="239">
        <v>1</v>
      </c>
      <c r="AB170" s="239">
        <v>1</v>
      </c>
      <c r="AC170" s="239">
        <v>98</v>
      </c>
      <c r="AD170" s="239" t="s">
        <v>1868</v>
      </c>
      <c r="AE170" s="239" t="s">
        <v>4622</v>
      </c>
      <c r="AF170" s="239" t="s">
        <v>4289</v>
      </c>
      <c r="AG170" s="239">
        <v>5</v>
      </c>
      <c r="AH170" s="239">
        <v>2</v>
      </c>
      <c r="AI170" s="239">
        <v>2</v>
      </c>
      <c r="AJ170" s="239">
        <v>1</v>
      </c>
      <c r="AK170" s="239">
        <v>22</v>
      </c>
      <c r="AL170" s="239">
        <v>41</v>
      </c>
      <c r="AM170" s="239" t="s">
        <v>384</v>
      </c>
      <c r="AN170" s="239">
        <v>5</v>
      </c>
      <c r="AO170" s="239">
        <v>8</v>
      </c>
      <c r="AP170" s="239">
        <v>2</v>
      </c>
      <c r="AS170" s="239">
        <v>7</v>
      </c>
      <c r="AT170" s="239">
        <v>2</v>
      </c>
      <c r="AU170" s="239">
        <v>50</v>
      </c>
      <c r="AV170" s="239">
        <v>11</v>
      </c>
      <c r="AW170" s="239">
        <v>21</v>
      </c>
      <c r="AX170" s="239">
        <v>2</v>
      </c>
      <c r="AY170" s="239">
        <v>4</v>
      </c>
      <c r="AZ170" s="239">
        <v>4</v>
      </c>
      <c r="BA170" s="239">
        <v>21</v>
      </c>
      <c r="BB170" s="239">
        <v>31</v>
      </c>
      <c r="BC170" s="239" t="s">
        <v>384</v>
      </c>
      <c r="BD170" s="239">
        <v>5</v>
      </c>
      <c r="BE170" s="239">
        <v>1</v>
      </c>
      <c r="BI170" s="239">
        <v>7</v>
      </c>
      <c r="BJ170" s="239">
        <v>2</v>
      </c>
      <c r="BK170" s="239">
        <v>50</v>
      </c>
      <c r="BL170" s="239">
        <v>11</v>
      </c>
      <c r="BM170" s="239">
        <v>21</v>
      </c>
      <c r="CT170" s="239">
        <v>437143</v>
      </c>
      <c r="CU170" s="239">
        <v>4965490</v>
      </c>
      <c r="CV170" s="239">
        <v>44.840048899999999</v>
      </c>
      <c r="CW170" s="239">
        <v>-93.795308599999998</v>
      </c>
      <c r="CX170" s="239" t="s">
        <v>379</v>
      </c>
      <c r="CY170" s="239" t="s">
        <v>4623</v>
      </c>
    </row>
    <row r="171" spans="1:103" x14ac:dyDescent="0.25">
      <c r="A171" s="239">
        <v>10779991</v>
      </c>
      <c r="B171" s="239">
        <v>3</v>
      </c>
      <c r="C171" s="239">
        <v>5</v>
      </c>
      <c r="D171" s="239">
        <v>31.856000000000002</v>
      </c>
      <c r="E171" s="239">
        <v>10</v>
      </c>
      <c r="F171" s="239" t="s">
        <v>1155</v>
      </c>
      <c r="H171" s="239" t="s">
        <v>374</v>
      </c>
      <c r="I171" s="239">
        <v>25</v>
      </c>
      <c r="K171" s="239">
        <v>12026569</v>
      </c>
      <c r="L171" s="239">
        <v>122520094</v>
      </c>
      <c r="M171" s="239">
        <v>9</v>
      </c>
      <c r="N171" s="239">
        <v>5</v>
      </c>
      <c r="O171" s="239">
        <v>2012</v>
      </c>
      <c r="P171" s="239" t="s">
        <v>375</v>
      </c>
      <c r="Q171" s="239">
        <v>15</v>
      </c>
      <c r="S171" s="239">
        <v>5</v>
      </c>
      <c r="T171" s="239">
        <v>0</v>
      </c>
      <c r="U171" s="239">
        <v>2</v>
      </c>
      <c r="V171" s="239">
        <v>10</v>
      </c>
      <c r="W171" s="239">
        <v>10</v>
      </c>
      <c r="X171" s="239">
        <v>4</v>
      </c>
      <c r="Y171" s="239">
        <v>1</v>
      </c>
      <c r="Z171" s="239">
        <v>1</v>
      </c>
      <c r="AA171" s="239">
        <v>1</v>
      </c>
      <c r="AB171" s="239">
        <v>1</v>
      </c>
      <c r="AC171" s="239">
        <v>98</v>
      </c>
      <c r="AD171" s="239" t="s">
        <v>4619</v>
      </c>
      <c r="AE171" s="239" t="s">
        <v>2689</v>
      </c>
      <c r="AF171" s="239" t="s">
        <v>4289</v>
      </c>
      <c r="AG171" s="239">
        <v>5</v>
      </c>
      <c r="AH171" s="239">
        <v>2</v>
      </c>
      <c r="AI171" s="239">
        <v>4</v>
      </c>
      <c r="AJ171" s="239">
        <v>7</v>
      </c>
      <c r="AK171" s="239">
        <v>23</v>
      </c>
      <c r="AL171" s="239">
        <v>70</v>
      </c>
      <c r="AM171" s="239" t="s">
        <v>374</v>
      </c>
      <c r="AN171" s="239">
        <v>5</v>
      </c>
      <c r="AO171" s="239">
        <v>9</v>
      </c>
      <c r="AP171" s="239">
        <v>15</v>
      </c>
      <c r="AS171" s="239">
        <v>7</v>
      </c>
      <c r="AT171" s="239">
        <v>2</v>
      </c>
      <c r="AU171" s="239">
        <v>40</v>
      </c>
      <c r="AV171" s="239">
        <v>11</v>
      </c>
      <c r="AW171" s="239">
        <v>21</v>
      </c>
      <c r="AX171" s="239">
        <v>2</v>
      </c>
      <c r="AY171" s="239">
        <v>3</v>
      </c>
      <c r="AZ171" s="239">
        <v>2</v>
      </c>
      <c r="BA171" s="239">
        <v>8</v>
      </c>
      <c r="BB171" s="239">
        <v>28</v>
      </c>
      <c r="BC171" s="239" t="s">
        <v>374</v>
      </c>
      <c r="BD171" s="239">
        <v>5</v>
      </c>
      <c r="BE171" s="239">
        <v>1</v>
      </c>
      <c r="BF171" s="239">
        <v>1</v>
      </c>
      <c r="BI171" s="239">
        <v>7</v>
      </c>
      <c r="BJ171" s="239">
        <v>2</v>
      </c>
      <c r="BK171" s="239">
        <v>40</v>
      </c>
      <c r="BL171" s="239">
        <v>11</v>
      </c>
      <c r="BM171" s="239">
        <v>21</v>
      </c>
      <c r="CT171" s="239">
        <v>437143</v>
      </c>
      <c r="CU171" s="239">
        <v>4965490</v>
      </c>
      <c r="CV171" s="239">
        <v>44.840048899999999</v>
      </c>
      <c r="CW171" s="239">
        <v>-93.795308599999998</v>
      </c>
      <c r="CX171" s="239" t="s">
        <v>379</v>
      </c>
      <c r="CY171" s="239" t="s">
        <v>4624</v>
      </c>
    </row>
    <row r="172" spans="1:103" x14ac:dyDescent="0.25">
      <c r="A172" s="239">
        <v>10850714</v>
      </c>
      <c r="B172" s="239">
        <v>3</v>
      </c>
      <c r="C172" s="239">
        <v>5</v>
      </c>
      <c r="D172" s="239">
        <v>31.856000000000002</v>
      </c>
      <c r="E172" s="239">
        <v>10</v>
      </c>
      <c r="F172" s="239" t="s">
        <v>1155</v>
      </c>
      <c r="H172" s="239" t="s">
        <v>374</v>
      </c>
      <c r="I172" s="239">
        <v>25</v>
      </c>
      <c r="K172" s="239">
        <v>13008002</v>
      </c>
      <c r="L172" s="239">
        <v>130790010</v>
      </c>
      <c r="M172" s="239">
        <v>3</v>
      </c>
      <c r="N172" s="239">
        <v>18</v>
      </c>
      <c r="O172" s="239">
        <v>2013</v>
      </c>
      <c r="P172" s="239" t="s">
        <v>381</v>
      </c>
      <c r="Q172" s="239">
        <v>23</v>
      </c>
      <c r="S172" s="239">
        <v>5</v>
      </c>
      <c r="T172" s="239">
        <v>0</v>
      </c>
      <c r="U172" s="239">
        <v>2</v>
      </c>
      <c r="V172" s="239">
        <v>1</v>
      </c>
      <c r="W172" s="239">
        <v>10</v>
      </c>
      <c r="X172" s="239">
        <v>4</v>
      </c>
      <c r="Y172" s="239">
        <v>4</v>
      </c>
      <c r="Z172" s="239">
        <v>2</v>
      </c>
      <c r="AB172" s="239">
        <v>5</v>
      </c>
      <c r="AC172" s="239">
        <v>98</v>
      </c>
      <c r="AD172" s="239" t="s">
        <v>1868</v>
      </c>
      <c r="AE172" s="239" t="s">
        <v>4625</v>
      </c>
      <c r="AF172" s="239" t="s">
        <v>4289</v>
      </c>
      <c r="AG172" s="239">
        <v>7</v>
      </c>
      <c r="AH172" s="239">
        <v>2</v>
      </c>
      <c r="AI172" s="239">
        <v>2</v>
      </c>
      <c r="AJ172" s="239">
        <v>2</v>
      </c>
      <c r="AK172" s="239">
        <v>21</v>
      </c>
      <c r="AL172" s="239">
        <v>22</v>
      </c>
      <c r="AM172" s="239" t="s">
        <v>384</v>
      </c>
      <c r="AN172" s="239">
        <v>5</v>
      </c>
      <c r="AS172" s="239">
        <v>7</v>
      </c>
      <c r="AT172" s="239">
        <v>2</v>
      </c>
      <c r="AU172" s="239">
        <v>30</v>
      </c>
      <c r="AV172" s="239">
        <v>11</v>
      </c>
      <c r="AW172" s="239">
        <v>20</v>
      </c>
      <c r="AX172" s="239">
        <v>2</v>
      </c>
      <c r="AY172" s="239">
        <v>2</v>
      </c>
      <c r="AZ172" s="239">
        <v>2</v>
      </c>
      <c r="BA172" s="239">
        <v>21</v>
      </c>
      <c r="BB172" s="239">
        <v>24</v>
      </c>
      <c r="BC172" s="239" t="s">
        <v>384</v>
      </c>
      <c r="BD172" s="239">
        <v>5</v>
      </c>
      <c r="BI172" s="239">
        <v>7</v>
      </c>
      <c r="BJ172" s="239">
        <v>2</v>
      </c>
      <c r="BK172" s="239">
        <v>30</v>
      </c>
      <c r="BL172" s="239">
        <v>11</v>
      </c>
      <c r="BM172" s="239">
        <v>20</v>
      </c>
      <c r="CT172" s="239">
        <v>437143</v>
      </c>
      <c r="CU172" s="239">
        <v>4965490</v>
      </c>
      <c r="CV172" s="239">
        <v>44.840048899999999</v>
      </c>
      <c r="CW172" s="239">
        <v>-93.795308599999998</v>
      </c>
      <c r="CX172" s="239" t="s">
        <v>379</v>
      </c>
      <c r="CY172" s="239" t="s">
        <v>4626</v>
      </c>
    </row>
    <row r="173" spans="1:103" hidden="1" x14ac:dyDescent="0.25">
      <c r="A173" s="239">
        <v>10853279</v>
      </c>
      <c r="B173" s="239">
        <v>3</v>
      </c>
      <c r="C173" s="239">
        <v>5</v>
      </c>
      <c r="D173" s="239">
        <v>31.856000000000002</v>
      </c>
      <c r="E173" s="239">
        <v>10</v>
      </c>
      <c r="F173" s="239" t="s">
        <v>1155</v>
      </c>
      <c r="H173" s="239" t="s">
        <v>374</v>
      </c>
      <c r="I173" s="239">
        <v>25</v>
      </c>
      <c r="K173" s="239">
        <v>13023030</v>
      </c>
      <c r="L173" s="239">
        <v>132160013</v>
      </c>
      <c r="M173" s="239">
        <v>7</v>
      </c>
      <c r="N173" s="239">
        <v>30</v>
      </c>
      <c r="O173" s="239">
        <v>2013</v>
      </c>
      <c r="P173" s="239" t="s">
        <v>391</v>
      </c>
      <c r="Q173" s="239">
        <v>16</v>
      </c>
      <c r="R173" s="239" t="s">
        <v>376</v>
      </c>
      <c r="S173" s="239">
        <v>4</v>
      </c>
      <c r="T173" s="239">
        <v>0</v>
      </c>
      <c r="U173" s="239">
        <v>2</v>
      </c>
      <c r="V173" s="239">
        <v>3</v>
      </c>
      <c r="W173" s="239">
        <v>10</v>
      </c>
      <c r="X173" s="239">
        <v>4</v>
      </c>
      <c r="Y173" s="239">
        <v>1</v>
      </c>
      <c r="Z173" s="239">
        <v>1</v>
      </c>
      <c r="AB173" s="239">
        <v>1</v>
      </c>
      <c r="AC173" s="239">
        <v>98</v>
      </c>
      <c r="AD173" s="239">
        <v>5</v>
      </c>
      <c r="AE173" s="239" t="s">
        <v>4622</v>
      </c>
      <c r="AF173" s="239" t="s">
        <v>4289</v>
      </c>
      <c r="AG173" s="239">
        <v>9</v>
      </c>
      <c r="AH173" s="239">
        <v>2</v>
      </c>
      <c r="AI173" s="239">
        <v>2</v>
      </c>
      <c r="AJ173" s="239">
        <v>4</v>
      </c>
      <c r="AK173" s="239">
        <v>21</v>
      </c>
      <c r="AL173" s="239">
        <v>25</v>
      </c>
      <c r="AM173" s="239" t="s">
        <v>384</v>
      </c>
      <c r="AN173" s="239">
        <v>5</v>
      </c>
      <c r="AO173" s="239">
        <v>1</v>
      </c>
      <c r="AS173" s="239">
        <v>7</v>
      </c>
      <c r="AT173" s="239">
        <v>2</v>
      </c>
      <c r="AU173" s="239">
        <v>50</v>
      </c>
      <c r="AV173" s="239">
        <v>11</v>
      </c>
      <c r="AW173" s="239">
        <v>21</v>
      </c>
      <c r="AX173" s="239">
        <v>2</v>
      </c>
      <c r="AY173" s="239">
        <v>4</v>
      </c>
      <c r="AZ173" s="239">
        <v>2</v>
      </c>
      <c r="BA173" s="239">
        <v>24</v>
      </c>
      <c r="BB173" s="239">
        <v>43</v>
      </c>
      <c r="BC173" s="239" t="s">
        <v>384</v>
      </c>
      <c r="BD173" s="239">
        <v>5</v>
      </c>
      <c r="BE173" s="239">
        <v>2</v>
      </c>
      <c r="BI173" s="239">
        <v>7</v>
      </c>
      <c r="BJ173" s="239">
        <v>2</v>
      </c>
      <c r="BK173" s="239">
        <v>50</v>
      </c>
      <c r="BL173" s="239">
        <v>11</v>
      </c>
      <c r="BM173" s="239">
        <v>21</v>
      </c>
      <c r="CT173" s="239">
        <v>437143</v>
      </c>
      <c r="CU173" s="239">
        <v>4965490</v>
      </c>
      <c r="CV173" s="239">
        <v>44.840048899999999</v>
      </c>
      <c r="CW173" s="239">
        <v>-93.795308599999998</v>
      </c>
      <c r="CX173" s="239" t="s">
        <v>379</v>
      </c>
      <c r="CY173" s="239" t="s">
        <v>4627</v>
      </c>
    </row>
    <row r="174" spans="1:103" x14ac:dyDescent="0.25">
      <c r="A174" s="239">
        <v>10854815</v>
      </c>
      <c r="B174" s="239">
        <v>3</v>
      </c>
      <c r="C174" s="239">
        <v>5</v>
      </c>
      <c r="D174" s="239">
        <v>31.856000000000002</v>
      </c>
      <c r="E174" s="239">
        <v>10</v>
      </c>
      <c r="F174" s="239" t="s">
        <v>1155</v>
      </c>
      <c r="H174" s="239" t="s">
        <v>374</v>
      </c>
      <c r="I174" s="239">
        <v>25</v>
      </c>
      <c r="K174" s="239">
        <v>13031964</v>
      </c>
      <c r="L174" s="239">
        <v>132950102</v>
      </c>
      <c r="M174" s="239">
        <v>10</v>
      </c>
      <c r="N174" s="239">
        <v>22</v>
      </c>
      <c r="O174" s="239">
        <v>2013</v>
      </c>
      <c r="P174" s="239" t="s">
        <v>391</v>
      </c>
      <c r="Q174" s="239">
        <v>15</v>
      </c>
      <c r="S174" s="239">
        <v>5</v>
      </c>
      <c r="T174" s="239">
        <v>0</v>
      </c>
      <c r="U174" s="239">
        <v>2</v>
      </c>
      <c r="V174" s="239">
        <v>5</v>
      </c>
      <c r="W174" s="239">
        <v>10</v>
      </c>
      <c r="X174" s="239">
        <v>4</v>
      </c>
      <c r="Y174" s="239">
        <v>1</v>
      </c>
      <c r="Z174" s="239">
        <v>2</v>
      </c>
      <c r="AB174" s="239">
        <v>1</v>
      </c>
      <c r="AC174" s="239">
        <v>98</v>
      </c>
      <c r="AD174" s="239">
        <v>5</v>
      </c>
      <c r="AE174" s="239" t="s">
        <v>4622</v>
      </c>
      <c r="AF174" s="239" t="s">
        <v>4289</v>
      </c>
      <c r="AG174" s="239">
        <v>10</v>
      </c>
      <c r="AH174" s="239">
        <v>2</v>
      </c>
      <c r="AI174" s="239">
        <v>2</v>
      </c>
      <c r="AJ174" s="239">
        <v>4</v>
      </c>
      <c r="AK174" s="239">
        <v>28</v>
      </c>
      <c r="AL174" s="239">
        <v>52</v>
      </c>
      <c r="AM174" s="239" t="s">
        <v>384</v>
      </c>
      <c r="AN174" s="239">
        <v>5</v>
      </c>
      <c r="AO174" s="239">
        <v>8</v>
      </c>
      <c r="AS174" s="239">
        <v>3</v>
      </c>
      <c r="AT174" s="239">
        <v>2</v>
      </c>
      <c r="AU174" s="239">
        <v>50</v>
      </c>
      <c r="AV174" s="239">
        <v>11</v>
      </c>
      <c r="AW174" s="239">
        <v>21</v>
      </c>
      <c r="AX174" s="239">
        <v>2</v>
      </c>
      <c r="AY174" s="239">
        <v>3</v>
      </c>
      <c r="AZ174" s="239">
        <v>2</v>
      </c>
      <c r="BA174" s="239">
        <v>24</v>
      </c>
      <c r="BB174" s="239">
        <v>41</v>
      </c>
      <c r="BC174" s="239" t="s">
        <v>384</v>
      </c>
      <c r="BD174" s="239">
        <v>5</v>
      </c>
      <c r="BE174" s="239">
        <v>2</v>
      </c>
      <c r="BI174" s="239">
        <v>3</v>
      </c>
      <c r="BJ174" s="239">
        <v>2</v>
      </c>
      <c r="BK174" s="239">
        <v>50</v>
      </c>
      <c r="BL174" s="239">
        <v>11</v>
      </c>
      <c r="BM174" s="239">
        <v>21</v>
      </c>
      <c r="CT174" s="239">
        <v>437143</v>
      </c>
      <c r="CU174" s="239">
        <v>4965490</v>
      </c>
      <c r="CV174" s="239">
        <v>44.840048899999999</v>
      </c>
      <c r="CW174" s="239">
        <v>-93.795308599999998</v>
      </c>
      <c r="CX174" s="239" t="s">
        <v>379</v>
      </c>
      <c r="CY174" s="239" t="s">
        <v>4628</v>
      </c>
    </row>
    <row r="175" spans="1:103" x14ac:dyDescent="0.25">
      <c r="A175" s="239">
        <v>10930403</v>
      </c>
      <c r="B175" s="239">
        <v>3</v>
      </c>
      <c r="C175" s="239">
        <v>5</v>
      </c>
      <c r="D175" s="239">
        <v>31.856000000000002</v>
      </c>
      <c r="E175" s="239">
        <v>10</v>
      </c>
      <c r="F175" s="239" t="s">
        <v>1155</v>
      </c>
      <c r="H175" s="239" t="s">
        <v>374</v>
      </c>
      <c r="I175" s="239">
        <v>25</v>
      </c>
      <c r="K175" s="239">
        <v>14000515</v>
      </c>
      <c r="L175" s="239">
        <v>140070028</v>
      </c>
      <c r="M175" s="239">
        <v>1</v>
      </c>
      <c r="N175" s="239">
        <v>6</v>
      </c>
      <c r="O175" s="239">
        <v>2014</v>
      </c>
      <c r="P175" s="239" t="s">
        <v>381</v>
      </c>
      <c r="Q175" s="239">
        <v>17</v>
      </c>
      <c r="R175" s="239" t="s">
        <v>376</v>
      </c>
      <c r="S175" s="239">
        <v>5</v>
      </c>
      <c r="T175" s="239">
        <v>0</v>
      </c>
      <c r="U175" s="239">
        <v>1</v>
      </c>
      <c r="V175" s="239">
        <v>90</v>
      </c>
      <c r="W175" s="239">
        <v>32</v>
      </c>
      <c r="X175" s="239">
        <v>4</v>
      </c>
      <c r="Y175" s="239">
        <v>4</v>
      </c>
      <c r="Z175" s="239">
        <v>1</v>
      </c>
      <c r="AB175" s="239">
        <v>5</v>
      </c>
      <c r="AC175" s="239">
        <v>98</v>
      </c>
      <c r="AD175" s="239">
        <v>5</v>
      </c>
      <c r="AE175" s="239" t="s">
        <v>4622</v>
      </c>
      <c r="AF175" s="239" t="s">
        <v>4289</v>
      </c>
      <c r="AG175" s="239">
        <v>3</v>
      </c>
      <c r="AH175" s="239">
        <v>2</v>
      </c>
      <c r="AI175" s="239">
        <v>4</v>
      </c>
      <c r="AJ175" s="239">
        <v>4</v>
      </c>
      <c r="AK175" s="239">
        <v>21</v>
      </c>
      <c r="AN175" s="239">
        <v>98</v>
      </c>
      <c r="AS175" s="239">
        <v>3</v>
      </c>
      <c r="AT175" s="239">
        <v>2</v>
      </c>
      <c r="AU175" s="239">
        <v>50</v>
      </c>
      <c r="AV175" s="239">
        <v>11</v>
      </c>
      <c r="AW175" s="239">
        <v>21</v>
      </c>
      <c r="CT175" s="239">
        <v>437143</v>
      </c>
      <c r="CU175" s="239">
        <v>4965490</v>
      </c>
      <c r="CV175" s="239">
        <v>44.840048899999999</v>
      </c>
      <c r="CW175" s="239">
        <v>-93.795308599999998</v>
      </c>
      <c r="CX175" s="239" t="s">
        <v>379</v>
      </c>
      <c r="CY175" s="239" t="s">
        <v>4629</v>
      </c>
    </row>
    <row r="176" spans="1:103" x14ac:dyDescent="0.25">
      <c r="A176" s="239">
        <v>10932964</v>
      </c>
      <c r="B176" s="239">
        <v>3</v>
      </c>
      <c r="C176" s="239">
        <v>5</v>
      </c>
      <c r="D176" s="239">
        <v>31.856000000000002</v>
      </c>
      <c r="E176" s="239">
        <v>10</v>
      </c>
      <c r="F176" s="239" t="s">
        <v>1155</v>
      </c>
      <c r="H176" s="239" t="s">
        <v>374</v>
      </c>
      <c r="I176" s="239">
        <v>25</v>
      </c>
      <c r="K176" s="239">
        <v>14004561</v>
      </c>
      <c r="L176" s="239">
        <v>140460074</v>
      </c>
      <c r="M176" s="239">
        <v>2</v>
      </c>
      <c r="N176" s="239">
        <v>15</v>
      </c>
      <c r="O176" s="239">
        <v>2014</v>
      </c>
      <c r="P176" s="239" t="s">
        <v>386</v>
      </c>
      <c r="Q176" s="239">
        <v>10</v>
      </c>
      <c r="S176" s="239">
        <v>5</v>
      </c>
      <c r="T176" s="239">
        <v>0</v>
      </c>
      <c r="U176" s="239">
        <v>2</v>
      </c>
      <c r="V176" s="239">
        <v>3</v>
      </c>
      <c r="W176" s="239">
        <v>10</v>
      </c>
      <c r="X176" s="239">
        <v>4</v>
      </c>
      <c r="Y176" s="239">
        <v>1</v>
      </c>
      <c r="Z176" s="239">
        <v>4</v>
      </c>
      <c r="AB176" s="239">
        <v>3</v>
      </c>
      <c r="AC176" s="239">
        <v>98</v>
      </c>
      <c r="AD176" s="239">
        <v>5</v>
      </c>
      <c r="AE176" s="239" t="s">
        <v>4622</v>
      </c>
      <c r="AF176" s="239" t="s">
        <v>4289</v>
      </c>
      <c r="AG176" s="239">
        <v>9</v>
      </c>
      <c r="AH176" s="239">
        <v>2</v>
      </c>
      <c r="AI176" s="239">
        <v>2</v>
      </c>
      <c r="AJ176" s="239">
        <v>4</v>
      </c>
      <c r="AK176" s="239">
        <v>21</v>
      </c>
      <c r="AL176" s="239">
        <v>24</v>
      </c>
      <c r="AM176" s="239" t="s">
        <v>374</v>
      </c>
      <c r="AN176" s="239">
        <v>5</v>
      </c>
      <c r="AO176" s="239">
        <v>1</v>
      </c>
      <c r="AS176" s="239">
        <v>3</v>
      </c>
      <c r="AT176" s="239">
        <v>2</v>
      </c>
      <c r="AU176" s="239">
        <v>50</v>
      </c>
      <c r="AV176" s="239">
        <v>11</v>
      </c>
      <c r="AW176" s="239">
        <v>21</v>
      </c>
      <c r="AX176" s="239">
        <v>2</v>
      </c>
      <c r="AY176" s="239">
        <v>2</v>
      </c>
      <c r="AZ176" s="239">
        <v>1</v>
      </c>
      <c r="BA176" s="239">
        <v>24</v>
      </c>
      <c r="BB176" s="239">
        <v>91</v>
      </c>
      <c r="BC176" s="239" t="s">
        <v>374</v>
      </c>
      <c r="BD176" s="239">
        <v>5</v>
      </c>
      <c r="BE176" s="239">
        <v>2</v>
      </c>
      <c r="BI176" s="239">
        <v>3</v>
      </c>
      <c r="BJ176" s="239">
        <v>2</v>
      </c>
      <c r="BK176" s="239">
        <v>50</v>
      </c>
      <c r="BL176" s="239">
        <v>11</v>
      </c>
      <c r="BM176" s="239">
        <v>21</v>
      </c>
      <c r="CT176" s="239">
        <v>437143</v>
      </c>
      <c r="CU176" s="239">
        <v>4965490</v>
      </c>
      <c r="CV176" s="239">
        <v>44.840048899999999</v>
      </c>
      <c r="CW176" s="239">
        <v>-93.795308599999998</v>
      </c>
      <c r="CX176" s="239" t="s">
        <v>379</v>
      </c>
      <c r="CY176" s="239" t="s">
        <v>4630</v>
      </c>
    </row>
    <row r="177" spans="1:103" x14ac:dyDescent="0.25">
      <c r="A177" s="239">
        <v>10938715</v>
      </c>
      <c r="B177" s="239">
        <v>3</v>
      </c>
      <c r="C177" s="239">
        <v>5</v>
      </c>
      <c r="D177" s="239">
        <v>31.856000000000002</v>
      </c>
      <c r="E177" s="239">
        <v>10</v>
      </c>
      <c r="F177" s="239" t="s">
        <v>1155</v>
      </c>
      <c r="H177" s="239" t="s">
        <v>374</v>
      </c>
      <c r="I177" s="239">
        <v>25</v>
      </c>
      <c r="K177" s="239">
        <v>14036697</v>
      </c>
      <c r="L177" s="239">
        <v>143180041</v>
      </c>
      <c r="M177" s="239">
        <v>11</v>
      </c>
      <c r="N177" s="239">
        <v>12</v>
      </c>
      <c r="O177" s="239">
        <v>2014</v>
      </c>
      <c r="P177" s="239" t="s">
        <v>375</v>
      </c>
      <c r="Q177" s="239">
        <v>17</v>
      </c>
      <c r="R177" s="239" t="s">
        <v>376</v>
      </c>
      <c r="S177" s="239">
        <v>5</v>
      </c>
      <c r="T177" s="239">
        <v>0</v>
      </c>
      <c r="U177" s="239">
        <v>2</v>
      </c>
      <c r="V177" s="239">
        <v>5</v>
      </c>
      <c r="W177" s="239">
        <v>10</v>
      </c>
      <c r="X177" s="239">
        <v>4</v>
      </c>
      <c r="Y177" s="239">
        <v>4</v>
      </c>
      <c r="Z177" s="239">
        <v>1</v>
      </c>
      <c r="AB177" s="239">
        <v>1</v>
      </c>
      <c r="AC177" s="239">
        <v>98</v>
      </c>
      <c r="AD177" s="239" t="s">
        <v>1868</v>
      </c>
      <c r="AE177" s="239" t="s">
        <v>4631</v>
      </c>
      <c r="AF177" s="239" t="s">
        <v>4289</v>
      </c>
      <c r="AG177" s="239">
        <v>10</v>
      </c>
      <c r="AH177" s="239">
        <v>2</v>
      </c>
      <c r="AI177" s="239">
        <v>4</v>
      </c>
      <c r="AJ177" s="239">
        <v>4</v>
      </c>
      <c r="AK177" s="239">
        <v>21</v>
      </c>
      <c r="AL177" s="239">
        <v>38</v>
      </c>
      <c r="AM177" s="239" t="s">
        <v>374</v>
      </c>
      <c r="AN177" s="239">
        <v>5</v>
      </c>
      <c r="AO177" s="239">
        <v>1</v>
      </c>
      <c r="AS177" s="239">
        <v>3</v>
      </c>
      <c r="AT177" s="239">
        <v>2</v>
      </c>
      <c r="AU177" s="239">
        <v>50</v>
      </c>
      <c r="AV177" s="239">
        <v>11</v>
      </c>
      <c r="AW177" s="239">
        <v>21</v>
      </c>
      <c r="AX177" s="239">
        <v>2</v>
      </c>
      <c r="AY177" s="239">
        <v>4</v>
      </c>
      <c r="AZ177" s="239">
        <v>2</v>
      </c>
      <c r="BA177" s="239">
        <v>24</v>
      </c>
      <c r="BB177" s="239">
        <v>68</v>
      </c>
      <c r="BC177" s="239" t="s">
        <v>384</v>
      </c>
      <c r="BD177" s="239">
        <v>5</v>
      </c>
      <c r="BE177" s="239">
        <v>2</v>
      </c>
      <c r="BI177" s="239">
        <v>3</v>
      </c>
      <c r="BJ177" s="239">
        <v>2</v>
      </c>
      <c r="BK177" s="239">
        <v>50</v>
      </c>
      <c r="BL177" s="239">
        <v>11</v>
      </c>
      <c r="BM177" s="239">
        <v>21</v>
      </c>
      <c r="CT177" s="239">
        <v>437143</v>
      </c>
      <c r="CU177" s="239">
        <v>4965490</v>
      </c>
      <c r="CV177" s="239">
        <v>44.840048899999999</v>
      </c>
      <c r="CW177" s="239">
        <v>-93.795308599999998</v>
      </c>
      <c r="CX177" s="239" t="s">
        <v>379</v>
      </c>
      <c r="CY177" s="239" t="s">
        <v>4632</v>
      </c>
    </row>
    <row r="178" spans="1:103" x14ac:dyDescent="0.25">
      <c r="A178" s="239">
        <v>10938861</v>
      </c>
      <c r="B178" s="239">
        <v>3</v>
      </c>
      <c r="C178" s="239">
        <v>5</v>
      </c>
      <c r="D178" s="239">
        <v>31.856000000000002</v>
      </c>
      <c r="E178" s="239">
        <v>10</v>
      </c>
      <c r="F178" s="239" t="s">
        <v>1155</v>
      </c>
      <c r="H178" s="239" t="s">
        <v>374</v>
      </c>
      <c r="I178" s="239">
        <v>25</v>
      </c>
      <c r="K178" s="239">
        <v>14037279</v>
      </c>
      <c r="L178" s="239">
        <v>143220153</v>
      </c>
      <c r="M178" s="239">
        <v>11</v>
      </c>
      <c r="N178" s="239">
        <v>18</v>
      </c>
      <c r="O178" s="239">
        <v>2014</v>
      </c>
      <c r="P178" s="239" t="s">
        <v>391</v>
      </c>
      <c r="Q178" s="239">
        <v>15</v>
      </c>
      <c r="S178" s="239">
        <v>5</v>
      </c>
      <c r="T178" s="239">
        <v>0</v>
      </c>
      <c r="U178" s="239">
        <v>2</v>
      </c>
      <c r="V178" s="239">
        <v>1</v>
      </c>
      <c r="W178" s="239">
        <v>10</v>
      </c>
      <c r="X178" s="239">
        <v>4</v>
      </c>
      <c r="Y178" s="239">
        <v>1</v>
      </c>
      <c r="Z178" s="239">
        <v>2</v>
      </c>
      <c r="AB178" s="239">
        <v>5</v>
      </c>
      <c r="AC178" s="239">
        <v>98</v>
      </c>
      <c r="AD178" s="239" t="s">
        <v>4622</v>
      </c>
      <c r="AE178" s="239">
        <v>5</v>
      </c>
      <c r="AF178" s="239" t="s">
        <v>4289</v>
      </c>
      <c r="AG178" s="239">
        <v>7</v>
      </c>
      <c r="AH178" s="239">
        <v>2</v>
      </c>
      <c r="AI178" s="239">
        <v>2</v>
      </c>
      <c r="AJ178" s="239">
        <v>2</v>
      </c>
      <c r="AK178" s="239">
        <v>23</v>
      </c>
      <c r="AL178" s="239">
        <v>62</v>
      </c>
      <c r="AM178" s="239" t="s">
        <v>384</v>
      </c>
      <c r="AN178" s="239">
        <v>5</v>
      </c>
      <c r="AO178" s="239">
        <v>1</v>
      </c>
      <c r="AS178" s="239">
        <v>7</v>
      </c>
      <c r="AT178" s="239">
        <v>2</v>
      </c>
      <c r="AU178" s="239">
        <v>30</v>
      </c>
      <c r="AV178" s="239">
        <v>11</v>
      </c>
      <c r="AW178" s="239">
        <v>20</v>
      </c>
      <c r="AX178" s="239">
        <v>2</v>
      </c>
      <c r="AY178" s="239">
        <v>1</v>
      </c>
      <c r="AZ178" s="239">
        <v>2</v>
      </c>
      <c r="BA178" s="239">
        <v>23</v>
      </c>
      <c r="BB178" s="239">
        <v>64</v>
      </c>
      <c r="BC178" s="239" t="s">
        <v>374</v>
      </c>
      <c r="BD178" s="239">
        <v>5</v>
      </c>
      <c r="BE178" s="239">
        <v>15</v>
      </c>
      <c r="BI178" s="239">
        <v>7</v>
      </c>
      <c r="BJ178" s="239">
        <v>2</v>
      </c>
      <c r="BK178" s="239">
        <v>30</v>
      </c>
      <c r="BL178" s="239">
        <v>11</v>
      </c>
      <c r="BM178" s="239">
        <v>20</v>
      </c>
      <c r="CT178" s="239">
        <v>437143</v>
      </c>
      <c r="CU178" s="239">
        <v>4965490</v>
      </c>
      <c r="CV178" s="239">
        <v>44.840048899999999</v>
      </c>
      <c r="CW178" s="239">
        <v>-93.795308599999998</v>
      </c>
      <c r="CX178" s="239" t="s">
        <v>379</v>
      </c>
      <c r="CY178" s="239" t="s">
        <v>4633</v>
      </c>
    </row>
    <row r="179" spans="1:103" x14ac:dyDescent="0.25">
      <c r="A179" s="239">
        <v>11022138</v>
      </c>
      <c r="B179" s="239">
        <v>3</v>
      </c>
      <c r="C179" s="239">
        <v>5</v>
      </c>
      <c r="D179" s="239">
        <v>31.856000000000002</v>
      </c>
      <c r="E179" s="239">
        <v>10</v>
      </c>
      <c r="F179" s="239" t="s">
        <v>1155</v>
      </c>
      <c r="H179" s="239" t="s">
        <v>374</v>
      </c>
      <c r="I179" s="239">
        <v>25</v>
      </c>
      <c r="K179" s="239">
        <v>15031687</v>
      </c>
      <c r="L179" s="239">
        <v>152720085</v>
      </c>
      <c r="M179" s="239">
        <v>9</v>
      </c>
      <c r="N179" s="239">
        <v>28</v>
      </c>
      <c r="O179" s="239">
        <v>2015</v>
      </c>
      <c r="P179" s="239" t="s">
        <v>381</v>
      </c>
      <c r="Q179" s="239">
        <v>14</v>
      </c>
      <c r="R179" s="239" t="s">
        <v>376</v>
      </c>
      <c r="S179" s="239">
        <v>5</v>
      </c>
      <c r="T179" s="239">
        <v>0</v>
      </c>
      <c r="U179" s="239">
        <v>2</v>
      </c>
      <c r="V179" s="239">
        <v>1</v>
      </c>
      <c r="W179" s="239">
        <v>10</v>
      </c>
      <c r="X179" s="239">
        <v>4</v>
      </c>
      <c r="Y179" s="239">
        <v>1</v>
      </c>
      <c r="Z179" s="239">
        <v>1</v>
      </c>
      <c r="AB179" s="239">
        <v>1</v>
      </c>
      <c r="AC179" s="239">
        <v>3</v>
      </c>
      <c r="AD179" s="239">
        <v>5</v>
      </c>
      <c r="AE179" s="239" t="s">
        <v>4622</v>
      </c>
      <c r="AF179" s="239" t="s">
        <v>4289</v>
      </c>
      <c r="AG179" s="239">
        <v>7</v>
      </c>
      <c r="AH179" s="239">
        <v>2</v>
      </c>
      <c r="AI179" s="239">
        <v>4</v>
      </c>
      <c r="AJ179" s="239">
        <v>4</v>
      </c>
      <c r="AK179" s="239">
        <v>21</v>
      </c>
      <c r="AL179" s="239">
        <v>46</v>
      </c>
      <c r="AM179" s="239" t="s">
        <v>374</v>
      </c>
      <c r="AN179" s="239">
        <v>5</v>
      </c>
      <c r="AO179" s="239">
        <v>1</v>
      </c>
      <c r="AS179" s="239">
        <v>3</v>
      </c>
      <c r="AT179" s="239">
        <v>98</v>
      </c>
      <c r="AU179" s="239">
        <v>35</v>
      </c>
      <c r="AV179" s="239">
        <v>11</v>
      </c>
      <c r="AW179" s="239">
        <v>21</v>
      </c>
      <c r="AX179" s="239">
        <v>2</v>
      </c>
      <c r="AY179" s="239">
        <v>2</v>
      </c>
      <c r="AZ179" s="239">
        <v>4</v>
      </c>
      <c r="BA179" s="239">
        <v>21</v>
      </c>
      <c r="BB179" s="239">
        <v>79</v>
      </c>
      <c r="BC179" s="239" t="s">
        <v>374</v>
      </c>
      <c r="BD179" s="239">
        <v>5</v>
      </c>
      <c r="BE179" s="239">
        <v>21</v>
      </c>
      <c r="BI179" s="239">
        <v>3</v>
      </c>
      <c r="BJ179" s="239">
        <v>98</v>
      </c>
      <c r="BK179" s="239">
        <v>35</v>
      </c>
      <c r="BL179" s="239">
        <v>11</v>
      </c>
      <c r="BM179" s="239">
        <v>21</v>
      </c>
      <c r="CT179" s="239">
        <v>437143</v>
      </c>
      <c r="CU179" s="239">
        <v>4965490</v>
      </c>
      <c r="CV179" s="239">
        <v>44.840048899999999</v>
      </c>
      <c r="CW179" s="239">
        <v>-93.795308599999998</v>
      </c>
      <c r="CX179" s="239" t="s">
        <v>379</v>
      </c>
      <c r="CY179" s="239" t="s">
        <v>4634</v>
      </c>
    </row>
    <row r="180" spans="1:103" x14ac:dyDescent="0.25">
      <c r="A180" s="239">
        <v>11024606</v>
      </c>
      <c r="B180" s="239">
        <v>3</v>
      </c>
      <c r="C180" s="239">
        <v>5</v>
      </c>
      <c r="D180" s="239">
        <v>31.856000000000002</v>
      </c>
      <c r="E180" s="239">
        <v>10</v>
      </c>
      <c r="F180" s="239" t="s">
        <v>1155</v>
      </c>
      <c r="H180" s="239" t="s">
        <v>374</v>
      </c>
      <c r="I180" s="239">
        <v>25</v>
      </c>
      <c r="L180" s="239">
        <v>160120018</v>
      </c>
      <c r="M180" s="239">
        <v>12</v>
      </c>
      <c r="N180" s="239">
        <v>10</v>
      </c>
      <c r="O180" s="239">
        <v>2015</v>
      </c>
      <c r="P180" s="239" t="s">
        <v>416</v>
      </c>
      <c r="Q180" s="239">
        <v>13</v>
      </c>
      <c r="S180" s="239">
        <v>5</v>
      </c>
      <c r="T180" s="239">
        <v>0</v>
      </c>
      <c r="U180" s="239">
        <v>2</v>
      </c>
      <c r="V180" s="239">
        <v>1</v>
      </c>
      <c r="W180" s="239">
        <v>10</v>
      </c>
      <c r="Y180" s="239">
        <v>1</v>
      </c>
      <c r="Z180" s="239">
        <v>3</v>
      </c>
      <c r="AB180" s="239">
        <v>2</v>
      </c>
      <c r="AF180" s="239" t="s">
        <v>4289</v>
      </c>
      <c r="AG180" s="239">
        <v>7</v>
      </c>
      <c r="AH180" s="239">
        <v>0</v>
      </c>
      <c r="AI180" s="239">
        <v>99</v>
      </c>
      <c r="AJ180" s="239">
        <v>4</v>
      </c>
      <c r="AK180" s="239">
        <v>7</v>
      </c>
      <c r="AL180" s="239">
        <v>45</v>
      </c>
      <c r="AM180" s="239" t="s">
        <v>384</v>
      </c>
      <c r="AT180" s="239">
        <v>2</v>
      </c>
      <c r="AX180" s="239">
        <v>2</v>
      </c>
      <c r="AY180" s="239">
        <v>4</v>
      </c>
      <c r="AZ180" s="239">
        <v>2</v>
      </c>
      <c r="BA180" s="239">
        <v>7</v>
      </c>
      <c r="BB180" s="239">
        <v>38</v>
      </c>
      <c r="BC180" s="239" t="s">
        <v>384</v>
      </c>
      <c r="BJ180" s="239">
        <v>2</v>
      </c>
      <c r="CT180" s="239">
        <v>437143</v>
      </c>
      <c r="CU180" s="239">
        <v>4965490</v>
      </c>
      <c r="CV180" s="239">
        <v>44.840048899999999</v>
      </c>
      <c r="CW180" s="239">
        <v>-93.795308599999998</v>
      </c>
      <c r="CX180" s="239" t="s">
        <v>379</v>
      </c>
    </row>
    <row r="181" spans="1:103" hidden="1" x14ac:dyDescent="0.25">
      <c r="A181" s="239">
        <v>11024020</v>
      </c>
      <c r="B181" s="239">
        <v>3</v>
      </c>
      <c r="C181" s="239">
        <v>5</v>
      </c>
      <c r="D181" s="239">
        <v>31.856999999999999</v>
      </c>
      <c r="E181" s="239">
        <v>10</v>
      </c>
      <c r="F181" s="239" t="s">
        <v>1155</v>
      </c>
      <c r="H181" s="239" t="s">
        <v>374</v>
      </c>
      <c r="I181" s="239">
        <v>25</v>
      </c>
      <c r="K181" s="239">
        <v>15039545</v>
      </c>
      <c r="L181" s="239">
        <v>153470028</v>
      </c>
      <c r="M181" s="239">
        <v>12</v>
      </c>
      <c r="N181" s="239">
        <v>8</v>
      </c>
      <c r="O181" s="239">
        <v>2015</v>
      </c>
      <c r="P181" s="239" t="s">
        <v>391</v>
      </c>
      <c r="Q181" s="239">
        <v>17</v>
      </c>
      <c r="R181" s="239" t="s">
        <v>376</v>
      </c>
      <c r="S181" s="239">
        <v>4</v>
      </c>
      <c r="T181" s="239">
        <v>0</v>
      </c>
      <c r="U181" s="239">
        <v>3</v>
      </c>
      <c r="V181" s="239">
        <v>1</v>
      </c>
      <c r="W181" s="239">
        <v>10</v>
      </c>
      <c r="X181" s="239">
        <v>4</v>
      </c>
      <c r="Y181" s="239">
        <v>4</v>
      </c>
      <c r="Z181" s="239">
        <v>2</v>
      </c>
      <c r="AB181" s="239">
        <v>2</v>
      </c>
      <c r="AC181" s="239">
        <v>98</v>
      </c>
      <c r="AD181" s="239">
        <v>5</v>
      </c>
      <c r="AE181" s="239" t="s">
        <v>4622</v>
      </c>
      <c r="AF181" s="239" t="s">
        <v>4289</v>
      </c>
      <c r="AG181" s="239">
        <v>7</v>
      </c>
      <c r="AH181" s="239">
        <v>2</v>
      </c>
      <c r="AI181" s="239">
        <v>2</v>
      </c>
      <c r="AJ181" s="239">
        <v>4</v>
      </c>
      <c r="AK181" s="239">
        <v>8</v>
      </c>
      <c r="AL181" s="239">
        <v>36</v>
      </c>
      <c r="AM181" s="239" t="s">
        <v>384</v>
      </c>
      <c r="AN181" s="239">
        <v>5</v>
      </c>
      <c r="AO181" s="239">
        <v>1</v>
      </c>
      <c r="AS181" s="239">
        <v>3</v>
      </c>
      <c r="AT181" s="239">
        <v>20</v>
      </c>
      <c r="AU181" s="239">
        <v>50</v>
      </c>
      <c r="AV181" s="239">
        <v>11</v>
      </c>
      <c r="AW181" s="239">
        <v>21</v>
      </c>
      <c r="AX181" s="239">
        <v>2</v>
      </c>
      <c r="AY181" s="239">
        <v>2</v>
      </c>
      <c r="AZ181" s="239">
        <v>4</v>
      </c>
      <c r="BA181" s="239">
        <v>8</v>
      </c>
      <c r="BB181" s="239">
        <v>64</v>
      </c>
      <c r="BC181" s="239" t="s">
        <v>384</v>
      </c>
      <c r="BD181" s="239">
        <v>5</v>
      </c>
      <c r="BE181" s="239">
        <v>1</v>
      </c>
      <c r="BI181" s="239">
        <v>3</v>
      </c>
      <c r="BJ181" s="239">
        <v>20</v>
      </c>
      <c r="BK181" s="239">
        <v>50</v>
      </c>
      <c r="BL181" s="239">
        <v>11</v>
      </c>
      <c r="BM181" s="239">
        <v>21</v>
      </c>
      <c r="BN181" s="239">
        <v>2</v>
      </c>
      <c r="BO181" s="239">
        <v>2</v>
      </c>
      <c r="BP181" s="239">
        <v>4</v>
      </c>
      <c r="BQ181" s="239">
        <v>21</v>
      </c>
      <c r="BR181" s="239">
        <v>37</v>
      </c>
      <c r="BS181" s="239" t="s">
        <v>374</v>
      </c>
      <c r="BT181" s="239">
        <v>5</v>
      </c>
      <c r="BU181" s="239">
        <v>15</v>
      </c>
      <c r="BY181" s="239">
        <v>3</v>
      </c>
      <c r="BZ181" s="239">
        <v>20</v>
      </c>
      <c r="CA181" s="239">
        <v>50</v>
      </c>
      <c r="CB181" s="239">
        <v>11</v>
      </c>
      <c r="CC181" s="239">
        <v>21</v>
      </c>
      <c r="CT181" s="239">
        <v>437145</v>
      </c>
      <c r="CU181" s="239">
        <v>4965490</v>
      </c>
      <c r="CV181" s="239">
        <v>44.840055499999998</v>
      </c>
      <c r="CW181" s="239">
        <v>-93.795291800000001</v>
      </c>
      <c r="CX181" s="239" t="s">
        <v>379</v>
      </c>
      <c r="CY181" s="239" t="s">
        <v>4635</v>
      </c>
    </row>
    <row r="182" spans="1:103" x14ac:dyDescent="0.25">
      <c r="A182" s="239">
        <v>657267</v>
      </c>
      <c r="B182" s="239">
        <v>3</v>
      </c>
      <c r="C182" s="239">
        <v>5</v>
      </c>
      <c r="D182" s="239">
        <v>31.863</v>
      </c>
      <c r="E182" s="239">
        <v>10</v>
      </c>
      <c r="F182" s="239" t="s">
        <v>1155</v>
      </c>
      <c r="H182" s="239" t="s">
        <v>374</v>
      </c>
      <c r="I182" s="239">
        <v>25</v>
      </c>
      <c r="K182" s="239">
        <v>18034738</v>
      </c>
      <c r="M182" s="239">
        <v>11</v>
      </c>
      <c r="N182" s="239">
        <v>6</v>
      </c>
      <c r="O182" s="239">
        <v>2018</v>
      </c>
      <c r="P182" s="239" t="s">
        <v>391</v>
      </c>
      <c r="Q182" s="239">
        <v>10</v>
      </c>
      <c r="R182" s="239" t="s">
        <v>376</v>
      </c>
      <c r="S182" s="239">
        <v>5</v>
      </c>
      <c r="T182" s="239">
        <v>0</v>
      </c>
      <c r="U182" s="239">
        <v>2</v>
      </c>
      <c r="V182" s="239">
        <v>10</v>
      </c>
      <c r="W182" s="239">
        <v>10</v>
      </c>
      <c r="X182" s="239">
        <v>3</v>
      </c>
      <c r="Y182" s="239">
        <v>1</v>
      </c>
      <c r="Z182" s="239">
        <v>2</v>
      </c>
      <c r="AB182" s="239">
        <v>2</v>
      </c>
      <c r="AC182" s="239">
        <v>98</v>
      </c>
      <c r="AD182" s="239" t="s">
        <v>2821</v>
      </c>
      <c r="AF182" s="239" t="s">
        <v>4519</v>
      </c>
      <c r="AG182" s="239">
        <v>5</v>
      </c>
      <c r="AH182" s="239">
        <v>2</v>
      </c>
      <c r="AI182" s="239">
        <v>2</v>
      </c>
      <c r="AJ182" s="239">
        <v>4</v>
      </c>
      <c r="AK182" s="239">
        <v>23</v>
      </c>
      <c r="AL182" s="239">
        <v>89</v>
      </c>
      <c r="AM182" s="239" t="s">
        <v>384</v>
      </c>
      <c r="AN182" s="239">
        <v>5</v>
      </c>
      <c r="AO182" s="239">
        <v>2</v>
      </c>
      <c r="AS182" s="239">
        <v>14</v>
      </c>
      <c r="AT182" s="239">
        <v>20</v>
      </c>
      <c r="AU182" s="239">
        <v>30</v>
      </c>
      <c r="AV182" s="239">
        <v>11</v>
      </c>
      <c r="AW182" s="239">
        <v>21</v>
      </c>
      <c r="AX182" s="239">
        <v>2</v>
      </c>
      <c r="AY182" s="239">
        <v>4</v>
      </c>
      <c r="AZ182" s="239">
        <v>4</v>
      </c>
      <c r="BA182" s="239">
        <v>21</v>
      </c>
      <c r="BB182" s="239">
        <v>59</v>
      </c>
      <c r="BC182" s="239" t="s">
        <v>384</v>
      </c>
      <c r="BD182" s="239">
        <v>5</v>
      </c>
      <c r="BE182" s="239">
        <v>1</v>
      </c>
      <c r="BI182" s="239">
        <v>14</v>
      </c>
      <c r="BJ182" s="239">
        <v>20</v>
      </c>
      <c r="BK182" s="239">
        <v>50</v>
      </c>
      <c r="BL182" s="239">
        <v>11</v>
      </c>
      <c r="BM182" s="239">
        <v>21</v>
      </c>
      <c r="CT182" s="239">
        <v>437146.08754881</v>
      </c>
      <c r="CU182" s="239">
        <v>4965513.9067985602</v>
      </c>
      <c r="CV182" s="239">
        <v>44.840266739999997</v>
      </c>
      <c r="CW182" s="239">
        <v>-93.795276920000006</v>
      </c>
      <c r="CX182" s="239" t="s">
        <v>379</v>
      </c>
      <c r="CY182" s="239" t="s">
        <v>4636</v>
      </c>
    </row>
    <row r="183" spans="1:103" x14ac:dyDescent="0.25">
      <c r="A183" s="239">
        <v>567723</v>
      </c>
      <c r="B183" s="239">
        <v>3</v>
      </c>
      <c r="C183" s="239">
        <v>5</v>
      </c>
      <c r="D183" s="239">
        <v>31.867000000000001</v>
      </c>
      <c r="E183" s="239">
        <v>10</v>
      </c>
      <c r="F183" s="239" t="s">
        <v>1155</v>
      </c>
      <c r="H183" s="239" t="s">
        <v>374</v>
      </c>
      <c r="I183" s="239">
        <v>25</v>
      </c>
      <c r="K183" s="239">
        <v>18005265</v>
      </c>
      <c r="M183" s="239">
        <v>2</v>
      </c>
      <c r="N183" s="239">
        <v>20</v>
      </c>
      <c r="O183" s="239">
        <v>2018</v>
      </c>
      <c r="P183" s="239" t="s">
        <v>391</v>
      </c>
      <c r="Q183" s="239">
        <v>19</v>
      </c>
      <c r="R183" s="239" t="s">
        <v>376</v>
      </c>
      <c r="S183" s="239">
        <v>5</v>
      </c>
      <c r="T183" s="239">
        <v>0</v>
      </c>
      <c r="U183" s="239">
        <v>2</v>
      </c>
      <c r="V183" s="239">
        <v>12</v>
      </c>
      <c r="W183" s="239">
        <v>10</v>
      </c>
      <c r="X183" s="239">
        <v>3</v>
      </c>
      <c r="Y183" s="239">
        <v>4</v>
      </c>
      <c r="Z183" s="239">
        <v>1</v>
      </c>
      <c r="AB183" s="239">
        <v>1</v>
      </c>
      <c r="AC183" s="239">
        <v>98</v>
      </c>
      <c r="AD183" s="239" t="s">
        <v>2821</v>
      </c>
      <c r="AE183" s="239" t="s">
        <v>4637</v>
      </c>
      <c r="AF183" s="239" t="s">
        <v>4519</v>
      </c>
      <c r="AG183" s="239">
        <v>7</v>
      </c>
      <c r="AH183" s="239">
        <v>2</v>
      </c>
      <c r="AI183" s="239">
        <v>2</v>
      </c>
      <c r="AJ183" s="239">
        <v>4</v>
      </c>
      <c r="AK183" s="239">
        <v>21</v>
      </c>
      <c r="AL183" s="239">
        <v>81</v>
      </c>
      <c r="AM183" s="239" t="s">
        <v>384</v>
      </c>
      <c r="AN183" s="239">
        <v>5</v>
      </c>
      <c r="AO183" s="239">
        <v>74</v>
      </c>
      <c r="AP183" s="239">
        <v>1</v>
      </c>
      <c r="AS183" s="239">
        <v>14</v>
      </c>
      <c r="AT183" s="239">
        <v>20</v>
      </c>
      <c r="AU183" s="239">
        <v>40</v>
      </c>
      <c r="AV183" s="239">
        <v>11</v>
      </c>
      <c r="AW183" s="239">
        <v>21</v>
      </c>
      <c r="AX183" s="239">
        <v>2</v>
      </c>
      <c r="AY183" s="239">
        <v>2</v>
      </c>
      <c r="AZ183" s="239">
        <v>4</v>
      </c>
      <c r="BA183" s="239">
        <v>21</v>
      </c>
      <c r="BB183" s="239">
        <v>42</v>
      </c>
      <c r="BC183" s="239" t="s">
        <v>374</v>
      </c>
      <c r="BD183" s="239">
        <v>5</v>
      </c>
      <c r="BE183" s="239">
        <v>1</v>
      </c>
      <c r="BI183" s="239">
        <v>14</v>
      </c>
      <c r="BJ183" s="239">
        <v>20</v>
      </c>
      <c r="BK183" s="239">
        <v>40</v>
      </c>
      <c r="BL183" s="239">
        <v>11</v>
      </c>
      <c r="BM183" s="239">
        <v>21</v>
      </c>
      <c r="CT183" s="239">
        <v>437152.96672923502</v>
      </c>
      <c r="CU183" s="239">
        <v>4965514.7005501399</v>
      </c>
      <c r="CV183" s="239">
        <v>44.840274489999999</v>
      </c>
      <c r="CW183" s="239">
        <v>-93.795189989999997</v>
      </c>
      <c r="CX183" s="239" t="s">
        <v>379</v>
      </c>
      <c r="CY183" s="239" t="s">
        <v>4638</v>
      </c>
    </row>
    <row r="184" spans="1:103" x14ac:dyDescent="0.25">
      <c r="A184" s="239">
        <v>803771</v>
      </c>
      <c r="B184" s="239">
        <v>3</v>
      </c>
      <c r="C184" s="239">
        <v>5</v>
      </c>
      <c r="D184" s="239">
        <v>31.869</v>
      </c>
      <c r="E184" s="239">
        <v>10</v>
      </c>
      <c r="G184" s="239" t="s">
        <v>1155</v>
      </c>
      <c r="H184" s="239" t="s">
        <v>374</v>
      </c>
      <c r="I184" s="239">
        <v>25</v>
      </c>
      <c r="K184" s="239">
        <v>20007345</v>
      </c>
      <c r="L184" s="239">
        <v>200730017</v>
      </c>
      <c r="M184" s="239">
        <v>3</v>
      </c>
      <c r="N184" s="239">
        <v>13</v>
      </c>
      <c r="O184" s="239">
        <v>2020</v>
      </c>
      <c r="P184" s="239" t="s">
        <v>383</v>
      </c>
      <c r="Q184" s="239">
        <v>9</v>
      </c>
      <c r="R184" s="239" t="s">
        <v>376</v>
      </c>
      <c r="S184" s="239">
        <v>5</v>
      </c>
      <c r="T184" s="239">
        <v>0</v>
      </c>
      <c r="U184" s="239">
        <v>2</v>
      </c>
      <c r="V184" s="239">
        <v>10</v>
      </c>
      <c r="W184" s="239">
        <v>10</v>
      </c>
      <c r="X184" s="239">
        <v>10</v>
      </c>
      <c r="Y184" s="239">
        <v>1</v>
      </c>
      <c r="Z184" s="239">
        <v>1</v>
      </c>
      <c r="AB184" s="239">
        <v>1</v>
      </c>
      <c r="AC184" s="239">
        <v>98</v>
      </c>
      <c r="AD184" s="239" t="s">
        <v>4424</v>
      </c>
      <c r="AF184" s="239" t="s">
        <v>4519</v>
      </c>
      <c r="AG184" s="239">
        <v>5</v>
      </c>
      <c r="AH184" s="239">
        <v>2</v>
      </c>
      <c r="AI184" s="239">
        <v>2</v>
      </c>
      <c r="AJ184" s="239">
        <v>4</v>
      </c>
      <c r="AK184" s="239">
        <v>21</v>
      </c>
      <c r="AL184" s="239">
        <v>29</v>
      </c>
      <c r="AM184" s="239" t="s">
        <v>374</v>
      </c>
      <c r="AN184" s="239">
        <v>5</v>
      </c>
      <c r="AO184" s="239">
        <v>1</v>
      </c>
      <c r="AS184" s="239">
        <v>14</v>
      </c>
      <c r="AT184" s="239">
        <v>20</v>
      </c>
      <c r="AU184" s="239">
        <v>40</v>
      </c>
      <c r="AV184" s="239">
        <v>11</v>
      </c>
      <c r="AW184" s="239">
        <v>21</v>
      </c>
      <c r="AX184" s="239">
        <v>2</v>
      </c>
      <c r="AY184" s="239">
        <v>2</v>
      </c>
      <c r="AZ184" s="239">
        <v>4</v>
      </c>
      <c r="BA184" s="239">
        <v>25</v>
      </c>
      <c r="BB184" s="239">
        <v>62</v>
      </c>
      <c r="BC184" s="239" t="s">
        <v>374</v>
      </c>
      <c r="BD184" s="239">
        <v>5</v>
      </c>
      <c r="BE184" s="239">
        <v>1</v>
      </c>
      <c r="BI184" s="239">
        <v>14</v>
      </c>
      <c r="BJ184" s="239">
        <v>20</v>
      </c>
      <c r="BK184" s="239">
        <v>40</v>
      </c>
      <c r="BL184" s="239">
        <v>11</v>
      </c>
      <c r="BM184" s="239">
        <v>21</v>
      </c>
      <c r="CT184" s="239">
        <v>437140.91240074101</v>
      </c>
      <c r="CU184" s="239">
        <v>4965509.5837054299</v>
      </c>
      <c r="CV184" s="239">
        <v>44.840227370000001</v>
      </c>
      <c r="CW184" s="239">
        <v>-93.795341859999994</v>
      </c>
      <c r="CX184" s="239" t="s">
        <v>379</v>
      </c>
      <c r="CY184" s="239" t="s">
        <v>4639</v>
      </c>
    </row>
    <row r="185" spans="1:103" x14ac:dyDescent="0.25">
      <c r="A185" s="239">
        <v>840232</v>
      </c>
      <c r="B185" s="239">
        <v>3</v>
      </c>
      <c r="C185" s="239">
        <v>5</v>
      </c>
      <c r="D185" s="239">
        <v>31.872</v>
      </c>
      <c r="E185" s="239">
        <v>10</v>
      </c>
      <c r="G185" s="239" t="s">
        <v>1155</v>
      </c>
      <c r="H185" s="239" t="s">
        <v>374</v>
      </c>
      <c r="I185" s="239">
        <v>25</v>
      </c>
      <c r="K185" s="239">
        <v>20026947</v>
      </c>
      <c r="L185" s="239">
        <v>202540182</v>
      </c>
      <c r="M185" s="239">
        <v>9</v>
      </c>
      <c r="N185" s="239">
        <v>10</v>
      </c>
      <c r="O185" s="239">
        <v>2020</v>
      </c>
      <c r="P185" s="239" t="s">
        <v>416</v>
      </c>
      <c r="Q185" s="239">
        <v>16</v>
      </c>
      <c r="S185" s="239">
        <v>5</v>
      </c>
      <c r="T185" s="239">
        <v>0</v>
      </c>
      <c r="U185" s="239">
        <v>2</v>
      </c>
      <c r="V185" s="239">
        <v>10</v>
      </c>
      <c r="W185" s="239">
        <v>10</v>
      </c>
      <c r="X185" s="239">
        <v>10</v>
      </c>
      <c r="Y185" s="239">
        <v>1</v>
      </c>
      <c r="Z185" s="239">
        <v>1</v>
      </c>
      <c r="AB185" s="239">
        <v>1</v>
      </c>
      <c r="AC185" s="239">
        <v>98</v>
      </c>
      <c r="AD185" s="239" t="s">
        <v>4424</v>
      </c>
      <c r="AF185" s="239" t="s">
        <v>4519</v>
      </c>
      <c r="AG185" s="239">
        <v>5</v>
      </c>
      <c r="AH185" s="239">
        <v>2</v>
      </c>
      <c r="AI185" s="239">
        <v>2</v>
      </c>
      <c r="AJ185" s="239">
        <v>4</v>
      </c>
      <c r="AK185" s="239">
        <v>24</v>
      </c>
      <c r="AL185" s="239">
        <v>53</v>
      </c>
      <c r="AM185" s="239" t="s">
        <v>384</v>
      </c>
      <c r="AN185" s="239">
        <v>5</v>
      </c>
      <c r="AO185" s="239">
        <v>1</v>
      </c>
      <c r="AS185" s="239">
        <v>12</v>
      </c>
      <c r="AT185" s="239">
        <v>20</v>
      </c>
      <c r="AU185" s="239">
        <v>40</v>
      </c>
      <c r="AV185" s="239">
        <v>11</v>
      </c>
      <c r="AW185" s="239">
        <v>21</v>
      </c>
      <c r="AX185" s="239">
        <v>2</v>
      </c>
      <c r="AY185" s="239">
        <v>2</v>
      </c>
      <c r="AZ185" s="239">
        <v>4</v>
      </c>
      <c r="BA185" s="239">
        <v>23</v>
      </c>
      <c r="BB185" s="239">
        <v>74</v>
      </c>
      <c r="BC185" s="239" t="s">
        <v>384</v>
      </c>
      <c r="BD185" s="239">
        <v>5</v>
      </c>
      <c r="BE185" s="239">
        <v>1</v>
      </c>
      <c r="BI185" s="239">
        <v>12</v>
      </c>
      <c r="BJ185" s="239">
        <v>20</v>
      </c>
      <c r="BK185" s="239">
        <v>40</v>
      </c>
      <c r="BL185" s="239">
        <v>11</v>
      </c>
      <c r="BM185" s="239">
        <v>21</v>
      </c>
      <c r="CT185" s="239">
        <v>437145.539371908</v>
      </c>
      <c r="CU185" s="239">
        <v>4965509.9457863197</v>
      </c>
      <c r="CV185" s="239">
        <v>44.840231039999999</v>
      </c>
      <c r="CW185" s="239">
        <v>-93.795283370000007</v>
      </c>
      <c r="CX185" s="239" t="s">
        <v>379</v>
      </c>
      <c r="CY185" s="239" t="s">
        <v>4640</v>
      </c>
    </row>
    <row r="186" spans="1:103" x14ac:dyDescent="0.25">
      <c r="A186" s="239">
        <v>720643</v>
      </c>
      <c r="B186" s="239">
        <v>3</v>
      </c>
      <c r="C186" s="239">
        <v>5</v>
      </c>
      <c r="D186" s="239">
        <v>31.873000000000001</v>
      </c>
      <c r="E186" s="239">
        <v>10</v>
      </c>
      <c r="G186" s="239" t="s">
        <v>1155</v>
      </c>
      <c r="H186" s="239" t="s">
        <v>374</v>
      </c>
      <c r="I186" s="239">
        <v>25</v>
      </c>
      <c r="K186" s="239">
        <v>19013780</v>
      </c>
      <c r="M186" s="239">
        <v>5</v>
      </c>
      <c r="N186" s="239">
        <v>18</v>
      </c>
      <c r="O186" s="239">
        <v>2019</v>
      </c>
      <c r="P186" s="239" t="s">
        <v>386</v>
      </c>
      <c r="Q186" s="239">
        <v>1</v>
      </c>
      <c r="R186" s="239" t="s">
        <v>376</v>
      </c>
      <c r="S186" s="239">
        <v>5</v>
      </c>
      <c r="T186" s="239">
        <v>0</v>
      </c>
      <c r="U186" s="239">
        <v>1</v>
      </c>
      <c r="W186" s="239">
        <v>47</v>
      </c>
      <c r="X186" s="239">
        <v>3</v>
      </c>
      <c r="Y186" s="239">
        <v>4</v>
      </c>
      <c r="Z186" s="239">
        <v>3</v>
      </c>
      <c r="AB186" s="239">
        <v>2</v>
      </c>
      <c r="AC186" s="239">
        <v>98</v>
      </c>
      <c r="AD186" s="239" t="s">
        <v>4424</v>
      </c>
      <c r="AF186" s="239" t="s">
        <v>4519</v>
      </c>
      <c r="AG186" s="239">
        <v>3</v>
      </c>
      <c r="AH186" s="239">
        <v>1</v>
      </c>
      <c r="AI186" s="239">
        <v>2</v>
      </c>
      <c r="AJ186" s="239">
        <v>4</v>
      </c>
      <c r="AK186" s="239">
        <v>21</v>
      </c>
      <c r="AS186" s="239">
        <v>15</v>
      </c>
      <c r="AT186" s="239">
        <v>20</v>
      </c>
      <c r="AU186" s="239">
        <v>40</v>
      </c>
      <c r="AV186" s="239">
        <v>11</v>
      </c>
      <c r="AW186" s="239">
        <v>21</v>
      </c>
      <c r="CT186" s="239">
        <v>437146.73324571602</v>
      </c>
      <c r="CU186" s="239">
        <v>4965513.2871527998</v>
      </c>
      <c r="CV186" s="239">
        <v>44.840261220000002</v>
      </c>
      <c r="CW186" s="239">
        <v>-93.795268680000007</v>
      </c>
      <c r="CX186" s="239" t="s">
        <v>379</v>
      </c>
      <c r="CY186" s="239" t="s">
        <v>4641</v>
      </c>
    </row>
    <row r="187" spans="1:103" hidden="1" x14ac:dyDescent="0.25">
      <c r="A187" s="239">
        <v>784161</v>
      </c>
      <c r="B187" s="239">
        <v>3</v>
      </c>
      <c r="C187" s="239">
        <v>5</v>
      </c>
      <c r="D187" s="239">
        <v>31.873999999999999</v>
      </c>
      <c r="E187" s="239">
        <v>10</v>
      </c>
      <c r="G187" s="239" t="s">
        <v>1155</v>
      </c>
      <c r="H187" s="239" t="s">
        <v>374</v>
      </c>
      <c r="I187" s="239">
        <v>25</v>
      </c>
      <c r="K187" s="239">
        <v>20002556</v>
      </c>
      <c r="L187" s="239">
        <v>200270200</v>
      </c>
      <c r="M187" s="239">
        <v>1</v>
      </c>
      <c r="N187" s="239">
        <v>27</v>
      </c>
      <c r="O187" s="239">
        <v>2020</v>
      </c>
      <c r="P187" s="239" t="s">
        <v>381</v>
      </c>
      <c r="Q187" s="239">
        <v>13</v>
      </c>
      <c r="R187" s="239" t="s">
        <v>393</v>
      </c>
      <c r="S187" s="239">
        <v>3</v>
      </c>
      <c r="T187" s="239">
        <v>0</v>
      </c>
      <c r="U187" s="239">
        <v>2</v>
      </c>
      <c r="V187" s="239">
        <v>12</v>
      </c>
      <c r="W187" s="239">
        <v>10</v>
      </c>
      <c r="X187" s="239">
        <v>3</v>
      </c>
      <c r="Y187" s="239">
        <v>1</v>
      </c>
      <c r="Z187" s="239">
        <v>1</v>
      </c>
      <c r="AB187" s="239">
        <v>1</v>
      </c>
      <c r="AC187" s="239">
        <v>98</v>
      </c>
      <c r="AD187" s="239" t="s">
        <v>4424</v>
      </c>
      <c r="AE187" s="239" t="s">
        <v>4615</v>
      </c>
      <c r="AF187" s="239" t="s">
        <v>4289</v>
      </c>
      <c r="AG187" s="239">
        <v>7</v>
      </c>
      <c r="AH187" s="239">
        <v>2</v>
      </c>
      <c r="AI187" s="239">
        <v>2</v>
      </c>
      <c r="AJ187" s="239">
        <v>2</v>
      </c>
      <c r="AK187" s="239">
        <v>24</v>
      </c>
      <c r="AL187" s="239">
        <v>81</v>
      </c>
      <c r="AM187" s="239" t="s">
        <v>374</v>
      </c>
      <c r="AN187" s="239">
        <v>5</v>
      </c>
      <c r="AO187" s="239">
        <v>2</v>
      </c>
      <c r="AS187" s="239">
        <v>12</v>
      </c>
      <c r="AT187" s="239">
        <v>20</v>
      </c>
      <c r="AU187" s="239">
        <v>30</v>
      </c>
      <c r="AV187" s="239">
        <v>11</v>
      </c>
      <c r="AW187" s="239">
        <v>21</v>
      </c>
      <c r="AX187" s="239">
        <v>2</v>
      </c>
      <c r="AY187" s="239">
        <v>4</v>
      </c>
      <c r="AZ187" s="239">
        <v>3</v>
      </c>
      <c r="BA187" s="239">
        <v>21</v>
      </c>
      <c r="BB187" s="239">
        <v>70</v>
      </c>
      <c r="BC187" s="239" t="s">
        <v>384</v>
      </c>
      <c r="BD187" s="239">
        <v>5</v>
      </c>
      <c r="BE187" s="239">
        <v>1</v>
      </c>
      <c r="BI187" s="239">
        <v>15</v>
      </c>
      <c r="BJ187" s="239">
        <v>20</v>
      </c>
      <c r="BK187" s="239">
        <v>50</v>
      </c>
      <c r="BL187" s="239">
        <v>11</v>
      </c>
      <c r="BM187" s="239">
        <v>21</v>
      </c>
      <c r="CT187" s="239">
        <v>437157.863317348</v>
      </c>
      <c r="CU187" s="239">
        <v>4965503.65353656</v>
      </c>
      <c r="CV187" s="239">
        <v>44.840175479999999</v>
      </c>
      <c r="CW187" s="239">
        <v>-93.795126670000002</v>
      </c>
      <c r="CX187" s="239" t="s">
        <v>379</v>
      </c>
      <c r="CY187" s="239" t="s">
        <v>4642</v>
      </c>
    </row>
    <row r="188" spans="1:103" hidden="1" x14ac:dyDescent="0.25">
      <c r="A188" s="239">
        <v>666371</v>
      </c>
      <c r="B188" s="239">
        <v>3</v>
      </c>
      <c r="C188" s="239">
        <v>5</v>
      </c>
      <c r="D188" s="239">
        <v>31.875</v>
      </c>
      <c r="E188" s="239">
        <v>10</v>
      </c>
      <c r="G188" s="239" t="s">
        <v>1155</v>
      </c>
      <c r="H188" s="239" t="s">
        <v>374</v>
      </c>
      <c r="I188" s="239">
        <v>25</v>
      </c>
      <c r="K188" s="239">
        <v>18037883</v>
      </c>
      <c r="M188" s="239">
        <v>12</v>
      </c>
      <c r="N188" s="239">
        <v>7</v>
      </c>
      <c r="O188" s="239">
        <v>2018</v>
      </c>
      <c r="P188" s="239" t="s">
        <v>383</v>
      </c>
      <c r="Q188" s="239">
        <v>11</v>
      </c>
      <c r="R188" s="239" t="s">
        <v>393</v>
      </c>
      <c r="S188" s="239">
        <v>3</v>
      </c>
      <c r="T188" s="239">
        <v>0</v>
      </c>
      <c r="U188" s="239">
        <v>2</v>
      </c>
      <c r="V188" s="239">
        <v>5</v>
      </c>
      <c r="W188" s="239">
        <v>10</v>
      </c>
      <c r="X188" s="239">
        <v>3</v>
      </c>
      <c r="Y188" s="239">
        <v>1</v>
      </c>
      <c r="Z188" s="239">
        <v>1</v>
      </c>
      <c r="AB188" s="239">
        <v>1</v>
      </c>
      <c r="AC188" s="239">
        <v>98</v>
      </c>
      <c r="AD188" s="239" t="s">
        <v>4424</v>
      </c>
      <c r="AF188" s="239" t="s">
        <v>4289</v>
      </c>
      <c r="AG188" s="239">
        <v>9</v>
      </c>
      <c r="AH188" s="239">
        <v>2</v>
      </c>
      <c r="AI188" s="239">
        <v>2</v>
      </c>
      <c r="AJ188" s="239">
        <v>4</v>
      </c>
      <c r="AK188" s="239">
        <v>24</v>
      </c>
      <c r="AL188" s="239">
        <v>28</v>
      </c>
      <c r="AM188" s="239" t="s">
        <v>374</v>
      </c>
      <c r="AN188" s="239">
        <v>5</v>
      </c>
      <c r="AO188" s="239">
        <v>65</v>
      </c>
      <c r="AS188" s="239">
        <v>15</v>
      </c>
      <c r="AT188" s="239">
        <v>20</v>
      </c>
      <c r="AU188" s="239">
        <v>40</v>
      </c>
      <c r="AV188" s="239">
        <v>11</v>
      </c>
      <c r="AW188" s="239">
        <v>21</v>
      </c>
      <c r="AX188" s="239">
        <v>2</v>
      </c>
      <c r="AY188" s="239">
        <v>2</v>
      </c>
      <c r="AZ188" s="239">
        <v>3</v>
      </c>
      <c r="BA188" s="239">
        <v>21</v>
      </c>
      <c r="BB188" s="239">
        <v>25</v>
      </c>
      <c r="BC188" s="239" t="s">
        <v>384</v>
      </c>
      <c r="BD188" s="239">
        <v>5</v>
      </c>
      <c r="BE188" s="239">
        <v>1</v>
      </c>
      <c r="BI188" s="239">
        <v>15</v>
      </c>
      <c r="BJ188" s="239">
        <v>20</v>
      </c>
      <c r="BK188" s="239">
        <v>50</v>
      </c>
      <c r="BL188" s="239">
        <v>11</v>
      </c>
      <c r="BM188" s="239">
        <v>21</v>
      </c>
      <c r="CT188" s="239">
        <v>437160.85323274898</v>
      </c>
      <c r="CU188" s="239">
        <v>4965499.9503336996</v>
      </c>
      <c r="CV188" s="239">
        <v>44.840142409999999</v>
      </c>
      <c r="CW188" s="239">
        <v>-93.795088390000004</v>
      </c>
      <c r="CX188" s="239" t="s">
        <v>379</v>
      </c>
      <c r="CY188" s="239" t="s">
        <v>4643</v>
      </c>
    </row>
    <row r="189" spans="1:103" x14ac:dyDescent="0.25">
      <c r="A189" s="239">
        <v>810959</v>
      </c>
      <c r="B189" s="239">
        <v>3</v>
      </c>
      <c r="C189" s="239">
        <v>5</v>
      </c>
      <c r="D189" s="239">
        <v>31.875</v>
      </c>
      <c r="E189" s="239">
        <v>10</v>
      </c>
      <c r="G189" s="239" t="s">
        <v>1155</v>
      </c>
      <c r="H189" s="239" t="s">
        <v>374</v>
      </c>
      <c r="I189" s="239">
        <v>25</v>
      </c>
      <c r="K189" s="239">
        <v>20013209</v>
      </c>
      <c r="L189" s="239">
        <v>201410025</v>
      </c>
      <c r="M189" s="239">
        <v>5</v>
      </c>
      <c r="N189" s="239">
        <v>20</v>
      </c>
      <c r="O189" s="239">
        <v>2020</v>
      </c>
      <c r="P189" s="239" t="s">
        <v>375</v>
      </c>
      <c r="Q189" s="239">
        <v>13</v>
      </c>
      <c r="R189" s="239" t="s">
        <v>376</v>
      </c>
      <c r="S189" s="239">
        <v>5</v>
      </c>
      <c r="T189" s="239">
        <v>0</v>
      </c>
      <c r="U189" s="239">
        <v>2</v>
      </c>
      <c r="V189" s="239">
        <v>11</v>
      </c>
      <c r="W189" s="239">
        <v>10</v>
      </c>
      <c r="X189" s="239">
        <v>3</v>
      </c>
      <c r="Y189" s="239">
        <v>1</v>
      </c>
      <c r="Z189" s="239">
        <v>1</v>
      </c>
      <c r="AB189" s="239">
        <v>1</v>
      </c>
      <c r="AC189" s="239">
        <v>98</v>
      </c>
      <c r="AD189" s="239" t="s">
        <v>4424</v>
      </c>
      <c r="AF189" s="239" t="s">
        <v>4289</v>
      </c>
      <c r="AG189" s="239">
        <v>6</v>
      </c>
      <c r="AH189" s="239">
        <v>2</v>
      </c>
      <c r="AI189" s="239">
        <v>2</v>
      </c>
      <c r="AJ189" s="239">
        <v>4</v>
      </c>
      <c r="AK189" s="239">
        <v>24</v>
      </c>
      <c r="AL189" s="239">
        <v>18</v>
      </c>
      <c r="AM189" s="239" t="s">
        <v>384</v>
      </c>
      <c r="AN189" s="239">
        <v>5</v>
      </c>
      <c r="AO189" s="239">
        <v>99</v>
      </c>
      <c r="AS189" s="239">
        <v>14</v>
      </c>
      <c r="AT189" s="239">
        <v>20</v>
      </c>
      <c r="AU189" s="239">
        <v>40</v>
      </c>
      <c r="AV189" s="239">
        <v>11</v>
      </c>
      <c r="AW189" s="239">
        <v>21</v>
      </c>
      <c r="AX189" s="239">
        <v>2</v>
      </c>
      <c r="AY189" s="239">
        <v>2</v>
      </c>
      <c r="AZ189" s="239">
        <v>3</v>
      </c>
      <c r="BA189" s="239">
        <v>21</v>
      </c>
      <c r="BB189" s="239">
        <v>17</v>
      </c>
      <c r="BC189" s="239" t="s">
        <v>384</v>
      </c>
      <c r="BD189" s="239">
        <v>5</v>
      </c>
      <c r="BE189" s="239">
        <v>99</v>
      </c>
      <c r="BI189" s="239">
        <v>14</v>
      </c>
      <c r="BJ189" s="239">
        <v>20</v>
      </c>
      <c r="BK189" s="239">
        <v>40</v>
      </c>
      <c r="BL189" s="239">
        <v>11</v>
      </c>
      <c r="BM189" s="239">
        <v>21</v>
      </c>
      <c r="CT189" s="239">
        <v>437161.02077429101</v>
      </c>
      <c r="CU189" s="239">
        <v>4965502.1753572803</v>
      </c>
      <c r="CV189" s="239">
        <v>44.840162460000002</v>
      </c>
      <c r="CW189" s="239">
        <v>-93.79508654</v>
      </c>
      <c r="CX189" s="239" t="s">
        <v>379</v>
      </c>
      <c r="CY189" s="239" t="s">
        <v>4644</v>
      </c>
    </row>
    <row r="190" spans="1:103" x14ac:dyDescent="0.25">
      <c r="A190" s="239">
        <v>683037</v>
      </c>
      <c r="B190" s="239">
        <v>3</v>
      </c>
      <c r="C190" s="239">
        <v>5</v>
      </c>
      <c r="D190" s="239">
        <v>31.878</v>
      </c>
      <c r="E190" s="239">
        <v>10</v>
      </c>
      <c r="G190" s="239" t="s">
        <v>1155</v>
      </c>
      <c r="H190" s="239" t="s">
        <v>374</v>
      </c>
      <c r="I190" s="239">
        <v>25</v>
      </c>
      <c r="K190" s="239">
        <v>19003396</v>
      </c>
      <c r="M190" s="239">
        <v>2</v>
      </c>
      <c r="N190" s="239">
        <v>4</v>
      </c>
      <c r="O190" s="239">
        <v>2019</v>
      </c>
      <c r="P190" s="239" t="s">
        <v>381</v>
      </c>
      <c r="Q190" s="239">
        <v>11</v>
      </c>
      <c r="S190" s="239">
        <v>5</v>
      </c>
      <c r="T190" s="239">
        <v>0</v>
      </c>
      <c r="U190" s="239">
        <v>2</v>
      </c>
      <c r="V190" s="239">
        <v>12</v>
      </c>
      <c r="W190" s="239">
        <v>10</v>
      </c>
      <c r="X190" s="239">
        <v>3</v>
      </c>
      <c r="Y190" s="239">
        <v>1</v>
      </c>
      <c r="Z190" s="239">
        <v>1</v>
      </c>
      <c r="AB190" s="239">
        <v>5</v>
      </c>
      <c r="AC190" s="239">
        <v>98</v>
      </c>
      <c r="AD190" s="239" t="s">
        <v>4424</v>
      </c>
      <c r="AF190" s="239" t="s">
        <v>4289</v>
      </c>
      <c r="AG190" s="239">
        <v>7</v>
      </c>
      <c r="AH190" s="239">
        <v>2</v>
      </c>
      <c r="AI190" s="239">
        <v>2</v>
      </c>
      <c r="AJ190" s="239">
        <v>4</v>
      </c>
      <c r="AK190" s="239">
        <v>34</v>
      </c>
      <c r="AL190" s="239">
        <v>33</v>
      </c>
      <c r="AM190" s="239" t="s">
        <v>384</v>
      </c>
      <c r="AN190" s="239">
        <v>5</v>
      </c>
      <c r="AO190" s="239">
        <v>1</v>
      </c>
      <c r="AS190" s="239">
        <v>12</v>
      </c>
      <c r="AT190" s="239">
        <v>20</v>
      </c>
      <c r="AV190" s="239">
        <v>11</v>
      </c>
      <c r="AW190" s="239">
        <v>21</v>
      </c>
      <c r="AX190" s="239">
        <v>2</v>
      </c>
      <c r="AY190" s="239">
        <v>2</v>
      </c>
      <c r="AZ190" s="239">
        <v>4</v>
      </c>
      <c r="BA190" s="239">
        <v>21</v>
      </c>
      <c r="BB190" s="239">
        <v>56</v>
      </c>
      <c r="BC190" s="239" t="s">
        <v>374</v>
      </c>
      <c r="BD190" s="239">
        <v>5</v>
      </c>
      <c r="BE190" s="239">
        <v>1</v>
      </c>
      <c r="BI190" s="239">
        <v>12</v>
      </c>
      <c r="BJ190" s="239">
        <v>20</v>
      </c>
      <c r="BL190" s="239">
        <v>11</v>
      </c>
      <c r="BM190" s="239">
        <v>21</v>
      </c>
      <c r="CT190" s="239">
        <v>437164.55740682402</v>
      </c>
      <c r="CU190" s="239">
        <v>4965503.3899239199</v>
      </c>
      <c r="CV190" s="239">
        <v>44.840173700000001</v>
      </c>
      <c r="CW190" s="239">
        <v>-93.795041949999998</v>
      </c>
      <c r="CX190" s="239" t="s">
        <v>379</v>
      </c>
      <c r="CY190" s="239" t="s">
        <v>4645</v>
      </c>
    </row>
    <row r="191" spans="1:103" x14ac:dyDescent="0.25">
      <c r="A191" s="239">
        <v>722964</v>
      </c>
      <c r="B191" s="239">
        <v>3</v>
      </c>
      <c r="C191" s="239">
        <v>5</v>
      </c>
      <c r="D191" s="239">
        <v>31.878</v>
      </c>
      <c r="E191" s="239">
        <v>10</v>
      </c>
      <c r="G191" s="239" t="s">
        <v>1155</v>
      </c>
      <c r="H191" s="239" t="s">
        <v>374</v>
      </c>
      <c r="I191" s="239">
        <v>25</v>
      </c>
      <c r="K191" s="239">
        <v>19015041</v>
      </c>
      <c r="M191" s="239">
        <v>5</v>
      </c>
      <c r="N191" s="239">
        <v>29</v>
      </c>
      <c r="O191" s="239">
        <v>2019</v>
      </c>
      <c r="P191" s="239" t="s">
        <v>375</v>
      </c>
      <c r="Q191" s="239">
        <v>15</v>
      </c>
      <c r="R191" s="239">
        <v>98</v>
      </c>
      <c r="S191" s="239">
        <v>5</v>
      </c>
      <c r="T191" s="239">
        <v>0</v>
      </c>
      <c r="U191" s="239">
        <v>2</v>
      </c>
      <c r="V191" s="239">
        <v>11</v>
      </c>
      <c r="W191" s="239">
        <v>10</v>
      </c>
      <c r="X191" s="239">
        <v>3</v>
      </c>
      <c r="Y191" s="239">
        <v>1</v>
      </c>
      <c r="Z191" s="239">
        <v>1</v>
      </c>
      <c r="AB191" s="239">
        <v>1</v>
      </c>
      <c r="AC191" s="239">
        <v>98</v>
      </c>
      <c r="AD191" s="239" t="s">
        <v>4424</v>
      </c>
      <c r="AF191" s="239" t="s">
        <v>4289</v>
      </c>
      <c r="AG191" s="239">
        <v>6</v>
      </c>
      <c r="AH191" s="239">
        <v>2</v>
      </c>
      <c r="AI191" s="239">
        <v>4</v>
      </c>
      <c r="AJ191" s="239">
        <v>2</v>
      </c>
      <c r="AK191" s="239">
        <v>24</v>
      </c>
      <c r="AL191" s="239">
        <v>84</v>
      </c>
      <c r="AM191" s="239" t="s">
        <v>384</v>
      </c>
      <c r="AN191" s="239">
        <v>5</v>
      </c>
      <c r="AO191" s="239">
        <v>2</v>
      </c>
      <c r="AS191" s="239">
        <v>15</v>
      </c>
      <c r="AT191" s="239">
        <v>20</v>
      </c>
      <c r="AU191" s="239">
        <v>40</v>
      </c>
      <c r="AV191" s="239">
        <v>11</v>
      </c>
      <c r="AW191" s="239">
        <v>21</v>
      </c>
      <c r="AX191" s="239">
        <v>2</v>
      </c>
      <c r="AY191" s="239">
        <v>2</v>
      </c>
      <c r="AZ191" s="239">
        <v>3</v>
      </c>
      <c r="BA191" s="239">
        <v>21</v>
      </c>
      <c r="BB191" s="239">
        <v>16</v>
      </c>
      <c r="BC191" s="239" t="s">
        <v>384</v>
      </c>
      <c r="BD191" s="239">
        <v>5</v>
      </c>
      <c r="BE191" s="239">
        <v>1</v>
      </c>
      <c r="BI191" s="239">
        <v>15</v>
      </c>
      <c r="BJ191" s="239">
        <v>20</v>
      </c>
      <c r="BK191" s="239">
        <v>40</v>
      </c>
      <c r="BL191" s="239">
        <v>11</v>
      </c>
      <c r="BM191" s="239">
        <v>21</v>
      </c>
      <c r="CT191" s="239">
        <v>437162.69216294098</v>
      </c>
      <c r="CU191" s="239">
        <v>4965507.0740439203</v>
      </c>
      <c r="CV191" s="239">
        <v>44.840206700000003</v>
      </c>
      <c r="CW191" s="239">
        <v>-93.795066000000006</v>
      </c>
      <c r="CX191" s="239" t="s">
        <v>379</v>
      </c>
      <c r="CY191" s="239" t="s">
        <v>4646</v>
      </c>
    </row>
    <row r="192" spans="1:103" hidden="1" x14ac:dyDescent="0.25">
      <c r="A192" s="239">
        <v>779238</v>
      </c>
      <c r="B192" s="239">
        <v>3</v>
      </c>
      <c r="C192" s="239">
        <v>5</v>
      </c>
      <c r="D192" s="239">
        <v>31.885000000000002</v>
      </c>
      <c r="E192" s="239">
        <v>10</v>
      </c>
      <c r="F192" s="239" t="s">
        <v>1155</v>
      </c>
      <c r="H192" s="239" t="s">
        <v>374</v>
      </c>
      <c r="I192" s="239">
        <v>25</v>
      </c>
      <c r="K192" s="239">
        <v>20500443</v>
      </c>
      <c r="L192" s="239">
        <v>200130309</v>
      </c>
      <c r="M192" s="239">
        <v>1</v>
      </c>
      <c r="N192" s="239">
        <v>13</v>
      </c>
      <c r="O192" s="239">
        <v>2020</v>
      </c>
      <c r="P192" s="239" t="s">
        <v>381</v>
      </c>
      <c r="Q192" s="239">
        <v>15</v>
      </c>
      <c r="R192" s="239" t="s">
        <v>393</v>
      </c>
      <c r="S192" s="239">
        <v>3</v>
      </c>
      <c r="T192" s="239">
        <v>0</v>
      </c>
      <c r="U192" s="239">
        <v>2</v>
      </c>
      <c r="V192" s="239">
        <v>13</v>
      </c>
      <c r="W192" s="239">
        <v>10</v>
      </c>
      <c r="X192" s="239">
        <v>3</v>
      </c>
      <c r="Y192" s="239">
        <v>1</v>
      </c>
      <c r="Z192" s="239">
        <v>2</v>
      </c>
      <c r="AB192" s="239">
        <v>1</v>
      </c>
      <c r="AC192" s="239">
        <v>98</v>
      </c>
      <c r="AD192" s="239" t="s">
        <v>4424</v>
      </c>
      <c r="AF192" s="239" t="s">
        <v>4519</v>
      </c>
      <c r="AG192" s="239">
        <v>8</v>
      </c>
      <c r="AH192" s="239">
        <v>2</v>
      </c>
      <c r="AI192" s="239">
        <v>3</v>
      </c>
      <c r="AJ192" s="239">
        <v>3</v>
      </c>
      <c r="AK192" s="239">
        <v>24</v>
      </c>
      <c r="AL192" s="239">
        <v>69</v>
      </c>
      <c r="AM192" s="239" t="s">
        <v>374</v>
      </c>
      <c r="AN192" s="239">
        <v>5</v>
      </c>
      <c r="AO192" s="239">
        <v>2</v>
      </c>
      <c r="AS192" s="239">
        <v>12</v>
      </c>
      <c r="AT192" s="239">
        <v>20</v>
      </c>
      <c r="AU192" s="239">
        <v>45</v>
      </c>
      <c r="AV192" s="239">
        <v>11</v>
      </c>
      <c r="AW192" s="239">
        <v>21</v>
      </c>
      <c r="AX192" s="239">
        <v>2</v>
      </c>
      <c r="AY192" s="239">
        <v>2</v>
      </c>
      <c r="AZ192" s="239">
        <v>4</v>
      </c>
      <c r="BA192" s="239">
        <v>21</v>
      </c>
      <c r="BB192" s="239">
        <v>33</v>
      </c>
      <c r="BC192" s="239" t="s">
        <v>384</v>
      </c>
      <c r="BD192" s="239">
        <v>5</v>
      </c>
      <c r="BE192" s="239">
        <v>1</v>
      </c>
      <c r="BI192" s="239">
        <v>12</v>
      </c>
      <c r="BJ192" s="239">
        <v>20</v>
      </c>
      <c r="BK192" s="239">
        <v>45</v>
      </c>
      <c r="BL192" s="239">
        <v>11</v>
      </c>
      <c r="BM192" s="239">
        <v>21</v>
      </c>
      <c r="CT192" s="239">
        <v>437164.516129033</v>
      </c>
      <c r="CU192" s="239">
        <v>4965520.2015070701</v>
      </c>
      <c r="CV192" s="239">
        <v>44.840325020000002</v>
      </c>
      <c r="CW192" s="239">
        <v>-93.79504455</v>
      </c>
      <c r="CX192" s="239" t="s">
        <v>379</v>
      </c>
      <c r="CY192" s="239" t="s">
        <v>4647</v>
      </c>
    </row>
    <row r="193" spans="1:103" x14ac:dyDescent="0.25">
      <c r="A193" s="239">
        <v>10854911</v>
      </c>
      <c r="B193" s="239">
        <v>3</v>
      </c>
      <c r="C193" s="239">
        <v>5</v>
      </c>
      <c r="D193" s="239">
        <v>31.896999999999998</v>
      </c>
      <c r="E193" s="239">
        <v>10</v>
      </c>
      <c r="F193" s="239" t="s">
        <v>1155</v>
      </c>
      <c r="H193" s="239" t="s">
        <v>374</v>
      </c>
      <c r="I193" s="239">
        <v>25</v>
      </c>
      <c r="K193" s="239">
        <v>13032596</v>
      </c>
      <c r="L193" s="239">
        <v>133010135</v>
      </c>
      <c r="M193" s="239">
        <v>10</v>
      </c>
      <c r="N193" s="239">
        <v>28</v>
      </c>
      <c r="O193" s="239">
        <v>2013</v>
      </c>
      <c r="P193" s="239" t="s">
        <v>381</v>
      </c>
      <c r="Q193" s="239">
        <v>12</v>
      </c>
      <c r="R193" s="239" t="s">
        <v>376</v>
      </c>
      <c r="S193" s="239">
        <v>5</v>
      </c>
      <c r="T193" s="239">
        <v>0</v>
      </c>
      <c r="U193" s="239">
        <v>2</v>
      </c>
      <c r="V193" s="239">
        <v>10</v>
      </c>
      <c r="W193" s="239">
        <v>10</v>
      </c>
      <c r="X193" s="239">
        <v>2</v>
      </c>
      <c r="Y193" s="239">
        <v>1</v>
      </c>
      <c r="Z193" s="239">
        <v>1</v>
      </c>
      <c r="AB193" s="239">
        <v>1</v>
      </c>
      <c r="AC193" s="239">
        <v>98</v>
      </c>
      <c r="AD193" s="239" t="s">
        <v>1868</v>
      </c>
      <c r="AE193" s="239" t="s">
        <v>4622</v>
      </c>
      <c r="AF193" s="239" t="s">
        <v>4289</v>
      </c>
      <c r="AG193" s="239">
        <v>5</v>
      </c>
      <c r="AH193" s="239">
        <v>2</v>
      </c>
      <c r="AI193" s="239">
        <v>2</v>
      </c>
      <c r="AJ193" s="239">
        <v>4</v>
      </c>
      <c r="AK193" s="239">
        <v>21</v>
      </c>
      <c r="AL193" s="239">
        <v>50</v>
      </c>
      <c r="AM193" s="239" t="s">
        <v>384</v>
      </c>
      <c r="AN193" s="239">
        <v>5</v>
      </c>
      <c r="AO193" s="239">
        <v>1</v>
      </c>
      <c r="AS193" s="239">
        <v>7</v>
      </c>
      <c r="AT193" s="239">
        <v>98</v>
      </c>
      <c r="AU193" s="239">
        <v>50</v>
      </c>
      <c r="AV193" s="239">
        <v>11</v>
      </c>
      <c r="AW193" s="239">
        <v>21</v>
      </c>
      <c r="AX193" s="239">
        <v>2</v>
      </c>
      <c r="AY193" s="239">
        <v>4</v>
      </c>
      <c r="AZ193" s="239">
        <v>4</v>
      </c>
      <c r="BA193" s="239">
        <v>28</v>
      </c>
      <c r="BB193" s="239">
        <v>71</v>
      </c>
      <c r="BC193" s="239" t="s">
        <v>374</v>
      </c>
      <c r="BD193" s="239">
        <v>5</v>
      </c>
      <c r="BE193" s="239">
        <v>8</v>
      </c>
      <c r="BF193" s="239">
        <v>2</v>
      </c>
      <c r="BI193" s="239">
        <v>7</v>
      </c>
      <c r="BJ193" s="239">
        <v>98</v>
      </c>
      <c r="BK193" s="239">
        <v>50</v>
      </c>
      <c r="BL193" s="239">
        <v>11</v>
      </c>
      <c r="BM193" s="239">
        <v>21</v>
      </c>
      <c r="CT193" s="239">
        <v>437202</v>
      </c>
      <c r="CU193" s="239">
        <v>4965521</v>
      </c>
      <c r="CV193" s="239">
        <v>44.840338899999999</v>
      </c>
      <c r="CW193" s="239">
        <v>-93.794568799999993</v>
      </c>
      <c r="CX193" s="239" t="s">
        <v>379</v>
      </c>
      <c r="CY193" s="239" t="s">
        <v>4648</v>
      </c>
    </row>
    <row r="194" spans="1:103" x14ac:dyDescent="0.25">
      <c r="A194" s="239">
        <v>11023350</v>
      </c>
      <c r="B194" s="239">
        <v>3</v>
      </c>
      <c r="C194" s="239">
        <v>5</v>
      </c>
      <c r="D194" s="239">
        <v>31.9</v>
      </c>
      <c r="E194" s="239">
        <v>10</v>
      </c>
      <c r="F194" s="239" t="s">
        <v>1155</v>
      </c>
      <c r="H194" s="239" t="s">
        <v>374</v>
      </c>
      <c r="I194" s="239">
        <v>25</v>
      </c>
      <c r="K194" s="239">
        <v>15037478</v>
      </c>
      <c r="L194" s="239">
        <v>153230191</v>
      </c>
      <c r="M194" s="239">
        <v>11</v>
      </c>
      <c r="N194" s="239">
        <v>19</v>
      </c>
      <c r="O194" s="239">
        <v>2015</v>
      </c>
      <c r="P194" s="239" t="s">
        <v>416</v>
      </c>
      <c r="Q194" s="239">
        <v>16</v>
      </c>
      <c r="S194" s="239">
        <v>5</v>
      </c>
      <c r="T194" s="239">
        <v>0</v>
      </c>
      <c r="U194" s="239">
        <v>2</v>
      </c>
      <c r="V194" s="239">
        <v>1</v>
      </c>
      <c r="W194" s="239">
        <v>10</v>
      </c>
      <c r="X194" s="239">
        <v>4</v>
      </c>
      <c r="Y194" s="239">
        <v>3</v>
      </c>
      <c r="Z194" s="239">
        <v>1</v>
      </c>
      <c r="AB194" s="239">
        <v>1</v>
      </c>
      <c r="AC194" s="239">
        <v>3</v>
      </c>
      <c r="AD194" s="239" t="s">
        <v>2689</v>
      </c>
      <c r="AE194" s="239" t="s">
        <v>4619</v>
      </c>
      <c r="AF194" s="239" t="s">
        <v>4289</v>
      </c>
      <c r="AG194" s="239">
        <v>7</v>
      </c>
      <c r="AH194" s="239">
        <v>2</v>
      </c>
      <c r="AI194" s="239">
        <v>3</v>
      </c>
      <c r="AJ194" s="239">
        <v>4</v>
      </c>
      <c r="AK194" s="239">
        <v>21</v>
      </c>
      <c r="AL194" s="239">
        <v>35</v>
      </c>
      <c r="AM194" s="239" t="s">
        <v>374</v>
      </c>
      <c r="AN194" s="239">
        <v>5</v>
      </c>
      <c r="AO194" s="239">
        <v>3</v>
      </c>
      <c r="AS194" s="239">
        <v>4</v>
      </c>
      <c r="AT194" s="239">
        <v>20</v>
      </c>
      <c r="AU194" s="239">
        <v>35</v>
      </c>
      <c r="AV194" s="239">
        <v>11</v>
      </c>
      <c r="AW194" s="239">
        <v>21</v>
      </c>
      <c r="AX194" s="239">
        <v>2</v>
      </c>
      <c r="AY194" s="239">
        <v>1</v>
      </c>
      <c r="AZ194" s="239">
        <v>4</v>
      </c>
      <c r="BA194" s="239">
        <v>21</v>
      </c>
      <c r="BB194" s="239">
        <v>48</v>
      </c>
      <c r="BC194" s="239" t="s">
        <v>384</v>
      </c>
      <c r="BD194" s="239">
        <v>5</v>
      </c>
      <c r="BE194" s="239">
        <v>1</v>
      </c>
      <c r="BI194" s="239">
        <v>4</v>
      </c>
      <c r="BJ194" s="239">
        <v>20</v>
      </c>
      <c r="BK194" s="239">
        <v>35</v>
      </c>
      <c r="BL194" s="239">
        <v>11</v>
      </c>
      <c r="BM194" s="239">
        <v>21</v>
      </c>
      <c r="CT194" s="239">
        <v>437206</v>
      </c>
      <c r="CU194" s="239">
        <v>4965524</v>
      </c>
      <c r="CV194" s="239">
        <v>44.8403597</v>
      </c>
      <c r="CW194" s="239">
        <v>-93.794515599999997</v>
      </c>
      <c r="CX194" s="239" t="s">
        <v>379</v>
      </c>
      <c r="CY194" s="239" t="s">
        <v>4649</v>
      </c>
    </row>
    <row r="195" spans="1:103" x14ac:dyDescent="0.25">
      <c r="A195" s="239">
        <v>11020757</v>
      </c>
      <c r="B195" s="239">
        <v>3</v>
      </c>
      <c r="C195" s="239">
        <v>5</v>
      </c>
      <c r="D195" s="239">
        <v>31.956</v>
      </c>
      <c r="E195" s="239">
        <v>10</v>
      </c>
      <c r="F195" s="239" t="s">
        <v>1155</v>
      </c>
      <c r="H195" s="239" t="s">
        <v>374</v>
      </c>
      <c r="I195" s="239">
        <v>25</v>
      </c>
      <c r="K195" s="239">
        <v>15023669</v>
      </c>
      <c r="L195" s="239">
        <v>152030142</v>
      </c>
      <c r="M195" s="239">
        <v>7</v>
      </c>
      <c r="N195" s="239">
        <v>22</v>
      </c>
      <c r="O195" s="239">
        <v>2015</v>
      </c>
      <c r="P195" s="239" t="s">
        <v>375</v>
      </c>
      <c r="Q195" s="239">
        <v>10</v>
      </c>
      <c r="S195" s="239">
        <v>5</v>
      </c>
      <c r="T195" s="239">
        <v>0</v>
      </c>
      <c r="U195" s="239">
        <v>2</v>
      </c>
      <c r="V195" s="239">
        <v>3</v>
      </c>
      <c r="W195" s="239">
        <v>10</v>
      </c>
      <c r="X195" s="239">
        <v>2</v>
      </c>
      <c r="Y195" s="239">
        <v>1</v>
      </c>
      <c r="Z195" s="239">
        <v>1</v>
      </c>
      <c r="AB195" s="239">
        <v>1</v>
      </c>
      <c r="AC195" s="239">
        <v>98</v>
      </c>
      <c r="AD195" s="239" t="s">
        <v>2689</v>
      </c>
      <c r="AE195" s="239" t="s">
        <v>4650</v>
      </c>
      <c r="AF195" s="239" t="s">
        <v>4289</v>
      </c>
      <c r="AG195" s="239">
        <v>9</v>
      </c>
      <c r="AH195" s="239">
        <v>2</v>
      </c>
      <c r="AI195" s="239">
        <v>2</v>
      </c>
      <c r="AJ195" s="239">
        <v>4</v>
      </c>
      <c r="AK195" s="239">
        <v>28</v>
      </c>
      <c r="AL195" s="239">
        <v>81</v>
      </c>
      <c r="AM195" s="239" t="s">
        <v>384</v>
      </c>
      <c r="AN195" s="239">
        <v>5</v>
      </c>
      <c r="AO195" s="239">
        <v>8</v>
      </c>
      <c r="AS195" s="239">
        <v>4</v>
      </c>
      <c r="AT195" s="239">
        <v>98</v>
      </c>
      <c r="AU195" s="239">
        <v>40</v>
      </c>
      <c r="AV195" s="239">
        <v>11</v>
      </c>
      <c r="AW195" s="239">
        <v>21</v>
      </c>
      <c r="AX195" s="239">
        <v>2</v>
      </c>
      <c r="AY195" s="239">
        <v>2</v>
      </c>
      <c r="AZ195" s="239">
        <v>2</v>
      </c>
      <c r="BA195" s="239">
        <v>24</v>
      </c>
      <c r="BB195" s="239">
        <v>30</v>
      </c>
      <c r="BC195" s="239" t="s">
        <v>374</v>
      </c>
      <c r="BD195" s="239">
        <v>5</v>
      </c>
      <c r="BE195" s="239">
        <v>1</v>
      </c>
      <c r="BI195" s="239">
        <v>4</v>
      </c>
      <c r="BJ195" s="239">
        <v>98</v>
      </c>
      <c r="BK195" s="239">
        <v>40</v>
      </c>
      <c r="BL195" s="239">
        <v>11</v>
      </c>
      <c r="BM195" s="239">
        <v>21</v>
      </c>
      <c r="CT195" s="239">
        <v>437282</v>
      </c>
      <c r="CU195" s="239">
        <v>4965571</v>
      </c>
      <c r="CV195" s="239">
        <v>44.840791600000003</v>
      </c>
      <c r="CW195" s="239">
        <v>-93.793563800000001</v>
      </c>
      <c r="CX195" s="239" t="s">
        <v>379</v>
      </c>
      <c r="CY195" s="239" t="s">
        <v>4651</v>
      </c>
    </row>
    <row r="196" spans="1:103" hidden="1" x14ac:dyDescent="0.25">
      <c r="A196" s="239">
        <v>782073</v>
      </c>
      <c r="B196" s="239">
        <v>3</v>
      </c>
      <c r="C196" s="239">
        <v>5</v>
      </c>
      <c r="D196" s="239">
        <v>32.067999999999998</v>
      </c>
      <c r="E196" s="239">
        <v>10</v>
      </c>
      <c r="F196" s="239" t="s">
        <v>1155</v>
      </c>
      <c r="H196" s="239" t="s">
        <v>374</v>
      </c>
      <c r="I196" s="239">
        <v>25</v>
      </c>
      <c r="K196" s="239">
        <v>20500411</v>
      </c>
      <c r="L196" s="239">
        <v>200130475</v>
      </c>
      <c r="M196" s="239">
        <v>1</v>
      </c>
      <c r="N196" s="239">
        <v>13</v>
      </c>
      <c r="O196" s="239">
        <v>2020</v>
      </c>
      <c r="P196" s="239" t="s">
        <v>381</v>
      </c>
      <c r="Q196" s="239">
        <v>8</v>
      </c>
      <c r="R196" s="239" t="s">
        <v>376</v>
      </c>
      <c r="S196" s="239">
        <v>4</v>
      </c>
      <c r="T196" s="239">
        <v>0</v>
      </c>
      <c r="U196" s="239">
        <v>3</v>
      </c>
      <c r="V196" s="239">
        <v>5</v>
      </c>
      <c r="W196" s="239">
        <v>10</v>
      </c>
      <c r="X196" s="239">
        <v>4</v>
      </c>
      <c r="Y196" s="239">
        <v>1</v>
      </c>
      <c r="Z196" s="239">
        <v>2</v>
      </c>
      <c r="AB196" s="239">
        <v>2</v>
      </c>
      <c r="AC196" s="239">
        <v>98</v>
      </c>
      <c r="AD196" s="239" t="s">
        <v>4424</v>
      </c>
      <c r="AF196" s="239" t="s">
        <v>4289</v>
      </c>
      <c r="AG196" s="239">
        <v>10</v>
      </c>
      <c r="AH196" s="239">
        <v>2</v>
      </c>
      <c r="AI196" s="239">
        <v>4</v>
      </c>
      <c r="AJ196" s="239">
        <v>1</v>
      </c>
      <c r="AK196" s="239">
        <v>24</v>
      </c>
      <c r="AL196" s="239">
        <v>55</v>
      </c>
      <c r="AM196" s="239" t="s">
        <v>384</v>
      </c>
      <c r="AN196" s="239">
        <v>5</v>
      </c>
      <c r="AO196" s="239">
        <v>2</v>
      </c>
      <c r="AS196" s="239">
        <v>15</v>
      </c>
      <c r="AT196" s="239">
        <v>22</v>
      </c>
      <c r="AU196" s="239">
        <v>50</v>
      </c>
      <c r="AV196" s="239">
        <v>11</v>
      </c>
      <c r="AW196" s="239">
        <v>21</v>
      </c>
      <c r="AX196" s="239">
        <v>2</v>
      </c>
      <c r="AY196" s="239">
        <v>4</v>
      </c>
      <c r="AZ196" s="239">
        <v>4</v>
      </c>
      <c r="BA196" s="239">
        <v>21</v>
      </c>
      <c r="BB196" s="239">
        <v>58</v>
      </c>
      <c r="BC196" s="239" t="s">
        <v>384</v>
      </c>
      <c r="BD196" s="239">
        <v>5</v>
      </c>
      <c r="BE196" s="239">
        <v>1</v>
      </c>
      <c r="BI196" s="239">
        <v>15</v>
      </c>
      <c r="BJ196" s="239">
        <v>22</v>
      </c>
      <c r="BK196" s="239">
        <v>50</v>
      </c>
      <c r="BL196" s="239">
        <v>11</v>
      </c>
      <c r="BM196" s="239">
        <v>21</v>
      </c>
      <c r="BN196" s="239">
        <v>2</v>
      </c>
      <c r="BO196" s="239">
        <v>2</v>
      </c>
      <c r="BP196" s="239">
        <v>2</v>
      </c>
      <c r="BQ196" s="239">
        <v>34</v>
      </c>
      <c r="BR196" s="239">
        <v>22</v>
      </c>
      <c r="BS196" s="239" t="s">
        <v>384</v>
      </c>
      <c r="BT196" s="239">
        <v>5</v>
      </c>
      <c r="BU196" s="239">
        <v>1</v>
      </c>
      <c r="BY196" s="239">
        <v>12</v>
      </c>
      <c r="BZ196" s="239">
        <v>23</v>
      </c>
      <c r="CA196" s="239">
        <v>30</v>
      </c>
      <c r="CB196" s="239">
        <v>11</v>
      </c>
      <c r="CC196" s="239">
        <v>21</v>
      </c>
      <c r="CT196" s="239">
        <v>437435.45000423398</v>
      </c>
      <c r="CU196" s="239">
        <v>4965647.2017610697</v>
      </c>
      <c r="CV196" s="239">
        <v>44.841492010000003</v>
      </c>
      <c r="CW196" s="239">
        <v>-93.791632460000002</v>
      </c>
      <c r="CX196" s="239" t="s">
        <v>379</v>
      </c>
      <c r="CY196" s="239" t="s">
        <v>4652</v>
      </c>
    </row>
    <row r="197" spans="1:103" x14ac:dyDescent="0.25">
      <c r="A197" s="239">
        <v>457910</v>
      </c>
      <c r="B197" s="239">
        <v>3</v>
      </c>
      <c r="C197" s="239">
        <v>5</v>
      </c>
      <c r="D197" s="239">
        <v>32.094999999999999</v>
      </c>
      <c r="E197" s="239">
        <v>10</v>
      </c>
      <c r="F197" s="239" t="s">
        <v>1155</v>
      </c>
      <c r="H197" s="239" t="s">
        <v>374</v>
      </c>
      <c r="I197" s="239">
        <v>25</v>
      </c>
      <c r="K197" s="239">
        <v>17018835</v>
      </c>
      <c r="M197" s="239">
        <v>6</v>
      </c>
      <c r="N197" s="239">
        <v>7</v>
      </c>
      <c r="O197" s="239">
        <v>2017</v>
      </c>
      <c r="P197" s="239" t="s">
        <v>375</v>
      </c>
      <c r="Q197" s="239">
        <v>16</v>
      </c>
      <c r="R197" s="239" t="s">
        <v>376</v>
      </c>
      <c r="S197" s="239">
        <v>5</v>
      </c>
      <c r="T197" s="239">
        <v>0</v>
      </c>
      <c r="U197" s="239">
        <v>2</v>
      </c>
      <c r="V197" s="239">
        <v>10</v>
      </c>
      <c r="W197" s="239">
        <v>10</v>
      </c>
      <c r="X197" s="239">
        <v>2</v>
      </c>
      <c r="Y197" s="239">
        <v>1</v>
      </c>
      <c r="Z197" s="239">
        <v>1</v>
      </c>
      <c r="AB197" s="239">
        <v>1</v>
      </c>
      <c r="AC197" s="239">
        <v>98</v>
      </c>
      <c r="AD197" s="239" t="s">
        <v>2821</v>
      </c>
      <c r="AF197" s="239" t="s">
        <v>4289</v>
      </c>
      <c r="AG197" s="239">
        <v>5</v>
      </c>
      <c r="AH197" s="239">
        <v>2</v>
      </c>
      <c r="AI197" s="239">
        <v>5</v>
      </c>
      <c r="AJ197" s="239">
        <v>4</v>
      </c>
      <c r="AK197" s="239">
        <v>28</v>
      </c>
      <c r="AL197" s="239">
        <v>57</v>
      </c>
      <c r="AM197" s="239" t="s">
        <v>374</v>
      </c>
      <c r="AN197" s="239">
        <v>5</v>
      </c>
      <c r="AO197" s="239">
        <v>10</v>
      </c>
      <c r="AS197" s="239">
        <v>15</v>
      </c>
      <c r="AT197" s="239">
        <v>9</v>
      </c>
      <c r="AU197" s="239">
        <v>40</v>
      </c>
      <c r="AV197" s="239">
        <v>11</v>
      </c>
      <c r="AW197" s="239">
        <v>21</v>
      </c>
      <c r="AX197" s="239">
        <v>2</v>
      </c>
      <c r="AY197" s="239">
        <v>2</v>
      </c>
      <c r="AZ197" s="239">
        <v>4</v>
      </c>
      <c r="BA197" s="239">
        <v>21</v>
      </c>
      <c r="BB197" s="239">
        <v>46</v>
      </c>
      <c r="BC197" s="239" t="s">
        <v>384</v>
      </c>
      <c r="BD197" s="239">
        <v>5</v>
      </c>
      <c r="BE197" s="239">
        <v>1</v>
      </c>
      <c r="BI197" s="239">
        <v>15</v>
      </c>
      <c r="BJ197" s="239">
        <v>9</v>
      </c>
      <c r="BK197" s="239">
        <v>40</v>
      </c>
      <c r="BL197" s="239">
        <v>11</v>
      </c>
      <c r="BM197" s="239">
        <v>21</v>
      </c>
      <c r="CT197" s="239">
        <v>437625.51350766199</v>
      </c>
      <c r="CU197" s="239">
        <v>4965755.9694454595</v>
      </c>
      <c r="CV197" s="239">
        <v>44.8424877</v>
      </c>
      <c r="CW197" s="239">
        <v>-93.789241180000005</v>
      </c>
      <c r="CX197" s="239" t="s">
        <v>379</v>
      </c>
      <c r="CY197" s="239" t="s">
        <v>4653</v>
      </c>
    </row>
    <row r="198" spans="1:103" x14ac:dyDescent="0.25">
      <c r="A198" s="239">
        <v>753420</v>
      </c>
      <c r="B198" s="239">
        <v>3</v>
      </c>
      <c r="C198" s="239">
        <v>5</v>
      </c>
      <c r="D198" s="239">
        <v>32.094999999999999</v>
      </c>
      <c r="E198" s="239">
        <v>10</v>
      </c>
      <c r="F198" s="239" t="s">
        <v>1155</v>
      </c>
      <c r="H198" s="239" t="s">
        <v>374</v>
      </c>
      <c r="I198" s="239">
        <v>25</v>
      </c>
      <c r="K198" s="239">
        <v>19030461</v>
      </c>
      <c r="M198" s="239">
        <v>10</v>
      </c>
      <c r="N198" s="239">
        <v>9</v>
      </c>
      <c r="O198" s="239">
        <v>2019</v>
      </c>
      <c r="P198" s="239" t="s">
        <v>375</v>
      </c>
      <c r="Q198" s="239">
        <v>21</v>
      </c>
      <c r="R198" s="239" t="s">
        <v>376</v>
      </c>
      <c r="S198" s="239">
        <v>5</v>
      </c>
      <c r="T198" s="239">
        <v>0</v>
      </c>
      <c r="U198" s="239">
        <v>2</v>
      </c>
      <c r="W198" s="239">
        <v>25</v>
      </c>
      <c r="X198" s="239">
        <v>2</v>
      </c>
      <c r="Y198" s="239">
        <v>4</v>
      </c>
      <c r="Z198" s="239">
        <v>1</v>
      </c>
      <c r="AB198" s="239">
        <v>1</v>
      </c>
      <c r="AC198" s="239">
        <v>98</v>
      </c>
      <c r="AD198" s="239" t="s">
        <v>4424</v>
      </c>
      <c r="AF198" s="239" t="s">
        <v>4519</v>
      </c>
      <c r="AG198" s="239">
        <v>90</v>
      </c>
      <c r="AH198" s="239">
        <v>2</v>
      </c>
      <c r="AI198" s="239">
        <v>4</v>
      </c>
      <c r="AJ198" s="239">
        <v>4</v>
      </c>
      <c r="AK198" s="239">
        <v>21</v>
      </c>
      <c r="AL198" s="239">
        <v>52</v>
      </c>
      <c r="AM198" s="239" t="s">
        <v>384</v>
      </c>
      <c r="AN198" s="239">
        <v>5</v>
      </c>
      <c r="AO198" s="239">
        <v>1</v>
      </c>
      <c r="AS198" s="239">
        <v>15</v>
      </c>
      <c r="AT198" s="239">
        <v>9</v>
      </c>
      <c r="AU198" s="239">
        <v>40</v>
      </c>
      <c r="AV198" s="239">
        <v>11</v>
      </c>
      <c r="AW198" s="239">
        <v>21</v>
      </c>
      <c r="AX198" s="239">
        <v>2</v>
      </c>
      <c r="AY198" s="239">
        <v>2</v>
      </c>
      <c r="AZ198" s="239">
        <v>4</v>
      </c>
      <c r="BA198" s="239">
        <v>21</v>
      </c>
      <c r="BB198" s="239">
        <v>42</v>
      </c>
      <c r="BC198" s="239" t="s">
        <v>374</v>
      </c>
      <c r="BD198" s="239">
        <v>5</v>
      </c>
      <c r="BE198" s="239">
        <v>1</v>
      </c>
      <c r="BI198" s="239">
        <v>15</v>
      </c>
      <c r="BJ198" s="239">
        <v>9</v>
      </c>
      <c r="BK198" s="239">
        <v>40</v>
      </c>
      <c r="BL198" s="239">
        <v>11</v>
      </c>
      <c r="BM198" s="239">
        <v>21</v>
      </c>
      <c r="CT198" s="239">
        <v>437462.83415825397</v>
      </c>
      <c r="CU198" s="239">
        <v>4965680.1662405003</v>
      </c>
      <c r="CV198" s="239">
        <v>44.841791129999997</v>
      </c>
      <c r="CW198" s="239">
        <v>-93.791290070000002</v>
      </c>
      <c r="CX198" s="239" t="s">
        <v>379</v>
      </c>
      <c r="CY198" s="239" t="s">
        <v>4654</v>
      </c>
    </row>
    <row r="199" spans="1:103" x14ac:dyDescent="0.25">
      <c r="A199" s="239">
        <v>10714312</v>
      </c>
      <c r="B199" s="239">
        <v>3</v>
      </c>
      <c r="C199" s="239">
        <v>5</v>
      </c>
      <c r="D199" s="239">
        <v>32.112000000000002</v>
      </c>
      <c r="E199" s="239">
        <v>10</v>
      </c>
      <c r="F199" s="239" t="s">
        <v>1155</v>
      </c>
      <c r="H199" s="239" t="s">
        <v>374</v>
      </c>
      <c r="I199" s="239">
        <v>25</v>
      </c>
      <c r="K199" s="239">
        <v>11036546</v>
      </c>
      <c r="L199" s="239">
        <v>113190232</v>
      </c>
      <c r="M199" s="239">
        <v>11</v>
      </c>
      <c r="N199" s="239">
        <v>15</v>
      </c>
      <c r="O199" s="239">
        <v>2011</v>
      </c>
      <c r="P199" s="239" t="s">
        <v>391</v>
      </c>
      <c r="Q199" s="239">
        <v>15</v>
      </c>
      <c r="S199" s="239">
        <v>5</v>
      </c>
      <c r="T199" s="239">
        <v>0</v>
      </c>
      <c r="U199" s="239">
        <v>2</v>
      </c>
      <c r="V199" s="239">
        <v>5</v>
      </c>
      <c r="W199" s="239">
        <v>10</v>
      </c>
      <c r="X199" s="239">
        <v>5</v>
      </c>
      <c r="Y199" s="239">
        <v>3</v>
      </c>
      <c r="Z199" s="239">
        <v>2</v>
      </c>
      <c r="AA199" s="239">
        <v>8</v>
      </c>
      <c r="AB199" s="239">
        <v>1</v>
      </c>
      <c r="AC199" s="239">
        <v>98</v>
      </c>
      <c r="AD199" s="239" t="s">
        <v>2689</v>
      </c>
      <c r="AE199" s="239" t="s">
        <v>4655</v>
      </c>
      <c r="AF199" s="239" t="s">
        <v>4289</v>
      </c>
      <c r="AG199" s="239">
        <v>10</v>
      </c>
      <c r="AH199" s="239">
        <v>2</v>
      </c>
      <c r="AI199" s="239">
        <v>1</v>
      </c>
      <c r="AJ199" s="239">
        <v>2</v>
      </c>
      <c r="AK199" s="239">
        <v>24</v>
      </c>
      <c r="AL199" s="239">
        <v>45</v>
      </c>
      <c r="AM199" s="239" t="s">
        <v>384</v>
      </c>
      <c r="AN199" s="239">
        <v>5</v>
      </c>
      <c r="AO199" s="239">
        <v>15</v>
      </c>
      <c r="AP199" s="239">
        <v>2</v>
      </c>
      <c r="AS199" s="239">
        <v>7</v>
      </c>
      <c r="AT199" s="239">
        <v>2</v>
      </c>
      <c r="AU199" s="239">
        <v>40</v>
      </c>
      <c r="AV199" s="239">
        <v>11</v>
      </c>
      <c r="AW199" s="239">
        <v>21</v>
      </c>
      <c r="AX199" s="239">
        <v>2</v>
      </c>
      <c r="AY199" s="239">
        <v>2</v>
      </c>
      <c r="AZ199" s="239">
        <v>4</v>
      </c>
      <c r="BA199" s="239">
        <v>21</v>
      </c>
      <c r="BB199" s="239">
        <v>26</v>
      </c>
      <c r="BC199" s="239" t="s">
        <v>384</v>
      </c>
      <c r="BD199" s="239">
        <v>5</v>
      </c>
      <c r="BE199" s="239">
        <v>1</v>
      </c>
      <c r="BF199" s="239">
        <v>1</v>
      </c>
      <c r="BI199" s="239">
        <v>7</v>
      </c>
      <c r="BJ199" s="239">
        <v>2</v>
      </c>
      <c r="BK199" s="239">
        <v>40</v>
      </c>
      <c r="BL199" s="239">
        <v>11</v>
      </c>
      <c r="BM199" s="239">
        <v>21</v>
      </c>
      <c r="CT199" s="239">
        <v>437502</v>
      </c>
      <c r="CU199" s="239">
        <v>4965691</v>
      </c>
      <c r="CV199" s="239">
        <v>44.8418925</v>
      </c>
      <c r="CW199" s="239">
        <v>-93.790793800000003</v>
      </c>
      <c r="CX199" s="239" t="s">
        <v>379</v>
      </c>
      <c r="CY199" s="239" t="s">
        <v>4656</v>
      </c>
    </row>
    <row r="200" spans="1:103" x14ac:dyDescent="0.25">
      <c r="A200" s="239">
        <v>10776673</v>
      </c>
      <c r="B200" s="239">
        <v>3</v>
      </c>
      <c r="C200" s="239">
        <v>5</v>
      </c>
      <c r="D200" s="239">
        <v>32.112000000000002</v>
      </c>
      <c r="E200" s="239">
        <v>10</v>
      </c>
      <c r="F200" s="239" t="s">
        <v>1155</v>
      </c>
      <c r="H200" s="239" t="s">
        <v>374</v>
      </c>
      <c r="I200" s="239">
        <v>25</v>
      </c>
      <c r="K200" s="239">
        <v>12008253</v>
      </c>
      <c r="L200" s="239">
        <v>120870036</v>
      </c>
      <c r="M200" s="239">
        <v>3</v>
      </c>
      <c r="N200" s="239">
        <v>27</v>
      </c>
      <c r="O200" s="239">
        <v>2012</v>
      </c>
      <c r="P200" s="239" t="s">
        <v>391</v>
      </c>
      <c r="Q200" s="239">
        <v>8</v>
      </c>
      <c r="S200" s="239">
        <v>5</v>
      </c>
      <c r="T200" s="239">
        <v>0</v>
      </c>
      <c r="U200" s="239">
        <v>2</v>
      </c>
      <c r="V200" s="239">
        <v>98</v>
      </c>
      <c r="W200" s="239">
        <v>10</v>
      </c>
      <c r="X200" s="239">
        <v>10</v>
      </c>
      <c r="Y200" s="239">
        <v>1</v>
      </c>
      <c r="Z200" s="239">
        <v>1</v>
      </c>
      <c r="AB200" s="239">
        <v>1</v>
      </c>
      <c r="AC200" s="239">
        <v>98</v>
      </c>
      <c r="AD200" s="239" t="s">
        <v>1868</v>
      </c>
      <c r="AE200" s="239" t="s">
        <v>4657</v>
      </c>
      <c r="AF200" s="239" t="s">
        <v>4289</v>
      </c>
      <c r="AG200" s="239">
        <v>90</v>
      </c>
      <c r="AH200" s="239">
        <v>0</v>
      </c>
      <c r="AI200" s="239">
        <v>2</v>
      </c>
      <c r="AJ200" s="239">
        <v>6</v>
      </c>
      <c r="AL200" s="239">
        <v>18</v>
      </c>
      <c r="AM200" s="239" t="s">
        <v>374</v>
      </c>
      <c r="AN200" s="239">
        <v>5</v>
      </c>
      <c r="AO200" s="239">
        <v>9</v>
      </c>
      <c r="AP200" s="239">
        <v>10</v>
      </c>
      <c r="AQ200" s="239">
        <v>23</v>
      </c>
      <c r="AS200" s="239">
        <v>5</v>
      </c>
      <c r="AT200" s="239">
        <v>98</v>
      </c>
      <c r="AU200" s="239">
        <v>40</v>
      </c>
      <c r="AV200" s="239">
        <v>11</v>
      </c>
      <c r="AW200" s="239">
        <v>21</v>
      </c>
      <c r="AX200" s="239">
        <v>2</v>
      </c>
      <c r="AY200" s="239">
        <v>2</v>
      </c>
      <c r="AZ200" s="239">
        <v>5</v>
      </c>
      <c r="BA200" s="239">
        <v>23</v>
      </c>
      <c r="BB200" s="239">
        <v>19</v>
      </c>
      <c r="BC200" s="239" t="s">
        <v>384</v>
      </c>
      <c r="BD200" s="239">
        <v>5</v>
      </c>
      <c r="BE200" s="239">
        <v>1</v>
      </c>
      <c r="BI200" s="239">
        <v>5</v>
      </c>
      <c r="BJ200" s="239">
        <v>98</v>
      </c>
      <c r="BK200" s="239">
        <v>40</v>
      </c>
      <c r="BL200" s="239">
        <v>11</v>
      </c>
      <c r="BM200" s="239">
        <v>21</v>
      </c>
      <c r="CT200" s="239">
        <v>437502</v>
      </c>
      <c r="CU200" s="239">
        <v>4965691</v>
      </c>
      <c r="CV200" s="239">
        <v>44.8418925</v>
      </c>
      <c r="CW200" s="239">
        <v>-93.790793800000003</v>
      </c>
      <c r="CX200" s="239" t="s">
        <v>379</v>
      </c>
      <c r="CY200" s="239" t="s">
        <v>4658</v>
      </c>
    </row>
    <row r="201" spans="1:103" x14ac:dyDescent="0.25">
      <c r="A201" s="239">
        <v>10777124</v>
      </c>
      <c r="B201" s="239">
        <v>3</v>
      </c>
      <c r="C201" s="239">
        <v>5</v>
      </c>
      <c r="D201" s="239">
        <v>32.112000000000002</v>
      </c>
      <c r="E201" s="239">
        <v>10</v>
      </c>
      <c r="F201" s="239" t="s">
        <v>1155</v>
      </c>
      <c r="H201" s="239" t="s">
        <v>374</v>
      </c>
      <c r="I201" s="239">
        <v>25</v>
      </c>
      <c r="K201" s="239">
        <v>12010665</v>
      </c>
      <c r="L201" s="239">
        <v>121120050</v>
      </c>
      <c r="M201" s="239">
        <v>4</v>
      </c>
      <c r="N201" s="239">
        <v>19</v>
      </c>
      <c r="O201" s="239">
        <v>2012</v>
      </c>
      <c r="P201" s="239" t="s">
        <v>416</v>
      </c>
      <c r="Q201" s="239">
        <v>15</v>
      </c>
      <c r="S201" s="239">
        <v>5</v>
      </c>
      <c r="T201" s="239">
        <v>0</v>
      </c>
      <c r="U201" s="239">
        <v>2</v>
      </c>
      <c r="V201" s="239">
        <v>5</v>
      </c>
      <c r="W201" s="239">
        <v>10</v>
      </c>
      <c r="X201" s="239">
        <v>4</v>
      </c>
      <c r="Y201" s="239">
        <v>1</v>
      </c>
      <c r="Z201" s="239">
        <v>3</v>
      </c>
      <c r="AA201" s="239">
        <v>2</v>
      </c>
      <c r="AB201" s="239">
        <v>2</v>
      </c>
      <c r="AC201" s="239">
        <v>98</v>
      </c>
      <c r="AD201" s="239" t="s">
        <v>2689</v>
      </c>
      <c r="AE201" s="239" t="s">
        <v>4655</v>
      </c>
      <c r="AF201" s="239" t="s">
        <v>4289</v>
      </c>
      <c r="AG201" s="239">
        <v>10</v>
      </c>
      <c r="AH201" s="239">
        <v>0</v>
      </c>
      <c r="AI201" s="239">
        <v>2</v>
      </c>
      <c r="AJ201" s="239">
        <v>2</v>
      </c>
      <c r="AL201" s="239">
        <v>47</v>
      </c>
      <c r="AM201" s="239" t="s">
        <v>374</v>
      </c>
      <c r="AN201" s="239">
        <v>5</v>
      </c>
      <c r="AO201" s="239">
        <v>2</v>
      </c>
      <c r="AQ201" s="239">
        <v>23</v>
      </c>
      <c r="AS201" s="239">
        <v>7</v>
      </c>
      <c r="AT201" s="239">
        <v>2</v>
      </c>
      <c r="AU201" s="239">
        <v>40</v>
      </c>
      <c r="AV201" s="239">
        <v>11</v>
      </c>
      <c r="AW201" s="239">
        <v>21</v>
      </c>
      <c r="AX201" s="239">
        <v>2</v>
      </c>
      <c r="AY201" s="239">
        <v>3</v>
      </c>
      <c r="AZ201" s="239">
        <v>4</v>
      </c>
      <c r="BA201" s="239">
        <v>21</v>
      </c>
      <c r="BB201" s="239">
        <v>35</v>
      </c>
      <c r="BC201" s="239" t="s">
        <v>374</v>
      </c>
      <c r="BD201" s="239">
        <v>5</v>
      </c>
      <c r="BE201" s="239">
        <v>1</v>
      </c>
      <c r="BF201" s="239">
        <v>1</v>
      </c>
      <c r="BI201" s="239">
        <v>7</v>
      </c>
      <c r="BJ201" s="239">
        <v>2</v>
      </c>
      <c r="BK201" s="239">
        <v>40</v>
      </c>
      <c r="BL201" s="239">
        <v>11</v>
      </c>
      <c r="BM201" s="239">
        <v>21</v>
      </c>
      <c r="CT201" s="239">
        <v>437502</v>
      </c>
      <c r="CU201" s="239">
        <v>4965691</v>
      </c>
      <c r="CV201" s="239">
        <v>44.8418925</v>
      </c>
      <c r="CW201" s="239">
        <v>-93.790793800000003</v>
      </c>
      <c r="CX201" s="239" t="s">
        <v>379</v>
      </c>
      <c r="CY201" s="239" t="s">
        <v>4659</v>
      </c>
    </row>
    <row r="202" spans="1:103" hidden="1" x14ac:dyDescent="0.25">
      <c r="A202" s="239">
        <v>10778077</v>
      </c>
      <c r="B202" s="239">
        <v>3</v>
      </c>
      <c r="C202" s="239">
        <v>5</v>
      </c>
      <c r="D202" s="239">
        <v>32.112000000000002</v>
      </c>
      <c r="E202" s="239">
        <v>10</v>
      </c>
      <c r="F202" s="239" t="s">
        <v>1155</v>
      </c>
      <c r="H202" s="239" t="s">
        <v>374</v>
      </c>
      <c r="I202" s="239">
        <v>25</v>
      </c>
      <c r="K202" s="239">
        <v>12016355</v>
      </c>
      <c r="L202" s="239">
        <v>121600093</v>
      </c>
      <c r="M202" s="239">
        <v>6</v>
      </c>
      <c r="N202" s="239">
        <v>7</v>
      </c>
      <c r="O202" s="239">
        <v>2012</v>
      </c>
      <c r="P202" s="239" t="s">
        <v>416</v>
      </c>
      <c r="Q202" s="239">
        <v>7</v>
      </c>
      <c r="S202" s="239">
        <v>2</v>
      </c>
      <c r="T202" s="239">
        <v>0</v>
      </c>
      <c r="U202" s="239">
        <v>2</v>
      </c>
      <c r="V202" s="239">
        <v>1</v>
      </c>
      <c r="W202" s="239">
        <v>10</v>
      </c>
      <c r="X202" s="239">
        <v>4</v>
      </c>
      <c r="Y202" s="239">
        <v>1</v>
      </c>
      <c r="Z202" s="239">
        <v>1</v>
      </c>
      <c r="AA202" s="239">
        <v>1</v>
      </c>
      <c r="AB202" s="239">
        <v>1</v>
      </c>
      <c r="AC202" s="239">
        <v>98</v>
      </c>
      <c r="AD202" s="239" t="s">
        <v>2689</v>
      </c>
      <c r="AE202" s="239" t="s">
        <v>4655</v>
      </c>
      <c r="AF202" s="239" t="s">
        <v>4289</v>
      </c>
      <c r="AG202" s="239">
        <v>7</v>
      </c>
      <c r="AH202" s="239">
        <v>2</v>
      </c>
      <c r="AI202" s="239">
        <v>1</v>
      </c>
      <c r="AJ202" s="239">
        <v>3</v>
      </c>
      <c r="AK202" s="239">
        <v>21</v>
      </c>
      <c r="AL202" s="239">
        <v>67</v>
      </c>
      <c r="AM202" s="239" t="s">
        <v>384</v>
      </c>
      <c r="AN202" s="239">
        <v>5</v>
      </c>
      <c r="AO202" s="239">
        <v>15</v>
      </c>
      <c r="AS202" s="239">
        <v>7</v>
      </c>
      <c r="AT202" s="239">
        <v>98</v>
      </c>
      <c r="AU202" s="239">
        <v>40</v>
      </c>
      <c r="AV202" s="239">
        <v>11</v>
      </c>
      <c r="AW202" s="239">
        <v>21</v>
      </c>
      <c r="AX202" s="239">
        <v>2</v>
      </c>
      <c r="AY202" s="239">
        <v>3</v>
      </c>
      <c r="AZ202" s="239">
        <v>3</v>
      </c>
      <c r="BA202" s="239">
        <v>8</v>
      </c>
      <c r="BB202" s="239">
        <v>20</v>
      </c>
      <c r="BC202" s="239" t="s">
        <v>384</v>
      </c>
      <c r="BD202" s="239">
        <v>5</v>
      </c>
      <c r="BE202" s="239">
        <v>1</v>
      </c>
      <c r="BF202" s="239">
        <v>1</v>
      </c>
      <c r="BI202" s="239">
        <v>7</v>
      </c>
      <c r="BJ202" s="239">
        <v>98</v>
      </c>
      <c r="BK202" s="239">
        <v>40</v>
      </c>
      <c r="BL202" s="239">
        <v>11</v>
      </c>
      <c r="BM202" s="239">
        <v>21</v>
      </c>
      <c r="CT202" s="239">
        <v>437502</v>
      </c>
      <c r="CU202" s="239">
        <v>4965691</v>
      </c>
      <c r="CV202" s="239">
        <v>44.8418925</v>
      </c>
      <c r="CW202" s="239">
        <v>-93.790793800000003</v>
      </c>
      <c r="CX202" s="239" t="s">
        <v>379</v>
      </c>
      <c r="CY202" s="239" t="s">
        <v>4660</v>
      </c>
    </row>
    <row r="203" spans="1:103" x14ac:dyDescent="0.25">
      <c r="A203" s="239">
        <v>10852653</v>
      </c>
      <c r="B203" s="239">
        <v>3</v>
      </c>
      <c r="C203" s="239">
        <v>5</v>
      </c>
      <c r="D203" s="239">
        <v>32.112000000000002</v>
      </c>
      <c r="E203" s="239">
        <v>10</v>
      </c>
      <c r="F203" s="239" t="s">
        <v>1155</v>
      </c>
      <c r="H203" s="239" t="s">
        <v>374</v>
      </c>
      <c r="I203" s="239">
        <v>25</v>
      </c>
      <c r="L203" s="239">
        <v>131820063</v>
      </c>
      <c r="M203" s="239">
        <v>5</v>
      </c>
      <c r="N203" s="239">
        <v>30</v>
      </c>
      <c r="O203" s="239">
        <v>2013</v>
      </c>
      <c r="P203" s="239" t="s">
        <v>416</v>
      </c>
      <c r="Q203" s="239">
        <v>20</v>
      </c>
      <c r="S203" s="239">
        <v>5</v>
      </c>
      <c r="T203" s="239">
        <v>0</v>
      </c>
      <c r="U203" s="239">
        <v>2</v>
      </c>
      <c r="V203" s="239">
        <v>10</v>
      </c>
      <c r="W203" s="239">
        <v>10</v>
      </c>
      <c r="Y203" s="239">
        <v>1</v>
      </c>
      <c r="Z203" s="239">
        <v>2</v>
      </c>
      <c r="AB203" s="239">
        <v>1</v>
      </c>
      <c r="AC203" s="239">
        <v>98</v>
      </c>
      <c r="AF203" s="239" t="s">
        <v>4289</v>
      </c>
      <c r="AG203" s="239">
        <v>5</v>
      </c>
      <c r="AH203" s="239">
        <v>2</v>
      </c>
      <c r="AI203" s="239">
        <v>2</v>
      </c>
      <c r="AJ203" s="239">
        <v>4</v>
      </c>
      <c r="AK203" s="239">
        <v>21</v>
      </c>
      <c r="AL203" s="239">
        <v>26</v>
      </c>
      <c r="AM203" s="239" t="s">
        <v>374</v>
      </c>
      <c r="AT203" s="239">
        <v>98</v>
      </c>
      <c r="AU203" s="239">
        <v>55</v>
      </c>
      <c r="AX203" s="239">
        <v>2</v>
      </c>
      <c r="AY203" s="239">
        <v>2</v>
      </c>
      <c r="AZ203" s="239">
        <v>4</v>
      </c>
      <c r="BA203" s="239">
        <v>21</v>
      </c>
      <c r="BB203" s="239">
        <v>20</v>
      </c>
      <c r="BC203" s="239" t="s">
        <v>374</v>
      </c>
      <c r="BJ203" s="239">
        <v>98</v>
      </c>
      <c r="BK203" s="239">
        <v>55</v>
      </c>
      <c r="CT203" s="239">
        <v>437502</v>
      </c>
      <c r="CU203" s="239">
        <v>4965691</v>
      </c>
      <c r="CV203" s="239">
        <v>44.8418925</v>
      </c>
      <c r="CW203" s="239">
        <v>-93.790793800000003</v>
      </c>
      <c r="CX203" s="239" t="s">
        <v>379</v>
      </c>
    </row>
    <row r="204" spans="1:103" x14ac:dyDescent="0.25">
      <c r="A204" s="239">
        <v>10940073</v>
      </c>
      <c r="B204" s="239">
        <v>3</v>
      </c>
      <c r="C204" s="239">
        <v>5</v>
      </c>
      <c r="D204" s="239">
        <v>32.112000000000002</v>
      </c>
      <c r="E204" s="239">
        <v>10</v>
      </c>
      <c r="F204" s="239" t="s">
        <v>1155</v>
      </c>
      <c r="H204" s="239" t="s">
        <v>374</v>
      </c>
      <c r="I204" s="239">
        <v>25</v>
      </c>
      <c r="K204" s="239">
        <v>14041246</v>
      </c>
      <c r="L204" s="239">
        <v>150210056</v>
      </c>
      <c r="M204" s="239">
        <v>12</v>
      </c>
      <c r="N204" s="239">
        <v>26</v>
      </c>
      <c r="O204" s="239">
        <v>2014</v>
      </c>
      <c r="P204" s="239" t="s">
        <v>383</v>
      </c>
      <c r="Q204" s="239">
        <v>20</v>
      </c>
      <c r="S204" s="239">
        <v>5</v>
      </c>
      <c r="T204" s="239">
        <v>0</v>
      </c>
      <c r="U204" s="239">
        <v>2</v>
      </c>
      <c r="V204" s="239">
        <v>1</v>
      </c>
      <c r="W204" s="239">
        <v>10</v>
      </c>
      <c r="X204" s="239">
        <v>3</v>
      </c>
      <c r="Y204" s="239">
        <v>4</v>
      </c>
      <c r="Z204" s="239">
        <v>4</v>
      </c>
      <c r="AA204" s="239">
        <v>4</v>
      </c>
      <c r="AB204" s="239">
        <v>3</v>
      </c>
      <c r="AC204" s="239">
        <v>98</v>
      </c>
      <c r="AF204" s="239" t="s">
        <v>4289</v>
      </c>
      <c r="AG204" s="239">
        <v>7</v>
      </c>
      <c r="AH204" s="239">
        <v>2</v>
      </c>
      <c r="AI204" s="239">
        <v>4</v>
      </c>
      <c r="AJ204" s="239">
        <v>2</v>
      </c>
      <c r="AK204" s="239">
        <v>21</v>
      </c>
      <c r="AL204" s="239">
        <v>56</v>
      </c>
      <c r="AM204" s="239" t="s">
        <v>384</v>
      </c>
      <c r="AN204" s="239">
        <v>5</v>
      </c>
      <c r="AO204" s="239">
        <v>1</v>
      </c>
      <c r="AS204" s="239">
        <v>7</v>
      </c>
      <c r="AT204" s="239">
        <v>2</v>
      </c>
      <c r="AU204" s="239">
        <v>30</v>
      </c>
      <c r="AV204" s="239">
        <v>11</v>
      </c>
      <c r="AW204" s="239">
        <v>20</v>
      </c>
      <c r="AX204" s="239">
        <v>2</v>
      </c>
      <c r="AY204" s="239">
        <v>4</v>
      </c>
      <c r="AZ204" s="239">
        <v>3</v>
      </c>
      <c r="BA204" s="239">
        <v>21</v>
      </c>
      <c r="BB204" s="239">
        <v>18</v>
      </c>
      <c r="BC204" s="239" t="s">
        <v>384</v>
      </c>
      <c r="BD204" s="239">
        <v>5</v>
      </c>
      <c r="BI204" s="239">
        <v>7</v>
      </c>
      <c r="BJ204" s="239">
        <v>2</v>
      </c>
      <c r="BK204" s="239">
        <v>30</v>
      </c>
      <c r="BL204" s="239">
        <v>11</v>
      </c>
      <c r="BM204" s="239">
        <v>20</v>
      </c>
      <c r="CT204" s="239">
        <v>437502</v>
      </c>
      <c r="CU204" s="239">
        <v>4965691</v>
      </c>
      <c r="CV204" s="239">
        <v>44.8418925</v>
      </c>
      <c r="CW204" s="239">
        <v>-93.790793800000003</v>
      </c>
      <c r="CX204" s="239" t="s">
        <v>379</v>
      </c>
    </row>
    <row r="205" spans="1:103" x14ac:dyDescent="0.25">
      <c r="A205" s="239">
        <v>11017639</v>
      </c>
      <c r="B205" s="239">
        <v>3</v>
      </c>
      <c r="C205" s="239">
        <v>5</v>
      </c>
      <c r="D205" s="239">
        <v>32.112000000000002</v>
      </c>
      <c r="E205" s="239">
        <v>10</v>
      </c>
      <c r="F205" s="239" t="s">
        <v>1155</v>
      </c>
      <c r="H205" s="239" t="s">
        <v>374</v>
      </c>
      <c r="I205" s="239">
        <v>25</v>
      </c>
      <c r="K205" s="239">
        <v>15004755</v>
      </c>
      <c r="L205" s="239">
        <v>150480002</v>
      </c>
      <c r="M205" s="239">
        <v>2</v>
      </c>
      <c r="N205" s="239">
        <v>16</v>
      </c>
      <c r="O205" s="239">
        <v>2015</v>
      </c>
      <c r="P205" s="239" t="s">
        <v>381</v>
      </c>
      <c r="Q205" s="239">
        <v>18</v>
      </c>
      <c r="S205" s="239">
        <v>5</v>
      </c>
      <c r="T205" s="239">
        <v>0</v>
      </c>
      <c r="U205" s="239">
        <v>2</v>
      </c>
      <c r="V205" s="239">
        <v>3</v>
      </c>
      <c r="W205" s="239">
        <v>10</v>
      </c>
      <c r="X205" s="239">
        <v>4</v>
      </c>
      <c r="Y205" s="239">
        <v>3</v>
      </c>
      <c r="Z205" s="239">
        <v>1</v>
      </c>
      <c r="AB205" s="239">
        <v>1</v>
      </c>
      <c r="AC205" s="239">
        <v>98</v>
      </c>
      <c r="AD205" s="239" t="s">
        <v>1868</v>
      </c>
      <c r="AE205" s="239" t="s">
        <v>4661</v>
      </c>
      <c r="AF205" s="239" t="s">
        <v>4289</v>
      </c>
      <c r="AG205" s="239">
        <v>9</v>
      </c>
      <c r="AH205" s="239">
        <v>2</v>
      </c>
      <c r="AI205" s="239">
        <v>2</v>
      </c>
      <c r="AJ205" s="239">
        <v>4</v>
      </c>
      <c r="AK205" s="239">
        <v>21</v>
      </c>
      <c r="AL205" s="239">
        <v>39</v>
      </c>
      <c r="AM205" s="239" t="s">
        <v>384</v>
      </c>
      <c r="AN205" s="239">
        <v>5</v>
      </c>
      <c r="AO205" s="239">
        <v>1</v>
      </c>
      <c r="AS205" s="239">
        <v>5</v>
      </c>
      <c r="AT205" s="239">
        <v>98</v>
      </c>
      <c r="AU205" s="239">
        <v>40</v>
      </c>
      <c r="AV205" s="239">
        <v>11</v>
      </c>
      <c r="AW205" s="239">
        <v>21</v>
      </c>
      <c r="AX205" s="239">
        <v>2</v>
      </c>
      <c r="AY205" s="239">
        <v>2</v>
      </c>
      <c r="AZ205" s="239">
        <v>1</v>
      </c>
      <c r="BA205" s="239">
        <v>24</v>
      </c>
      <c r="BB205" s="239">
        <v>56</v>
      </c>
      <c r="BC205" s="239" t="s">
        <v>374</v>
      </c>
      <c r="BD205" s="239">
        <v>5</v>
      </c>
      <c r="BE205" s="239">
        <v>2</v>
      </c>
      <c r="BI205" s="239">
        <v>5</v>
      </c>
      <c r="BJ205" s="239">
        <v>98</v>
      </c>
      <c r="BK205" s="239">
        <v>40</v>
      </c>
      <c r="BL205" s="239">
        <v>11</v>
      </c>
      <c r="BM205" s="239">
        <v>21</v>
      </c>
      <c r="CT205" s="239">
        <v>437502</v>
      </c>
      <c r="CU205" s="239">
        <v>4965691</v>
      </c>
      <c r="CV205" s="239">
        <v>44.8418925</v>
      </c>
      <c r="CW205" s="239">
        <v>-93.790793800000003</v>
      </c>
      <c r="CX205" s="239" t="s">
        <v>379</v>
      </c>
      <c r="CY205" s="239" t="s">
        <v>4662</v>
      </c>
    </row>
    <row r="206" spans="1:103" x14ac:dyDescent="0.25">
      <c r="A206" s="239">
        <v>11019662</v>
      </c>
      <c r="B206" s="239">
        <v>3</v>
      </c>
      <c r="C206" s="239">
        <v>5</v>
      </c>
      <c r="D206" s="239">
        <v>32.112000000000002</v>
      </c>
      <c r="E206" s="239">
        <v>10</v>
      </c>
      <c r="F206" s="239" t="s">
        <v>1155</v>
      </c>
      <c r="H206" s="239" t="s">
        <v>374</v>
      </c>
      <c r="I206" s="239">
        <v>25</v>
      </c>
      <c r="L206" s="239">
        <v>151520053</v>
      </c>
      <c r="M206" s="239">
        <v>4</v>
      </c>
      <c r="N206" s="239">
        <v>29</v>
      </c>
      <c r="O206" s="239">
        <v>2015</v>
      </c>
      <c r="P206" s="239" t="s">
        <v>375</v>
      </c>
      <c r="Q206" s="239">
        <v>17</v>
      </c>
      <c r="S206" s="239">
        <v>5</v>
      </c>
      <c r="T206" s="239">
        <v>0</v>
      </c>
      <c r="U206" s="239">
        <v>2</v>
      </c>
      <c r="V206" s="239">
        <v>1</v>
      </c>
      <c r="W206" s="239">
        <v>10</v>
      </c>
      <c r="Y206" s="239">
        <v>1</v>
      </c>
      <c r="Z206" s="239">
        <v>1</v>
      </c>
      <c r="AB206" s="239">
        <v>1</v>
      </c>
      <c r="AC206" s="239">
        <v>98</v>
      </c>
      <c r="AF206" s="239" t="s">
        <v>4289</v>
      </c>
      <c r="AG206" s="239">
        <v>7</v>
      </c>
      <c r="AH206" s="239">
        <v>2</v>
      </c>
      <c r="AI206" s="239">
        <v>2</v>
      </c>
      <c r="AJ206" s="239">
        <v>7</v>
      </c>
      <c r="AK206" s="239">
        <v>23</v>
      </c>
      <c r="AL206" s="239">
        <v>49</v>
      </c>
      <c r="AM206" s="239" t="s">
        <v>384</v>
      </c>
      <c r="AT206" s="239">
        <v>2</v>
      </c>
      <c r="AX206" s="239">
        <v>2</v>
      </c>
      <c r="AY206" s="239">
        <v>4</v>
      </c>
      <c r="AZ206" s="239">
        <v>7</v>
      </c>
      <c r="BA206" s="239">
        <v>23</v>
      </c>
      <c r="BB206" s="239">
        <v>53</v>
      </c>
      <c r="BC206" s="239" t="s">
        <v>374</v>
      </c>
      <c r="BJ206" s="239">
        <v>2</v>
      </c>
      <c r="CT206" s="239">
        <v>437502</v>
      </c>
      <c r="CU206" s="239">
        <v>4965691</v>
      </c>
      <c r="CV206" s="239">
        <v>44.8418925</v>
      </c>
      <c r="CW206" s="239">
        <v>-93.790793800000003</v>
      </c>
      <c r="CX206" s="239" t="s">
        <v>379</v>
      </c>
    </row>
    <row r="207" spans="1:103" x14ac:dyDescent="0.25">
      <c r="A207" s="239">
        <v>10782521</v>
      </c>
      <c r="B207" s="239">
        <v>3</v>
      </c>
      <c r="C207" s="239">
        <v>5</v>
      </c>
      <c r="D207" s="239">
        <v>32.124000000000002</v>
      </c>
      <c r="E207" s="239">
        <v>10</v>
      </c>
      <c r="F207" s="239" t="s">
        <v>1155</v>
      </c>
      <c r="H207" s="239" t="s">
        <v>374</v>
      </c>
      <c r="I207" s="239">
        <v>25</v>
      </c>
      <c r="K207" s="239">
        <v>12037326</v>
      </c>
      <c r="L207" s="239">
        <v>123530206</v>
      </c>
      <c r="M207" s="239">
        <v>12</v>
      </c>
      <c r="N207" s="239">
        <v>18</v>
      </c>
      <c r="O207" s="239">
        <v>2012</v>
      </c>
      <c r="P207" s="239" t="s">
        <v>391</v>
      </c>
      <c r="Q207" s="239">
        <v>17</v>
      </c>
      <c r="S207" s="239">
        <v>5</v>
      </c>
      <c r="T207" s="239">
        <v>0</v>
      </c>
      <c r="U207" s="239">
        <v>4</v>
      </c>
      <c r="V207" s="239">
        <v>1</v>
      </c>
      <c r="W207" s="239">
        <v>10</v>
      </c>
      <c r="X207" s="239">
        <v>2</v>
      </c>
      <c r="Y207" s="239">
        <v>4</v>
      </c>
      <c r="Z207" s="239">
        <v>1</v>
      </c>
      <c r="AA207" s="239">
        <v>1</v>
      </c>
      <c r="AB207" s="239">
        <v>2</v>
      </c>
      <c r="AC207" s="239">
        <v>98</v>
      </c>
      <c r="AD207" s="239" t="s">
        <v>2689</v>
      </c>
      <c r="AE207" s="239" t="s">
        <v>4619</v>
      </c>
      <c r="AF207" s="239" t="s">
        <v>4289</v>
      </c>
      <c r="AG207" s="239">
        <v>7</v>
      </c>
      <c r="AH207" s="239">
        <v>2</v>
      </c>
      <c r="AI207" s="239">
        <v>2</v>
      </c>
      <c r="AJ207" s="239">
        <v>4</v>
      </c>
      <c r="AK207" s="239">
        <v>21</v>
      </c>
      <c r="AL207" s="239">
        <v>62</v>
      </c>
      <c r="AM207" s="239" t="s">
        <v>384</v>
      </c>
      <c r="AN207" s="239">
        <v>5</v>
      </c>
      <c r="AO207" s="239">
        <v>15</v>
      </c>
      <c r="AP207" s="239">
        <v>2</v>
      </c>
      <c r="AS207" s="239">
        <v>7</v>
      </c>
      <c r="AT207" s="239">
        <v>98</v>
      </c>
      <c r="AU207" s="239">
        <v>40</v>
      </c>
      <c r="AV207" s="239">
        <v>11</v>
      </c>
      <c r="AW207" s="239">
        <v>21</v>
      </c>
      <c r="AX207" s="239">
        <v>2</v>
      </c>
      <c r="AY207" s="239">
        <v>3</v>
      </c>
      <c r="AZ207" s="239">
        <v>4</v>
      </c>
      <c r="BA207" s="239">
        <v>8</v>
      </c>
      <c r="BB207" s="239">
        <v>40</v>
      </c>
      <c r="BC207" s="239" t="s">
        <v>374</v>
      </c>
      <c r="BD207" s="239">
        <v>5</v>
      </c>
      <c r="BE207" s="239">
        <v>1</v>
      </c>
      <c r="BI207" s="239">
        <v>7</v>
      </c>
      <c r="BJ207" s="239">
        <v>98</v>
      </c>
      <c r="BK207" s="239">
        <v>40</v>
      </c>
      <c r="BL207" s="239">
        <v>11</v>
      </c>
      <c r="BM207" s="239">
        <v>21</v>
      </c>
      <c r="BN207" s="239">
        <v>2</v>
      </c>
      <c r="BO207" s="239">
        <v>2</v>
      </c>
      <c r="BP207" s="239">
        <v>4</v>
      </c>
      <c r="BQ207" s="239">
        <v>8</v>
      </c>
      <c r="BR207" s="239">
        <v>47</v>
      </c>
      <c r="BS207" s="239" t="s">
        <v>374</v>
      </c>
      <c r="BT207" s="239">
        <v>5</v>
      </c>
      <c r="BU207" s="239">
        <v>1</v>
      </c>
      <c r="BY207" s="239">
        <v>7</v>
      </c>
      <c r="BZ207" s="239">
        <v>98</v>
      </c>
      <c r="CA207" s="239">
        <v>40</v>
      </c>
      <c r="CB207" s="239">
        <v>11</v>
      </c>
      <c r="CC207" s="239">
        <v>21</v>
      </c>
      <c r="CD207" s="239">
        <v>2</v>
      </c>
      <c r="CE207" s="239">
        <v>2</v>
      </c>
      <c r="CF207" s="239">
        <v>4</v>
      </c>
      <c r="CG207" s="239">
        <v>8</v>
      </c>
      <c r="CH207" s="239">
        <v>43</v>
      </c>
      <c r="CI207" s="239" t="s">
        <v>384</v>
      </c>
      <c r="CJ207" s="239">
        <v>5</v>
      </c>
      <c r="CK207" s="239">
        <v>1</v>
      </c>
      <c r="CO207" s="239">
        <v>7</v>
      </c>
      <c r="CP207" s="239">
        <v>98</v>
      </c>
      <c r="CQ207" s="239">
        <v>40</v>
      </c>
      <c r="CR207" s="239">
        <v>11</v>
      </c>
      <c r="CS207" s="239">
        <v>21</v>
      </c>
      <c r="CT207" s="239">
        <v>437519</v>
      </c>
      <c r="CU207" s="239">
        <v>4965700</v>
      </c>
      <c r="CV207" s="239">
        <v>44.841972400000003</v>
      </c>
      <c r="CW207" s="239">
        <v>-93.7905844</v>
      </c>
      <c r="CX207" s="239" t="s">
        <v>379</v>
      </c>
      <c r="CY207" s="239" t="s">
        <v>4663</v>
      </c>
    </row>
    <row r="208" spans="1:103" x14ac:dyDescent="0.25">
      <c r="A208" s="239">
        <v>489272</v>
      </c>
      <c r="B208" s="239">
        <v>3</v>
      </c>
      <c r="C208" s="239">
        <v>5</v>
      </c>
      <c r="D208" s="239">
        <v>32.143000000000001</v>
      </c>
      <c r="E208" s="239">
        <v>10</v>
      </c>
      <c r="F208" s="239" t="s">
        <v>1155</v>
      </c>
      <c r="H208" s="239" t="s">
        <v>374</v>
      </c>
      <c r="I208" s="239">
        <v>25</v>
      </c>
      <c r="K208" s="239">
        <v>17024562</v>
      </c>
      <c r="M208" s="239">
        <v>7</v>
      </c>
      <c r="N208" s="239">
        <v>24</v>
      </c>
      <c r="O208" s="239">
        <v>2017</v>
      </c>
      <c r="P208" s="239" t="s">
        <v>381</v>
      </c>
      <c r="Q208" s="239">
        <v>17</v>
      </c>
      <c r="R208" s="239" t="s">
        <v>393</v>
      </c>
      <c r="S208" s="239">
        <v>5</v>
      </c>
      <c r="T208" s="239">
        <v>0</v>
      </c>
      <c r="U208" s="239">
        <v>2</v>
      </c>
      <c r="V208" s="239">
        <v>12</v>
      </c>
      <c r="W208" s="239">
        <v>10</v>
      </c>
      <c r="X208" s="239">
        <v>3</v>
      </c>
      <c r="Y208" s="239">
        <v>1</v>
      </c>
      <c r="Z208" s="239">
        <v>1</v>
      </c>
      <c r="AB208" s="239">
        <v>1</v>
      </c>
      <c r="AC208" s="239">
        <v>98</v>
      </c>
      <c r="AD208" s="239" t="s">
        <v>2821</v>
      </c>
      <c r="AF208" s="239" t="s">
        <v>4289</v>
      </c>
      <c r="AG208" s="239">
        <v>7</v>
      </c>
      <c r="AH208" s="239">
        <v>2</v>
      </c>
      <c r="AI208" s="239">
        <v>4</v>
      </c>
      <c r="AJ208" s="239">
        <v>3</v>
      </c>
      <c r="AK208" s="239">
        <v>34</v>
      </c>
      <c r="AL208" s="239">
        <v>54</v>
      </c>
      <c r="AM208" s="239" t="s">
        <v>384</v>
      </c>
      <c r="AN208" s="239">
        <v>5</v>
      </c>
      <c r="AO208" s="239">
        <v>1</v>
      </c>
      <c r="AS208" s="239">
        <v>14</v>
      </c>
      <c r="AT208" s="239">
        <v>20</v>
      </c>
      <c r="AV208" s="239">
        <v>11</v>
      </c>
      <c r="AW208" s="239">
        <v>21</v>
      </c>
      <c r="AX208" s="239">
        <v>2</v>
      </c>
      <c r="AY208" s="239">
        <v>2</v>
      </c>
      <c r="AZ208" s="239">
        <v>3</v>
      </c>
      <c r="BA208" s="239">
        <v>21</v>
      </c>
      <c r="BB208" s="239">
        <v>20</v>
      </c>
      <c r="BC208" s="239" t="s">
        <v>384</v>
      </c>
      <c r="BD208" s="239">
        <v>5</v>
      </c>
      <c r="BE208" s="239">
        <v>70</v>
      </c>
      <c r="BI208" s="239">
        <v>14</v>
      </c>
      <c r="BJ208" s="239">
        <v>20</v>
      </c>
      <c r="BK208" s="239">
        <v>40</v>
      </c>
      <c r="BL208" s="239">
        <v>11</v>
      </c>
      <c r="BM208" s="239">
        <v>21</v>
      </c>
      <c r="CT208" s="239">
        <v>437693.24697646301</v>
      </c>
      <c r="CU208" s="239">
        <v>4965793.8365250798</v>
      </c>
      <c r="CV208" s="239">
        <v>44.84283448</v>
      </c>
      <c r="CW208" s="239">
        <v>-93.788388859999998</v>
      </c>
      <c r="CX208" s="239" t="s">
        <v>379</v>
      </c>
      <c r="CY208" s="239" t="s">
        <v>4664</v>
      </c>
    </row>
    <row r="209" spans="1:103" hidden="1" x14ac:dyDescent="0.25">
      <c r="A209" s="239">
        <v>353874</v>
      </c>
      <c r="B209" s="239">
        <v>3</v>
      </c>
      <c r="C209" s="239">
        <v>5</v>
      </c>
      <c r="D209" s="239">
        <v>32.162999999999997</v>
      </c>
      <c r="E209" s="239">
        <v>10</v>
      </c>
      <c r="F209" s="239" t="s">
        <v>1155</v>
      </c>
      <c r="H209" s="239" t="s">
        <v>374</v>
      </c>
      <c r="I209" s="239">
        <v>25</v>
      </c>
      <c r="K209" s="239">
        <v>16018164</v>
      </c>
      <c r="M209" s="239">
        <v>6</v>
      </c>
      <c r="N209" s="239">
        <v>3</v>
      </c>
      <c r="O209" s="239">
        <v>2016</v>
      </c>
      <c r="P209" s="239" t="s">
        <v>383</v>
      </c>
      <c r="Q209" s="239">
        <v>17</v>
      </c>
      <c r="R209" s="239" t="s">
        <v>376</v>
      </c>
      <c r="S209" s="239">
        <v>4</v>
      </c>
      <c r="T209" s="239">
        <v>0</v>
      </c>
      <c r="U209" s="239">
        <v>2</v>
      </c>
      <c r="V209" s="239">
        <v>10</v>
      </c>
      <c r="W209" s="239">
        <v>10</v>
      </c>
      <c r="X209" s="239">
        <v>2</v>
      </c>
      <c r="Y209" s="239">
        <v>1</v>
      </c>
      <c r="Z209" s="239">
        <v>2</v>
      </c>
      <c r="AB209" s="239">
        <v>1</v>
      </c>
      <c r="AC209" s="239">
        <v>98</v>
      </c>
      <c r="AD209" s="239" t="s">
        <v>2821</v>
      </c>
      <c r="AF209" s="239" t="s">
        <v>4289</v>
      </c>
      <c r="AG209" s="239">
        <v>5</v>
      </c>
      <c r="AH209" s="239">
        <v>2</v>
      </c>
      <c r="AI209" s="239">
        <v>4</v>
      </c>
      <c r="AJ209" s="239">
        <v>4</v>
      </c>
      <c r="AK209" s="239">
        <v>21</v>
      </c>
      <c r="AL209" s="239">
        <v>57</v>
      </c>
      <c r="AM209" s="239" t="s">
        <v>384</v>
      </c>
      <c r="AN209" s="239">
        <v>5</v>
      </c>
      <c r="AO209" s="239">
        <v>70</v>
      </c>
      <c r="AS209" s="239">
        <v>14</v>
      </c>
      <c r="AT209" s="239">
        <v>9</v>
      </c>
      <c r="AU209" s="239">
        <v>40</v>
      </c>
      <c r="AV209" s="239">
        <v>11</v>
      </c>
      <c r="AW209" s="239">
        <v>21</v>
      </c>
      <c r="AX209" s="239">
        <v>2</v>
      </c>
      <c r="AY209" s="239">
        <v>4</v>
      </c>
      <c r="AZ209" s="239">
        <v>4</v>
      </c>
      <c r="BA209" s="239">
        <v>21</v>
      </c>
      <c r="BB209" s="239">
        <v>32</v>
      </c>
      <c r="BC209" s="239" t="s">
        <v>384</v>
      </c>
      <c r="BD209" s="239">
        <v>9</v>
      </c>
      <c r="BE209" s="239">
        <v>1</v>
      </c>
      <c r="BI209" s="239">
        <v>14</v>
      </c>
      <c r="BJ209" s="239">
        <v>9</v>
      </c>
      <c r="BK209" s="239">
        <v>40</v>
      </c>
      <c r="BL209" s="239">
        <v>11</v>
      </c>
      <c r="BM209" s="239">
        <v>21</v>
      </c>
      <c r="CT209" s="239">
        <v>437720.76369816298</v>
      </c>
      <c r="CU209" s="239">
        <v>4965809.87036529</v>
      </c>
      <c r="CV209" s="239">
        <v>44.842981199999997</v>
      </c>
      <c r="CW209" s="239">
        <v>-93.788042680000004</v>
      </c>
      <c r="CX209" s="239" t="s">
        <v>379</v>
      </c>
      <c r="CY209" s="239" t="s">
        <v>4665</v>
      </c>
    </row>
    <row r="210" spans="1:103" x14ac:dyDescent="0.25">
      <c r="A210" s="239">
        <v>363817</v>
      </c>
      <c r="B210" s="239">
        <v>3</v>
      </c>
      <c r="C210" s="239">
        <v>5</v>
      </c>
      <c r="D210" s="239">
        <v>32.177</v>
      </c>
      <c r="E210" s="239">
        <v>10</v>
      </c>
      <c r="F210" s="239" t="s">
        <v>1155</v>
      </c>
      <c r="H210" s="239" t="s">
        <v>374</v>
      </c>
      <c r="I210" s="239">
        <v>25</v>
      </c>
      <c r="K210" s="239">
        <v>16023557</v>
      </c>
      <c r="M210" s="239">
        <v>7</v>
      </c>
      <c r="N210" s="239">
        <v>14</v>
      </c>
      <c r="O210" s="239">
        <v>2016</v>
      </c>
      <c r="P210" s="239" t="s">
        <v>416</v>
      </c>
      <c r="Q210" s="239">
        <v>16</v>
      </c>
      <c r="R210" s="239" t="s">
        <v>393</v>
      </c>
      <c r="S210" s="239">
        <v>5</v>
      </c>
      <c r="T210" s="239">
        <v>0</v>
      </c>
      <c r="U210" s="239">
        <v>2</v>
      </c>
      <c r="V210" s="239">
        <v>12</v>
      </c>
      <c r="W210" s="239">
        <v>10</v>
      </c>
      <c r="X210" s="239">
        <v>10</v>
      </c>
      <c r="Y210" s="239">
        <v>1</v>
      </c>
      <c r="Z210" s="239">
        <v>2</v>
      </c>
      <c r="AA210" s="239">
        <v>3</v>
      </c>
      <c r="AB210" s="239">
        <v>2</v>
      </c>
      <c r="AC210" s="239">
        <v>98</v>
      </c>
      <c r="AD210" s="239" t="s">
        <v>2821</v>
      </c>
      <c r="AF210" s="239" t="s">
        <v>4289</v>
      </c>
      <c r="AG210" s="239">
        <v>7</v>
      </c>
      <c r="AH210" s="239">
        <v>2</v>
      </c>
      <c r="AI210" s="239">
        <v>5</v>
      </c>
      <c r="AJ210" s="239">
        <v>3</v>
      </c>
      <c r="AK210" s="239">
        <v>34</v>
      </c>
      <c r="AL210" s="239">
        <v>34</v>
      </c>
      <c r="AM210" s="239" t="s">
        <v>384</v>
      </c>
      <c r="AN210" s="239">
        <v>5</v>
      </c>
      <c r="AO210" s="239">
        <v>1</v>
      </c>
      <c r="AS210" s="239">
        <v>15</v>
      </c>
      <c r="AT210" s="239">
        <v>20</v>
      </c>
      <c r="AU210" s="239">
        <v>40</v>
      </c>
      <c r="AV210" s="239">
        <v>11</v>
      </c>
      <c r="AW210" s="239">
        <v>21</v>
      </c>
      <c r="AX210" s="239">
        <v>2</v>
      </c>
      <c r="AY210" s="239">
        <v>4</v>
      </c>
      <c r="AZ210" s="239">
        <v>3</v>
      </c>
      <c r="BA210" s="239">
        <v>21</v>
      </c>
      <c r="BB210" s="239">
        <v>55</v>
      </c>
      <c r="BC210" s="239" t="s">
        <v>374</v>
      </c>
      <c r="BD210" s="239">
        <v>5</v>
      </c>
      <c r="BE210" s="239">
        <v>90</v>
      </c>
      <c r="BI210" s="239">
        <v>15</v>
      </c>
      <c r="BJ210" s="239">
        <v>20</v>
      </c>
      <c r="BK210" s="239">
        <v>40</v>
      </c>
      <c r="BL210" s="239">
        <v>11</v>
      </c>
      <c r="BM210" s="239">
        <v>21</v>
      </c>
      <c r="CT210" s="239">
        <v>437741.69281873899</v>
      </c>
      <c r="CU210" s="239">
        <v>4965819.0035671899</v>
      </c>
      <c r="CV210" s="239">
        <v>44.843065240000001</v>
      </c>
      <c r="CW210" s="239">
        <v>-93.787779</v>
      </c>
      <c r="CX210" s="239" t="s">
        <v>379</v>
      </c>
      <c r="CY210" s="239" t="s">
        <v>4666</v>
      </c>
    </row>
    <row r="211" spans="1:103" x14ac:dyDescent="0.25">
      <c r="A211" s="239">
        <v>422833</v>
      </c>
      <c r="B211" s="239">
        <v>3</v>
      </c>
      <c r="C211" s="239">
        <v>5</v>
      </c>
      <c r="D211" s="239">
        <v>32.177999999999997</v>
      </c>
      <c r="E211" s="239">
        <v>10</v>
      </c>
      <c r="F211" s="239" t="s">
        <v>1155</v>
      </c>
      <c r="H211" s="239" t="s">
        <v>374</v>
      </c>
      <c r="I211" s="239">
        <v>25</v>
      </c>
      <c r="K211" s="239">
        <v>17005094</v>
      </c>
      <c r="M211" s="239">
        <v>2</v>
      </c>
      <c r="N211" s="239">
        <v>13</v>
      </c>
      <c r="O211" s="239">
        <v>2017</v>
      </c>
      <c r="P211" s="239" t="s">
        <v>381</v>
      </c>
      <c r="Q211" s="239">
        <v>16</v>
      </c>
      <c r="R211" s="239" t="s">
        <v>393</v>
      </c>
      <c r="S211" s="239">
        <v>5</v>
      </c>
      <c r="T211" s="239">
        <v>0</v>
      </c>
      <c r="U211" s="239">
        <v>2</v>
      </c>
      <c r="V211" s="239">
        <v>12</v>
      </c>
      <c r="W211" s="239">
        <v>10</v>
      </c>
      <c r="X211" s="239">
        <v>3</v>
      </c>
      <c r="Y211" s="239">
        <v>1</v>
      </c>
      <c r="Z211" s="239">
        <v>1</v>
      </c>
      <c r="AB211" s="239">
        <v>1</v>
      </c>
      <c r="AC211" s="239">
        <v>98</v>
      </c>
      <c r="AD211" s="239" t="s">
        <v>2821</v>
      </c>
      <c r="AF211" s="239" t="s">
        <v>4289</v>
      </c>
      <c r="AG211" s="239">
        <v>7</v>
      </c>
      <c r="AH211" s="239">
        <v>2</v>
      </c>
      <c r="AI211" s="239">
        <v>2</v>
      </c>
      <c r="AJ211" s="239">
        <v>3</v>
      </c>
      <c r="AK211" s="239">
        <v>21</v>
      </c>
      <c r="AL211" s="239">
        <v>54</v>
      </c>
      <c r="AM211" s="239" t="s">
        <v>374</v>
      </c>
      <c r="AN211" s="239">
        <v>5</v>
      </c>
      <c r="AO211" s="239">
        <v>1</v>
      </c>
      <c r="AS211" s="239">
        <v>14</v>
      </c>
      <c r="AT211" s="239">
        <v>20</v>
      </c>
      <c r="AU211" s="239">
        <v>40</v>
      </c>
      <c r="AV211" s="239">
        <v>11</v>
      </c>
      <c r="AW211" s="239">
        <v>21</v>
      </c>
      <c r="AX211" s="239">
        <v>2</v>
      </c>
      <c r="AY211" s="239">
        <v>2</v>
      </c>
      <c r="AZ211" s="239">
        <v>3</v>
      </c>
      <c r="BA211" s="239">
        <v>21</v>
      </c>
      <c r="BB211" s="239">
        <v>31</v>
      </c>
      <c r="BC211" s="239" t="s">
        <v>374</v>
      </c>
      <c r="BD211" s="239">
        <v>5</v>
      </c>
      <c r="BE211" s="239">
        <v>70</v>
      </c>
      <c r="BI211" s="239">
        <v>14</v>
      </c>
      <c r="BJ211" s="239">
        <v>20</v>
      </c>
      <c r="BK211" s="239">
        <v>40</v>
      </c>
      <c r="BL211" s="239">
        <v>11</v>
      </c>
      <c r="BM211" s="239">
        <v>21</v>
      </c>
      <c r="CT211" s="239">
        <v>437744.04707806301</v>
      </c>
      <c r="CU211" s="239">
        <v>4965818.9601416402</v>
      </c>
      <c r="CV211" s="239">
        <v>44.843065060000001</v>
      </c>
      <c r="CW211" s="239">
        <v>-93.787749210000001</v>
      </c>
      <c r="CX211" s="239" t="s">
        <v>379</v>
      </c>
      <c r="CY211" s="239" t="s">
        <v>4667</v>
      </c>
    </row>
    <row r="212" spans="1:103" x14ac:dyDescent="0.25">
      <c r="A212" s="239">
        <v>342550</v>
      </c>
      <c r="B212" s="239">
        <v>3</v>
      </c>
      <c r="C212" s="239">
        <v>5</v>
      </c>
      <c r="D212" s="239">
        <v>32.182000000000002</v>
      </c>
      <c r="E212" s="239">
        <v>10</v>
      </c>
      <c r="F212" s="239" t="s">
        <v>1155</v>
      </c>
      <c r="H212" s="239" t="s">
        <v>374</v>
      </c>
      <c r="I212" s="239">
        <v>25</v>
      </c>
      <c r="K212" s="239">
        <v>16011082</v>
      </c>
      <c r="M212" s="239">
        <v>4</v>
      </c>
      <c r="N212" s="239">
        <v>8</v>
      </c>
      <c r="O212" s="239">
        <v>2016</v>
      </c>
      <c r="P212" s="239" t="s">
        <v>383</v>
      </c>
      <c r="Q212" s="239">
        <v>22</v>
      </c>
      <c r="R212" s="239" t="s">
        <v>376</v>
      </c>
      <c r="S212" s="239">
        <v>5</v>
      </c>
      <c r="T212" s="239">
        <v>0</v>
      </c>
      <c r="U212" s="239">
        <v>2</v>
      </c>
      <c r="V212" s="239">
        <v>5</v>
      </c>
      <c r="W212" s="239">
        <v>10</v>
      </c>
      <c r="X212" s="239">
        <v>3</v>
      </c>
      <c r="Y212" s="239">
        <v>4</v>
      </c>
      <c r="Z212" s="239">
        <v>1</v>
      </c>
      <c r="AB212" s="239">
        <v>1</v>
      </c>
      <c r="AC212" s="239">
        <v>98</v>
      </c>
      <c r="AD212" s="239" t="s">
        <v>2821</v>
      </c>
      <c r="AE212" s="239" t="s">
        <v>4668</v>
      </c>
      <c r="AF212" s="239" t="s">
        <v>4289</v>
      </c>
      <c r="AG212" s="239">
        <v>9</v>
      </c>
      <c r="AH212" s="239">
        <v>1</v>
      </c>
      <c r="AI212" s="239">
        <v>2</v>
      </c>
      <c r="AJ212" s="239">
        <v>3</v>
      </c>
      <c r="AK212" s="239">
        <v>24</v>
      </c>
      <c r="AS212" s="239">
        <v>12</v>
      </c>
      <c r="AT212" s="239">
        <v>20</v>
      </c>
      <c r="AU212" s="239">
        <v>45</v>
      </c>
      <c r="AV212" s="239">
        <v>11</v>
      </c>
      <c r="AW212" s="239">
        <v>21</v>
      </c>
      <c r="AX212" s="239">
        <v>2</v>
      </c>
      <c r="AY212" s="239">
        <v>4</v>
      </c>
      <c r="AZ212" s="239">
        <v>4</v>
      </c>
      <c r="BA212" s="239">
        <v>21</v>
      </c>
      <c r="BB212" s="239">
        <v>16</v>
      </c>
      <c r="BC212" s="239" t="s">
        <v>384</v>
      </c>
      <c r="BD212" s="239">
        <v>5</v>
      </c>
      <c r="BE212" s="239">
        <v>1</v>
      </c>
      <c r="BI212" s="239">
        <v>12</v>
      </c>
      <c r="BJ212" s="239">
        <v>20</v>
      </c>
      <c r="BK212" s="239">
        <v>45</v>
      </c>
      <c r="BL212" s="239">
        <v>11</v>
      </c>
      <c r="BM212" s="239">
        <v>21</v>
      </c>
      <c r="CT212" s="239">
        <v>437748.300638307</v>
      </c>
      <c r="CU212" s="239">
        <v>4965823.4170784196</v>
      </c>
      <c r="CV212" s="239">
        <v>44.843105549999997</v>
      </c>
      <c r="CW212" s="239">
        <v>-93.787695940000006</v>
      </c>
      <c r="CX212" s="239" t="s">
        <v>379</v>
      </c>
      <c r="CY212" s="239" t="s">
        <v>4669</v>
      </c>
    </row>
    <row r="213" spans="1:103" x14ac:dyDescent="0.25">
      <c r="A213" s="239">
        <v>513972</v>
      </c>
      <c r="B213" s="239">
        <v>3</v>
      </c>
      <c r="C213" s="239">
        <v>5</v>
      </c>
      <c r="D213" s="239">
        <v>32.188000000000002</v>
      </c>
      <c r="E213" s="239">
        <v>10</v>
      </c>
      <c r="F213" s="239" t="s">
        <v>1155</v>
      </c>
      <c r="H213" s="239" t="s">
        <v>374</v>
      </c>
      <c r="I213" s="239">
        <v>25</v>
      </c>
      <c r="K213" s="239">
        <v>17035847</v>
      </c>
      <c r="M213" s="239">
        <v>11</v>
      </c>
      <c r="N213" s="239">
        <v>3</v>
      </c>
      <c r="O213" s="239">
        <v>2017</v>
      </c>
      <c r="P213" s="239" t="s">
        <v>383</v>
      </c>
      <c r="Q213" s="239">
        <v>10</v>
      </c>
      <c r="R213" s="239">
        <v>98</v>
      </c>
      <c r="S213" s="239">
        <v>5</v>
      </c>
      <c r="T213" s="239">
        <v>0</v>
      </c>
      <c r="U213" s="239">
        <v>2</v>
      </c>
      <c r="V213" s="239">
        <v>12</v>
      </c>
      <c r="W213" s="239">
        <v>10</v>
      </c>
      <c r="X213" s="239">
        <v>3</v>
      </c>
      <c r="Y213" s="239">
        <v>1</v>
      </c>
      <c r="Z213" s="239">
        <v>2</v>
      </c>
      <c r="AB213" s="239">
        <v>1</v>
      </c>
      <c r="AC213" s="239">
        <v>98</v>
      </c>
      <c r="AD213" s="239" t="s">
        <v>2821</v>
      </c>
      <c r="AF213" s="239" t="s">
        <v>4289</v>
      </c>
      <c r="AG213" s="239">
        <v>7</v>
      </c>
      <c r="AH213" s="239">
        <v>2</v>
      </c>
      <c r="AI213" s="239">
        <v>4</v>
      </c>
      <c r="AJ213" s="239">
        <v>4</v>
      </c>
      <c r="AK213" s="239">
        <v>21</v>
      </c>
      <c r="AL213" s="239">
        <v>37</v>
      </c>
      <c r="AM213" s="239" t="s">
        <v>384</v>
      </c>
      <c r="AN213" s="239">
        <v>5</v>
      </c>
      <c r="AO213" s="239">
        <v>1</v>
      </c>
      <c r="AS213" s="239">
        <v>12</v>
      </c>
      <c r="AT213" s="239">
        <v>20</v>
      </c>
      <c r="AU213" s="239">
        <v>40</v>
      </c>
      <c r="AV213" s="239">
        <v>11</v>
      </c>
      <c r="AW213" s="239">
        <v>21</v>
      </c>
      <c r="AX213" s="239">
        <v>2</v>
      </c>
      <c r="AY213" s="239">
        <v>2</v>
      </c>
      <c r="AZ213" s="239">
        <v>4</v>
      </c>
      <c r="BA213" s="239">
        <v>21</v>
      </c>
      <c r="BB213" s="239">
        <v>41</v>
      </c>
      <c r="BC213" s="239" t="s">
        <v>374</v>
      </c>
      <c r="BD213" s="239">
        <v>5</v>
      </c>
      <c r="BE213" s="239">
        <v>1</v>
      </c>
      <c r="BI213" s="239">
        <v>12</v>
      </c>
      <c r="BJ213" s="239">
        <v>20</v>
      </c>
      <c r="BK213" s="239">
        <v>40</v>
      </c>
      <c r="BL213" s="239">
        <v>11</v>
      </c>
      <c r="BM213" s="239">
        <v>21</v>
      </c>
      <c r="CT213" s="239">
        <v>437757.01168732601</v>
      </c>
      <c r="CU213" s="239">
        <v>4965827.9891437599</v>
      </c>
      <c r="CV213" s="239">
        <v>44.843147459999997</v>
      </c>
      <c r="CW213" s="239">
        <v>-93.787586279999999</v>
      </c>
      <c r="CX213" s="239" t="s">
        <v>379</v>
      </c>
      <c r="CY213" s="239" t="s">
        <v>4670</v>
      </c>
    </row>
    <row r="214" spans="1:103" x14ac:dyDescent="0.25">
      <c r="A214" s="239">
        <v>341901</v>
      </c>
      <c r="B214" s="239">
        <v>3</v>
      </c>
      <c r="C214" s="239">
        <v>5</v>
      </c>
      <c r="D214" s="239">
        <v>32.198</v>
      </c>
      <c r="E214" s="239">
        <v>10</v>
      </c>
      <c r="F214" s="239" t="s">
        <v>1155</v>
      </c>
      <c r="H214" s="239" t="s">
        <v>374</v>
      </c>
      <c r="I214" s="239">
        <v>25</v>
      </c>
      <c r="K214" s="239">
        <v>16011553</v>
      </c>
      <c r="M214" s="239">
        <v>4</v>
      </c>
      <c r="N214" s="239">
        <v>12</v>
      </c>
      <c r="O214" s="239">
        <v>2016</v>
      </c>
      <c r="P214" s="239" t="s">
        <v>391</v>
      </c>
      <c r="Q214" s="239">
        <v>18</v>
      </c>
      <c r="R214" s="239">
        <v>98</v>
      </c>
      <c r="S214" s="239">
        <v>5</v>
      </c>
      <c r="T214" s="239">
        <v>0</v>
      </c>
      <c r="U214" s="239">
        <v>2</v>
      </c>
      <c r="V214" s="239">
        <v>10</v>
      </c>
      <c r="W214" s="239">
        <v>10</v>
      </c>
      <c r="X214" s="239">
        <v>2</v>
      </c>
      <c r="Y214" s="239">
        <v>1</v>
      </c>
      <c r="Z214" s="239">
        <v>2</v>
      </c>
      <c r="AB214" s="239">
        <v>1</v>
      </c>
      <c r="AC214" s="239">
        <v>98</v>
      </c>
      <c r="AD214" s="239" t="s">
        <v>2821</v>
      </c>
      <c r="AF214" s="239" t="s">
        <v>4289</v>
      </c>
      <c r="AG214" s="239">
        <v>5</v>
      </c>
      <c r="AH214" s="239">
        <v>2</v>
      </c>
      <c r="AI214" s="239">
        <v>2</v>
      </c>
      <c r="AJ214" s="239">
        <v>4</v>
      </c>
      <c r="AK214" s="239">
        <v>24</v>
      </c>
      <c r="AL214" s="239">
        <v>43</v>
      </c>
      <c r="AM214" s="239" t="s">
        <v>384</v>
      </c>
      <c r="AN214" s="239">
        <v>5</v>
      </c>
      <c r="AO214" s="239">
        <v>66</v>
      </c>
      <c r="AS214" s="239">
        <v>13</v>
      </c>
      <c r="AT214" s="239">
        <v>20</v>
      </c>
      <c r="AU214" s="239">
        <v>40</v>
      </c>
      <c r="AV214" s="239">
        <v>11</v>
      </c>
      <c r="AW214" s="239">
        <v>21</v>
      </c>
      <c r="AX214" s="239">
        <v>2</v>
      </c>
      <c r="AY214" s="239">
        <v>2</v>
      </c>
      <c r="AZ214" s="239">
        <v>4</v>
      </c>
      <c r="BA214" s="239">
        <v>24</v>
      </c>
      <c r="BB214" s="239">
        <v>18</v>
      </c>
      <c r="BC214" s="239" t="s">
        <v>374</v>
      </c>
      <c r="BD214" s="239">
        <v>5</v>
      </c>
      <c r="BE214" s="239">
        <v>1</v>
      </c>
      <c r="BI214" s="239">
        <v>13</v>
      </c>
      <c r="BJ214" s="239">
        <v>20</v>
      </c>
      <c r="BK214" s="239">
        <v>40</v>
      </c>
      <c r="BL214" s="239">
        <v>11</v>
      </c>
      <c r="BM214" s="239">
        <v>21</v>
      </c>
      <c r="CT214" s="239">
        <v>437771.03463203798</v>
      </c>
      <c r="CU214" s="239">
        <v>4965836.1699430803</v>
      </c>
      <c r="CV214" s="239">
        <v>44.843222320000002</v>
      </c>
      <c r="CW214" s="239">
        <v>-93.787409870000005</v>
      </c>
      <c r="CX214" s="239" t="s">
        <v>379</v>
      </c>
      <c r="CY214" s="239" t="s">
        <v>4671</v>
      </c>
    </row>
    <row r="215" spans="1:103" hidden="1" x14ac:dyDescent="0.25">
      <c r="A215" s="239">
        <v>11019279</v>
      </c>
      <c r="B215" s="239">
        <v>3</v>
      </c>
      <c r="C215" s="239">
        <v>5</v>
      </c>
      <c r="D215" s="239">
        <v>32.207000000000001</v>
      </c>
      <c r="E215" s="239">
        <v>10</v>
      </c>
      <c r="F215" s="239" t="s">
        <v>1155</v>
      </c>
      <c r="H215" s="239" t="s">
        <v>374</v>
      </c>
      <c r="I215" s="239">
        <v>25</v>
      </c>
      <c r="K215" s="239">
        <v>15014801</v>
      </c>
      <c r="L215" s="239">
        <v>151340068</v>
      </c>
      <c r="M215" s="239">
        <v>5</v>
      </c>
      <c r="N215" s="239">
        <v>14</v>
      </c>
      <c r="O215" s="239">
        <v>2015</v>
      </c>
      <c r="P215" s="239" t="s">
        <v>416</v>
      </c>
      <c r="Q215" s="239">
        <v>7</v>
      </c>
      <c r="S215" s="239">
        <v>4</v>
      </c>
      <c r="T215" s="239">
        <v>0</v>
      </c>
      <c r="U215" s="239">
        <v>2</v>
      </c>
      <c r="V215" s="239">
        <v>1</v>
      </c>
      <c r="W215" s="239">
        <v>10</v>
      </c>
      <c r="X215" s="239">
        <v>4</v>
      </c>
      <c r="Y215" s="239">
        <v>1</v>
      </c>
      <c r="Z215" s="239">
        <v>2</v>
      </c>
      <c r="AA215" s="239">
        <v>3</v>
      </c>
      <c r="AB215" s="239">
        <v>2</v>
      </c>
      <c r="AC215" s="239">
        <v>98</v>
      </c>
      <c r="AD215" s="239" t="s">
        <v>2689</v>
      </c>
      <c r="AE215" s="239" t="s">
        <v>4672</v>
      </c>
      <c r="AF215" s="239" t="s">
        <v>4289</v>
      </c>
      <c r="AG215" s="239">
        <v>7</v>
      </c>
      <c r="AH215" s="239">
        <v>2</v>
      </c>
      <c r="AI215" s="239">
        <v>2</v>
      </c>
      <c r="AJ215" s="239">
        <v>4</v>
      </c>
      <c r="AK215" s="239">
        <v>23</v>
      </c>
      <c r="AL215" s="239">
        <v>43</v>
      </c>
      <c r="AM215" s="239" t="s">
        <v>374</v>
      </c>
      <c r="AN215" s="239">
        <v>5</v>
      </c>
      <c r="AO215" s="239">
        <v>2</v>
      </c>
      <c r="AS215" s="239">
        <v>7</v>
      </c>
      <c r="AT215" s="239">
        <v>2</v>
      </c>
      <c r="AU215" s="239">
        <v>40</v>
      </c>
      <c r="AV215" s="239">
        <v>11</v>
      </c>
      <c r="AW215" s="239">
        <v>21</v>
      </c>
      <c r="AX215" s="239">
        <v>2</v>
      </c>
      <c r="AY215" s="239">
        <v>2</v>
      </c>
      <c r="AZ215" s="239">
        <v>4</v>
      </c>
      <c r="BA215" s="239">
        <v>21</v>
      </c>
      <c r="BB215" s="239">
        <v>20</v>
      </c>
      <c r="BC215" s="239" t="s">
        <v>374</v>
      </c>
      <c r="BD215" s="239">
        <v>5</v>
      </c>
      <c r="BE215" s="239">
        <v>1</v>
      </c>
      <c r="BI215" s="239">
        <v>7</v>
      </c>
      <c r="BJ215" s="239">
        <v>2</v>
      </c>
      <c r="BK215" s="239">
        <v>40</v>
      </c>
      <c r="BL215" s="239">
        <v>11</v>
      </c>
      <c r="BM215" s="239">
        <v>21</v>
      </c>
      <c r="CT215" s="239">
        <v>437636</v>
      </c>
      <c r="CU215" s="239">
        <v>4965762</v>
      </c>
      <c r="CV215" s="239">
        <v>44.8425473</v>
      </c>
      <c r="CW215" s="239">
        <v>-93.7891051</v>
      </c>
      <c r="CX215" s="239" t="s">
        <v>379</v>
      </c>
      <c r="CY215" s="239" t="s">
        <v>4673</v>
      </c>
    </row>
    <row r="216" spans="1:103" x14ac:dyDescent="0.25">
      <c r="A216" s="239">
        <v>10935383</v>
      </c>
      <c r="B216" s="239">
        <v>3</v>
      </c>
      <c r="C216" s="239">
        <v>5</v>
      </c>
      <c r="D216" s="239">
        <v>32.212000000000003</v>
      </c>
      <c r="E216" s="239">
        <v>10</v>
      </c>
      <c r="F216" s="239" t="s">
        <v>1155</v>
      </c>
      <c r="H216" s="239" t="s">
        <v>374</v>
      </c>
      <c r="I216" s="239">
        <v>25</v>
      </c>
      <c r="K216" s="239">
        <v>14016648</v>
      </c>
      <c r="L216" s="239">
        <v>141490103</v>
      </c>
      <c r="M216" s="239">
        <v>5</v>
      </c>
      <c r="N216" s="239">
        <v>28</v>
      </c>
      <c r="O216" s="239">
        <v>2014</v>
      </c>
      <c r="P216" s="239" t="s">
        <v>375</v>
      </c>
      <c r="Q216" s="239">
        <v>12</v>
      </c>
      <c r="S216" s="239">
        <v>5</v>
      </c>
      <c r="T216" s="239">
        <v>0</v>
      </c>
      <c r="U216" s="239">
        <v>1</v>
      </c>
      <c r="V216" s="239">
        <v>5</v>
      </c>
      <c r="W216" s="239">
        <v>10</v>
      </c>
      <c r="X216" s="239">
        <v>4</v>
      </c>
      <c r="Y216" s="239">
        <v>1</v>
      </c>
      <c r="Z216" s="239">
        <v>1</v>
      </c>
      <c r="AB216" s="239">
        <v>1</v>
      </c>
      <c r="AC216" s="239">
        <v>98</v>
      </c>
      <c r="AD216" s="239" t="s">
        <v>1868</v>
      </c>
      <c r="AE216" s="239" t="s">
        <v>4674</v>
      </c>
      <c r="AF216" s="239" t="s">
        <v>4289</v>
      </c>
      <c r="AG216" s="239">
        <v>4</v>
      </c>
      <c r="AH216" s="239">
        <v>2</v>
      </c>
      <c r="AI216" s="239">
        <v>2</v>
      </c>
      <c r="AJ216" s="239">
        <v>4</v>
      </c>
      <c r="AK216" s="239">
        <v>21</v>
      </c>
      <c r="AL216" s="239">
        <v>21</v>
      </c>
      <c r="AM216" s="239" t="s">
        <v>384</v>
      </c>
      <c r="AN216" s="239">
        <v>5</v>
      </c>
      <c r="AO216" s="239">
        <v>1</v>
      </c>
      <c r="AS216" s="239">
        <v>7</v>
      </c>
      <c r="AT216" s="239">
        <v>2</v>
      </c>
      <c r="AU216" s="239">
        <v>40</v>
      </c>
      <c r="AV216" s="239">
        <v>11</v>
      </c>
      <c r="AW216" s="239">
        <v>21</v>
      </c>
      <c r="CT216" s="239">
        <v>437644</v>
      </c>
      <c r="CU216" s="239">
        <v>4965767</v>
      </c>
      <c r="CV216" s="239">
        <v>44.842588399999997</v>
      </c>
      <c r="CW216" s="239">
        <v>-93.789003399999999</v>
      </c>
      <c r="CX216" s="239" t="s">
        <v>379</v>
      </c>
      <c r="CY216" s="239" t="s">
        <v>4675</v>
      </c>
    </row>
    <row r="217" spans="1:103" x14ac:dyDescent="0.25">
      <c r="A217" s="239">
        <v>10935501</v>
      </c>
      <c r="B217" s="239">
        <v>3</v>
      </c>
      <c r="C217" s="239">
        <v>5</v>
      </c>
      <c r="D217" s="239">
        <v>32.212000000000003</v>
      </c>
      <c r="E217" s="239">
        <v>10</v>
      </c>
      <c r="F217" s="239" t="s">
        <v>1155</v>
      </c>
      <c r="H217" s="239" t="s">
        <v>374</v>
      </c>
      <c r="I217" s="239">
        <v>25</v>
      </c>
      <c r="K217" s="239">
        <v>14017493</v>
      </c>
      <c r="L217" s="239">
        <v>141560053</v>
      </c>
      <c r="M217" s="239">
        <v>6</v>
      </c>
      <c r="N217" s="239">
        <v>5</v>
      </c>
      <c r="O217" s="239">
        <v>2014</v>
      </c>
      <c r="P217" s="239" t="s">
        <v>416</v>
      </c>
      <c r="Q217" s="239">
        <v>14</v>
      </c>
      <c r="S217" s="239">
        <v>5</v>
      </c>
      <c r="T217" s="239">
        <v>0</v>
      </c>
      <c r="U217" s="239">
        <v>2</v>
      </c>
      <c r="V217" s="239">
        <v>5</v>
      </c>
      <c r="W217" s="239">
        <v>10</v>
      </c>
      <c r="X217" s="239">
        <v>4</v>
      </c>
      <c r="Y217" s="239">
        <v>1</v>
      </c>
      <c r="Z217" s="239">
        <v>1</v>
      </c>
      <c r="AB217" s="239">
        <v>1</v>
      </c>
      <c r="AC217" s="239">
        <v>98</v>
      </c>
      <c r="AD217" s="239" t="s">
        <v>1868</v>
      </c>
      <c r="AE217" s="239" t="s">
        <v>4674</v>
      </c>
      <c r="AF217" s="239" t="s">
        <v>4289</v>
      </c>
      <c r="AG217" s="239">
        <v>10</v>
      </c>
      <c r="AH217" s="239">
        <v>2</v>
      </c>
      <c r="AI217" s="239">
        <v>2</v>
      </c>
      <c r="AJ217" s="239">
        <v>2</v>
      </c>
      <c r="AK217" s="239">
        <v>24</v>
      </c>
      <c r="AL217" s="239">
        <v>27</v>
      </c>
      <c r="AM217" s="239" t="s">
        <v>374</v>
      </c>
      <c r="AN217" s="239">
        <v>5</v>
      </c>
      <c r="AO217" s="239">
        <v>2</v>
      </c>
      <c r="AS217" s="239">
        <v>7</v>
      </c>
      <c r="AT217" s="239">
        <v>1</v>
      </c>
      <c r="AU217" s="239">
        <v>40</v>
      </c>
      <c r="AV217" s="239">
        <v>11</v>
      </c>
      <c r="AW217" s="239">
        <v>21</v>
      </c>
      <c r="AX217" s="239">
        <v>2</v>
      </c>
      <c r="AY217" s="239">
        <v>2</v>
      </c>
      <c r="AZ217" s="239">
        <v>4</v>
      </c>
      <c r="BA217" s="239">
        <v>21</v>
      </c>
      <c r="BB217" s="239">
        <v>69</v>
      </c>
      <c r="BC217" s="239" t="s">
        <v>384</v>
      </c>
      <c r="BD217" s="239">
        <v>5</v>
      </c>
      <c r="BE217" s="239">
        <v>8</v>
      </c>
      <c r="BI217" s="239">
        <v>7</v>
      </c>
      <c r="BJ217" s="239">
        <v>1</v>
      </c>
      <c r="BK217" s="239">
        <v>40</v>
      </c>
      <c r="BL217" s="239">
        <v>11</v>
      </c>
      <c r="BM217" s="239">
        <v>21</v>
      </c>
      <c r="CT217" s="239">
        <v>437644</v>
      </c>
      <c r="CU217" s="239">
        <v>4965767</v>
      </c>
      <c r="CV217" s="239">
        <v>44.842588399999997</v>
      </c>
      <c r="CW217" s="239">
        <v>-93.789003399999999</v>
      </c>
      <c r="CX217" s="239" t="s">
        <v>379</v>
      </c>
      <c r="CY217" s="239" t="s">
        <v>4676</v>
      </c>
    </row>
    <row r="218" spans="1:103" x14ac:dyDescent="0.25">
      <c r="A218" s="239">
        <v>820569</v>
      </c>
      <c r="B218" s="239">
        <v>3</v>
      </c>
      <c r="C218" s="239">
        <v>5</v>
      </c>
      <c r="D218" s="239">
        <v>32.219000000000001</v>
      </c>
      <c r="E218" s="239">
        <v>10</v>
      </c>
      <c r="F218" s="239" t="s">
        <v>1155</v>
      </c>
      <c r="H218" s="239" t="s">
        <v>374</v>
      </c>
      <c r="I218" s="239">
        <v>25</v>
      </c>
      <c r="K218" s="239">
        <v>20020672</v>
      </c>
      <c r="L218" s="239">
        <v>202000126</v>
      </c>
      <c r="M218" s="239">
        <v>7</v>
      </c>
      <c r="N218" s="239">
        <v>18</v>
      </c>
      <c r="O218" s="239">
        <v>2020</v>
      </c>
      <c r="P218" s="239" t="s">
        <v>386</v>
      </c>
      <c r="Q218" s="239">
        <v>20</v>
      </c>
      <c r="R218" s="239" t="s">
        <v>376</v>
      </c>
      <c r="S218" s="239">
        <v>5</v>
      </c>
      <c r="T218" s="239">
        <v>0</v>
      </c>
      <c r="U218" s="239">
        <v>1</v>
      </c>
      <c r="W218" s="239">
        <v>39</v>
      </c>
      <c r="X218" s="239">
        <v>2</v>
      </c>
      <c r="Y218" s="239">
        <v>1</v>
      </c>
      <c r="Z218" s="239">
        <v>2</v>
      </c>
      <c r="AB218" s="239">
        <v>2</v>
      </c>
      <c r="AC218" s="239">
        <v>98</v>
      </c>
      <c r="AD218" s="239" t="s">
        <v>4424</v>
      </c>
      <c r="AF218" s="239" t="s">
        <v>4519</v>
      </c>
      <c r="AG218" s="239">
        <v>4</v>
      </c>
      <c r="AH218" s="239">
        <v>2</v>
      </c>
      <c r="AI218" s="239">
        <v>3</v>
      </c>
      <c r="AJ218" s="239">
        <v>4</v>
      </c>
      <c r="AK218" s="239">
        <v>26</v>
      </c>
      <c r="AL218" s="239">
        <v>44</v>
      </c>
      <c r="AM218" s="239" t="s">
        <v>384</v>
      </c>
      <c r="AN218" s="239">
        <v>5</v>
      </c>
      <c r="AO218" s="239">
        <v>72</v>
      </c>
      <c r="AS218" s="239">
        <v>15</v>
      </c>
      <c r="AT218" s="239">
        <v>9</v>
      </c>
      <c r="AU218" s="239">
        <v>40</v>
      </c>
      <c r="AV218" s="239">
        <v>11</v>
      </c>
      <c r="AW218" s="239">
        <v>21</v>
      </c>
      <c r="CT218" s="239">
        <v>437639.48595074302</v>
      </c>
      <c r="CU218" s="239">
        <v>4965772.5480355704</v>
      </c>
      <c r="CV218" s="239">
        <v>44.842638149999999</v>
      </c>
      <c r="CW218" s="239">
        <v>-93.789066430000005</v>
      </c>
      <c r="CX218" s="239" t="s">
        <v>379</v>
      </c>
      <c r="CY218" s="239" t="s">
        <v>4677</v>
      </c>
    </row>
    <row r="219" spans="1:103" x14ac:dyDescent="0.25">
      <c r="A219" s="239">
        <v>495100</v>
      </c>
      <c r="B219" s="239">
        <v>3</v>
      </c>
      <c r="C219" s="239">
        <v>5</v>
      </c>
      <c r="D219" s="239">
        <v>32.267000000000003</v>
      </c>
      <c r="E219" s="239">
        <v>10</v>
      </c>
      <c r="F219" s="239" t="s">
        <v>1155</v>
      </c>
      <c r="H219" s="239" t="s">
        <v>374</v>
      </c>
      <c r="I219" s="239">
        <v>25</v>
      </c>
      <c r="K219" s="239">
        <v>17027431</v>
      </c>
      <c r="M219" s="239">
        <v>8</v>
      </c>
      <c r="N219" s="239">
        <v>19</v>
      </c>
      <c r="O219" s="239">
        <v>2017</v>
      </c>
      <c r="P219" s="239" t="s">
        <v>386</v>
      </c>
      <c r="Q219" s="239">
        <v>9</v>
      </c>
      <c r="S219" s="239">
        <v>5</v>
      </c>
      <c r="T219" s="239">
        <v>0</v>
      </c>
      <c r="U219" s="239">
        <v>2</v>
      </c>
      <c r="V219" s="239">
        <v>90</v>
      </c>
      <c r="W219" s="239">
        <v>10</v>
      </c>
      <c r="X219" s="239">
        <v>3</v>
      </c>
      <c r="Y219" s="239">
        <v>1</v>
      </c>
      <c r="Z219" s="239">
        <v>6</v>
      </c>
      <c r="AB219" s="239">
        <v>1</v>
      </c>
      <c r="AC219" s="239">
        <v>98</v>
      </c>
      <c r="AD219" s="239" t="s">
        <v>2821</v>
      </c>
      <c r="AF219" s="239" t="s">
        <v>4289</v>
      </c>
      <c r="AG219" s="239">
        <v>90</v>
      </c>
      <c r="AH219" s="239">
        <v>2</v>
      </c>
      <c r="AI219" s="239">
        <v>2</v>
      </c>
      <c r="AJ219" s="239">
        <v>1</v>
      </c>
      <c r="AK219" s="239">
        <v>21</v>
      </c>
      <c r="AL219" s="239">
        <v>17</v>
      </c>
      <c r="AM219" s="239" t="s">
        <v>374</v>
      </c>
      <c r="AN219" s="239">
        <v>5</v>
      </c>
      <c r="AO219" s="239">
        <v>2</v>
      </c>
      <c r="AS219" s="239">
        <v>12</v>
      </c>
      <c r="AT219" s="239">
        <v>23</v>
      </c>
      <c r="AU219" s="239">
        <v>40</v>
      </c>
      <c r="AV219" s="239">
        <v>11</v>
      </c>
      <c r="AW219" s="239">
        <v>21</v>
      </c>
      <c r="AX219" s="239">
        <v>2</v>
      </c>
      <c r="AY219" s="239">
        <v>2</v>
      </c>
      <c r="AZ219" s="239">
        <v>4</v>
      </c>
      <c r="BA219" s="239">
        <v>21</v>
      </c>
      <c r="BB219" s="239">
        <v>44</v>
      </c>
      <c r="BC219" s="239" t="s">
        <v>384</v>
      </c>
      <c r="BD219" s="239">
        <v>5</v>
      </c>
      <c r="BE219" s="239">
        <v>1</v>
      </c>
      <c r="BI219" s="239">
        <v>12</v>
      </c>
      <c r="BJ219" s="239">
        <v>23</v>
      </c>
      <c r="BK219" s="239">
        <v>40</v>
      </c>
      <c r="BL219" s="239">
        <v>11</v>
      </c>
      <c r="BM219" s="239">
        <v>21</v>
      </c>
      <c r="CT219" s="239">
        <v>437869.98899661301</v>
      </c>
      <c r="CU219" s="239">
        <v>4965885.3825415103</v>
      </c>
      <c r="CV219" s="239">
        <v>44.843673930000001</v>
      </c>
      <c r="CW219" s="239">
        <v>-93.786163900000005</v>
      </c>
      <c r="CX219" s="239" t="s">
        <v>379</v>
      </c>
      <c r="CY219" s="239" t="s">
        <v>4678</v>
      </c>
    </row>
    <row r="220" spans="1:103" hidden="1" x14ac:dyDescent="0.25">
      <c r="A220" s="239">
        <v>10849581</v>
      </c>
      <c r="B220" s="239">
        <v>3</v>
      </c>
      <c r="C220" s="239">
        <v>5</v>
      </c>
      <c r="D220" s="239">
        <v>32.274999999999999</v>
      </c>
      <c r="E220" s="239">
        <v>10</v>
      </c>
      <c r="F220" s="239" t="s">
        <v>1155</v>
      </c>
      <c r="H220" s="239" t="s">
        <v>374</v>
      </c>
      <c r="I220" s="239">
        <v>25</v>
      </c>
      <c r="K220" s="239">
        <v>13005255</v>
      </c>
      <c r="L220" s="239">
        <v>130530074</v>
      </c>
      <c r="M220" s="239">
        <v>2</v>
      </c>
      <c r="N220" s="239">
        <v>21</v>
      </c>
      <c r="O220" s="239">
        <v>2013</v>
      </c>
      <c r="P220" s="239" t="s">
        <v>416</v>
      </c>
      <c r="Q220" s="239">
        <v>14</v>
      </c>
      <c r="R220" s="239" t="s">
        <v>376</v>
      </c>
      <c r="S220" s="239">
        <v>4</v>
      </c>
      <c r="T220" s="239">
        <v>0</v>
      </c>
      <c r="U220" s="239">
        <v>2</v>
      </c>
      <c r="V220" s="239">
        <v>1</v>
      </c>
      <c r="W220" s="239">
        <v>10</v>
      </c>
      <c r="X220" s="239">
        <v>2</v>
      </c>
      <c r="Y220" s="239">
        <v>1</v>
      </c>
      <c r="Z220" s="239">
        <v>1</v>
      </c>
      <c r="AB220" s="239">
        <v>1</v>
      </c>
      <c r="AC220" s="239">
        <v>98</v>
      </c>
      <c r="AD220" s="239" t="s">
        <v>1868</v>
      </c>
      <c r="AE220" s="239" t="s">
        <v>462</v>
      </c>
      <c r="AF220" s="239" t="s">
        <v>4289</v>
      </c>
      <c r="AG220" s="239">
        <v>7</v>
      </c>
      <c r="AH220" s="239">
        <v>2</v>
      </c>
      <c r="AI220" s="239">
        <v>3</v>
      </c>
      <c r="AJ220" s="239">
        <v>4</v>
      </c>
      <c r="AK220" s="239">
        <v>21</v>
      </c>
      <c r="AL220" s="239">
        <v>53</v>
      </c>
      <c r="AM220" s="239" t="s">
        <v>374</v>
      </c>
      <c r="AN220" s="239">
        <v>5</v>
      </c>
      <c r="AO220" s="239">
        <v>1</v>
      </c>
      <c r="AP220" s="239">
        <v>1</v>
      </c>
      <c r="AS220" s="239">
        <v>7</v>
      </c>
      <c r="AT220" s="239">
        <v>90</v>
      </c>
      <c r="AU220" s="239">
        <v>45</v>
      </c>
      <c r="AV220" s="239">
        <v>11</v>
      </c>
      <c r="AW220" s="239">
        <v>21</v>
      </c>
      <c r="AX220" s="239">
        <v>2</v>
      </c>
      <c r="AY220" s="239">
        <v>4</v>
      </c>
      <c r="AZ220" s="239">
        <v>4</v>
      </c>
      <c r="BA220" s="239">
        <v>21</v>
      </c>
      <c r="BB220" s="239">
        <v>29</v>
      </c>
      <c r="BC220" s="239" t="s">
        <v>384</v>
      </c>
      <c r="BD220" s="239">
        <v>5</v>
      </c>
      <c r="BE220" s="239">
        <v>15</v>
      </c>
      <c r="BI220" s="239">
        <v>7</v>
      </c>
      <c r="BJ220" s="239">
        <v>90</v>
      </c>
      <c r="BK220" s="239">
        <v>45</v>
      </c>
      <c r="BL220" s="239">
        <v>11</v>
      </c>
      <c r="BM220" s="239">
        <v>21</v>
      </c>
      <c r="CT220" s="239">
        <v>437732</v>
      </c>
      <c r="CU220" s="239">
        <v>4965816</v>
      </c>
      <c r="CV220" s="239">
        <v>44.843038</v>
      </c>
      <c r="CW220" s="239">
        <v>-93.787898600000005</v>
      </c>
      <c r="CX220" s="239" t="s">
        <v>379</v>
      </c>
      <c r="CY220" s="239" t="s">
        <v>4679</v>
      </c>
    </row>
    <row r="221" spans="1:103" x14ac:dyDescent="0.25">
      <c r="A221" s="239">
        <v>783306</v>
      </c>
      <c r="B221" s="239">
        <v>3</v>
      </c>
      <c r="C221" s="239">
        <v>5</v>
      </c>
      <c r="D221" s="239">
        <v>32.281999999999996</v>
      </c>
      <c r="E221" s="239">
        <v>10</v>
      </c>
      <c r="F221" s="239" t="s">
        <v>1155</v>
      </c>
      <c r="H221" s="239" t="s">
        <v>374</v>
      </c>
      <c r="I221" s="239">
        <v>25</v>
      </c>
      <c r="K221" s="239">
        <v>20002312</v>
      </c>
      <c r="L221" s="239">
        <v>200240184</v>
      </c>
      <c r="M221" s="239">
        <v>1</v>
      </c>
      <c r="N221" s="239">
        <v>24</v>
      </c>
      <c r="O221" s="239">
        <v>2020</v>
      </c>
      <c r="P221" s="239" t="s">
        <v>383</v>
      </c>
      <c r="Q221" s="239">
        <v>17</v>
      </c>
      <c r="R221" s="239" t="s">
        <v>376</v>
      </c>
      <c r="S221" s="239">
        <v>5</v>
      </c>
      <c r="T221" s="239">
        <v>0</v>
      </c>
      <c r="U221" s="239">
        <v>2</v>
      </c>
      <c r="V221" s="239">
        <v>10</v>
      </c>
      <c r="W221" s="239">
        <v>10</v>
      </c>
      <c r="X221" s="239">
        <v>3</v>
      </c>
      <c r="Y221" s="239">
        <v>4</v>
      </c>
      <c r="Z221" s="239">
        <v>1</v>
      </c>
      <c r="AB221" s="239">
        <v>1</v>
      </c>
      <c r="AC221" s="239">
        <v>98</v>
      </c>
      <c r="AD221" s="239" t="s">
        <v>4424</v>
      </c>
      <c r="AE221" s="239" t="s">
        <v>4680</v>
      </c>
      <c r="AF221" s="239" t="s">
        <v>4519</v>
      </c>
      <c r="AG221" s="239">
        <v>5</v>
      </c>
      <c r="AH221" s="239">
        <v>2</v>
      </c>
      <c r="AI221" s="239">
        <v>4</v>
      </c>
      <c r="AJ221" s="239">
        <v>2</v>
      </c>
      <c r="AK221" s="239">
        <v>23</v>
      </c>
      <c r="AL221" s="239">
        <v>48</v>
      </c>
      <c r="AM221" s="239" t="s">
        <v>384</v>
      </c>
      <c r="AN221" s="239">
        <v>5</v>
      </c>
      <c r="AO221" s="239">
        <v>1</v>
      </c>
      <c r="AS221" s="239">
        <v>90</v>
      </c>
      <c r="AT221" s="239">
        <v>20</v>
      </c>
      <c r="AU221" s="239">
        <v>40</v>
      </c>
      <c r="AV221" s="239">
        <v>11</v>
      </c>
      <c r="AW221" s="239">
        <v>21</v>
      </c>
      <c r="AX221" s="239">
        <v>2</v>
      </c>
      <c r="AY221" s="239">
        <v>4</v>
      </c>
      <c r="AZ221" s="239">
        <v>1</v>
      </c>
      <c r="BA221" s="239">
        <v>24</v>
      </c>
      <c r="BB221" s="239">
        <v>70</v>
      </c>
      <c r="BC221" s="239" t="s">
        <v>384</v>
      </c>
      <c r="BD221" s="239">
        <v>5</v>
      </c>
      <c r="BE221" s="239">
        <v>1</v>
      </c>
      <c r="BI221" s="239">
        <v>90</v>
      </c>
      <c r="BJ221" s="239">
        <v>20</v>
      </c>
      <c r="BK221" s="239">
        <v>40</v>
      </c>
      <c r="BL221" s="239">
        <v>11</v>
      </c>
      <c r="BM221" s="239">
        <v>21</v>
      </c>
      <c r="CT221" s="239">
        <v>437722.36939059303</v>
      </c>
      <c r="CU221" s="239">
        <v>4965830.9246916203</v>
      </c>
      <c r="CV221" s="239">
        <v>44.843170860000001</v>
      </c>
      <c r="CW221" s="239">
        <v>-93.788024949999993</v>
      </c>
      <c r="CX221" s="239" t="s">
        <v>379</v>
      </c>
      <c r="CY221" s="239" t="s">
        <v>4681</v>
      </c>
    </row>
    <row r="222" spans="1:103" hidden="1" x14ac:dyDescent="0.25">
      <c r="A222" s="239">
        <v>849536</v>
      </c>
      <c r="B222" s="239">
        <v>3</v>
      </c>
      <c r="C222" s="239">
        <v>5</v>
      </c>
      <c r="D222" s="239">
        <v>32.280999999999999</v>
      </c>
      <c r="E222" s="239">
        <v>10</v>
      </c>
      <c r="F222" s="239" t="s">
        <v>1155</v>
      </c>
      <c r="H222" s="239" t="s">
        <v>374</v>
      </c>
      <c r="I222" s="239">
        <v>25</v>
      </c>
      <c r="K222" s="239">
        <v>20509269</v>
      </c>
      <c r="L222" s="239">
        <v>203000088</v>
      </c>
      <c r="M222" s="239">
        <v>10</v>
      </c>
      <c r="N222" s="239">
        <v>26</v>
      </c>
      <c r="O222" s="239">
        <v>2020</v>
      </c>
      <c r="P222" s="239" t="s">
        <v>381</v>
      </c>
      <c r="Q222" s="239">
        <v>14</v>
      </c>
      <c r="R222" s="239">
        <v>98</v>
      </c>
      <c r="S222" s="239">
        <v>3</v>
      </c>
      <c r="T222" s="239">
        <v>0</v>
      </c>
      <c r="U222" s="239">
        <v>3</v>
      </c>
      <c r="V222" s="239">
        <v>5</v>
      </c>
      <c r="W222" s="239">
        <v>10</v>
      </c>
      <c r="X222" s="239">
        <v>3</v>
      </c>
      <c r="Y222" s="239">
        <v>1</v>
      </c>
      <c r="Z222" s="239">
        <v>2</v>
      </c>
      <c r="AB222" s="239">
        <v>1</v>
      </c>
      <c r="AC222" s="239">
        <v>98</v>
      </c>
      <c r="AD222" s="239" t="s">
        <v>4424</v>
      </c>
      <c r="AF222" s="239" t="s">
        <v>4289</v>
      </c>
      <c r="AG222" s="239">
        <v>9</v>
      </c>
      <c r="AH222" s="239">
        <v>2</v>
      </c>
      <c r="AI222" s="239">
        <v>3</v>
      </c>
      <c r="AJ222" s="239">
        <v>3</v>
      </c>
      <c r="AK222" s="239">
        <v>21</v>
      </c>
      <c r="AL222" s="239">
        <v>41</v>
      </c>
      <c r="AM222" s="239" t="s">
        <v>374</v>
      </c>
      <c r="AN222" s="239">
        <v>5</v>
      </c>
      <c r="AO222" s="239">
        <v>1</v>
      </c>
      <c r="AS222" s="239">
        <v>12</v>
      </c>
      <c r="AT222" s="239">
        <v>20</v>
      </c>
      <c r="AU222" s="239">
        <v>40</v>
      </c>
      <c r="AV222" s="239">
        <v>11</v>
      </c>
      <c r="AW222" s="239">
        <v>21</v>
      </c>
      <c r="AX222" s="239">
        <v>2</v>
      </c>
      <c r="AY222" s="239">
        <v>4</v>
      </c>
      <c r="AZ222" s="239">
        <v>4</v>
      </c>
      <c r="BA222" s="239">
        <v>24</v>
      </c>
      <c r="BB222" s="239">
        <v>74</v>
      </c>
      <c r="BC222" s="239" t="s">
        <v>384</v>
      </c>
      <c r="BD222" s="239">
        <v>5</v>
      </c>
      <c r="BE222" s="239">
        <v>2</v>
      </c>
      <c r="BI222" s="239">
        <v>12</v>
      </c>
      <c r="BJ222" s="239">
        <v>20</v>
      </c>
      <c r="BK222" s="239">
        <v>40</v>
      </c>
      <c r="BL222" s="239">
        <v>11</v>
      </c>
      <c r="BM222" s="239">
        <v>21</v>
      </c>
      <c r="BN222" s="239">
        <v>2</v>
      </c>
      <c r="BO222" s="239">
        <v>48</v>
      </c>
      <c r="BP222" s="239">
        <v>1</v>
      </c>
      <c r="BQ222" s="239">
        <v>34</v>
      </c>
      <c r="BR222" s="239">
        <v>46</v>
      </c>
      <c r="BS222" s="239" t="s">
        <v>374</v>
      </c>
      <c r="BT222" s="239">
        <v>5</v>
      </c>
      <c r="BU222" s="239">
        <v>1</v>
      </c>
      <c r="BY222" s="239">
        <v>15</v>
      </c>
      <c r="BZ222" s="239">
        <v>20</v>
      </c>
      <c r="CA222" s="239">
        <v>30</v>
      </c>
      <c r="CB222" s="239">
        <v>11</v>
      </c>
      <c r="CC222" s="239">
        <v>21</v>
      </c>
      <c r="CT222" s="239">
        <v>437736.017272036</v>
      </c>
      <c r="CU222" s="239">
        <v>4965812.3020912698</v>
      </c>
      <c r="CV222" s="239">
        <v>44.843004430000001</v>
      </c>
      <c r="CW222" s="239">
        <v>-93.787849989999998</v>
      </c>
      <c r="CX222" s="239" t="s">
        <v>379</v>
      </c>
      <c r="CY222" s="239" t="s">
        <v>4682</v>
      </c>
    </row>
    <row r="223" spans="1:103" x14ac:dyDescent="0.25">
      <c r="A223" s="239">
        <v>566991</v>
      </c>
      <c r="B223" s="239">
        <v>3</v>
      </c>
      <c r="C223" s="239">
        <v>5</v>
      </c>
      <c r="D223" s="239">
        <v>32.283000000000001</v>
      </c>
      <c r="E223" s="239">
        <v>10</v>
      </c>
      <c r="F223" s="239" t="s">
        <v>1155</v>
      </c>
      <c r="H223" s="239" t="s">
        <v>374</v>
      </c>
      <c r="I223" s="239">
        <v>25</v>
      </c>
      <c r="K223" s="239">
        <v>18005137</v>
      </c>
      <c r="M223" s="239">
        <v>2</v>
      </c>
      <c r="N223" s="239">
        <v>19</v>
      </c>
      <c r="O223" s="239">
        <v>2018</v>
      </c>
      <c r="P223" s="239" t="s">
        <v>381</v>
      </c>
      <c r="Q223" s="239">
        <v>10</v>
      </c>
      <c r="R223" s="239" t="s">
        <v>393</v>
      </c>
      <c r="S223" s="239">
        <v>5</v>
      </c>
      <c r="T223" s="239">
        <v>0</v>
      </c>
      <c r="U223" s="239">
        <v>2</v>
      </c>
      <c r="V223" s="239">
        <v>90</v>
      </c>
      <c r="W223" s="239">
        <v>10</v>
      </c>
      <c r="X223" s="239">
        <v>3</v>
      </c>
      <c r="Y223" s="239">
        <v>1</v>
      </c>
      <c r="Z223" s="239">
        <v>4</v>
      </c>
      <c r="AB223" s="239">
        <v>3</v>
      </c>
      <c r="AC223" s="239">
        <v>98</v>
      </c>
      <c r="AD223" s="239" t="s">
        <v>2821</v>
      </c>
      <c r="AF223" s="239" t="s">
        <v>4289</v>
      </c>
      <c r="AG223" s="239">
        <v>90</v>
      </c>
      <c r="AH223" s="239">
        <v>2</v>
      </c>
      <c r="AI223" s="239">
        <v>2</v>
      </c>
      <c r="AJ223" s="239">
        <v>3</v>
      </c>
      <c r="AK223" s="239">
        <v>21</v>
      </c>
      <c r="AL223" s="239">
        <v>71</v>
      </c>
      <c r="AM223" s="239" t="s">
        <v>384</v>
      </c>
      <c r="AN223" s="239">
        <v>5</v>
      </c>
      <c r="AO223" s="239">
        <v>63</v>
      </c>
      <c r="AS223" s="239">
        <v>14</v>
      </c>
      <c r="AT223" s="239">
        <v>20</v>
      </c>
      <c r="AU223" s="239">
        <v>40</v>
      </c>
      <c r="AV223" s="239">
        <v>11</v>
      </c>
      <c r="AW223" s="239">
        <v>21</v>
      </c>
      <c r="AX223" s="239">
        <v>2</v>
      </c>
      <c r="AY223" s="239">
        <v>3</v>
      </c>
      <c r="AZ223" s="239">
        <v>2</v>
      </c>
      <c r="BA223" s="239">
        <v>21</v>
      </c>
      <c r="BB223" s="239">
        <v>53</v>
      </c>
      <c r="BC223" s="239" t="s">
        <v>384</v>
      </c>
      <c r="BD223" s="239">
        <v>5</v>
      </c>
      <c r="BE223" s="239">
        <v>1</v>
      </c>
      <c r="BI223" s="239">
        <v>12</v>
      </c>
      <c r="BJ223" s="239">
        <v>20</v>
      </c>
      <c r="BK223" s="239">
        <v>30</v>
      </c>
      <c r="BL223" s="239">
        <v>11</v>
      </c>
      <c r="BM223" s="239">
        <v>24</v>
      </c>
      <c r="CT223" s="239">
        <v>437744.04707806301</v>
      </c>
      <c r="CU223" s="239">
        <v>4965822.6761660902</v>
      </c>
      <c r="CV223" s="239">
        <v>44.843098509999997</v>
      </c>
      <c r="CW223" s="239">
        <v>-93.787749660000003</v>
      </c>
      <c r="CX223" s="239" t="s">
        <v>379</v>
      </c>
      <c r="CY223" s="239" t="s">
        <v>4683</v>
      </c>
    </row>
    <row r="224" spans="1:103" hidden="1" x14ac:dyDescent="0.25">
      <c r="A224" s="239">
        <v>10853680</v>
      </c>
      <c r="B224" s="239">
        <v>3</v>
      </c>
      <c r="C224" s="239">
        <v>5</v>
      </c>
      <c r="D224" s="239">
        <v>32.283999999999999</v>
      </c>
      <c r="E224" s="239">
        <v>10</v>
      </c>
      <c r="F224" s="239" t="s">
        <v>1155</v>
      </c>
      <c r="H224" s="239" t="s">
        <v>374</v>
      </c>
      <c r="I224" s="239">
        <v>25</v>
      </c>
      <c r="K224" s="239">
        <v>13025994</v>
      </c>
      <c r="L224" s="239">
        <v>132380044</v>
      </c>
      <c r="M224" s="239">
        <v>8</v>
      </c>
      <c r="N224" s="239">
        <v>26</v>
      </c>
      <c r="O224" s="239">
        <v>2013</v>
      </c>
      <c r="P224" s="239" t="s">
        <v>381</v>
      </c>
      <c r="Q224" s="239">
        <v>7</v>
      </c>
      <c r="S224" s="239">
        <v>4</v>
      </c>
      <c r="T224" s="239">
        <v>0</v>
      </c>
      <c r="U224" s="239">
        <v>3</v>
      </c>
      <c r="V224" s="239">
        <v>1</v>
      </c>
      <c r="W224" s="239">
        <v>10</v>
      </c>
      <c r="X224" s="239">
        <v>3</v>
      </c>
      <c r="Y224" s="239">
        <v>1</v>
      </c>
      <c r="Z224" s="239">
        <v>1</v>
      </c>
      <c r="AB224" s="239">
        <v>1</v>
      </c>
      <c r="AC224" s="239">
        <v>98</v>
      </c>
      <c r="AD224" s="239">
        <v>5</v>
      </c>
      <c r="AE224" s="239">
        <v>284</v>
      </c>
      <c r="AF224" s="239" t="s">
        <v>4289</v>
      </c>
      <c r="AG224" s="239">
        <v>7</v>
      </c>
      <c r="AH224" s="239">
        <v>2</v>
      </c>
      <c r="AI224" s="239">
        <v>4</v>
      </c>
      <c r="AJ224" s="239">
        <v>3</v>
      </c>
      <c r="AK224" s="239">
        <v>8</v>
      </c>
      <c r="AL224" s="239">
        <v>50</v>
      </c>
      <c r="AM224" s="239" t="s">
        <v>384</v>
      </c>
      <c r="AN224" s="239">
        <v>5</v>
      </c>
      <c r="AO224" s="239">
        <v>1</v>
      </c>
      <c r="AS224" s="239">
        <v>4</v>
      </c>
      <c r="AT224" s="239">
        <v>20</v>
      </c>
      <c r="AU224" s="239">
        <v>40</v>
      </c>
      <c r="AV224" s="239">
        <v>11</v>
      </c>
      <c r="AW224" s="239">
        <v>21</v>
      </c>
      <c r="AX224" s="239">
        <v>2</v>
      </c>
      <c r="AY224" s="239">
        <v>2</v>
      </c>
      <c r="AZ224" s="239">
        <v>3</v>
      </c>
      <c r="BA224" s="239">
        <v>8</v>
      </c>
      <c r="BB224" s="239">
        <v>24</v>
      </c>
      <c r="BC224" s="239" t="s">
        <v>384</v>
      </c>
      <c r="BD224" s="239">
        <v>5</v>
      </c>
      <c r="BE224" s="239">
        <v>1</v>
      </c>
      <c r="BI224" s="239">
        <v>4</v>
      </c>
      <c r="BJ224" s="239">
        <v>20</v>
      </c>
      <c r="BK224" s="239">
        <v>40</v>
      </c>
      <c r="BL224" s="239">
        <v>11</v>
      </c>
      <c r="BM224" s="239">
        <v>21</v>
      </c>
      <c r="BN224" s="239">
        <v>2</v>
      </c>
      <c r="BO224" s="239">
        <v>4</v>
      </c>
      <c r="BP224" s="239">
        <v>3</v>
      </c>
      <c r="BQ224" s="239">
        <v>21</v>
      </c>
      <c r="BR224" s="239">
        <v>23</v>
      </c>
      <c r="BS224" s="239" t="s">
        <v>374</v>
      </c>
      <c r="BT224" s="239">
        <v>5</v>
      </c>
      <c r="BU224" s="239">
        <v>15</v>
      </c>
      <c r="BY224" s="239">
        <v>4</v>
      </c>
      <c r="BZ224" s="239">
        <v>20</v>
      </c>
      <c r="CA224" s="239">
        <v>40</v>
      </c>
      <c r="CB224" s="239">
        <v>11</v>
      </c>
      <c r="CC224" s="239">
        <v>21</v>
      </c>
      <c r="CT224" s="239">
        <v>437745</v>
      </c>
      <c r="CU224" s="239">
        <v>4965823</v>
      </c>
      <c r="CV224" s="239">
        <v>44.843105399999999</v>
      </c>
      <c r="CW224" s="239">
        <v>-93.787733599999996</v>
      </c>
      <c r="CX224" s="239" t="s">
        <v>379</v>
      </c>
      <c r="CY224" s="239" t="s">
        <v>4684</v>
      </c>
    </row>
    <row r="225" spans="1:103" x14ac:dyDescent="0.25">
      <c r="A225" s="239">
        <v>10777497</v>
      </c>
      <c r="B225" s="239">
        <v>3</v>
      </c>
      <c r="C225" s="239">
        <v>5</v>
      </c>
      <c r="D225" s="239">
        <v>32.286999999999999</v>
      </c>
      <c r="E225" s="239">
        <v>10</v>
      </c>
      <c r="F225" s="239" t="s">
        <v>1155</v>
      </c>
      <c r="H225" s="239" t="s">
        <v>374</v>
      </c>
      <c r="I225" s="239">
        <v>25</v>
      </c>
      <c r="K225" s="239">
        <v>12012858</v>
      </c>
      <c r="L225" s="239">
        <v>121300218</v>
      </c>
      <c r="M225" s="239">
        <v>5</v>
      </c>
      <c r="N225" s="239">
        <v>9</v>
      </c>
      <c r="O225" s="239">
        <v>2012</v>
      </c>
      <c r="P225" s="239" t="s">
        <v>375</v>
      </c>
      <c r="Q225" s="239">
        <v>18</v>
      </c>
      <c r="R225" s="239" t="s">
        <v>376</v>
      </c>
      <c r="S225" s="239">
        <v>5</v>
      </c>
      <c r="T225" s="239">
        <v>0</v>
      </c>
      <c r="U225" s="239">
        <v>2</v>
      </c>
      <c r="V225" s="239">
        <v>1</v>
      </c>
      <c r="W225" s="239">
        <v>10</v>
      </c>
      <c r="X225" s="239">
        <v>3</v>
      </c>
      <c r="Y225" s="239">
        <v>1</v>
      </c>
      <c r="Z225" s="239">
        <v>1</v>
      </c>
      <c r="AB225" s="239">
        <v>1</v>
      </c>
      <c r="AC225" s="239">
        <v>98</v>
      </c>
      <c r="AD225" s="239" t="s">
        <v>4488</v>
      </c>
      <c r="AE225" s="239" t="s">
        <v>4685</v>
      </c>
      <c r="AF225" s="239" t="s">
        <v>4289</v>
      </c>
      <c r="AG225" s="239">
        <v>7</v>
      </c>
      <c r="AH225" s="239">
        <v>2</v>
      </c>
      <c r="AI225" s="239">
        <v>4</v>
      </c>
      <c r="AJ225" s="239">
        <v>4</v>
      </c>
      <c r="AK225" s="239">
        <v>8</v>
      </c>
      <c r="AL225" s="239">
        <v>48</v>
      </c>
      <c r="AM225" s="239" t="s">
        <v>374</v>
      </c>
      <c r="AN225" s="239">
        <v>5</v>
      </c>
      <c r="AO225" s="239">
        <v>1</v>
      </c>
      <c r="AS225" s="239">
        <v>3</v>
      </c>
      <c r="AT225" s="239">
        <v>20</v>
      </c>
      <c r="AU225" s="239">
        <v>40</v>
      </c>
      <c r="AV225" s="239">
        <v>11</v>
      </c>
      <c r="AW225" s="239">
        <v>21</v>
      </c>
      <c r="AX225" s="239">
        <v>2</v>
      </c>
      <c r="AY225" s="239">
        <v>2</v>
      </c>
      <c r="AZ225" s="239">
        <v>4</v>
      </c>
      <c r="BA225" s="239">
        <v>7</v>
      </c>
      <c r="BB225" s="239">
        <v>31</v>
      </c>
      <c r="BC225" s="239" t="s">
        <v>374</v>
      </c>
      <c r="BD225" s="239">
        <v>5</v>
      </c>
      <c r="BE225" s="239">
        <v>15</v>
      </c>
      <c r="BI225" s="239">
        <v>3</v>
      </c>
      <c r="BJ225" s="239">
        <v>20</v>
      </c>
      <c r="BK225" s="239">
        <v>40</v>
      </c>
      <c r="BL225" s="239">
        <v>11</v>
      </c>
      <c r="BM225" s="239">
        <v>21</v>
      </c>
      <c r="CT225" s="239">
        <v>437749</v>
      </c>
      <c r="CU225" s="239">
        <v>4965825</v>
      </c>
      <c r="CV225" s="239">
        <v>44.843124400000001</v>
      </c>
      <c r="CW225" s="239">
        <v>-93.787687300000002</v>
      </c>
      <c r="CX225" s="239" t="s">
        <v>379</v>
      </c>
      <c r="CY225" s="239" t="s">
        <v>4686</v>
      </c>
    </row>
    <row r="226" spans="1:103" x14ac:dyDescent="0.25">
      <c r="A226" s="239">
        <v>10782382</v>
      </c>
      <c r="B226" s="239">
        <v>3</v>
      </c>
      <c r="C226" s="239">
        <v>5</v>
      </c>
      <c r="D226" s="239">
        <v>32.286999999999999</v>
      </c>
      <c r="E226" s="239">
        <v>10</v>
      </c>
      <c r="F226" s="239" t="s">
        <v>1155</v>
      </c>
      <c r="H226" s="239" t="s">
        <v>374</v>
      </c>
      <c r="I226" s="239">
        <v>25</v>
      </c>
      <c r="K226" s="239">
        <v>12036911</v>
      </c>
      <c r="L226" s="239">
        <v>123490185</v>
      </c>
      <c r="M226" s="239">
        <v>12</v>
      </c>
      <c r="N226" s="239">
        <v>14</v>
      </c>
      <c r="O226" s="239">
        <v>2012</v>
      </c>
      <c r="P226" s="239" t="s">
        <v>383</v>
      </c>
      <c r="Q226" s="239">
        <v>12</v>
      </c>
      <c r="S226" s="239">
        <v>5</v>
      </c>
      <c r="T226" s="239">
        <v>0</v>
      </c>
      <c r="U226" s="239">
        <v>2</v>
      </c>
      <c r="V226" s="239">
        <v>1</v>
      </c>
      <c r="W226" s="239">
        <v>10</v>
      </c>
      <c r="X226" s="239">
        <v>3</v>
      </c>
      <c r="Y226" s="239">
        <v>1</v>
      </c>
      <c r="Z226" s="239">
        <v>1</v>
      </c>
      <c r="AA226" s="239">
        <v>1</v>
      </c>
      <c r="AB226" s="239">
        <v>1</v>
      </c>
      <c r="AC226" s="239">
        <v>98</v>
      </c>
      <c r="AD226" s="239" t="s">
        <v>2689</v>
      </c>
      <c r="AE226" s="239" t="s">
        <v>4687</v>
      </c>
      <c r="AF226" s="239" t="s">
        <v>4289</v>
      </c>
      <c r="AG226" s="239">
        <v>7</v>
      </c>
      <c r="AH226" s="239">
        <v>2</v>
      </c>
      <c r="AI226" s="239">
        <v>1</v>
      </c>
      <c r="AJ226" s="239">
        <v>4</v>
      </c>
      <c r="AK226" s="239">
        <v>26</v>
      </c>
      <c r="AL226" s="239">
        <v>30</v>
      </c>
      <c r="AM226" s="239" t="s">
        <v>384</v>
      </c>
      <c r="AN226" s="239">
        <v>5</v>
      </c>
      <c r="AO226" s="239">
        <v>15</v>
      </c>
      <c r="AP226" s="239">
        <v>9</v>
      </c>
      <c r="AS226" s="239">
        <v>7</v>
      </c>
      <c r="AT226" s="239">
        <v>20</v>
      </c>
      <c r="AU226" s="239">
        <v>40</v>
      </c>
      <c r="AV226" s="239">
        <v>11</v>
      </c>
      <c r="AW226" s="239">
        <v>21</v>
      </c>
      <c r="AX226" s="239">
        <v>2</v>
      </c>
      <c r="AY226" s="239">
        <v>2</v>
      </c>
      <c r="AZ226" s="239">
        <v>4</v>
      </c>
      <c r="BA226" s="239">
        <v>8</v>
      </c>
      <c r="BB226" s="239">
        <v>42</v>
      </c>
      <c r="BC226" s="239" t="s">
        <v>384</v>
      </c>
      <c r="BD226" s="239">
        <v>5</v>
      </c>
      <c r="BE226" s="239">
        <v>1</v>
      </c>
      <c r="BF226" s="239">
        <v>1</v>
      </c>
      <c r="BI226" s="239">
        <v>7</v>
      </c>
      <c r="BJ226" s="239">
        <v>20</v>
      </c>
      <c r="BK226" s="239">
        <v>40</v>
      </c>
      <c r="BL226" s="239">
        <v>11</v>
      </c>
      <c r="BM226" s="239">
        <v>21</v>
      </c>
      <c r="CT226" s="239">
        <v>437749</v>
      </c>
      <c r="CU226" s="239">
        <v>4965825</v>
      </c>
      <c r="CV226" s="239">
        <v>44.843124400000001</v>
      </c>
      <c r="CW226" s="239">
        <v>-93.787687300000002</v>
      </c>
      <c r="CX226" s="239" t="s">
        <v>379</v>
      </c>
      <c r="CY226" s="239" t="s">
        <v>4688</v>
      </c>
    </row>
    <row r="227" spans="1:103" x14ac:dyDescent="0.25">
      <c r="A227" s="239">
        <v>10934675</v>
      </c>
      <c r="B227" s="239">
        <v>3</v>
      </c>
      <c r="C227" s="239">
        <v>5</v>
      </c>
      <c r="D227" s="239">
        <v>32.286999999999999</v>
      </c>
      <c r="E227" s="239">
        <v>10</v>
      </c>
      <c r="F227" s="239" t="s">
        <v>1155</v>
      </c>
      <c r="H227" s="239" t="s">
        <v>374</v>
      </c>
      <c r="I227" s="239">
        <v>25</v>
      </c>
      <c r="K227" s="239">
        <v>14010698</v>
      </c>
      <c r="L227" s="239">
        <v>141000089</v>
      </c>
      <c r="M227" s="239">
        <v>4</v>
      </c>
      <c r="N227" s="239">
        <v>10</v>
      </c>
      <c r="O227" s="239">
        <v>2014</v>
      </c>
      <c r="P227" s="239" t="s">
        <v>416</v>
      </c>
      <c r="Q227" s="239">
        <v>10</v>
      </c>
      <c r="R227" s="239" t="s">
        <v>376</v>
      </c>
      <c r="S227" s="239">
        <v>5</v>
      </c>
      <c r="T227" s="239">
        <v>0</v>
      </c>
      <c r="U227" s="239">
        <v>2</v>
      </c>
      <c r="V227" s="239">
        <v>1</v>
      </c>
      <c r="W227" s="239">
        <v>10</v>
      </c>
      <c r="X227" s="239">
        <v>3</v>
      </c>
      <c r="Y227" s="239">
        <v>1</v>
      </c>
      <c r="Z227" s="239">
        <v>1</v>
      </c>
      <c r="AB227" s="239">
        <v>1</v>
      </c>
      <c r="AC227" s="239">
        <v>98</v>
      </c>
      <c r="AD227" s="239" t="s">
        <v>1868</v>
      </c>
      <c r="AE227" s="239" t="s">
        <v>4689</v>
      </c>
      <c r="AF227" s="239" t="s">
        <v>4289</v>
      </c>
      <c r="AG227" s="239">
        <v>7</v>
      </c>
      <c r="AH227" s="239">
        <v>2</v>
      </c>
      <c r="AI227" s="239">
        <v>4</v>
      </c>
      <c r="AJ227" s="239">
        <v>3</v>
      </c>
      <c r="AK227" s="239">
        <v>21</v>
      </c>
      <c r="AL227" s="239">
        <v>53</v>
      </c>
      <c r="AM227" s="239" t="s">
        <v>384</v>
      </c>
      <c r="AN227" s="239">
        <v>5</v>
      </c>
      <c r="AO227" s="239">
        <v>1</v>
      </c>
      <c r="AS227" s="239">
        <v>7</v>
      </c>
      <c r="AT227" s="239">
        <v>20</v>
      </c>
      <c r="AU227" s="239">
        <v>40</v>
      </c>
      <c r="AV227" s="239">
        <v>11</v>
      </c>
      <c r="AW227" s="239">
        <v>21</v>
      </c>
      <c r="AX227" s="239">
        <v>2</v>
      </c>
      <c r="AY227" s="239">
        <v>4</v>
      </c>
      <c r="AZ227" s="239">
        <v>3</v>
      </c>
      <c r="BA227" s="239">
        <v>4</v>
      </c>
      <c r="BB227" s="239">
        <v>60</v>
      </c>
      <c r="BC227" s="239" t="s">
        <v>374</v>
      </c>
      <c r="BD227" s="239">
        <v>1</v>
      </c>
      <c r="BE227" s="239">
        <v>18</v>
      </c>
      <c r="BI227" s="239">
        <v>7</v>
      </c>
      <c r="BJ227" s="239">
        <v>20</v>
      </c>
      <c r="BK227" s="239">
        <v>40</v>
      </c>
      <c r="BL227" s="239">
        <v>11</v>
      </c>
      <c r="BM227" s="239">
        <v>21</v>
      </c>
      <c r="CT227" s="239">
        <v>437749</v>
      </c>
      <c r="CU227" s="239">
        <v>4965825</v>
      </c>
      <c r="CV227" s="239">
        <v>44.843124400000001</v>
      </c>
      <c r="CW227" s="239">
        <v>-93.787687300000002</v>
      </c>
      <c r="CX227" s="239" t="s">
        <v>379</v>
      </c>
      <c r="CY227" s="239" t="s">
        <v>4690</v>
      </c>
    </row>
    <row r="228" spans="1:103" x14ac:dyDescent="0.25">
      <c r="A228" s="239">
        <v>10936119</v>
      </c>
      <c r="B228" s="239">
        <v>3</v>
      </c>
      <c r="C228" s="239">
        <v>5</v>
      </c>
      <c r="D228" s="239">
        <v>32.286999999999999</v>
      </c>
      <c r="E228" s="239">
        <v>10</v>
      </c>
      <c r="F228" s="239" t="s">
        <v>1155</v>
      </c>
      <c r="H228" s="239" t="s">
        <v>374</v>
      </c>
      <c r="I228" s="239">
        <v>25</v>
      </c>
      <c r="L228" s="239">
        <v>141900058</v>
      </c>
      <c r="M228" s="239">
        <v>6</v>
      </c>
      <c r="N228" s="239">
        <v>5</v>
      </c>
      <c r="O228" s="239">
        <v>2014</v>
      </c>
      <c r="P228" s="239" t="s">
        <v>416</v>
      </c>
      <c r="Q228" s="239">
        <v>17</v>
      </c>
      <c r="S228" s="239">
        <v>5</v>
      </c>
      <c r="T228" s="239">
        <v>0</v>
      </c>
      <c r="U228" s="239">
        <v>2</v>
      </c>
      <c r="V228" s="239">
        <v>1</v>
      </c>
      <c r="W228" s="239">
        <v>10</v>
      </c>
      <c r="Y228" s="239">
        <v>1</v>
      </c>
      <c r="Z228" s="239">
        <v>2</v>
      </c>
      <c r="AB228" s="239">
        <v>1</v>
      </c>
      <c r="AC228" s="239">
        <v>98</v>
      </c>
      <c r="AF228" s="239" t="s">
        <v>4289</v>
      </c>
      <c r="AG228" s="239">
        <v>7</v>
      </c>
      <c r="AH228" s="239">
        <v>2</v>
      </c>
      <c r="AI228" s="239">
        <v>2</v>
      </c>
      <c r="AJ228" s="239">
        <v>4</v>
      </c>
      <c r="AK228" s="239">
        <v>8</v>
      </c>
      <c r="AL228" s="239">
        <v>36</v>
      </c>
      <c r="AM228" s="239" t="s">
        <v>384</v>
      </c>
      <c r="AT228" s="239">
        <v>20</v>
      </c>
      <c r="AX228" s="239">
        <v>2</v>
      </c>
      <c r="AY228" s="239">
        <v>2</v>
      </c>
      <c r="AZ228" s="239">
        <v>4</v>
      </c>
      <c r="BA228" s="239">
        <v>7</v>
      </c>
      <c r="BB228" s="239">
        <v>19</v>
      </c>
      <c r="BC228" s="239" t="s">
        <v>384</v>
      </c>
      <c r="BJ228" s="239">
        <v>20</v>
      </c>
      <c r="CT228" s="239">
        <v>437749</v>
      </c>
      <c r="CU228" s="239">
        <v>4965825</v>
      </c>
      <c r="CV228" s="239">
        <v>44.843124400000001</v>
      </c>
      <c r="CW228" s="239">
        <v>-93.787687300000002</v>
      </c>
      <c r="CX228" s="239" t="s">
        <v>379</v>
      </c>
    </row>
    <row r="229" spans="1:103" x14ac:dyDescent="0.25">
      <c r="A229" s="239">
        <v>10937082</v>
      </c>
      <c r="B229" s="239">
        <v>3</v>
      </c>
      <c r="C229" s="239">
        <v>5</v>
      </c>
      <c r="D229" s="239">
        <v>32.286999999999999</v>
      </c>
      <c r="E229" s="239">
        <v>10</v>
      </c>
      <c r="F229" s="239" t="s">
        <v>1155</v>
      </c>
      <c r="H229" s="239" t="s">
        <v>374</v>
      </c>
      <c r="I229" s="239">
        <v>25</v>
      </c>
      <c r="K229" s="239">
        <v>14509367</v>
      </c>
      <c r="L229" s="239">
        <v>142440134</v>
      </c>
      <c r="M229" s="239">
        <v>9</v>
      </c>
      <c r="N229" s="239">
        <v>1</v>
      </c>
      <c r="O229" s="239">
        <v>2014</v>
      </c>
      <c r="P229" s="239" t="s">
        <v>381</v>
      </c>
      <c r="Q229" s="239">
        <v>1</v>
      </c>
      <c r="R229" s="239" t="s">
        <v>376</v>
      </c>
      <c r="S229" s="239">
        <v>5</v>
      </c>
      <c r="T229" s="239">
        <v>0</v>
      </c>
      <c r="U229" s="239">
        <v>2</v>
      </c>
      <c r="V229" s="239">
        <v>1</v>
      </c>
      <c r="W229" s="239">
        <v>10</v>
      </c>
      <c r="X229" s="239">
        <v>6</v>
      </c>
      <c r="Y229" s="239">
        <v>4</v>
      </c>
      <c r="Z229" s="239">
        <v>2</v>
      </c>
      <c r="AB229" s="239">
        <v>2</v>
      </c>
      <c r="AC229" s="239">
        <v>98</v>
      </c>
      <c r="AD229" s="239" t="s">
        <v>4691</v>
      </c>
      <c r="AE229" s="239">
        <v>284</v>
      </c>
      <c r="AF229" s="239" t="s">
        <v>4289</v>
      </c>
      <c r="AG229" s="239">
        <v>7</v>
      </c>
      <c r="AH229" s="239">
        <v>2</v>
      </c>
      <c r="AI229" s="239">
        <v>2</v>
      </c>
      <c r="AJ229" s="239">
        <v>4</v>
      </c>
      <c r="AK229" s="239">
        <v>21</v>
      </c>
      <c r="AL229" s="239">
        <v>18</v>
      </c>
      <c r="AM229" s="239" t="s">
        <v>384</v>
      </c>
      <c r="AN229" s="239">
        <v>5</v>
      </c>
      <c r="AO229" s="239">
        <v>3</v>
      </c>
      <c r="AS229" s="239">
        <v>3</v>
      </c>
      <c r="AT229" s="239">
        <v>20</v>
      </c>
      <c r="AU229" s="239">
        <v>55</v>
      </c>
      <c r="AV229" s="239">
        <v>11</v>
      </c>
      <c r="AW229" s="239">
        <v>21</v>
      </c>
      <c r="AX229" s="239">
        <v>2</v>
      </c>
      <c r="AY229" s="239">
        <v>4</v>
      </c>
      <c r="AZ229" s="239">
        <v>4</v>
      </c>
      <c r="BA229" s="239">
        <v>21</v>
      </c>
      <c r="BB229" s="239">
        <v>25</v>
      </c>
      <c r="BC229" s="239" t="s">
        <v>374</v>
      </c>
      <c r="BD229" s="239">
        <v>5</v>
      </c>
      <c r="BE229" s="239">
        <v>5</v>
      </c>
      <c r="BI229" s="239">
        <v>3</v>
      </c>
      <c r="BJ229" s="239">
        <v>20</v>
      </c>
      <c r="BK229" s="239">
        <v>55</v>
      </c>
      <c r="BL229" s="239">
        <v>11</v>
      </c>
      <c r="BM229" s="239">
        <v>21</v>
      </c>
      <c r="CT229" s="239">
        <v>437749</v>
      </c>
      <c r="CU229" s="239">
        <v>4965825</v>
      </c>
      <c r="CV229" s="239">
        <v>44.843124400000001</v>
      </c>
      <c r="CW229" s="239">
        <v>-93.787687300000002</v>
      </c>
      <c r="CX229" s="239" t="s">
        <v>379</v>
      </c>
      <c r="CY229" s="239" t="s">
        <v>4692</v>
      </c>
    </row>
    <row r="230" spans="1:103" x14ac:dyDescent="0.25">
      <c r="A230" s="239">
        <v>11020881</v>
      </c>
      <c r="B230" s="239">
        <v>3</v>
      </c>
      <c r="C230" s="239">
        <v>5</v>
      </c>
      <c r="D230" s="239">
        <v>32.286999999999999</v>
      </c>
      <c r="E230" s="239">
        <v>10</v>
      </c>
      <c r="F230" s="239" t="s">
        <v>1155</v>
      </c>
      <c r="H230" s="239" t="s">
        <v>374</v>
      </c>
      <c r="I230" s="239">
        <v>25</v>
      </c>
      <c r="K230" s="239">
        <v>15024544</v>
      </c>
      <c r="L230" s="239">
        <v>152100075</v>
      </c>
      <c r="M230" s="239">
        <v>7</v>
      </c>
      <c r="N230" s="239">
        <v>29</v>
      </c>
      <c r="O230" s="239">
        <v>2015</v>
      </c>
      <c r="P230" s="239" t="s">
        <v>375</v>
      </c>
      <c r="Q230" s="239">
        <v>9</v>
      </c>
      <c r="S230" s="239">
        <v>5</v>
      </c>
      <c r="T230" s="239">
        <v>0</v>
      </c>
      <c r="U230" s="239">
        <v>2</v>
      </c>
      <c r="V230" s="239">
        <v>10</v>
      </c>
      <c r="W230" s="239">
        <v>10</v>
      </c>
      <c r="X230" s="239">
        <v>3</v>
      </c>
      <c r="Y230" s="239">
        <v>1</v>
      </c>
      <c r="Z230" s="239">
        <v>1</v>
      </c>
      <c r="AB230" s="239">
        <v>1</v>
      </c>
      <c r="AC230" s="239">
        <v>98</v>
      </c>
      <c r="AD230" s="239" t="s">
        <v>2689</v>
      </c>
      <c r="AE230" s="239" t="s">
        <v>4687</v>
      </c>
      <c r="AF230" s="239" t="s">
        <v>4289</v>
      </c>
      <c r="AG230" s="239">
        <v>5</v>
      </c>
      <c r="AH230" s="239">
        <v>2</v>
      </c>
      <c r="AI230" s="239">
        <v>2</v>
      </c>
      <c r="AJ230" s="239">
        <v>3</v>
      </c>
      <c r="AK230" s="239">
        <v>4</v>
      </c>
      <c r="AL230" s="239">
        <v>37</v>
      </c>
      <c r="AM230" s="239" t="s">
        <v>384</v>
      </c>
      <c r="AN230" s="239">
        <v>5</v>
      </c>
      <c r="AO230" s="239">
        <v>4</v>
      </c>
      <c r="AS230" s="239">
        <v>7</v>
      </c>
      <c r="AT230" s="239">
        <v>20</v>
      </c>
      <c r="AU230" s="239">
        <v>40</v>
      </c>
      <c r="AV230" s="239">
        <v>11</v>
      </c>
      <c r="AW230" s="239">
        <v>21</v>
      </c>
      <c r="AX230" s="239">
        <v>2</v>
      </c>
      <c r="AY230" s="239">
        <v>2</v>
      </c>
      <c r="AZ230" s="239">
        <v>2</v>
      </c>
      <c r="BA230" s="239">
        <v>21</v>
      </c>
      <c r="BB230" s="239">
        <v>38</v>
      </c>
      <c r="BC230" s="239" t="s">
        <v>384</v>
      </c>
      <c r="BD230" s="239">
        <v>5</v>
      </c>
      <c r="BE230" s="239">
        <v>1</v>
      </c>
      <c r="BI230" s="239">
        <v>7</v>
      </c>
      <c r="BJ230" s="239">
        <v>20</v>
      </c>
      <c r="BK230" s="239">
        <v>40</v>
      </c>
      <c r="BL230" s="239">
        <v>11</v>
      </c>
      <c r="BM230" s="239">
        <v>21</v>
      </c>
      <c r="CT230" s="239">
        <v>437749</v>
      </c>
      <c r="CU230" s="239">
        <v>4965825</v>
      </c>
      <c r="CV230" s="239">
        <v>44.843124400000001</v>
      </c>
      <c r="CW230" s="239">
        <v>-93.787687300000002</v>
      </c>
      <c r="CX230" s="239" t="s">
        <v>379</v>
      </c>
      <c r="CY230" s="239" t="s">
        <v>4693</v>
      </c>
    </row>
    <row r="231" spans="1:103" x14ac:dyDescent="0.25">
      <c r="A231" s="239">
        <v>11021802</v>
      </c>
      <c r="B231" s="239">
        <v>3</v>
      </c>
      <c r="C231" s="239">
        <v>5</v>
      </c>
      <c r="D231" s="239">
        <v>32.286999999999999</v>
      </c>
      <c r="E231" s="239">
        <v>10</v>
      </c>
      <c r="F231" s="239" t="s">
        <v>1155</v>
      </c>
      <c r="H231" s="239" t="s">
        <v>374</v>
      </c>
      <c r="I231" s="239">
        <v>25</v>
      </c>
      <c r="K231" s="239">
        <v>15030187</v>
      </c>
      <c r="L231" s="239">
        <v>152580022</v>
      </c>
      <c r="M231" s="239">
        <v>9</v>
      </c>
      <c r="N231" s="239">
        <v>14</v>
      </c>
      <c r="O231" s="239">
        <v>2015</v>
      </c>
      <c r="P231" s="239" t="s">
        <v>381</v>
      </c>
      <c r="Q231" s="239">
        <v>17</v>
      </c>
      <c r="S231" s="239">
        <v>5</v>
      </c>
      <c r="T231" s="239">
        <v>0</v>
      </c>
      <c r="U231" s="239">
        <v>2</v>
      </c>
      <c r="V231" s="239">
        <v>5</v>
      </c>
      <c r="W231" s="239">
        <v>10</v>
      </c>
      <c r="X231" s="239">
        <v>3</v>
      </c>
      <c r="Y231" s="239">
        <v>1</v>
      </c>
      <c r="Z231" s="239">
        <v>1</v>
      </c>
      <c r="AB231" s="239">
        <v>1</v>
      </c>
      <c r="AC231" s="239">
        <v>98</v>
      </c>
      <c r="AD231" s="239">
        <v>5</v>
      </c>
      <c r="AE231" s="239">
        <v>284</v>
      </c>
      <c r="AF231" s="239" t="s">
        <v>4289</v>
      </c>
      <c r="AG231" s="239">
        <v>10</v>
      </c>
      <c r="AH231" s="239">
        <v>2</v>
      </c>
      <c r="AI231" s="239">
        <v>3</v>
      </c>
      <c r="AJ231" s="239">
        <v>4</v>
      </c>
      <c r="AK231" s="239">
        <v>21</v>
      </c>
      <c r="AL231" s="239">
        <v>32</v>
      </c>
      <c r="AM231" s="239" t="s">
        <v>384</v>
      </c>
      <c r="AN231" s="239">
        <v>5</v>
      </c>
      <c r="AO231" s="239">
        <v>2</v>
      </c>
      <c r="AS231" s="239">
        <v>3</v>
      </c>
      <c r="AT231" s="239">
        <v>20</v>
      </c>
      <c r="AU231" s="239">
        <v>40</v>
      </c>
      <c r="AV231" s="239">
        <v>11</v>
      </c>
      <c r="AW231" s="239">
        <v>20</v>
      </c>
      <c r="AX231" s="239">
        <v>2</v>
      </c>
      <c r="AY231" s="239">
        <v>4</v>
      </c>
      <c r="AZ231" s="239">
        <v>1</v>
      </c>
      <c r="BA231" s="239">
        <v>21</v>
      </c>
      <c r="BB231" s="239">
        <v>57</v>
      </c>
      <c r="BC231" s="239" t="s">
        <v>384</v>
      </c>
      <c r="BD231" s="239">
        <v>5</v>
      </c>
      <c r="BE231" s="239">
        <v>1</v>
      </c>
      <c r="BI231" s="239">
        <v>3</v>
      </c>
      <c r="BJ231" s="239">
        <v>20</v>
      </c>
      <c r="BK231" s="239">
        <v>40</v>
      </c>
      <c r="BL231" s="239">
        <v>11</v>
      </c>
      <c r="BM231" s="239">
        <v>20</v>
      </c>
      <c r="CT231" s="239">
        <v>437749</v>
      </c>
      <c r="CU231" s="239">
        <v>4965825</v>
      </c>
      <c r="CV231" s="239">
        <v>44.843124400000001</v>
      </c>
      <c r="CW231" s="239">
        <v>-93.787687300000002</v>
      </c>
      <c r="CX231" s="239" t="s">
        <v>379</v>
      </c>
      <c r="CY231" s="239" t="s">
        <v>4694</v>
      </c>
    </row>
    <row r="232" spans="1:103" hidden="1" x14ac:dyDescent="0.25">
      <c r="A232" s="239">
        <v>692801</v>
      </c>
      <c r="B232" s="239">
        <v>3</v>
      </c>
      <c r="C232" s="239">
        <v>5</v>
      </c>
      <c r="D232" s="239">
        <v>32.287999999999997</v>
      </c>
      <c r="E232" s="239">
        <v>10</v>
      </c>
      <c r="F232" s="239" t="s">
        <v>1155</v>
      </c>
      <c r="H232" s="239" t="s">
        <v>374</v>
      </c>
      <c r="I232" s="239">
        <v>25</v>
      </c>
      <c r="K232" s="239">
        <v>19005831</v>
      </c>
      <c r="M232" s="239">
        <v>2</v>
      </c>
      <c r="N232" s="239">
        <v>27</v>
      </c>
      <c r="O232" s="239">
        <v>2019</v>
      </c>
      <c r="P232" s="239" t="s">
        <v>375</v>
      </c>
      <c r="Q232" s="239">
        <v>19</v>
      </c>
      <c r="R232" s="239" t="s">
        <v>376</v>
      </c>
      <c r="S232" s="239">
        <v>4</v>
      </c>
      <c r="T232" s="239">
        <v>0</v>
      </c>
      <c r="U232" s="239">
        <v>2</v>
      </c>
      <c r="V232" s="239">
        <v>5</v>
      </c>
      <c r="W232" s="239">
        <v>10</v>
      </c>
      <c r="X232" s="239">
        <v>3</v>
      </c>
      <c r="Y232" s="239">
        <v>4</v>
      </c>
      <c r="Z232" s="239">
        <v>1</v>
      </c>
      <c r="AB232" s="239">
        <v>5</v>
      </c>
      <c r="AC232" s="239">
        <v>98</v>
      </c>
      <c r="AD232" s="239" t="s">
        <v>4424</v>
      </c>
      <c r="AE232" s="239" t="s">
        <v>4680</v>
      </c>
      <c r="AF232" s="239" t="s">
        <v>4289</v>
      </c>
      <c r="AG232" s="239">
        <v>10</v>
      </c>
      <c r="AH232" s="239">
        <v>2</v>
      </c>
      <c r="AI232" s="239">
        <v>4</v>
      </c>
      <c r="AJ232" s="239">
        <v>4</v>
      </c>
      <c r="AK232" s="239">
        <v>24</v>
      </c>
      <c r="AL232" s="239">
        <v>22</v>
      </c>
      <c r="AM232" s="239" t="s">
        <v>384</v>
      </c>
      <c r="AN232" s="239">
        <v>5</v>
      </c>
      <c r="AO232" s="239">
        <v>2</v>
      </c>
      <c r="AS232" s="239">
        <v>15</v>
      </c>
      <c r="AT232" s="239">
        <v>20</v>
      </c>
      <c r="AU232" s="239">
        <v>50</v>
      </c>
      <c r="AV232" s="239">
        <v>11</v>
      </c>
      <c r="AW232" s="239">
        <v>21</v>
      </c>
      <c r="AX232" s="239">
        <v>2</v>
      </c>
      <c r="AY232" s="239">
        <v>4</v>
      </c>
      <c r="AZ232" s="239">
        <v>4</v>
      </c>
      <c r="BA232" s="239">
        <v>21</v>
      </c>
      <c r="BB232" s="239">
        <v>58</v>
      </c>
      <c r="BC232" s="239" t="s">
        <v>384</v>
      </c>
      <c r="BD232" s="239">
        <v>5</v>
      </c>
      <c r="BE232" s="239">
        <v>1</v>
      </c>
      <c r="BI232" s="239">
        <v>15</v>
      </c>
      <c r="BJ232" s="239">
        <v>20</v>
      </c>
      <c r="BK232" s="239">
        <v>50</v>
      </c>
      <c r="BL232" s="239">
        <v>11</v>
      </c>
      <c r="BM232" s="239">
        <v>21</v>
      </c>
      <c r="CT232" s="239">
        <v>437745.26593926299</v>
      </c>
      <c r="CU232" s="239">
        <v>4965820.1190863401</v>
      </c>
      <c r="CV232" s="239">
        <v>44.843075599999999</v>
      </c>
      <c r="CW232" s="239">
        <v>-93.787733930000002</v>
      </c>
      <c r="CX232" s="239" t="s">
        <v>379</v>
      </c>
      <c r="CY232" s="239" t="s">
        <v>4695</v>
      </c>
    </row>
    <row r="233" spans="1:103" hidden="1" x14ac:dyDescent="0.25">
      <c r="A233" s="239">
        <v>10853780</v>
      </c>
      <c r="B233" s="239">
        <v>3</v>
      </c>
      <c r="C233" s="239">
        <v>5</v>
      </c>
      <c r="D233" s="239">
        <v>32.289000000000001</v>
      </c>
      <c r="E233" s="239">
        <v>10</v>
      </c>
      <c r="F233" s="239" t="s">
        <v>1155</v>
      </c>
      <c r="H233" s="239" t="s">
        <v>374</v>
      </c>
      <c r="I233" s="239">
        <v>25</v>
      </c>
      <c r="K233" s="239">
        <v>13026487</v>
      </c>
      <c r="L233" s="239">
        <v>132420082</v>
      </c>
      <c r="M233" s="239">
        <v>8</v>
      </c>
      <c r="N233" s="239">
        <v>30</v>
      </c>
      <c r="O233" s="239">
        <v>2013</v>
      </c>
      <c r="P233" s="239" t="s">
        <v>383</v>
      </c>
      <c r="Q233" s="239">
        <v>11</v>
      </c>
      <c r="S233" s="239">
        <v>4</v>
      </c>
      <c r="T233" s="239">
        <v>0</v>
      </c>
      <c r="U233" s="239">
        <v>2</v>
      </c>
      <c r="V233" s="239">
        <v>1</v>
      </c>
      <c r="W233" s="239">
        <v>10</v>
      </c>
      <c r="X233" s="239">
        <v>3</v>
      </c>
      <c r="Y233" s="239">
        <v>1</v>
      </c>
      <c r="Z233" s="239">
        <v>2</v>
      </c>
      <c r="AB233" s="239">
        <v>1</v>
      </c>
      <c r="AC233" s="239">
        <v>98</v>
      </c>
      <c r="AD233" s="239" t="s">
        <v>2821</v>
      </c>
      <c r="AE233" s="239" t="s">
        <v>4668</v>
      </c>
      <c r="AF233" s="239" t="s">
        <v>4289</v>
      </c>
      <c r="AG233" s="239">
        <v>7</v>
      </c>
      <c r="AH233" s="239">
        <v>2</v>
      </c>
      <c r="AI233" s="239">
        <v>2</v>
      </c>
      <c r="AJ233" s="239">
        <v>4</v>
      </c>
      <c r="AK233" s="239">
        <v>21</v>
      </c>
      <c r="AL233" s="239">
        <v>22</v>
      </c>
      <c r="AM233" s="239" t="s">
        <v>384</v>
      </c>
      <c r="AN233" s="239">
        <v>5</v>
      </c>
      <c r="AO233" s="239">
        <v>15</v>
      </c>
      <c r="AS233" s="239">
        <v>7</v>
      </c>
      <c r="AT233" s="239">
        <v>20</v>
      </c>
      <c r="AU233" s="239">
        <v>45</v>
      </c>
      <c r="AV233" s="239">
        <v>11</v>
      </c>
      <c r="AW233" s="239">
        <v>21</v>
      </c>
      <c r="AX233" s="239">
        <v>2</v>
      </c>
      <c r="AY233" s="239">
        <v>1</v>
      </c>
      <c r="AZ233" s="239">
        <v>4</v>
      </c>
      <c r="BA233" s="239">
        <v>21</v>
      </c>
      <c r="BB233" s="239">
        <v>43</v>
      </c>
      <c r="BC233" s="239" t="s">
        <v>374</v>
      </c>
      <c r="BD233" s="239">
        <v>5</v>
      </c>
      <c r="BE233" s="239">
        <v>1</v>
      </c>
      <c r="BF233" s="239">
        <v>1</v>
      </c>
      <c r="BI233" s="239">
        <v>7</v>
      </c>
      <c r="BJ233" s="239">
        <v>20</v>
      </c>
      <c r="BK233" s="239">
        <v>45</v>
      </c>
      <c r="BL233" s="239">
        <v>11</v>
      </c>
      <c r="BM233" s="239">
        <v>21</v>
      </c>
      <c r="CT233" s="239">
        <v>437752</v>
      </c>
      <c r="CU233" s="239">
        <v>4965827</v>
      </c>
      <c r="CV233" s="239">
        <v>44.8431359</v>
      </c>
      <c r="CW233" s="239">
        <v>-93.787655799999996</v>
      </c>
      <c r="CX233" s="239" t="s">
        <v>379</v>
      </c>
      <c r="CY233" s="239" t="s">
        <v>4696</v>
      </c>
    </row>
    <row r="234" spans="1:103" x14ac:dyDescent="0.25">
      <c r="A234" s="239">
        <v>756428</v>
      </c>
      <c r="B234" s="239">
        <v>3</v>
      </c>
      <c r="C234" s="239">
        <v>5</v>
      </c>
      <c r="D234" s="239">
        <v>32.289000000000001</v>
      </c>
      <c r="E234" s="239">
        <v>10</v>
      </c>
      <c r="F234" s="239" t="s">
        <v>1155</v>
      </c>
      <c r="H234" s="239" t="s">
        <v>374</v>
      </c>
      <c r="I234" s="239">
        <v>25</v>
      </c>
      <c r="K234" s="239">
        <v>19031699</v>
      </c>
      <c r="M234" s="239">
        <v>10</v>
      </c>
      <c r="N234" s="239">
        <v>22</v>
      </c>
      <c r="O234" s="239">
        <v>2019</v>
      </c>
      <c r="P234" s="239" t="s">
        <v>391</v>
      </c>
      <c r="Q234" s="239">
        <v>15</v>
      </c>
      <c r="R234" s="239" t="s">
        <v>376</v>
      </c>
      <c r="S234" s="239">
        <v>5</v>
      </c>
      <c r="T234" s="239">
        <v>0</v>
      </c>
      <c r="U234" s="239">
        <v>2</v>
      </c>
      <c r="V234" s="239">
        <v>11</v>
      </c>
      <c r="W234" s="239">
        <v>10</v>
      </c>
      <c r="X234" s="239">
        <v>3</v>
      </c>
      <c r="Y234" s="239">
        <v>1</v>
      </c>
      <c r="Z234" s="239">
        <v>1</v>
      </c>
      <c r="AB234" s="239">
        <v>1</v>
      </c>
      <c r="AC234" s="239">
        <v>98</v>
      </c>
      <c r="AD234" s="239" t="s">
        <v>2821</v>
      </c>
      <c r="AF234" s="239" t="s">
        <v>4289</v>
      </c>
      <c r="AG234" s="239">
        <v>6</v>
      </c>
      <c r="AH234" s="239">
        <v>2</v>
      </c>
      <c r="AI234" s="239">
        <v>3</v>
      </c>
      <c r="AJ234" s="239">
        <v>4</v>
      </c>
      <c r="AK234" s="239">
        <v>21</v>
      </c>
      <c r="AL234" s="239">
        <v>32</v>
      </c>
      <c r="AM234" s="239" t="s">
        <v>374</v>
      </c>
      <c r="AN234" s="239">
        <v>5</v>
      </c>
      <c r="AO234" s="239">
        <v>1</v>
      </c>
      <c r="AS234" s="239">
        <v>14</v>
      </c>
      <c r="AT234" s="239">
        <v>20</v>
      </c>
      <c r="AU234" s="239">
        <v>55</v>
      </c>
      <c r="AV234" s="239">
        <v>11</v>
      </c>
      <c r="AW234" s="239">
        <v>21</v>
      </c>
      <c r="AX234" s="239">
        <v>2</v>
      </c>
      <c r="AY234" s="239">
        <v>4</v>
      </c>
      <c r="AZ234" s="239">
        <v>1</v>
      </c>
      <c r="BA234" s="239">
        <v>24</v>
      </c>
      <c r="BB234" s="239">
        <v>76</v>
      </c>
      <c r="BC234" s="239" t="s">
        <v>374</v>
      </c>
      <c r="BD234" s="239">
        <v>5</v>
      </c>
      <c r="BE234" s="239">
        <v>2</v>
      </c>
      <c r="BI234" s="239">
        <v>14</v>
      </c>
      <c r="BJ234" s="239">
        <v>20</v>
      </c>
      <c r="BK234" s="239">
        <v>55</v>
      </c>
      <c r="BL234" s="239">
        <v>11</v>
      </c>
      <c r="BM234" s="239">
        <v>21</v>
      </c>
      <c r="CT234" s="239">
        <v>437744.048078063</v>
      </c>
      <c r="CU234" s="239">
        <v>4965822.6666012798</v>
      </c>
      <c r="CV234" s="239">
        <v>44.843098419999997</v>
      </c>
      <c r="CW234" s="239">
        <v>-93.787749649999995</v>
      </c>
      <c r="CX234" s="239" t="s">
        <v>379</v>
      </c>
      <c r="CY234" s="239" t="s">
        <v>4697</v>
      </c>
    </row>
    <row r="235" spans="1:103" x14ac:dyDescent="0.25">
      <c r="A235" s="239">
        <v>10848547</v>
      </c>
      <c r="B235" s="239">
        <v>3</v>
      </c>
      <c r="C235" s="239">
        <v>5</v>
      </c>
      <c r="D235" s="239">
        <v>32.292000000000002</v>
      </c>
      <c r="E235" s="239">
        <v>10</v>
      </c>
      <c r="F235" s="239" t="s">
        <v>1155</v>
      </c>
      <c r="H235" s="239" t="s">
        <v>374</v>
      </c>
      <c r="I235" s="239">
        <v>25</v>
      </c>
      <c r="K235" s="239">
        <v>13003369</v>
      </c>
      <c r="L235" s="239">
        <v>130350100</v>
      </c>
      <c r="M235" s="239">
        <v>2</v>
      </c>
      <c r="N235" s="239">
        <v>4</v>
      </c>
      <c r="O235" s="239">
        <v>2013</v>
      </c>
      <c r="P235" s="239" t="s">
        <v>381</v>
      </c>
      <c r="Q235" s="239">
        <v>7</v>
      </c>
      <c r="S235" s="239">
        <v>5</v>
      </c>
      <c r="T235" s="239">
        <v>0</v>
      </c>
      <c r="U235" s="239">
        <v>2</v>
      </c>
      <c r="V235" s="239">
        <v>1</v>
      </c>
      <c r="W235" s="239">
        <v>10</v>
      </c>
      <c r="X235" s="239">
        <v>3</v>
      </c>
      <c r="Y235" s="239">
        <v>1</v>
      </c>
      <c r="Z235" s="239">
        <v>1</v>
      </c>
      <c r="AB235" s="239">
        <v>5</v>
      </c>
      <c r="AC235" s="239">
        <v>98</v>
      </c>
      <c r="AD235" s="239">
        <v>5</v>
      </c>
      <c r="AE235" s="239" t="s">
        <v>4698</v>
      </c>
      <c r="AF235" s="239" t="s">
        <v>4289</v>
      </c>
      <c r="AG235" s="239">
        <v>7</v>
      </c>
      <c r="AH235" s="239">
        <v>2</v>
      </c>
      <c r="AI235" s="239">
        <v>4</v>
      </c>
      <c r="AJ235" s="239">
        <v>4</v>
      </c>
      <c r="AK235" s="239">
        <v>21</v>
      </c>
      <c r="AL235" s="239">
        <v>17</v>
      </c>
      <c r="AM235" s="239" t="s">
        <v>374</v>
      </c>
      <c r="AN235" s="239">
        <v>5</v>
      </c>
      <c r="AO235" s="239">
        <v>5</v>
      </c>
      <c r="AP235" s="239">
        <v>3</v>
      </c>
      <c r="AS235" s="239">
        <v>5</v>
      </c>
      <c r="AT235" s="239">
        <v>20</v>
      </c>
      <c r="AU235" s="239">
        <v>30</v>
      </c>
      <c r="AV235" s="239">
        <v>11</v>
      </c>
      <c r="AW235" s="239">
        <v>20</v>
      </c>
      <c r="AX235" s="239">
        <v>2</v>
      </c>
      <c r="AY235" s="239">
        <v>2</v>
      </c>
      <c r="AZ235" s="239">
        <v>4</v>
      </c>
      <c r="BA235" s="239">
        <v>21</v>
      </c>
      <c r="BB235" s="239">
        <v>19</v>
      </c>
      <c r="BC235" s="239" t="s">
        <v>374</v>
      </c>
      <c r="BD235" s="239">
        <v>5</v>
      </c>
      <c r="BE235" s="239">
        <v>5</v>
      </c>
      <c r="BI235" s="239">
        <v>5</v>
      </c>
      <c r="BJ235" s="239">
        <v>20</v>
      </c>
      <c r="BK235" s="239">
        <v>30</v>
      </c>
      <c r="BL235" s="239">
        <v>11</v>
      </c>
      <c r="BM235" s="239">
        <v>20</v>
      </c>
      <c r="CT235" s="239">
        <v>437757</v>
      </c>
      <c r="CU235" s="239">
        <v>4965830</v>
      </c>
      <c r="CV235" s="239">
        <v>44.843161600000002</v>
      </c>
      <c r="CW235" s="239">
        <v>-93.7875856</v>
      </c>
      <c r="CX235" s="239" t="s">
        <v>379</v>
      </c>
      <c r="CY235" s="239" t="s">
        <v>4699</v>
      </c>
    </row>
    <row r="236" spans="1:103" x14ac:dyDescent="0.25">
      <c r="A236" s="239">
        <v>10782655</v>
      </c>
      <c r="B236" s="239">
        <v>3</v>
      </c>
      <c r="C236" s="239">
        <v>5</v>
      </c>
      <c r="D236" s="239">
        <v>32.323</v>
      </c>
      <c r="E236" s="239">
        <v>10</v>
      </c>
      <c r="F236" s="239" t="s">
        <v>1155</v>
      </c>
      <c r="H236" s="239" t="s">
        <v>374</v>
      </c>
      <c r="I236" s="239">
        <v>25</v>
      </c>
      <c r="K236" s="239">
        <v>12037167</v>
      </c>
      <c r="L236" s="239">
        <v>123590106</v>
      </c>
      <c r="M236" s="239">
        <v>12</v>
      </c>
      <c r="N236" s="239">
        <v>17</v>
      </c>
      <c r="O236" s="239">
        <v>2012</v>
      </c>
      <c r="P236" s="239" t="s">
        <v>381</v>
      </c>
      <c r="Q236" s="239">
        <v>8</v>
      </c>
      <c r="S236" s="239">
        <v>5</v>
      </c>
      <c r="T236" s="239">
        <v>0</v>
      </c>
      <c r="U236" s="239">
        <v>2</v>
      </c>
      <c r="V236" s="239">
        <v>1</v>
      </c>
      <c r="W236" s="239">
        <v>10</v>
      </c>
      <c r="X236" s="239">
        <v>2</v>
      </c>
      <c r="Y236" s="239">
        <v>2</v>
      </c>
      <c r="Z236" s="239">
        <v>2</v>
      </c>
      <c r="AB236" s="239">
        <v>5</v>
      </c>
      <c r="AC236" s="239">
        <v>98</v>
      </c>
      <c r="AD236" s="239" t="s">
        <v>1868</v>
      </c>
      <c r="AE236" s="239" t="s">
        <v>462</v>
      </c>
      <c r="AF236" s="239" t="s">
        <v>4289</v>
      </c>
      <c r="AG236" s="239">
        <v>7</v>
      </c>
      <c r="AH236" s="239">
        <v>2</v>
      </c>
      <c r="AI236" s="239">
        <v>2</v>
      </c>
      <c r="AJ236" s="239">
        <v>3</v>
      </c>
      <c r="AK236" s="239">
        <v>21</v>
      </c>
      <c r="AL236" s="239">
        <v>41</v>
      </c>
      <c r="AM236" s="239" t="s">
        <v>374</v>
      </c>
      <c r="AN236" s="239">
        <v>5</v>
      </c>
      <c r="AS236" s="239">
        <v>7</v>
      </c>
      <c r="AT236" s="239">
        <v>98</v>
      </c>
      <c r="AU236" s="239">
        <v>40</v>
      </c>
      <c r="AV236" s="239">
        <v>11</v>
      </c>
      <c r="AW236" s="239">
        <v>21</v>
      </c>
      <c r="AX236" s="239">
        <v>2</v>
      </c>
      <c r="AY236" s="239">
        <v>2</v>
      </c>
      <c r="AZ236" s="239">
        <v>3</v>
      </c>
      <c r="BA236" s="239">
        <v>21</v>
      </c>
      <c r="BB236" s="239">
        <v>64</v>
      </c>
      <c r="BC236" s="239" t="s">
        <v>384</v>
      </c>
      <c r="BD236" s="239">
        <v>5</v>
      </c>
      <c r="BE236" s="239">
        <v>1</v>
      </c>
      <c r="BI236" s="239">
        <v>7</v>
      </c>
      <c r="BJ236" s="239">
        <v>98</v>
      </c>
      <c r="BK236" s="239">
        <v>40</v>
      </c>
      <c r="BL236" s="239">
        <v>11</v>
      </c>
      <c r="BM236" s="239">
        <v>21</v>
      </c>
      <c r="CT236" s="239">
        <v>437800</v>
      </c>
      <c r="CU236" s="239">
        <v>4965851</v>
      </c>
      <c r="CV236" s="239">
        <v>44.843360699999998</v>
      </c>
      <c r="CW236" s="239">
        <v>-93.787041599999995</v>
      </c>
      <c r="CX236" s="239" t="s">
        <v>379</v>
      </c>
      <c r="CY236" s="239" t="s">
        <v>4700</v>
      </c>
    </row>
    <row r="237" spans="1:103" x14ac:dyDescent="0.25">
      <c r="A237" s="239">
        <v>678788</v>
      </c>
      <c r="B237" s="239">
        <v>3</v>
      </c>
      <c r="C237" s="239">
        <v>5</v>
      </c>
      <c r="D237" s="239">
        <v>32.328000000000003</v>
      </c>
      <c r="E237" s="239">
        <v>10</v>
      </c>
      <c r="F237" s="239" t="s">
        <v>1155</v>
      </c>
      <c r="H237" s="239" t="s">
        <v>374</v>
      </c>
      <c r="I237" s="239">
        <v>25</v>
      </c>
      <c r="K237" s="239">
        <v>19500967</v>
      </c>
      <c r="M237" s="239">
        <v>1</v>
      </c>
      <c r="N237" s="239">
        <v>24</v>
      </c>
      <c r="O237" s="239">
        <v>2019</v>
      </c>
      <c r="P237" s="239" t="s">
        <v>416</v>
      </c>
      <c r="Q237" s="239">
        <v>17</v>
      </c>
      <c r="R237" s="239">
        <v>98</v>
      </c>
      <c r="S237" s="239">
        <v>5</v>
      </c>
      <c r="T237" s="239">
        <v>0</v>
      </c>
      <c r="U237" s="239">
        <v>2</v>
      </c>
      <c r="V237" s="239">
        <v>12</v>
      </c>
      <c r="W237" s="239">
        <v>10</v>
      </c>
      <c r="X237" s="239">
        <v>10</v>
      </c>
      <c r="Y237" s="239">
        <v>4</v>
      </c>
      <c r="Z237" s="239">
        <v>1</v>
      </c>
      <c r="AB237" s="239">
        <v>1</v>
      </c>
      <c r="AC237" s="239">
        <v>98</v>
      </c>
      <c r="AD237" s="239" t="s">
        <v>2821</v>
      </c>
      <c r="AF237" s="239" t="s">
        <v>4289</v>
      </c>
      <c r="AG237" s="239">
        <v>7</v>
      </c>
      <c r="AH237" s="239">
        <v>2</v>
      </c>
      <c r="AI237" s="239">
        <v>4</v>
      </c>
      <c r="AJ237" s="239">
        <v>4</v>
      </c>
      <c r="AK237" s="239">
        <v>34</v>
      </c>
      <c r="AL237" s="239">
        <v>27</v>
      </c>
      <c r="AM237" s="239" t="s">
        <v>384</v>
      </c>
      <c r="AN237" s="239">
        <v>5</v>
      </c>
      <c r="AO237" s="239">
        <v>1</v>
      </c>
      <c r="AS237" s="239">
        <v>12</v>
      </c>
      <c r="AT237" s="239">
        <v>20</v>
      </c>
      <c r="AU237" s="239">
        <v>40</v>
      </c>
      <c r="AV237" s="239">
        <v>11</v>
      </c>
      <c r="AW237" s="239">
        <v>21</v>
      </c>
      <c r="AX237" s="239">
        <v>2</v>
      </c>
      <c r="AY237" s="239">
        <v>3</v>
      </c>
      <c r="AZ237" s="239">
        <v>4</v>
      </c>
      <c r="BA237" s="239">
        <v>21</v>
      </c>
      <c r="BB237" s="239">
        <v>21</v>
      </c>
      <c r="BC237" s="239" t="s">
        <v>384</v>
      </c>
      <c r="BD237" s="239">
        <v>5</v>
      </c>
      <c r="BE237" s="239">
        <v>70</v>
      </c>
      <c r="BI237" s="239">
        <v>12</v>
      </c>
      <c r="BJ237" s="239">
        <v>20</v>
      </c>
      <c r="BK237" s="239">
        <v>40</v>
      </c>
      <c r="BL237" s="239">
        <v>11</v>
      </c>
      <c r="BM237" s="239">
        <v>21</v>
      </c>
      <c r="CT237" s="239">
        <v>437795.284057235</v>
      </c>
      <c r="CU237" s="239">
        <v>4965858.8688510703</v>
      </c>
      <c r="CV237" s="239">
        <v>44.843428760000002</v>
      </c>
      <c r="CW237" s="239">
        <v>-93.787105839999995</v>
      </c>
      <c r="CX237" s="239" t="s">
        <v>379</v>
      </c>
      <c r="CY237" s="239" t="s">
        <v>4701</v>
      </c>
    </row>
    <row r="238" spans="1:103" hidden="1" x14ac:dyDescent="0.25">
      <c r="A238" s="239">
        <v>10780405</v>
      </c>
      <c r="B238" s="239">
        <v>3</v>
      </c>
      <c r="C238" s="239">
        <v>5</v>
      </c>
      <c r="D238" s="239">
        <v>32.341999999999999</v>
      </c>
      <c r="E238" s="239">
        <v>10</v>
      </c>
      <c r="F238" s="239" t="s">
        <v>1155</v>
      </c>
      <c r="H238" s="239" t="s">
        <v>374</v>
      </c>
      <c r="I238" s="239">
        <v>25</v>
      </c>
      <c r="K238" s="239">
        <v>12509289</v>
      </c>
      <c r="L238" s="239">
        <v>122710236</v>
      </c>
      <c r="M238" s="239">
        <v>9</v>
      </c>
      <c r="N238" s="239">
        <v>25</v>
      </c>
      <c r="O238" s="239">
        <v>2012</v>
      </c>
      <c r="P238" s="239" t="s">
        <v>391</v>
      </c>
      <c r="Q238" s="239">
        <v>16</v>
      </c>
      <c r="S238" s="239">
        <v>3</v>
      </c>
      <c r="T238" s="239">
        <v>0</v>
      </c>
      <c r="U238" s="239">
        <v>1</v>
      </c>
      <c r="V238" s="239">
        <v>4</v>
      </c>
      <c r="W238" s="239">
        <v>83</v>
      </c>
      <c r="X238" s="239">
        <v>2</v>
      </c>
      <c r="Y238" s="239">
        <v>1</v>
      </c>
      <c r="Z238" s="239">
        <v>1</v>
      </c>
      <c r="AB238" s="239">
        <v>1</v>
      </c>
      <c r="AC238" s="239">
        <v>98</v>
      </c>
      <c r="AD238" s="239" t="s">
        <v>4691</v>
      </c>
      <c r="AE238" s="239" t="s">
        <v>4702</v>
      </c>
      <c r="AF238" s="239" t="s">
        <v>4289</v>
      </c>
      <c r="AG238" s="239">
        <v>3</v>
      </c>
      <c r="AH238" s="239">
        <v>2</v>
      </c>
      <c r="AI238" s="239">
        <v>1</v>
      </c>
      <c r="AJ238" s="239">
        <v>4</v>
      </c>
      <c r="AK238" s="239">
        <v>21</v>
      </c>
      <c r="AL238" s="239">
        <v>42</v>
      </c>
      <c r="AM238" s="239" t="s">
        <v>384</v>
      </c>
      <c r="AN238" s="239">
        <v>90</v>
      </c>
      <c r="AO238" s="239">
        <v>21</v>
      </c>
      <c r="AS238" s="239">
        <v>7</v>
      </c>
      <c r="AT238" s="239">
        <v>98</v>
      </c>
      <c r="AU238" s="239">
        <v>40</v>
      </c>
      <c r="AV238" s="239">
        <v>11</v>
      </c>
      <c r="AW238" s="239">
        <v>21</v>
      </c>
      <c r="CT238" s="239">
        <v>437828</v>
      </c>
      <c r="CU238" s="239">
        <v>4965865</v>
      </c>
      <c r="CV238" s="239">
        <v>44.843489099999999</v>
      </c>
      <c r="CW238" s="239">
        <v>-93.7866906</v>
      </c>
      <c r="CX238" s="239" t="s">
        <v>379</v>
      </c>
      <c r="CY238" s="239" t="s">
        <v>4703</v>
      </c>
    </row>
    <row r="239" spans="1:103" x14ac:dyDescent="0.25">
      <c r="A239" s="239">
        <v>810693</v>
      </c>
      <c r="B239" s="239">
        <v>3</v>
      </c>
      <c r="C239" s="239">
        <v>5</v>
      </c>
      <c r="D239" s="239">
        <v>32.359000000000002</v>
      </c>
      <c r="E239" s="239">
        <v>10</v>
      </c>
      <c r="F239" s="239" t="s">
        <v>1155</v>
      </c>
      <c r="H239" s="239" t="s">
        <v>374</v>
      </c>
      <c r="I239" s="239">
        <v>25</v>
      </c>
      <c r="K239" s="239">
        <v>20504227</v>
      </c>
      <c r="L239" s="239">
        <v>201390034</v>
      </c>
      <c r="M239" s="239">
        <v>5</v>
      </c>
      <c r="N239" s="239">
        <v>18</v>
      </c>
      <c r="O239" s="239">
        <v>2020</v>
      </c>
      <c r="P239" s="239" t="s">
        <v>381</v>
      </c>
      <c r="Q239" s="239">
        <v>11</v>
      </c>
      <c r="R239" s="239" t="s">
        <v>376</v>
      </c>
      <c r="S239" s="239">
        <v>5</v>
      </c>
      <c r="T239" s="239">
        <v>0</v>
      </c>
      <c r="U239" s="239">
        <v>2</v>
      </c>
      <c r="V239" s="239">
        <v>12</v>
      </c>
      <c r="W239" s="239">
        <v>10</v>
      </c>
      <c r="X239" s="239">
        <v>3</v>
      </c>
      <c r="Y239" s="239">
        <v>1</v>
      </c>
      <c r="Z239" s="239">
        <v>2</v>
      </c>
      <c r="AB239" s="239">
        <v>1</v>
      </c>
      <c r="AC239" s="239">
        <v>98</v>
      </c>
      <c r="AD239" s="239" t="s">
        <v>2821</v>
      </c>
      <c r="AF239" s="239" t="s">
        <v>4289</v>
      </c>
      <c r="AG239" s="239">
        <v>7</v>
      </c>
      <c r="AH239" s="239">
        <v>2</v>
      </c>
      <c r="AI239" s="239">
        <v>2</v>
      </c>
      <c r="AJ239" s="239">
        <v>4</v>
      </c>
      <c r="AK239" s="239">
        <v>21</v>
      </c>
      <c r="AL239" s="239">
        <v>29</v>
      </c>
      <c r="AM239" s="239" t="s">
        <v>374</v>
      </c>
      <c r="AN239" s="239">
        <v>5</v>
      </c>
      <c r="AO239" s="239">
        <v>1</v>
      </c>
      <c r="AS239" s="239">
        <v>12</v>
      </c>
      <c r="AT239" s="239">
        <v>20</v>
      </c>
      <c r="AU239" s="239">
        <v>40</v>
      </c>
      <c r="AV239" s="239">
        <v>11</v>
      </c>
      <c r="AW239" s="239">
        <v>21</v>
      </c>
      <c r="AX239" s="239">
        <v>2</v>
      </c>
      <c r="AY239" s="239">
        <v>2</v>
      </c>
      <c r="AZ239" s="239">
        <v>4</v>
      </c>
      <c r="BA239" s="239">
        <v>21</v>
      </c>
      <c r="BB239" s="239">
        <v>19</v>
      </c>
      <c r="BC239" s="239" t="s">
        <v>384</v>
      </c>
      <c r="BD239" s="239">
        <v>5</v>
      </c>
      <c r="BE239" s="239">
        <v>4</v>
      </c>
      <c r="BI239" s="239">
        <v>12</v>
      </c>
      <c r="BJ239" s="239">
        <v>20</v>
      </c>
      <c r="BK239" s="239">
        <v>40</v>
      </c>
      <c r="BL239" s="239">
        <v>11</v>
      </c>
      <c r="BM239" s="239">
        <v>21</v>
      </c>
      <c r="CT239" s="239">
        <v>437841.850817036</v>
      </c>
      <c r="CU239" s="239">
        <v>4965875.8022182696</v>
      </c>
      <c r="CV239" s="239">
        <v>44.843585240000003</v>
      </c>
      <c r="CW239" s="239">
        <v>-93.786518740000005</v>
      </c>
      <c r="CX239" s="239" t="s">
        <v>379</v>
      </c>
      <c r="CY239" s="239" t="s">
        <v>4704</v>
      </c>
    </row>
    <row r="240" spans="1:103" hidden="1" x14ac:dyDescent="0.25">
      <c r="A240" s="239">
        <v>10851990</v>
      </c>
      <c r="B240" s="239">
        <v>3</v>
      </c>
      <c r="C240" s="239">
        <v>5</v>
      </c>
      <c r="D240" s="239">
        <v>32.372</v>
      </c>
      <c r="E240" s="239">
        <v>10</v>
      </c>
      <c r="F240" s="239" t="s">
        <v>1155</v>
      </c>
      <c r="H240" s="239" t="s">
        <v>374</v>
      </c>
      <c r="I240" s="239">
        <v>25</v>
      </c>
      <c r="K240" s="239">
        <v>13015276</v>
      </c>
      <c r="L240" s="239">
        <v>131450083</v>
      </c>
      <c r="M240" s="239">
        <v>5</v>
      </c>
      <c r="N240" s="239">
        <v>25</v>
      </c>
      <c r="O240" s="239">
        <v>2013</v>
      </c>
      <c r="P240" s="239" t="s">
        <v>386</v>
      </c>
      <c r="Q240" s="239">
        <v>12</v>
      </c>
      <c r="S240" s="239">
        <v>3</v>
      </c>
      <c r="T240" s="239">
        <v>0</v>
      </c>
      <c r="U240" s="239">
        <v>2</v>
      </c>
      <c r="V240" s="239">
        <v>5</v>
      </c>
      <c r="W240" s="239">
        <v>10</v>
      </c>
      <c r="X240" s="239">
        <v>3</v>
      </c>
      <c r="Y240" s="239">
        <v>1</v>
      </c>
      <c r="Z240" s="239">
        <v>2</v>
      </c>
      <c r="AB240" s="239">
        <v>1</v>
      </c>
      <c r="AC240" s="239">
        <v>98</v>
      </c>
      <c r="AD240" s="239">
        <v>5</v>
      </c>
      <c r="AE240" s="239" t="s">
        <v>4705</v>
      </c>
      <c r="AF240" s="239" t="s">
        <v>4289</v>
      </c>
      <c r="AG240" s="239">
        <v>10</v>
      </c>
      <c r="AH240" s="239">
        <v>2</v>
      </c>
      <c r="AI240" s="239">
        <v>4</v>
      </c>
      <c r="AJ240" s="239">
        <v>2</v>
      </c>
      <c r="AK240" s="239">
        <v>21</v>
      </c>
      <c r="AL240" s="239">
        <v>66</v>
      </c>
      <c r="AM240" s="239" t="s">
        <v>374</v>
      </c>
      <c r="AN240" s="239">
        <v>5</v>
      </c>
      <c r="AO240" s="239">
        <v>2</v>
      </c>
      <c r="AS240" s="239">
        <v>7</v>
      </c>
      <c r="AT240" s="239">
        <v>2</v>
      </c>
      <c r="AU240" s="239">
        <v>40</v>
      </c>
      <c r="AV240" s="239">
        <v>11</v>
      </c>
      <c r="AW240" s="239">
        <v>20</v>
      </c>
      <c r="AX240" s="239">
        <v>2</v>
      </c>
      <c r="AY240" s="239">
        <v>4</v>
      </c>
      <c r="AZ240" s="239">
        <v>4</v>
      </c>
      <c r="BA240" s="239">
        <v>21</v>
      </c>
      <c r="BB240" s="239">
        <v>71</v>
      </c>
      <c r="BC240" s="239" t="s">
        <v>374</v>
      </c>
      <c r="BD240" s="239">
        <v>5</v>
      </c>
      <c r="BE240" s="239">
        <v>1</v>
      </c>
      <c r="BI240" s="239">
        <v>7</v>
      </c>
      <c r="BJ240" s="239">
        <v>2</v>
      </c>
      <c r="BK240" s="239">
        <v>40</v>
      </c>
      <c r="BL240" s="239">
        <v>11</v>
      </c>
      <c r="BM240" s="239">
        <v>20</v>
      </c>
      <c r="CT240" s="239">
        <v>437872</v>
      </c>
      <c r="CU240" s="239">
        <v>4965887</v>
      </c>
      <c r="CV240" s="239">
        <v>44.843689099999999</v>
      </c>
      <c r="CW240" s="239">
        <v>-93.786143899999999</v>
      </c>
      <c r="CX240" s="239" t="s">
        <v>379</v>
      </c>
      <c r="CY240" s="239" t="s">
        <v>4706</v>
      </c>
    </row>
    <row r="241" spans="1:103" x14ac:dyDescent="0.25">
      <c r="A241" s="239">
        <v>602678</v>
      </c>
      <c r="B241" s="239">
        <v>3</v>
      </c>
      <c r="C241" s="239">
        <v>5</v>
      </c>
      <c r="D241" s="239">
        <v>32.372999999999998</v>
      </c>
      <c r="E241" s="239">
        <v>10</v>
      </c>
      <c r="F241" s="239" t="s">
        <v>1155</v>
      </c>
      <c r="H241" s="239" t="s">
        <v>374</v>
      </c>
      <c r="I241" s="239">
        <v>25</v>
      </c>
      <c r="K241" s="239">
        <v>18017575</v>
      </c>
      <c r="M241" s="239">
        <v>6</v>
      </c>
      <c r="N241" s="239">
        <v>7</v>
      </c>
      <c r="O241" s="239">
        <v>2018</v>
      </c>
      <c r="P241" s="239" t="s">
        <v>416</v>
      </c>
      <c r="Q241" s="239">
        <v>18</v>
      </c>
      <c r="R241" s="239">
        <v>98</v>
      </c>
      <c r="S241" s="239">
        <v>5</v>
      </c>
      <c r="T241" s="239">
        <v>0</v>
      </c>
      <c r="U241" s="239">
        <v>2</v>
      </c>
      <c r="V241" s="239">
        <v>10</v>
      </c>
      <c r="W241" s="239">
        <v>10</v>
      </c>
      <c r="X241" s="239">
        <v>4</v>
      </c>
      <c r="Y241" s="239">
        <v>1</v>
      </c>
      <c r="Z241" s="239">
        <v>2</v>
      </c>
      <c r="AB241" s="239">
        <v>1</v>
      </c>
      <c r="AD241" s="239" t="s">
        <v>2821</v>
      </c>
      <c r="AE241" s="239" t="s">
        <v>4707</v>
      </c>
      <c r="AF241" s="239" t="s">
        <v>4289</v>
      </c>
      <c r="AG241" s="239">
        <v>5</v>
      </c>
      <c r="AH241" s="239">
        <v>2</v>
      </c>
      <c r="AI241" s="239">
        <v>2</v>
      </c>
      <c r="AJ241" s="239">
        <v>3</v>
      </c>
      <c r="AK241" s="239">
        <v>26</v>
      </c>
      <c r="AL241" s="239">
        <v>69</v>
      </c>
      <c r="AM241" s="239" t="s">
        <v>374</v>
      </c>
      <c r="AN241" s="239">
        <v>5</v>
      </c>
      <c r="AO241" s="239">
        <v>1</v>
      </c>
      <c r="AS241" s="239">
        <v>12</v>
      </c>
      <c r="AT241" s="239">
        <v>9</v>
      </c>
      <c r="AU241" s="239">
        <v>40</v>
      </c>
      <c r="AV241" s="239">
        <v>11</v>
      </c>
      <c r="AW241" s="239">
        <v>21</v>
      </c>
      <c r="AX241" s="239">
        <v>2</v>
      </c>
      <c r="AY241" s="239">
        <v>2</v>
      </c>
      <c r="AZ241" s="239">
        <v>3</v>
      </c>
      <c r="BA241" s="239">
        <v>21</v>
      </c>
      <c r="BB241" s="239">
        <v>51</v>
      </c>
      <c r="BC241" s="239" t="s">
        <v>374</v>
      </c>
      <c r="BD241" s="239">
        <v>5</v>
      </c>
      <c r="BE241" s="239">
        <v>1</v>
      </c>
      <c r="BI241" s="239">
        <v>12</v>
      </c>
      <c r="BJ241" s="239">
        <v>9</v>
      </c>
      <c r="BK241" s="239">
        <v>40</v>
      </c>
      <c r="BL241" s="239">
        <v>11</v>
      </c>
      <c r="BM241" s="239">
        <v>21</v>
      </c>
      <c r="CT241" s="239">
        <v>437874.222338413</v>
      </c>
      <c r="CU241" s="239">
        <v>4965886.4515998401</v>
      </c>
      <c r="CV241" s="239">
        <v>44.843683919999997</v>
      </c>
      <c r="CW241" s="239">
        <v>-93.786110469999997</v>
      </c>
      <c r="CX241" s="239" t="s">
        <v>379</v>
      </c>
      <c r="CY241" s="239" t="s">
        <v>4708</v>
      </c>
    </row>
    <row r="242" spans="1:103" x14ac:dyDescent="0.25">
      <c r="A242" s="239">
        <v>737032</v>
      </c>
      <c r="B242" s="239">
        <v>3</v>
      </c>
      <c r="C242" s="239">
        <v>5</v>
      </c>
      <c r="D242" s="239">
        <v>32.381</v>
      </c>
      <c r="E242" s="239">
        <v>10</v>
      </c>
      <c r="F242" s="239" t="s">
        <v>1155</v>
      </c>
      <c r="H242" s="239" t="s">
        <v>374</v>
      </c>
      <c r="I242" s="239">
        <v>25</v>
      </c>
      <c r="K242" s="239">
        <v>19022283</v>
      </c>
      <c r="M242" s="239">
        <v>7</v>
      </c>
      <c r="N242" s="239">
        <v>30</v>
      </c>
      <c r="O242" s="239">
        <v>2019</v>
      </c>
      <c r="P242" s="239" t="s">
        <v>391</v>
      </c>
      <c r="Q242" s="239">
        <v>12</v>
      </c>
      <c r="R242" s="239" t="s">
        <v>376</v>
      </c>
      <c r="S242" s="239">
        <v>5</v>
      </c>
      <c r="T242" s="239">
        <v>0</v>
      </c>
      <c r="U242" s="239">
        <v>2</v>
      </c>
      <c r="V242" s="239">
        <v>11</v>
      </c>
      <c r="W242" s="239">
        <v>10</v>
      </c>
      <c r="X242" s="239">
        <v>10</v>
      </c>
      <c r="Y242" s="239">
        <v>1</v>
      </c>
      <c r="Z242" s="239">
        <v>1</v>
      </c>
      <c r="AB242" s="239">
        <v>1</v>
      </c>
      <c r="AC242" s="239">
        <v>98</v>
      </c>
      <c r="AD242" s="239" t="s">
        <v>2821</v>
      </c>
      <c r="AF242" s="239" t="s">
        <v>4289</v>
      </c>
      <c r="AG242" s="239">
        <v>6</v>
      </c>
      <c r="AH242" s="239">
        <v>2</v>
      </c>
      <c r="AI242" s="239">
        <v>4</v>
      </c>
      <c r="AJ242" s="239">
        <v>4</v>
      </c>
      <c r="AK242" s="239">
        <v>21</v>
      </c>
      <c r="AL242" s="239">
        <v>16</v>
      </c>
      <c r="AM242" s="239" t="s">
        <v>374</v>
      </c>
      <c r="AN242" s="239">
        <v>5</v>
      </c>
      <c r="AO242" s="239">
        <v>1</v>
      </c>
      <c r="AS242" s="239">
        <v>12</v>
      </c>
      <c r="AT242" s="239">
        <v>23</v>
      </c>
      <c r="AU242" s="239">
        <v>40</v>
      </c>
      <c r="AV242" s="239">
        <v>11</v>
      </c>
      <c r="AW242" s="239">
        <v>21</v>
      </c>
      <c r="AX242" s="239">
        <v>2</v>
      </c>
      <c r="AY242" s="239">
        <v>2</v>
      </c>
      <c r="AZ242" s="239">
        <v>4</v>
      </c>
      <c r="BA242" s="239">
        <v>24</v>
      </c>
      <c r="BB242" s="239">
        <v>27</v>
      </c>
      <c r="BC242" s="239" t="s">
        <v>384</v>
      </c>
      <c r="BD242" s="239">
        <v>5</v>
      </c>
      <c r="BE242" s="239">
        <v>2</v>
      </c>
      <c r="BI242" s="239">
        <v>12</v>
      </c>
      <c r="BJ242" s="239">
        <v>23</v>
      </c>
      <c r="BK242" s="239">
        <v>40</v>
      </c>
      <c r="BL242" s="239">
        <v>11</v>
      </c>
      <c r="BM242" s="239">
        <v>21</v>
      </c>
      <c r="CT242" s="239">
        <v>437874.18204293097</v>
      </c>
      <c r="CU242" s="239">
        <v>4965891.1289319899</v>
      </c>
      <c r="CV242" s="239">
        <v>44.843726019999998</v>
      </c>
      <c r="CW242" s="239">
        <v>-93.786111550000001</v>
      </c>
      <c r="CX242" s="239" t="s">
        <v>379</v>
      </c>
      <c r="CY242" s="239" t="s">
        <v>4709</v>
      </c>
    </row>
    <row r="243" spans="1:103" x14ac:dyDescent="0.25">
      <c r="A243" s="239">
        <v>866816</v>
      </c>
      <c r="B243" s="239">
        <v>3</v>
      </c>
      <c r="C243" s="239">
        <v>5</v>
      </c>
      <c r="D243" s="239">
        <v>32.423999999999999</v>
      </c>
      <c r="E243" s="239">
        <v>10</v>
      </c>
      <c r="F243" s="239" t="s">
        <v>1155</v>
      </c>
      <c r="H243" s="239" t="s">
        <v>374</v>
      </c>
      <c r="I243" s="239">
        <v>25</v>
      </c>
      <c r="K243" s="239">
        <v>20509959</v>
      </c>
      <c r="L243" s="239">
        <v>203210235</v>
      </c>
      <c r="M243" s="239">
        <v>11</v>
      </c>
      <c r="N243" s="239">
        <v>16</v>
      </c>
      <c r="O243" s="239">
        <v>2020</v>
      </c>
      <c r="P243" s="239" t="s">
        <v>381</v>
      </c>
      <c r="Q243" s="239">
        <v>13</v>
      </c>
      <c r="R243" s="239" t="s">
        <v>376</v>
      </c>
      <c r="S243" s="239">
        <v>5</v>
      </c>
      <c r="T243" s="239">
        <v>0</v>
      </c>
      <c r="U243" s="239">
        <v>3</v>
      </c>
      <c r="V243" s="239">
        <v>12</v>
      </c>
      <c r="W243" s="239">
        <v>10</v>
      </c>
      <c r="X243" s="239">
        <v>4</v>
      </c>
      <c r="Y243" s="239">
        <v>1</v>
      </c>
      <c r="Z243" s="239">
        <v>1</v>
      </c>
      <c r="AB243" s="239">
        <v>1</v>
      </c>
      <c r="AC243" s="239">
        <v>98</v>
      </c>
      <c r="AD243" s="239" t="s">
        <v>2821</v>
      </c>
      <c r="AF243" s="239" t="s">
        <v>4289</v>
      </c>
      <c r="AG243" s="239">
        <v>7</v>
      </c>
      <c r="AH243" s="239">
        <v>2</v>
      </c>
      <c r="AI243" s="239">
        <v>4</v>
      </c>
      <c r="AJ243" s="239">
        <v>4</v>
      </c>
      <c r="AK243" s="239">
        <v>26</v>
      </c>
      <c r="AL243" s="239">
        <v>16</v>
      </c>
      <c r="AM243" s="239" t="s">
        <v>384</v>
      </c>
      <c r="AN243" s="239">
        <v>5</v>
      </c>
      <c r="AO243" s="239">
        <v>1</v>
      </c>
      <c r="AS243" s="239">
        <v>12</v>
      </c>
      <c r="AT243" s="239">
        <v>9</v>
      </c>
      <c r="AU243" s="239">
        <v>35</v>
      </c>
      <c r="AV243" s="239">
        <v>11</v>
      </c>
      <c r="AW243" s="239">
        <v>21</v>
      </c>
      <c r="AX243" s="239">
        <v>2</v>
      </c>
      <c r="AY243" s="239">
        <v>2</v>
      </c>
      <c r="AZ243" s="239">
        <v>4</v>
      </c>
      <c r="BA243" s="239">
        <v>26</v>
      </c>
      <c r="BB243" s="239">
        <v>60</v>
      </c>
      <c r="BC243" s="239" t="s">
        <v>384</v>
      </c>
      <c r="BD243" s="239">
        <v>5</v>
      </c>
      <c r="BE243" s="239">
        <v>1</v>
      </c>
      <c r="BI243" s="239">
        <v>12</v>
      </c>
      <c r="BJ243" s="239">
        <v>9</v>
      </c>
      <c r="BK243" s="239">
        <v>35</v>
      </c>
      <c r="BL243" s="239">
        <v>11</v>
      </c>
      <c r="BM243" s="239">
        <v>21</v>
      </c>
      <c r="BN243" s="239">
        <v>2</v>
      </c>
      <c r="BO243" s="239">
        <v>4</v>
      </c>
      <c r="BP243" s="239">
        <v>4</v>
      </c>
      <c r="BQ243" s="239">
        <v>21</v>
      </c>
      <c r="BR243" s="239">
        <v>17</v>
      </c>
      <c r="BS243" s="239" t="s">
        <v>384</v>
      </c>
      <c r="BT243" s="239">
        <v>5</v>
      </c>
      <c r="BU243" s="239">
        <v>99</v>
      </c>
      <c r="BY243" s="239">
        <v>12</v>
      </c>
      <c r="BZ243" s="239">
        <v>9</v>
      </c>
      <c r="CA243" s="239">
        <v>35</v>
      </c>
      <c r="CB243" s="239">
        <v>11</v>
      </c>
      <c r="CC243" s="239">
        <v>21</v>
      </c>
      <c r="CT243" s="239">
        <v>437934.98433663597</v>
      </c>
      <c r="CU243" s="239">
        <v>4965926.6023198701</v>
      </c>
      <c r="CV243" s="239">
        <v>44.844050619999997</v>
      </c>
      <c r="CW243" s="239">
        <v>-93.785346599999997</v>
      </c>
      <c r="CX243" s="239" t="s">
        <v>379</v>
      </c>
      <c r="CY243" s="239" t="s">
        <v>4710</v>
      </c>
    </row>
    <row r="244" spans="1:103" x14ac:dyDescent="0.25">
      <c r="A244" s="239">
        <v>10853155</v>
      </c>
      <c r="B244" s="239">
        <v>3</v>
      </c>
      <c r="C244" s="239">
        <v>25</v>
      </c>
      <c r="D244" s="239">
        <v>24.696999999999999</v>
      </c>
      <c r="E244" s="239">
        <v>10</v>
      </c>
      <c r="G244" s="239" t="s">
        <v>1728</v>
      </c>
      <c r="H244" s="239" t="s">
        <v>374</v>
      </c>
      <c r="I244" s="239">
        <v>25</v>
      </c>
      <c r="K244" s="239">
        <v>13022708</v>
      </c>
      <c r="L244" s="239">
        <v>132080050</v>
      </c>
      <c r="M244" s="239">
        <v>7</v>
      </c>
      <c r="N244" s="239">
        <v>27</v>
      </c>
      <c r="O244" s="239">
        <v>2013</v>
      </c>
      <c r="P244" s="239" t="s">
        <v>386</v>
      </c>
      <c r="Q244" s="239">
        <v>11</v>
      </c>
      <c r="S244" s="239">
        <v>5</v>
      </c>
      <c r="T244" s="239">
        <v>0</v>
      </c>
      <c r="U244" s="239">
        <v>2</v>
      </c>
      <c r="V244" s="239">
        <v>5</v>
      </c>
      <c r="W244" s="239">
        <v>10</v>
      </c>
      <c r="X244" s="239">
        <v>3</v>
      </c>
      <c r="Y244" s="239">
        <v>1</v>
      </c>
      <c r="Z244" s="239">
        <v>2</v>
      </c>
      <c r="AA244" s="239">
        <v>1</v>
      </c>
      <c r="AB244" s="239">
        <v>1</v>
      </c>
      <c r="AC244" s="239">
        <v>98</v>
      </c>
      <c r="AD244" s="239" t="s">
        <v>4292</v>
      </c>
      <c r="AE244" s="239" t="s">
        <v>975</v>
      </c>
      <c r="AF244" s="239" t="s">
        <v>4293</v>
      </c>
      <c r="AG244" s="239">
        <v>10</v>
      </c>
      <c r="AH244" s="239">
        <v>2</v>
      </c>
      <c r="AI244" s="239">
        <v>2</v>
      </c>
      <c r="AJ244" s="239">
        <v>2</v>
      </c>
      <c r="AK244" s="239">
        <v>21</v>
      </c>
      <c r="AL244" s="239">
        <v>73</v>
      </c>
      <c r="AM244" s="239" t="s">
        <v>384</v>
      </c>
      <c r="AN244" s="239">
        <v>6</v>
      </c>
      <c r="AO244" s="239">
        <v>2</v>
      </c>
      <c r="AT244" s="239">
        <v>2</v>
      </c>
      <c r="AU244" s="239">
        <v>55</v>
      </c>
      <c r="AV244" s="239">
        <v>11</v>
      </c>
      <c r="AW244" s="239">
        <v>21</v>
      </c>
      <c r="AX244" s="239">
        <v>2</v>
      </c>
      <c r="AY244" s="239">
        <v>2</v>
      </c>
      <c r="AZ244" s="239">
        <v>4</v>
      </c>
      <c r="BA244" s="239">
        <v>21</v>
      </c>
      <c r="BB244" s="239">
        <v>45</v>
      </c>
      <c r="BC244" s="239" t="s">
        <v>374</v>
      </c>
      <c r="BD244" s="239">
        <v>5</v>
      </c>
      <c r="BE244" s="239">
        <v>1</v>
      </c>
      <c r="BF244" s="239">
        <v>1</v>
      </c>
      <c r="BJ244" s="239">
        <v>2</v>
      </c>
      <c r="BK244" s="239">
        <v>55</v>
      </c>
      <c r="BL244" s="239">
        <v>11</v>
      </c>
      <c r="BM244" s="239">
        <v>21</v>
      </c>
      <c r="CT244" s="239">
        <v>426459</v>
      </c>
      <c r="CU244" s="239">
        <v>4958402</v>
      </c>
      <c r="CV244" s="239">
        <v>44.775235000000002</v>
      </c>
      <c r="CW244" s="239">
        <v>-93.929457900000003</v>
      </c>
      <c r="CX244" s="239" t="s">
        <v>379</v>
      </c>
      <c r="CY244" s="239" t="s">
        <v>4294</v>
      </c>
    </row>
    <row r="245" spans="1:103" hidden="1" x14ac:dyDescent="0.25">
      <c r="A245" s="239">
        <v>10936786</v>
      </c>
      <c r="B245" s="239">
        <v>3</v>
      </c>
      <c r="C245" s="239">
        <v>25</v>
      </c>
      <c r="D245" s="239">
        <v>24.696999999999999</v>
      </c>
      <c r="E245" s="239">
        <v>10</v>
      </c>
      <c r="G245" s="239" t="s">
        <v>1728</v>
      </c>
      <c r="H245" s="239" t="s">
        <v>374</v>
      </c>
      <c r="I245" s="239">
        <v>25</v>
      </c>
      <c r="K245" s="239">
        <v>14026675</v>
      </c>
      <c r="L245" s="239">
        <v>142270172</v>
      </c>
      <c r="M245" s="239">
        <v>8</v>
      </c>
      <c r="N245" s="239">
        <v>15</v>
      </c>
      <c r="O245" s="239">
        <v>2014</v>
      </c>
      <c r="P245" s="239" t="s">
        <v>383</v>
      </c>
      <c r="Q245" s="239">
        <v>21</v>
      </c>
      <c r="S245" s="239">
        <v>4</v>
      </c>
      <c r="T245" s="239">
        <v>0</v>
      </c>
      <c r="U245" s="239">
        <v>2</v>
      </c>
      <c r="V245" s="239">
        <v>5</v>
      </c>
      <c r="W245" s="239">
        <v>10</v>
      </c>
      <c r="X245" s="239">
        <v>10</v>
      </c>
      <c r="Y245" s="239">
        <v>6</v>
      </c>
      <c r="Z245" s="239">
        <v>1</v>
      </c>
      <c r="AB245" s="239">
        <v>1</v>
      </c>
      <c r="AC245" s="239">
        <v>98</v>
      </c>
      <c r="AD245" s="239" t="s">
        <v>1868</v>
      </c>
      <c r="AE245" s="239" t="s">
        <v>975</v>
      </c>
      <c r="AF245" s="239" t="s">
        <v>4293</v>
      </c>
      <c r="AG245" s="239">
        <v>10</v>
      </c>
      <c r="AH245" s="239">
        <v>2</v>
      </c>
      <c r="AI245" s="239">
        <v>2</v>
      </c>
      <c r="AJ245" s="239">
        <v>4</v>
      </c>
      <c r="AK245" s="239">
        <v>24</v>
      </c>
      <c r="AL245" s="239">
        <v>81</v>
      </c>
      <c r="AM245" s="239" t="s">
        <v>384</v>
      </c>
      <c r="AN245" s="239">
        <v>5</v>
      </c>
      <c r="AO245" s="239">
        <v>1</v>
      </c>
      <c r="AS245" s="239">
        <v>7</v>
      </c>
      <c r="AT245" s="239">
        <v>2</v>
      </c>
      <c r="AU245" s="239">
        <v>55</v>
      </c>
      <c r="AV245" s="239">
        <v>10</v>
      </c>
      <c r="AW245" s="239">
        <v>21</v>
      </c>
      <c r="AX245" s="239">
        <v>0</v>
      </c>
      <c r="AY245" s="239">
        <v>1</v>
      </c>
      <c r="AZ245" s="239">
        <v>2</v>
      </c>
      <c r="BB245" s="239">
        <v>17</v>
      </c>
      <c r="BC245" s="239" t="s">
        <v>374</v>
      </c>
      <c r="BD245" s="239">
        <v>5</v>
      </c>
      <c r="BE245" s="239">
        <v>4</v>
      </c>
      <c r="BF245" s="239">
        <v>2</v>
      </c>
      <c r="BG245" s="239">
        <v>7</v>
      </c>
      <c r="BI245" s="239">
        <v>7</v>
      </c>
      <c r="BJ245" s="239">
        <v>2</v>
      </c>
      <c r="BK245" s="239">
        <v>55</v>
      </c>
      <c r="BL245" s="239">
        <v>10</v>
      </c>
      <c r="BM245" s="239">
        <v>21</v>
      </c>
      <c r="CT245" s="239">
        <v>426459</v>
      </c>
      <c r="CU245" s="239">
        <v>4958402</v>
      </c>
      <c r="CV245" s="239">
        <v>44.775235000000002</v>
      </c>
      <c r="CW245" s="239">
        <v>-93.929457900000003</v>
      </c>
      <c r="CX245" s="239" t="s">
        <v>379</v>
      </c>
      <c r="CY245" s="239" t="s">
        <v>4295</v>
      </c>
    </row>
    <row r="246" spans="1:103" x14ac:dyDescent="0.25">
      <c r="A246" s="239">
        <v>10937345</v>
      </c>
      <c r="B246" s="239">
        <v>3</v>
      </c>
      <c r="C246" s="239">
        <v>25</v>
      </c>
      <c r="D246" s="239">
        <v>24.696999999999999</v>
      </c>
      <c r="E246" s="239">
        <v>10</v>
      </c>
      <c r="G246" s="239" t="s">
        <v>1728</v>
      </c>
      <c r="H246" s="239" t="s">
        <v>374</v>
      </c>
      <c r="I246" s="239">
        <v>25</v>
      </c>
      <c r="K246" s="239">
        <v>14029992</v>
      </c>
      <c r="L246" s="239">
        <v>142580054</v>
      </c>
      <c r="M246" s="239">
        <v>9</v>
      </c>
      <c r="N246" s="239">
        <v>13</v>
      </c>
      <c r="O246" s="239">
        <v>2014</v>
      </c>
      <c r="P246" s="239" t="s">
        <v>386</v>
      </c>
      <c r="Q246" s="239">
        <v>21</v>
      </c>
      <c r="S246" s="239">
        <v>5</v>
      </c>
      <c r="T246" s="239">
        <v>0</v>
      </c>
      <c r="U246" s="239">
        <v>2</v>
      </c>
      <c r="V246" s="239">
        <v>90</v>
      </c>
      <c r="W246" s="239">
        <v>10</v>
      </c>
      <c r="X246" s="239">
        <v>2</v>
      </c>
      <c r="Y246" s="239">
        <v>4</v>
      </c>
      <c r="Z246" s="239">
        <v>1</v>
      </c>
      <c r="AB246" s="239">
        <v>1</v>
      </c>
      <c r="AC246" s="239">
        <v>98</v>
      </c>
      <c r="AD246" s="239" t="s">
        <v>4296</v>
      </c>
      <c r="AE246" s="239" t="s">
        <v>1869</v>
      </c>
      <c r="AF246" s="239" t="s">
        <v>4293</v>
      </c>
      <c r="AG246" s="239">
        <v>90</v>
      </c>
      <c r="AH246" s="239">
        <v>0</v>
      </c>
      <c r="AI246" s="239">
        <v>2</v>
      </c>
      <c r="AJ246" s="239">
        <v>2</v>
      </c>
      <c r="AL246" s="239">
        <v>40</v>
      </c>
      <c r="AM246" s="239" t="s">
        <v>384</v>
      </c>
      <c r="AN246" s="239">
        <v>5</v>
      </c>
      <c r="AO246" s="239">
        <v>2</v>
      </c>
      <c r="AQ246" s="239">
        <v>7</v>
      </c>
      <c r="AS246" s="239">
        <v>7</v>
      </c>
      <c r="AT246" s="239">
        <v>2</v>
      </c>
      <c r="AU246" s="239">
        <v>55</v>
      </c>
      <c r="AV246" s="239">
        <v>11</v>
      </c>
      <c r="AW246" s="239">
        <v>21</v>
      </c>
      <c r="AX246" s="239">
        <v>2</v>
      </c>
      <c r="AY246" s="239">
        <v>3</v>
      </c>
      <c r="AZ246" s="239">
        <v>4</v>
      </c>
      <c r="BA246" s="239">
        <v>21</v>
      </c>
      <c r="BB246" s="239">
        <v>45</v>
      </c>
      <c r="BC246" s="239" t="s">
        <v>374</v>
      </c>
      <c r="BD246" s="239">
        <v>5</v>
      </c>
      <c r="BE246" s="239">
        <v>1</v>
      </c>
      <c r="BI246" s="239">
        <v>7</v>
      </c>
      <c r="BJ246" s="239">
        <v>2</v>
      </c>
      <c r="BK246" s="239">
        <v>55</v>
      </c>
      <c r="BL246" s="239">
        <v>11</v>
      </c>
      <c r="BM246" s="239">
        <v>21</v>
      </c>
      <c r="CT246" s="239">
        <v>426459</v>
      </c>
      <c r="CU246" s="239">
        <v>4958402</v>
      </c>
      <c r="CV246" s="239">
        <v>44.775235000000002</v>
      </c>
      <c r="CW246" s="239">
        <v>-93.929457900000003</v>
      </c>
      <c r="CX246" s="239" t="s">
        <v>379</v>
      </c>
      <c r="CY246" s="239" t="s">
        <v>4297</v>
      </c>
    </row>
    <row r="247" spans="1:103" hidden="1" x14ac:dyDescent="0.25">
      <c r="A247" s="239">
        <v>11018778</v>
      </c>
      <c r="B247" s="239">
        <v>3</v>
      </c>
      <c r="C247" s="239">
        <v>25</v>
      </c>
      <c r="D247" s="239">
        <v>24.696999999999999</v>
      </c>
      <c r="E247" s="239">
        <v>10</v>
      </c>
      <c r="G247" s="239" t="s">
        <v>1728</v>
      </c>
      <c r="H247" s="239" t="s">
        <v>374</v>
      </c>
      <c r="I247" s="239">
        <v>25</v>
      </c>
      <c r="K247" s="239">
        <v>15503772</v>
      </c>
      <c r="L247" s="239">
        <v>151060190</v>
      </c>
      <c r="M247" s="239">
        <v>4</v>
      </c>
      <c r="N247" s="239">
        <v>11</v>
      </c>
      <c r="O247" s="239">
        <v>2015</v>
      </c>
      <c r="P247" s="239" t="s">
        <v>386</v>
      </c>
      <c r="Q247" s="239">
        <v>20</v>
      </c>
      <c r="R247" s="239" t="s">
        <v>376</v>
      </c>
      <c r="S247" s="239">
        <v>2</v>
      </c>
      <c r="T247" s="239">
        <v>0</v>
      </c>
      <c r="U247" s="239">
        <v>2</v>
      </c>
      <c r="V247" s="239">
        <v>5</v>
      </c>
      <c r="W247" s="239">
        <v>10</v>
      </c>
      <c r="X247" s="239">
        <v>3</v>
      </c>
      <c r="Y247" s="239">
        <v>3</v>
      </c>
      <c r="Z247" s="239">
        <v>1</v>
      </c>
      <c r="AB247" s="239">
        <v>1</v>
      </c>
      <c r="AC247" s="239">
        <v>98</v>
      </c>
      <c r="AD247" s="239">
        <v>5</v>
      </c>
      <c r="AE247" s="239">
        <v>33</v>
      </c>
      <c r="AF247" s="239" t="s">
        <v>4293</v>
      </c>
      <c r="AG247" s="239">
        <v>10</v>
      </c>
      <c r="AH247" s="239">
        <v>2</v>
      </c>
      <c r="AI247" s="239">
        <v>2</v>
      </c>
      <c r="AJ247" s="239">
        <v>1</v>
      </c>
      <c r="AK247" s="239">
        <v>7</v>
      </c>
      <c r="AL247" s="239">
        <v>26</v>
      </c>
      <c r="AM247" s="239" t="s">
        <v>374</v>
      </c>
      <c r="AN247" s="239">
        <v>5</v>
      </c>
      <c r="AO247" s="239">
        <v>2</v>
      </c>
      <c r="AS247" s="239">
        <v>7</v>
      </c>
      <c r="AT247" s="239">
        <v>2</v>
      </c>
      <c r="AU247" s="239">
        <v>55</v>
      </c>
      <c r="AV247" s="239">
        <v>11</v>
      </c>
      <c r="AW247" s="239">
        <v>21</v>
      </c>
      <c r="AX247" s="239">
        <v>2</v>
      </c>
      <c r="AY247" s="239">
        <v>3</v>
      </c>
      <c r="AZ247" s="239">
        <v>4</v>
      </c>
      <c r="BA247" s="239">
        <v>21</v>
      </c>
      <c r="BB247" s="239">
        <v>34</v>
      </c>
      <c r="BC247" s="239" t="s">
        <v>374</v>
      </c>
      <c r="BD247" s="239">
        <v>5</v>
      </c>
      <c r="BE247" s="239">
        <v>1</v>
      </c>
      <c r="BI247" s="239">
        <v>7</v>
      </c>
      <c r="BJ247" s="239">
        <v>2</v>
      </c>
      <c r="BK247" s="239">
        <v>55</v>
      </c>
      <c r="BL247" s="239">
        <v>11</v>
      </c>
      <c r="BM247" s="239">
        <v>21</v>
      </c>
      <c r="CT247" s="239">
        <v>426459</v>
      </c>
      <c r="CU247" s="239">
        <v>4958402</v>
      </c>
      <c r="CV247" s="239">
        <v>44.775235000000002</v>
      </c>
      <c r="CW247" s="239">
        <v>-93.929457900000003</v>
      </c>
      <c r="CX247" s="239" t="s">
        <v>379</v>
      </c>
      <c r="CY247" s="239" t="s">
        <v>4298</v>
      </c>
    </row>
    <row r="248" spans="1:103" hidden="1" x14ac:dyDescent="0.25">
      <c r="A248" s="239">
        <v>11021071</v>
      </c>
      <c r="B248" s="239">
        <v>3</v>
      </c>
      <c r="C248" s="239">
        <v>25</v>
      </c>
      <c r="D248" s="239">
        <v>24.696999999999999</v>
      </c>
      <c r="E248" s="239">
        <v>10</v>
      </c>
      <c r="G248" s="239" t="s">
        <v>1728</v>
      </c>
      <c r="H248" s="239" t="s">
        <v>374</v>
      </c>
      <c r="I248" s="239">
        <v>25</v>
      </c>
      <c r="K248" s="239">
        <v>15025886</v>
      </c>
      <c r="L248" s="239">
        <v>152210006</v>
      </c>
      <c r="M248" s="239">
        <v>8</v>
      </c>
      <c r="N248" s="239">
        <v>8</v>
      </c>
      <c r="O248" s="239">
        <v>2015</v>
      </c>
      <c r="P248" s="239" t="s">
        <v>386</v>
      </c>
      <c r="Q248" s="239">
        <v>22</v>
      </c>
      <c r="S248" s="239">
        <v>3</v>
      </c>
      <c r="T248" s="239">
        <v>0</v>
      </c>
      <c r="U248" s="239">
        <v>2</v>
      </c>
      <c r="V248" s="239">
        <v>11</v>
      </c>
      <c r="W248" s="239">
        <v>10</v>
      </c>
      <c r="X248" s="239">
        <v>3</v>
      </c>
      <c r="Y248" s="239">
        <v>4</v>
      </c>
      <c r="Z248" s="239">
        <v>1</v>
      </c>
      <c r="AB248" s="239">
        <v>1</v>
      </c>
      <c r="AC248" s="239">
        <v>98</v>
      </c>
      <c r="AD248" s="239" t="s">
        <v>4296</v>
      </c>
      <c r="AE248" s="239" t="s">
        <v>975</v>
      </c>
      <c r="AF248" s="239" t="s">
        <v>4293</v>
      </c>
      <c r="AG248" s="239">
        <v>6</v>
      </c>
      <c r="AH248" s="239">
        <v>0</v>
      </c>
      <c r="AI248" s="239">
        <v>2</v>
      </c>
      <c r="AJ248" s="239">
        <v>2</v>
      </c>
      <c r="AL248" s="239">
        <v>72</v>
      </c>
      <c r="AM248" s="239" t="s">
        <v>374</v>
      </c>
      <c r="AN248" s="239">
        <v>5</v>
      </c>
      <c r="AO248" s="239">
        <v>2</v>
      </c>
      <c r="AQ248" s="239">
        <v>7</v>
      </c>
      <c r="AS248" s="239">
        <v>7</v>
      </c>
      <c r="AT248" s="239">
        <v>2</v>
      </c>
      <c r="AU248" s="239">
        <v>55</v>
      </c>
      <c r="AV248" s="239">
        <v>11</v>
      </c>
      <c r="AW248" s="239">
        <v>21</v>
      </c>
      <c r="AX248" s="239">
        <v>2</v>
      </c>
      <c r="AY248" s="239">
        <v>44</v>
      </c>
      <c r="AZ248" s="239">
        <v>7</v>
      </c>
      <c r="BA248" s="239">
        <v>21</v>
      </c>
      <c r="BB248" s="239">
        <v>34</v>
      </c>
      <c r="BC248" s="239" t="s">
        <v>374</v>
      </c>
      <c r="BD248" s="239">
        <v>5</v>
      </c>
      <c r="BE248" s="239">
        <v>1</v>
      </c>
      <c r="BI248" s="239">
        <v>7</v>
      </c>
      <c r="BJ248" s="239">
        <v>2</v>
      </c>
      <c r="BK248" s="239">
        <v>55</v>
      </c>
      <c r="BL248" s="239">
        <v>11</v>
      </c>
      <c r="BM248" s="239">
        <v>21</v>
      </c>
      <c r="CT248" s="239">
        <v>426459</v>
      </c>
      <c r="CU248" s="239">
        <v>4958402</v>
      </c>
      <c r="CV248" s="239">
        <v>44.775235000000002</v>
      </c>
      <c r="CW248" s="239">
        <v>-93.929457900000003</v>
      </c>
      <c r="CX248" s="239" t="s">
        <v>379</v>
      </c>
      <c r="CY248" s="239" t="s">
        <v>4299</v>
      </c>
    </row>
    <row r="249" spans="1:103" hidden="1" x14ac:dyDescent="0.25">
      <c r="A249" s="239">
        <v>11023351</v>
      </c>
      <c r="B249" s="239">
        <v>3</v>
      </c>
      <c r="C249" s="239">
        <v>25</v>
      </c>
      <c r="D249" s="239">
        <v>24.696999999999999</v>
      </c>
      <c r="E249" s="239">
        <v>10</v>
      </c>
      <c r="G249" s="239" t="s">
        <v>1728</v>
      </c>
      <c r="H249" s="239" t="s">
        <v>374</v>
      </c>
      <c r="I249" s="239">
        <v>25</v>
      </c>
      <c r="K249" s="239">
        <v>15512090</v>
      </c>
      <c r="L249" s="239">
        <v>153230244</v>
      </c>
      <c r="M249" s="239">
        <v>11</v>
      </c>
      <c r="N249" s="239">
        <v>19</v>
      </c>
      <c r="O249" s="239">
        <v>2015</v>
      </c>
      <c r="P249" s="239" t="s">
        <v>416</v>
      </c>
      <c r="Q249" s="239">
        <v>10</v>
      </c>
      <c r="S249" s="239">
        <v>4</v>
      </c>
      <c r="T249" s="239">
        <v>0</v>
      </c>
      <c r="U249" s="239">
        <v>2</v>
      </c>
      <c r="V249" s="239">
        <v>5</v>
      </c>
      <c r="W249" s="239">
        <v>10</v>
      </c>
      <c r="X249" s="239">
        <v>3</v>
      </c>
      <c r="Y249" s="239">
        <v>1</v>
      </c>
      <c r="Z249" s="239">
        <v>2</v>
      </c>
      <c r="AB249" s="239">
        <v>1</v>
      </c>
      <c r="AC249" s="239">
        <v>98</v>
      </c>
      <c r="AD249" s="239" t="s">
        <v>971</v>
      </c>
      <c r="AE249" s="239" t="s">
        <v>1866</v>
      </c>
      <c r="AF249" s="239" t="s">
        <v>4293</v>
      </c>
      <c r="AG249" s="239">
        <v>10</v>
      </c>
      <c r="AH249" s="239">
        <v>2</v>
      </c>
      <c r="AI249" s="239">
        <v>2</v>
      </c>
      <c r="AJ249" s="239">
        <v>1</v>
      </c>
      <c r="AK249" s="239">
        <v>21</v>
      </c>
      <c r="AL249" s="239">
        <v>29</v>
      </c>
      <c r="AM249" s="239" t="s">
        <v>374</v>
      </c>
      <c r="AN249" s="239">
        <v>5</v>
      </c>
      <c r="AO249" s="239">
        <v>2</v>
      </c>
      <c r="AS249" s="239">
        <v>7</v>
      </c>
      <c r="AT249" s="239">
        <v>2</v>
      </c>
      <c r="AU249" s="239">
        <v>55</v>
      </c>
      <c r="AV249" s="239">
        <v>11</v>
      </c>
      <c r="AW249" s="239">
        <v>21</v>
      </c>
      <c r="AX249" s="239">
        <v>2</v>
      </c>
      <c r="AY249" s="239">
        <v>4</v>
      </c>
      <c r="AZ249" s="239">
        <v>4</v>
      </c>
      <c r="BA249" s="239">
        <v>21</v>
      </c>
      <c r="BB249" s="239">
        <v>29</v>
      </c>
      <c r="BC249" s="239" t="s">
        <v>384</v>
      </c>
      <c r="BD249" s="239">
        <v>5</v>
      </c>
      <c r="BE249" s="239">
        <v>1</v>
      </c>
      <c r="BI249" s="239">
        <v>7</v>
      </c>
      <c r="BJ249" s="239">
        <v>2</v>
      </c>
      <c r="BK249" s="239">
        <v>55</v>
      </c>
      <c r="BL249" s="239">
        <v>11</v>
      </c>
      <c r="BM249" s="239">
        <v>21</v>
      </c>
      <c r="CT249" s="239">
        <v>426459</v>
      </c>
      <c r="CU249" s="239">
        <v>4958402</v>
      </c>
      <c r="CV249" s="239">
        <v>44.775235000000002</v>
      </c>
      <c r="CW249" s="239">
        <v>-93.929457900000003</v>
      </c>
      <c r="CX249" s="239" t="s">
        <v>379</v>
      </c>
      <c r="CY249" s="239" t="s">
        <v>4300</v>
      </c>
    </row>
    <row r="250" spans="1:103" x14ac:dyDescent="0.25">
      <c r="A250" s="239">
        <v>758718</v>
      </c>
      <c r="B250" s="239">
        <v>3</v>
      </c>
      <c r="C250" s="239">
        <v>25</v>
      </c>
      <c r="D250" s="239">
        <v>24.696999999999999</v>
      </c>
      <c r="E250" s="239">
        <v>10</v>
      </c>
      <c r="G250" s="239" t="s">
        <v>1728</v>
      </c>
      <c r="H250" s="239" t="s">
        <v>374</v>
      </c>
      <c r="I250" s="239">
        <v>25</v>
      </c>
      <c r="K250" s="239">
        <v>19032675</v>
      </c>
      <c r="M250" s="239">
        <v>10</v>
      </c>
      <c r="N250" s="239">
        <v>31</v>
      </c>
      <c r="O250" s="239">
        <v>2019</v>
      </c>
      <c r="P250" s="239" t="s">
        <v>416</v>
      </c>
      <c r="Q250" s="239">
        <v>15</v>
      </c>
      <c r="R250" s="239" t="s">
        <v>376</v>
      </c>
      <c r="S250" s="239">
        <v>5</v>
      </c>
      <c r="T250" s="239">
        <v>0</v>
      </c>
      <c r="U250" s="239">
        <v>2</v>
      </c>
      <c r="V250" s="239">
        <v>5</v>
      </c>
      <c r="W250" s="239">
        <v>10</v>
      </c>
      <c r="X250" s="239">
        <v>3</v>
      </c>
      <c r="Y250" s="239">
        <v>1</v>
      </c>
      <c r="Z250" s="239">
        <v>1</v>
      </c>
      <c r="AB250" s="239">
        <v>1</v>
      </c>
      <c r="AC250" s="239">
        <v>98</v>
      </c>
      <c r="AD250" s="239" t="s">
        <v>1062</v>
      </c>
      <c r="AF250" s="239" t="s">
        <v>4293</v>
      </c>
      <c r="AG250" s="239">
        <v>10</v>
      </c>
      <c r="AH250" s="239">
        <v>2</v>
      </c>
      <c r="AI250" s="239">
        <v>2</v>
      </c>
      <c r="AJ250" s="239">
        <v>4</v>
      </c>
      <c r="AK250" s="239">
        <v>21</v>
      </c>
      <c r="AL250" s="239">
        <v>50</v>
      </c>
      <c r="AM250" s="239" t="s">
        <v>384</v>
      </c>
      <c r="AN250" s="239">
        <v>5</v>
      </c>
      <c r="AO250" s="239">
        <v>1</v>
      </c>
      <c r="AS250" s="239">
        <v>12</v>
      </c>
      <c r="AT250" s="239">
        <v>9</v>
      </c>
      <c r="AU250" s="239">
        <v>55</v>
      </c>
      <c r="AV250" s="239">
        <v>11</v>
      </c>
      <c r="AW250" s="239">
        <v>21</v>
      </c>
      <c r="AX250" s="239">
        <v>2</v>
      </c>
      <c r="AY250" s="239">
        <v>2</v>
      </c>
      <c r="AZ250" s="239">
        <v>2</v>
      </c>
      <c r="BA250" s="239">
        <v>21</v>
      </c>
      <c r="BB250" s="239">
        <v>76</v>
      </c>
      <c r="BC250" s="239" t="s">
        <v>384</v>
      </c>
      <c r="BD250" s="239">
        <v>5</v>
      </c>
      <c r="BE250" s="239">
        <v>2</v>
      </c>
      <c r="BI250" s="239">
        <v>12</v>
      </c>
      <c r="BJ250" s="239">
        <v>23</v>
      </c>
      <c r="BK250" s="239">
        <v>55</v>
      </c>
      <c r="BL250" s="239">
        <v>11</v>
      </c>
      <c r="BM250" s="239">
        <v>21</v>
      </c>
      <c r="CT250" s="239">
        <v>426458.77464838902</v>
      </c>
      <c r="CU250" s="239">
        <v>4958402.7674448201</v>
      </c>
      <c r="CV250" s="239">
        <v>44.775237420000003</v>
      </c>
      <c r="CW250" s="239">
        <v>-93.929456099999996</v>
      </c>
      <c r="CX250" s="239" t="s">
        <v>379</v>
      </c>
      <c r="CY250" s="239" t="s">
        <v>4301</v>
      </c>
    </row>
    <row r="251" spans="1:103" hidden="1" x14ac:dyDescent="0.25">
      <c r="A251" s="239">
        <v>625498</v>
      </c>
      <c r="B251" s="239">
        <v>3</v>
      </c>
      <c r="C251" s="239">
        <v>25</v>
      </c>
      <c r="D251" s="239">
        <v>24.710999999999999</v>
      </c>
      <c r="E251" s="239">
        <v>10</v>
      </c>
      <c r="G251" s="239" t="s">
        <v>1728</v>
      </c>
      <c r="H251" s="239" t="s">
        <v>374</v>
      </c>
      <c r="I251" s="239">
        <v>25</v>
      </c>
      <c r="K251" s="239">
        <v>18024329</v>
      </c>
      <c r="M251" s="239">
        <v>8</v>
      </c>
      <c r="N251" s="239">
        <v>4</v>
      </c>
      <c r="O251" s="239">
        <v>2018</v>
      </c>
      <c r="P251" s="239" t="s">
        <v>386</v>
      </c>
      <c r="Q251" s="239">
        <v>8</v>
      </c>
      <c r="S251" s="239">
        <v>4</v>
      </c>
      <c r="T251" s="239">
        <v>0</v>
      </c>
      <c r="U251" s="239">
        <v>2</v>
      </c>
      <c r="V251" s="239">
        <v>5</v>
      </c>
      <c r="W251" s="239">
        <v>10</v>
      </c>
      <c r="X251" s="239">
        <v>28</v>
      </c>
      <c r="Y251" s="239">
        <v>1</v>
      </c>
      <c r="Z251" s="239">
        <v>3</v>
      </c>
      <c r="AA251" s="239">
        <v>2</v>
      </c>
      <c r="AB251" s="239">
        <v>2</v>
      </c>
      <c r="AC251" s="239">
        <v>98</v>
      </c>
      <c r="AD251" s="239" t="s">
        <v>1062</v>
      </c>
      <c r="AF251" s="239" t="s">
        <v>4293</v>
      </c>
      <c r="AG251" s="239">
        <v>10</v>
      </c>
      <c r="AH251" s="239">
        <v>2</v>
      </c>
      <c r="AI251" s="239">
        <v>4</v>
      </c>
      <c r="AJ251" s="239">
        <v>1</v>
      </c>
      <c r="AK251" s="239">
        <v>21</v>
      </c>
      <c r="AL251" s="239">
        <v>48</v>
      </c>
      <c r="AM251" s="239" t="s">
        <v>384</v>
      </c>
      <c r="AN251" s="239">
        <v>5</v>
      </c>
      <c r="AO251" s="239">
        <v>64</v>
      </c>
      <c r="AS251" s="239">
        <v>12</v>
      </c>
      <c r="AT251" s="239">
        <v>23</v>
      </c>
      <c r="AU251" s="239">
        <v>55</v>
      </c>
      <c r="AV251" s="239">
        <v>11</v>
      </c>
      <c r="AW251" s="239">
        <v>21</v>
      </c>
      <c r="AX251" s="239">
        <v>2</v>
      </c>
      <c r="AY251" s="239">
        <v>2</v>
      </c>
      <c r="AZ251" s="239">
        <v>1</v>
      </c>
      <c r="BA251" s="239">
        <v>21</v>
      </c>
      <c r="BB251" s="239">
        <v>46</v>
      </c>
      <c r="BC251" s="239" t="s">
        <v>374</v>
      </c>
      <c r="BD251" s="239">
        <v>5</v>
      </c>
      <c r="BE251" s="239">
        <v>1</v>
      </c>
      <c r="BI251" s="239">
        <v>12</v>
      </c>
      <c r="BJ251" s="239">
        <v>9</v>
      </c>
      <c r="BK251" s="239">
        <v>55</v>
      </c>
      <c r="BL251" s="239">
        <v>11</v>
      </c>
      <c r="BM251" s="239">
        <v>21</v>
      </c>
      <c r="CT251" s="239">
        <v>426467.74772580701</v>
      </c>
      <c r="CU251" s="239">
        <v>4958424.9655237403</v>
      </c>
      <c r="CV251" s="239">
        <v>44.775438149999999</v>
      </c>
      <c r="CW251" s="239">
        <v>-93.929345920000003</v>
      </c>
      <c r="CX251" s="239" t="s">
        <v>379</v>
      </c>
      <c r="CY251" s="239" t="s">
        <v>4302</v>
      </c>
    </row>
    <row r="252" spans="1:103" hidden="1" x14ac:dyDescent="0.25">
      <c r="A252" s="239">
        <v>608433</v>
      </c>
      <c r="B252" s="239">
        <v>3</v>
      </c>
      <c r="C252" s="239">
        <v>25</v>
      </c>
      <c r="D252" s="239">
        <v>24.744</v>
      </c>
      <c r="E252" s="239">
        <v>10</v>
      </c>
      <c r="F252" s="239" t="s">
        <v>410</v>
      </c>
      <c r="H252" s="239" t="s">
        <v>374</v>
      </c>
      <c r="I252" s="239">
        <v>25</v>
      </c>
      <c r="K252" s="239">
        <v>18507878</v>
      </c>
      <c r="M252" s="239">
        <v>6</v>
      </c>
      <c r="N252" s="239">
        <v>27</v>
      </c>
      <c r="O252" s="239">
        <v>2018</v>
      </c>
      <c r="P252" s="239" t="s">
        <v>375</v>
      </c>
      <c r="Q252" s="239">
        <v>13</v>
      </c>
      <c r="S252" s="239">
        <v>4</v>
      </c>
      <c r="T252" s="239">
        <v>0</v>
      </c>
      <c r="U252" s="239">
        <v>2</v>
      </c>
      <c r="V252" s="239">
        <v>5</v>
      </c>
      <c r="W252" s="239">
        <v>10</v>
      </c>
      <c r="X252" s="239">
        <v>3</v>
      </c>
      <c r="Y252" s="239">
        <v>1</v>
      </c>
      <c r="Z252" s="239">
        <v>2</v>
      </c>
      <c r="AB252" s="239">
        <v>1</v>
      </c>
      <c r="AC252" s="239">
        <v>98</v>
      </c>
      <c r="AD252" s="239" t="s">
        <v>1062</v>
      </c>
      <c r="AF252" s="239" t="s">
        <v>4293</v>
      </c>
      <c r="AG252" s="239">
        <v>10</v>
      </c>
      <c r="AH252" s="239">
        <v>2</v>
      </c>
      <c r="AI252" s="239">
        <v>2</v>
      </c>
      <c r="AJ252" s="239">
        <v>4</v>
      </c>
      <c r="AK252" s="239">
        <v>21</v>
      </c>
      <c r="AL252" s="239">
        <v>26</v>
      </c>
      <c r="AM252" s="239" t="s">
        <v>384</v>
      </c>
      <c r="AN252" s="239">
        <v>5</v>
      </c>
      <c r="AO252" s="239">
        <v>2</v>
      </c>
      <c r="AS252" s="239">
        <v>11</v>
      </c>
      <c r="AT252" s="239">
        <v>23</v>
      </c>
      <c r="AU252" s="239">
        <v>55</v>
      </c>
      <c r="AV252" s="239">
        <v>11</v>
      </c>
      <c r="AW252" s="239">
        <v>21</v>
      </c>
      <c r="AX252" s="239">
        <v>2</v>
      </c>
      <c r="AY252" s="239">
        <v>49</v>
      </c>
      <c r="AZ252" s="239">
        <v>4</v>
      </c>
      <c r="BA252" s="239">
        <v>21</v>
      </c>
      <c r="BB252" s="239">
        <v>45</v>
      </c>
      <c r="BC252" s="239" t="s">
        <v>374</v>
      </c>
      <c r="BD252" s="239">
        <v>5</v>
      </c>
      <c r="BE252" s="239">
        <v>1</v>
      </c>
      <c r="BI252" s="239">
        <v>12</v>
      </c>
      <c r="BJ252" s="239">
        <v>9</v>
      </c>
      <c r="BL252" s="239">
        <v>11</v>
      </c>
      <c r="BM252" s="239">
        <v>21</v>
      </c>
      <c r="CT252" s="239">
        <v>426504.96147659002</v>
      </c>
      <c r="CU252" s="239">
        <v>4958463.2207264397</v>
      </c>
      <c r="CV252" s="239">
        <v>44.775786320000002</v>
      </c>
      <c r="CW252" s="239">
        <v>-93.928881169999997</v>
      </c>
      <c r="CX252" s="239" t="s">
        <v>379</v>
      </c>
      <c r="CY252" s="239" t="s">
        <v>4711</v>
      </c>
    </row>
    <row r="253" spans="1:103" hidden="1" x14ac:dyDescent="0.25">
      <c r="A253" s="239">
        <v>10849833</v>
      </c>
      <c r="B253" s="239">
        <v>3</v>
      </c>
      <c r="C253" s="239">
        <v>25</v>
      </c>
      <c r="D253" s="239">
        <v>25.146999999999998</v>
      </c>
      <c r="E253" s="239">
        <v>10</v>
      </c>
      <c r="G253" s="239" t="s">
        <v>1728</v>
      </c>
      <c r="H253" s="239" t="s">
        <v>374</v>
      </c>
      <c r="I253" s="239">
        <v>25</v>
      </c>
      <c r="K253" s="239">
        <v>13005526</v>
      </c>
      <c r="L253" s="239">
        <v>130590022</v>
      </c>
      <c r="M253" s="239">
        <v>2</v>
      </c>
      <c r="N253" s="239">
        <v>23</v>
      </c>
      <c r="O253" s="239">
        <v>2013</v>
      </c>
      <c r="P253" s="239" t="s">
        <v>386</v>
      </c>
      <c r="Q253" s="239">
        <v>11</v>
      </c>
      <c r="S253" s="239">
        <v>4</v>
      </c>
      <c r="T253" s="239">
        <v>0</v>
      </c>
      <c r="U253" s="239">
        <v>2</v>
      </c>
      <c r="V253" s="239">
        <v>1</v>
      </c>
      <c r="W253" s="239">
        <v>10</v>
      </c>
      <c r="X253" s="239">
        <v>4</v>
      </c>
      <c r="Y253" s="239">
        <v>1</v>
      </c>
      <c r="Z253" s="239">
        <v>1</v>
      </c>
      <c r="AB253" s="239">
        <v>1</v>
      </c>
      <c r="AC253" s="239">
        <v>98</v>
      </c>
      <c r="AD253" s="239" t="s">
        <v>1868</v>
      </c>
      <c r="AE253" s="239" t="s">
        <v>4712</v>
      </c>
      <c r="AF253" s="239" t="s">
        <v>4293</v>
      </c>
      <c r="AG253" s="239">
        <v>7</v>
      </c>
      <c r="AH253" s="239">
        <v>2</v>
      </c>
      <c r="AI253" s="239">
        <v>2</v>
      </c>
      <c r="AJ253" s="239">
        <v>4</v>
      </c>
      <c r="AK253" s="239">
        <v>24</v>
      </c>
      <c r="AL253" s="239">
        <v>27</v>
      </c>
      <c r="AM253" s="239" t="s">
        <v>374</v>
      </c>
      <c r="AN253" s="239">
        <v>5</v>
      </c>
      <c r="AO253" s="239">
        <v>1</v>
      </c>
      <c r="AS253" s="239">
        <v>7</v>
      </c>
      <c r="AT253" s="239">
        <v>2</v>
      </c>
      <c r="AU253" s="239">
        <v>55</v>
      </c>
      <c r="AV253" s="239">
        <v>11</v>
      </c>
      <c r="AW253" s="239">
        <v>21</v>
      </c>
      <c r="AX253" s="239">
        <v>2</v>
      </c>
      <c r="AY253" s="239">
        <v>2</v>
      </c>
      <c r="AZ253" s="239">
        <v>4</v>
      </c>
      <c r="BA253" s="239">
        <v>21</v>
      </c>
      <c r="BB253" s="239">
        <v>37</v>
      </c>
      <c r="BC253" s="239" t="s">
        <v>374</v>
      </c>
      <c r="BD253" s="239">
        <v>5</v>
      </c>
      <c r="BE253" s="239">
        <v>15</v>
      </c>
      <c r="BI253" s="239">
        <v>7</v>
      </c>
      <c r="BJ253" s="239">
        <v>2</v>
      </c>
      <c r="BK253" s="239">
        <v>55</v>
      </c>
      <c r="BL253" s="239">
        <v>11</v>
      </c>
      <c r="BM253" s="239">
        <v>21</v>
      </c>
      <c r="CT253" s="239">
        <v>426875</v>
      </c>
      <c r="CU253" s="239">
        <v>4958996</v>
      </c>
      <c r="CV253" s="239">
        <v>44.780618799999999</v>
      </c>
      <c r="CW253" s="239">
        <v>-93.924278400000006</v>
      </c>
      <c r="CX253" s="239" t="s">
        <v>379</v>
      </c>
      <c r="CY253" s="239" t="s">
        <v>4713</v>
      </c>
    </row>
    <row r="254" spans="1:103" x14ac:dyDescent="0.25">
      <c r="A254" s="239">
        <v>602776</v>
      </c>
      <c r="B254" s="239">
        <v>3</v>
      </c>
      <c r="C254" s="239">
        <v>25</v>
      </c>
      <c r="D254" s="239">
        <v>25.227</v>
      </c>
      <c r="E254" s="239">
        <v>10</v>
      </c>
      <c r="G254" s="239" t="s">
        <v>1728</v>
      </c>
      <c r="H254" s="239" t="s">
        <v>374</v>
      </c>
      <c r="I254" s="239">
        <v>25</v>
      </c>
      <c r="K254" s="239">
        <v>18017597</v>
      </c>
      <c r="M254" s="239">
        <v>6</v>
      </c>
      <c r="N254" s="239">
        <v>7</v>
      </c>
      <c r="O254" s="239">
        <v>2018</v>
      </c>
      <c r="P254" s="239" t="s">
        <v>416</v>
      </c>
      <c r="Q254" s="239">
        <v>21</v>
      </c>
      <c r="R254" s="239" t="s">
        <v>393</v>
      </c>
      <c r="S254" s="239">
        <v>5</v>
      </c>
      <c r="T254" s="239">
        <v>0</v>
      </c>
      <c r="U254" s="239">
        <v>1</v>
      </c>
      <c r="W254" s="239">
        <v>16</v>
      </c>
      <c r="X254" s="239">
        <v>2</v>
      </c>
      <c r="Y254" s="239">
        <v>6</v>
      </c>
      <c r="Z254" s="239">
        <v>1</v>
      </c>
      <c r="AB254" s="239">
        <v>1</v>
      </c>
      <c r="AC254" s="239">
        <v>98</v>
      </c>
      <c r="AD254" s="239" t="s">
        <v>1062</v>
      </c>
      <c r="AF254" s="239" t="s">
        <v>4293</v>
      </c>
      <c r="AG254" s="239">
        <v>4</v>
      </c>
      <c r="AH254" s="239">
        <v>2</v>
      </c>
      <c r="AI254" s="239">
        <v>2</v>
      </c>
      <c r="AJ254" s="239">
        <v>3</v>
      </c>
      <c r="AK254" s="239">
        <v>21</v>
      </c>
      <c r="AL254" s="239">
        <v>35</v>
      </c>
      <c r="AM254" s="239" t="s">
        <v>374</v>
      </c>
      <c r="AN254" s="239">
        <v>5</v>
      </c>
      <c r="AO254" s="239">
        <v>1</v>
      </c>
      <c r="AS254" s="239">
        <v>12</v>
      </c>
      <c r="AT254" s="239">
        <v>9</v>
      </c>
      <c r="AU254" s="239">
        <v>55</v>
      </c>
      <c r="AV254" s="239">
        <v>11</v>
      </c>
      <c r="AW254" s="239">
        <v>21</v>
      </c>
      <c r="CT254" s="239">
        <v>426946.87379897397</v>
      </c>
      <c r="CU254" s="239">
        <v>4959101.2658024402</v>
      </c>
      <c r="CV254" s="239">
        <v>44.781574720000002</v>
      </c>
      <c r="CW254" s="239">
        <v>-93.923388239999994</v>
      </c>
      <c r="CX254" s="239" t="s">
        <v>379</v>
      </c>
      <c r="CY254" s="239" t="s">
        <v>4714</v>
      </c>
    </row>
    <row r="255" spans="1:103" x14ac:dyDescent="0.25">
      <c r="A255" s="239">
        <v>11016818</v>
      </c>
      <c r="B255" s="239">
        <v>3</v>
      </c>
      <c r="C255" s="239">
        <v>25</v>
      </c>
      <c r="D255" s="239">
        <v>25.510999999999999</v>
      </c>
      <c r="E255" s="239">
        <v>10</v>
      </c>
      <c r="G255" s="239" t="s">
        <v>1728</v>
      </c>
      <c r="H255" s="239" t="s">
        <v>374</v>
      </c>
      <c r="I255" s="239">
        <v>25</v>
      </c>
      <c r="K255" s="239">
        <v>15600215</v>
      </c>
      <c r="L255" s="239">
        <v>150220249</v>
      </c>
      <c r="M255" s="239">
        <v>1</v>
      </c>
      <c r="N255" s="239">
        <v>13</v>
      </c>
      <c r="O255" s="239">
        <v>2015</v>
      </c>
      <c r="P255" s="239" t="s">
        <v>391</v>
      </c>
      <c r="Q255" s="239">
        <v>7</v>
      </c>
      <c r="S255" s="239">
        <v>5</v>
      </c>
      <c r="T255" s="239">
        <v>0</v>
      </c>
      <c r="U255" s="239">
        <v>2</v>
      </c>
      <c r="V255" s="239">
        <v>1</v>
      </c>
      <c r="W255" s="239">
        <v>10</v>
      </c>
      <c r="X255" s="239">
        <v>2</v>
      </c>
      <c r="Y255" s="239">
        <v>6</v>
      </c>
      <c r="Z255" s="239">
        <v>1</v>
      </c>
      <c r="AB255" s="239">
        <v>1</v>
      </c>
      <c r="AC255" s="239">
        <v>98</v>
      </c>
      <c r="AD255" s="239" t="s">
        <v>4715</v>
      </c>
      <c r="AE255" s="239" t="s">
        <v>4716</v>
      </c>
      <c r="AF255" s="239" t="s">
        <v>4293</v>
      </c>
      <c r="AG255" s="239">
        <v>7</v>
      </c>
      <c r="AH255" s="239">
        <v>2</v>
      </c>
      <c r="AI255" s="239">
        <v>2</v>
      </c>
      <c r="AJ255" s="239">
        <v>1</v>
      </c>
      <c r="AK255" s="239">
        <v>8</v>
      </c>
      <c r="AL255" s="239">
        <v>29</v>
      </c>
      <c r="AM255" s="239" t="s">
        <v>374</v>
      </c>
      <c r="AN255" s="239">
        <v>5</v>
      </c>
      <c r="AO255" s="239">
        <v>1</v>
      </c>
      <c r="AS255" s="239">
        <v>7</v>
      </c>
      <c r="AT255" s="239">
        <v>98</v>
      </c>
      <c r="AU255" s="239">
        <v>55</v>
      </c>
      <c r="AV255" s="239">
        <v>11</v>
      </c>
      <c r="AW255" s="239">
        <v>21</v>
      </c>
      <c r="AX255" s="239">
        <v>2</v>
      </c>
      <c r="AY255" s="239">
        <v>1</v>
      </c>
      <c r="AZ255" s="239">
        <v>1</v>
      </c>
      <c r="BA255" s="239">
        <v>21</v>
      </c>
      <c r="BB255" s="239">
        <v>18</v>
      </c>
      <c r="BC255" s="239" t="s">
        <v>374</v>
      </c>
      <c r="BD255" s="239">
        <v>5</v>
      </c>
      <c r="BE255" s="239">
        <v>15</v>
      </c>
      <c r="BI255" s="239">
        <v>7</v>
      </c>
      <c r="BJ255" s="239">
        <v>98</v>
      </c>
      <c r="BK255" s="239">
        <v>55</v>
      </c>
      <c r="BL255" s="239">
        <v>11</v>
      </c>
      <c r="BM255" s="239">
        <v>21</v>
      </c>
      <c r="CT255" s="239">
        <v>427207</v>
      </c>
      <c r="CU255" s="239">
        <v>4959479</v>
      </c>
      <c r="CV255" s="239">
        <v>44.784998700000003</v>
      </c>
      <c r="CW255" s="239">
        <v>-93.920158599999993</v>
      </c>
      <c r="CX255" s="239" t="s">
        <v>379</v>
      </c>
      <c r="CY255" s="239" t="s">
        <v>4717</v>
      </c>
    </row>
    <row r="256" spans="1:103" x14ac:dyDescent="0.25">
      <c r="A256" s="239">
        <v>10933602</v>
      </c>
      <c r="B256" s="239">
        <v>3</v>
      </c>
      <c r="C256" s="239">
        <v>25</v>
      </c>
      <c r="D256" s="239">
        <v>25.800999999999998</v>
      </c>
      <c r="E256" s="239">
        <v>10</v>
      </c>
      <c r="F256" s="239" t="s">
        <v>410</v>
      </c>
      <c r="H256" s="239" t="s">
        <v>374</v>
      </c>
      <c r="I256" s="239">
        <v>25</v>
      </c>
      <c r="K256" s="239">
        <v>14005616</v>
      </c>
      <c r="L256" s="239">
        <v>140550218</v>
      </c>
      <c r="M256" s="239">
        <v>2</v>
      </c>
      <c r="N256" s="239">
        <v>24</v>
      </c>
      <c r="O256" s="239">
        <v>2014</v>
      </c>
      <c r="P256" s="239" t="s">
        <v>381</v>
      </c>
      <c r="Q256" s="239">
        <v>10</v>
      </c>
      <c r="S256" s="239">
        <v>5</v>
      </c>
      <c r="T256" s="239">
        <v>0</v>
      </c>
      <c r="U256" s="239">
        <v>3</v>
      </c>
      <c r="V256" s="239">
        <v>90</v>
      </c>
      <c r="W256" s="239">
        <v>10</v>
      </c>
      <c r="X256" s="239">
        <v>4</v>
      </c>
      <c r="Y256" s="239">
        <v>1</v>
      </c>
      <c r="Z256" s="239">
        <v>1</v>
      </c>
      <c r="AB256" s="239">
        <v>5</v>
      </c>
      <c r="AC256" s="239">
        <v>98</v>
      </c>
      <c r="AD256" s="239" t="s">
        <v>4718</v>
      </c>
      <c r="AE256" s="239" t="s">
        <v>4719</v>
      </c>
      <c r="AF256" s="239" t="s">
        <v>4293</v>
      </c>
      <c r="AG256" s="239">
        <v>90</v>
      </c>
      <c r="AH256" s="239">
        <v>2</v>
      </c>
      <c r="AI256" s="239">
        <v>2</v>
      </c>
      <c r="AJ256" s="239">
        <v>5</v>
      </c>
      <c r="AK256" s="239">
        <v>23</v>
      </c>
      <c r="AL256" s="239">
        <v>86</v>
      </c>
      <c r="AM256" s="239" t="s">
        <v>384</v>
      </c>
      <c r="AN256" s="239">
        <v>5</v>
      </c>
      <c r="AO256" s="239">
        <v>2</v>
      </c>
      <c r="AS256" s="239">
        <v>4</v>
      </c>
      <c r="AT256" s="239">
        <v>2</v>
      </c>
      <c r="AU256" s="239">
        <v>55</v>
      </c>
      <c r="AV256" s="239">
        <v>11</v>
      </c>
      <c r="AW256" s="239">
        <v>21</v>
      </c>
      <c r="AX256" s="239">
        <v>2</v>
      </c>
      <c r="AY256" s="239">
        <v>2</v>
      </c>
      <c r="BA256" s="239">
        <v>21</v>
      </c>
      <c r="BB256" s="239">
        <v>21</v>
      </c>
      <c r="BC256" s="239" t="s">
        <v>374</v>
      </c>
      <c r="BD256" s="239">
        <v>5</v>
      </c>
      <c r="BE256" s="239">
        <v>1</v>
      </c>
      <c r="BI256" s="239">
        <v>4</v>
      </c>
      <c r="BJ256" s="239">
        <v>2</v>
      </c>
      <c r="BK256" s="239">
        <v>55</v>
      </c>
      <c r="BL256" s="239">
        <v>11</v>
      </c>
      <c r="BM256" s="239">
        <v>21</v>
      </c>
      <c r="BN256" s="239">
        <v>0</v>
      </c>
      <c r="BO256" s="239">
        <v>90</v>
      </c>
      <c r="BQ256" s="239">
        <v>21</v>
      </c>
      <c r="BR256" s="239">
        <v>32</v>
      </c>
      <c r="BS256" s="239" t="s">
        <v>374</v>
      </c>
      <c r="BT256" s="239">
        <v>5</v>
      </c>
      <c r="BU256" s="239">
        <v>1</v>
      </c>
      <c r="BY256" s="239">
        <v>4</v>
      </c>
      <c r="BZ256" s="239">
        <v>2</v>
      </c>
      <c r="CA256" s="239">
        <v>55</v>
      </c>
      <c r="CB256" s="239">
        <v>11</v>
      </c>
      <c r="CC256" s="239">
        <v>21</v>
      </c>
      <c r="CT256" s="239">
        <v>427492</v>
      </c>
      <c r="CU256" s="239">
        <v>4959846</v>
      </c>
      <c r="CV256" s="239">
        <v>44.788332199999999</v>
      </c>
      <c r="CW256" s="239">
        <v>-93.916604899999996</v>
      </c>
      <c r="CX256" s="239" t="s">
        <v>379</v>
      </c>
      <c r="CY256" s="239" t="s">
        <v>4720</v>
      </c>
    </row>
    <row r="257" spans="1:103" hidden="1" x14ac:dyDescent="0.25">
      <c r="A257" s="239">
        <v>727551</v>
      </c>
      <c r="B257" s="239">
        <v>3</v>
      </c>
      <c r="C257" s="239">
        <v>25</v>
      </c>
      <c r="D257" s="239">
        <v>25.911999999999999</v>
      </c>
      <c r="E257" s="239">
        <v>10</v>
      </c>
      <c r="G257" s="239" t="s">
        <v>1728</v>
      </c>
      <c r="H257" s="239" t="s">
        <v>374</v>
      </c>
      <c r="I257" s="239">
        <v>25</v>
      </c>
      <c r="K257" s="239">
        <v>19507499</v>
      </c>
      <c r="M257" s="239">
        <v>6</v>
      </c>
      <c r="N257" s="239">
        <v>15</v>
      </c>
      <c r="O257" s="239">
        <v>2019</v>
      </c>
      <c r="P257" s="239" t="s">
        <v>386</v>
      </c>
      <c r="Q257" s="239">
        <v>2</v>
      </c>
      <c r="R257" s="239" t="s">
        <v>376</v>
      </c>
      <c r="S257" s="239">
        <v>3</v>
      </c>
      <c r="T257" s="239">
        <v>0</v>
      </c>
      <c r="U257" s="239">
        <v>1</v>
      </c>
      <c r="W257" s="239">
        <v>17</v>
      </c>
      <c r="X257" s="239">
        <v>2</v>
      </c>
      <c r="Y257" s="239">
        <v>6</v>
      </c>
      <c r="Z257" s="239">
        <v>1</v>
      </c>
      <c r="AB257" s="239">
        <v>1</v>
      </c>
      <c r="AC257" s="239">
        <v>98</v>
      </c>
      <c r="AD257" s="239" t="s">
        <v>1062</v>
      </c>
      <c r="AF257" s="239" t="s">
        <v>4293</v>
      </c>
      <c r="AG257" s="239">
        <v>4</v>
      </c>
      <c r="AH257" s="239">
        <v>2</v>
      </c>
      <c r="AI257" s="239">
        <v>2</v>
      </c>
      <c r="AJ257" s="239">
        <v>4</v>
      </c>
      <c r="AK257" s="239">
        <v>21</v>
      </c>
      <c r="AL257" s="239">
        <v>23</v>
      </c>
      <c r="AM257" s="239" t="s">
        <v>374</v>
      </c>
      <c r="AN257" s="239">
        <v>10</v>
      </c>
      <c r="AO257" s="239">
        <v>1</v>
      </c>
      <c r="AS257" s="239">
        <v>12</v>
      </c>
      <c r="AT257" s="239">
        <v>9</v>
      </c>
      <c r="AU257" s="239">
        <v>55</v>
      </c>
      <c r="AV257" s="239">
        <v>11</v>
      </c>
      <c r="AW257" s="239">
        <v>21</v>
      </c>
      <c r="CT257" s="239">
        <v>427609.86368639499</v>
      </c>
      <c r="CU257" s="239">
        <v>4959982.9904326499</v>
      </c>
      <c r="CV257" s="239">
        <v>44.789578669999997</v>
      </c>
      <c r="CW257" s="239">
        <v>-93.915134539999997</v>
      </c>
      <c r="CX257" s="239" t="s">
        <v>379</v>
      </c>
      <c r="CY257" s="239" t="s">
        <v>4721</v>
      </c>
    </row>
    <row r="258" spans="1:103" x14ac:dyDescent="0.25">
      <c r="A258" s="239">
        <v>10847789</v>
      </c>
      <c r="B258" s="239">
        <v>3</v>
      </c>
      <c r="C258" s="239">
        <v>25</v>
      </c>
      <c r="D258" s="239">
        <v>25.998999999999999</v>
      </c>
      <c r="E258" s="239">
        <v>10</v>
      </c>
      <c r="G258" s="239" t="s">
        <v>1155</v>
      </c>
      <c r="H258" s="239" t="s">
        <v>374</v>
      </c>
      <c r="I258" s="239">
        <v>25</v>
      </c>
      <c r="K258" s="239">
        <v>13500690</v>
      </c>
      <c r="L258" s="239">
        <v>130220263</v>
      </c>
      <c r="M258" s="239">
        <v>1</v>
      </c>
      <c r="N258" s="239">
        <v>18</v>
      </c>
      <c r="O258" s="239">
        <v>2013</v>
      </c>
      <c r="P258" s="239" t="s">
        <v>383</v>
      </c>
      <c r="Q258" s="239">
        <v>14</v>
      </c>
      <c r="R258" s="239" t="s">
        <v>376</v>
      </c>
      <c r="S258" s="239">
        <v>5</v>
      </c>
      <c r="T258" s="239">
        <v>0</v>
      </c>
      <c r="U258" s="239">
        <v>2</v>
      </c>
      <c r="V258" s="239">
        <v>1</v>
      </c>
      <c r="W258" s="239">
        <v>10</v>
      </c>
      <c r="X258" s="239">
        <v>2</v>
      </c>
      <c r="Y258" s="239">
        <v>1</v>
      </c>
      <c r="Z258" s="239">
        <v>1</v>
      </c>
      <c r="AB258" s="239">
        <v>1</v>
      </c>
      <c r="AC258" s="239">
        <v>98</v>
      </c>
      <c r="AD258" s="239" t="s">
        <v>1866</v>
      </c>
      <c r="AE258" s="239" t="s">
        <v>4722</v>
      </c>
      <c r="AF258" s="239" t="s">
        <v>4293</v>
      </c>
      <c r="AG258" s="239">
        <v>7</v>
      </c>
      <c r="AH258" s="239">
        <v>2</v>
      </c>
      <c r="AI258" s="239">
        <v>2</v>
      </c>
      <c r="AJ258" s="239">
        <v>4</v>
      </c>
      <c r="AK258" s="239">
        <v>21</v>
      </c>
      <c r="AL258" s="239">
        <v>19</v>
      </c>
      <c r="AM258" s="239" t="s">
        <v>384</v>
      </c>
      <c r="AN258" s="239">
        <v>5</v>
      </c>
      <c r="AO258" s="239">
        <v>16</v>
      </c>
      <c r="AP258" s="239">
        <v>2</v>
      </c>
      <c r="AS258" s="239">
        <v>7</v>
      </c>
      <c r="AT258" s="239">
        <v>98</v>
      </c>
      <c r="AU258" s="239">
        <v>55</v>
      </c>
      <c r="AV258" s="239">
        <v>11</v>
      </c>
      <c r="AW258" s="239">
        <v>21</v>
      </c>
      <c r="AX258" s="239">
        <v>2</v>
      </c>
      <c r="AY258" s="239">
        <v>40</v>
      </c>
      <c r="AZ258" s="239">
        <v>4</v>
      </c>
      <c r="BA258" s="239">
        <v>23</v>
      </c>
      <c r="BB258" s="239">
        <v>34</v>
      </c>
      <c r="BC258" s="239" t="s">
        <v>374</v>
      </c>
      <c r="BD258" s="239">
        <v>5</v>
      </c>
      <c r="BE258" s="239">
        <v>1</v>
      </c>
      <c r="BI258" s="239">
        <v>7</v>
      </c>
      <c r="BJ258" s="239">
        <v>98</v>
      </c>
      <c r="BK258" s="239">
        <v>55</v>
      </c>
      <c r="BL258" s="239">
        <v>11</v>
      </c>
      <c r="BM258" s="239">
        <v>21</v>
      </c>
      <c r="CT258" s="239">
        <v>427734</v>
      </c>
      <c r="CU258" s="239">
        <v>4960054</v>
      </c>
      <c r="CV258" s="239">
        <v>44.7902293</v>
      </c>
      <c r="CW258" s="239">
        <v>-93.913573799999995</v>
      </c>
      <c r="CX258" s="239" t="s">
        <v>379</v>
      </c>
      <c r="CY258" s="239" t="s">
        <v>4723</v>
      </c>
    </row>
    <row r="259" spans="1:103" x14ac:dyDescent="0.25">
      <c r="A259" s="239">
        <v>10855194</v>
      </c>
      <c r="B259" s="239">
        <v>3</v>
      </c>
      <c r="C259" s="239">
        <v>25</v>
      </c>
      <c r="D259" s="239">
        <v>26.268000000000001</v>
      </c>
      <c r="E259" s="239">
        <v>10</v>
      </c>
      <c r="G259" s="239" t="s">
        <v>1155</v>
      </c>
      <c r="H259" s="239" t="s">
        <v>374</v>
      </c>
      <c r="I259" s="239">
        <v>25</v>
      </c>
      <c r="K259" s="239">
        <v>13033857</v>
      </c>
      <c r="L259" s="239">
        <v>133150009</v>
      </c>
      <c r="M259" s="239">
        <v>11</v>
      </c>
      <c r="N259" s="239">
        <v>9</v>
      </c>
      <c r="O259" s="239">
        <v>2013</v>
      </c>
      <c r="P259" s="239" t="s">
        <v>386</v>
      </c>
      <c r="Q259" s="239">
        <v>19</v>
      </c>
      <c r="S259" s="239">
        <v>5</v>
      </c>
      <c r="T259" s="239">
        <v>0</v>
      </c>
      <c r="U259" s="239">
        <v>2</v>
      </c>
      <c r="V259" s="239">
        <v>1</v>
      </c>
      <c r="W259" s="239">
        <v>10</v>
      </c>
      <c r="X259" s="239">
        <v>2</v>
      </c>
      <c r="Y259" s="239">
        <v>6</v>
      </c>
      <c r="Z259" s="239">
        <v>1</v>
      </c>
      <c r="AB259" s="239">
        <v>1</v>
      </c>
      <c r="AC259" s="239">
        <v>98</v>
      </c>
      <c r="AD259" s="239">
        <v>5</v>
      </c>
      <c r="AE259" s="239" t="s">
        <v>4431</v>
      </c>
      <c r="AF259" s="239" t="s">
        <v>4293</v>
      </c>
      <c r="AG259" s="239">
        <v>7</v>
      </c>
      <c r="AH259" s="239">
        <v>2</v>
      </c>
      <c r="AI259" s="239">
        <v>3</v>
      </c>
      <c r="AJ259" s="239">
        <v>4</v>
      </c>
      <c r="AK259" s="239">
        <v>21</v>
      </c>
      <c r="AL259" s="239">
        <v>39</v>
      </c>
      <c r="AM259" s="239" t="s">
        <v>374</v>
      </c>
      <c r="AN259" s="239">
        <v>5</v>
      </c>
      <c r="AO259" s="239">
        <v>1</v>
      </c>
      <c r="AS259" s="239">
        <v>7</v>
      </c>
      <c r="AT259" s="239">
        <v>98</v>
      </c>
      <c r="AU259" s="239">
        <v>55</v>
      </c>
      <c r="AV259" s="239">
        <v>11</v>
      </c>
      <c r="AW259" s="239">
        <v>21</v>
      </c>
      <c r="AX259" s="239">
        <v>2</v>
      </c>
      <c r="AY259" s="239">
        <v>2</v>
      </c>
      <c r="AZ259" s="239">
        <v>4</v>
      </c>
      <c r="BA259" s="239">
        <v>21</v>
      </c>
      <c r="BB259" s="239">
        <v>75</v>
      </c>
      <c r="BC259" s="239" t="s">
        <v>374</v>
      </c>
      <c r="BD259" s="239">
        <v>5</v>
      </c>
      <c r="BE259" s="239">
        <v>5</v>
      </c>
      <c r="BI259" s="239">
        <v>7</v>
      </c>
      <c r="BJ259" s="239">
        <v>98</v>
      </c>
      <c r="BK259" s="239">
        <v>55</v>
      </c>
      <c r="BL259" s="239">
        <v>11</v>
      </c>
      <c r="BM259" s="239">
        <v>21</v>
      </c>
      <c r="CT259" s="239">
        <v>428081</v>
      </c>
      <c r="CU259" s="239">
        <v>4960310</v>
      </c>
      <c r="CV259" s="239">
        <v>44.792572999999997</v>
      </c>
      <c r="CW259" s="239">
        <v>-93.909222600000007</v>
      </c>
      <c r="CX259" s="239" t="s">
        <v>379</v>
      </c>
      <c r="CY259" s="239" t="s">
        <v>4724</v>
      </c>
    </row>
    <row r="260" spans="1:103" x14ac:dyDescent="0.25">
      <c r="A260" s="239">
        <v>594162</v>
      </c>
      <c r="B260" s="239">
        <v>3</v>
      </c>
      <c r="C260" s="239">
        <v>25</v>
      </c>
      <c r="D260" s="239">
        <v>26.276</v>
      </c>
      <c r="E260" s="239">
        <v>10</v>
      </c>
      <c r="G260" s="239" t="s">
        <v>1728</v>
      </c>
      <c r="H260" s="239" t="s">
        <v>374</v>
      </c>
      <c r="I260" s="239">
        <v>25</v>
      </c>
      <c r="K260" s="239">
        <v>18012142</v>
      </c>
      <c r="M260" s="239">
        <v>4</v>
      </c>
      <c r="N260" s="239">
        <v>23</v>
      </c>
      <c r="O260" s="239">
        <v>2018</v>
      </c>
      <c r="P260" s="239" t="s">
        <v>381</v>
      </c>
      <c r="Q260" s="239">
        <v>21</v>
      </c>
      <c r="R260" s="239" t="s">
        <v>376</v>
      </c>
      <c r="S260" s="239">
        <v>5</v>
      </c>
      <c r="T260" s="239">
        <v>0</v>
      </c>
      <c r="U260" s="239">
        <v>1</v>
      </c>
      <c r="W260" s="239">
        <v>17</v>
      </c>
      <c r="X260" s="239">
        <v>2</v>
      </c>
      <c r="Y260" s="239">
        <v>6</v>
      </c>
      <c r="Z260" s="239">
        <v>1</v>
      </c>
      <c r="AB260" s="239">
        <v>1</v>
      </c>
      <c r="AC260" s="239">
        <v>98</v>
      </c>
      <c r="AD260" s="239" t="s">
        <v>1062</v>
      </c>
      <c r="AF260" s="239" t="s">
        <v>4293</v>
      </c>
      <c r="AG260" s="239">
        <v>4</v>
      </c>
      <c r="AH260" s="239">
        <v>2</v>
      </c>
      <c r="AI260" s="239">
        <v>2</v>
      </c>
      <c r="AJ260" s="239">
        <v>4</v>
      </c>
      <c r="AK260" s="239">
        <v>21</v>
      </c>
      <c r="AL260" s="239">
        <v>20</v>
      </c>
      <c r="AM260" s="239" t="s">
        <v>384</v>
      </c>
      <c r="AN260" s="239">
        <v>5</v>
      </c>
      <c r="AO260" s="239">
        <v>1</v>
      </c>
      <c r="AS260" s="239">
        <v>12</v>
      </c>
      <c r="AT260" s="239">
        <v>9</v>
      </c>
      <c r="AU260" s="239">
        <v>55</v>
      </c>
      <c r="AV260" s="239">
        <v>11</v>
      </c>
      <c r="AW260" s="239">
        <v>21</v>
      </c>
      <c r="CT260" s="239">
        <v>428093.350977013</v>
      </c>
      <c r="CU260" s="239">
        <v>4960317.1846880196</v>
      </c>
      <c r="CV260" s="239">
        <v>44.792635599999997</v>
      </c>
      <c r="CW260" s="239">
        <v>-93.909070439999994</v>
      </c>
      <c r="CX260" s="239" t="s">
        <v>379</v>
      </c>
      <c r="CY260" s="239" t="s">
        <v>4725</v>
      </c>
    </row>
    <row r="261" spans="1:103" x14ac:dyDescent="0.25">
      <c r="A261" s="239">
        <v>597203</v>
      </c>
      <c r="B261" s="239">
        <v>3</v>
      </c>
      <c r="C261" s="239">
        <v>25</v>
      </c>
      <c r="D261" s="239">
        <v>26.28</v>
      </c>
      <c r="E261" s="239">
        <v>10</v>
      </c>
      <c r="G261" s="239" t="s">
        <v>1728</v>
      </c>
      <c r="H261" s="239" t="s">
        <v>374</v>
      </c>
      <c r="I261" s="239">
        <v>25</v>
      </c>
      <c r="K261" s="239">
        <v>18014724</v>
      </c>
      <c r="M261" s="239">
        <v>5</v>
      </c>
      <c r="N261" s="239">
        <v>14</v>
      </c>
      <c r="O261" s="239">
        <v>2018</v>
      </c>
      <c r="P261" s="239" t="s">
        <v>381</v>
      </c>
      <c r="Q261" s="239">
        <v>17</v>
      </c>
      <c r="R261" s="239" t="s">
        <v>376</v>
      </c>
      <c r="S261" s="239">
        <v>5</v>
      </c>
      <c r="T261" s="239">
        <v>0</v>
      </c>
      <c r="U261" s="239">
        <v>2</v>
      </c>
      <c r="V261" s="239">
        <v>12</v>
      </c>
      <c r="W261" s="239">
        <v>10</v>
      </c>
      <c r="X261" s="239">
        <v>10</v>
      </c>
      <c r="Y261" s="239">
        <v>1</v>
      </c>
      <c r="Z261" s="239">
        <v>3</v>
      </c>
      <c r="AB261" s="239">
        <v>2</v>
      </c>
      <c r="AC261" s="239">
        <v>98</v>
      </c>
      <c r="AD261" s="239" t="s">
        <v>1062</v>
      </c>
      <c r="AF261" s="239" t="s">
        <v>4293</v>
      </c>
      <c r="AG261" s="239">
        <v>7</v>
      </c>
      <c r="AH261" s="239">
        <v>2</v>
      </c>
      <c r="AI261" s="239">
        <v>4</v>
      </c>
      <c r="AJ261" s="239">
        <v>4</v>
      </c>
      <c r="AK261" s="239">
        <v>21</v>
      </c>
      <c r="AL261" s="239">
        <v>16</v>
      </c>
      <c r="AM261" s="239" t="s">
        <v>384</v>
      </c>
      <c r="AN261" s="239">
        <v>5</v>
      </c>
      <c r="AO261" s="239">
        <v>4</v>
      </c>
      <c r="AS261" s="239">
        <v>12</v>
      </c>
      <c r="AT261" s="239">
        <v>9</v>
      </c>
      <c r="AU261" s="239">
        <v>55</v>
      </c>
      <c r="AV261" s="239">
        <v>11</v>
      </c>
      <c r="AW261" s="239">
        <v>21</v>
      </c>
      <c r="AX261" s="239">
        <v>2</v>
      </c>
      <c r="AY261" s="239">
        <v>3</v>
      </c>
      <c r="AZ261" s="239">
        <v>4</v>
      </c>
      <c r="BA261" s="239">
        <v>21</v>
      </c>
      <c r="BB261" s="239">
        <v>25</v>
      </c>
      <c r="BC261" s="239" t="s">
        <v>384</v>
      </c>
      <c r="BD261" s="239">
        <v>5</v>
      </c>
      <c r="BE261" s="239">
        <v>1</v>
      </c>
      <c r="BI261" s="239">
        <v>12</v>
      </c>
      <c r="BJ261" s="239">
        <v>9</v>
      </c>
      <c r="BK261" s="239">
        <v>55</v>
      </c>
      <c r="BL261" s="239">
        <v>11</v>
      </c>
      <c r="BM261" s="239">
        <v>21</v>
      </c>
      <c r="CT261" s="239">
        <v>428095.84847728</v>
      </c>
      <c r="CU261" s="239">
        <v>4960323.7392737102</v>
      </c>
      <c r="CV261" s="239">
        <v>44.792694849999997</v>
      </c>
      <c r="CW261" s="239">
        <v>-93.909039789999994</v>
      </c>
      <c r="CX261" s="239" t="s">
        <v>379</v>
      </c>
      <c r="CY261" s="239" t="s">
        <v>4726</v>
      </c>
    </row>
    <row r="262" spans="1:103" x14ac:dyDescent="0.25">
      <c r="A262" s="239">
        <v>636101</v>
      </c>
      <c r="B262" s="239">
        <v>3</v>
      </c>
      <c r="C262" s="239">
        <v>25</v>
      </c>
      <c r="D262" s="239">
        <v>26.280999999999999</v>
      </c>
      <c r="E262" s="239">
        <v>10</v>
      </c>
      <c r="G262" s="239" t="s">
        <v>1728</v>
      </c>
      <c r="H262" s="239" t="s">
        <v>374</v>
      </c>
      <c r="I262" s="239">
        <v>25</v>
      </c>
      <c r="K262" s="239">
        <v>18029715</v>
      </c>
      <c r="M262" s="239">
        <v>9</v>
      </c>
      <c r="N262" s="239">
        <v>19</v>
      </c>
      <c r="O262" s="239">
        <v>2018</v>
      </c>
      <c r="P262" s="239" t="s">
        <v>375</v>
      </c>
      <c r="Q262" s="239">
        <v>16</v>
      </c>
      <c r="R262" s="239">
        <v>98</v>
      </c>
      <c r="S262" s="239">
        <v>5</v>
      </c>
      <c r="T262" s="239">
        <v>0</v>
      </c>
      <c r="U262" s="239">
        <v>2</v>
      </c>
      <c r="V262" s="239">
        <v>12</v>
      </c>
      <c r="W262" s="239">
        <v>10</v>
      </c>
      <c r="X262" s="239">
        <v>10</v>
      </c>
      <c r="Y262" s="239">
        <v>1</v>
      </c>
      <c r="Z262" s="239">
        <v>3</v>
      </c>
      <c r="AB262" s="239">
        <v>2</v>
      </c>
      <c r="AC262" s="239">
        <v>98</v>
      </c>
      <c r="AD262" s="239" t="s">
        <v>1062</v>
      </c>
      <c r="AF262" s="239" t="s">
        <v>4293</v>
      </c>
      <c r="AG262" s="239">
        <v>7</v>
      </c>
      <c r="AH262" s="239">
        <v>2</v>
      </c>
      <c r="AI262" s="239">
        <v>4</v>
      </c>
      <c r="AJ262" s="239">
        <v>3</v>
      </c>
      <c r="AK262" s="239">
        <v>21</v>
      </c>
      <c r="AL262" s="239">
        <v>16</v>
      </c>
      <c r="AM262" s="239" t="s">
        <v>374</v>
      </c>
      <c r="AN262" s="239">
        <v>5</v>
      </c>
      <c r="AO262" s="239">
        <v>4</v>
      </c>
      <c r="AS262" s="239">
        <v>12</v>
      </c>
      <c r="AT262" s="239">
        <v>23</v>
      </c>
      <c r="AU262" s="239">
        <v>55</v>
      </c>
      <c r="AV262" s="239">
        <v>11</v>
      </c>
      <c r="AW262" s="239">
        <v>21</v>
      </c>
      <c r="AX262" s="239">
        <v>2</v>
      </c>
      <c r="AY262" s="239">
        <v>4</v>
      </c>
      <c r="AZ262" s="239">
        <v>3</v>
      </c>
      <c r="BA262" s="239">
        <v>24</v>
      </c>
      <c r="BB262" s="239">
        <v>60</v>
      </c>
      <c r="BC262" s="239" t="s">
        <v>384</v>
      </c>
      <c r="BD262" s="239">
        <v>5</v>
      </c>
      <c r="BE262" s="239">
        <v>1</v>
      </c>
      <c r="BI262" s="239">
        <v>12</v>
      </c>
      <c r="BJ262" s="239">
        <v>23</v>
      </c>
      <c r="BK262" s="239">
        <v>55</v>
      </c>
      <c r="BL262" s="239">
        <v>11</v>
      </c>
      <c r="BM262" s="239">
        <v>21</v>
      </c>
      <c r="CT262" s="239">
        <v>428098.22868550499</v>
      </c>
      <c r="CU262" s="239">
        <v>4960324.9976933999</v>
      </c>
      <c r="CV262" s="239">
        <v>44.792706420000002</v>
      </c>
      <c r="CW262" s="239">
        <v>-93.909009879999999</v>
      </c>
      <c r="CX262" s="239" t="s">
        <v>379</v>
      </c>
      <c r="CY262" s="239" t="s">
        <v>4727</v>
      </c>
    </row>
    <row r="263" spans="1:103" x14ac:dyDescent="0.25">
      <c r="A263" s="239">
        <v>10777048</v>
      </c>
      <c r="B263" s="239">
        <v>3</v>
      </c>
      <c r="C263" s="239">
        <v>25</v>
      </c>
      <c r="D263" s="239">
        <v>26.291</v>
      </c>
      <c r="E263" s="239">
        <v>10</v>
      </c>
      <c r="G263" s="239" t="s">
        <v>1155</v>
      </c>
      <c r="H263" s="239" t="s">
        <v>374</v>
      </c>
      <c r="I263" s="239">
        <v>25</v>
      </c>
      <c r="L263" s="239">
        <v>121080061</v>
      </c>
      <c r="M263" s="239">
        <v>3</v>
      </c>
      <c r="N263" s="239">
        <v>15</v>
      </c>
      <c r="O263" s="239">
        <v>2012</v>
      </c>
      <c r="P263" s="239" t="s">
        <v>416</v>
      </c>
      <c r="Q263" s="239">
        <v>15</v>
      </c>
      <c r="S263" s="239">
        <v>5</v>
      </c>
      <c r="T263" s="239">
        <v>0</v>
      </c>
      <c r="U263" s="239">
        <v>2</v>
      </c>
      <c r="V263" s="239">
        <v>90</v>
      </c>
      <c r="W263" s="239">
        <v>10</v>
      </c>
      <c r="Y263" s="239">
        <v>1</v>
      </c>
      <c r="Z263" s="239">
        <v>1</v>
      </c>
      <c r="AB263" s="239">
        <v>1</v>
      </c>
      <c r="AC263" s="239">
        <v>98</v>
      </c>
      <c r="AF263" s="239" t="s">
        <v>4293</v>
      </c>
      <c r="AG263" s="239">
        <v>90</v>
      </c>
      <c r="AH263" s="239">
        <v>2</v>
      </c>
      <c r="AI263" s="239">
        <v>4</v>
      </c>
      <c r="AJ263" s="239">
        <v>4</v>
      </c>
      <c r="AK263" s="239">
        <v>21</v>
      </c>
      <c r="AL263" s="239">
        <v>48</v>
      </c>
      <c r="AM263" s="239" t="s">
        <v>384</v>
      </c>
      <c r="AT263" s="239">
        <v>2</v>
      </c>
      <c r="AX263" s="239">
        <v>2</v>
      </c>
      <c r="AY263" s="239">
        <v>31</v>
      </c>
      <c r="AZ263" s="239">
        <v>2</v>
      </c>
      <c r="BA263" s="239">
        <v>21</v>
      </c>
      <c r="BB263" s="239">
        <v>58</v>
      </c>
      <c r="BC263" s="239" t="s">
        <v>374</v>
      </c>
      <c r="BJ263" s="239">
        <v>2</v>
      </c>
      <c r="CT263" s="239">
        <v>428110</v>
      </c>
      <c r="CU263" s="239">
        <v>4960334</v>
      </c>
      <c r="CV263" s="239">
        <v>44.792792200000001</v>
      </c>
      <c r="CW263" s="239">
        <v>-93.908861700000003</v>
      </c>
      <c r="CX263" s="239" t="s">
        <v>379</v>
      </c>
    </row>
    <row r="264" spans="1:103" hidden="1" x14ac:dyDescent="0.25">
      <c r="A264" s="239">
        <v>702853</v>
      </c>
      <c r="B264" s="239">
        <v>3</v>
      </c>
      <c r="C264" s="239">
        <v>25</v>
      </c>
      <c r="D264" s="239">
        <v>26.355</v>
      </c>
      <c r="E264" s="239">
        <v>10</v>
      </c>
      <c r="F264" s="239" t="s">
        <v>410</v>
      </c>
      <c r="H264" s="239" t="s">
        <v>374</v>
      </c>
      <c r="I264" s="239">
        <v>25</v>
      </c>
      <c r="K264" s="239">
        <v>19504937</v>
      </c>
      <c r="M264" s="239">
        <v>4</v>
      </c>
      <c r="N264" s="239">
        <v>10</v>
      </c>
      <c r="O264" s="239">
        <v>2019</v>
      </c>
      <c r="P264" s="239" t="s">
        <v>375</v>
      </c>
      <c r="Q264" s="239">
        <v>13</v>
      </c>
      <c r="S264" s="239">
        <v>4</v>
      </c>
      <c r="T264" s="239">
        <v>0</v>
      </c>
      <c r="U264" s="239">
        <v>1</v>
      </c>
      <c r="W264" s="239">
        <v>69</v>
      </c>
      <c r="X264" s="239">
        <v>2</v>
      </c>
      <c r="Y264" s="239">
        <v>1</v>
      </c>
      <c r="Z264" s="239">
        <v>2</v>
      </c>
      <c r="AA264" s="239">
        <v>4</v>
      </c>
      <c r="AB264" s="239">
        <v>4</v>
      </c>
      <c r="AC264" s="239">
        <v>98</v>
      </c>
      <c r="AD264" s="239" t="s">
        <v>1062</v>
      </c>
      <c r="AF264" s="239" t="s">
        <v>4293</v>
      </c>
      <c r="AG264" s="239">
        <v>3</v>
      </c>
      <c r="AH264" s="239">
        <v>2</v>
      </c>
      <c r="AI264" s="239">
        <v>4</v>
      </c>
      <c r="AJ264" s="239">
        <v>3</v>
      </c>
      <c r="AK264" s="239">
        <v>21</v>
      </c>
      <c r="AL264" s="239">
        <v>50</v>
      </c>
      <c r="AM264" s="239" t="s">
        <v>384</v>
      </c>
      <c r="AN264" s="239">
        <v>5</v>
      </c>
      <c r="AO264" s="239">
        <v>90</v>
      </c>
      <c r="AS264" s="239">
        <v>12</v>
      </c>
      <c r="AT264" s="239">
        <v>9</v>
      </c>
      <c r="AU264" s="239">
        <v>55</v>
      </c>
      <c r="AV264" s="239">
        <v>11</v>
      </c>
      <c r="AW264" s="239">
        <v>21</v>
      </c>
      <c r="CT264" s="239">
        <v>428194.06485479698</v>
      </c>
      <c r="CU264" s="239">
        <v>4960393.6245872499</v>
      </c>
      <c r="CV264" s="239">
        <v>44.793333779999998</v>
      </c>
      <c r="CW264" s="239">
        <v>-93.907808119999999</v>
      </c>
      <c r="CX264" s="239" t="s">
        <v>379</v>
      </c>
      <c r="CY264" s="239" t="s">
        <v>4728</v>
      </c>
    </row>
    <row r="265" spans="1:103" hidden="1" x14ac:dyDescent="0.25">
      <c r="A265" s="239">
        <v>722761</v>
      </c>
      <c r="B265" s="239">
        <v>3</v>
      </c>
      <c r="C265" s="239">
        <v>25</v>
      </c>
      <c r="D265" s="239">
        <v>26.611000000000001</v>
      </c>
      <c r="E265" s="239">
        <v>10</v>
      </c>
      <c r="G265" s="239" t="s">
        <v>1728</v>
      </c>
      <c r="H265" s="239" t="s">
        <v>374</v>
      </c>
      <c r="I265" s="239">
        <v>25</v>
      </c>
      <c r="K265" s="239">
        <v>19014771</v>
      </c>
      <c r="M265" s="239">
        <v>5</v>
      </c>
      <c r="N265" s="239">
        <v>28</v>
      </c>
      <c r="O265" s="239">
        <v>2019</v>
      </c>
      <c r="P265" s="239" t="s">
        <v>391</v>
      </c>
      <c r="Q265" s="239">
        <v>16</v>
      </c>
      <c r="S265" s="239">
        <v>3</v>
      </c>
      <c r="T265" s="239">
        <v>0</v>
      </c>
      <c r="U265" s="239">
        <v>1</v>
      </c>
      <c r="W265" s="239">
        <v>16</v>
      </c>
      <c r="X265" s="239">
        <v>2</v>
      </c>
      <c r="Y265" s="239">
        <v>1</v>
      </c>
      <c r="Z265" s="239">
        <v>1</v>
      </c>
      <c r="AB265" s="239">
        <v>1</v>
      </c>
      <c r="AC265" s="239">
        <v>98</v>
      </c>
      <c r="AD265" s="239" t="s">
        <v>1062</v>
      </c>
      <c r="AF265" s="239" t="s">
        <v>4293</v>
      </c>
      <c r="AG265" s="239">
        <v>4</v>
      </c>
      <c r="AH265" s="239">
        <v>2</v>
      </c>
      <c r="AI265" s="239">
        <v>31</v>
      </c>
      <c r="AJ265" s="239">
        <v>4</v>
      </c>
      <c r="AK265" s="239">
        <v>21</v>
      </c>
      <c r="AL265" s="239">
        <v>57</v>
      </c>
      <c r="AM265" s="239" t="s">
        <v>374</v>
      </c>
      <c r="AN265" s="239">
        <v>5</v>
      </c>
      <c r="AO265" s="239">
        <v>1</v>
      </c>
      <c r="AS265" s="239">
        <v>12</v>
      </c>
      <c r="AT265" s="239">
        <v>9</v>
      </c>
      <c r="AU265" s="239">
        <v>55</v>
      </c>
      <c r="AV265" s="239">
        <v>11</v>
      </c>
      <c r="AW265" s="239">
        <v>21</v>
      </c>
      <c r="CT265" s="239">
        <v>428521.97683426499</v>
      </c>
      <c r="CU265" s="239">
        <v>4960642.8558354797</v>
      </c>
      <c r="CV265" s="239">
        <v>44.795610019999998</v>
      </c>
      <c r="CW265" s="239">
        <v>-93.903698019999993</v>
      </c>
      <c r="CX265" s="239" t="s">
        <v>379</v>
      </c>
      <c r="CY265" s="239" t="s">
        <v>4729</v>
      </c>
    </row>
    <row r="266" spans="1:103" hidden="1" x14ac:dyDescent="0.25">
      <c r="A266" s="239">
        <v>10775989</v>
      </c>
      <c r="B266" s="239">
        <v>3</v>
      </c>
      <c r="C266" s="239">
        <v>25</v>
      </c>
      <c r="D266" s="239">
        <v>26.754000000000001</v>
      </c>
      <c r="E266" s="239">
        <v>10</v>
      </c>
      <c r="G266" s="239" t="s">
        <v>1155</v>
      </c>
      <c r="H266" s="239" t="s">
        <v>374</v>
      </c>
      <c r="I266" s="239">
        <v>25</v>
      </c>
      <c r="K266" s="239">
        <v>12005952</v>
      </c>
      <c r="L266" s="239">
        <v>120630216</v>
      </c>
      <c r="M266" s="239">
        <v>3</v>
      </c>
      <c r="N266" s="239">
        <v>3</v>
      </c>
      <c r="O266" s="239">
        <v>2012</v>
      </c>
      <c r="P266" s="239" t="s">
        <v>386</v>
      </c>
      <c r="Q266" s="239">
        <v>20</v>
      </c>
      <c r="S266" s="239">
        <v>4</v>
      </c>
      <c r="T266" s="239">
        <v>0</v>
      </c>
      <c r="U266" s="239">
        <v>2</v>
      </c>
      <c r="V266" s="239">
        <v>11</v>
      </c>
      <c r="W266" s="239">
        <v>10</v>
      </c>
      <c r="X266" s="239">
        <v>2</v>
      </c>
      <c r="Y266" s="239">
        <v>6</v>
      </c>
      <c r="Z266" s="239">
        <v>1</v>
      </c>
      <c r="AB266" s="239">
        <v>1</v>
      </c>
      <c r="AC266" s="239">
        <v>98</v>
      </c>
      <c r="AD266" s="239" t="s">
        <v>4730</v>
      </c>
      <c r="AE266" s="239" t="s">
        <v>4731</v>
      </c>
      <c r="AF266" s="239" t="s">
        <v>4293</v>
      </c>
      <c r="AG266" s="239">
        <v>6</v>
      </c>
      <c r="AH266" s="239">
        <v>2</v>
      </c>
      <c r="AI266" s="239">
        <v>2</v>
      </c>
      <c r="AJ266" s="239">
        <v>4</v>
      </c>
      <c r="AK266" s="239">
        <v>22</v>
      </c>
      <c r="AL266" s="239">
        <v>34</v>
      </c>
      <c r="AM266" s="239" t="s">
        <v>374</v>
      </c>
      <c r="AN266" s="239">
        <v>1</v>
      </c>
      <c r="AO266" s="239">
        <v>6</v>
      </c>
      <c r="AP266" s="239">
        <v>18</v>
      </c>
      <c r="AS266" s="239">
        <v>7</v>
      </c>
      <c r="AT266" s="239">
        <v>98</v>
      </c>
      <c r="AU266" s="239">
        <v>55</v>
      </c>
      <c r="AV266" s="239">
        <v>11</v>
      </c>
      <c r="AW266" s="239">
        <v>21</v>
      </c>
      <c r="AX266" s="239">
        <v>2</v>
      </c>
      <c r="AY266" s="239">
        <v>2</v>
      </c>
      <c r="AZ266" s="239">
        <v>3</v>
      </c>
      <c r="BA266" s="239">
        <v>21</v>
      </c>
      <c r="BB266" s="239">
        <v>20</v>
      </c>
      <c r="BC266" s="239" t="s">
        <v>384</v>
      </c>
      <c r="BD266" s="239">
        <v>5</v>
      </c>
      <c r="BE266" s="239">
        <v>21</v>
      </c>
      <c r="BI266" s="239">
        <v>7</v>
      </c>
      <c r="BJ266" s="239">
        <v>98</v>
      </c>
      <c r="BK266" s="239">
        <v>55</v>
      </c>
      <c r="BL266" s="239">
        <v>11</v>
      </c>
      <c r="BM266" s="239">
        <v>21</v>
      </c>
      <c r="CT266" s="239">
        <v>428710</v>
      </c>
      <c r="CU266" s="239">
        <v>4960778</v>
      </c>
      <c r="CV266" s="239">
        <v>44.796843500000001</v>
      </c>
      <c r="CW266" s="239">
        <v>-93.901342200000002</v>
      </c>
      <c r="CX266" s="239" t="s">
        <v>379</v>
      </c>
      <c r="CY266" s="239" t="s">
        <v>4732</v>
      </c>
    </row>
    <row r="267" spans="1:103" x14ac:dyDescent="0.25">
      <c r="A267" s="239">
        <v>775227</v>
      </c>
      <c r="B267" s="239">
        <v>3</v>
      </c>
      <c r="C267" s="239">
        <v>25</v>
      </c>
      <c r="D267" s="239">
        <v>26.805</v>
      </c>
      <c r="E267" s="239">
        <v>10</v>
      </c>
      <c r="G267" s="239" t="s">
        <v>1728</v>
      </c>
      <c r="H267" s="239" t="s">
        <v>374</v>
      </c>
      <c r="I267" s="239">
        <v>25</v>
      </c>
      <c r="K267" s="239">
        <v>19038533</v>
      </c>
      <c r="M267" s="239">
        <v>12</v>
      </c>
      <c r="N267" s="239">
        <v>29</v>
      </c>
      <c r="O267" s="239">
        <v>2019</v>
      </c>
      <c r="P267" s="239" t="s">
        <v>389</v>
      </c>
      <c r="Q267" s="239">
        <v>17</v>
      </c>
      <c r="S267" s="239">
        <v>5</v>
      </c>
      <c r="T267" s="239">
        <v>0</v>
      </c>
      <c r="U267" s="239">
        <v>1</v>
      </c>
      <c r="W267" s="239">
        <v>16</v>
      </c>
      <c r="X267" s="239">
        <v>2</v>
      </c>
      <c r="Y267" s="239">
        <v>6</v>
      </c>
      <c r="Z267" s="239">
        <v>2</v>
      </c>
      <c r="AB267" s="239">
        <v>2</v>
      </c>
      <c r="AC267" s="239">
        <v>98</v>
      </c>
      <c r="AD267" s="239" t="s">
        <v>1062</v>
      </c>
      <c r="AF267" s="239" t="s">
        <v>4293</v>
      </c>
      <c r="AG267" s="239">
        <v>4</v>
      </c>
      <c r="AH267" s="239">
        <v>2</v>
      </c>
      <c r="AI267" s="239">
        <v>4</v>
      </c>
      <c r="AJ267" s="239">
        <v>4</v>
      </c>
      <c r="AK267" s="239">
        <v>21</v>
      </c>
      <c r="AL267" s="239">
        <v>58</v>
      </c>
      <c r="AM267" s="239" t="s">
        <v>374</v>
      </c>
      <c r="AN267" s="239">
        <v>5</v>
      </c>
      <c r="AO267" s="239">
        <v>1</v>
      </c>
      <c r="AS267" s="239">
        <v>12</v>
      </c>
      <c r="AT267" s="239">
        <v>9</v>
      </c>
      <c r="AU267" s="239">
        <v>55</v>
      </c>
      <c r="AV267" s="239">
        <v>11</v>
      </c>
      <c r="AW267" s="239">
        <v>21</v>
      </c>
      <c r="CT267" s="239">
        <v>428773.86067136598</v>
      </c>
      <c r="CU267" s="239">
        <v>4960827.1754444297</v>
      </c>
      <c r="CV267" s="239">
        <v>44.797294260000001</v>
      </c>
      <c r="CW267" s="239">
        <v>-93.900539640000005</v>
      </c>
      <c r="CX267" s="239" t="s">
        <v>379</v>
      </c>
      <c r="CY267" s="239" t="s">
        <v>4733</v>
      </c>
    </row>
    <row r="268" spans="1:103" x14ac:dyDescent="0.25">
      <c r="A268" s="239">
        <v>10847054</v>
      </c>
      <c r="B268" s="239">
        <v>3</v>
      </c>
      <c r="C268" s="239">
        <v>25</v>
      </c>
      <c r="D268" s="239">
        <v>26.856000000000002</v>
      </c>
      <c r="E268" s="239">
        <v>10</v>
      </c>
      <c r="G268" s="239" t="s">
        <v>1155</v>
      </c>
      <c r="H268" s="239" t="s">
        <v>374</v>
      </c>
      <c r="I268" s="239">
        <v>25</v>
      </c>
      <c r="K268" s="239">
        <v>13000129</v>
      </c>
      <c r="L268" s="239">
        <v>130030004</v>
      </c>
      <c r="M268" s="239">
        <v>1</v>
      </c>
      <c r="N268" s="239">
        <v>3</v>
      </c>
      <c r="O268" s="239">
        <v>2013</v>
      </c>
      <c r="P268" s="239" t="s">
        <v>416</v>
      </c>
      <c r="Q268" s="239">
        <v>0</v>
      </c>
      <c r="S268" s="239">
        <v>5</v>
      </c>
      <c r="T268" s="239">
        <v>0</v>
      </c>
      <c r="U268" s="239">
        <v>1</v>
      </c>
      <c r="V268" s="239">
        <v>8</v>
      </c>
      <c r="W268" s="239">
        <v>27</v>
      </c>
      <c r="X268" s="239">
        <v>2</v>
      </c>
      <c r="Y268" s="239">
        <v>6</v>
      </c>
      <c r="Z268" s="239">
        <v>4</v>
      </c>
      <c r="AB268" s="239">
        <v>2</v>
      </c>
      <c r="AC268" s="239">
        <v>98</v>
      </c>
      <c r="AD268" s="239" t="s">
        <v>4734</v>
      </c>
      <c r="AE268" s="239" t="s">
        <v>1048</v>
      </c>
      <c r="AF268" s="239" t="s">
        <v>4293</v>
      </c>
      <c r="AG268" s="239">
        <v>3</v>
      </c>
      <c r="AH268" s="239">
        <v>2</v>
      </c>
      <c r="AI268" s="239">
        <v>2</v>
      </c>
      <c r="AJ268" s="239">
        <v>2</v>
      </c>
      <c r="AK268" s="239">
        <v>28</v>
      </c>
      <c r="AL268" s="239">
        <v>22</v>
      </c>
      <c r="AM268" s="239" t="s">
        <v>374</v>
      </c>
      <c r="AN268" s="239">
        <v>5</v>
      </c>
      <c r="AO268" s="239">
        <v>72</v>
      </c>
      <c r="AS268" s="239">
        <v>1</v>
      </c>
      <c r="AT268" s="239">
        <v>98</v>
      </c>
      <c r="AU268" s="239">
        <v>55</v>
      </c>
      <c r="AV268" s="239">
        <v>10</v>
      </c>
      <c r="AW268" s="239">
        <v>21</v>
      </c>
      <c r="CT268" s="239">
        <v>428841</v>
      </c>
      <c r="CU268" s="239">
        <v>4960876</v>
      </c>
      <c r="CV268" s="239">
        <v>44.7977414</v>
      </c>
      <c r="CW268" s="239">
        <v>-93.899697700000004</v>
      </c>
      <c r="CX268" s="239" t="s">
        <v>379</v>
      </c>
      <c r="CY268" s="239" t="s">
        <v>4735</v>
      </c>
    </row>
    <row r="269" spans="1:103" x14ac:dyDescent="0.25">
      <c r="A269" s="239">
        <v>688546</v>
      </c>
      <c r="B269" s="239">
        <v>3</v>
      </c>
      <c r="C269" s="239">
        <v>25</v>
      </c>
      <c r="D269" s="239">
        <v>26.954999999999998</v>
      </c>
      <c r="E269" s="239">
        <v>10</v>
      </c>
      <c r="G269" s="239" t="s">
        <v>1728</v>
      </c>
      <c r="H269" s="239" t="s">
        <v>374</v>
      </c>
      <c r="I269" s="239">
        <v>25</v>
      </c>
      <c r="K269" s="239">
        <v>19004485</v>
      </c>
      <c r="M269" s="239">
        <v>2</v>
      </c>
      <c r="N269" s="239">
        <v>14</v>
      </c>
      <c r="O269" s="239">
        <v>2019</v>
      </c>
      <c r="P269" s="239" t="s">
        <v>416</v>
      </c>
      <c r="Q269" s="239">
        <v>6</v>
      </c>
      <c r="S269" s="239">
        <v>5</v>
      </c>
      <c r="T269" s="239">
        <v>0</v>
      </c>
      <c r="U269" s="239">
        <v>1</v>
      </c>
      <c r="W269" s="239">
        <v>16</v>
      </c>
      <c r="X269" s="239">
        <v>2</v>
      </c>
      <c r="Y269" s="239">
        <v>6</v>
      </c>
      <c r="Z269" s="239">
        <v>1</v>
      </c>
      <c r="AB269" s="239">
        <v>1</v>
      </c>
      <c r="AC269" s="239">
        <v>98</v>
      </c>
      <c r="AD269" s="239" t="s">
        <v>1062</v>
      </c>
      <c r="AF269" s="239" t="s">
        <v>4293</v>
      </c>
      <c r="AG269" s="239">
        <v>4</v>
      </c>
      <c r="AH269" s="239">
        <v>2</v>
      </c>
      <c r="AI269" s="239">
        <v>4</v>
      </c>
      <c r="AJ269" s="239">
        <v>3</v>
      </c>
      <c r="AK269" s="239">
        <v>21</v>
      </c>
      <c r="AL269" s="239">
        <v>65</v>
      </c>
      <c r="AM269" s="239" t="s">
        <v>384</v>
      </c>
      <c r="AN269" s="239">
        <v>5</v>
      </c>
      <c r="AO269" s="239">
        <v>1</v>
      </c>
      <c r="AS269" s="239">
        <v>12</v>
      </c>
      <c r="AT269" s="239">
        <v>9</v>
      </c>
      <c r="AU269" s="239">
        <v>55</v>
      </c>
      <c r="AV269" s="239">
        <v>11</v>
      </c>
      <c r="AW269" s="239">
        <v>21</v>
      </c>
      <c r="CT269" s="239">
        <v>428972.15022988297</v>
      </c>
      <c r="CU269" s="239">
        <v>4960966.2335121799</v>
      </c>
      <c r="CV269" s="239">
        <v>44.798565680000003</v>
      </c>
      <c r="CW269" s="239">
        <v>-93.898052320000005</v>
      </c>
      <c r="CX269" s="239" t="s">
        <v>379</v>
      </c>
      <c r="CY269" s="239" t="s">
        <v>4736</v>
      </c>
    </row>
    <row r="270" spans="1:103" x14ac:dyDescent="0.25">
      <c r="A270" s="239">
        <v>786084</v>
      </c>
      <c r="B270" s="239">
        <v>3</v>
      </c>
      <c r="C270" s="239">
        <v>25</v>
      </c>
      <c r="D270" s="239">
        <v>27.081</v>
      </c>
      <c r="E270" s="239">
        <v>10</v>
      </c>
      <c r="G270" s="239" t="s">
        <v>1728</v>
      </c>
      <c r="H270" s="239" t="s">
        <v>374</v>
      </c>
      <c r="I270" s="239">
        <v>25</v>
      </c>
      <c r="K270" s="239">
        <v>20003716</v>
      </c>
      <c r="L270" s="239">
        <v>200380085</v>
      </c>
      <c r="M270" s="239">
        <v>2</v>
      </c>
      <c r="N270" s="239">
        <v>7</v>
      </c>
      <c r="O270" s="239">
        <v>2020</v>
      </c>
      <c r="P270" s="239" t="s">
        <v>383</v>
      </c>
      <c r="Q270" s="239">
        <v>8</v>
      </c>
      <c r="S270" s="239">
        <v>5</v>
      </c>
      <c r="T270" s="239">
        <v>0</v>
      </c>
      <c r="U270" s="239">
        <v>1</v>
      </c>
      <c r="W270" s="239">
        <v>16</v>
      </c>
      <c r="X270" s="239">
        <v>2</v>
      </c>
      <c r="Y270" s="239">
        <v>1</v>
      </c>
      <c r="Z270" s="239">
        <v>1</v>
      </c>
      <c r="AB270" s="239">
        <v>2</v>
      </c>
      <c r="AC270" s="239">
        <v>98</v>
      </c>
      <c r="AD270" s="239" t="s">
        <v>1062</v>
      </c>
      <c r="AF270" s="239" t="s">
        <v>4293</v>
      </c>
      <c r="AG270" s="239">
        <v>4</v>
      </c>
      <c r="AH270" s="239">
        <v>2</v>
      </c>
      <c r="AI270" s="239">
        <v>2</v>
      </c>
      <c r="AJ270" s="239">
        <v>4</v>
      </c>
      <c r="AK270" s="239">
        <v>21</v>
      </c>
      <c r="AL270" s="239">
        <v>73</v>
      </c>
      <c r="AM270" s="239" t="s">
        <v>374</v>
      </c>
      <c r="AN270" s="239">
        <v>99</v>
      </c>
      <c r="AO270" s="239">
        <v>1</v>
      </c>
      <c r="AS270" s="239">
        <v>12</v>
      </c>
      <c r="AT270" s="239">
        <v>9</v>
      </c>
      <c r="AU270" s="239">
        <v>55</v>
      </c>
      <c r="AV270" s="239">
        <v>11</v>
      </c>
      <c r="AW270" s="239">
        <v>21</v>
      </c>
      <c r="CT270" s="239">
        <v>429133.21002107701</v>
      </c>
      <c r="CU270" s="239">
        <v>4961088.4592164997</v>
      </c>
      <c r="CV270" s="239">
        <v>44.799681839999998</v>
      </c>
      <c r="CW270" s="239">
        <v>-93.896033209999999</v>
      </c>
      <c r="CX270" s="239" t="s">
        <v>379</v>
      </c>
      <c r="CY270" s="239" t="s">
        <v>4737</v>
      </c>
    </row>
    <row r="271" spans="1:103" x14ac:dyDescent="0.25">
      <c r="A271" s="239">
        <v>737169</v>
      </c>
      <c r="B271" s="239">
        <v>3</v>
      </c>
      <c r="C271" s="239">
        <v>25</v>
      </c>
      <c r="D271" s="239">
        <v>27.178000000000001</v>
      </c>
      <c r="E271" s="239">
        <v>10</v>
      </c>
      <c r="G271" s="239" t="s">
        <v>1728</v>
      </c>
      <c r="H271" s="239" t="s">
        <v>374</v>
      </c>
      <c r="I271" s="239">
        <v>25</v>
      </c>
      <c r="K271" s="239">
        <v>19022357</v>
      </c>
      <c r="M271" s="239">
        <v>7</v>
      </c>
      <c r="N271" s="239">
        <v>30</v>
      </c>
      <c r="O271" s="239">
        <v>2019</v>
      </c>
      <c r="P271" s="239" t="s">
        <v>391</v>
      </c>
      <c r="Q271" s="239">
        <v>21</v>
      </c>
      <c r="S271" s="239">
        <v>5</v>
      </c>
      <c r="T271" s="239">
        <v>0</v>
      </c>
      <c r="U271" s="239">
        <v>1</v>
      </c>
      <c r="W271" s="239">
        <v>16</v>
      </c>
      <c r="X271" s="239">
        <v>2</v>
      </c>
      <c r="Y271" s="239">
        <v>6</v>
      </c>
      <c r="Z271" s="239">
        <v>1</v>
      </c>
      <c r="AB271" s="239">
        <v>1</v>
      </c>
      <c r="AC271" s="239">
        <v>98</v>
      </c>
      <c r="AD271" s="239" t="s">
        <v>1062</v>
      </c>
      <c r="AF271" s="239" t="s">
        <v>4293</v>
      </c>
      <c r="AG271" s="239">
        <v>4</v>
      </c>
      <c r="AH271" s="239">
        <v>2</v>
      </c>
      <c r="AI271" s="239">
        <v>48</v>
      </c>
      <c r="AJ271" s="239">
        <v>4</v>
      </c>
      <c r="AK271" s="239">
        <v>21</v>
      </c>
      <c r="AL271" s="239">
        <v>58</v>
      </c>
      <c r="AM271" s="239" t="s">
        <v>384</v>
      </c>
      <c r="AN271" s="239">
        <v>5</v>
      </c>
      <c r="AO271" s="239">
        <v>1</v>
      </c>
      <c r="AS271" s="239">
        <v>12</v>
      </c>
      <c r="AT271" s="239">
        <v>9</v>
      </c>
      <c r="AV271" s="239">
        <v>11</v>
      </c>
      <c r="AW271" s="239">
        <v>21</v>
      </c>
      <c r="CT271" s="239">
        <v>429254.18878309801</v>
      </c>
      <c r="CU271" s="239">
        <v>4961191.47841</v>
      </c>
      <c r="CV271" s="239">
        <v>44.800621120000002</v>
      </c>
      <c r="CW271" s="239">
        <v>-93.894518079999997</v>
      </c>
      <c r="CX271" s="239" t="s">
        <v>379</v>
      </c>
      <c r="CY271" s="239" t="s">
        <v>4738</v>
      </c>
    </row>
    <row r="272" spans="1:103" x14ac:dyDescent="0.25">
      <c r="A272" s="239">
        <v>658240</v>
      </c>
      <c r="B272" s="239">
        <v>3</v>
      </c>
      <c r="C272" s="239">
        <v>25</v>
      </c>
      <c r="D272" s="239">
        <v>27.218</v>
      </c>
      <c r="E272" s="239">
        <v>10</v>
      </c>
      <c r="G272" s="239" t="s">
        <v>1728</v>
      </c>
      <c r="H272" s="239" t="s">
        <v>374</v>
      </c>
      <c r="I272" s="239">
        <v>25</v>
      </c>
      <c r="K272" s="239">
        <v>18034978</v>
      </c>
      <c r="M272" s="239">
        <v>11</v>
      </c>
      <c r="N272" s="239">
        <v>8</v>
      </c>
      <c r="O272" s="239">
        <v>2018</v>
      </c>
      <c r="P272" s="239" t="s">
        <v>416</v>
      </c>
      <c r="Q272" s="239">
        <v>17</v>
      </c>
      <c r="R272" s="239" t="s">
        <v>376</v>
      </c>
      <c r="S272" s="239">
        <v>5</v>
      </c>
      <c r="T272" s="239">
        <v>0</v>
      </c>
      <c r="U272" s="239">
        <v>1</v>
      </c>
      <c r="W272" s="239">
        <v>89</v>
      </c>
      <c r="X272" s="239">
        <v>2</v>
      </c>
      <c r="Y272" s="239">
        <v>6</v>
      </c>
      <c r="Z272" s="239">
        <v>4</v>
      </c>
      <c r="AB272" s="239">
        <v>3</v>
      </c>
      <c r="AC272" s="239">
        <v>98</v>
      </c>
      <c r="AD272" s="239" t="s">
        <v>1062</v>
      </c>
      <c r="AF272" s="239" t="s">
        <v>4293</v>
      </c>
      <c r="AG272" s="239">
        <v>4</v>
      </c>
      <c r="AH272" s="239">
        <v>2</v>
      </c>
      <c r="AI272" s="239">
        <v>2</v>
      </c>
      <c r="AJ272" s="239">
        <v>4</v>
      </c>
      <c r="AK272" s="239">
        <v>21</v>
      </c>
      <c r="AL272" s="239">
        <v>44</v>
      </c>
      <c r="AM272" s="239" t="s">
        <v>384</v>
      </c>
      <c r="AN272" s="239">
        <v>5</v>
      </c>
      <c r="AO272" s="239">
        <v>1</v>
      </c>
      <c r="AS272" s="239">
        <v>12</v>
      </c>
      <c r="AT272" s="239">
        <v>9</v>
      </c>
      <c r="AU272" s="239">
        <v>55</v>
      </c>
      <c r="AV272" s="239">
        <v>12</v>
      </c>
      <c r="AW272" s="239">
        <v>21</v>
      </c>
      <c r="CT272" s="239">
        <v>429315.27479139098</v>
      </c>
      <c r="CU272" s="239">
        <v>4961212.74177841</v>
      </c>
      <c r="CV272" s="239">
        <v>44.800818560000003</v>
      </c>
      <c r="CW272" s="239">
        <v>-93.89374875</v>
      </c>
      <c r="CX272" s="239" t="s">
        <v>379</v>
      </c>
      <c r="CY272" s="239" t="s">
        <v>4739</v>
      </c>
    </row>
    <row r="273" spans="1:103" x14ac:dyDescent="0.25">
      <c r="A273" s="239">
        <v>566290</v>
      </c>
      <c r="B273" s="239">
        <v>3</v>
      </c>
      <c r="C273" s="239">
        <v>25</v>
      </c>
      <c r="D273" s="239">
        <v>27.225000000000001</v>
      </c>
      <c r="E273" s="239">
        <v>10</v>
      </c>
      <c r="G273" s="239" t="s">
        <v>1728</v>
      </c>
      <c r="H273" s="239" t="s">
        <v>374</v>
      </c>
      <c r="I273" s="239">
        <v>25</v>
      </c>
      <c r="K273" s="239">
        <v>18004811</v>
      </c>
      <c r="M273" s="239">
        <v>2</v>
      </c>
      <c r="N273" s="239">
        <v>15</v>
      </c>
      <c r="O273" s="239">
        <v>2018</v>
      </c>
      <c r="P273" s="239" t="s">
        <v>416</v>
      </c>
      <c r="Q273" s="239">
        <v>19</v>
      </c>
      <c r="R273" s="239" t="s">
        <v>376</v>
      </c>
      <c r="S273" s="239">
        <v>5</v>
      </c>
      <c r="T273" s="239">
        <v>0</v>
      </c>
      <c r="U273" s="239">
        <v>1</v>
      </c>
      <c r="W273" s="239">
        <v>16</v>
      </c>
      <c r="X273" s="239">
        <v>2</v>
      </c>
      <c r="Y273" s="239">
        <v>6</v>
      </c>
      <c r="Z273" s="239">
        <v>1</v>
      </c>
      <c r="AB273" s="239">
        <v>1</v>
      </c>
      <c r="AC273" s="239">
        <v>98</v>
      </c>
      <c r="AD273" s="239" t="s">
        <v>1062</v>
      </c>
      <c r="AF273" s="239" t="s">
        <v>4293</v>
      </c>
      <c r="AG273" s="239">
        <v>4</v>
      </c>
      <c r="AH273" s="239">
        <v>2</v>
      </c>
      <c r="AI273" s="239">
        <v>4</v>
      </c>
      <c r="AJ273" s="239">
        <v>4</v>
      </c>
      <c r="AK273" s="239">
        <v>21</v>
      </c>
      <c r="AL273" s="239">
        <v>47</v>
      </c>
      <c r="AM273" s="239" t="s">
        <v>384</v>
      </c>
      <c r="AN273" s="239">
        <v>5</v>
      </c>
      <c r="AO273" s="239">
        <v>1</v>
      </c>
      <c r="AS273" s="239">
        <v>12</v>
      </c>
      <c r="AT273" s="239">
        <v>9</v>
      </c>
      <c r="AU273" s="239">
        <v>55</v>
      </c>
      <c r="AV273" s="239">
        <v>11</v>
      </c>
      <c r="AW273" s="239">
        <v>21</v>
      </c>
      <c r="CT273" s="239">
        <v>429328.809276535</v>
      </c>
      <c r="CU273" s="239">
        <v>4961210.7301562196</v>
      </c>
      <c r="CV273" s="239">
        <v>44.800801800000002</v>
      </c>
      <c r="CW273" s="239">
        <v>-93.893577359999995</v>
      </c>
      <c r="CX273" s="239" t="s">
        <v>379</v>
      </c>
      <c r="CY273" s="239" t="s">
        <v>4740</v>
      </c>
    </row>
    <row r="274" spans="1:103" hidden="1" x14ac:dyDescent="0.25">
      <c r="A274" s="239">
        <v>10853625</v>
      </c>
      <c r="B274" s="239">
        <v>3</v>
      </c>
      <c r="C274" s="239">
        <v>25</v>
      </c>
      <c r="D274" s="239">
        <v>27.247</v>
      </c>
      <c r="E274" s="239">
        <v>10</v>
      </c>
      <c r="G274" s="239" t="s">
        <v>1155</v>
      </c>
      <c r="H274" s="239" t="s">
        <v>374</v>
      </c>
      <c r="I274" s="239">
        <v>25</v>
      </c>
      <c r="K274" s="239">
        <v>13025618</v>
      </c>
      <c r="L274" s="239">
        <v>132340230</v>
      </c>
      <c r="M274" s="239">
        <v>8</v>
      </c>
      <c r="N274" s="239">
        <v>22</v>
      </c>
      <c r="O274" s="239">
        <v>2013</v>
      </c>
      <c r="P274" s="239" t="s">
        <v>416</v>
      </c>
      <c r="Q274" s="239">
        <v>18</v>
      </c>
      <c r="S274" s="239">
        <v>4</v>
      </c>
      <c r="T274" s="239">
        <v>0</v>
      </c>
      <c r="U274" s="239">
        <v>1</v>
      </c>
      <c r="V274" s="239">
        <v>7</v>
      </c>
      <c r="W274" s="239">
        <v>69</v>
      </c>
      <c r="X274" s="239">
        <v>2</v>
      </c>
      <c r="Y274" s="239">
        <v>1</v>
      </c>
      <c r="Z274" s="239">
        <v>1</v>
      </c>
      <c r="AB274" s="239">
        <v>1</v>
      </c>
      <c r="AC274" s="239">
        <v>98</v>
      </c>
      <c r="AD274" s="239" t="s">
        <v>4543</v>
      </c>
      <c r="AE274" s="239" t="s">
        <v>1072</v>
      </c>
      <c r="AF274" s="239" t="s">
        <v>4293</v>
      </c>
      <c r="AG274" s="239">
        <v>3</v>
      </c>
      <c r="AH274" s="239">
        <v>2</v>
      </c>
      <c r="AI274" s="239">
        <v>2</v>
      </c>
      <c r="AJ274" s="239">
        <v>4</v>
      </c>
      <c r="AK274" s="239">
        <v>21</v>
      </c>
      <c r="AL274" s="239">
        <v>46</v>
      </c>
      <c r="AM274" s="239" t="s">
        <v>384</v>
      </c>
      <c r="AN274" s="239">
        <v>7</v>
      </c>
      <c r="AO274" s="239">
        <v>21</v>
      </c>
      <c r="AS274" s="239">
        <v>7</v>
      </c>
      <c r="AT274" s="239">
        <v>98</v>
      </c>
      <c r="AU274" s="239">
        <v>55</v>
      </c>
      <c r="AV274" s="239">
        <v>11</v>
      </c>
      <c r="AW274" s="239">
        <v>21</v>
      </c>
      <c r="CT274" s="239">
        <v>429360</v>
      </c>
      <c r="CU274" s="239">
        <v>4961228</v>
      </c>
      <c r="CV274" s="239">
        <v>44.800962300000002</v>
      </c>
      <c r="CW274" s="239">
        <v>-93.893190399999995</v>
      </c>
      <c r="CX274" s="239" t="s">
        <v>379</v>
      </c>
      <c r="CY274" s="239" t="s">
        <v>4741</v>
      </c>
    </row>
    <row r="275" spans="1:103" x14ac:dyDescent="0.25">
      <c r="A275" s="239">
        <v>680017</v>
      </c>
      <c r="B275" s="239">
        <v>3</v>
      </c>
      <c r="C275" s="239">
        <v>25</v>
      </c>
      <c r="D275" s="239">
        <v>27.263999999999999</v>
      </c>
      <c r="E275" s="239">
        <v>10</v>
      </c>
      <c r="G275" s="239" t="s">
        <v>1728</v>
      </c>
      <c r="H275" s="239" t="s">
        <v>374</v>
      </c>
      <c r="I275" s="239">
        <v>25</v>
      </c>
      <c r="K275" s="239">
        <v>19002674</v>
      </c>
      <c r="M275" s="239">
        <v>1</v>
      </c>
      <c r="N275" s="239">
        <v>28</v>
      </c>
      <c r="O275" s="239">
        <v>2019</v>
      </c>
      <c r="P275" s="239" t="s">
        <v>381</v>
      </c>
      <c r="Q275" s="239">
        <v>6</v>
      </c>
      <c r="S275" s="239">
        <v>5</v>
      </c>
      <c r="T275" s="239">
        <v>0</v>
      </c>
      <c r="U275" s="239">
        <v>1</v>
      </c>
      <c r="W275" s="239">
        <v>48</v>
      </c>
      <c r="X275" s="239">
        <v>2</v>
      </c>
      <c r="Y275" s="239">
        <v>6</v>
      </c>
      <c r="Z275" s="239">
        <v>4</v>
      </c>
      <c r="AB275" s="239">
        <v>3</v>
      </c>
      <c r="AC275" s="239">
        <v>98</v>
      </c>
      <c r="AD275" s="239" t="s">
        <v>1062</v>
      </c>
      <c r="AF275" s="239" t="s">
        <v>4293</v>
      </c>
      <c r="AG275" s="239">
        <v>3</v>
      </c>
      <c r="AH275" s="239">
        <v>2</v>
      </c>
      <c r="AI275" s="239">
        <v>2</v>
      </c>
      <c r="AJ275" s="239">
        <v>4</v>
      </c>
      <c r="AK275" s="239">
        <v>21</v>
      </c>
      <c r="AL275" s="239">
        <v>17</v>
      </c>
      <c r="AM275" s="239" t="s">
        <v>384</v>
      </c>
      <c r="AN275" s="239">
        <v>5</v>
      </c>
      <c r="AO275" s="239">
        <v>75</v>
      </c>
      <c r="AS275" s="239">
        <v>12</v>
      </c>
      <c r="AT275" s="239">
        <v>9</v>
      </c>
      <c r="AU275" s="239">
        <v>55</v>
      </c>
      <c r="AV275" s="239">
        <v>12</v>
      </c>
      <c r="AW275" s="239">
        <v>21</v>
      </c>
      <c r="CT275" s="239">
        <v>429383.46189056803</v>
      </c>
      <c r="CU275" s="239">
        <v>4961241.8737001801</v>
      </c>
      <c r="CV275" s="239">
        <v>44.801087529999997</v>
      </c>
      <c r="CW275" s="239">
        <v>-93.892890730000005</v>
      </c>
      <c r="CX275" s="239" t="s">
        <v>379</v>
      </c>
      <c r="CY275" s="239" t="s">
        <v>4742</v>
      </c>
    </row>
    <row r="276" spans="1:103" x14ac:dyDescent="0.25">
      <c r="A276" s="239">
        <v>698743</v>
      </c>
      <c r="B276" s="239">
        <v>3</v>
      </c>
      <c r="C276" s="239">
        <v>25</v>
      </c>
      <c r="D276" s="239">
        <v>27.318999999999999</v>
      </c>
      <c r="E276" s="239">
        <v>10</v>
      </c>
      <c r="G276" s="239" t="s">
        <v>1728</v>
      </c>
      <c r="H276" s="239" t="s">
        <v>374</v>
      </c>
      <c r="I276" s="239">
        <v>25</v>
      </c>
      <c r="K276" s="239">
        <v>19007719</v>
      </c>
      <c r="M276" s="239">
        <v>3</v>
      </c>
      <c r="N276" s="239">
        <v>19</v>
      </c>
      <c r="O276" s="239">
        <v>2019</v>
      </c>
      <c r="P276" s="239" t="s">
        <v>391</v>
      </c>
      <c r="Q276" s="239">
        <v>6</v>
      </c>
      <c r="S276" s="239">
        <v>5</v>
      </c>
      <c r="T276" s="239">
        <v>0</v>
      </c>
      <c r="U276" s="239">
        <v>1</v>
      </c>
      <c r="W276" s="239">
        <v>16</v>
      </c>
      <c r="X276" s="239">
        <v>2</v>
      </c>
      <c r="Y276" s="239">
        <v>2</v>
      </c>
      <c r="Z276" s="239">
        <v>1</v>
      </c>
      <c r="AB276" s="239">
        <v>1</v>
      </c>
      <c r="AC276" s="239">
        <v>98</v>
      </c>
      <c r="AD276" s="239" t="s">
        <v>1062</v>
      </c>
      <c r="AF276" s="239" t="s">
        <v>4293</v>
      </c>
      <c r="AG276" s="239">
        <v>4</v>
      </c>
      <c r="AH276" s="239">
        <v>2</v>
      </c>
      <c r="AI276" s="239">
        <v>4</v>
      </c>
      <c r="AJ276" s="239">
        <v>3</v>
      </c>
      <c r="AK276" s="239">
        <v>21</v>
      </c>
      <c r="AL276" s="239">
        <v>24</v>
      </c>
      <c r="AM276" s="239" t="s">
        <v>384</v>
      </c>
      <c r="AN276" s="239">
        <v>5</v>
      </c>
      <c r="AO276" s="239">
        <v>1</v>
      </c>
      <c r="AS276" s="239">
        <v>12</v>
      </c>
      <c r="AT276" s="239">
        <v>9</v>
      </c>
      <c r="AU276" s="239">
        <v>55</v>
      </c>
      <c r="AV276" s="239">
        <v>11</v>
      </c>
      <c r="AW276" s="239">
        <v>21</v>
      </c>
      <c r="CT276" s="239">
        <v>429468.39331043197</v>
      </c>
      <c r="CU276" s="239">
        <v>4961271.7769654104</v>
      </c>
      <c r="CV276" s="239">
        <v>44.801365079999997</v>
      </c>
      <c r="CW276" s="239">
        <v>-93.891821120000003</v>
      </c>
      <c r="CX276" s="239" t="s">
        <v>379</v>
      </c>
      <c r="CY276" s="239" t="s">
        <v>4743</v>
      </c>
    </row>
    <row r="277" spans="1:103" x14ac:dyDescent="0.25">
      <c r="A277" s="239">
        <v>10702785</v>
      </c>
      <c r="B277" s="239">
        <v>3</v>
      </c>
      <c r="C277" s="239">
        <v>25</v>
      </c>
      <c r="D277" s="239">
        <v>27.344000000000001</v>
      </c>
      <c r="E277" s="239">
        <v>10</v>
      </c>
      <c r="G277" s="239" t="s">
        <v>1728</v>
      </c>
      <c r="H277" s="239" t="s">
        <v>374</v>
      </c>
      <c r="I277" s="239">
        <v>25</v>
      </c>
      <c r="K277" s="239">
        <v>11508070</v>
      </c>
      <c r="L277" s="239">
        <v>112270029</v>
      </c>
      <c r="M277" s="239">
        <v>8</v>
      </c>
      <c r="N277" s="239">
        <v>12</v>
      </c>
      <c r="O277" s="239">
        <v>2011</v>
      </c>
      <c r="P277" s="239" t="s">
        <v>383</v>
      </c>
      <c r="Q277" s="239">
        <v>12</v>
      </c>
      <c r="R277" s="239" t="s">
        <v>207</v>
      </c>
      <c r="S277" s="239">
        <v>5</v>
      </c>
      <c r="T277" s="239">
        <v>0</v>
      </c>
      <c r="U277" s="239">
        <v>2</v>
      </c>
      <c r="V277" s="239">
        <v>1</v>
      </c>
      <c r="W277" s="239">
        <v>10</v>
      </c>
      <c r="X277" s="239">
        <v>4</v>
      </c>
      <c r="Y277" s="239">
        <v>1</v>
      </c>
      <c r="Z277" s="239">
        <v>1</v>
      </c>
      <c r="AA277" s="239">
        <v>2</v>
      </c>
      <c r="AB277" s="239">
        <v>1</v>
      </c>
      <c r="AC277" s="239">
        <v>98</v>
      </c>
      <c r="AD277" s="239" t="s">
        <v>1866</v>
      </c>
      <c r="AE277" s="239" t="s">
        <v>4744</v>
      </c>
      <c r="AF277" s="239" t="s">
        <v>4293</v>
      </c>
      <c r="AG277" s="239">
        <v>7</v>
      </c>
      <c r="AH277" s="239">
        <v>2</v>
      </c>
      <c r="AI277" s="239">
        <v>1</v>
      </c>
      <c r="AJ277" s="239">
        <v>2</v>
      </c>
      <c r="AK277" s="239">
        <v>8</v>
      </c>
      <c r="AL277" s="239">
        <v>35</v>
      </c>
      <c r="AM277" s="239" t="s">
        <v>384</v>
      </c>
      <c r="AN277" s="239">
        <v>5</v>
      </c>
      <c r="AO277" s="239">
        <v>1</v>
      </c>
      <c r="AS277" s="239">
        <v>7</v>
      </c>
      <c r="AT277" s="239">
        <v>2</v>
      </c>
      <c r="AU277" s="239">
        <v>55</v>
      </c>
      <c r="AV277" s="239">
        <v>10</v>
      </c>
      <c r="AW277" s="239">
        <v>21</v>
      </c>
      <c r="AX277" s="239">
        <v>2</v>
      </c>
      <c r="AY277" s="239">
        <v>3</v>
      </c>
      <c r="AZ277" s="239">
        <v>2</v>
      </c>
      <c r="BA277" s="239">
        <v>21</v>
      </c>
      <c r="BB277" s="239">
        <v>60</v>
      </c>
      <c r="BC277" s="239" t="s">
        <v>374</v>
      </c>
      <c r="BD277" s="239">
        <v>5</v>
      </c>
      <c r="BE277" s="239">
        <v>15</v>
      </c>
      <c r="BF277" s="239">
        <v>5</v>
      </c>
      <c r="BI277" s="239">
        <v>7</v>
      </c>
      <c r="BJ277" s="239">
        <v>2</v>
      </c>
      <c r="BK277" s="239">
        <v>55</v>
      </c>
      <c r="BL277" s="239">
        <v>10</v>
      </c>
      <c r="BM277" s="239">
        <v>21</v>
      </c>
      <c r="CT277" s="239">
        <v>429506</v>
      </c>
      <c r="CU277" s="239">
        <v>4961284</v>
      </c>
      <c r="CV277" s="239">
        <v>44.801478799999998</v>
      </c>
      <c r="CW277" s="239">
        <v>-93.891349700000006</v>
      </c>
      <c r="CX277" s="239" t="s">
        <v>379</v>
      </c>
      <c r="CY277" s="239" t="s">
        <v>4745</v>
      </c>
    </row>
    <row r="278" spans="1:103" hidden="1" x14ac:dyDescent="0.25">
      <c r="A278" s="239">
        <v>10780349</v>
      </c>
      <c r="B278" s="239">
        <v>3</v>
      </c>
      <c r="C278" s="239">
        <v>25</v>
      </c>
      <c r="D278" s="239">
        <v>27.344000000000001</v>
      </c>
      <c r="E278" s="239">
        <v>10</v>
      </c>
      <c r="G278" s="239" t="s">
        <v>1728</v>
      </c>
      <c r="H278" s="239" t="s">
        <v>374</v>
      </c>
      <c r="I278" s="239">
        <v>25</v>
      </c>
      <c r="K278" s="239">
        <v>12028842</v>
      </c>
      <c r="L278" s="239">
        <v>122690155</v>
      </c>
      <c r="M278" s="239">
        <v>9</v>
      </c>
      <c r="N278" s="239">
        <v>25</v>
      </c>
      <c r="O278" s="239">
        <v>2012</v>
      </c>
      <c r="P278" s="239" t="s">
        <v>391</v>
      </c>
      <c r="Q278" s="239">
        <v>11</v>
      </c>
      <c r="S278" s="239">
        <v>4</v>
      </c>
      <c r="T278" s="239">
        <v>0</v>
      </c>
      <c r="U278" s="239">
        <v>2</v>
      </c>
      <c r="V278" s="239">
        <v>1</v>
      </c>
      <c r="W278" s="239">
        <v>10</v>
      </c>
      <c r="X278" s="239">
        <v>4</v>
      </c>
      <c r="Y278" s="239">
        <v>1</v>
      </c>
      <c r="Z278" s="239">
        <v>1</v>
      </c>
      <c r="AB278" s="239">
        <v>1</v>
      </c>
      <c r="AC278" s="239">
        <v>98</v>
      </c>
      <c r="AD278" s="239">
        <v>25</v>
      </c>
      <c r="AE278" s="239">
        <v>5</v>
      </c>
      <c r="AF278" s="239" t="s">
        <v>4293</v>
      </c>
      <c r="AG278" s="239">
        <v>7</v>
      </c>
      <c r="AH278" s="239">
        <v>2</v>
      </c>
      <c r="AI278" s="239">
        <v>1</v>
      </c>
      <c r="AJ278" s="239">
        <v>2</v>
      </c>
      <c r="AK278" s="239">
        <v>23</v>
      </c>
      <c r="AL278" s="239">
        <v>24</v>
      </c>
      <c r="AM278" s="239" t="s">
        <v>374</v>
      </c>
      <c r="AN278" s="239">
        <v>5</v>
      </c>
      <c r="AO278" s="239">
        <v>2</v>
      </c>
      <c r="AS278" s="239">
        <v>7</v>
      </c>
      <c r="AT278" s="239">
        <v>2</v>
      </c>
      <c r="AU278" s="239">
        <v>55</v>
      </c>
      <c r="AV278" s="239">
        <v>11</v>
      </c>
      <c r="AW278" s="239">
        <v>21</v>
      </c>
      <c r="AX278" s="239">
        <v>2</v>
      </c>
      <c r="AY278" s="239">
        <v>31</v>
      </c>
      <c r="AZ278" s="239">
        <v>2</v>
      </c>
      <c r="BA278" s="239">
        <v>23</v>
      </c>
      <c r="BB278" s="239">
        <v>63</v>
      </c>
      <c r="BC278" s="239" t="s">
        <v>374</v>
      </c>
      <c r="BD278" s="239">
        <v>5</v>
      </c>
      <c r="BE278" s="239">
        <v>1</v>
      </c>
      <c r="BI278" s="239">
        <v>7</v>
      </c>
      <c r="BJ278" s="239">
        <v>2</v>
      </c>
      <c r="BK278" s="239">
        <v>55</v>
      </c>
      <c r="BL278" s="239">
        <v>11</v>
      </c>
      <c r="BM278" s="239">
        <v>21</v>
      </c>
      <c r="CT278" s="239">
        <v>429506</v>
      </c>
      <c r="CU278" s="239">
        <v>4961284</v>
      </c>
      <c r="CV278" s="239">
        <v>44.801478799999998</v>
      </c>
      <c r="CW278" s="239">
        <v>-93.891349700000006</v>
      </c>
      <c r="CX278" s="239" t="s">
        <v>379</v>
      </c>
      <c r="CY278" s="239" t="s">
        <v>4746</v>
      </c>
    </row>
    <row r="279" spans="1:103" hidden="1" x14ac:dyDescent="0.25">
      <c r="A279" s="239">
        <v>10851007</v>
      </c>
      <c r="B279" s="239">
        <v>3</v>
      </c>
      <c r="C279" s="239">
        <v>25</v>
      </c>
      <c r="D279" s="239">
        <v>27.344000000000001</v>
      </c>
      <c r="E279" s="239">
        <v>10</v>
      </c>
      <c r="G279" s="239" t="s">
        <v>1728</v>
      </c>
      <c r="H279" s="239" t="s">
        <v>374</v>
      </c>
      <c r="I279" s="239">
        <v>25</v>
      </c>
      <c r="K279" s="239">
        <v>13009719</v>
      </c>
      <c r="L279" s="239">
        <v>130960033</v>
      </c>
      <c r="M279" s="239">
        <v>4</v>
      </c>
      <c r="N279" s="239">
        <v>5</v>
      </c>
      <c r="O279" s="239">
        <v>2013</v>
      </c>
      <c r="P279" s="239" t="s">
        <v>383</v>
      </c>
      <c r="Q279" s="239">
        <v>11</v>
      </c>
      <c r="S279" s="239">
        <v>3</v>
      </c>
      <c r="T279" s="239">
        <v>0</v>
      </c>
      <c r="U279" s="239">
        <v>1</v>
      </c>
      <c r="V279" s="239">
        <v>90</v>
      </c>
      <c r="W279" s="239">
        <v>27</v>
      </c>
      <c r="X279" s="239">
        <v>4</v>
      </c>
      <c r="Y279" s="239">
        <v>1</v>
      </c>
      <c r="Z279" s="239">
        <v>2</v>
      </c>
      <c r="AB279" s="239">
        <v>1</v>
      </c>
      <c r="AC279" s="239">
        <v>98</v>
      </c>
      <c r="AD279" s="239" t="s">
        <v>1062</v>
      </c>
      <c r="AE279" s="239" t="s">
        <v>2821</v>
      </c>
      <c r="AF279" s="239" t="s">
        <v>4293</v>
      </c>
      <c r="AG279" s="239">
        <v>3</v>
      </c>
      <c r="AH279" s="239">
        <v>2</v>
      </c>
      <c r="AI279" s="239">
        <v>2</v>
      </c>
      <c r="AJ279" s="239">
        <v>2</v>
      </c>
      <c r="AK279" s="239">
        <v>21</v>
      </c>
      <c r="AL279" s="239">
        <v>79</v>
      </c>
      <c r="AM279" s="239" t="s">
        <v>384</v>
      </c>
      <c r="AN279" s="239">
        <v>5</v>
      </c>
      <c r="AO279" s="239">
        <v>15</v>
      </c>
      <c r="AP279" s="239">
        <v>2</v>
      </c>
      <c r="AS279" s="239">
        <v>7</v>
      </c>
      <c r="AT279" s="239">
        <v>2</v>
      </c>
      <c r="AU279" s="239">
        <v>55</v>
      </c>
      <c r="AV279" s="239">
        <v>10</v>
      </c>
      <c r="AW279" s="239">
        <v>21</v>
      </c>
      <c r="CT279" s="239">
        <v>429506</v>
      </c>
      <c r="CU279" s="239">
        <v>4961284</v>
      </c>
      <c r="CV279" s="239">
        <v>44.801478799999998</v>
      </c>
      <c r="CW279" s="239">
        <v>-93.891349700000006</v>
      </c>
      <c r="CX279" s="239" t="s">
        <v>379</v>
      </c>
      <c r="CY279" s="239" t="s">
        <v>4747</v>
      </c>
    </row>
    <row r="280" spans="1:103" x14ac:dyDescent="0.25">
      <c r="A280" s="239">
        <v>817306</v>
      </c>
      <c r="B280" s="239">
        <v>3</v>
      </c>
      <c r="C280" s="239">
        <v>25</v>
      </c>
      <c r="D280" s="239">
        <v>27.367000000000001</v>
      </c>
      <c r="E280" s="239">
        <v>10</v>
      </c>
      <c r="G280" s="239" t="s">
        <v>1728</v>
      </c>
      <c r="H280" s="239" t="s">
        <v>374</v>
      </c>
      <c r="I280" s="239">
        <v>25</v>
      </c>
      <c r="K280" s="239">
        <v>20505224</v>
      </c>
      <c r="L280" s="239">
        <v>201830007</v>
      </c>
      <c r="M280" s="239">
        <v>7</v>
      </c>
      <c r="N280" s="239">
        <v>1</v>
      </c>
      <c r="O280" s="239">
        <v>2020</v>
      </c>
      <c r="P280" s="239" t="s">
        <v>375</v>
      </c>
      <c r="Q280" s="239">
        <v>7</v>
      </c>
      <c r="S280" s="239">
        <v>5</v>
      </c>
      <c r="T280" s="239">
        <v>0</v>
      </c>
      <c r="U280" s="239">
        <v>2</v>
      </c>
      <c r="V280" s="239">
        <v>12</v>
      </c>
      <c r="W280" s="239">
        <v>10</v>
      </c>
      <c r="X280" s="239">
        <v>4</v>
      </c>
      <c r="Y280" s="239">
        <v>1</v>
      </c>
      <c r="Z280" s="239">
        <v>2</v>
      </c>
      <c r="AB280" s="239">
        <v>2</v>
      </c>
      <c r="AC280" s="239">
        <v>98</v>
      </c>
      <c r="AD280" s="239" t="s">
        <v>4748</v>
      </c>
      <c r="AF280" s="239" t="s">
        <v>4293</v>
      </c>
      <c r="AG280" s="239">
        <v>7</v>
      </c>
      <c r="AH280" s="239">
        <v>2</v>
      </c>
      <c r="AI280" s="239">
        <v>4</v>
      </c>
      <c r="AJ280" s="239">
        <v>2</v>
      </c>
      <c r="AK280" s="239">
        <v>31</v>
      </c>
      <c r="AL280" s="239">
        <v>21</v>
      </c>
      <c r="AM280" s="239" t="s">
        <v>374</v>
      </c>
      <c r="AN280" s="239">
        <v>5</v>
      </c>
      <c r="AO280" s="239">
        <v>74</v>
      </c>
      <c r="AS280" s="239">
        <v>12</v>
      </c>
      <c r="AT280" s="239">
        <v>23</v>
      </c>
      <c r="AU280" s="239">
        <v>55</v>
      </c>
      <c r="AV280" s="239">
        <v>11</v>
      </c>
      <c r="AW280" s="239">
        <v>21</v>
      </c>
      <c r="AX280" s="239">
        <v>2</v>
      </c>
      <c r="AY280" s="239">
        <v>2</v>
      </c>
      <c r="AZ280" s="239">
        <v>2</v>
      </c>
      <c r="BA280" s="239">
        <v>34</v>
      </c>
      <c r="BB280" s="239">
        <v>32</v>
      </c>
      <c r="BC280" s="239" t="s">
        <v>374</v>
      </c>
      <c r="BD280" s="239">
        <v>5</v>
      </c>
      <c r="BE280" s="239">
        <v>1</v>
      </c>
      <c r="BI280" s="239">
        <v>12</v>
      </c>
      <c r="BJ280" s="239">
        <v>23</v>
      </c>
      <c r="BK280" s="239">
        <v>55</v>
      </c>
      <c r="BL280" s="239">
        <v>11</v>
      </c>
      <c r="BM280" s="239">
        <v>21</v>
      </c>
      <c r="CT280" s="239">
        <v>429497.93412920198</v>
      </c>
      <c r="CU280" s="239">
        <v>4961320.7264414504</v>
      </c>
      <c r="CV280" s="239">
        <v>44.801808600000001</v>
      </c>
      <c r="CW280" s="239">
        <v>-93.891454420000002</v>
      </c>
      <c r="CX280" s="239" t="s">
        <v>379</v>
      </c>
      <c r="CY280" s="239" t="s">
        <v>4749</v>
      </c>
    </row>
    <row r="281" spans="1:103" x14ac:dyDescent="0.25">
      <c r="A281" s="239">
        <v>667098</v>
      </c>
      <c r="B281" s="239">
        <v>3</v>
      </c>
      <c r="C281" s="239">
        <v>25</v>
      </c>
      <c r="D281" s="239">
        <v>27.378</v>
      </c>
      <c r="E281" s="239">
        <v>10</v>
      </c>
      <c r="G281" s="239" t="s">
        <v>1728</v>
      </c>
      <c r="H281" s="239" t="s">
        <v>374</v>
      </c>
      <c r="I281" s="239">
        <v>25</v>
      </c>
      <c r="K281" s="239">
        <v>18038051</v>
      </c>
      <c r="M281" s="239">
        <v>12</v>
      </c>
      <c r="N281" s="239">
        <v>9</v>
      </c>
      <c r="O281" s="239">
        <v>2018</v>
      </c>
      <c r="P281" s="239" t="s">
        <v>389</v>
      </c>
      <c r="Q281" s="239">
        <v>0</v>
      </c>
      <c r="R281" s="239" t="s">
        <v>207</v>
      </c>
      <c r="S281" s="239">
        <v>5</v>
      </c>
      <c r="T281" s="239">
        <v>0</v>
      </c>
      <c r="U281" s="239">
        <v>1</v>
      </c>
      <c r="W281" s="239">
        <v>75</v>
      </c>
      <c r="X281" s="239">
        <v>2</v>
      </c>
      <c r="Y281" s="239">
        <v>5</v>
      </c>
      <c r="Z281" s="239">
        <v>1</v>
      </c>
      <c r="AB281" s="239">
        <v>1</v>
      </c>
      <c r="AC281" s="239">
        <v>98</v>
      </c>
      <c r="AD281" s="239" t="s">
        <v>1062</v>
      </c>
      <c r="AF281" s="239" t="s">
        <v>4293</v>
      </c>
      <c r="AG281" s="239">
        <v>3</v>
      </c>
      <c r="AH281" s="239">
        <v>2</v>
      </c>
      <c r="AI281" s="239">
        <v>2</v>
      </c>
      <c r="AJ281" s="239">
        <v>2</v>
      </c>
      <c r="AK281" s="239">
        <v>27</v>
      </c>
      <c r="AL281" s="239">
        <v>18</v>
      </c>
      <c r="AM281" s="239" t="s">
        <v>374</v>
      </c>
      <c r="AN281" s="239">
        <v>5</v>
      </c>
      <c r="AO281" s="239">
        <v>1</v>
      </c>
      <c r="AS281" s="239">
        <v>12</v>
      </c>
      <c r="AT281" s="239">
        <v>9</v>
      </c>
      <c r="AU281" s="239">
        <v>55</v>
      </c>
      <c r="AV281" s="239">
        <v>12</v>
      </c>
      <c r="AW281" s="239">
        <v>21</v>
      </c>
      <c r="CT281" s="239">
        <v>429501.84712261002</v>
      </c>
      <c r="CU281" s="239">
        <v>4961338.6836969601</v>
      </c>
      <c r="CV281" s="239">
        <v>44.801970619999999</v>
      </c>
      <c r="CW281" s="239">
        <v>-93.891407439999995</v>
      </c>
      <c r="CX281" s="239" t="s">
        <v>379</v>
      </c>
      <c r="CY281" s="239" t="s">
        <v>4750</v>
      </c>
    </row>
    <row r="282" spans="1:103" x14ac:dyDescent="0.25">
      <c r="A282" s="239">
        <v>385042</v>
      </c>
      <c r="B282" s="239">
        <v>3</v>
      </c>
      <c r="C282" s="239">
        <v>25</v>
      </c>
      <c r="D282" s="239">
        <v>27.748000000000001</v>
      </c>
      <c r="E282" s="239">
        <v>10</v>
      </c>
      <c r="G282" s="239" t="s">
        <v>1728</v>
      </c>
      <c r="H282" s="239" t="s">
        <v>374</v>
      </c>
      <c r="I282" s="239">
        <v>25</v>
      </c>
      <c r="K282" s="239">
        <v>16034187</v>
      </c>
      <c r="M282" s="239">
        <v>10</v>
      </c>
      <c r="N282" s="239">
        <v>8</v>
      </c>
      <c r="O282" s="239">
        <v>2016</v>
      </c>
      <c r="P282" s="239" t="s">
        <v>386</v>
      </c>
      <c r="Q282" s="239">
        <v>5</v>
      </c>
      <c r="S282" s="239">
        <v>5</v>
      </c>
      <c r="T282" s="239">
        <v>0</v>
      </c>
      <c r="U282" s="239">
        <v>1</v>
      </c>
      <c r="W282" s="239">
        <v>32</v>
      </c>
      <c r="X282" s="239">
        <v>4</v>
      </c>
      <c r="Y282" s="239">
        <v>6</v>
      </c>
      <c r="Z282" s="239">
        <v>99</v>
      </c>
      <c r="AB282" s="239">
        <v>99</v>
      </c>
      <c r="AC282" s="239">
        <v>98</v>
      </c>
      <c r="AD282" s="239" t="s">
        <v>1062</v>
      </c>
      <c r="AF282" s="239" t="s">
        <v>4293</v>
      </c>
      <c r="AG282" s="239">
        <v>3</v>
      </c>
      <c r="AH282" s="239">
        <v>2</v>
      </c>
      <c r="AI282" s="239">
        <v>2</v>
      </c>
      <c r="AJ282" s="239">
        <v>1</v>
      </c>
      <c r="AK282" s="239">
        <v>27</v>
      </c>
      <c r="AL282" s="239">
        <v>21</v>
      </c>
      <c r="AM282" s="239" t="s">
        <v>374</v>
      </c>
      <c r="AN282" s="239">
        <v>99</v>
      </c>
      <c r="AO282" s="239">
        <v>71</v>
      </c>
      <c r="AS282" s="239">
        <v>12</v>
      </c>
      <c r="AT282" s="239">
        <v>23</v>
      </c>
      <c r="AV282" s="239">
        <v>13</v>
      </c>
      <c r="AW282" s="239">
        <v>21</v>
      </c>
      <c r="CT282" s="239">
        <v>429503.053796419</v>
      </c>
      <c r="CU282" s="239">
        <v>4961312.0889830496</v>
      </c>
      <c r="CV282" s="239">
        <v>44.801731359999998</v>
      </c>
      <c r="CW282" s="239">
        <v>-93.891388500000005</v>
      </c>
      <c r="CX282" s="239" t="s">
        <v>379</v>
      </c>
      <c r="CY282" s="239" t="s">
        <v>4751</v>
      </c>
    </row>
    <row r="283" spans="1:103" hidden="1" x14ac:dyDescent="0.25">
      <c r="A283" s="239">
        <v>383821</v>
      </c>
      <c r="B283" s="239">
        <v>3</v>
      </c>
      <c r="C283" s="239">
        <v>25</v>
      </c>
      <c r="D283" s="239">
        <v>27.757999999999999</v>
      </c>
      <c r="E283" s="239">
        <v>10</v>
      </c>
      <c r="G283" s="239" t="s">
        <v>1728</v>
      </c>
      <c r="H283" s="239" t="s">
        <v>374</v>
      </c>
      <c r="I283" s="239">
        <v>25</v>
      </c>
      <c r="K283" s="239">
        <v>16510896</v>
      </c>
      <c r="M283" s="239">
        <v>10</v>
      </c>
      <c r="N283" s="239">
        <v>2</v>
      </c>
      <c r="O283" s="239">
        <v>2016</v>
      </c>
      <c r="P283" s="239" t="s">
        <v>389</v>
      </c>
      <c r="Q283" s="239">
        <v>15</v>
      </c>
      <c r="R283" s="239">
        <v>98</v>
      </c>
      <c r="S283" s="239">
        <v>3</v>
      </c>
      <c r="T283" s="239">
        <v>0</v>
      </c>
      <c r="U283" s="239">
        <v>1</v>
      </c>
      <c r="W283" s="239">
        <v>48</v>
      </c>
      <c r="X283" s="239">
        <v>2</v>
      </c>
      <c r="Y283" s="239">
        <v>1</v>
      </c>
      <c r="Z283" s="239">
        <v>1</v>
      </c>
      <c r="AB283" s="239">
        <v>1</v>
      </c>
      <c r="AC283" s="239">
        <v>98</v>
      </c>
      <c r="AD283" s="239" t="s">
        <v>1062</v>
      </c>
      <c r="AF283" s="239" t="s">
        <v>4293</v>
      </c>
      <c r="AG283" s="239">
        <v>3</v>
      </c>
      <c r="AH283" s="239">
        <v>2</v>
      </c>
      <c r="AI283" s="239">
        <v>31</v>
      </c>
      <c r="AJ283" s="239">
        <v>2</v>
      </c>
      <c r="AK283" s="239">
        <v>21</v>
      </c>
      <c r="AL283" s="239">
        <v>27</v>
      </c>
      <c r="AM283" s="239" t="s">
        <v>374</v>
      </c>
      <c r="AN283" s="239">
        <v>10</v>
      </c>
      <c r="AO283" s="239">
        <v>62</v>
      </c>
      <c r="AS283" s="239">
        <v>12</v>
      </c>
      <c r="AT283" s="239">
        <v>9</v>
      </c>
      <c r="AU283" s="239">
        <v>55</v>
      </c>
      <c r="AV283" s="239">
        <v>12</v>
      </c>
      <c r="AW283" s="239">
        <v>21</v>
      </c>
      <c r="CT283" s="239">
        <v>429493.70078740199</v>
      </c>
      <c r="CU283" s="239">
        <v>4961329.1931250496</v>
      </c>
      <c r="CV283" s="239">
        <v>44.801884389999998</v>
      </c>
      <c r="CW283" s="239">
        <v>-93.891509119999995</v>
      </c>
      <c r="CX283" s="239" t="s">
        <v>379</v>
      </c>
      <c r="CY283" s="239" t="s">
        <v>4752</v>
      </c>
    </row>
    <row r="284" spans="1:103" x14ac:dyDescent="0.25">
      <c r="A284" s="239">
        <v>810319</v>
      </c>
      <c r="B284" s="239">
        <v>3</v>
      </c>
      <c r="C284" s="239">
        <v>284</v>
      </c>
      <c r="D284" s="239">
        <v>5.6260000000000003</v>
      </c>
      <c r="E284" s="239">
        <v>10</v>
      </c>
      <c r="F284" s="239" t="s">
        <v>1155</v>
      </c>
      <c r="H284" s="239" t="s">
        <v>374</v>
      </c>
      <c r="I284" s="239">
        <v>25</v>
      </c>
      <c r="K284" s="239">
        <v>20012787</v>
      </c>
      <c r="L284" s="239">
        <v>201360047</v>
      </c>
      <c r="M284" s="239">
        <v>5</v>
      </c>
      <c r="N284" s="239">
        <v>15</v>
      </c>
      <c r="O284" s="239">
        <v>2020</v>
      </c>
      <c r="P284" s="239" t="s">
        <v>383</v>
      </c>
      <c r="Q284" s="239">
        <v>14</v>
      </c>
      <c r="S284" s="239">
        <v>5</v>
      </c>
      <c r="T284" s="239">
        <v>0</v>
      </c>
      <c r="U284" s="239">
        <v>1</v>
      </c>
      <c r="W284" s="239">
        <v>32</v>
      </c>
      <c r="X284" s="239">
        <v>2</v>
      </c>
      <c r="Y284" s="239">
        <v>1</v>
      </c>
      <c r="Z284" s="239">
        <v>1</v>
      </c>
      <c r="AB284" s="239">
        <v>1</v>
      </c>
      <c r="AC284" s="239">
        <v>98</v>
      </c>
      <c r="AD284" s="239" t="s">
        <v>4680</v>
      </c>
      <c r="AF284" s="239" t="s">
        <v>4753</v>
      </c>
      <c r="AG284" s="239">
        <v>3</v>
      </c>
      <c r="AH284" s="239">
        <v>2</v>
      </c>
      <c r="AI284" s="239">
        <v>2</v>
      </c>
      <c r="AJ284" s="239">
        <v>1</v>
      </c>
      <c r="AK284" s="239">
        <v>24</v>
      </c>
      <c r="AL284" s="239">
        <v>51</v>
      </c>
      <c r="AM284" s="239" t="s">
        <v>374</v>
      </c>
      <c r="AN284" s="239">
        <v>5</v>
      </c>
      <c r="AO284" s="239">
        <v>10</v>
      </c>
      <c r="AS284" s="239">
        <v>15</v>
      </c>
      <c r="AT284" s="239">
        <v>9</v>
      </c>
      <c r="AU284" s="239">
        <v>30</v>
      </c>
      <c r="AV284" s="239">
        <v>11</v>
      </c>
      <c r="AW284" s="239">
        <v>21</v>
      </c>
      <c r="CT284" s="239">
        <v>437739.93026544299</v>
      </c>
      <c r="CU284" s="239">
        <v>4965764.9071327401</v>
      </c>
      <c r="CV284" s="239">
        <v>44.842578150000001</v>
      </c>
      <c r="CW284" s="239">
        <v>-93.787794660000003</v>
      </c>
      <c r="CX284" s="239" t="s">
        <v>379</v>
      </c>
      <c r="CY284" s="239" t="s">
        <v>4754</v>
      </c>
    </row>
    <row r="285" spans="1:103" x14ac:dyDescent="0.25">
      <c r="A285" s="239">
        <v>10782839</v>
      </c>
      <c r="B285" s="239">
        <v>3</v>
      </c>
      <c r="C285" s="239">
        <v>284</v>
      </c>
      <c r="D285" s="239">
        <v>5.6340000000000003</v>
      </c>
      <c r="E285" s="239">
        <v>10</v>
      </c>
      <c r="F285" s="239" t="s">
        <v>1155</v>
      </c>
      <c r="H285" s="239" t="s">
        <v>374</v>
      </c>
      <c r="I285" s="239">
        <v>25</v>
      </c>
      <c r="K285" s="239">
        <v>12513085</v>
      </c>
      <c r="L285" s="239">
        <v>130020302</v>
      </c>
      <c r="M285" s="239">
        <v>12</v>
      </c>
      <c r="N285" s="239">
        <v>31</v>
      </c>
      <c r="O285" s="239">
        <v>2012</v>
      </c>
      <c r="P285" s="239" t="s">
        <v>381</v>
      </c>
      <c r="Q285" s="239">
        <v>14</v>
      </c>
      <c r="R285" s="239" t="s">
        <v>207</v>
      </c>
      <c r="S285" s="239">
        <v>5</v>
      </c>
      <c r="T285" s="239">
        <v>0</v>
      </c>
      <c r="U285" s="239">
        <v>2</v>
      </c>
      <c r="V285" s="239">
        <v>1</v>
      </c>
      <c r="W285" s="239">
        <v>10</v>
      </c>
      <c r="X285" s="239">
        <v>15</v>
      </c>
      <c r="Y285" s="239">
        <v>1</v>
      </c>
      <c r="Z285" s="239">
        <v>1</v>
      </c>
      <c r="AB285" s="239">
        <v>1</v>
      </c>
      <c r="AC285" s="239">
        <v>98</v>
      </c>
      <c r="AD285" s="239" t="s">
        <v>4755</v>
      </c>
      <c r="AE285" s="239" t="s">
        <v>4691</v>
      </c>
      <c r="AF285" s="239" t="s">
        <v>4756</v>
      </c>
      <c r="AG285" s="239">
        <v>7</v>
      </c>
      <c r="AH285" s="239">
        <v>2</v>
      </c>
      <c r="AI285" s="239">
        <v>4</v>
      </c>
      <c r="AJ285" s="239">
        <v>2</v>
      </c>
      <c r="AK285" s="239">
        <v>8</v>
      </c>
      <c r="AL285" s="239">
        <v>55</v>
      </c>
      <c r="AM285" s="239" t="s">
        <v>374</v>
      </c>
      <c r="AN285" s="239">
        <v>5</v>
      </c>
      <c r="AO285" s="239">
        <v>1</v>
      </c>
      <c r="AS285" s="239">
        <v>3</v>
      </c>
      <c r="AT285" s="239">
        <v>98</v>
      </c>
      <c r="AU285" s="239">
        <v>45</v>
      </c>
      <c r="AV285" s="239">
        <v>11</v>
      </c>
      <c r="AW285" s="239">
        <v>20</v>
      </c>
      <c r="AX285" s="239">
        <v>2</v>
      </c>
      <c r="AY285" s="239">
        <v>2</v>
      </c>
      <c r="AZ285" s="239">
        <v>2</v>
      </c>
      <c r="BA285" s="239">
        <v>21</v>
      </c>
      <c r="BB285" s="239">
        <v>21</v>
      </c>
      <c r="BC285" s="239" t="s">
        <v>384</v>
      </c>
      <c r="BD285" s="239">
        <v>5</v>
      </c>
      <c r="BE285" s="239">
        <v>15</v>
      </c>
      <c r="BF285" s="239">
        <v>5</v>
      </c>
      <c r="BI285" s="239">
        <v>3</v>
      </c>
      <c r="BJ285" s="239">
        <v>98</v>
      </c>
      <c r="BK285" s="239">
        <v>45</v>
      </c>
      <c r="BL285" s="239">
        <v>11</v>
      </c>
      <c r="BM285" s="239">
        <v>20</v>
      </c>
      <c r="CT285" s="239">
        <v>437746</v>
      </c>
      <c r="CU285" s="239">
        <v>4965776</v>
      </c>
      <c r="CV285" s="239">
        <v>44.842677500000001</v>
      </c>
      <c r="CW285" s="239">
        <v>-93.787719999999993</v>
      </c>
      <c r="CX285" s="239" t="s">
        <v>379</v>
      </c>
      <c r="CY285" s="239" t="s">
        <v>4757</v>
      </c>
    </row>
    <row r="286" spans="1:103" x14ac:dyDescent="0.25">
      <c r="A286" s="239">
        <v>834528</v>
      </c>
      <c r="B286" s="239">
        <v>3</v>
      </c>
      <c r="C286" s="239">
        <v>284</v>
      </c>
      <c r="D286" s="239">
        <v>5.6559999999999997</v>
      </c>
      <c r="E286" s="239">
        <v>10</v>
      </c>
      <c r="F286" s="239" t="s">
        <v>1155</v>
      </c>
      <c r="H286" s="239" t="s">
        <v>374</v>
      </c>
      <c r="I286" s="239">
        <v>25</v>
      </c>
      <c r="K286" s="239">
        <v>20506505</v>
      </c>
      <c r="L286" s="239">
        <v>202230037</v>
      </c>
      <c r="M286" s="239">
        <v>8</v>
      </c>
      <c r="N286" s="239">
        <v>10</v>
      </c>
      <c r="O286" s="239">
        <v>2020</v>
      </c>
      <c r="P286" s="239" t="s">
        <v>381</v>
      </c>
      <c r="Q286" s="239">
        <v>13</v>
      </c>
      <c r="R286" s="239" t="s">
        <v>512</v>
      </c>
      <c r="S286" s="239">
        <v>5</v>
      </c>
      <c r="T286" s="239">
        <v>0</v>
      </c>
      <c r="U286" s="239">
        <v>2</v>
      </c>
      <c r="V286" s="239">
        <v>12</v>
      </c>
      <c r="W286" s="239">
        <v>10</v>
      </c>
      <c r="X286" s="239">
        <v>3</v>
      </c>
      <c r="Y286" s="239">
        <v>1</v>
      </c>
      <c r="Z286" s="239">
        <v>1</v>
      </c>
      <c r="AB286" s="239">
        <v>1</v>
      </c>
      <c r="AC286" s="239">
        <v>98</v>
      </c>
      <c r="AD286" s="239" t="s">
        <v>4680</v>
      </c>
      <c r="AF286" s="239" t="s">
        <v>4753</v>
      </c>
      <c r="AG286" s="239">
        <v>7</v>
      </c>
      <c r="AH286" s="239">
        <v>2</v>
      </c>
      <c r="AI286" s="239">
        <v>2</v>
      </c>
      <c r="AJ286" s="239">
        <v>1</v>
      </c>
      <c r="AK286" s="239">
        <v>21</v>
      </c>
      <c r="AL286" s="239">
        <v>57</v>
      </c>
      <c r="AM286" s="239" t="s">
        <v>384</v>
      </c>
      <c r="AN286" s="239">
        <v>5</v>
      </c>
      <c r="AO286" s="239">
        <v>1</v>
      </c>
      <c r="AS286" s="239">
        <v>12</v>
      </c>
      <c r="AT286" s="239">
        <v>20</v>
      </c>
      <c r="AU286" s="239">
        <v>30</v>
      </c>
      <c r="AV286" s="239">
        <v>11</v>
      </c>
      <c r="AW286" s="239">
        <v>23</v>
      </c>
      <c r="AX286" s="239">
        <v>2</v>
      </c>
      <c r="AY286" s="239">
        <v>2</v>
      </c>
      <c r="AZ286" s="239">
        <v>1</v>
      </c>
      <c r="BA286" s="239">
        <v>21</v>
      </c>
      <c r="BB286" s="239">
        <v>18</v>
      </c>
      <c r="BC286" s="239" t="s">
        <v>384</v>
      </c>
      <c r="BD286" s="239">
        <v>5</v>
      </c>
      <c r="BE286" s="239">
        <v>4</v>
      </c>
      <c r="BI286" s="239">
        <v>12</v>
      </c>
      <c r="BJ286" s="239">
        <v>20</v>
      </c>
      <c r="BK286" s="239">
        <v>30</v>
      </c>
      <c r="BL286" s="239">
        <v>11</v>
      </c>
      <c r="BM286" s="239">
        <v>23</v>
      </c>
      <c r="CT286" s="239">
        <v>437740.250613835</v>
      </c>
      <c r="CU286" s="239">
        <v>4965812.3020912698</v>
      </c>
      <c r="CV286" s="239">
        <v>44.843004790000002</v>
      </c>
      <c r="CW286" s="239">
        <v>-93.78779643</v>
      </c>
      <c r="CX286" s="239" t="s">
        <v>379</v>
      </c>
      <c r="CY286" s="239" t="s">
        <v>4758</v>
      </c>
    </row>
    <row r="287" spans="1:103" x14ac:dyDescent="0.25">
      <c r="A287" s="239">
        <v>603664</v>
      </c>
      <c r="B287" s="239">
        <v>3</v>
      </c>
      <c r="C287" s="239">
        <v>284</v>
      </c>
      <c r="D287" s="239">
        <v>5.6580000000000004</v>
      </c>
      <c r="E287" s="239">
        <v>10</v>
      </c>
      <c r="F287" s="239" t="s">
        <v>1155</v>
      </c>
      <c r="H287" s="239" t="s">
        <v>374</v>
      </c>
      <c r="I287" s="239">
        <v>25</v>
      </c>
      <c r="K287" s="239">
        <v>18015030</v>
      </c>
      <c r="M287" s="239">
        <v>5</v>
      </c>
      <c r="N287" s="239">
        <v>17</v>
      </c>
      <c r="O287" s="239">
        <v>2018</v>
      </c>
      <c r="P287" s="239" t="s">
        <v>416</v>
      </c>
      <c r="Q287" s="239">
        <v>10</v>
      </c>
      <c r="R287" s="239" t="s">
        <v>512</v>
      </c>
      <c r="S287" s="239">
        <v>5</v>
      </c>
      <c r="T287" s="239">
        <v>0</v>
      </c>
      <c r="U287" s="239">
        <v>2</v>
      </c>
      <c r="V287" s="239">
        <v>12</v>
      </c>
      <c r="W287" s="239">
        <v>10</v>
      </c>
      <c r="X287" s="239">
        <v>3</v>
      </c>
      <c r="Y287" s="239">
        <v>1</v>
      </c>
      <c r="Z287" s="239">
        <v>1</v>
      </c>
      <c r="AB287" s="239">
        <v>1</v>
      </c>
      <c r="AC287" s="239">
        <v>98</v>
      </c>
      <c r="AD287" s="239">
        <v>284</v>
      </c>
      <c r="AF287" s="239" t="s">
        <v>4753</v>
      </c>
      <c r="AG287" s="239">
        <v>7</v>
      </c>
      <c r="AH287" s="239">
        <v>2</v>
      </c>
      <c r="AI287" s="239">
        <v>4</v>
      </c>
      <c r="AJ287" s="239">
        <v>1</v>
      </c>
      <c r="AK287" s="239">
        <v>21</v>
      </c>
      <c r="AL287" s="239">
        <v>30</v>
      </c>
      <c r="AM287" s="239" t="s">
        <v>374</v>
      </c>
      <c r="AN287" s="239">
        <v>5</v>
      </c>
      <c r="AO287" s="239">
        <v>1</v>
      </c>
      <c r="AS287" s="239">
        <v>12</v>
      </c>
      <c r="AT287" s="239">
        <v>21</v>
      </c>
      <c r="AU287" s="239">
        <v>35</v>
      </c>
      <c r="AV287" s="239">
        <v>11</v>
      </c>
      <c r="AW287" s="239">
        <v>21</v>
      </c>
      <c r="AX287" s="239">
        <v>2</v>
      </c>
      <c r="AY287" s="239">
        <v>4</v>
      </c>
      <c r="AZ287" s="239">
        <v>1</v>
      </c>
      <c r="BA287" s="239">
        <v>34</v>
      </c>
      <c r="BB287" s="239">
        <v>44</v>
      </c>
      <c r="BC287" s="239" t="s">
        <v>384</v>
      </c>
      <c r="BD287" s="239">
        <v>5</v>
      </c>
      <c r="BE287" s="239">
        <v>1</v>
      </c>
      <c r="BI287" s="239">
        <v>12</v>
      </c>
      <c r="BJ287" s="239">
        <v>21</v>
      </c>
      <c r="BK287" s="239">
        <v>35</v>
      </c>
      <c r="BL287" s="239">
        <v>11</v>
      </c>
      <c r="BM287" s="239">
        <v>21</v>
      </c>
      <c r="CT287" s="239">
        <v>437744.69277496799</v>
      </c>
      <c r="CU287" s="239">
        <v>4965816.3202956896</v>
      </c>
      <c r="CV287" s="239">
        <v>44.84304135</v>
      </c>
      <c r="CW287" s="239">
        <v>-93.787740709999994</v>
      </c>
      <c r="CX287" s="239" t="s">
        <v>379</v>
      </c>
      <c r="CY287" s="239" t="s">
        <v>4759</v>
      </c>
    </row>
    <row r="288" spans="1:103" x14ac:dyDescent="0.25">
      <c r="A288" s="239">
        <v>801185</v>
      </c>
      <c r="B288" s="239">
        <v>3</v>
      </c>
      <c r="C288" s="239">
        <v>284</v>
      </c>
      <c r="D288" s="239">
        <v>5.6580000000000004</v>
      </c>
      <c r="E288" s="239">
        <v>10</v>
      </c>
      <c r="F288" s="239" t="s">
        <v>1155</v>
      </c>
      <c r="H288" s="239" t="s">
        <v>374</v>
      </c>
      <c r="I288" s="239">
        <v>25</v>
      </c>
      <c r="K288" s="239">
        <v>20005791</v>
      </c>
      <c r="L288" s="239">
        <v>200580146</v>
      </c>
      <c r="M288" s="239">
        <v>2</v>
      </c>
      <c r="N288" s="239">
        <v>27</v>
      </c>
      <c r="O288" s="239">
        <v>2020</v>
      </c>
      <c r="P288" s="239" t="s">
        <v>416</v>
      </c>
      <c r="Q288" s="239">
        <v>18</v>
      </c>
      <c r="S288" s="239">
        <v>5</v>
      </c>
      <c r="T288" s="239">
        <v>0</v>
      </c>
      <c r="U288" s="239">
        <v>2</v>
      </c>
      <c r="V288" s="239">
        <v>5</v>
      </c>
      <c r="W288" s="239">
        <v>10</v>
      </c>
      <c r="X288" s="239">
        <v>3</v>
      </c>
      <c r="Y288" s="239">
        <v>3</v>
      </c>
      <c r="Z288" s="239">
        <v>2</v>
      </c>
      <c r="AB288" s="239">
        <v>1</v>
      </c>
      <c r="AC288" s="239">
        <v>98</v>
      </c>
      <c r="AD288" s="239" t="s">
        <v>4680</v>
      </c>
      <c r="AE288" s="239" t="s">
        <v>4424</v>
      </c>
      <c r="AF288" s="239" t="s">
        <v>4753</v>
      </c>
      <c r="AG288" s="239">
        <v>10</v>
      </c>
      <c r="AH288" s="239">
        <v>2</v>
      </c>
      <c r="AI288" s="239">
        <v>2</v>
      </c>
      <c r="AJ288" s="239">
        <v>4</v>
      </c>
      <c r="AK288" s="239">
        <v>21</v>
      </c>
      <c r="AL288" s="239">
        <v>46</v>
      </c>
      <c r="AM288" s="239" t="s">
        <v>384</v>
      </c>
      <c r="AN288" s="239">
        <v>5</v>
      </c>
      <c r="AO288" s="239">
        <v>1</v>
      </c>
      <c r="AS288" s="239">
        <v>12</v>
      </c>
      <c r="AT288" s="239">
        <v>20</v>
      </c>
      <c r="AV288" s="239">
        <v>11</v>
      </c>
      <c r="AW288" s="239">
        <v>21</v>
      </c>
      <c r="AX288" s="239">
        <v>2</v>
      </c>
      <c r="AY288" s="239">
        <v>2</v>
      </c>
      <c r="AZ288" s="239">
        <v>1</v>
      </c>
      <c r="BA288" s="239">
        <v>24</v>
      </c>
      <c r="BB288" s="239">
        <v>54</v>
      </c>
      <c r="BC288" s="239" t="s">
        <v>384</v>
      </c>
      <c r="BD288" s="239">
        <v>5</v>
      </c>
      <c r="BE288" s="239">
        <v>2</v>
      </c>
      <c r="BI288" s="239">
        <v>12</v>
      </c>
      <c r="BJ288" s="239">
        <v>20</v>
      </c>
      <c r="BL288" s="239">
        <v>11</v>
      </c>
      <c r="BM288" s="239">
        <v>21</v>
      </c>
      <c r="CT288" s="239">
        <v>437742.59365347499</v>
      </c>
      <c r="CU288" s="239">
        <v>4965815.2910164203</v>
      </c>
      <c r="CV288" s="239">
        <v>44.8430319</v>
      </c>
      <c r="CW288" s="239">
        <v>-93.787767149999993</v>
      </c>
      <c r="CX288" s="239" t="s">
        <v>379</v>
      </c>
      <c r="CY288" s="239" t="s">
        <v>4760</v>
      </c>
    </row>
    <row r="289" spans="1:103" hidden="1" x14ac:dyDescent="0.25">
      <c r="A289" s="239">
        <v>10779992</v>
      </c>
      <c r="B289" s="239">
        <v>3</v>
      </c>
      <c r="C289" s="239">
        <v>284</v>
      </c>
      <c r="D289" s="239">
        <v>5.6660000000000004</v>
      </c>
      <c r="E289" s="239">
        <v>10</v>
      </c>
      <c r="F289" s="239" t="s">
        <v>1155</v>
      </c>
      <c r="H289" s="239" t="s">
        <v>374</v>
      </c>
      <c r="I289" s="239">
        <v>25</v>
      </c>
      <c r="K289" s="239">
        <v>12026699</v>
      </c>
      <c r="L289" s="239">
        <v>122520100</v>
      </c>
      <c r="M289" s="239">
        <v>9</v>
      </c>
      <c r="N289" s="239">
        <v>6</v>
      </c>
      <c r="O289" s="239">
        <v>2012</v>
      </c>
      <c r="P289" s="239" t="s">
        <v>416</v>
      </c>
      <c r="Q289" s="239">
        <v>16</v>
      </c>
      <c r="S289" s="239">
        <v>3</v>
      </c>
      <c r="T289" s="239">
        <v>0</v>
      </c>
      <c r="U289" s="239">
        <v>2</v>
      </c>
      <c r="V289" s="239">
        <v>5</v>
      </c>
      <c r="W289" s="239">
        <v>10</v>
      </c>
      <c r="X289" s="239">
        <v>3</v>
      </c>
      <c r="Y289" s="239">
        <v>1</v>
      </c>
      <c r="Z289" s="239">
        <v>2</v>
      </c>
      <c r="AB289" s="239">
        <v>1</v>
      </c>
      <c r="AC289" s="239">
        <v>3</v>
      </c>
      <c r="AD289" s="239" t="s">
        <v>2689</v>
      </c>
      <c r="AE289" s="239" t="s">
        <v>4687</v>
      </c>
      <c r="AF289" s="239" t="s">
        <v>4756</v>
      </c>
      <c r="AG289" s="239">
        <v>10</v>
      </c>
      <c r="AH289" s="239">
        <v>2</v>
      </c>
      <c r="AI289" s="239">
        <v>4</v>
      </c>
      <c r="AJ289" s="239">
        <v>8</v>
      </c>
      <c r="AK289" s="239">
        <v>24</v>
      </c>
      <c r="AL289" s="239">
        <v>48</v>
      </c>
      <c r="AM289" s="239" t="s">
        <v>384</v>
      </c>
      <c r="AN289" s="239">
        <v>5</v>
      </c>
      <c r="AO289" s="239">
        <v>2</v>
      </c>
      <c r="AP289" s="239">
        <v>15</v>
      </c>
      <c r="AS289" s="239">
        <v>4</v>
      </c>
      <c r="AT289" s="239">
        <v>2</v>
      </c>
      <c r="AU289" s="239">
        <v>40</v>
      </c>
      <c r="AV289" s="239">
        <v>11</v>
      </c>
      <c r="AW289" s="239">
        <v>21</v>
      </c>
      <c r="AX289" s="239">
        <v>2</v>
      </c>
      <c r="AY289" s="239">
        <v>2</v>
      </c>
      <c r="AZ289" s="239">
        <v>3</v>
      </c>
      <c r="BA289" s="239">
        <v>21</v>
      </c>
      <c r="BB289" s="239">
        <v>17</v>
      </c>
      <c r="BC289" s="239" t="s">
        <v>384</v>
      </c>
      <c r="BD289" s="239">
        <v>5</v>
      </c>
      <c r="BE289" s="239">
        <v>1</v>
      </c>
      <c r="BF289" s="239">
        <v>1</v>
      </c>
      <c r="BI289" s="239">
        <v>4</v>
      </c>
      <c r="BJ289" s="239">
        <v>2</v>
      </c>
      <c r="BK289" s="239">
        <v>40</v>
      </c>
      <c r="BL289" s="239">
        <v>11</v>
      </c>
      <c r="BM289" s="239">
        <v>21</v>
      </c>
      <c r="CT289" s="239">
        <v>437751</v>
      </c>
      <c r="CU289" s="239">
        <v>4965825</v>
      </c>
      <c r="CV289" s="239">
        <v>44.843124299999999</v>
      </c>
      <c r="CW289" s="239">
        <v>-93.787664300000003</v>
      </c>
      <c r="CX289" s="239" t="s">
        <v>379</v>
      </c>
      <c r="CY289" s="239" t="s">
        <v>4761</v>
      </c>
    </row>
    <row r="290" spans="1:103" x14ac:dyDescent="0.25">
      <c r="A290" s="239">
        <v>10780378</v>
      </c>
      <c r="B290" s="239">
        <v>3</v>
      </c>
      <c r="C290" s="239">
        <v>284</v>
      </c>
      <c r="D290" s="239">
        <v>5.6660000000000004</v>
      </c>
      <c r="E290" s="239">
        <v>10</v>
      </c>
      <c r="F290" s="239" t="s">
        <v>1155</v>
      </c>
      <c r="H290" s="239" t="s">
        <v>374</v>
      </c>
      <c r="I290" s="239">
        <v>25</v>
      </c>
      <c r="K290" s="239">
        <v>12509188</v>
      </c>
      <c r="L290" s="239">
        <v>122700248</v>
      </c>
      <c r="M290" s="239">
        <v>9</v>
      </c>
      <c r="N290" s="239">
        <v>22</v>
      </c>
      <c r="O290" s="239">
        <v>2012</v>
      </c>
      <c r="P290" s="239" t="s">
        <v>386</v>
      </c>
      <c r="Q290" s="239">
        <v>16</v>
      </c>
      <c r="S290" s="239">
        <v>5</v>
      </c>
      <c r="T290" s="239">
        <v>0</v>
      </c>
      <c r="U290" s="239">
        <v>2</v>
      </c>
      <c r="V290" s="239">
        <v>3</v>
      </c>
      <c r="W290" s="239">
        <v>10</v>
      </c>
      <c r="X290" s="239">
        <v>3</v>
      </c>
      <c r="Y290" s="239">
        <v>1</v>
      </c>
      <c r="Z290" s="239">
        <v>1</v>
      </c>
      <c r="AB290" s="239">
        <v>1</v>
      </c>
      <c r="AC290" s="239">
        <v>98</v>
      </c>
      <c r="AD290" s="239" t="s">
        <v>4755</v>
      </c>
      <c r="AE290" s="239" t="s">
        <v>4691</v>
      </c>
      <c r="AF290" s="239" t="s">
        <v>4756</v>
      </c>
      <c r="AG290" s="239">
        <v>9</v>
      </c>
      <c r="AH290" s="239">
        <v>2</v>
      </c>
      <c r="AI290" s="239">
        <v>2</v>
      </c>
      <c r="AJ290" s="239">
        <v>5</v>
      </c>
      <c r="AK290" s="239">
        <v>24</v>
      </c>
      <c r="AL290" s="239">
        <v>68</v>
      </c>
      <c r="AM290" s="239" t="s">
        <v>374</v>
      </c>
      <c r="AN290" s="239">
        <v>5</v>
      </c>
      <c r="AO290" s="239">
        <v>2</v>
      </c>
      <c r="AS290" s="239">
        <v>7</v>
      </c>
      <c r="AT290" s="239">
        <v>20</v>
      </c>
      <c r="AU290" s="239">
        <v>40</v>
      </c>
      <c r="AV290" s="239">
        <v>11</v>
      </c>
      <c r="AW290" s="239">
        <v>21</v>
      </c>
      <c r="AX290" s="239">
        <v>2</v>
      </c>
      <c r="AY290" s="239">
        <v>4</v>
      </c>
      <c r="AZ290" s="239">
        <v>4</v>
      </c>
      <c r="BA290" s="239">
        <v>21</v>
      </c>
      <c r="BB290" s="239">
        <v>30</v>
      </c>
      <c r="BC290" s="239" t="s">
        <v>374</v>
      </c>
      <c r="BD290" s="239">
        <v>5</v>
      </c>
      <c r="BE290" s="239">
        <v>1</v>
      </c>
      <c r="BI290" s="239">
        <v>7</v>
      </c>
      <c r="BJ290" s="239">
        <v>20</v>
      </c>
      <c r="BK290" s="239">
        <v>40</v>
      </c>
      <c r="BL290" s="239">
        <v>11</v>
      </c>
      <c r="BM290" s="239">
        <v>21</v>
      </c>
      <c r="CT290" s="239">
        <v>437751</v>
      </c>
      <c r="CU290" s="239">
        <v>4965825</v>
      </c>
      <c r="CV290" s="239">
        <v>44.843124299999999</v>
      </c>
      <c r="CW290" s="239">
        <v>-93.787664300000003</v>
      </c>
      <c r="CX290" s="239" t="s">
        <v>379</v>
      </c>
      <c r="CY290" s="239" t="s">
        <v>4762</v>
      </c>
    </row>
    <row r="291" spans="1:103" x14ac:dyDescent="0.25">
      <c r="A291" s="239">
        <v>10781603</v>
      </c>
      <c r="B291" s="239">
        <v>3</v>
      </c>
      <c r="C291" s="239">
        <v>284</v>
      </c>
      <c r="D291" s="239">
        <v>5.6660000000000004</v>
      </c>
      <c r="E291" s="239">
        <v>10</v>
      </c>
      <c r="F291" s="239" t="s">
        <v>1155</v>
      </c>
      <c r="H291" s="239" t="s">
        <v>374</v>
      </c>
      <c r="I291" s="239">
        <v>25</v>
      </c>
      <c r="K291" s="239">
        <v>12034396</v>
      </c>
      <c r="L291" s="239">
        <v>123240117</v>
      </c>
      <c r="M291" s="239">
        <v>11</v>
      </c>
      <c r="N291" s="239">
        <v>19</v>
      </c>
      <c r="O291" s="239">
        <v>2012</v>
      </c>
      <c r="P291" s="239" t="s">
        <v>381</v>
      </c>
      <c r="Q291" s="239">
        <v>16</v>
      </c>
      <c r="S291" s="239">
        <v>5</v>
      </c>
      <c r="T291" s="239">
        <v>0</v>
      </c>
      <c r="U291" s="239">
        <v>2</v>
      </c>
      <c r="V291" s="239">
        <v>5</v>
      </c>
      <c r="W291" s="239">
        <v>10</v>
      </c>
      <c r="X291" s="239">
        <v>3</v>
      </c>
      <c r="Y291" s="239">
        <v>1</v>
      </c>
      <c r="Z291" s="239">
        <v>1</v>
      </c>
      <c r="AA291" s="239">
        <v>1</v>
      </c>
      <c r="AB291" s="239">
        <v>1</v>
      </c>
      <c r="AC291" s="239">
        <v>98</v>
      </c>
      <c r="AD291" s="239" t="s">
        <v>1756</v>
      </c>
      <c r="AE291" s="239" t="s">
        <v>4763</v>
      </c>
      <c r="AF291" s="239" t="s">
        <v>4756</v>
      </c>
      <c r="AG291" s="239">
        <v>10</v>
      </c>
      <c r="AH291" s="239">
        <v>2</v>
      </c>
      <c r="AI291" s="239">
        <v>2</v>
      </c>
      <c r="AJ291" s="239">
        <v>3</v>
      </c>
      <c r="AK291" s="239">
        <v>21</v>
      </c>
      <c r="AL291" s="239">
        <v>51</v>
      </c>
      <c r="AM291" s="239" t="s">
        <v>384</v>
      </c>
      <c r="AN291" s="239">
        <v>5</v>
      </c>
      <c r="AO291" s="239">
        <v>1</v>
      </c>
      <c r="AP291" s="239">
        <v>1</v>
      </c>
      <c r="AS291" s="239">
        <v>3</v>
      </c>
      <c r="AT291" s="239">
        <v>20</v>
      </c>
      <c r="AU291" s="239">
        <v>40</v>
      </c>
      <c r="AV291" s="239">
        <v>11</v>
      </c>
      <c r="AW291" s="239">
        <v>22</v>
      </c>
      <c r="AX291" s="239">
        <v>2</v>
      </c>
      <c r="AY291" s="239">
        <v>2</v>
      </c>
      <c r="AZ291" s="239">
        <v>1</v>
      </c>
      <c r="BA291" s="239">
        <v>5</v>
      </c>
      <c r="BB291" s="239">
        <v>65</v>
      </c>
      <c r="BC291" s="239" t="s">
        <v>384</v>
      </c>
      <c r="BD291" s="239">
        <v>5</v>
      </c>
      <c r="BE291" s="239">
        <v>2</v>
      </c>
      <c r="BF291" s="239">
        <v>1</v>
      </c>
      <c r="BI291" s="239">
        <v>3</v>
      </c>
      <c r="BJ291" s="239">
        <v>20</v>
      </c>
      <c r="BK291" s="239">
        <v>40</v>
      </c>
      <c r="BL291" s="239">
        <v>11</v>
      </c>
      <c r="BM291" s="239">
        <v>22</v>
      </c>
      <c r="CT291" s="239">
        <v>437751</v>
      </c>
      <c r="CU291" s="239">
        <v>4965825</v>
      </c>
      <c r="CV291" s="239">
        <v>44.843124299999999</v>
      </c>
      <c r="CW291" s="239">
        <v>-93.787664300000003</v>
      </c>
      <c r="CX291" s="239" t="s">
        <v>379</v>
      </c>
      <c r="CY291" s="239" t="s">
        <v>4764</v>
      </c>
    </row>
    <row r="292" spans="1:103" x14ac:dyDescent="0.25">
      <c r="A292" s="239">
        <v>10856639</v>
      </c>
      <c r="B292" s="239">
        <v>3</v>
      </c>
      <c r="C292" s="239">
        <v>284</v>
      </c>
      <c r="D292" s="239">
        <v>5.6660000000000004</v>
      </c>
      <c r="E292" s="239">
        <v>10</v>
      </c>
      <c r="F292" s="239" t="s">
        <v>1155</v>
      </c>
      <c r="H292" s="239" t="s">
        <v>374</v>
      </c>
      <c r="I292" s="239">
        <v>25</v>
      </c>
      <c r="K292" s="239">
        <v>13038764</v>
      </c>
      <c r="L292" s="239">
        <v>133620019</v>
      </c>
      <c r="M292" s="239">
        <v>12</v>
      </c>
      <c r="N292" s="239">
        <v>26</v>
      </c>
      <c r="O292" s="239">
        <v>2013</v>
      </c>
      <c r="P292" s="239" t="s">
        <v>416</v>
      </c>
      <c r="Q292" s="239">
        <v>23</v>
      </c>
      <c r="S292" s="239">
        <v>5</v>
      </c>
      <c r="T292" s="239">
        <v>0</v>
      </c>
      <c r="U292" s="239">
        <v>2</v>
      </c>
      <c r="V292" s="239">
        <v>5</v>
      </c>
      <c r="W292" s="239">
        <v>10</v>
      </c>
      <c r="X292" s="239">
        <v>3</v>
      </c>
      <c r="Y292" s="239">
        <v>4</v>
      </c>
      <c r="Z292" s="239">
        <v>2</v>
      </c>
      <c r="AB292" s="239">
        <v>2</v>
      </c>
      <c r="AC292" s="239">
        <v>98</v>
      </c>
      <c r="AD292" s="239" t="s">
        <v>4765</v>
      </c>
      <c r="AE292" s="239" t="s">
        <v>4543</v>
      </c>
      <c r="AF292" s="239" t="s">
        <v>4756</v>
      </c>
      <c r="AG292" s="239">
        <v>10</v>
      </c>
      <c r="AH292" s="239">
        <v>2</v>
      </c>
      <c r="AI292" s="239">
        <v>4</v>
      </c>
      <c r="AJ292" s="239">
        <v>3</v>
      </c>
      <c r="AK292" s="239">
        <v>24</v>
      </c>
      <c r="AL292" s="239">
        <v>20</v>
      </c>
      <c r="AM292" s="239" t="s">
        <v>384</v>
      </c>
      <c r="AN292" s="239">
        <v>5</v>
      </c>
      <c r="AO292" s="239">
        <v>2</v>
      </c>
      <c r="AS292" s="239">
        <v>5</v>
      </c>
      <c r="AT292" s="239">
        <v>20</v>
      </c>
      <c r="AU292" s="239">
        <v>30</v>
      </c>
      <c r="AV292" s="239">
        <v>11</v>
      </c>
      <c r="AW292" s="239">
        <v>21</v>
      </c>
      <c r="AX292" s="239">
        <v>2</v>
      </c>
      <c r="AY292" s="239">
        <v>4</v>
      </c>
      <c r="AZ292" s="239">
        <v>1</v>
      </c>
      <c r="BA292" s="239">
        <v>21</v>
      </c>
      <c r="BB292" s="239">
        <v>17</v>
      </c>
      <c r="BC292" s="239" t="s">
        <v>384</v>
      </c>
      <c r="BD292" s="239">
        <v>5</v>
      </c>
      <c r="BE292" s="239">
        <v>1</v>
      </c>
      <c r="BI292" s="239">
        <v>5</v>
      </c>
      <c r="BJ292" s="239">
        <v>20</v>
      </c>
      <c r="BK292" s="239">
        <v>30</v>
      </c>
      <c r="BL292" s="239">
        <v>11</v>
      </c>
      <c r="BM292" s="239">
        <v>21</v>
      </c>
      <c r="CT292" s="239">
        <v>437751</v>
      </c>
      <c r="CU292" s="239">
        <v>4965825</v>
      </c>
      <c r="CV292" s="239">
        <v>44.843124299999999</v>
      </c>
      <c r="CW292" s="239">
        <v>-93.787664300000003</v>
      </c>
      <c r="CX292" s="239" t="s">
        <v>379</v>
      </c>
      <c r="CY292" s="239" t="s">
        <v>4766</v>
      </c>
    </row>
    <row r="293" spans="1:103" hidden="1" x14ac:dyDescent="0.25">
      <c r="A293" s="239">
        <v>11021125</v>
      </c>
      <c r="B293" s="239">
        <v>3</v>
      </c>
      <c r="C293" s="239">
        <v>284</v>
      </c>
      <c r="D293" s="239">
        <v>5.6660000000000004</v>
      </c>
      <c r="E293" s="239">
        <v>10</v>
      </c>
      <c r="F293" s="239" t="s">
        <v>1155</v>
      </c>
      <c r="H293" s="239" t="s">
        <v>374</v>
      </c>
      <c r="I293" s="239">
        <v>25</v>
      </c>
      <c r="K293" s="239">
        <v>15026235</v>
      </c>
      <c r="L293" s="239">
        <v>152240022</v>
      </c>
      <c r="M293" s="239">
        <v>8</v>
      </c>
      <c r="N293" s="239">
        <v>11</v>
      </c>
      <c r="O293" s="239">
        <v>2015</v>
      </c>
      <c r="P293" s="239" t="s">
        <v>391</v>
      </c>
      <c r="Q293" s="239">
        <v>18</v>
      </c>
      <c r="S293" s="239">
        <v>4</v>
      </c>
      <c r="T293" s="239">
        <v>0</v>
      </c>
      <c r="U293" s="239">
        <v>2</v>
      </c>
      <c r="V293" s="239">
        <v>1</v>
      </c>
      <c r="W293" s="239">
        <v>10</v>
      </c>
      <c r="X293" s="239">
        <v>3</v>
      </c>
      <c r="Y293" s="239">
        <v>1</v>
      </c>
      <c r="Z293" s="239">
        <v>1</v>
      </c>
      <c r="AB293" s="239">
        <v>1</v>
      </c>
      <c r="AC293" s="239">
        <v>98</v>
      </c>
      <c r="AD293" s="239" t="s">
        <v>462</v>
      </c>
      <c r="AE293" s="239" t="s">
        <v>1868</v>
      </c>
      <c r="AF293" s="239" t="s">
        <v>4756</v>
      </c>
      <c r="AG293" s="239">
        <v>7</v>
      </c>
      <c r="AH293" s="239">
        <v>2</v>
      </c>
      <c r="AI293" s="239">
        <v>2</v>
      </c>
      <c r="AJ293" s="239">
        <v>1</v>
      </c>
      <c r="AK293" s="239">
        <v>24</v>
      </c>
      <c r="AL293" s="239">
        <v>22</v>
      </c>
      <c r="AM293" s="239" t="s">
        <v>384</v>
      </c>
      <c r="AN293" s="239">
        <v>5</v>
      </c>
      <c r="AO293" s="239">
        <v>5</v>
      </c>
      <c r="AT293" s="239">
        <v>20</v>
      </c>
      <c r="AU293" s="239">
        <v>40</v>
      </c>
      <c r="AV293" s="239">
        <v>11</v>
      </c>
      <c r="AW293" s="239">
        <v>21</v>
      </c>
      <c r="AX293" s="239">
        <v>2</v>
      </c>
      <c r="AY293" s="239">
        <v>2</v>
      </c>
      <c r="AZ293" s="239">
        <v>1</v>
      </c>
      <c r="BA293" s="239">
        <v>24</v>
      </c>
      <c r="BB293" s="239">
        <v>41</v>
      </c>
      <c r="BC293" s="239" t="s">
        <v>374</v>
      </c>
      <c r="BD293" s="239">
        <v>5</v>
      </c>
      <c r="BE293" s="239">
        <v>1</v>
      </c>
      <c r="BJ293" s="239">
        <v>20</v>
      </c>
      <c r="BK293" s="239">
        <v>40</v>
      </c>
      <c r="BL293" s="239">
        <v>11</v>
      </c>
      <c r="BM293" s="239">
        <v>21</v>
      </c>
      <c r="CT293" s="239">
        <v>437751</v>
      </c>
      <c r="CU293" s="239">
        <v>4965825</v>
      </c>
      <c r="CV293" s="239">
        <v>44.843124299999999</v>
      </c>
      <c r="CW293" s="239">
        <v>-93.787664300000003</v>
      </c>
      <c r="CX293" s="239" t="s">
        <v>379</v>
      </c>
      <c r="CY293" s="239" t="s">
        <v>4767</v>
      </c>
    </row>
    <row r="294" spans="1:103" x14ac:dyDescent="0.25">
      <c r="A294" s="239">
        <v>11022324</v>
      </c>
      <c r="B294" s="239">
        <v>3</v>
      </c>
      <c r="C294" s="239">
        <v>284</v>
      </c>
      <c r="D294" s="239">
        <v>5.6660000000000004</v>
      </c>
      <c r="E294" s="239">
        <v>10</v>
      </c>
      <c r="F294" s="239" t="s">
        <v>1155</v>
      </c>
      <c r="H294" s="239" t="s">
        <v>374</v>
      </c>
      <c r="I294" s="239">
        <v>25</v>
      </c>
      <c r="K294" s="239">
        <v>15032699</v>
      </c>
      <c r="L294" s="239">
        <v>152810033</v>
      </c>
      <c r="M294" s="239">
        <v>10</v>
      </c>
      <c r="N294" s="239">
        <v>7</v>
      </c>
      <c r="O294" s="239">
        <v>2015</v>
      </c>
      <c r="P294" s="239" t="s">
        <v>375</v>
      </c>
      <c r="Q294" s="239">
        <v>14</v>
      </c>
      <c r="S294" s="239">
        <v>5</v>
      </c>
      <c r="T294" s="239">
        <v>0</v>
      </c>
      <c r="U294" s="239">
        <v>2</v>
      </c>
      <c r="V294" s="239">
        <v>1</v>
      </c>
      <c r="W294" s="239">
        <v>10</v>
      </c>
      <c r="X294" s="239">
        <v>3</v>
      </c>
      <c r="Y294" s="239">
        <v>1</v>
      </c>
      <c r="Z294" s="239">
        <v>1</v>
      </c>
      <c r="AB294" s="239">
        <v>1</v>
      </c>
      <c r="AC294" s="239">
        <v>3</v>
      </c>
      <c r="AD294" s="239" t="s">
        <v>2689</v>
      </c>
      <c r="AE294" s="239" t="s">
        <v>4768</v>
      </c>
      <c r="AF294" s="239" t="s">
        <v>4756</v>
      </c>
      <c r="AG294" s="239">
        <v>7</v>
      </c>
      <c r="AH294" s="239">
        <v>2</v>
      </c>
      <c r="AI294" s="239">
        <v>2</v>
      </c>
      <c r="AJ294" s="239">
        <v>4</v>
      </c>
      <c r="AK294" s="239">
        <v>21</v>
      </c>
      <c r="AL294" s="239">
        <v>22</v>
      </c>
      <c r="AM294" s="239" t="s">
        <v>374</v>
      </c>
      <c r="AN294" s="239">
        <v>5</v>
      </c>
      <c r="AO294" s="239">
        <v>5</v>
      </c>
      <c r="AS294" s="239">
        <v>7</v>
      </c>
      <c r="AT294" s="239">
        <v>20</v>
      </c>
      <c r="AU294" s="239">
        <v>40</v>
      </c>
      <c r="AV294" s="239">
        <v>11</v>
      </c>
      <c r="AW294" s="239">
        <v>21</v>
      </c>
      <c r="AX294" s="239">
        <v>2</v>
      </c>
      <c r="AY294" s="239">
        <v>4</v>
      </c>
      <c r="AZ294" s="239">
        <v>4</v>
      </c>
      <c r="BA294" s="239">
        <v>21</v>
      </c>
      <c r="BB294" s="239">
        <v>35</v>
      </c>
      <c r="BC294" s="239" t="s">
        <v>384</v>
      </c>
      <c r="BD294" s="239">
        <v>5</v>
      </c>
      <c r="BE294" s="239">
        <v>1</v>
      </c>
      <c r="BI294" s="239">
        <v>7</v>
      </c>
      <c r="BJ294" s="239">
        <v>20</v>
      </c>
      <c r="BK294" s="239">
        <v>40</v>
      </c>
      <c r="BL294" s="239">
        <v>11</v>
      </c>
      <c r="BM294" s="239">
        <v>21</v>
      </c>
      <c r="CT294" s="239">
        <v>437751</v>
      </c>
      <c r="CU294" s="239">
        <v>4965825</v>
      </c>
      <c r="CV294" s="239">
        <v>44.843124299999999</v>
      </c>
      <c r="CW294" s="239">
        <v>-93.787664300000003</v>
      </c>
      <c r="CX294" s="239" t="s">
        <v>379</v>
      </c>
      <c r="CY294" s="239" t="s">
        <v>4769</v>
      </c>
    </row>
    <row r="295" spans="1:103" x14ac:dyDescent="0.25">
      <c r="A295" s="239">
        <v>325386</v>
      </c>
      <c r="B295" s="239">
        <v>3</v>
      </c>
      <c r="C295" s="239">
        <v>284</v>
      </c>
      <c r="D295" s="239">
        <v>5.681</v>
      </c>
      <c r="E295" s="239">
        <v>10</v>
      </c>
      <c r="F295" s="239" t="s">
        <v>1155</v>
      </c>
      <c r="H295" s="239" t="s">
        <v>374</v>
      </c>
      <c r="I295" s="239">
        <v>25</v>
      </c>
      <c r="K295" s="239">
        <v>16003522</v>
      </c>
      <c r="M295" s="239">
        <v>2</v>
      </c>
      <c r="N295" s="239">
        <v>2</v>
      </c>
      <c r="O295" s="239">
        <v>2016</v>
      </c>
      <c r="P295" s="239" t="s">
        <v>391</v>
      </c>
      <c r="Q295" s="239">
        <v>12</v>
      </c>
      <c r="S295" s="239">
        <v>5</v>
      </c>
      <c r="T295" s="239">
        <v>0</v>
      </c>
      <c r="U295" s="239">
        <v>2</v>
      </c>
      <c r="V295" s="239">
        <v>5</v>
      </c>
      <c r="W295" s="239">
        <v>10</v>
      </c>
      <c r="X295" s="239">
        <v>3</v>
      </c>
      <c r="Y295" s="239">
        <v>1</v>
      </c>
      <c r="Z295" s="239">
        <v>4</v>
      </c>
      <c r="AB295" s="239">
        <v>3</v>
      </c>
      <c r="AC295" s="239">
        <v>98</v>
      </c>
      <c r="AD295" s="239" t="s">
        <v>4668</v>
      </c>
      <c r="AE295" s="239" t="s">
        <v>2821</v>
      </c>
      <c r="AF295" s="239" t="s">
        <v>4756</v>
      </c>
      <c r="AG295" s="239">
        <v>9</v>
      </c>
      <c r="AH295" s="239">
        <v>2</v>
      </c>
      <c r="AI295" s="239">
        <v>4</v>
      </c>
      <c r="AJ295" s="239">
        <v>3</v>
      </c>
      <c r="AK295" s="239">
        <v>21</v>
      </c>
      <c r="AL295" s="239">
        <v>48</v>
      </c>
      <c r="AM295" s="239" t="s">
        <v>374</v>
      </c>
      <c r="AN295" s="239">
        <v>5</v>
      </c>
      <c r="AO295" s="239">
        <v>1</v>
      </c>
      <c r="AS295" s="239">
        <v>12</v>
      </c>
      <c r="AT295" s="239">
        <v>20</v>
      </c>
      <c r="AU295" s="239">
        <v>40</v>
      </c>
      <c r="AV295" s="239">
        <v>11</v>
      </c>
      <c r="AW295" s="239">
        <v>21</v>
      </c>
      <c r="AX295" s="239">
        <v>2</v>
      </c>
      <c r="AY295" s="239">
        <v>2</v>
      </c>
      <c r="AZ295" s="239">
        <v>4</v>
      </c>
      <c r="BA295" s="239">
        <v>24</v>
      </c>
      <c r="BB295" s="239">
        <v>31</v>
      </c>
      <c r="BC295" s="239" t="s">
        <v>374</v>
      </c>
      <c r="BD295" s="239">
        <v>10</v>
      </c>
      <c r="BE295" s="239">
        <v>2</v>
      </c>
      <c r="BI295" s="239">
        <v>12</v>
      </c>
      <c r="BJ295" s="239">
        <v>20</v>
      </c>
      <c r="BK295" s="239">
        <v>40</v>
      </c>
      <c r="BL295" s="239">
        <v>11</v>
      </c>
      <c r="BM295" s="239">
        <v>21</v>
      </c>
      <c r="CT295" s="239">
        <v>437750.074096428</v>
      </c>
      <c r="CU295" s="239">
        <v>4965826.4104672195</v>
      </c>
      <c r="CV295" s="239">
        <v>44.843132650000001</v>
      </c>
      <c r="CW295" s="239">
        <v>-93.787673870000006</v>
      </c>
      <c r="CX295" s="239" t="s">
        <v>379</v>
      </c>
      <c r="CY295" s="239" t="s">
        <v>4770</v>
      </c>
    </row>
  </sheetData>
  <autoFilter ref="A1:CY295" xr:uid="{32FC7E01-AF0D-4E07-B413-EFA706E442E1}">
    <filterColumn colId="18">
      <filters>
        <filter val="5"/>
      </filters>
    </filterColumn>
  </autoFilter>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D1C1A-E8E1-4F57-9774-B78CCF9CC269}">
  <sheetPr>
    <tabColor theme="2" tint="-0.499984740745262"/>
  </sheetPr>
  <dimension ref="A1:CY364"/>
  <sheetViews>
    <sheetView workbookViewId="0">
      <selection activeCell="U22" sqref="U22"/>
    </sheetView>
  </sheetViews>
  <sheetFormatPr defaultRowHeight="15" x14ac:dyDescent="0.25"/>
  <cols>
    <col min="1" max="16384" width="9.140625" style="239"/>
  </cols>
  <sheetData>
    <row r="1" spans="1:103" x14ac:dyDescent="0.25">
      <c r="A1" s="239" t="s">
        <v>270</v>
      </c>
      <c r="B1" s="239" t="s">
        <v>271</v>
      </c>
      <c r="C1" s="239" t="s">
        <v>272</v>
      </c>
      <c r="D1" s="239" t="s">
        <v>273</v>
      </c>
      <c r="E1" s="239" t="s">
        <v>274</v>
      </c>
      <c r="F1" s="239" t="s">
        <v>275</v>
      </c>
      <c r="G1" s="239" t="s">
        <v>276</v>
      </c>
      <c r="H1" s="239" t="s">
        <v>277</v>
      </c>
      <c r="I1" s="239" t="s">
        <v>278</v>
      </c>
      <c r="J1" s="239" t="s">
        <v>279</v>
      </c>
      <c r="K1" s="239" t="s">
        <v>280</v>
      </c>
      <c r="L1" s="239" t="s">
        <v>281</v>
      </c>
      <c r="M1" s="239" t="s">
        <v>282</v>
      </c>
      <c r="N1" s="239" t="s">
        <v>283</v>
      </c>
      <c r="O1" s="239" t="s">
        <v>284</v>
      </c>
      <c r="P1" s="239" t="s">
        <v>285</v>
      </c>
      <c r="Q1" s="239" t="s">
        <v>286</v>
      </c>
      <c r="R1" s="239" t="s">
        <v>287</v>
      </c>
      <c r="S1" s="239" t="s">
        <v>288</v>
      </c>
      <c r="T1" s="239" t="s">
        <v>289</v>
      </c>
      <c r="U1" s="239" t="s">
        <v>290</v>
      </c>
      <c r="V1" s="239" t="s">
        <v>291</v>
      </c>
      <c r="W1" s="239" t="s">
        <v>292</v>
      </c>
      <c r="X1" s="239" t="s">
        <v>293</v>
      </c>
      <c r="Y1" s="239" t="s">
        <v>294</v>
      </c>
      <c r="Z1" s="239" t="s">
        <v>295</v>
      </c>
      <c r="AA1" s="239" t="s">
        <v>296</v>
      </c>
      <c r="AB1" s="239" t="s">
        <v>297</v>
      </c>
      <c r="AC1" s="239" t="s">
        <v>298</v>
      </c>
      <c r="AD1" s="239" t="s">
        <v>299</v>
      </c>
      <c r="AE1" s="239" t="s">
        <v>300</v>
      </c>
      <c r="AF1" s="239" t="s">
        <v>301</v>
      </c>
      <c r="AG1" s="239" t="s">
        <v>302</v>
      </c>
      <c r="AH1" s="239" t="s">
        <v>303</v>
      </c>
      <c r="AI1" s="239" t="s">
        <v>304</v>
      </c>
      <c r="AJ1" s="239" t="s">
        <v>305</v>
      </c>
      <c r="AK1" s="239" t="s">
        <v>306</v>
      </c>
      <c r="AL1" s="239" t="s">
        <v>307</v>
      </c>
      <c r="AM1" s="239" t="s">
        <v>308</v>
      </c>
      <c r="AN1" s="239" t="s">
        <v>309</v>
      </c>
      <c r="AO1" s="239" t="s">
        <v>310</v>
      </c>
      <c r="AP1" s="239" t="s">
        <v>311</v>
      </c>
      <c r="AQ1" s="239" t="s">
        <v>312</v>
      </c>
      <c r="AR1" s="239" t="s">
        <v>313</v>
      </c>
      <c r="AS1" s="239" t="s">
        <v>314</v>
      </c>
      <c r="AT1" s="239" t="s">
        <v>315</v>
      </c>
      <c r="AU1" s="239" t="s">
        <v>316</v>
      </c>
      <c r="AV1" s="239" t="s">
        <v>317</v>
      </c>
      <c r="AW1" s="239" t="s">
        <v>318</v>
      </c>
      <c r="AX1" s="239" t="s">
        <v>319</v>
      </c>
      <c r="AY1" s="239" t="s">
        <v>320</v>
      </c>
      <c r="AZ1" s="239" t="s">
        <v>321</v>
      </c>
      <c r="BA1" s="239" t="s">
        <v>322</v>
      </c>
      <c r="BB1" s="239" t="s">
        <v>323</v>
      </c>
      <c r="BC1" s="239" t="s">
        <v>324</v>
      </c>
      <c r="BD1" s="239" t="s">
        <v>325</v>
      </c>
      <c r="BE1" s="239" t="s">
        <v>326</v>
      </c>
      <c r="BF1" s="239" t="s">
        <v>327</v>
      </c>
      <c r="BG1" s="239" t="s">
        <v>328</v>
      </c>
      <c r="BH1" s="239" t="s">
        <v>329</v>
      </c>
      <c r="BI1" s="239" t="s">
        <v>330</v>
      </c>
      <c r="BJ1" s="239" t="s">
        <v>331</v>
      </c>
      <c r="BK1" s="239" t="s">
        <v>332</v>
      </c>
      <c r="BL1" s="239" t="s">
        <v>333</v>
      </c>
      <c r="BM1" s="239" t="s">
        <v>334</v>
      </c>
      <c r="BN1" s="239" t="s">
        <v>335</v>
      </c>
      <c r="BO1" s="239" t="s">
        <v>336</v>
      </c>
      <c r="BP1" s="239" t="s">
        <v>337</v>
      </c>
      <c r="BQ1" s="239" t="s">
        <v>338</v>
      </c>
      <c r="BR1" s="239" t="s">
        <v>339</v>
      </c>
      <c r="BS1" s="239" t="s">
        <v>340</v>
      </c>
      <c r="BT1" s="239" t="s">
        <v>341</v>
      </c>
      <c r="BU1" s="239" t="s">
        <v>342</v>
      </c>
      <c r="BV1" s="239" t="s">
        <v>343</v>
      </c>
      <c r="BW1" s="239" t="s">
        <v>344</v>
      </c>
      <c r="BX1" s="239" t="s">
        <v>345</v>
      </c>
      <c r="BY1" s="239" t="s">
        <v>346</v>
      </c>
      <c r="BZ1" s="239" t="s">
        <v>347</v>
      </c>
      <c r="CA1" s="239" t="s">
        <v>348</v>
      </c>
      <c r="CB1" s="239" t="s">
        <v>349</v>
      </c>
      <c r="CC1" s="239" t="s">
        <v>350</v>
      </c>
      <c r="CD1" s="239" t="s">
        <v>351</v>
      </c>
      <c r="CE1" s="239" t="s">
        <v>352</v>
      </c>
      <c r="CF1" s="239" t="s">
        <v>353</v>
      </c>
      <c r="CG1" s="239" t="s">
        <v>354</v>
      </c>
      <c r="CH1" s="239" t="s">
        <v>355</v>
      </c>
      <c r="CI1" s="239" t="s">
        <v>356</v>
      </c>
      <c r="CJ1" s="239" t="s">
        <v>357</v>
      </c>
      <c r="CK1" s="239" t="s">
        <v>358</v>
      </c>
      <c r="CL1" s="239" t="s">
        <v>359</v>
      </c>
      <c r="CM1" s="239" t="s">
        <v>360</v>
      </c>
      <c r="CN1" s="239" t="s">
        <v>361</v>
      </c>
      <c r="CO1" s="239" t="s">
        <v>362</v>
      </c>
      <c r="CP1" s="239" t="s">
        <v>363</v>
      </c>
      <c r="CQ1" s="239" t="s">
        <v>364</v>
      </c>
      <c r="CR1" s="239" t="s">
        <v>365</v>
      </c>
      <c r="CS1" s="239" t="s">
        <v>366</v>
      </c>
      <c r="CT1" s="239" t="s">
        <v>367</v>
      </c>
      <c r="CU1" s="239" t="s">
        <v>368</v>
      </c>
      <c r="CV1" s="239" t="s">
        <v>369</v>
      </c>
      <c r="CW1" s="239" t="s">
        <v>370</v>
      </c>
      <c r="CX1" s="239" t="s">
        <v>371</v>
      </c>
      <c r="CY1" s="239" t="s">
        <v>372</v>
      </c>
    </row>
    <row r="2" spans="1:103" x14ac:dyDescent="0.25">
      <c r="A2" s="239">
        <v>10868147</v>
      </c>
      <c r="B2" s="239">
        <v>2</v>
      </c>
      <c r="C2" s="239">
        <v>212</v>
      </c>
      <c r="D2" s="239">
        <v>156.68199999999999</v>
      </c>
      <c r="E2" s="239">
        <v>27</v>
      </c>
      <c r="F2" s="239" t="s">
        <v>2515</v>
      </c>
      <c r="H2" s="239" t="s">
        <v>374</v>
      </c>
      <c r="I2" s="239">
        <v>25</v>
      </c>
      <c r="K2" s="239">
        <v>13009590</v>
      </c>
      <c r="L2" s="239">
        <v>130640089</v>
      </c>
      <c r="M2" s="239">
        <v>3</v>
      </c>
      <c r="N2" s="239">
        <v>5</v>
      </c>
      <c r="O2" s="239">
        <v>2013</v>
      </c>
      <c r="P2" s="239" t="s">
        <v>391</v>
      </c>
      <c r="Q2" s="239">
        <v>9</v>
      </c>
      <c r="R2" s="239" t="s">
        <v>393</v>
      </c>
      <c r="S2" s="239">
        <v>5</v>
      </c>
      <c r="T2" s="239">
        <v>0</v>
      </c>
      <c r="U2" s="239">
        <v>2</v>
      </c>
      <c r="V2" s="239">
        <v>10</v>
      </c>
      <c r="W2" s="239">
        <v>10</v>
      </c>
      <c r="X2" s="239">
        <v>2</v>
      </c>
      <c r="Y2" s="239">
        <v>1</v>
      </c>
      <c r="Z2" s="239">
        <v>4</v>
      </c>
      <c r="AA2" s="239">
        <v>4</v>
      </c>
      <c r="AB2" s="239">
        <v>3</v>
      </c>
      <c r="AC2" s="239">
        <v>98</v>
      </c>
      <c r="AD2" s="239">
        <v>212</v>
      </c>
      <c r="AE2" s="239" t="s">
        <v>2814</v>
      </c>
      <c r="AF2" s="239" t="s">
        <v>378</v>
      </c>
      <c r="AG2" s="239">
        <v>5</v>
      </c>
      <c r="AH2" s="239">
        <v>2</v>
      </c>
      <c r="AI2" s="239">
        <v>1</v>
      </c>
      <c r="AJ2" s="239">
        <v>3</v>
      </c>
      <c r="AK2" s="239">
        <v>21</v>
      </c>
      <c r="AL2" s="239">
        <v>46</v>
      </c>
      <c r="AM2" s="239" t="s">
        <v>384</v>
      </c>
      <c r="AN2" s="239">
        <v>5</v>
      </c>
      <c r="AO2" s="239">
        <v>72</v>
      </c>
      <c r="AS2" s="239">
        <v>2</v>
      </c>
      <c r="AT2" s="239">
        <v>98</v>
      </c>
      <c r="AU2" s="239">
        <v>65</v>
      </c>
      <c r="AV2" s="239">
        <v>10</v>
      </c>
      <c r="AW2" s="239">
        <v>20</v>
      </c>
      <c r="AX2" s="239">
        <v>2</v>
      </c>
      <c r="AY2" s="239">
        <v>3</v>
      </c>
      <c r="AZ2" s="239">
        <v>3</v>
      </c>
      <c r="BA2" s="239">
        <v>21</v>
      </c>
      <c r="BB2" s="239">
        <v>51</v>
      </c>
      <c r="BC2" s="239" t="s">
        <v>374</v>
      </c>
      <c r="BD2" s="239">
        <v>5</v>
      </c>
      <c r="BE2" s="239">
        <v>1</v>
      </c>
      <c r="BF2" s="239">
        <v>1</v>
      </c>
      <c r="BI2" s="239">
        <v>2</v>
      </c>
      <c r="BJ2" s="239">
        <v>98</v>
      </c>
      <c r="BK2" s="239">
        <v>65</v>
      </c>
      <c r="BL2" s="239">
        <v>10</v>
      </c>
      <c r="BM2" s="239">
        <v>20</v>
      </c>
      <c r="CT2" s="239">
        <v>462904</v>
      </c>
      <c r="CU2" s="239">
        <v>4967664</v>
      </c>
      <c r="CV2" s="239">
        <v>44.861423899999998</v>
      </c>
      <c r="CW2" s="239">
        <v>-93.469540499999994</v>
      </c>
      <c r="CX2" s="239" t="s">
        <v>379</v>
      </c>
      <c r="CY2" s="239" t="s">
        <v>4771</v>
      </c>
    </row>
    <row r="3" spans="1:103" x14ac:dyDescent="0.25">
      <c r="A3" s="239">
        <v>10912469</v>
      </c>
      <c r="B3" s="239">
        <v>2</v>
      </c>
      <c r="C3" s="239">
        <v>212</v>
      </c>
      <c r="D3" s="239">
        <v>156.68199999999999</v>
      </c>
      <c r="E3" s="239">
        <v>27</v>
      </c>
      <c r="F3" s="239" t="s">
        <v>2515</v>
      </c>
      <c r="H3" s="239" t="s">
        <v>374</v>
      </c>
      <c r="I3" s="239">
        <v>25</v>
      </c>
      <c r="K3" s="239">
        <v>13049932</v>
      </c>
      <c r="L3" s="239">
        <v>133380378</v>
      </c>
      <c r="M3" s="239">
        <v>12</v>
      </c>
      <c r="N3" s="239">
        <v>4</v>
      </c>
      <c r="O3" s="239">
        <v>2013</v>
      </c>
      <c r="P3" s="239" t="s">
        <v>375</v>
      </c>
      <c r="Q3" s="239">
        <v>13</v>
      </c>
      <c r="R3" s="239" t="s">
        <v>393</v>
      </c>
      <c r="S3" s="239">
        <v>5</v>
      </c>
      <c r="T3" s="239">
        <v>0</v>
      </c>
      <c r="U3" s="239">
        <v>2</v>
      </c>
      <c r="V3" s="239">
        <v>5</v>
      </c>
      <c r="W3" s="239">
        <v>10</v>
      </c>
      <c r="X3" s="239">
        <v>2</v>
      </c>
      <c r="Y3" s="239">
        <v>1</v>
      </c>
      <c r="Z3" s="239">
        <v>4</v>
      </c>
      <c r="AA3" s="239">
        <v>5</v>
      </c>
      <c r="AB3" s="239">
        <v>5</v>
      </c>
      <c r="AC3" s="239">
        <v>98</v>
      </c>
      <c r="AD3" s="239" t="s">
        <v>4772</v>
      </c>
      <c r="AE3" s="239" t="s">
        <v>2729</v>
      </c>
      <c r="AF3" s="239" t="s">
        <v>378</v>
      </c>
      <c r="AG3" s="239">
        <v>10</v>
      </c>
      <c r="AH3" s="239">
        <v>2</v>
      </c>
      <c r="AI3" s="239">
        <v>3</v>
      </c>
      <c r="AJ3" s="239">
        <v>3</v>
      </c>
      <c r="AK3" s="239">
        <v>21</v>
      </c>
      <c r="AL3" s="239">
        <v>34</v>
      </c>
      <c r="AM3" s="239" t="s">
        <v>374</v>
      </c>
      <c r="AN3" s="239">
        <v>5</v>
      </c>
      <c r="AS3" s="239">
        <v>3</v>
      </c>
      <c r="AT3" s="239">
        <v>98</v>
      </c>
      <c r="AU3" s="239">
        <v>65</v>
      </c>
      <c r="AV3" s="239">
        <v>10</v>
      </c>
      <c r="AW3" s="239">
        <v>21</v>
      </c>
      <c r="AX3" s="239">
        <v>2</v>
      </c>
      <c r="AY3" s="239">
        <v>4</v>
      </c>
      <c r="AZ3" s="239">
        <v>3</v>
      </c>
      <c r="BA3" s="239">
        <v>21</v>
      </c>
      <c r="BB3" s="239">
        <v>18</v>
      </c>
      <c r="BC3" s="239" t="s">
        <v>374</v>
      </c>
      <c r="BD3" s="239">
        <v>5</v>
      </c>
      <c r="BI3" s="239">
        <v>3</v>
      </c>
      <c r="BJ3" s="239">
        <v>98</v>
      </c>
      <c r="BK3" s="239">
        <v>65</v>
      </c>
      <c r="BL3" s="239">
        <v>10</v>
      </c>
      <c r="BM3" s="239">
        <v>21</v>
      </c>
      <c r="CT3" s="239">
        <v>462904</v>
      </c>
      <c r="CU3" s="239">
        <v>4967664</v>
      </c>
      <c r="CV3" s="239">
        <v>44.861423899999998</v>
      </c>
      <c r="CW3" s="239">
        <v>-93.469540499999994</v>
      </c>
      <c r="CX3" s="239" t="s">
        <v>379</v>
      </c>
      <c r="CY3" s="239" t="s">
        <v>4773</v>
      </c>
    </row>
    <row r="4" spans="1:103" x14ac:dyDescent="0.25">
      <c r="A4" s="239">
        <v>10913076</v>
      </c>
      <c r="B4" s="239">
        <v>2</v>
      </c>
      <c r="C4" s="239">
        <v>212</v>
      </c>
      <c r="D4" s="239">
        <v>156.68199999999999</v>
      </c>
      <c r="E4" s="239">
        <v>27</v>
      </c>
      <c r="F4" s="239" t="s">
        <v>2515</v>
      </c>
      <c r="H4" s="239" t="s">
        <v>374</v>
      </c>
      <c r="I4" s="239">
        <v>25</v>
      </c>
      <c r="K4" s="239">
        <v>13049978</v>
      </c>
      <c r="L4" s="239">
        <v>133400313</v>
      </c>
      <c r="M4" s="239">
        <v>12</v>
      </c>
      <c r="N4" s="239">
        <v>4</v>
      </c>
      <c r="O4" s="239">
        <v>2013</v>
      </c>
      <c r="P4" s="239" t="s">
        <v>375</v>
      </c>
      <c r="Q4" s="239">
        <v>18</v>
      </c>
      <c r="R4" s="239" t="s">
        <v>393</v>
      </c>
      <c r="S4" s="239">
        <v>5</v>
      </c>
      <c r="T4" s="239">
        <v>0</v>
      </c>
      <c r="U4" s="239">
        <v>2</v>
      </c>
      <c r="V4" s="239">
        <v>7</v>
      </c>
      <c r="W4" s="239">
        <v>11</v>
      </c>
      <c r="X4" s="239">
        <v>26</v>
      </c>
      <c r="Y4" s="239">
        <v>4</v>
      </c>
      <c r="Z4" s="239">
        <v>4</v>
      </c>
      <c r="AB4" s="239">
        <v>5</v>
      </c>
      <c r="AC4" s="239">
        <v>98</v>
      </c>
      <c r="AD4" s="239" t="s">
        <v>2318</v>
      </c>
      <c r="AE4" s="239" t="s">
        <v>2729</v>
      </c>
      <c r="AF4" s="239" t="s">
        <v>378</v>
      </c>
      <c r="AG4" s="239">
        <v>90</v>
      </c>
      <c r="AH4" s="239">
        <v>3</v>
      </c>
      <c r="AI4" s="239">
        <v>2</v>
      </c>
      <c r="AJ4" s="239">
        <v>3</v>
      </c>
      <c r="AK4" s="239">
        <v>3</v>
      </c>
      <c r="AL4" s="239">
        <v>26</v>
      </c>
      <c r="AM4" s="239" t="s">
        <v>384</v>
      </c>
      <c r="AN4" s="239">
        <v>5</v>
      </c>
      <c r="AS4" s="239">
        <v>3</v>
      </c>
      <c r="AT4" s="239">
        <v>98</v>
      </c>
      <c r="AU4" s="239">
        <v>60</v>
      </c>
      <c r="AV4" s="239">
        <v>11</v>
      </c>
      <c r="AW4" s="239">
        <v>25</v>
      </c>
      <c r="AX4" s="239">
        <v>2</v>
      </c>
      <c r="AY4" s="239">
        <v>2</v>
      </c>
      <c r="AZ4" s="239">
        <v>3</v>
      </c>
      <c r="BA4" s="239">
        <v>21</v>
      </c>
      <c r="BB4" s="239">
        <v>51</v>
      </c>
      <c r="BC4" s="239" t="s">
        <v>374</v>
      </c>
      <c r="BD4" s="239">
        <v>5</v>
      </c>
      <c r="BE4" s="239">
        <v>21</v>
      </c>
      <c r="BI4" s="239">
        <v>3</v>
      </c>
      <c r="BJ4" s="239">
        <v>98</v>
      </c>
      <c r="BK4" s="239">
        <v>60</v>
      </c>
      <c r="BL4" s="239">
        <v>11</v>
      </c>
      <c r="BM4" s="239">
        <v>25</v>
      </c>
      <c r="CT4" s="239">
        <v>462904</v>
      </c>
      <c r="CU4" s="239">
        <v>4967664</v>
      </c>
      <c r="CV4" s="239">
        <v>44.861423899999998</v>
      </c>
      <c r="CW4" s="239">
        <v>-93.469540499999994</v>
      </c>
      <c r="CX4" s="239" t="s">
        <v>379</v>
      </c>
      <c r="CY4" s="239" t="s">
        <v>4774</v>
      </c>
    </row>
    <row r="5" spans="1:103" x14ac:dyDescent="0.25">
      <c r="A5" s="239">
        <v>374607</v>
      </c>
      <c r="B5" s="239">
        <v>2</v>
      </c>
      <c r="C5" s="239">
        <v>212</v>
      </c>
      <c r="D5" s="239">
        <v>156.68899999999999</v>
      </c>
      <c r="E5" s="239">
        <v>27</v>
      </c>
      <c r="F5" s="239" t="s">
        <v>2515</v>
      </c>
      <c r="H5" s="239" t="s">
        <v>374</v>
      </c>
      <c r="I5" s="239">
        <v>25</v>
      </c>
      <c r="K5" s="239">
        <v>16509002</v>
      </c>
      <c r="M5" s="239">
        <v>8</v>
      </c>
      <c r="N5" s="239">
        <v>16</v>
      </c>
      <c r="O5" s="239">
        <v>2016</v>
      </c>
      <c r="P5" s="239" t="s">
        <v>391</v>
      </c>
      <c r="Q5" s="239">
        <v>18</v>
      </c>
      <c r="R5" s="239" t="s">
        <v>376</v>
      </c>
      <c r="S5" s="239">
        <v>5</v>
      </c>
      <c r="T5" s="239">
        <v>0</v>
      </c>
      <c r="U5" s="239">
        <v>3</v>
      </c>
      <c r="V5" s="239">
        <v>12</v>
      </c>
      <c r="W5" s="239">
        <v>10</v>
      </c>
      <c r="X5" s="239">
        <v>2</v>
      </c>
      <c r="Y5" s="239">
        <v>1</v>
      </c>
      <c r="Z5" s="239">
        <v>1</v>
      </c>
      <c r="AB5" s="239">
        <v>1</v>
      </c>
      <c r="AC5" s="239">
        <v>98</v>
      </c>
      <c r="AD5" s="239" t="s">
        <v>377</v>
      </c>
      <c r="AF5" s="239" t="s">
        <v>470</v>
      </c>
      <c r="AG5" s="239">
        <v>7</v>
      </c>
      <c r="AH5" s="239">
        <v>2</v>
      </c>
      <c r="AI5" s="239">
        <v>4</v>
      </c>
      <c r="AJ5" s="239">
        <v>4</v>
      </c>
      <c r="AK5" s="239">
        <v>21</v>
      </c>
      <c r="AL5" s="239">
        <v>71</v>
      </c>
      <c r="AM5" s="239" t="s">
        <v>384</v>
      </c>
      <c r="AN5" s="239">
        <v>5</v>
      </c>
      <c r="AO5" s="239">
        <v>4</v>
      </c>
      <c r="AS5" s="239">
        <v>15</v>
      </c>
      <c r="AT5" s="239">
        <v>98</v>
      </c>
      <c r="AU5" s="239">
        <v>65</v>
      </c>
      <c r="AV5" s="239">
        <v>11</v>
      </c>
      <c r="AW5" s="239">
        <v>21</v>
      </c>
      <c r="AX5" s="239">
        <v>2</v>
      </c>
      <c r="AY5" s="239">
        <v>4</v>
      </c>
      <c r="AZ5" s="239">
        <v>4</v>
      </c>
      <c r="BA5" s="239">
        <v>21</v>
      </c>
      <c r="BB5" s="239">
        <v>52</v>
      </c>
      <c r="BC5" s="239" t="s">
        <v>374</v>
      </c>
      <c r="BD5" s="239">
        <v>5</v>
      </c>
      <c r="BE5" s="239">
        <v>4</v>
      </c>
      <c r="BI5" s="239">
        <v>15</v>
      </c>
      <c r="BJ5" s="239">
        <v>98</v>
      </c>
      <c r="BK5" s="239">
        <v>65</v>
      </c>
      <c r="BL5" s="239">
        <v>11</v>
      </c>
      <c r="BM5" s="239">
        <v>21</v>
      </c>
      <c r="BN5" s="239">
        <v>2</v>
      </c>
      <c r="BO5" s="239">
        <v>4</v>
      </c>
      <c r="BP5" s="239">
        <v>4</v>
      </c>
      <c r="BQ5" s="239">
        <v>26</v>
      </c>
      <c r="BR5" s="239">
        <v>43</v>
      </c>
      <c r="BS5" s="239" t="s">
        <v>384</v>
      </c>
      <c r="BT5" s="239">
        <v>5</v>
      </c>
      <c r="BU5" s="239">
        <v>1</v>
      </c>
      <c r="BY5" s="239">
        <v>15</v>
      </c>
      <c r="BZ5" s="239">
        <v>98</v>
      </c>
      <c r="CA5" s="239">
        <v>65</v>
      </c>
      <c r="CB5" s="239">
        <v>11</v>
      </c>
      <c r="CC5" s="239">
        <v>21</v>
      </c>
      <c r="CT5" s="239">
        <v>462890.53424773598</v>
      </c>
      <c r="CU5" s="239">
        <v>4967689.7891795803</v>
      </c>
      <c r="CV5" s="239">
        <v>44.861657489999999</v>
      </c>
      <c r="CW5" s="239">
        <v>-93.469711930000003</v>
      </c>
      <c r="CX5" s="239" t="s">
        <v>379</v>
      </c>
      <c r="CY5" s="239" t="s">
        <v>4775</v>
      </c>
    </row>
    <row r="6" spans="1:103" x14ac:dyDescent="0.25">
      <c r="A6" s="239">
        <v>11026137</v>
      </c>
      <c r="B6" s="239">
        <v>2</v>
      </c>
      <c r="C6" s="239">
        <v>212</v>
      </c>
      <c r="D6" s="239">
        <v>156.72800000000001</v>
      </c>
      <c r="E6" s="239">
        <v>27</v>
      </c>
      <c r="F6" s="239" t="s">
        <v>2515</v>
      </c>
      <c r="H6" s="239" t="s">
        <v>374</v>
      </c>
      <c r="I6" s="239">
        <v>25</v>
      </c>
      <c r="K6" s="239">
        <v>15003397</v>
      </c>
      <c r="L6" s="239">
        <v>150350164</v>
      </c>
      <c r="M6" s="239">
        <v>2</v>
      </c>
      <c r="N6" s="239">
        <v>4</v>
      </c>
      <c r="O6" s="239">
        <v>2015</v>
      </c>
      <c r="P6" s="239" t="s">
        <v>375</v>
      </c>
      <c r="Q6" s="239">
        <v>6</v>
      </c>
      <c r="R6" s="239" t="s">
        <v>393</v>
      </c>
      <c r="S6" s="239">
        <v>5</v>
      </c>
      <c r="T6" s="239">
        <v>0</v>
      </c>
      <c r="U6" s="239">
        <v>1</v>
      </c>
      <c r="V6" s="239">
        <v>4</v>
      </c>
      <c r="W6" s="239">
        <v>54</v>
      </c>
      <c r="X6" s="239">
        <v>2</v>
      </c>
      <c r="Y6" s="239">
        <v>6</v>
      </c>
      <c r="Z6" s="239">
        <v>4</v>
      </c>
      <c r="AB6" s="239">
        <v>3</v>
      </c>
      <c r="AC6" s="239">
        <v>98</v>
      </c>
      <c r="AD6" s="239" t="s">
        <v>396</v>
      </c>
      <c r="AE6" s="239" t="s">
        <v>2086</v>
      </c>
      <c r="AF6" s="239" t="s">
        <v>378</v>
      </c>
      <c r="AG6" s="239">
        <v>3</v>
      </c>
      <c r="AH6" s="239">
        <v>2</v>
      </c>
      <c r="AI6" s="239">
        <v>3</v>
      </c>
      <c r="AJ6" s="239">
        <v>3</v>
      </c>
      <c r="AK6" s="239">
        <v>21</v>
      </c>
      <c r="AL6" s="239">
        <v>44</v>
      </c>
      <c r="AM6" s="239" t="s">
        <v>374</v>
      </c>
      <c r="AN6" s="239">
        <v>5</v>
      </c>
      <c r="AS6" s="239">
        <v>1</v>
      </c>
      <c r="AT6" s="239">
        <v>98</v>
      </c>
      <c r="AU6" s="239">
        <v>55</v>
      </c>
      <c r="AV6" s="239">
        <v>11</v>
      </c>
      <c r="AW6" s="239">
        <v>21</v>
      </c>
      <c r="CT6" s="239">
        <v>462977</v>
      </c>
      <c r="CU6" s="239">
        <v>4967667</v>
      </c>
      <c r="CV6" s="239">
        <v>44.8614532</v>
      </c>
      <c r="CW6" s="239">
        <v>-93.468613599999998</v>
      </c>
      <c r="CX6" s="239" t="s">
        <v>379</v>
      </c>
      <c r="CY6" s="239" t="s">
        <v>4776</v>
      </c>
    </row>
    <row r="7" spans="1:103" x14ac:dyDescent="0.25">
      <c r="A7" s="239">
        <v>584465</v>
      </c>
      <c r="B7" s="239">
        <v>2</v>
      </c>
      <c r="C7" s="239">
        <v>212</v>
      </c>
      <c r="D7" s="239">
        <v>156.74299999999999</v>
      </c>
      <c r="E7" s="239">
        <v>27</v>
      </c>
      <c r="F7" s="239" t="s">
        <v>2515</v>
      </c>
      <c r="H7" s="239" t="s">
        <v>374</v>
      </c>
      <c r="I7" s="239">
        <v>25</v>
      </c>
      <c r="K7" s="239">
        <v>18011649</v>
      </c>
      <c r="M7" s="239">
        <v>3</v>
      </c>
      <c r="N7" s="239">
        <v>20</v>
      </c>
      <c r="O7" s="239">
        <v>2018</v>
      </c>
      <c r="P7" s="239" t="s">
        <v>391</v>
      </c>
      <c r="Q7" s="239">
        <v>8</v>
      </c>
      <c r="S7" s="239">
        <v>4</v>
      </c>
      <c r="T7" s="239">
        <v>0</v>
      </c>
      <c r="U7" s="239">
        <v>1</v>
      </c>
      <c r="V7" s="239">
        <v>10</v>
      </c>
      <c r="W7" s="239">
        <v>10</v>
      </c>
      <c r="X7" s="239">
        <v>2</v>
      </c>
      <c r="Y7" s="239">
        <v>1</v>
      </c>
      <c r="Z7" s="239">
        <v>4</v>
      </c>
      <c r="AB7" s="239">
        <v>3</v>
      </c>
      <c r="AC7" s="239">
        <v>98</v>
      </c>
      <c r="AD7" s="239" t="s">
        <v>377</v>
      </c>
      <c r="AF7" s="239" t="s">
        <v>378</v>
      </c>
      <c r="AG7" s="239">
        <v>4</v>
      </c>
      <c r="AH7" s="239">
        <v>2</v>
      </c>
      <c r="AI7" s="239">
        <v>3</v>
      </c>
      <c r="AJ7" s="239">
        <v>4</v>
      </c>
      <c r="AK7" s="239">
        <v>21</v>
      </c>
      <c r="AL7" s="239">
        <v>17</v>
      </c>
      <c r="AM7" s="239" t="s">
        <v>384</v>
      </c>
      <c r="AN7" s="239">
        <v>5</v>
      </c>
      <c r="AO7" s="239">
        <v>1</v>
      </c>
      <c r="AS7" s="239">
        <v>15</v>
      </c>
      <c r="AT7" s="239">
        <v>9</v>
      </c>
      <c r="AV7" s="239">
        <v>12</v>
      </c>
      <c r="AW7" s="239">
        <v>21</v>
      </c>
      <c r="CT7" s="239">
        <v>463001.56798289699</v>
      </c>
      <c r="CU7" s="239">
        <v>4967672.2528853295</v>
      </c>
      <c r="CV7" s="239">
        <v>44.861505409999999</v>
      </c>
      <c r="CW7" s="239">
        <v>-93.468305290000004</v>
      </c>
      <c r="CX7" s="239" t="s">
        <v>379</v>
      </c>
      <c r="CY7" s="239" t="s">
        <v>4777</v>
      </c>
    </row>
    <row r="8" spans="1:103" x14ac:dyDescent="0.25">
      <c r="A8" s="239">
        <v>655848</v>
      </c>
      <c r="B8" s="239">
        <v>2</v>
      </c>
      <c r="C8" s="239">
        <v>212</v>
      </c>
      <c r="D8" s="239">
        <v>156.75800000000001</v>
      </c>
      <c r="E8" s="239">
        <v>27</v>
      </c>
      <c r="F8" s="239" t="s">
        <v>2515</v>
      </c>
      <c r="H8" s="239" t="s">
        <v>374</v>
      </c>
      <c r="I8" s="239">
        <v>25</v>
      </c>
      <c r="K8" s="239">
        <v>18512614</v>
      </c>
      <c r="M8" s="239">
        <v>10</v>
      </c>
      <c r="N8" s="239">
        <v>25</v>
      </c>
      <c r="O8" s="239">
        <v>2018</v>
      </c>
      <c r="P8" s="239" t="s">
        <v>416</v>
      </c>
      <c r="Q8" s="239">
        <v>16</v>
      </c>
      <c r="R8" s="239" t="s">
        <v>376</v>
      </c>
      <c r="S8" s="239">
        <v>4</v>
      </c>
      <c r="T8" s="239">
        <v>0</v>
      </c>
      <c r="U8" s="239">
        <v>2</v>
      </c>
      <c r="V8" s="239">
        <v>12</v>
      </c>
      <c r="W8" s="239">
        <v>10</v>
      </c>
      <c r="X8" s="239">
        <v>2</v>
      </c>
      <c r="Y8" s="239">
        <v>1</v>
      </c>
      <c r="Z8" s="239">
        <v>2</v>
      </c>
      <c r="AB8" s="239">
        <v>1</v>
      </c>
      <c r="AC8" s="239">
        <v>98</v>
      </c>
      <c r="AD8" s="239" t="s">
        <v>4778</v>
      </c>
      <c r="AF8" s="239" t="s">
        <v>470</v>
      </c>
      <c r="AG8" s="239">
        <v>7</v>
      </c>
      <c r="AH8" s="239">
        <v>2</v>
      </c>
      <c r="AI8" s="239">
        <v>4</v>
      </c>
      <c r="AJ8" s="239">
        <v>4</v>
      </c>
      <c r="AK8" s="239">
        <v>26</v>
      </c>
      <c r="AL8" s="239">
        <v>58</v>
      </c>
      <c r="AM8" s="239" t="s">
        <v>384</v>
      </c>
      <c r="AN8" s="239">
        <v>5</v>
      </c>
      <c r="AO8" s="239">
        <v>1</v>
      </c>
      <c r="AS8" s="239">
        <v>11</v>
      </c>
      <c r="AT8" s="239">
        <v>9</v>
      </c>
      <c r="AU8" s="239">
        <v>55</v>
      </c>
      <c r="AV8" s="239">
        <v>11</v>
      </c>
      <c r="AW8" s="239">
        <v>21</v>
      </c>
      <c r="AX8" s="239">
        <v>2</v>
      </c>
      <c r="AY8" s="239">
        <v>2</v>
      </c>
      <c r="AZ8" s="239">
        <v>4</v>
      </c>
      <c r="BA8" s="239">
        <v>21</v>
      </c>
      <c r="BB8" s="239">
        <v>79</v>
      </c>
      <c r="BC8" s="239" t="s">
        <v>384</v>
      </c>
      <c r="BD8" s="239">
        <v>5</v>
      </c>
      <c r="BE8" s="239">
        <v>4</v>
      </c>
      <c r="BF8" s="239">
        <v>74</v>
      </c>
      <c r="BI8" s="239">
        <v>11</v>
      </c>
      <c r="BJ8" s="239">
        <v>9</v>
      </c>
      <c r="BK8" s="239">
        <v>55</v>
      </c>
      <c r="BL8" s="239">
        <v>11</v>
      </c>
      <c r="BM8" s="239">
        <v>21</v>
      </c>
      <c r="CT8" s="239">
        <v>463021.76784353598</v>
      </c>
      <c r="CU8" s="239">
        <v>4967691.9058504803</v>
      </c>
      <c r="CV8" s="239">
        <v>44.861683370000002</v>
      </c>
      <c r="CW8" s="239">
        <v>-93.46805105</v>
      </c>
      <c r="CX8" s="239" t="s">
        <v>379</v>
      </c>
      <c r="CY8" s="239" t="s">
        <v>4779</v>
      </c>
    </row>
    <row r="9" spans="1:103" x14ac:dyDescent="0.25">
      <c r="A9" s="239">
        <v>648433</v>
      </c>
      <c r="B9" s="239">
        <v>2</v>
      </c>
      <c r="C9" s="239">
        <v>212</v>
      </c>
      <c r="D9" s="239">
        <v>156.78700000000001</v>
      </c>
      <c r="E9" s="239">
        <v>27</v>
      </c>
      <c r="F9" s="239" t="s">
        <v>2515</v>
      </c>
      <c r="H9" s="239" t="s">
        <v>374</v>
      </c>
      <c r="I9" s="239">
        <v>25</v>
      </c>
      <c r="K9" s="239">
        <v>18511551</v>
      </c>
      <c r="M9" s="239">
        <v>9</v>
      </c>
      <c r="N9" s="239">
        <v>29</v>
      </c>
      <c r="O9" s="239">
        <v>2018</v>
      </c>
      <c r="P9" s="239" t="s">
        <v>386</v>
      </c>
      <c r="Q9" s="239">
        <v>12</v>
      </c>
      <c r="R9" s="239" t="s">
        <v>376</v>
      </c>
      <c r="S9" s="239">
        <v>5</v>
      </c>
      <c r="T9" s="239">
        <v>0</v>
      </c>
      <c r="U9" s="239">
        <v>2</v>
      </c>
      <c r="V9" s="239">
        <v>10</v>
      </c>
      <c r="W9" s="239">
        <v>10</v>
      </c>
      <c r="X9" s="239">
        <v>29</v>
      </c>
      <c r="Y9" s="239">
        <v>1</v>
      </c>
      <c r="Z9" s="239">
        <v>2</v>
      </c>
      <c r="AB9" s="239">
        <v>1</v>
      </c>
      <c r="AC9" s="239">
        <v>98</v>
      </c>
      <c r="AD9" s="239" t="s">
        <v>377</v>
      </c>
      <c r="AF9" s="239" t="s">
        <v>470</v>
      </c>
      <c r="AG9" s="239">
        <v>5</v>
      </c>
      <c r="AH9" s="239">
        <v>2</v>
      </c>
      <c r="AI9" s="239">
        <v>2</v>
      </c>
      <c r="AJ9" s="239">
        <v>4</v>
      </c>
      <c r="AK9" s="239">
        <v>21</v>
      </c>
      <c r="AL9" s="239">
        <v>32</v>
      </c>
      <c r="AM9" s="239" t="s">
        <v>374</v>
      </c>
      <c r="AN9" s="239">
        <v>99</v>
      </c>
      <c r="AO9" s="239">
        <v>68</v>
      </c>
      <c r="AS9" s="239">
        <v>15</v>
      </c>
      <c r="AT9" s="239">
        <v>9</v>
      </c>
      <c r="AU9" s="239">
        <v>60</v>
      </c>
      <c r="AV9" s="239">
        <v>11</v>
      </c>
      <c r="AW9" s="239">
        <v>21</v>
      </c>
      <c r="AX9" s="239">
        <v>2</v>
      </c>
      <c r="AY9" s="239">
        <v>2</v>
      </c>
      <c r="AZ9" s="239">
        <v>4</v>
      </c>
      <c r="BA9" s="239">
        <v>21</v>
      </c>
      <c r="BB9" s="239">
        <v>26</v>
      </c>
      <c r="BC9" s="239" t="s">
        <v>384</v>
      </c>
      <c r="BD9" s="239">
        <v>5</v>
      </c>
      <c r="BE9" s="239">
        <v>1</v>
      </c>
      <c r="BI9" s="239">
        <v>15</v>
      </c>
      <c r="BJ9" s="239">
        <v>9</v>
      </c>
      <c r="BK9" s="239">
        <v>60</v>
      </c>
      <c r="BL9" s="239">
        <v>11</v>
      </c>
      <c r="BM9" s="239">
        <v>21</v>
      </c>
      <c r="CT9" s="239">
        <v>463068.334603336</v>
      </c>
      <c r="CU9" s="239">
        <v>4967691.9058504803</v>
      </c>
      <c r="CV9" s="239">
        <v>44.861685780000002</v>
      </c>
      <c r="CW9" s="239">
        <v>-93.467461659999998</v>
      </c>
      <c r="CX9" s="239" t="s">
        <v>379</v>
      </c>
      <c r="CY9" s="239" t="s">
        <v>4780</v>
      </c>
    </row>
    <row r="10" spans="1:103" x14ac:dyDescent="0.25">
      <c r="A10" s="239">
        <v>10900082</v>
      </c>
      <c r="B10" s="239">
        <v>2</v>
      </c>
      <c r="C10" s="239">
        <v>212</v>
      </c>
      <c r="D10" s="239">
        <v>156.80699999999999</v>
      </c>
      <c r="E10" s="239">
        <v>27</v>
      </c>
      <c r="F10" s="239" t="s">
        <v>2515</v>
      </c>
      <c r="H10" s="239" t="s">
        <v>374</v>
      </c>
      <c r="I10" s="239">
        <v>25</v>
      </c>
      <c r="K10" s="239">
        <v>13509650</v>
      </c>
      <c r="L10" s="239">
        <v>132660224</v>
      </c>
      <c r="M10" s="239">
        <v>9</v>
      </c>
      <c r="N10" s="239">
        <v>23</v>
      </c>
      <c r="O10" s="239">
        <v>2013</v>
      </c>
      <c r="P10" s="239" t="s">
        <v>381</v>
      </c>
      <c r="Q10" s="239">
        <v>7</v>
      </c>
      <c r="R10" s="239" t="s">
        <v>393</v>
      </c>
      <c r="S10" s="239">
        <v>5</v>
      </c>
      <c r="T10" s="239">
        <v>0</v>
      </c>
      <c r="U10" s="239">
        <v>2</v>
      </c>
      <c r="V10" s="239">
        <v>1</v>
      </c>
      <c r="W10" s="239">
        <v>10</v>
      </c>
      <c r="X10" s="239">
        <v>2</v>
      </c>
      <c r="Y10" s="239">
        <v>1</v>
      </c>
      <c r="Z10" s="239">
        <v>1</v>
      </c>
      <c r="AB10" s="239">
        <v>1</v>
      </c>
      <c r="AC10" s="239">
        <v>98</v>
      </c>
      <c r="AD10" s="239">
        <v>212</v>
      </c>
      <c r="AE10" s="239" t="s">
        <v>2484</v>
      </c>
      <c r="AF10" s="239" t="s">
        <v>378</v>
      </c>
      <c r="AG10" s="239">
        <v>7</v>
      </c>
      <c r="AH10" s="239">
        <v>2</v>
      </c>
      <c r="AI10" s="239">
        <v>2</v>
      </c>
      <c r="AJ10" s="239">
        <v>3</v>
      </c>
      <c r="AK10" s="239">
        <v>21</v>
      </c>
      <c r="AL10" s="239">
        <v>17</v>
      </c>
      <c r="AM10" s="239" t="s">
        <v>384</v>
      </c>
      <c r="AN10" s="239">
        <v>5</v>
      </c>
      <c r="AO10" s="239">
        <v>5</v>
      </c>
      <c r="AS10" s="239">
        <v>1</v>
      </c>
      <c r="AT10" s="239">
        <v>98</v>
      </c>
      <c r="AU10" s="239">
        <v>65</v>
      </c>
      <c r="AV10" s="239">
        <v>11</v>
      </c>
      <c r="AW10" s="239">
        <v>21</v>
      </c>
      <c r="AX10" s="239">
        <v>2</v>
      </c>
      <c r="AY10" s="239">
        <v>2</v>
      </c>
      <c r="AZ10" s="239">
        <v>3</v>
      </c>
      <c r="BA10" s="239">
        <v>21</v>
      </c>
      <c r="BB10" s="239">
        <v>59</v>
      </c>
      <c r="BC10" s="239" t="s">
        <v>384</v>
      </c>
      <c r="BD10" s="239">
        <v>5</v>
      </c>
      <c r="BE10" s="239">
        <v>1</v>
      </c>
      <c r="BI10" s="239">
        <v>1</v>
      </c>
      <c r="BJ10" s="239">
        <v>98</v>
      </c>
      <c r="BK10" s="239">
        <v>65</v>
      </c>
      <c r="BL10" s="239">
        <v>11</v>
      </c>
      <c r="BM10" s="239">
        <v>21</v>
      </c>
      <c r="CT10" s="239">
        <v>463104</v>
      </c>
      <c r="CU10" s="239">
        <v>4967672</v>
      </c>
      <c r="CV10" s="239">
        <v>44.861505100000002</v>
      </c>
      <c r="CW10" s="239">
        <v>-93.467008000000007</v>
      </c>
      <c r="CX10" s="239" t="s">
        <v>379</v>
      </c>
      <c r="CY10" s="239" t="s">
        <v>4781</v>
      </c>
    </row>
    <row r="11" spans="1:103" x14ac:dyDescent="0.25">
      <c r="A11" s="239">
        <v>398508</v>
      </c>
      <c r="B11" s="239">
        <v>2</v>
      </c>
      <c r="C11" s="239">
        <v>212</v>
      </c>
      <c r="D11" s="239">
        <v>156.83600000000001</v>
      </c>
      <c r="E11" s="239">
        <v>27</v>
      </c>
      <c r="F11" s="239" t="s">
        <v>2515</v>
      </c>
      <c r="H11" s="239" t="s">
        <v>374</v>
      </c>
      <c r="I11" s="239">
        <v>25</v>
      </c>
      <c r="K11" s="239">
        <v>16513377</v>
      </c>
      <c r="M11" s="239">
        <v>11</v>
      </c>
      <c r="N11" s="239">
        <v>28</v>
      </c>
      <c r="O11" s="239">
        <v>2016</v>
      </c>
      <c r="P11" s="239" t="s">
        <v>381</v>
      </c>
      <c r="Q11" s="239">
        <v>8</v>
      </c>
      <c r="S11" s="239">
        <v>5</v>
      </c>
      <c r="T11" s="239">
        <v>0</v>
      </c>
      <c r="U11" s="239">
        <v>2</v>
      </c>
      <c r="V11" s="239">
        <v>10</v>
      </c>
      <c r="W11" s="239">
        <v>10</v>
      </c>
      <c r="X11" s="239">
        <v>2</v>
      </c>
      <c r="Y11" s="239">
        <v>1</v>
      </c>
      <c r="Z11" s="239">
        <v>2</v>
      </c>
      <c r="AB11" s="239">
        <v>1</v>
      </c>
      <c r="AC11" s="239">
        <v>98</v>
      </c>
      <c r="AD11" s="239" t="s">
        <v>4782</v>
      </c>
      <c r="AF11" s="239" t="s">
        <v>470</v>
      </c>
      <c r="AG11" s="239">
        <v>5</v>
      </c>
      <c r="AH11" s="239">
        <v>2</v>
      </c>
      <c r="AI11" s="239">
        <v>4</v>
      </c>
      <c r="AJ11" s="239">
        <v>3</v>
      </c>
      <c r="AK11" s="239">
        <v>28</v>
      </c>
      <c r="AL11" s="239">
        <v>63</v>
      </c>
      <c r="AM11" s="239" t="s">
        <v>384</v>
      </c>
      <c r="AN11" s="239">
        <v>5</v>
      </c>
      <c r="AO11" s="239">
        <v>90</v>
      </c>
      <c r="AS11" s="239">
        <v>15</v>
      </c>
      <c r="AT11" s="239">
        <v>9</v>
      </c>
      <c r="AU11" s="239">
        <v>60</v>
      </c>
      <c r="AV11" s="239">
        <v>11</v>
      </c>
      <c r="AW11" s="239">
        <v>21</v>
      </c>
      <c r="AX11" s="239">
        <v>2</v>
      </c>
      <c r="AY11" s="239">
        <v>3</v>
      </c>
      <c r="AZ11" s="239">
        <v>3</v>
      </c>
      <c r="BA11" s="239">
        <v>21</v>
      </c>
      <c r="BB11" s="239">
        <v>54</v>
      </c>
      <c r="BC11" s="239" t="s">
        <v>374</v>
      </c>
      <c r="BD11" s="239">
        <v>5</v>
      </c>
      <c r="BE11" s="239">
        <v>1</v>
      </c>
      <c r="BI11" s="239">
        <v>15</v>
      </c>
      <c r="BJ11" s="239">
        <v>9</v>
      </c>
      <c r="BK11" s="239">
        <v>60</v>
      </c>
      <c r="BL11" s="239">
        <v>11</v>
      </c>
      <c r="BM11" s="239">
        <v>21</v>
      </c>
      <c r="CT11" s="239">
        <v>463127.60138853599</v>
      </c>
      <c r="CU11" s="239">
        <v>4967687.6725086803</v>
      </c>
      <c r="CV11" s="239">
        <v>44.861650740000002</v>
      </c>
      <c r="CW11" s="239">
        <v>-93.466711200000006</v>
      </c>
      <c r="CX11" s="239" t="s">
        <v>438</v>
      </c>
      <c r="CY11" s="239" t="s">
        <v>4783</v>
      </c>
    </row>
    <row r="12" spans="1:103" x14ac:dyDescent="0.25">
      <c r="A12" s="239">
        <v>586035</v>
      </c>
      <c r="B12" s="239">
        <v>2</v>
      </c>
      <c r="C12" s="239">
        <v>212</v>
      </c>
      <c r="D12" s="239">
        <v>156.839</v>
      </c>
      <c r="E12" s="239">
        <v>27</v>
      </c>
      <c r="F12" s="239" t="s">
        <v>2515</v>
      </c>
      <c r="H12" s="239" t="s">
        <v>374</v>
      </c>
      <c r="I12" s="239">
        <v>25</v>
      </c>
      <c r="K12" s="239">
        <v>18503964</v>
      </c>
      <c r="M12" s="239">
        <v>3</v>
      </c>
      <c r="N12" s="239">
        <v>20</v>
      </c>
      <c r="O12" s="239">
        <v>2018</v>
      </c>
      <c r="P12" s="239" t="s">
        <v>391</v>
      </c>
      <c r="Q12" s="239">
        <v>8</v>
      </c>
      <c r="R12" s="239" t="s">
        <v>376</v>
      </c>
      <c r="S12" s="239">
        <v>3</v>
      </c>
      <c r="T12" s="239">
        <v>0</v>
      </c>
      <c r="U12" s="239">
        <v>3</v>
      </c>
      <c r="V12" s="239">
        <v>5</v>
      </c>
      <c r="W12" s="239">
        <v>10</v>
      </c>
      <c r="X12" s="239">
        <v>2</v>
      </c>
      <c r="Y12" s="239">
        <v>1</v>
      </c>
      <c r="Z12" s="239">
        <v>4</v>
      </c>
      <c r="AB12" s="239">
        <v>5</v>
      </c>
      <c r="AC12" s="239">
        <v>98</v>
      </c>
      <c r="AD12" s="239" t="s">
        <v>377</v>
      </c>
      <c r="AF12" s="239" t="s">
        <v>470</v>
      </c>
      <c r="AG12" s="239">
        <v>10</v>
      </c>
      <c r="AH12" s="239">
        <v>2</v>
      </c>
      <c r="AI12" s="239">
        <v>2</v>
      </c>
      <c r="AJ12" s="239">
        <v>4</v>
      </c>
      <c r="AK12" s="239">
        <v>21</v>
      </c>
      <c r="AL12" s="239">
        <v>15</v>
      </c>
      <c r="AM12" s="239" t="s">
        <v>384</v>
      </c>
      <c r="AN12" s="239">
        <v>5</v>
      </c>
      <c r="AO12" s="239">
        <v>1</v>
      </c>
      <c r="AS12" s="239">
        <v>15</v>
      </c>
      <c r="AT12" s="239">
        <v>9</v>
      </c>
      <c r="AU12" s="239">
        <v>60</v>
      </c>
      <c r="AV12" s="239">
        <v>11</v>
      </c>
      <c r="AW12" s="239">
        <v>21</v>
      </c>
      <c r="AX12" s="239">
        <v>2</v>
      </c>
      <c r="AY12" s="239">
        <v>2</v>
      </c>
      <c r="AZ12" s="239">
        <v>4</v>
      </c>
      <c r="BA12" s="239">
        <v>21</v>
      </c>
      <c r="BB12" s="239">
        <v>28</v>
      </c>
      <c r="BC12" s="239" t="s">
        <v>384</v>
      </c>
      <c r="BD12" s="239">
        <v>5</v>
      </c>
      <c r="BE12" s="239">
        <v>71</v>
      </c>
      <c r="BI12" s="239">
        <v>11</v>
      </c>
      <c r="BJ12" s="239">
        <v>9</v>
      </c>
      <c r="BK12" s="239">
        <v>60</v>
      </c>
      <c r="BL12" s="239">
        <v>11</v>
      </c>
      <c r="BM12" s="239">
        <v>24</v>
      </c>
      <c r="BN12" s="239">
        <v>2</v>
      </c>
      <c r="BO12" s="239">
        <v>2</v>
      </c>
      <c r="BP12" s="239">
        <v>4</v>
      </c>
      <c r="BQ12" s="239">
        <v>21</v>
      </c>
      <c r="BR12" s="239">
        <v>46</v>
      </c>
      <c r="BS12" s="239" t="s">
        <v>384</v>
      </c>
      <c r="BT12" s="239">
        <v>5</v>
      </c>
      <c r="BU12" s="239">
        <v>1</v>
      </c>
      <c r="BY12" s="239">
        <v>15</v>
      </c>
      <c r="BZ12" s="239">
        <v>9</v>
      </c>
      <c r="CA12" s="239">
        <v>60</v>
      </c>
      <c r="CB12" s="239">
        <v>11</v>
      </c>
      <c r="CC12" s="239">
        <v>21</v>
      </c>
      <c r="CT12" s="239">
        <v>463150.88476843701</v>
      </c>
      <c r="CU12" s="239">
        <v>4967698.2558631804</v>
      </c>
      <c r="CV12" s="239">
        <v>44.861747219999998</v>
      </c>
      <c r="CW12" s="239">
        <v>-93.466417269999994</v>
      </c>
      <c r="CX12" s="239" t="s">
        <v>379</v>
      </c>
      <c r="CY12" s="239" t="s">
        <v>4784</v>
      </c>
    </row>
    <row r="13" spans="1:103" x14ac:dyDescent="0.25">
      <c r="A13" s="239">
        <v>532684</v>
      </c>
      <c r="B13" s="239">
        <v>2</v>
      </c>
      <c r="C13" s="239">
        <v>212</v>
      </c>
      <c r="D13" s="239">
        <v>156.88800000000001</v>
      </c>
      <c r="E13" s="239">
        <v>27</v>
      </c>
      <c r="F13" s="239" t="s">
        <v>2515</v>
      </c>
      <c r="H13" s="239" t="s">
        <v>374</v>
      </c>
      <c r="I13" s="239">
        <v>25</v>
      </c>
      <c r="K13" s="239">
        <v>18500205</v>
      </c>
      <c r="M13" s="239">
        <v>1</v>
      </c>
      <c r="N13" s="239">
        <v>3</v>
      </c>
      <c r="O13" s="239">
        <v>2018</v>
      </c>
      <c r="P13" s="239" t="s">
        <v>375</v>
      </c>
      <c r="Q13" s="239">
        <v>17</v>
      </c>
      <c r="R13" s="239" t="s">
        <v>376</v>
      </c>
      <c r="S13" s="239">
        <v>5</v>
      </c>
      <c r="T13" s="239">
        <v>0</v>
      </c>
      <c r="U13" s="239">
        <v>2</v>
      </c>
      <c r="V13" s="239">
        <v>12</v>
      </c>
      <c r="W13" s="239">
        <v>10</v>
      </c>
      <c r="X13" s="239">
        <v>2</v>
      </c>
      <c r="Y13" s="239">
        <v>4</v>
      </c>
      <c r="Z13" s="239">
        <v>1</v>
      </c>
      <c r="AB13" s="239">
        <v>1</v>
      </c>
      <c r="AC13" s="239">
        <v>98</v>
      </c>
      <c r="AD13" s="239" t="s">
        <v>377</v>
      </c>
      <c r="AF13" s="239" t="s">
        <v>378</v>
      </c>
      <c r="AG13" s="239">
        <v>7</v>
      </c>
      <c r="AH13" s="239">
        <v>2</v>
      </c>
      <c r="AI13" s="239">
        <v>4</v>
      </c>
      <c r="AJ13" s="239">
        <v>4</v>
      </c>
      <c r="AK13" s="239">
        <v>21</v>
      </c>
      <c r="AL13" s="239">
        <v>54</v>
      </c>
      <c r="AM13" s="239" t="s">
        <v>374</v>
      </c>
      <c r="AN13" s="239">
        <v>5</v>
      </c>
      <c r="AO13" s="239">
        <v>1</v>
      </c>
      <c r="AS13" s="239">
        <v>15</v>
      </c>
      <c r="AT13" s="239">
        <v>9</v>
      </c>
      <c r="AU13" s="239">
        <v>60</v>
      </c>
      <c r="AV13" s="239">
        <v>11</v>
      </c>
      <c r="AW13" s="239">
        <v>21</v>
      </c>
      <c r="AX13" s="239">
        <v>2</v>
      </c>
      <c r="AY13" s="239">
        <v>2</v>
      </c>
      <c r="AZ13" s="239">
        <v>4</v>
      </c>
      <c r="BA13" s="239">
        <v>21</v>
      </c>
      <c r="BB13" s="239">
        <v>22</v>
      </c>
      <c r="BC13" s="239" t="s">
        <v>384</v>
      </c>
      <c r="BD13" s="239">
        <v>5</v>
      </c>
      <c r="BE13" s="239">
        <v>10</v>
      </c>
      <c r="BF13" s="239">
        <v>4</v>
      </c>
      <c r="BI13" s="239">
        <v>15</v>
      </c>
      <c r="BJ13" s="239">
        <v>9</v>
      </c>
      <c r="BK13" s="239">
        <v>60</v>
      </c>
      <c r="BL13" s="239">
        <v>11</v>
      </c>
      <c r="BM13" s="239">
        <v>21</v>
      </c>
      <c r="CT13" s="239">
        <v>463233.43493353698</v>
      </c>
      <c r="CU13" s="239">
        <v>4967679.2058250802</v>
      </c>
      <c r="CV13" s="239">
        <v>44.861579990000003</v>
      </c>
      <c r="CW13" s="239">
        <v>-93.465371050000002</v>
      </c>
      <c r="CX13" s="239" t="s">
        <v>379</v>
      </c>
      <c r="CY13" s="239" t="s">
        <v>4785</v>
      </c>
    </row>
    <row r="14" spans="1:103" x14ac:dyDescent="0.25">
      <c r="A14" s="239">
        <v>525168</v>
      </c>
      <c r="B14" s="239">
        <v>2</v>
      </c>
      <c r="C14" s="239">
        <v>212</v>
      </c>
      <c r="D14" s="239">
        <v>156.89599999999999</v>
      </c>
      <c r="E14" s="239">
        <v>27</v>
      </c>
      <c r="F14" s="239" t="s">
        <v>2515</v>
      </c>
      <c r="H14" s="239" t="s">
        <v>374</v>
      </c>
      <c r="I14" s="239">
        <v>25</v>
      </c>
      <c r="K14" s="239">
        <v>17514253</v>
      </c>
      <c r="M14" s="239">
        <v>12</v>
      </c>
      <c r="N14" s="239">
        <v>15</v>
      </c>
      <c r="O14" s="239">
        <v>2017</v>
      </c>
      <c r="P14" s="239" t="s">
        <v>383</v>
      </c>
      <c r="Q14" s="239">
        <v>6</v>
      </c>
      <c r="R14" s="239" t="s">
        <v>393</v>
      </c>
      <c r="S14" s="239">
        <v>5</v>
      </c>
      <c r="T14" s="239">
        <v>0</v>
      </c>
      <c r="U14" s="239">
        <v>2</v>
      </c>
      <c r="V14" s="239">
        <v>10</v>
      </c>
      <c r="W14" s="239">
        <v>10</v>
      </c>
      <c r="X14" s="239">
        <v>26</v>
      </c>
      <c r="Y14" s="239">
        <v>7</v>
      </c>
      <c r="Z14" s="239">
        <v>2</v>
      </c>
      <c r="AB14" s="239">
        <v>1</v>
      </c>
      <c r="AC14" s="239">
        <v>98</v>
      </c>
      <c r="AD14" s="239" t="s">
        <v>377</v>
      </c>
      <c r="AF14" s="239" t="s">
        <v>378</v>
      </c>
      <c r="AG14" s="239">
        <v>5</v>
      </c>
      <c r="AH14" s="239">
        <v>2</v>
      </c>
      <c r="AI14" s="239">
        <v>49</v>
      </c>
      <c r="AJ14" s="239">
        <v>3</v>
      </c>
      <c r="AK14" s="239">
        <v>21</v>
      </c>
      <c r="AL14" s="239">
        <v>47</v>
      </c>
      <c r="AM14" s="239" t="s">
        <v>374</v>
      </c>
      <c r="AN14" s="239">
        <v>99</v>
      </c>
      <c r="AO14" s="239">
        <v>10</v>
      </c>
      <c r="AS14" s="239">
        <v>15</v>
      </c>
      <c r="AT14" s="239">
        <v>9</v>
      </c>
      <c r="AU14" s="239">
        <v>60</v>
      </c>
      <c r="AV14" s="239">
        <v>11</v>
      </c>
      <c r="AW14" s="239">
        <v>21</v>
      </c>
      <c r="AX14" s="239">
        <v>2</v>
      </c>
      <c r="AY14" s="239">
        <v>2</v>
      </c>
      <c r="AZ14" s="239">
        <v>3</v>
      </c>
      <c r="BA14" s="239">
        <v>34</v>
      </c>
      <c r="BB14" s="239">
        <v>56</v>
      </c>
      <c r="BC14" s="239" t="s">
        <v>384</v>
      </c>
      <c r="BD14" s="239">
        <v>5</v>
      </c>
      <c r="BE14" s="239">
        <v>1</v>
      </c>
      <c r="BI14" s="239">
        <v>15</v>
      </c>
      <c r="BJ14" s="239">
        <v>9</v>
      </c>
      <c r="BK14" s="239">
        <v>60</v>
      </c>
      <c r="BL14" s="239">
        <v>11</v>
      </c>
      <c r="BM14" s="239">
        <v>21</v>
      </c>
      <c r="CT14" s="239">
        <v>463246.13495893701</v>
      </c>
      <c r="CU14" s="239">
        <v>4967681.3224959802</v>
      </c>
      <c r="CV14" s="239">
        <v>44.861599699999999</v>
      </c>
      <c r="CW14" s="239">
        <v>-93.465210459999994</v>
      </c>
      <c r="CX14" s="239" t="s">
        <v>379</v>
      </c>
      <c r="CY14" s="239" t="s">
        <v>4786</v>
      </c>
    </row>
    <row r="15" spans="1:103" x14ac:dyDescent="0.25">
      <c r="A15" s="239">
        <v>732492</v>
      </c>
      <c r="B15" s="239">
        <v>2</v>
      </c>
      <c r="C15" s="239">
        <v>212</v>
      </c>
      <c r="D15" s="239">
        <v>156.90100000000001</v>
      </c>
      <c r="E15" s="239">
        <v>27</v>
      </c>
      <c r="F15" s="239" t="s">
        <v>2515</v>
      </c>
      <c r="H15" s="239" t="s">
        <v>374</v>
      </c>
      <c r="I15" s="239">
        <v>25</v>
      </c>
      <c r="K15" s="239">
        <v>19508421</v>
      </c>
      <c r="M15" s="239">
        <v>7</v>
      </c>
      <c r="N15" s="239">
        <v>10</v>
      </c>
      <c r="O15" s="239">
        <v>2019</v>
      </c>
      <c r="P15" s="239" t="s">
        <v>375</v>
      </c>
      <c r="Q15" s="239">
        <v>7</v>
      </c>
      <c r="R15" s="239" t="s">
        <v>393</v>
      </c>
      <c r="S15" s="239">
        <v>4</v>
      </c>
      <c r="T15" s="239">
        <v>0</v>
      </c>
      <c r="U15" s="239">
        <v>2</v>
      </c>
      <c r="V15" s="239">
        <v>12</v>
      </c>
      <c r="W15" s="239">
        <v>10</v>
      </c>
      <c r="X15" s="239">
        <v>2</v>
      </c>
      <c r="Y15" s="239">
        <v>1</v>
      </c>
      <c r="Z15" s="239">
        <v>1</v>
      </c>
      <c r="AB15" s="239">
        <v>1</v>
      </c>
      <c r="AC15" s="239">
        <v>98</v>
      </c>
      <c r="AD15" s="239" t="s">
        <v>377</v>
      </c>
      <c r="AF15" s="239" t="s">
        <v>378</v>
      </c>
      <c r="AG15" s="239">
        <v>7</v>
      </c>
      <c r="AH15" s="239">
        <v>2</v>
      </c>
      <c r="AI15" s="239">
        <v>2</v>
      </c>
      <c r="AJ15" s="239">
        <v>3</v>
      </c>
      <c r="AK15" s="239">
        <v>21</v>
      </c>
      <c r="AL15" s="239">
        <v>53</v>
      </c>
      <c r="AM15" s="239" t="s">
        <v>384</v>
      </c>
      <c r="AN15" s="239">
        <v>5</v>
      </c>
      <c r="AO15" s="239">
        <v>1</v>
      </c>
      <c r="AS15" s="239">
        <v>15</v>
      </c>
      <c r="AT15" s="239">
        <v>9</v>
      </c>
      <c r="AU15" s="239">
        <v>60</v>
      </c>
      <c r="AV15" s="239">
        <v>11</v>
      </c>
      <c r="AW15" s="239">
        <v>21</v>
      </c>
      <c r="AX15" s="239">
        <v>2</v>
      </c>
      <c r="AY15" s="239">
        <v>4</v>
      </c>
      <c r="AZ15" s="239">
        <v>3</v>
      </c>
      <c r="BA15" s="239">
        <v>21</v>
      </c>
      <c r="BB15" s="239">
        <v>38</v>
      </c>
      <c r="BC15" s="239" t="s">
        <v>384</v>
      </c>
      <c r="BD15" s="239">
        <v>5</v>
      </c>
      <c r="BE15" s="239">
        <v>4</v>
      </c>
      <c r="BI15" s="239">
        <v>15</v>
      </c>
      <c r="BJ15" s="239">
        <v>9</v>
      </c>
      <c r="BK15" s="239">
        <v>60</v>
      </c>
      <c r="BL15" s="239">
        <v>11</v>
      </c>
      <c r="BM15" s="239">
        <v>21</v>
      </c>
      <c r="CT15" s="239">
        <v>463254.60164253699</v>
      </c>
      <c r="CU15" s="239">
        <v>4967687.6725086803</v>
      </c>
      <c r="CV15" s="239">
        <v>44.861657299999997</v>
      </c>
      <c r="CW15" s="239">
        <v>-93.465103760000005</v>
      </c>
      <c r="CX15" s="239" t="s">
        <v>379</v>
      </c>
      <c r="CY15" s="239" t="s">
        <v>4787</v>
      </c>
    </row>
    <row r="16" spans="1:103" x14ac:dyDescent="0.25">
      <c r="A16" s="239">
        <v>415943</v>
      </c>
      <c r="B16" s="239">
        <v>2</v>
      </c>
      <c r="C16" s="239">
        <v>212</v>
      </c>
      <c r="D16" s="239">
        <v>156.90199999999999</v>
      </c>
      <c r="E16" s="239">
        <v>27</v>
      </c>
      <c r="F16" s="239" t="s">
        <v>2515</v>
      </c>
      <c r="H16" s="239" t="s">
        <v>374</v>
      </c>
      <c r="I16" s="239">
        <v>25</v>
      </c>
      <c r="K16" s="239">
        <v>17500260</v>
      </c>
      <c r="M16" s="239">
        <v>1</v>
      </c>
      <c r="N16" s="239">
        <v>6</v>
      </c>
      <c r="O16" s="239">
        <v>2017</v>
      </c>
      <c r="P16" s="239" t="s">
        <v>383</v>
      </c>
      <c r="Q16" s="239">
        <v>7</v>
      </c>
      <c r="R16" s="239" t="s">
        <v>393</v>
      </c>
      <c r="S16" s="239">
        <v>4</v>
      </c>
      <c r="T16" s="239">
        <v>0</v>
      </c>
      <c r="U16" s="239">
        <v>2</v>
      </c>
      <c r="V16" s="239">
        <v>12</v>
      </c>
      <c r="W16" s="239">
        <v>10</v>
      </c>
      <c r="X16" s="239">
        <v>2</v>
      </c>
      <c r="Y16" s="239">
        <v>2</v>
      </c>
      <c r="Z16" s="239">
        <v>1</v>
      </c>
      <c r="AB16" s="239">
        <v>1</v>
      </c>
      <c r="AC16" s="239">
        <v>98</v>
      </c>
      <c r="AD16" s="239" t="s">
        <v>377</v>
      </c>
      <c r="AF16" s="239" t="s">
        <v>470</v>
      </c>
      <c r="AG16" s="239">
        <v>7</v>
      </c>
      <c r="AH16" s="239">
        <v>2</v>
      </c>
      <c r="AI16" s="239">
        <v>4</v>
      </c>
      <c r="AJ16" s="239">
        <v>3</v>
      </c>
      <c r="AK16" s="239">
        <v>26</v>
      </c>
      <c r="AL16" s="239">
        <v>47</v>
      </c>
      <c r="AM16" s="239" t="s">
        <v>374</v>
      </c>
      <c r="AN16" s="239">
        <v>5</v>
      </c>
      <c r="AO16" s="239">
        <v>4</v>
      </c>
      <c r="AS16" s="239">
        <v>15</v>
      </c>
      <c r="AT16" s="239">
        <v>98</v>
      </c>
      <c r="AU16" s="239">
        <v>60</v>
      </c>
      <c r="AV16" s="239">
        <v>11</v>
      </c>
      <c r="AW16" s="239">
        <v>22</v>
      </c>
      <c r="AX16" s="239">
        <v>2</v>
      </c>
      <c r="AY16" s="239">
        <v>4</v>
      </c>
      <c r="AZ16" s="239">
        <v>3</v>
      </c>
      <c r="BA16" s="239">
        <v>26</v>
      </c>
      <c r="BB16" s="239">
        <v>29</v>
      </c>
      <c r="BC16" s="239" t="s">
        <v>384</v>
      </c>
      <c r="BD16" s="239">
        <v>5</v>
      </c>
      <c r="BE16" s="239">
        <v>1</v>
      </c>
      <c r="BI16" s="239">
        <v>15</v>
      </c>
      <c r="BJ16" s="239">
        <v>98</v>
      </c>
      <c r="BK16" s="239">
        <v>60</v>
      </c>
      <c r="BL16" s="239">
        <v>11</v>
      </c>
      <c r="BM16" s="239">
        <v>22</v>
      </c>
      <c r="CT16" s="239">
        <v>463233.43493353698</v>
      </c>
      <c r="CU16" s="239">
        <v>4967691.9058504803</v>
      </c>
      <c r="CV16" s="239">
        <v>44.861694319999998</v>
      </c>
      <c r="CW16" s="239">
        <v>-93.465371970000007</v>
      </c>
      <c r="CX16" s="239" t="s">
        <v>379</v>
      </c>
      <c r="CY16" s="239" t="s">
        <v>4788</v>
      </c>
    </row>
    <row r="17" spans="1:103" x14ac:dyDescent="0.25">
      <c r="A17" s="239">
        <v>432943</v>
      </c>
      <c r="B17" s="239">
        <v>2</v>
      </c>
      <c r="C17" s="239">
        <v>212</v>
      </c>
      <c r="D17" s="239">
        <v>156.905</v>
      </c>
      <c r="E17" s="239">
        <v>27</v>
      </c>
      <c r="F17" s="239" t="s">
        <v>2515</v>
      </c>
      <c r="H17" s="239" t="s">
        <v>374</v>
      </c>
      <c r="I17" s="239">
        <v>25</v>
      </c>
      <c r="K17" s="239">
        <v>17503487</v>
      </c>
      <c r="M17" s="239">
        <v>3</v>
      </c>
      <c r="N17" s="239">
        <v>31</v>
      </c>
      <c r="O17" s="239">
        <v>2017</v>
      </c>
      <c r="P17" s="239" t="s">
        <v>383</v>
      </c>
      <c r="Q17" s="239">
        <v>5</v>
      </c>
      <c r="R17" s="239" t="s">
        <v>376</v>
      </c>
      <c r="S17" s="239">
        <v>5</v>
      </c>
      <c r="T17" s="239">
        <v>0</v>
      </c>
      <c r="U17" s="239">
        <v>1</v>
      </c>
      <c r="W17" s="239">
        <v>70</v>
      </c>
      <c r="X17" s="239">
        <v>2</v>
      </c>
      <c r="Y17" s="239">
        <v>1</v>
      </c>
      <c r="Z17" s="239">
        <v>1</v>
      </c>
      <c r="AB17" s="239">
        <v>1</v>
      </c>
      <c r="AC17" s="239">
        <v>98</v>
      </c>
      <c r="AD17" s="239" t="s">
        <v>377</v>
      </c>
      <c r="AF17" s="239" t="s">
        <v>470</v>
      </c>
      <c r="AG17" s="239">
        <v>3</v>
      </c>
      <c r="AH17" s="239">
        <v>2</v>
      </c>
      <c r="AI17" s="239">
        <v>2</v>
      </c>
      <c r="AJ17" s="239">
        <v>4</v>
      </c>
      <c r="AK17" s="239">
        <v>21</v>
      </c>
      <c r="AL17" s="239">
        <v>27</v>
      </c>
      <c r="AM17" s="239" t="s">
        <v>374</v>
      </c>
      <c r="AN17" s="239">
        <v>5</v>
      </c>
      <c r="AO17" s="239">
        <v>1</v>
      </c>
      <c r="AS17" s="239">
        <v>15</v>
      </c>
      <c r="AT17" s="239">
        <v>9</v>
      </c>
      <c r="AU17" s="239">
        <v>60</v>
      </c>
      <c r="AV17" s="239">
        <v>11</v>
      </c>
      <c r="AW17" s="239">
        <v>21</v>
      </c>
      <c r="CT17" s="239">
        <v>463237.66827533703</v>
      </c>
      <c r="CU17" s="239">
        <v>4967704.6058758805</v>
      </c>
      <c r="CV17" s="239">
        <v>44.861808859999996</v>
      </c>
      <c r="CW17" s="239">
        <v>-93.465319309999998</v>
      </c>
      <c r="CX17" s="239" t="s">
        <v>379</v>
      </c>
      <c r="CY17" s="239" t="s">
        <v>4789</v>
      </c>
    </row>
    <row r="18" spans="1:103" x14ac:dyDescent="0.25">
      <c r="A18" s="239">
        <v>10953626</v>
      </c>
      <c r="B18" s="239">
        <v>2</v>
      </c>
      <c r="C18" s="239">
        <v>212</v>
      </c>
      <c r="D18" s="239">
        <v>156.96799999999999</v>
      </c>
      <c r="E18" s="239">
        <v>27</v>
      </c>
      <c r="F18" s="239" t="s">
        <v>2515</v>
      </c>
      <c r="H18" s="239" t="s">
        <v>374</v>
      </c>
      <c r="I18" s="239">
        <v>25</v>
      </c>
      <c r="K18" s="239">
        <v>14502181</v>
      </c>
      <c r="L18" s="239">
        <v>140650263</v>
      </c>
      <c r="M18" s="239">
        <v>2</v>
      </c>
      <c r="N18" s="239">
        <v>15</v>
      </c>
      <c r="O18" s="239">
        <v>2014</v>
      </c>
      <c r="P18" s="239" t="s">
        <v>386</v>
      </c>
      <c r="Q18" s="239">
        <v>16</v>
      </c>
      <c r="R18" s="239" t="s">
        <v>393</v>
      </c>
      <c r="S18" s="239">
        <v>3</v>
      </c>
      <c r="T18" s="239">
        <v>0</v>
      </c>
      <c r="U18" s="239">
        <v>1</v>
      </c>
      <c r="V18" s="239">
        <v>4</v>
      </c>
      <c r="W18" s="239">
        <v>83</v>
      </c>
      <c r="X18" s="239">
        <v>2</v>
      </c>
      <c r="Y18" s="239">
        <v>4</v>
      </c>
      <c r="Z18" s="239">
        <v>1</v>
      </c>
      <c r="AB18" s="239">
        <v>5</v>
      </c>
      <c r="AC18" s="239">
        <v>98</v>
      </c>
      <c r="AD18" s="239" t="s">
        <v>404</v>
      </c>
      <c r="AE18" s="239">
        <v>5</v>
      </c>
      <c r="AF18" s="239" t="s">
        <v>378</v>
      </c>
      <c r="AG18" s="239">
        <v>3</v>
      </c>
      <c r="AH18" s="239">
        <v>2</v>
      </c>
      <c r="AI18" s="239">
        <v>2</v>
      </c>
      <c r="AJ18" s="239">
        <v>3</v>
      </c>
      <c r="AK18" s="239">
        <v>21</v>
      </c>
      <c r="AL18" s="239">
        <v>19</v>
      </c>
      <c r="AM18" s="239" t="s">
        <v>374</v>
      </c>
      <c r="AN18" s="239">
        <v>5</v>
      </c>
      <c r="AO18" s="239">
        <v>3</v>
      </c>
      <c r="AS18" s="239">
        <v>1</v>
      </c>
      <c r="AT18" s="239">
        <v>98</v>
      </c>
      <c r="AU18" s="239">
        <v>70</v>
      </c>
      <c r="AV18" s="239">
        <v>10</v>
      </c>
      <c r="AW18" s="239">
        <v>21</v>
      </c>
      <c r="CT18" s="239">
        <v>463363</v>
      </c>
      <c r="CU18" s="239">
        <v>4967684</v>
      </c>
      <c r="CV18" s="239">
        <v>44.861625400000001</v>
      </c>
      <c r="CW18" s="239">
        <v>-93.4637362</v>
      </c>
      <c r="CX18" s="239" t="s">
        <v>379</v>
      </c>
      <c r="CY18" s="239" t="s">
        <v>4790</v>
      </c>
    </row>
    <row r="19" spans="1:103" x14ac:dyDescent="0.25">
      <c r="A19" s="239">
        <v>499990</v>
      </c>
      <c r="B19" s="239">
        <v>2</v>
      </c>
      <c r="C19" s="239">
        <v>212</v>
      </c>
      <c r="D19" s="239">
        <v>156.97200000000001</v>
      </c>
      <c r="E19" s="239">
        <v>27</v>
      </c>
      <c r="F19" s="239" t="s">
        <v>2515</v>
      </c>
      <c r="H19" s="239" t="s">
        <v>374</v>
      </c>
      <c r="I19" s="239">
        <v>25</v>
      </c>
      <c r="K19" s="239">
        <v>17510046</v>
      </c>
      <c r="M19" s="239">
        <v>9</v>
      </c>
      <c r="N19" s="239">
        <v>9</v>
      </c>
      <c r="O19" s="239">
        <v>2017</v>
      </c>
      <c r="P19" s="239" t="s">
        <v>386</v>
      </c>
      <c r="Q19" s="239">
        <v>9</v>
      </c>
      <c r="R19" s="239" t="s">
        <v>376</v>
      </c>
      <c r="S19" s="239">
        <v>5</v>
      </c>
      <c r="T19" s="239">
        <v>0</v>
      </c>
      <c r="U19" s="239">
        <v>2</v>
      </c>
      <c r="V19" s="239">
        <v>12</v>
      </c>
      <c r="W19" s="239">
        <v>10</v>
      </c>
      <c r="X19" s="239">
        <v>2</v>
      </c>
      <c r="Y19" s="239">
        <v>1</v>
      </c>
      <c r="Z19" s="239">
        <v>1</v>
      </c>
      <c r="AB19" s="239">
        <v>1</v>
      </c>
      <c r="AC19" s="239">
        <v>98</v>
      </c>
      <c r="AD19" s="239" t="s">
        <v>377</v>
      </c>
      <c r="AF19" s="239" t="s">
        <v>378</v>
      </c>
      <c r="AG19" s="239">
        <v>7</v>
      </c>
      <c r="AH19" s="239">
        <v>2</v>
      </c>
      <c r="AI19" s="239">
        <v>2</v>
      </c>
      <c r="AJ19" s="239">
        <v>4</v>
      </c>
      <c r="AK19" s="239">
        <v>21</v>
      </c>
      <c r="AL19" s="239">
        <v>35</v>
      </c>
      <c r="AM19" s="239" t="s">
        <v>374</v>
      </c>
      <c r="AN19" s="239">
        <v>5</v>
      </c>
      <c r="AO19" s="239">
        <v>1</v>
      </c>
      <c r="AS19" s="239">
        <v>15</v>
      </c>
      <c r="AT19" s="239">
        <v>9</v>
      </c>
      <c r="AU19" s="239">
        <v>60</v>
      </c>
      <c r="AV19" s="239">
        <v>11</v>
      </c>
      <c r="AW19" s="239">
        <v>21</v>
      </c>
      <c r="AX19" s="239">
        <v>2</v>
      </c>
      <c r="AY19" s="239">
        <v>3</v>
      </c>
      <c r="AZ19" s="239">
        <v>4</v>
      </c>
      <c r="BA19" s="239">
        <v>21</v>
      </c>
      <c r="BB19" s="239">
        <v>29</v>
      </c>
      <c r="BC19" s="239" t="s">
        <v>374</v>
      </c>
      <c r="BD19" s="239">
        <v>5</v>
      </c>
      <c r="BE19" s="239">
        <v>74</v>
      </c>
      <c r="BI19" s="239">
        <v>15</v>
      </c>
      <c r="BJ19" s="239">
        <v>9</v>
      </c>
      <c r="BK19" s="239">
        <v>60</v>
      </c>
      <c r="BL19" s="239">
        <v>11</v>
      </c>
      <c r="BM19" s="239">
        <v>21</v>
      </c>
      <c r="CT19" s="239">
        <v>463368.90187113697</v>
      </c>
      <c r="CU19" s="239">
        <v>4967679.2058250802</v>
      </c>
      <c r="CV19" s="239">
        <v>44.861586969999998</v>
      </c>
      <c r="CW19" s="239">
        <v>-93.463656439999994</v>
      </c>
      <c r="CX19" s="239" t="s">
        <v>379</v>
      </c>
      <c r="CY19" s="239" t="s">
        <v>4791</v>
      </c>
    </row>
    <row r="20" spans="1:103" x14ac:dyDescent="0.25">
      <c r="A20" s="239">
        <v>620089</v>
      </c>
      <c r="B20" s="239">
        <v>2</v>
      </c>
      <c r="C20" s="239">
        <v>212</v>
      </c>
      <c r="D20" s="239">
        <v>156.97399999999999</v>
      </c>
      <c r="E20" s="239">
        <v>27</v>
      </c>
      <c r="F20" s="239" t="s">
        <v>2515</v>
      </c>
      <c r="H20" s="239" t="s">
        <v>374</v>
      </c>
      <c r="I20" s="239">
        <v>25</v>
      </c>
      <c r="K20" s="239">
        <v>18508396</v>
      </c>
      <c r="M20" s="239">
        <v>7</v>
      </c>
      <c r="N20" s="239">
        <v>11</v>
      </c>
      <c r="O20" s="239">
        <v>2018</v>
      </c>
      <c r="P20" s="239" t="s">
        <v>375</v>
      </c>
      <c r="Q20" s="239">
        <v>8</v>
      </c>
      <c r="R20" s="239" t="s">
        <v>393</v>
      </c>
      <c r="S20" s="239">
        <v>5</v>
      </c>
      <c r="T20" s="239">
        <v>0</v>
      </c>
      <c r="U20" s="239">
        <v>2</v>
      </c>
      <c r="V20" s="239">
        <v>10</v>
      </c>
      <c r="W20" s="239">
        <v>10</v>
      </c>
      <c r="X20" s="239">
        <v>2</v>
      </c>
      <c r="Y20" s="239">
        <v>1</v>
      </c>
      <c r="Z20" s="239">
        <v>1</v>
      </c>
      <c r="AB20" s="239">
        <v>1</v>
      </c>
      <c r="AC20" s="239">
        <v>98</v>
      </c>
      <c r="AD20" s="239" t="s">
        <v>4792</v>
      </c>
      <c r="AF20" s="239" t="s">
        <v>378</v>
      </c>
      <c r="AG20" s="239">
        <v>5</v>
      </c>
      <c r="AH20" s="239">
        <v>2</v>
      </c>
      <c r="AI20" s="239">
        <v>2</v>
      </c>
      <c r="AJ20" s="239">
        <v>3</v>
      </c>
      <c r="AK20" s="239">
        <v>21</v>
      </c>
      <c r="AL20" s="239">
        <v>68</v>
      </c>
      <c r="AM20" s="239" t="s">
        <v>384</v>
      </c>
      <c r="AN20" s="239">
        <v>5</v>
      </c>
      <c r="AO20" s="239">
        <v>1</v>
      </c>
      <c r="AS20" s="239">
        <v>15</v>
      </c>
      <c r="AT20" s="239">
        <v>9</v>
      </c>
      <c r="AU20" s="239">
        <v>60</v>
      </c>
      <c r="AV20" s="239">
        <v>11</v>
      </c>
      <c r="AW20" s="239">
        <v>21</v>
      </c>
      <c r="AX20" s="239">
        <v>2</v>
      </c>
      <c r="AY20" s="239">
        <v>49</v>
      </c>
      <c r="AZ20" s="239">
        <v>3</v>
      </c>
      <c r="BA20" s="239">
        <v>28</v>
      </c>
      <c r="BB20" s="239">
        <v>61</v>
      </c>
      <c r="BC20" s="239" t="s">
        <v>374</v>
      </c>
      <c r="BD20" s="239">
        <v>5</v>
      </c>
      <c r="BE20" s="239">
        <v>10</v>
      </c>
      <c r="BI20" s="239">
        <v>15</v>
      </c>
      <c r="BJ20" s="239">
        <v>9</v>
      </c>
      <c r="BK20" s="239">
        <v>60</v>
      </c>
      <c r="BL20" s="239">
        <v>11</v>
      </c>
      <c r="BM20" s="239">
        <v>21</v>
      </c>
      <c r="CT20" s="239">
        <v>463373.13521293702</v>
      </c>
      <c r="CU20" s="239">
        <v>4967687.6725086803</v>
      </c>
      <c r="CV20" s="239">
        <v>44.861663399999998</v>
      </c>
      <c r="CW20" s="239">
        <v>-93.463603469999995</v>
      </c>
      <c r="CX20" s="239" t="s">
        <v>379</v>
      </c>
      <c r="CY20" s="239" t="s">
        <v>4793</v>
      </c>
    </row>
    <row r="21" spans="1:103" x14ac:dyDescent="0.25">
      <c r="A21" s="239">
        <v>763005</v>
      </c>
      <c r="B21" s="239">
        <v>2</v>
      </c>
      <c r="C21" s="239">
        <v>212</v>
      </c>
      <c r="D21" s="239">
        <v>156.98699999999999</v>
      </c>
      <c r="E21" s="239">
        <v>27</v>
      </c>
      <c r="F21" s="239" t="s">
        <v>2515</v>
      </c>
      <c r="H21" s="239" t="s">
        <v>374</v>
      </c>
      <c r="I21" s="239">
        <v>25</v>
      </c>
      <c r="K21" s="239">
        <v>19513027</v>
      </c>
      <c r="M21" s="239">
        <v>10</v>
      </c>
      <c r="N21" s="239">
        <v>28</v>
      </c>
      <c r="O21" s="239">
        <v>2019</v>
      </c>
      <c r="P21" s="239" t="s">
        <v>381</v>
      </c>
      <c r="Q21" s="239">
        <v>10</v>
      </c>
      <c r="R21" s="239" t="s">
        <v>393</v>
      </c>
      <c r="S21" s="239">
        <v>5</v>
      </c>
      <c r="T21" s="239">
        <v>0</v>
      </c>
      <c r="U21" s="239">
        <v>2</v>
      </c>
      <c r="W21" s="239">
        <v>12</v>
      </c>
      <c r="X21" s="239">
        <v>2</v>
      </c>
      <c r="Y21" s="239">
        <v>1</v>
      </c>
      <c r="Z21" s="239">
        <v>99</v>
      </c>
      <c r="AB21" s="239">
        <v>99</v>
      </c>
      <c r="AC21" s="239">
        <v>98</v>
      </c>
      <c r="AD21" s="239" t="s">
        <v>4794</v>
      </c>
      <c r="AF21" s="239" t="s">
        <v>378</v>
      </c>
      <c r="AG21" s="239">
        <v>90</v>
      </c>
      <c r="AH21" s="239">
        <v>2</v>
      </c>
      <c r="AI21" s="239">
        <v>20</v>
      </c>
      <c r="AJ21" s="239">
        <v>3</v>
      </c>
      <c r="AK21" s="239">
        <v>21</v>
      </c>
      <c r="AL21" s="239">
        <v>55</v>
      </c>
      <c r="AM21" s="239" t="s">
        <v>374</v>
      </c>
      <c r="AN21" s="239">
        <v>5</v>
      </c>
      <c r="AO21" s="239">
        <v>1</v>
      </c>
      <c r="AS21" s="239">
        <v>15</v>
      </c>
      <c r="AT21" s="239">
        <v>9</v>
      </c>
      <c r="AU21" s="239">
        <v>60</v>
      </c>
      <c r="AV21" s="239">
        <v>11</v>
      </c>
      <c r="AW21" s="239">
        <v>21</v>
      </c>
      <c r="AX21" s="239">
        <v>1</v>
      </c>
      <c r="AY21" s="239">
        <v>49</v>
      </c>
      <c r="AZ21" s="239">
        <v>3</v>
      </c>
      <c r="BA21" s="239">
        <v>21</v>
      </c>
      <c r="BI21" s="239">
        <v>15</v>
      </c>
      <c r="BJ21" s="239">
        <v>9</v>
      </c>
      <c r="BK21" s="239">
        <v>60</v>
      </c>
      <c r="BL21" s="239">
        <v>11</v>
      </c>
      <c r="BM21" s="239">
        <v>21</v>
      </c>
      <c r="CT21" s="239">
        <v>463394.30192193802</v>
      </c>
      <c r="CU21" s="239">
        <v>4967687.6725086803</v>
      </c>
      <c r="CV21" s="239">
        <v>44.861664490000003</v>
      </c>
      <c r="CW21" s="239">
        <v>-93.463335560000004</v>
      </c>
      <c r="CX21" s="239" t="s">
        <v>379</v>
      </c>
      <c r="CY21" s="239" t="s">
        <v>4795</v>
      </c>
    </row>
    <row r="22" spans="1:103" x14ac:dyDescent="0.25">
      <c r="A22" s="239">
        <v>452273</v>
      </c>
      <c r="B22" s="239">
        <v>2</v>
      </c>
      <c r="C22" s="239">
        <v>212</v>
      </c>
      <c r="D22" s="239">
        <v>156.99100000000001</v>
      </c>
      <c r="E22" s="239">
        <v>27</v>
      </c>
      <c r="F22" s="239" t="s">
        <v>2515</v>
      </c>
      <c r="H22" s="239" t="s">
        <v>374</v>
      </c>
      <c r="I22" s="239">
        <v>25</v>
      </c>
      <c r="K22" s="239">
        <v>17505227</v>
      </c>
      <c r="M22" s="239">
        <v>5</v>
      </c>
      <c r="N22" s="239">
        <v>15</v>
      </c>
      <c r="O22" s="239">
        <v>2017</v>
      </c>
      <c r="P22" s="239" t="s">
        <v>381</v>
      </c>
      <c r="Q22" s="239">
        <v>7</v>
      </c>
      <c r="R22" s="239" t="s">
        <v>393</v>
      </c>
      <c r="S22" s="239">
        <v>5</v>
      </c>
      <c r="T22" s="239">
        <v>0</v>
      </c>
      <c r="U22" s="239">
        <v>2</v>
      </c>
      <c r="V22" s="239">
        <v>10</v>
      </c>
      <c r="W22" s="239">
        <v>10</v>
      </c>
      <c r="X22" s="239">
        <v>2</v>
      </c>
      <c r="Y22" s="239">
        <v>1</v>
      </c>
      <c r="Z22" s="239">
        <v>2</v>
      </c>
      <c r="AB22" s="239">
        <v>1</v>
      </c>
      <c r="AC22" s="239">
        <v>98</v>
      </c>
      <c r="AD22" s="239" t="s">
        <v>377</v>
      </c>
      <c r="AF22" s="239" t="s">
        <v>378</v>
      </c>
      <c r="AG22" s="239">
        <v>5</v>
      </c>
      <c r="AH22" s="239">
        <v>2</v>
      </c>
      <c r="AI22" s="239">
        <v>49</v>
      </c>
      <c r="AJ22" s="239">
        <v>3</v>
      </c>
      <c r="AK22" s="239">
        <v>28</v>
      </c>
      <c r="AL22" s="239">
        <v>42</v>
      </c>
      <c r="AM22" s="239" t="s">
        <v>374</v>
      </c>
      <c r="AN22" s="239">
        <v>5</v>
      </c>
      <c r="AO22" s="239">
        <v>90</v>
      </c>
      <c r="AS22" s="239">
        <v>15</v>
      </c>
      <c r="AT22" s="239">
        <v>9</v>
      </c>
      <c r="AU22" s="239">
        <v>60</v>
      </c>
      <c r="AV22" s="239">
        <v>11</v>
      </c>
      <c r="AW22" s="239">
        <v>23</v>
      </c>
      <c r="AX22" s="239">
        <v>2</v>
      </c>
      <c r="AY22" s="239">
        <v>2</v>
      </c>
      <c r="AZ22" s="239">
        <v>3</v>
      </c>
      <c r="BA22" s="239">
        <v>21</v>
      </c>
      <c r="BB22" s="239">
        <v>50</v>
      </c>
      <c r="BC22" s="239" t="s">
        <v>374</v>
      </c>
      <c r="BD22" s="239">
        <v>5</v>
      </c>
      <c r="BE22" s="239">
        <v>1</v>
      </c>
      <c r="BI22" s="239">
        <v>15</v>
      </c>
      <c r="BJ22" s="239">
        <v>9</v>
      </c>
      <c r="BK22" s="239">
        <v>60</v>
      </c>
      <c r="BL22" s="239">
        <v>11</v>
      </c>
      <c r="BM22" s="239">
        <v>23</v>
      </c>
      <c r="CT22" s="239">
        <v>463398.53526373801</v>
      </c>
      <c r="CU22" s="239">
        <v>4967691.9058504803</v>
      </c>
      <c r="CV22" s="239">
        <v>44.861702809999997</v>
      </c>
      <c r="CW22" s="239">
        <v>-93.463282289999995</v>
      </c>
      <c r="CX22" s="239" t="s">
        <v>379</v>
      </c>
      <c r="CY22" s="239" t="s">
        <v>4796</v>
      </c>
    </row>
    <row r="23" spans="1:103" x14ac:dyDescent="0.25">
      <c r="A23" s="239">
        <v>800718</v>
      </c>
      <c r="B23" s="239">
        <v>2</v>
      </c>
      <c r="C23" s="239">
        <v>212</v>
      </c>
      <c r="D23" s="239">
        <v>157.001</v>
      </c>
      <c r="E23" s="239">
        <v>27</v>
      </c>
      <c r="F23" s="239" t="s">
        <v>2515</v>
      </c>
      <c r="H23" s="239" t="s">
        <v>374</v>
      </c>
      <c r="I23" s="239">
        <v>25</v>
      </c>
      <c r="K23" s="239">
        <v>20502299</v>
      </c>
      <c r="L23" s="239">
        <v>200560080</v>
      </c>
      <c r="M23" s="239">
        <v>2</v>
      </c>
      <c r="N23" s="239">
        <v>25</v>
      </c>
      <c r="O23" s="239">
        <v>2020</v>
      </c>
      <c r="P23" s="239" t="s">
        <v>391</v>
      </c>
      <c r="Q23" s="239">
        <v>16</v>
      </c>
      <c r="R23" s="239" t="s">
        <v>376</v>
      </c>
      <c r="S23" s="239">
        <v>5</v>
      </c>
      <c r="T23" s="239">
        <v>0</v>
      </c>
      <c r="U23" s="239">
        <v>2</v>
      </c>
      <c r="V23" s="239">
        <v>12</v>
      </c>
      <c r="W23" s="239">
        <v>10</v>
      </c>
      <c r="X23" s="239">
        <v>2</v>
      </c>
      <c r="Y23" s="239">
        <v>1</v>
      </c>
      <c r="Z23" s="239">
        <v>2</v>
      </c>
      <c r="AB23" s="239">
        <v>1</v>
      </c>
      <c r="AC23" s="239">
        <v>98</v>
      </c>
      <c r="AD23" s="239" t="s">
        <v>377</v>
      </c>
      <c r="AF23" s="239" t="s">
        <v>470</v>
      </c>
      <c r="AG23" s="239">
        <v>7</v>
      </c>
      <c r="AH23" s="239">
        <v>2</v>
      </c>
      <c r="AI23" s="239">
        <v>2</v>
      </c>
      <c r="AJ23" s="239">
        <v>4</v>
      </c>
      <c r="AK23" s="239">
        <v>28</v>
      </c>
      <c r="AL23" s="239">
        <v>21</v>
      </c>
      <c r="AM23" s="239" t="s">
        <v>384</v>
      </c>
      <c r="AN23" s="239">
        <v>5</v>
      </c>
      <c r="AO23" s="239">
        <v>4</v>
      </c>
      <c r="AP23" s="239">
        <v>74</v>
      </c>
      <c r="AS23" s="239">
        <v>15</v>
      </c>
      <c r="AT23" s="239">
        <v>9</v>
      </c>
      <c r="AU23" s="239">
        <v>60</v>
      </c>
      <c r="AV23" s="239">
        <v>11</v>
      </c>
      <c r="AW23" s="239">
        <v>21</v>
      </c>
      <c r="AX23" s="239">
        <v>2</v>
      </c>
      <c r="AY23" s="239">
        <v>4</v>
      </c>
      <c r="AZ23" s="239">
        <v>4</v>
      </c>
      <c r="BA23" s="239">
        <v>26</v>
      </c>
      <c r="BB23" s="239">
        <v>23</v>
      </c>
      <c r="BC23" s="239" t="s">
        <v>384</v>
      </c>
      <c r="BD23" s="239">
        <v>5</v>
      </c>
      <c r="BE23" s="239">
        <v>1</v>
      </c>
      <c r="BI23" s="239">
        <v>15</v>
      </c>
      <c r="BJ23" s="239">
        <v>9</v>
      </c>
      <c r="BK23" s="239">
        <v>60</v>
      </c>
      <c r="BL23" s="239">
        <v>11</v>
      </c>
      <c r="BM23" s="239">
        <v>21</v>
      </c>
      <c r="CT23" s="239">
        <v>463428.16865633801</v>
      </c>
      <c r="CU23" s="239">
        <v>4967717.3059012797</v>
      </c>
      <c r="CV23" s="239">
        <v>44.861932979999999</v>
      </c>
      <c r="CW23" s="239">
        <v>-93.462909049999993</v>
      </c>
      <c r="CX23" s="239" t="s">
        <v>379</v>
      </c>
      <c r="CY23" s="239" t="s">
        <v>4797</v>
      </c>
    </row>
    <row r="24" spans="1:103" x14ac:dyDescent="0.25">
      <c r="A24" s="239">
        <v>813616</v>
      </c>
      <c r="B24" s="239">
        <v>2</v>
      </c>
      <c r="C24" s="239">
        <v>212</v>
      </c>
      <c r="D24" s="239">
        <v>157.00700000000001</v>
      </c>
      <c r="E24" s="239">
        <v>27</v>
      </c>
      <c r="F24" s="239" t="s">
        <v>2515</v>
      </c>
      <c r="H24" s="239" t="s">
        <v>374</v>
      </c>
      <c r="I24" s="239">
        <v>25</v>
      </c>
      <c r="K24" s="239">
        <v>20016625</v>
      </c>
      <c r="L24" s="239">
        <v>201610059</v>
      </c>
      <c r="M24" s="239">
        <v>6</v>
      </c>
      <c r="N24" s="239">
        <v>9</v>
      </c>
      <c r="O24" s="239">
        <v>2020</v>
      </c>
      <c r="P24" s="239" t="s">
        <v>391</v>
      </c>
      <c r="Q24" s="239">
        <v>15</v>
      </c>
      <c r="R24" s="239" t="s">
        <v>376</v>
      </c>
      <c r="S24" s="239">
        <v>5</v>
      </c>
      <c r="T24" s="239">
        <v>0</v>
      </c>
      <c r="U24" s="239">
        <v>2</v>
      </c>
      <c r="V24" s="239">
        <v>12</v>
      </c>
      <c r="W24" s="239">
        <v>10</v>
      </c>
      <c r="X24" s="239">
        <v>2</v>
      </c>
      <c r="Y24" s="239">
        <v>1</v>
      </c>
      <c r="Z24" s="239">
        <v>3</v>
      </c>
      <c r="AB24" s="239">
        <v>2</v>
      </c>
      <c r="AC24" s="239">
        <v>98</v>
      </c>
      <c r="AD24" s="239" t="s">
        <v>377</v>
      </c>
      <c r="AF24" s="239" t="s">
        <v>470</v>
      </c>
      <c r="AG24" s="239">
        <v>7</v>
      </c>
      <c r="AH24" s="239">
        <v>2</v>
      </c>
      <c r="AI24" s="239">
        <v>2</v>
      </c>
      <c r="AJ24" s="239">
        <v>4</v>
      </c>
      <c r="AK24" s="239">
        <v>21</v>
      </c>
      <c r="AL24" s="239">
        <v>27</v>
      </c>
      <c r="AM24" s="239" t="s">
        <v>384</v>
      </c>
      <c r="AN24" s="239">
        <v>5</v>
      </c>
      <c r="AO24" s="239">
        <v>1</v>
      </c>
      <c r="AS24" s="239">
        <v>15</v>
      </c>
      <c r="AT24" s="239">
        <v>9</v>
      </c>
      <c r="AU24" s="239">
        <v>60</v>
      </c>
      <c r="AV24" s="239">
        <v>11</v>
      </c>
      <c r="AW24" s="239">
        <v>21</v>
      </c>
      <c r="AX24" s="239">
        <v>2</v>
      </c>
      <c r="AY24" s="239">
        <v>2</v>
      </c>
      <c r="AZ24" s="239">
        <v>4</v>
      </c>
      <c r="BA24" s="239">
        <v>21</v>
      </c>
      <c r="BB24" s="239">
        <v>24</v>
      </c>
      <c r="BC24" s="239" t="s">
        <v>384</v>
      </c>
      <c r="BD24" s="239">
        <v>5</v>
      </c>
      <c r="BE24" s="239">
        <v>1</v>
      </c>
      <c r="BI24" s="239">
        <v>15</v>
      </c>
      <c r="BJ24" s="239">
        <v>9</v>
      </c>
      <c r="BK24" s="239">
        <v>60</v>
      </c>
      <c r="BL24" s="239">
        <v>11</v>
      </c>
      <c r="BM24" s="239">
        <v>21</v>
      </c>
      <c r="CT24" s="239">
        <v>463438.26364795503</v>
      </c>
      <c r="CU24" s="239">
        <v>4967712.3369771503</v>
      </c>
      <c r="CV24" s="239">
        <v>44.86188877</v>
      </c>
      <c r="CW24" s="239">
        <v>-93.462780910000006</v>
      </c>
      <c r="CX24" s="239" t="s">
        <v>379</v>
      </c>
      <c r="CY24" s="239" t="s">
        <v>4798</v>
      </c>
    </row>
    <row r="25" spans="1:103" x14ac:dyDescent="0.25">
      <c r="A25" s="239">
        <v>594378</v>
      </c>
      <c r="B25" s="239">
        <v>2</v>
      </c>
      <c r="C25" s="239">
        <v>212</v>
      </c>
      <c r="D25" s="239">
        <v>157.029</v>
      </c>
      <c r="E25" s="239">
        <v>27</v>
      </c>
      <c r="F25" s="239" t="s">
        <v>2515</v>
      </c>
      <c r="H25" s="239" t="s">
        <v>374</v>
      </c>
      <c r="I25" s="239">
        <v>25</v>
      </c>
      <c r="K25" s="239">
        <v>18505744</v>
      </c>
      <c r="M25" s="239">
        <v>4</v>
      </c>
      <c r="N25" s="239">
        <v>30</v>
      </c>
      <c r="O25" s="239">
        <v>2018</v>
      </c>
      <c r="P25" s="239" t="s">
        <v>381</v>
      </c>
      <c r="Q25" s="239">
        <v>18</v>
      </c>
      <c r="R25" s="239" t="s">
        <v>393</v>
      </c>
      <c r="S25" s="239">
        <v>5</v>
      </c>
      <c r="T25" s="239">
        <v>0</v>
      </c>
      <c r="U25" s="239">
        <v>2</v>
      </c>
      <c r="V25" s="239">
        <v>10</v>
      </c>
      <c r="W25" s="239">
        <v>10</v>
      </c>
      <c r="X25" s="239">
        <v>2</v>
      </c>
      <c r="Y25" s="239">
        <v>1</v>
      </c>
      <c r="Z25" s="239">
        <v>1</v>
      </c>
      <c r="AB25" s="239">
        <v>1</v>
      </c>
      <c r="AC25" s="239">
        <v>98</v>
      </c>
      <c r="AD25" s="239" t="s">
        <v>4799</v>
      </c>
      <c r="AF25" s="239" t="s">
        <v>378</v>
      </c>
      <c r="AG25" s="239">
        <v>5</v>
      </c>
      <c r="AH25" s="239">
        <v>2</v>
      </c>
      <c r="AI25" s="239">
        <v>2</v>
      </c>
      <c r="AJ25" s="239">
        <v>3</v>
      </c>
      <c r="AK25" s="239">
        <v>21</v>
      </c>
      <c r="AL25" s="239">
        <v>73</v>
      </c>
      <c r="AM25" s="239" t="s">
        <v>374</v>
      </c>
      <c r="AN25" s="239">
        <v>5</v>
      </c>
      <c r="AO25" s="239">
        <v>1</v>
      </c>
      <c r="AS25" s="239">
        <v>15</v>
      </c>
      <c r="AT25" s="239">
        <v>9</v>
      </c>
      <c r="AU25" s="239">
        <v>60</v>
      </c>
      <c r="AV25" s="239">
        <v>11</v>
      </c>
      <c r="AW25" s="239">
        <v>21</v>
      </c>
      <c r="AX25" s="239">
        <v>1</v>
      </c>
      <c r="AY25" s="239">
        <v>4</v>
      </c>
      <c r="AZ25" s="239">
        <v>3</v>
      </c>
      <c r="BA25" s="239">
        <v>99</v>
      </c>
      <c r="BI25" s="239">
        <v>15</v>
      </c>
      <c r="BJ25" s="239">
        <v>9</v>
      </c>
      <c r="BK25" s="239">
        <v>60</v>
      </c>
      <c r="BL25" s="239">
        <v>11</v>
      </c>
      <c r="BM25" s="239">
        <v>21</v>
      </c>
      <c r="CT25" s="239">
        <v>463462.03539073799</v>
      </c>
      <c r="CU25" s="239">
        <v>4967687.6725086803</v>
      </c>
      <c r="CV25" s="239">
        <v>44.861667959999998</v>
      </c>
      <c r="CW25" s="239">
        <v>-93.462478259999997</v>
      </c>
      <c r="CX25" s="239" t="s">
        <v>379</v>
      </c>
      <c r="CY25" s="239" t="s">
        <v>4800</v>
      </c>
    </row>
    <row r="26" spans="1:103" x14ac:dyDescent="0.25">
      <c r="A26" s="239">
        <v>719732</v>
      </c>
      <c r="B26" s="239">
        <v>2</v>
      </c>
      <c r="C26" s="239">
        <v>212</v>
      </c>
      <c r="D26" s="239">
        <v>157.03200000000001</v>
      </c>
      <c r="E26" s="239">
        <v>27</v>
      </c>
      <c r="F26" s="239" t="s">
        <v>2515</v>
      </c>
      <c r="H26" s="239" t="s">
        <v>374</v>
      </c>
      <c r="I26" s="239">
        <v>25</v>
      </c>
      <c r="K26" s="239">
        <v>19506158</v>
      </c>
      <c r="M26" s="239">
        <v>5</v>
      </c>
      <c r="N26" s="239">
        <v>13</v>
      </c>
      <c r="O26" s="239">
        <v>2019</v>
      </c>
      <c r="P26" s="239" t="s">
        <v>381</v>
      </c>
      <c r="Q26" s="239">
        <v>8</v>
      </c>
      <c r="R26" s="239" t="s">
        <v>393</v>
      </c>
      <c r="S26" s="239">
        <v>5</v>
      </c>
      <c r="T26" s="239">
        <v>0</v>
      </c>
      <c r="U26" s="239">
        <v>1</v>
      </c>
      <c r="W26" s="239">
        <v>62</v>
      </c>
      <c r="X26" s="239">
        <v>2</v>
      </c>
      <c r="Y26" s="239">
        <v>1</v>
      </c>
      <c r="Z26" s="239">
        <v>1</v>
      </c>
      <c r="AB26" s="239">
        <v>1</v>
      </c>
      <c r="AC26" s="239">
        <v>98</v>
      </c>
      <c r="AD26" s="239" t="s">
        <v>377</v>
      </c>
      <c r="AF26" s="239" t="s">
        <v>378</v>
      </c>
      <c r="AG26" s="239">
        <v>3</v>
      </c>
      <c r="AH26" s="239">
        <v>2</v>
      </c>
      <c r="AI26" s="239">
        <v>3</v>
      </c>
      <c r="AJ26" s="239">
        <v>3</v>
      </c>
      <c r="AK26" s="239">
        <v>21</v>
      </c>
      <c r="AL26" s="239">
        <v>49</v>
      </c>
      <c r="AM26" s="239" t="s">
        <v>374</v>
      </c>
      <c r="AN26" s="239">
        <v>5</v>
      </c>
      <c r="AO26" s="239">
        <v>74</v>
      </c>
      <c r="AS26" s="239">
        <v>15</v>
      </c>
      <c r="AT26" s="239">
        <v>9</v>
      </c>
      <c r="AU26" s="239">
        <v>60</v>
      </c>
      <c r="AV26" s="239">
        <v>12</v>
      </c>
      <c r="AW26" s="239">
        <v>21</v>
      </c>
      <c r="CT26" s="239">
        <v>463466.26873253798</v>
      </c>
      <c r="CU26" s="239">
        <v>4967687.6725086803</v>
      </c>
      <c r="CV26" s="239">
        <v>44.861668180000002</v>
      </c>
      <c r="CW26" s="239">
        <v>-93.462424670000004</v>
      </c>
      <c r="CX26" s="239" t="s">
        <v>379</v>
      </c>
      <c r="CY26" s="239" t="s">
        <v>4801</v>
      </c>
    </row>
    <row r="27" spans="1:103" x14ac:dyDescent="0.25">
      <c r="A27" s="239">
        <v>691220</v>
      </c>
      <c r="B27" s="239">
        <v>2</v>
      </c>
      <c r="C27" s="239">
        <v>212</v>
      </c>
      <c r="D27" s="239">
        <v>157.05099999999999</v>
      </c>
      <c r="E27" s="239">
        <v>27</v>
      </c>
      <c r="F27" s="239" t="s">
        <v>2515</v>
      </c>
      <c r="H27" s="239" t="s">
        <v>374</v>
      </c>
      <c r="I27" s="239">
        <v>25</v>
      </c>
      <c r="K27" s="239">
        <v>19503039</v>
      </c>
      <c r="M27" s="239">
        <v>2</v>
      </c>
      <c r="N27" s="239">
        <v>23</v>
      </c>
      <c r="O27" s="239">
        <v>2019</v>
      </c>
      <c r="P27" s="239" t="s">
        <v>386</v>
      </c>
      <c r="Q27" s="239">
        <v>1</v>
      </c>
      <c r="R27" s="239" t="s">
        <v>393</v>
      </c>
      <c r="S27" s="239">
        <v>5</v>
      </c>
      <c r="T27" s="239">
        <v>0</v>
      </c>
      <c r="U27" s="239">
        <v>1</v>
      </c>
      <c r="W27" s="239">
        <v>55</v>
      </c>
      <c r="X27" s="239">
        <v>2</v>
      </c>
      <c r="Y27" s="239">
        <v>4</v>
      </c>
      <c r="Z27" s="239">
        <v>4</v>
      </c>
      <c r="AA27" s="239">
        <v>7</v>
      </c>
      <c r="AB27" s="239">
        <v>3</v>
      </c>
      <c r="AC27" s="239">
        <v>98</v>
      </c>
      <c r="AD27" s="239" t="s">
        <v>377</v>
      </c>
      <c r="AF27" s="239" t="s">
        <v>378</v>
      </c>
      <c r="AG27" s="239">
        <v>3</v>
      </c>
      <c r="AH27" s="239">
        <v>2</v>
      </c>
      <c r="AI27" s="239">
        <v>2</v>
      </c>
      <c r="AJ27" s="239">
        <v>3</v>
      </c>
      <c r="AK27" s="239">
        <v>27</v>
      </c>
      <c r="AL27" s="239">
        <v>21</v>
      </c>
      <c r="AM27" s="239" t="s">
        <v>384</v>
      </c>
      <c r="AN27" s="239">
        <v>5</v>
      </c>
      <c r="AO27" s="239">
        <v>72</v>
      </c>
      <c r="AS27" s="239">
        <v>15</v>
      </c>
      <c r="AT27" s="239">
        <v>9</v>
      </c>
      <c r="AU27" s="239">
        <v>55</v>
      </c>
      <c r="AV27" s="239">
        <v>11</v>
      </c>
      <c r="AW27" s="239">
        <v>21</v>
      </c>
      <c r="CT27" s="239">
        <v>463495.90212513797</v>
      </c>
      <c r="CU27" s="239">
        <v>4967691.9058504803</v>
      </c>
      <c r="CV27" s="239">
        <v>44.861707809999999</v>
      </c>
      <c r="CW27" s="239">
        <v>-93.462049910000005</v>
      </c>
      <c r="CX27" s="239" t="s">
        <v>438</v>
      </c>
      <c r="CY27" s="239" t="s">
        <v>4802</v>
      </c>
    </row>
    <row r="28" spans="1:103" x14ac:dyDescent="0.25">
      <c r="A28" s="239">
        <v>772975</v>
      </c>
      <c r="B28" s="239">
        <v>2</v>
      </c>
      <c r="C28" s="239">
        <v>212</v>
      </c>
      <c r="D28" s="239">
        <v>157.05799999999999</v>
      </c>
      <c r="E28" s="239">
        <v>27</v>
      </c>
      <c r="F28" s="239" t="s">
        <v>2515</v>
      </c>
      <c r="H28" s="239" t="s">
        <v>374</v>
      </c>
      <c r="I28" s="239">
        <v>25</v>
      </c>
      <c r="K28" s="239">
        <v>19515125</v>
      </c>
      <c r="M28" s="239">
        <v>12</v>
      </c>
      <c r="N28" s="239">
        <v>11</v>
      </c>
      <c r="O28" s="239">
        <v>2019</v>
      </c>
      <c r="P28" s="239" t="s">
        <v>375</v>
      </c>
      <c r="Q28" s="239">
        <v>15</v>
      </c>
      <c r="R28" s="239" t="s">
        <v>376</v>
      </c>
      <c r="S28" s="239">
        <v>5</v>
      </c>
      <c r="T28" s="239">
        <v>0</v>
      </c>
      <c r="U28" s="239">
        <v>2</v>
      </c>
      <c r="V28" s="239">
        <v>10</v>
      </c>
      <c r="W28" s="239">
        <v>10</v>
      </c>
      <c r="X28" s="239">
        <v>2</v>
      </c>
      <c r="Y28" s="239">
        <v>1</v>
      </c>
      <c r="Z28" s="239">
        <v>1</v>
      </c>
      <c r="AB28" s="239">
        <v>5</v>
      </c>
      <c r="AC28" s="239">
        <v>98</v>
      </c>
      <c r="AD28" s="239" t="s">
        <v>377</v>
      </c>
      <c r="AF28" s="239" t="s">
        <v>470</v>
      </c>
      <c r="AG28" s="239">
        <v>5</v>
      </c>
      <c r="AH28" s="239">
        <v>2</v>
      </c>
      <c r="AI28" s="239">
        <v>2</v>
      </c>
      <c r="AJ28" s="239">
        <v>4</v>
      </c>
      <c r="AK28" s="239">
        <v>21</v>
      </c>
      <c r="AL28" s="239">
        <v>43</v>
      </c>
      <c r="AM28" s="239" t="s">
        <v>384</v>
      </c>
      <c r="AN28" s="239">
        <v>5</v>
      </c>
      <c r="AO28" s="239">
        <v>1</v>
      </c>
      <c r="AS28" s="239">
        <v>15</v>
      </c>
      <c r="AT28" s="239">
        <v>9</v>
      </c>
      <c r="AU28" s="239">
        <v>60</v>
      </c>
      <c r="AV28" s="239">
        <v>11</v>
      </c>
      <c r="AW28" s="239">
        <v>21</v>
      </c>
      <c r="AX28" s="239">
        <v>2</v>
      </c>
      <c r="AY28" s="239">
        <v>2</v>
      </c>
      <c r="AZ28" s="239">
        <v>4</v>
      </c>
      <c r="BA28" s="239">
        <v>27</v>
      </c>
      <c r="BB28" s="239">
        <v>32</v>
      </c>
      <c r="BC28" s="239" t="s">
        <v>384</v>
      </c>
      <c r="BD28" s="239">
        <v>5</v>
      </c>
      <c r="BE28" s="239">
        <v>71</v>
      </c>
      <c r="BI28" s="239">
        <v>15</v>
      </c>
      <c r="BJ28" s="239">
        <v>9</v>
      </c>
      <c r="BK28" s="239">
        <v>60</v>
      </c>
      <c r="BL28" s="239">
        <v>11</v>
      </c>
      <c r="BM28" s="239">
        <v>21</v>
      </c>
      <c r="CT28" s="239">
        <v>463521.30217593798</v>
      </c>
      <c r="CU28" s="239">
        <v>4967717.3059012797</v>
      </c>
      <c r="CV28" s="239">
        <v>44.861937750000003</v>
      </c>
      <c r="CW28" s="239">
        <v>-93.461730239999994</v>
      </c>
      <c r="CX28" s="239" t="s">
        <v>379</v>
      </c>
      <c r="CY28" s="239" t="s">
        <v>4803</v>
      </c>
    </row>
    <row r="29" spans="1:103" x14ac:dyDescent="0.25">
      <c r="A29" s="239">
        <v>797140</v>
      </c>
      <c r="B29" s="239">
        <v>2</v>
      </c>
      <c r="C29" s="239">
        <v>212</v>
      </c>
      <c r="D29" s="239">
        <v>157.06100000000001</v>
      </c>
      <c r="E29" s="239">
        <v>27</v>
      </c>
      <c r="F29" s="239" t="s">
        <v>2515</v>
      </c>
      <c r="H29" s="239" t="s">
        <v>374</v>
      </c>
      <c r="I29" s="239">
        <v>25</v>
      </c>
      <c r="K29" s="239">
        <v>20500950</v>
      </c>
      <c r="L29" s="239">
        <v>200210510</v>
      </c>
      <c r="M29" s="239">
        <v>1</v>
      </c>
      <c r="N29" s="239">
        <v>21</v>
      </c>
      <c r="O29" s="239">
        <v>2020</v>
      </c>
      <c r="P29" s="239" t="s">
        <v>391</v>
      </c>
      <c r="Q29" s="239">
        <v>8</v>
      </c>
      <c r="R29" s="239" t="s">
        <v>393</v>
      </c>
      <c r="S29" s="239">
        <v>5</v>
      </c>
      <c r="T29" s="239">
        <v>0</v>
      </c>
      <c r="U29" s="239">
        <v>2</v>
      </c>
      <c r="V29" s="239">
        <v>12</v>
      </c>
      <c r="W29" s="239">
        <v>10</v>
      </c>
      <c r="X29" s="239">
        <v>2</v>
      </c>
      <c r="Y29" s="239">
        <v>1</v>
      </c>
      <c r="Z29" s="239">
        <v>1</v>
      </c>
      <c r="AB29" s="239">
        <v>1</v>
      </c>
      <c r="AC29" s="239">
        <v>98</v>
      </c>
      <c r="AD29" s="239" t="s">
        <v>377</v>
      </c>
      <c r="AF29" s="239" t="s">
        <v>378</v>
      </c>
      <c r="AG29" s="239">
        <v>7</v>
      </c>
      <c r="AH29" s="239">
        <v>2</v>
      </c>
      <c r="AI29" s="239">
        <v>2</v>
      </c>
      <c r="AJ29" s="239">
        <v>3</v>
      </c>
      <c r="AK29" s="239">
        <v>21</v>
      </c>
      <c r="AL29" s="239">
        <v>39</v>
      </c>
      <c r="AM29" s="239" t="s">
        <v>384</v>
      </c>
      <c r="AN29" s="239">
        <v>5</v>
      </c>
      <c r="AO29" s="239">
        <v>4</v>
      </c>
      <c r="AS29" s="239">
        <v>15</v>
      </c>
      <c r="AT29" s="239">
        <v>98</v>
      </c>
      <c r="AU29" s="239">
        <v>60</v>
      </c>
      <c r="AV29" s="239">
        <v>11</v>
      </c>
      <c r="AW29" s="239">
        <v>21</v>
      </c>
      <c r="AX29" s="239">
        <v>2</v>
      </c>
      <c r="AY29" s="239">
        <v>2</v>
      </c>
      <c r="AZ29" s="239">
        <v>3</v>
      </c>
      <c r="BA29" s="239">
        <v>26</v>
      </c>
      <c r="BB29" s="239">
        <v>40</v>
      </c>
      <c r="BC29" s="239" t="s">
        <v>384</v>
      </c>
      <c r="BD29" s="239">
        <v>5</v>
      </c>
      <c r="BE29" s="239">
        <v>1</v>
      </c>
      <c r="BI29" s="239">
        <v>15</v>
      </c>
      <c r="BJ29" s="239">
        <v>98</v>
      </c>
      <c r="BK29" s="239">
        <v>60</v>
      </c>
      <c r="BL29" s="239">
        <v>11</v>
      </c>
      <c r="BM29" s="239">
        <v>21</v>
      </c>
      <c r="CT29" s="239">
        <v>463512.835492338</v>
      </c>
      <c r="CU29" s="239">
        <v>4967687.6725086803</v>
      </c>
      <c r="CV29" s="239">
        <v>44.86167056</v>
      </c>
      <c r="CW29" s="239">
        <v>-93.461835280000003</v>
      </c>
      <c r="CX29" s="239" t="s">
        <v>379</v>
      </c>
      <c r="CY29" s="239" t="s">
        <v>4804</v>
      </c>
    </row>
    <row r="30" spans="1:103" x14ac:dyDescent="0.25">
      <c r="A30" s="239">
        <v>517223</v>
      </c>
      <c r="B30" s="239">
        <v>2</v>
      </c>
      <c r="C30" s="239">
        <v>212</v>
      </c>
      <c r="D30" s="239">
        <v>157.06200000000001</v>
      </c>
      <c r="E30" s="239">
        <v>27</v>
      </c>
      <c r="F30" s="239" t="s">
        <v>2515</v>
      </c>
      <c r="H30" s="239" t="s">
        <v>374</v>
      </c>
      <c r="I30" s="239">
        <v>25</v>
      </c>
      <c r="K30" s="239">
        <v>17512291</v>
      </c>
      <c r="M30" s="239">
        <v>11</v>
      </c>
      <c r="N30" s="239">
        <v>2</v>
      </c>
      <c r="O30" s="239">
        <v>2017</v>
      </c>
      <c r="P30" s="239" t="s">
        <v>416</v>
      </c>
      <c r="Q30" s="239">
        <v>8</v>
      </c>
      <c r="R30" s="239" t="s">
        <v>393</v>
      </c>
      <c r="S30" s="239">
        <v>5</v>
      </c>
      <c r="T30" s="239">
        <v>0</v>
      </c>
      <c r="U30" s="239">
        <v>2</v>
      </c>
      <c r="V30" s="239">
        <v>12</v>
      </c>
      <c r="W30" s="239">
        <v>10</v>
      </c>
      <c r="X30" s="239">
        <v>2</v>
      </c>
      <c r="Y30" s="239">
        <v>1</v>
      </c>
      <c r="Z30" s="239">
        <v>2</v>
      </c>
      <c r="AB30" s="239">
        <v>1</v>
      </c>
      <c r="AC30" s="239">
        <v>98</v>
      </c>
      <c r="AD30" s="239" t="s">
        <v>377</v>
      </c>
      <c r="AF30" s="239" t="s">
        <v>378</v>
      </c>
      <c r="AG30" s="239">
        <v>7</v>
      </c>
      <c r="AH30" s="239">
        <v>2</v>
      </c>
      <c r="AI30" s="239">
        <v>4</v>
      </c>
      <c r="AJ30" s="239">
        <v>3</v>
      </c>
      <c r="AK30" s="239">
        <v>34</v>
      </c>
      <c r="AL30" s="239">
        <v>43</v>
      </c>
      <c r="AM30" s="239" t="s">
        <v>374</v>
      </c>
      <c r="AN30" s="239">
        <v>5</v>
      </c>
      <c r="AO30" s="239">
        <v>1</v>
      </c>
      <c r="AS30" s="239">
        <v>15</v>
      </c>
      <c r="AT30" s="239">
        <v>9</v>
      </c>
      <c r="AU30" s="239">
        <v>60</v>
      </c>
      <c r="AV30" s="239">
        <v>11</v>
      </c>
      <c r="AW30" s="239">
        <v>21</v>
      </c>
      <c r="AX30" s="239">
        <v>2</v>
      </c>
      <c r="AY30" s="239">
        <v>2</v>
      </c>
      <c r="AZ30" s="239">
        <v>3</v>
      </c>
      <c r="BA30" s="239">
        <v>21</v>
      </c>
      <c r="BB30" s="239">
        <v>48</v>
      </c>
      <c r="BC30" s="239" t="s">
        <v>374</v>
      </c>
      <c r="BD30" s="239">
        <v>5</v>
      </c>
      <c r="BE30" s="239">
        <v>74</v>
      </c>
      <c r="BI30" s="239">
        <v>15</v>
      </c>
      <c r="BJ30" s="239">
        <v>9</v>
      </c>
      <c r="BK30" s="239">
        <v>60</v>
      </c>
      <c r="BL30" s="239">
        <v>11</v>
      </c>
      <c r="BM30" s="239">
        <v>21</v>
      </c>
      <c r="CT30" s="239">
        <v>463512.835492338</v>
      </c>
      <c r="CU30" s="239">
        <v>4967687.6725086803</v>
      </c>
      <c r="CV30" s="239">
        <v>44.86167056</v>
      </c>
      <c r="CW30" s="239">
        <v>-93.461835280000003</v>
      </c>
      <c r="CX30" s="239" t="s">
        <v>379</v>
      </c>
      <c r="CY30" s="239" t="s">
        <v>4805</v>
      </c>
    </row>
    <row r="31" spans="1:103" x14ac:dyDescent="0.25">
      <c r="A31" s="239">
        <v>529316</v>
      </c>
      <c r="B31" s="239">
        <v>2</v>
      </c>
      <c r="C31" s="239">
        <v>212</v>
      </c>
      <c r="D31" s="239">
        <v>157.08699999999999</v>
      </c>
      <c r="E31" s="239">
        <v>27</v>
      </c>
      <c r="F31" s="239" t="s">
        <v>2515</v>
      </c>
      <c r="H31" s="239" t="s">
        <v>374</v>
      </c>
      <c r="I31" s="239">
        <v>25</v>
      </c>
      <c r="K31" s="239">
        <v>17045982</v>
      </c>
      <c r="M31" s="239">
        <v>12</v>
      </c>
      <c r="N31" s="239">
        <v>28</v>
      </c>
      <c r="O31" s="239">
        <v>2017</v>
      </c>
      <c r="P31" s="239" t="s">
        <v>416</v>
      </c>
      <c r="Q31" s="239">
        <v>16</v>
      </c>
      <c r="R31" s="239" t="s">
        <v>376</v>
      </c>
      <c r="S31" s="239">
        <v>5</v>
      </c>
      <c r="T31" s="239">
        <v>0</v>
      </c>
      <c r="U31" s="239">
        <v>2</v>
      </c>
      <c r="V31" s="239">
        <v>5</v>
      </c>
      <c r="W31" s="239">
        <v>10</v>
      </c>
      <c r="X31" s="239">
        <v>2</v>
      </c>
      <c r="Y31" s="239">
        <v>1</v>
      </c>
      <c r="Z31" s="239">
        <v>2</v>
      </c>
      <c r="AB31" s="239">
        <v>3</v>
      </c>
      <c r="AC31" s="239">
        <v>98</v>
      </c>
      <c r="AD31" s="239" t="s">
        <v>377</v>
      </c>
      <c r="AF31" s="239" t="s">
        <v>470</v>
      </c>
      <c r="AG31" s="239">
        <v>10</v>
      </c>
      <c r="AH31" s="239">
        <v>2</v>
      </c>
      <c r="AI31" s="239">
        <v>2</v>
      </c>
      <c r="AJ31" s="239">
        <v>4</v>
      </c>
      <c r="AK31" s="239">
        <v>21</v>
      </c>
      <c r="AL31" s="239">
        <v>20</v>
      </c>
      <c r="AM31" s="239" t="s">
        <v>374</v>
      </c>
      <c r="AN31" s="239">
        <v>5</v>
      </c>
      <c r="AO31" s="239">
        <v>1</v>
      </c>
      <c r="AS31" s="239">
        <v>15</v>
      </c>
      <c r="AT31" s="239">
        <v>9</v>
      </c>
      <c r="AU31" s="239">
        <v>60</v>
      </c>
      <c r="AV31" s="239">
        <v>11</v>
      </c>
      <c r="AW31" s="239">
        <v>21</v>
      </c>
      <c r="AX31" s="239">
        <v>2</v>
      </c>
      <c r="AY31" s="239">
        <v>2</v>
      </c>
      <c r="AZ31" s="239">
        <v>4</v>
      </c>
      <c r="BA31" s="239">
        <v>21</v>
      </c>
      <c r="BB31" s="239">
        <v>64</v>
      </c>
      <c r="BC31" s="239" t="s">
        <v>384</v>
      </c>
      <c r="BD31" s="239">
        <v>5</v>
      </c>
      <c r="BE31" s="239">
        <v>1</v>
      </c>
      <c r="BI31" s="239">
        <v>15</v>
      </c>
      <c r="BJ31" s="239">
        <v>9</v>
      </c>
      <c r="BK31" s="239">
        <v>60</v>
      </c>
      <c r="BL31" s="239">
        <v>11</v>
      </c>
      <c r="BM31" s="239">
        <v>21</v>
      </c>
      <c r="CT31" s="239">
        <v>463531.18117179198</v>
      </c>
      <c r="CU31" s="239">
        <v>4967719.9669681201</v>
      </c>
      <c r="CV31" s="239">
        <v>44.861962210000002</v>
      </c>
      <c r="CW31" s="239">
        <v>-93.461605399999996</v>
      </c>
      <c r="CX31" s="239" t="s">
        <v>379</v>
      </c>
      <c r="CY31" s="239" t="s">
        <v>4806</v>
      </c>
    </row>
    <row r="32" spans="1:103" x14ac:dyDescent="0.25">
      <c r="A32" s="239">
        <v>10749954</v>
      </c>
      <c r="B32" s="239">
        <v>2</v>
      </c>
      <c r="C32" s="239">
        <v>212</v>
      </c>
      <c r="D32" s="239">
        <v>157.08799999999999</v>
      </c>
      <c r="E32" s="239">
        <v>27</v>
      </c>
      <c r="F32" s="239" t="s">
        <v>2515</v>
      </c>
      <c r="H32" s="239" t="s">
        <v>374</v>
      </c>
      <c r="I32" s="239">
        <v>25</v>
      </c>
      <c r="K32" s="239">
        <v>11510208</v>
      </c>
      <c r="L32" s="239">
        <v>112930024</v>
      </c>
      <c r="M32" s="239">
        <v>10</v>
      </c>
      <c r="N32" s="239">
        <v>17</v>
      </c>
      <c r="O32" s="239">
        <v>2011</v>
      </c>
      <c r="P32" s="239" t="s">
        <v>381</v>
      </c>
      <c r="Q32" s="239">
        <v>13</v>
      </c>
      <c r="R32" s="239" t="s">
        <v>376</v>
      </c>
      <c r="S32" s="239">
        <v>5</v>
      </c>
      <c r="T32" s="239">
        <v>0</v>
      </c>
      <c r="U32" s="239">
        <v>1</v>
      </c>
      <c r="V32" s="239">
        <v>7</v>
      </c>
      <c r="W32" s="239">
        <v>32</v>
      </c>
      <c r="X32" s="239">
        <v>2</v>
      </c>
      <c r="Y32" s="239">
        <v>1</v>
      </c>
      <c r="Z32" s="239">
        <v>1</v>
      </c>
      <c r="AB32" s="239">
        <v>1</v>
      </c>
      <c r="AC32" s="239">
        <v>98</v>
      </c>
      <c r="AD32" s="239">
        <v>212</v>
      </c>
      <c r="AE32" s="239" t="s">
        <v>2809</v>
      </c>
      <c r="AF32" s="239" t="s">
        <v>378</v>
      </c>
      <c r="AG32" s="239">
        <v>3</v>
      </c>
      <c r="AH32" s="239">
        <v>2</v>
      </c>
      <c r="AI32" s="239">
        <v>2</v>
      </c>
      <c r="AJ32" s="239">
        <v>4</v>
      </c>
      <c r="AK32" s="239">
        <v>21</v>
      </c>
      <c r="AL32" s="239">
        <v>18</v>
      </c>
      <c r="AM32" s="239" t="s">
        <v>374</v>
      </c>
      <c r="AN32" s="239">
        <v>9</v>
      </c>
      <c r="AO32" s="239">
        <v>21</v>
      </c>
      <c r="AS32" s="239">
        <v>1</v>
      </c>
      <c r="AT32" s="239">
        <v>98</v>
      </c>
      <c r="AU32" s="239">
        <v>55</v>
      </c>
      <c r="AV32" s="239">
        <v>10</v>
      </c>
      <c r="AW32" s="239">
        <v>21</v>
      </c>
      <c r="CT32" s="239">
        <v>463556</v>
      </c>
      <c r="CU32" s="239">
        <v>4967693</v>
      </c>
      <c r="CV32" s="239">
        <v>44.861720200000001</v>
      </c>
      <c r="CW32" s="239">
        <v>-93.461285200000006</v>
      </c>
      <c r="CX32" s="239" t="s">
        <v>379</v>
      </c>
      <c r="CY32" s="239" t="s">
        <v>4807</v>
      </c>
    </row>
    <row r="33" spans="1:103" x14ac:dyDescent="0.25">
      <c r="A33" s="239">
        <v>10749522</v>
      </c>
      <c r="B33" s="239">
        <v>2</v>
      </c>
      <c r="C33" s="239">
        <v>212</v>
      </c>
      <c r="D33" s="239">
        <v>157.089</v>
      </c>
      <c r="E33" s="239">
        <v>27</v>
      </c>
      <c r="F33" s="239" t="s">
        <v>2515</v>
      </c>
      <c r="H33" s="239" t="s">
        <v>374</v>
      </c>
      <c r="I33" s="239">
        <v>25</v>
      </c>
      <c r="K33" s="239">
        <v>11510138</v>
      </c>
      <c r="L33" s="239">
        <v>112890030</v>
      </c>
      <c r="M33" s="239">
        <v>10</v>
      </c>
      <c r="N33" s="239">
        <v>14</v>
      </c>
      <c r="O33" s="239">
        <v>2011</v>
      </c>
      <c r="P33" s="239" t="s">
        <v>383</v>
      </c>
      <c r="Q33" s="239">
        <v>17</v>
      </c>
      <c r="R33" s="239" t="s">
        <v>376</v>
      </c>
      <c r="S33" s="239">
        <v>5</v>
      </c>
      <c r="T33" s="239">
        <v>0</v>
      </c>
      <c r="U33" s="239">
        <v>2</v>
      </c>
      <c r="V33" s="239">
        <v>4</v>
      </c>
      <c r="W33" s="239">
        <v>54</v>
      </c>
      <c r="X33" s="239">
        <v>2</v>
      </c>
      <c r="Y33" s="239">
        <v>1</v>
      </c>
      <c r="Z33" s="239">
        <v>1</v>
      </c>
      <c r="AB33" s="239">
        <v>1</v>
      </c>
      <c r="AC33" s="239">
        <v>98</v>
      </c>
      <c r="AD33" s="239" t="s">
        <v>404</v>
      </c>
      <c r="AE33" s="239" t="s">
        <v>4808</v>
      </c>
      <c r="AF33" s="239" t="s">
        <v>378</v>
      </c>
      <c r="AG33" s="239">
        <v>90</v>
      </c>
      <c r="AH33" s="239">
        <v>2</v>
      </c>
      <c r="AI33" s="239">
        <v>4</v>
      </c>
      <c r="AJ33" s="239">
        <v>4</v>
      </c>
      <c r="AK33" s="239">
        <v>21</v>
      </c>
      <c r="AL33" s="239">
        <v>64</v>
      </c>
      <c r="AM33" s="239" t="s">
        <v>374</v>
      </c>
      <c r="AN33" s="239">
        <v>1</v>
      </c>
      <c r="AO33" s="239">
        <v>18</v>
      </c>
      <c r="AP33" s="239">
        <v>15</v>
      </c>
      <c r="AS33" s="239">
        <v>1</v>
      </c>
      <c r="AT33" s="239">
        <v>98</v>
      </c>
      <c r="AU33" s="239">
        <v>55</v>
      </c>
      <c r="AV33" s="239">
        <v>10</v>
      </c>
      <c r="AW33" s="239">
        <v>21</v>
      </c>
      <c r="AX33" s="239">
        <v>1</v>
      </c>
      <c r="AY33" s="239">
        <v>99</v>
      </c>
      <c r="AZ33" s="239">
        <v>4</v>
      </c>
      <c r="BA33" s="239">
        <v>21</v>
      </c>
      <c r="BE33" s="239">
        <v>1</v>
      </c>
      <c r="BI33" s="239">
        <v>1</v>
      </c>
      <c r="BJ33" s="239">
        <v>98</v>
      </c>
      <c r="BK33" s="239">
        <v>55</v>
      </c>
      <c r="BL33" s="239">
        <v>10</v>
      </c>
      <c r="BM33" s="239">
        <v>21</v>
      </c>
      <c r="CT33" s="239">
        <v>463558</v>
      </c>
      <c r="CU33" s="239">
        <v>4967693</v>
      </c>
      <c r="CV33" s="239">
        <v>44.861721199999998</v>
      </c>
      <c r="CW33" s="239">
        <v>-93.461261399999998</v>
      </c>
      <c r="CX33" s="239" t="s">
        <v>379</v>
      </c>
      <c r="CY33" s="239" t="s">
        <v>4809</v>
      </c>
    </row>
    <row r="34" spans="1:103" x14ac:dyDescent="0.25">
      <c r="A34" s="239">
        <v>799579</v>
      </c>
      <c r="B34" s="239">
        <v>2</v>
      </c>
      <c r="C34" s="239">
        <v>212</v>
      </c>
      <c r="D34" s="239">
        <v>157.1</v>
      </c>
      <c r="E34" s="239">
        <v>27</v>
      </c>
      <c r="F34" s="239" t="s">
        <v>2515</v>
      </c>
      <c r="H34" s="239" t="s">
        <v>374</v>
      </c>
      <c r="I34" s="239">
        <v>25</v>
      </c>
      <c r="K34" s="239">
        <v>20502118</v>
      </c>
      <c r="L34" s="239">
        <v>200510087</v>
      </c>
      <c r="M34" s="239">
        <v>2</v>
      </c>
      <c r="N34" s="239">
        <v>20</v>
      </c>
      <c r="O34" s="239">
        <v>2020</v>
      </c>
      <c r="P34" s="239" t="s">
        <v>416</v>
      </c>
      <c r="Q34" s="239">
        <v>8</v>
      </c>
      <c r="R34" s="239" t="s">
        <v>393</v>
      </c>
      <c r="S34" s="239">
        <v>5</v>
      </c>
      <c r="T34" s="239">
        <v>0</v>
      </c>
      <c r="U34" s="239">
        <v>2</v>
      </c>
      <c r="V34" s="239">
        <v>12</v>
      </c>
      <c r="W34" s="239">
        <v>10</v>
      </c>
      <c r="X34" s="239">
        <v>2</v>
      </c>
      <c r="Y34" s="239">
        <v>1</v>
      </c>
      <c r="Z34" s="239">
        <v>1</v>
      </c>
      <c r="AB34" s="239">
        <v>1</v>
      </c>
      <c r="AC34" s="239">
        <v>98</v>
      </c>
      <c r="AD34" s="239" t="s">
        <v>4810</v>
      </c>
      <c r="AF34" s="239" t="s">
        <v>378</v>
      </c>
      <c r="AG34" s="239">
        <v>7</v>
      </c>
      <c r="AH34" s="239">
        <v>2</v>
      </c>
      <c r="AI34" s="239">
        <v>4</v>
      </c>
      <c r="AJ34" s="239">
        <v>3</v>
      </c>
      <c r="AK34" s="239">
        <v>26</v>
      </c>
      <c r="AL34" s="239">
        <v>61</v>
      </c>
      <c r="AM34" s="239" t="s">
        <v>384</v>
      </c>
      <c r="AN34" s="239">
        <v>5</v>
      </c>
      <c r="AO34" s="239">
        <v>1</v>
      </c>
      <c r="AS34" s="239">
        <v>15</v>
      </c>
      <c r="AT34" s="239">
        <v>9</v>
      </c>
      <c r="AU34" s="239">
        <v>60</v>
      </c>
      <c r="AV34" s="239">
        <v>11</v>
      </c>
      <c r="AW34" s="239">
        <v>21</v>
      </c>
      <c r="AX34" s="239">
        <v>2</v>
      </c>
      <c r="AY34" s="239">
        <v>4</v>
      </c>
      <c r="AZ34" s="239">
        <v>3</v>
      </c>
      <c r="BA34" s="239">
        <v>26</v>
      </c>
      <c r="BB34" s="239">
        <v>31</v>
      </c>
      <c r="BC34" s="239" t="s">
        <v>374</v>
      </c>
      <c r="BD34" s="239">
        <v>5</v>
      </c>
      <c r="BE34" s="239">
        <v>4</v>
      </c>
      <c r="BI34" s="239">
        <v>15</v>
      </c>
      <c r="BJ34" s="239">
        <v>9</v>
      </c>
      <c r="BK34" s="239">
        <v>60</v>
      </c>
      <c r="BL34" s="239">
        <v>11</v>
      </c>
      <c r="BM34" s="239">
        <v>21</v>
      </c>
      <c r="CT34" s="239">
        <v>463576.33561933902</v>
      </c>
      <c r="CU34" s="239">
        <v>4967694.0225213803</v>
      </c>
      <c r="CV34" s="239">
        <v>44.861730970000004</v>
      </c>
      <c r="CW34" s="239">
        <v>-93.461032009999997</v>
      </c>
      <c r="CX34" s="239" t="s">
        <v>379</v>
      </c>
      <c r="CY34" s="239" t="s">
        <v>4811</v>
      </c>
    </row>
    <row r="35" spans="1:103" x14ac:dyDescent="0.25">
      <c r="A35" s="239">
        <v>564847</v>
      </c>
      <c r="B35" s="239">
        <v>2</v>
      </c>
      <c r="C35" s="239">
        <v>212</v>
      </c>
      <c r="D35" s="239">
        <v>157.10900000000001</v>
      </c>
      <c r="E35" s="239">
        <v>27</v>
      </c>
      <c r="F35" s="239" t="s">
        <v>2515</v>
      </c>
      <c r="H35" s="239" t="s">
        <v>374</v>
      </c>
      <c r="I35" s="239">
        <v>25</v>
      </c>
      <c r="K35" s="239">
        <v>18501066</v>
      </c>
      <c r="M35" s="239">
        <v>1</v>
      </c>
      <c r="N35" s="239">
        <v>16</v>
      </c>
      <c r="O35" s="239">
        <v>2018</v>
      </c>
      <c r="P35" s="239" t="s">
        <v>391</v>
      </c>
      <c r="Q35" s="239">
        <v>7</v>
      </c>
      <c r="R35" s="239" t="s">
        <v>393</v>
      </c>
      <c r="S35" s="239">
        <v>5</v>
      </c>
      <c r="T35" s="239">
        <v>0</v>
      </c>
      <c r="U35" s="239">
        <v>2</v>
      </c>
      <c r="V35" s="239">
        <v>12</v>
      </c>
      <c r="W35" s="239">
        <v>10</v>
      </c>
      <c r="X35" s="239">
        <v>2</v>
      </c>
      <c r="Y35" s="239">
        <v>1</v>
      </c>
      <c r="Z35" s="239">
        <v>1</v>
      </c>
      <c r="AB35" s="239">
        <v>1</v>
      </c>
      <c r="AC35" s="239">
        <v>98</v>
      </c>
      <c r="AD35" s="239" t="s">
        <v>377</v>
      </c>
      <c r="AF35" s="239" t="s">
        <v>378</v>
      </c>
      <c r="AG35" s="239">
        <v>7</v>
      </c>
      <c r="AH35" s="239">
        <v>2</v>
      </c>
      <c r="AI35" s="239">
        <v>2</v>
      </c>
      <c r="AJ35" s="239">
        <v>3</v>
      </c>
      <c r="AK35" s="239">
        <v>21</v>
      </c>
      <c r="AL35" s="239">
        <v>47</v>
      </c>
      <c r="AM35" s="239" t="s">
        <v>384</v>
      </c>
      <c r="AN35" s="239">
        <v>5</v>
      </c>
      <c r="AO35" s="239">
        <v>4</v>
      </c>
      <c r="AS35" s="239">
        <v>15</v>
      </c>
      <c r="AT35" s="239">
        <v>98</v>
      </c>
      <c r="AU35" s="239">
        <v>60</v>
      </c>
      <c r="AV35" s="239">
        <v>11</v>
      </c>
      <c r="AW35" s="239">
        <v>21</v>
      </c>
      <c r="AX35" s="239">
        <v>2</v>
      </c>
      <c r="AY35" s="239">
        <v>2</v>
      </c>
      <c r="AZ35" s="239">
        <v>3</v>
      </c>
      <c r="BA35" s="239">
        <v>34</v>
      </c>
      <c r="BB35" s="239">
        <v>19</v>
      </c>
      <c r="BC35" s="239" t="s">
        <v>374</v>
      </c>
      <c r="BD35" s="239">
        <v>5</v>
      </c>
      <c r="BE35" s="239">
        <v>1</v>
      </c>
      <c r="BI35" s="239">
        <v>15</v>
      </c>
      <c r="BJ35" s="239">
        <v>98</v>
      </c>
      <c r="BK35" s="239">
        <v>60</v>
      </c>
      <c r="BL35" s="239">
        <v>11</v>
      </c>
      <c r="BM35" s="239">
        <v>21</v>
      </c>
      <c r="CT35" s="239">
        <v>463589.03564473899</v>
      </c>
      <c r="CU35" s="239">
        <v>4967704.6058758805</v>
      </c>
      <c r="CV35" s="239">
        <v>44.861826890000003</v>
      </c>
      <c r="CW35" s="239">
        <v>-93.460872019999996</v>
      </c>
      <c r="CX35" s="239" t="s">
        <v>379</v>
      </c>
      <c r="CY35" s="239" t="s">
        <v>4812</v>
      </c>
    </row>
    <row r="36" spans="1:103" x14ac:dyDescent="0.25">
      <c r="A36" s="239">
        <v>724297</v>
      </c>
      <c r="B36" s="239">
        <v>2</v>
      </c>
      <c r="C36" s="239">
        <v>212</v>
      </c>
      <c r="D36" s="239">
        <v>157.11699999999999</v>
      </c>
      <c r="E36" s="239">
        <v>27</v>
      </c>
      <c r="F36" s="239" t="s">
        <v>2515</v>
      </c>
      <c r="H36" s="239" t="s">
        <v>374</v>
      </c>
      <c r="I36" s="239">
        <v>25</v>
      </c>
      <c r="K36" s="239">
        <v>19021205</v>
      </c>
      <c r="M36" s="239">
        <v>6</v>
      </c>
      <c r="N36" s="239">
        <v>4</v>
      </c>
      <c r="O36" s="239">
        <v>2019</v>
      </c>
      <c r="P36" s="239" t="s">
        <v>391</v>
      </c>
      <c r="Q36" s="239">
        <v>8</v>
      </c>
      <c r="S36" s="239">
        <v>3</v>
      </c>
      <c r="T36" s="239">
        <v>0</v>
      </c>
      <c r="U36" s="239">
        <v>2</v>
      </c>
      <c r="V36" s="239">
        <v>12</v>
      </c>
      <c r="W36" s="239">
        <v>10</v>
      </c>
      <c r="X36" s="239">
        <v>5</v>
      </c>
      <c r="Y36" s="239">
        <v>1</v>
      </c>
      <c r="Z36" s="239">
        <v>1</v>
      </c>
      <c r="AB36" s="239">
        <v>1</v>
      </c>
      <c r="AC36" s="239">
        <v>98</v>
      </c>
      <c r="AD36" s="239" t="s">
        <v>377</v>
      </c>
      <c r="AE36" s="239" t="s">
        <v>2821</v>
      </c>
      <c r="AF36" s="239" t="s">
        <v>470</v>
      </c>
      <c r="AG36" s="239">
        <v>7</v>
      </c>
      <c r="AH36" s="239">
        <v>2</v>
      </c>
      <c r="AI36" s="239">
        <v>2</v>
      </c>
      <c r="AJ36" s="239">
        <v>3</v>
      </c>
      <c r="AK36" s="239">
        <v>21</v>
      </c>
      <c r="AL36" s="239">
        <v>27</v>
      </c>
      <c r="AM36" s="239" t="s">
        <v>384</v>
      </c>
      <c r="AN36" s="239">
        <v>5</v>
      </c>
      <c r="AO36" s="239">
        <v>4</v>
      </c>
      <c r="AS36" s="239">
        <v>15</v>
      </c>
      <c r="AT36" s="239">
        <v>9</v>
      </c>
      <c r="AU36" s="239">
        <v>60</v>
      </c>
      <c r="AV36" s="239">
        <v>11</v>
      </c>
      <c r="AW36" s="239">
        <v>21</v>
      </c>
      <c r="AX36" s="239">
        <v>2</v>
      </c>
      <c r="AY36" s="239">
        <v>90</v>
      </c>
      <c r="AZ36" s="239">
        <v>3</v>
      </c>
      <c r="BA36" s="239">
        <v>21</v>
      </c>
      <c r="BB36" s="239">
        <v>48</v>
      </c>
      <c r="BC36" s="239" t="s">
        <v>374</v>
      </c>
      <c r="BD36" s="239">
        <v>5</v>
      </c>
      <c r="BE36" s="239">
        <v>1</v>
      </c>
      <c r="BI36" s="239">
        <v>15</v>
      </c>
      <c r="BJ36" s="239">
        <v>9</v>
      </c>
      <c r="BK36" s="239">
        <v>60</v>
      </c>
      <c r="BL36" s="239">
        <v>11</v>
      </c>
      <c r="BM36" s="239">
        <v>21</v>
      </c>
      <c r="CT36" s="239">
        <v>463616.32647589099</v>
      </c>
      <c r="CU36" s="239">
        <v>4967710.7126050601</v>
      </c>
      <c r="CV36" s="239">
        <v>44.861883259999999</v>
      </c>
      <c r="CW36" s="239">
        <v>-93.460527040000002</v>
      </c>
      <c r="CX36" s="239" t="s">
        <v>379</v>
      </c>
      <c r="CY36" s="239" t="s">
        <v>4813</v>
      </c>
    </row>
    <row r="37" spans="1:103" x14ac:dyDescent="0.25">
      <c r="A37" s="239">
        <v>723082</v>
      </c>
      <c r="B37" s="239">
        <v>2</v>
      </c>
      <c r="C37" s="239">
        <v>212</v>
      </c>
      <c r="D37" s="239">
        <v>157.124</v>
      </c>
      <c r="E37" s="239">
        <v>27</v>
      </c>
      <c r="F37" s="239" t="s">
        <v>2515</v>
      </c>
      <c r="H37" s="239" t="s">
        <v>374</v>
      </c>
      <c r="I37" s="239">
        <v>25</v>
      </c>
      <c r="K37" s="239">
        <v>19506172</v>
      </c>
      <c r="M37" s="239">
        <v>5</v>
      </c>
      <c r="N37" s="239">
        <v>13</v>
      </c>
      <c r="O37" s="239">
        <v>2019</v>
      </c>
      <c r="P37" s="239" t="s">
        <v>381</v>
      </c>
      <c r="Q37" s="239">
        <v>16</v>
      </c>
      <c r="R37" s="239" t="s">
        <v>376</v>
      </c>
      <c r="S37" s="239">
        <v>5</v>
      </c>
      <c r="T37" s="239">
        <v>0</v>
      </c>
      <c r="U37" s="239">
        <v>2</v>
      </c>
      <c r="V37" s="239">
        <v>12</v>
      </c>
      <c r="W37" s="239">
        <v>10</v>
      </c>
      <c r="X37" s="239">
        <v>2</v>
      </c>
      <c r="Y37" s="239">
        <v>1</v>
      </c>
      <c r="Z37" s="239">
        <v>1</v>
      </c>
      <c r="AB37" s="239">
        <v>1</v>
      </c>
      <c r="AC37" s="239">
        <v>98</v>
      </c>
      <c r="AD37" s="239" t="s">
        <v>377</v>
      </c>
      <c r="AF37" s="239" t="s">
        <v>470</v>
      </c>
      <c r="AG37" s="239">
        <v>7</v>
      </c>
      <c r="AH37" s="239">
        <v>2</v>
      </c>
      <c r="AI37" s="239">
        <v>4</v>
      </c>
      <c r="AJ37" s="239">
        <v>4</v>
      </c>
      <c r="AK37" s="239">
        <v>21</v>
      </c>
      <c r="AL37" s="239">
        <v>52</v>
      </c>
      <c r="AM37" s="239" t="s">
        <v>384</v>
      </c>
      <c r="AN37" s="239">
        <v>5</v>
      </c>
      <c r="AO37" s="239">
        <v>1</v>
      </c>
      <c r="AS37" s="239">
        <v>15</v>
      </c>
      <c r="AT37" s="239">
        <v>9</v>
      </c>
      <c r="AU37" s="239">
        <v>60</v>
      </c>
      <c r="AV37" s="239">
        <v>11</v>
      </c>
      <c r="AW37" s="239">
        <v>21</v>
      </c>
      <c r="AX37" s="239">
        <v>2</v>
      </c>
      <c r="AY37" s="239">
        <v>2</v>
      </c>
      <c r="AZ37" s="239">
        <v>4</v>
      </c>
      <c r="BA37" s="239">
        <v>28</v>
      </c>
      <c r="BB37" s="239">
        <v>21</v>
      </c>
      <c r="BC37" s="239" t="s">
        <v>374</v>
      </c>
      <c r="BD37" s="239">
        <v>5</v>
      </c>
      <c r="BE37" s="239">
        <v>70</v>
      </c>
      <c r="BI37" s="239">
        <v>15</v>
      </c>
      <c r="BJ37" s="239">
        <v>9</v>
      </c>
      <c r="BK37" s="239">
        <v>60</v>
      </c>
      <c r="BL37" s="239">
        <v>11</v>
      </c>
      <c r="BM37" s="239">
        <v>21</v>
      </c>
      <c r="CT37" s="239">
        <v>463627.13572093798</v>
      </c>
      <c r="CU37" s="239">
        <v>4967725.7725848798</v>
      </c>
      <c r="CV37" s="239">
        <v>44.86201938</v>
      </c>
      <c r="CW37" s="239">
        <v>-93.460391299999998</v>
      </c>
      <c r="CX37" s="239" t="s">
        <v>379</v>
      </c>
      <c r="CY37" s="239" t="s">
        <v>4814</v>
      </c>
    </row>
    <row r="38" spans="1:103" x14ac:dyDescent="0.25">
      <c r="A38" s="239">
        <v>509775</v>
      </c>
      <c r="B38" s="239">
        <v>2</v>
      </c>
      <c r="C38" s="239">
        <v>212</v>
      </c>
      <c r="D38" s="239">
        <v>157.137</v>
      </c>
      <c r="E38" s="239">
        <v>27</v>
      </c>
      <c r="F38" s="239" t="s">
        <v>2515</v>
      </c>
      <c r="H38" s="239" t="s">
        <v>374</v>
      </c>
      <c r="I38" s="239">
        <v>25</v>
      </c>
      <c r="K38" s="239">
        <v>17510862</v>
      </c>
      <c r="M38" s="239">
        <v>9</v>
      </c>
      <c r="N38" s="239">
        <v>29</v>
      </c>
      <c r="O38" s="239">
        <v>2017</v>
      </c>
      <c r="P38" s="239" t="s">
        <v>383</v>
      </c>
      <c r="Q38" s="239">
        <v>7</v>
      </c>
      <c r="R38" s="239" t="s">
        <v>376</v>
      </c>
      <c r="S38" s="239">
        <v>5</v>
      </c>
      <c r="T38" s="239">
        <v>0</v>
      </c>
      <c r="U38" s="239">
        <v>2</v>
      </c>
      <c r="V38" s="239">
        <v>12</v>
      </c>
      <c r="W38" s="239">
        <v>10</v>
      </c>
      <c r="X38" s="239">
        <v>2</v>
      </c>
      <c r="Y38" s="239">
        <v>1</v>
      </c>
      <c r="Z38" s="239">
        <v>1</v>
      </c>
      <c r="AB38" s="239">
        <v>1</v>
      </c>
      <c r="AC38" s="239">
        <v>98</v>
      </c>
      <c r="AD38" s="239" t="s">
        <v>377</v>
      </c>
      <c r="AF38" s="239" t="s">
        <v>378</v>
      </c>
      <c r="AG38" s="239">
        <v>7</v>
      </c>
      <c r="AH38" s="239">
        <v>2</v>
      </c>
      <c r="AI38" s="239">
        <v>4</v>
      </c>
      <c r="AJ38" s="239">
        <v>4</v>
      </c>
      <c r="AK38" s="239">
        <v>21</v>
      </c>
      <c r="AL38" s="239">
        <v>37</v>
      </c>
      <c r="AM38" s="239" t="s">
        <v>374</v>
      </c>
      <c r="AN38" s="239">
        <v>5</v>
      </c>
      <c r="AO38" s="239">
        <v>4</v>
      </c>
      <c r="AS38" s="239">
        <v>15</v>
      </c>
      <c r="AT38" s="239">
        <v>98</v>
      </c>
      <c r="AU38" s="239">
        <v>60</v>
      </c>
      <c r="AV38" s="239">
        <v>11</v>
      </c>
      <c r="AW38" s="239">
        <v>21</v>
      </c>
      <c r="AX38" s="239">
        <v>2</v>
      </c>
      <c r="AY38" s="239">
        <v>4</v>
      </c>
      <c r="AZ38" s="239">
        <v>4</v>
      </c>
      <c r="BA38" s="239">
        <v>34</v>
      </c>
      <c r="BB38" s="239">
        <v>16</v>
      </c>
      <c r="BC38" s="239" t="s">
        <v>384</v>
      </c>
      <c r="BD38" s="239">
        <v>5</v>
      </c>
      <c r="BE38" s="239">
        <v>1</v>
      </c>
      <c r="BI38" s="239">
        <v>15</v>
      </c>
      <c r="BJ38" s="239">
        <v>98</v>
      </c>
      <c r="BK38" s="239">
        <v>60</v>
      </c>
      <c r="BL38" s="239">
        <v>11</v>
      </c>
      <c r="BM38" s="239">
        <v>21</v>
      </c>
      <c r="CT38" s="239">
        <v>463633.48573363898</v>
      </c>
      <c r="CU38" s="239">
        <v>4967691.9058504803</v>
      </c>
      <c r="CV38" s="239">
        <v>44.861714839999998</v>
      </c>
      <c r="CW38" s="239">
        <v>-93.460308499999996</v>
      </c>
      <c r="CX38" s="239" t="s">
        <v>379</v>
      </c>
      <c r="CY38" s="239" t="s">
        <v>4815</v>
      </c>
    </row>
    <row r="39" spans="1:103" x14ac:dyDescent="0.25">
      <c r="A39" s="239">
        <v>780723</v>
      </c>
      <c r="B39" s="239">
        <v>2</v>
      </c>
      <c r="C39" s="239">
        <v>212</v>
      </c>
      <c r="D39" s="239">
        <v>157.161</v>
      </c>
      <c r="E39" s="239">
        <v>27</v>
      </c>
      <c r="F39" s="239" t="s">
        <v>2515</v>
      </c>
      <c r="H39" s="239" t="s">
        <v>374</v>
      </c>
      <c r="I39" s="239">
        <v>25</v>
      </c>
      <c r="K39" s="239">
        <v>20002117</v>
      </c>
      <c r="L39" s="239">
        <v>200180119</v>
      </c>
      <c r="M39" s="239">
        <v>1</v>
      </c>
      <c r="N39" s="239">
        <v>18</v>
      </c>
      <c r="O39" s="239">
        <v>2020</v>
      </c>
      <c r="P39" s="239" t="s">
        <v>386</v>
      </c>
      <c r="Q39" s="239">
        <v>14</v>
      </c>
      <c r="R39" s="239">
        <v>98</v>
      </c>
      <c r="S39" s="239">
        <v>5</v>
      </c>
      <c r="T39" s="239">
        <v>0</v>
      </c>
      <c r="U39" s="239">
        <v>2</v>
      </c>
      <c r="V39" s="239">
        <v>5</v>
      </c>
      <c r="W39" s="239">
        <v>10</v>
      </c>
      <c r="X39" s="239">
        <v>3</v>
      </c>
      <c r="Y39" s="239">
        <v>1</v>
      </c>
      <c r="Z39" s="239">
        <v>1</v>
      </c>
      <c r="AB39" s="239">
        <v>5</v>
      </c>
      <c r="AC39" s="239">
        <v>98</v>
      </c>
      <c r="AD39" s="239" t="s">
        <v>377</v>
      </c>
      <c r="AF39" s="239" t="s">
        <v>470</v>
      </c>
      <c r="AG39" s="239">
        <v>10</v>
      </c>
      <c r="AH39" s="239">
        <v>2</v>
      </c>
      <c r="AI39" s="239">
        <v>4</v>
      </c>
      <c r="AJ39" s="239">
        <v>1</v>
      </c>
      <c r="AK39" s="239">
        <v>21</v>
      </c>
      <c r="AL39" s="239">
        <v>28</v>
      </c>
      <c r="AM39" s="239" t="s">
        <v>374</v>
      </c>
      <c r="AN39" s="239">
        <v>5</v>
      </c>
      <c r="AO39" s="239">
        <v>66</v>
      </c>
      <c r="AS39" s="239">
        <v>14</v>
      </c>
      <c r="AT39" s="239">
        <v>20</v>
      </c>
      <c r="AU39" s="239">
        <v>35</v>
      </c>
      <c r="AV39" s="239">
        <v>11</v>
      </c>
      <c r="AW39" s="239">
        <v>21</v>
      </c>
      <c r="AX39" s="239">
        <v>2</v>
      </c>
      <c r="AY39" s="239">
        <v>2</v>
      </c>
      <c r="AZ39" s="239">
        <v>4</v>
      </c>
      <c r="BA39" s="239">
        <v>21</v>
      </c>
      <c r="BB39" s="239">
        <v>22</v>
      </c>
      <c r="BC39" s="239" t="s">
        <v>374</v>
      </c>
      <c r="BD39" s="239">
        <v>5</v>
      </c>
      <c r="BE39" s="239">
        <v>1</v>
      </c>
      <c r="BI39" s="239">
        <v>14</v>
      </c>
      <c r="BJ39" s="239">
        <v>20</v>
      </c>
      <c r="BK39" s="239">
        <v>35</v>
      </c>
      <c r="BL39" s="239">
        <v>11</v>
      </c>
      <c r="BM39" s="239">
        <v>21</v>
      </c>
      <c r="CT39" s="239">
        <v>463686.84018677502</v>
      </c>
      <c r="CU39" s="239">
        <v>4967721.90402201</v>
      </c>
      <c r="CV39" s="239">
        <v>44.861987599999999</v>
      </c>
      <c r="CW39" s="239">
        <v>-93.459635340000005</v>
      </c>
      <c r="CX39" s="239" t="s">
        <v>379</v>
      </c>
      <c r="CY39" s="239" t="s">
        <v>4816</v>
      </c>
    </row>
    <row r="40" spans="1:103" x14ac:dyDescent="0.25">
      <c r="A40" s="239">
        <v>817768</v>
      </c>
      <c r="B40" s="239">
        <v>2</v>
      </c>
      <c r="C40" s="239">
        <v>212</v>
      </c>
      <c r="D40" s="239">
        <v>157.18</v>
      </c>
      <c r="E40" s="239">
        <v>27</v>
      </c>
      <c r="F40" s="239" t="s">
        <v>2515</v>
      </c>
      <c r="H40" s="239" t="s">
        <v>374</v>
      </c>
      <c r="I40" s="239">
        <v>25</v>
      </c>
      <c r="K40" s="239">
        <v>20505271</v>
      </c>
      <c r="L40" s="239">
        <v>201840130</v>
      </c>
      <c r="M40" s="239">
        <v>7</v>
      </c>
      <c r="N40" s="239">
        <v>2</v>
      </c>
      <c r="O40" s="239">
        <v>2020</v>
      </c>
      <c r="P40" s="239" t="s">
        <v>416</v>
      </c>
      <c r="Q40" s="239">
        <v>15</v>
      </c>
      <c r="R40" s="239" t="s">
        <v>376</v>
      </c>
      <c r="S40" s="239">
        <v>2</v>
      </c>
      <c r="T40" s="239">
        <v>0</v>
      </c>
      <c r="U40" s="239">
        <v>1</v>
      </c>
      <c r="W40" s="239">
        <v>89</v>
      </c>
      <c r="X40" s="239">
        <v>2</v>
      </c>
      <c r="Y40" s="239">
        <v>1</v>
      </c>
      <c r="Z40" s="239">
        <v>1</v>
      </c>
      <c r="AB40" s="239">
        <v>1</v>
      </c>
      <c r="AC40" s="239">
        <v>98</v>
      </c>
      <c r="AD40" s="239" t="s">
        <v>377</v>
      </c>
      <c r="AF40" s="239" t="s">
        <v>470</v>
      </c>
      <c r="AG40" s="239">
        <v>4</v>
      </c>
      <c r="AH40" s="239">
        <v>2</v>
      </c>
      <c r="AI40" s="239">
        <v>31</v>
      </c>
      <c r="AJ40" s="239">
        <v>4</v>
      </c>
      <c r="AK40" s="239">
        <v>27</v>
      </c>
      <c r="AL40" s="239">
        <v>23</v>
      </c>
      <c r="AM40" s="239" t="s">
        <v>374</v>
      </c>
      <c r="AN40" s="239">
        <v>5</v>
      </c>
      <c r="AO40" s="239">
        <v>10</v>
      </c>
      <c r="AP40" s="239">
        <v>71</v>
      </c>
      <c r="AS40" s="239">
        <v>15</v>
      </c>
      <c r="AT40" s="239">
        <v>9</v>
      </c>
      <c r="AU40" s="239">
        <v>60</v>
      </c>
      <c r="AV40" s="239">
        <v>11</v>
      </c>
      <c r="AW40" s="239">
        <v>21</v>
      </c>
      <c r="CT40" s="239">
        <v>463716.03589873901</v>
      </c>
      <c r="CU40" s="239">
        <v>4967725.7725848798</v>
      </c>
      <c r="CV40" s="239">
        <v>44.862023909999998</v>
      </c>
      <c r="CW40" s="239">
        <v>-93.459266080000006</v>
      </c>
      <c r="CX40" s="239" t="s">
        <v>379</v>
      </c>
      <c r="CY40" s="239" t="s">
        <v>4817</v>
      </c>
    </row>
    <row r="41" spans="1:103" x14ac:dyDescent="0.25">
      <c r="A41" s="239">
        <v>425665</v>
      </c>
      <c r="B41" s="239">
        <v>2</v>
      </c>
      <c r="C41" s="239">
        <v>212</v>
      </c>
      <c r="D41" s="239">
        <v>157.185</v>
      </c>
      <c r="E41" s="239">
        <v>27</v>
      </c>
      <c r="F41" s="239" t="s">
        <v>2515</v>
      </c>
      <c r="H41" s="239" t="s">
        <v>374</v>
      </c>
      <c r="I41" s="239">
        <v>25</v>
      </c>
      <c r="K41" s="239">
        <v>17006957</v>
      </c>
      <c r="M41" s="239">
        <v>2</v>
      </c>
      <c r="N41" s="239">
        <v>27</v>
      </c>
      <c r="O41" s="239">
        <v>2017</v>
      </c>
      <c r="P41" s="239" t="s">
        <v>381</v>
      </c>
      <c r="Q41" s="239">
        <v>18</v>
      </c>
      <c r="R41" s="239" t="s">
        <v>376</v>
      </c>
      <c r="S41" s="239">
        <v>5</v>
      </c>
      <c r="T41" s="239">
        <v>0</v>
      </c>
      <c r="U41" s="239">
        <v>2</v>
      </c>
      <c r="V41" s="239">
        <v>12</v>
      </c>
      <c r="W41" s="239">
        <v>10</v>
      </c>
      <c r="X41" s="239">
        <v>26</v>
      </c>
      <c r="Y41" s="239">
        <v>4</v>
      </c>
      <c r="Z41" s="239">
        <v>1</v>
      </c>
      <c r="AB41" s="239">
        <v>1</v>
      </c>
      <c r="AC41" s="239">
        <v>98</v>
      </c>
      <c r="AD41" s="239" t="s">
        <v>377</v>
      </c>
      <c r="AF41" s="239" t="s">
        <v>470</v>
      </c>
      <c r="AG41" s="239">
        <v>7</v>
      </c>
      <c r="AH41" s="239">
        <v>2</v>
      </c>
      <c r="AI41" s="239">
        <v>2</v>
      </c>
      <c r="AJ41" s="239">
        <v>4</v>
      </c>
      <c r="AK41" s="239">
        <v>34</v>
      </c>
      <c r="AL41" s="239">
        <v>56</v>
      </c>
      <c r="AM41" s="239" t="s">
        <v>384</v>
      </c>
      <c r="AN41" s="239">
        <v>5</v>
      </c>
      <c r="AO41" s="239">
        <v>1</v>
      </c>
      <c r="AS41" s="239">
        <v>11</v>
      </c>
      <c r="AT41" s="239">
        <v>20</v>
      </c>
      <c r="AU41" s="239">
        <v>60</v>
      </c>
      <c r="AV41" s="239">
        <v>11</v>
      </c>
      <c r="AW41" s="239">
        <v>21</v>
      </c>
      <c r="AX41" s="239">
        <v>2</v>
      </c>
      <c r="AY41" s="239">
        <v>4</v>
      </c>
      <c r="AZ41" s="239">
        <v>4</v>
      </c>
      <c r="BA41" s="239">
        <v>34</v>
      </c>
      <c r="BB41" s="239">
        <v>56</v>
      </c>
      <c r="BC41" s="239" t="s">
        <v>384</v>
      </c>
      <c r="BD41" s="239">
        <v>5</v>
      </c>
      <c r="BE41" s="239">
        <v>1</v>
      </c>
      <c r="BI41" s="239">
        <v>11</v>
      </c>
      <c r="BJ41" s="239">
        <v>20</v>
      </c>
      <c r="BK41" s="239">
        <v>60</v>
      </c>
      <c r="BL41" s="239">
        <v>11</v>
      </c>
      <c r="BM41" s="239">
        <v>21</v>
      </c>
      <c r="CT41" s="239">
        <v>463688.42768994998</v>
      </c>
      <c r="CU41" s="239">
        <v>4967724.3651833702</v>
      </c>
      <c r="CV41" s="239">
        <v>44.862009829999998</v>
      </c>
      <c r="CW41" s="239">
        <v>-93.459615420000006</v>
      </c>
      <c r="CX41" s="239" t="s">
        <v>379</v>
      </c>
      <c r="CY41" s="239" t="s">
        <v>4818</v>
      </c>
    </row>
    <row r="42" spans="1:103" x14ac:dyDescent="0.25">
      <c r="A42" s="239">
        <v>768987</v>
      </c>
      <c r="B42" s="239">
        <v>2</v>
      </c>
      <c r="C42" s="239">
        <v>212</v>
      </c>
      <c r="D42" s="239">
        <v>157.18700000000001</v>
      </c>
      <c r="E42" s="239">
        <v>27</v>
      </c>
      <c r="F42" s="239" t="s">
        <v>2515</v>
      </c>
      <c r="H42" s="239" t="s">
        <v>374</v>
      </c>
      <c r="I42" s="239">
        <v>25</v>
      </c>
      <c r="K42" s="239">
        <v>19514737</v>
      </c>
      <c r="M42" s="239">
        <v>12</v>
      </c>
      <c r="N42" s="239">
        <v>3</v>
      </c>
      <c r="O42" s="239">
        <v>2019</v>
      </c>
      <c r="P42" s="239" t="s">
        <v>391</v>
      </c>
      <c r="Q42" s="239">
        <v>8</v>
      </c>
      <c r="R42" s="239" t="s">
        <v>393</v>
      </c>
      <c r="S42" s="239">
        <v>5</v>
      </c>
      <c r="T42" s="239">
        <v>0</v>
      </c>
      <c r="U42" s="239">
        <v>2</v>
      </c>
      <c r="V42" s="239">
        <v>12</v>
      </c>
      <c r="W42" s="239">
        <v>10</v>
      </c>
      <c r="X42" s="239">
        <v>2</v>
      </c>
      <c r="Y42" s="239">
        <v>1</v>
      </c>
      <c r="Z42" s="239">
        <v>2</v>
      </c>
      <c r="AB42" s="239">
        <v>5</v>
      </c>
      <c r="AC42" s="239">
        <v>98</v>
      </c>
      <c r="AD42" s="239" t="s">
        <v>377</v>
      </c>
      <c r="AF42" s="239" t="s">
        <v>378</v>
      </c>
      <c r="AG42" s="239">
        <v>7</v>
      </c>
      <c r="AH42" s="239">
        <v>2</v>
      </c>
      <c r="AI42" s="239">
        <v>2</v>
      </c>
      <c r="AJ42" s="239">
        <v>3</v>
      </c>
      <c r="AK42" s="239">
        <v>21</v>
      </c>
      <c r="AL42" s="239">
        <v>32</v>
      </c>
      <c r="AM42" s="239" t="s">
        <v>384</v>
      </c>
      <c r="AN42" s="239">
        <v>5</v>
      </c>
      <c r="AO42" s="239">
        <v>4</v>
      </c>
      <c r="AS42" s="239">
        <v>15</v>
      </c>
      <c r="AT42" s="239">
        <v>98</v>
      </c>
      <c r="AU42" s="239">
        <v>60</v>
      </c>
      <c r="AV42" s="239">
        <v>11</v>
      </c>
      <c r="AW42" s="239">
        <v>21</v>
      </c>
      <c r="AX42" s="239">
        <v>2</v>
      </c>
      <c r="AY42" s="239">
        <v>2</v>
      </c>
      <c r="AZ42" s="239">
        <v>3</v>
      </c>
      <c r="BA42" s="239">
        <v>34</v>
      </c>
      <c r="BB42" s="239">
        <v>61</v>
      </c>
      <c r="BC42" s="239" t="s">
        <v>374</v>
      </c>
      <c r="BD42" s="239">
        <v>5</v>
      </c>
      <c r="BE42" s="239">
        <v>1</v>
      </c>
      <c r="BI42" s="239">
        <v>15</v>
      </c>
      <c r="BJ42" s="239">
        <v>98</v>
      </c>
      <c r="BK42" s="239">
        <v>60</v>
      </c>
      <c r="BL42" s="239">
        <v>11</v>
      </c>
      <c r="BM42" s="239">
        <v>21</v>
      </c>
      <c r="CT42" s="239">
        <v>463716.03589873901</v>
      </c>
      <c r="CU42" s="239">
        <v>4967700.3725340804</v>
      </c>
      <c r="CV42" s="239">
        <v>44.861795260000001</v>
      </c>
      <c r="CW42" s="239">
        <v>-93.459264259999998</v>
      </c>
      <c r="CX42" s="239" t="s">
        <v>438</v>
      </c>
      <c r="CY42" s="239" t="s">
        <v>4819</v>
      </c>
    </row>
    <row r="43" spans="1:103" x14ac:dyDescent="0.25">
      <c r="A43" s="239">
        <v>319110</v>
      </c>
      <c r="B43" s="239">
        <v>2</v>
      </c>
      <c r="C43" s="239">
        <v>212</v>
      </c>
      <c r="D43" s="239">
        <v>157.19</v>
      </c>
      <c r="E43" s="239">
        <v>27</v>
      </c>
      <c r="F43" s="239" t="s">
        <v>2515</v>
      </c>
      <c r="H43" s="239" t="s">
        <v>374</v>
      </c>
      <c r="I43" s="239">
        <v>25</v>
      </c>
      <c r="K43" s="239">
        <v>16001351</v>
      </c>
      <c r="M43" s="239">
        <v>1</v>
      </c>
      <c r="N43" s="239">
        <v>11</v>
      </c>
      <c r="O43" s="239">
        <v>2016</v>
      </c>
      <c r="P43" s="239" t="s">
        <v>381</v>
      </c>
      <c r="Q43" s="239">
        <v>18</v>
      </c>
      <c r="R43" s="239" t="s">
        <v>376</v>
      </c>
      <c r="S43" s="239">
        <v>5</v>
      </c>
      <c r="T43" s="239">
        <v>0</v>
      </c>
      <c r="U43" s="239">
        <v>1</v>
      </c>
      <c r="W43" s="239">
        <v>83</v>
      </c>
      <c r="X43" s="239">
        <v>2</v>
      </c>
      <c r="Y43" s="239">
        <v>4</v>
      </c>
      <c r="Z43" s="239">
        <v>4</v>
      </c>
      <c r="AB43" s="239">
        <v>5</v>
      </c>
      <c r="AC43" s="239">
        <v>98</v>
      </c>
      <c r="AD43" s="239" t="s">
        <v>377</v>
      </c>
      <c r="AF43" s="239" t="s">
        <v>470</v>
      </c>
      <c r="AG43" s="239">
        <v>3</v>
      </c>
      <c r="AH43" s="239">
        <v>2</v>
      </c>
      <c r="AI43" s="239">
        <v>3</v>
      </c>
      <c r="AJ43" s="239">
        <v>4</v>
      </c>
      <c r="AK43" s="239">
        <v>21</v>
      </c>
      <c r="AL43" s="239">
        <v>28</v>
      </c>
      <c r="AM43" s="239" t="s">
        <v>374</v>
      </c>
      <c r="AN43" s="239">
        <v>5</v>
      </c>
      <c r="AO43" s="239">
        <v>90</v>
      </c>
      <c r="AS43" s="239">
        <v>90</v>
      </c>
      <c r="AT43" s="239">
        <v>98</v>
      </c>
      <c r="AU43" s="239">
        <v>60</v>
      </c>
      <c r="AV43" s="239">
        <v>11</v>
      </c>
      <c r="AW43" s="239">
        <v>21</v>
      </c>
      <c r="CT43" s="239">
        <v>463696.46584831597</v>
      </c>
      <c r="CU43" s="239">
        <v>4967719.8310498605</v>
      </c>
      <c r="CV43" s="239">
        <v>44.861969430000002</v>
      </c>
      <c r="CW43" s="239">
        <v>-93.459513360000003</v>
      </c>
      <c r="CX43" s="239" t="s">
        <v>379</v>
      </c>
      <c r="CY43" s="239" t="s">
        <v>4820</v>
      </c>
    </row>
    <row r="44" spans="1:103" x14ac:dyDescent="0.25">
      <c r="A44" s="239">
        <v>725268</v>
      </c>
      <c r="B44" s="239">
        <v>2</v>
      </c>
      <c r="C44" s="239">
        <v>212</v>
      </c>
      <c r="D44" s="239">
        <v>157.19499999999999</v>
      </c>
      <c r="E44" s="239">
        <v>27</v>
      </c>
      <c r="F44" s="239" t="s">
        <v>2515</v>
      </c>
      <c r="H44" s="239" t="s">
        <v>374</v>
      </c>
      <c r="I44" s="239">
        <v>25</v>
      </c>
      <c r="K44" s="239">
        <v>19507176</v>
      </c>
      <c r="M44" s="239">
        <v>6</v>
      </c>
      <c r="N44" s="239">
        <v>7</v>
      </c>
      <c r="O44" s="239">
        <v>2019</v>
      </c>
      <c r="P44" s="239" t="s">
        <v>383</v>
      </c>
      <c r="Q44" s="239">
        <v>17</v>
      </c>
      <c r="R44" s="239" t="s">
        <v>376</v>
      </c>
      <c r="S44" s="239">
        <v>5</v>
      </c>
      <c r="T44" s="239">
        <v>0</v>
      </c>
      <c r="U44" s="239">
        <v>2</v>
      </c>
      <c r="V44" s="239">
        <v>10</v>
      </c>
      <c r="W44" s="239">
        <v>10</v>
      </c>
      <c r="X44" s="239">
        <v>2</v>
      </c>
      <c r="Y44" s="239">
        <v>1</v>
      </c>
      <c r="Z44" s="239">
        <v>1</v>
      </c>
      <c r="AB44" s="239">
        <v>1</v>
      </c>
      <c r="AC44" s="239">
        <v>98</v>
      </c>
      <c r="AD44" s="239" t="s">
        <v>4821</v>
      </c>
      <c r="AF44" s="239" t="s">
        <v>378</v>
      </c>
      <c r="AG44" s="239">
        <v>5</v>
      </c>
      <c r="AH44" s="239">
        <v>2</v>
      </c>
      <c r="AI44" s="239">
        <v>2</v>
      </c>
      <c r="AJ44" s="239">
        <v>4</v>
      </c>
      <c r="AK44" s="239">
        <v>21</v>
      </c>
      <c r="AL44" s="239">
        <v>27</v>
      </c>
      <c r="AM44" s="239" t="s">
        <v>384</v>
      </c>
      <c r="AN44" s="239">
        <v>5</v>
      </c>
      <c r="AO44" s="239">
        <v>1</v>
      </c>
      <c r="AS44" s="239">
        <v>15</v>
      </c>
      <c r="AT44" s="239">
        <v>9</v>
      </c>
      <c r="AU44" s="239">
        <v>60</v>
      </c>
      <c r="AV44" s="239">
        <v>11</v>
      </c>
      <c r="AW44" s="239">
        <v>21</v>
      </c>
      <c r="AX44" s="239">
        <v>2</v>
      </c>
      <c r="AY44" s="239">
        <v>2</v>
      </c>
      <c r="AZ44" s="239">
        <v>4</v>
      </c>
      <c r="BA44" s="239">
        <v>21</v>
      </c>
      <c r="BB44" s="239">
        <v>69</v>
      </c>
      <c r="BC44" s="239" t="s">
        <v>384</v>
      </c>
      <c r="BD44" s="239">
        <v>5</v>
      </c>
      <c r="BE44" s="239">
        <v>10</v>
      </c>
      <c r="BI44" s="239">
        <v>15</v>
      </c>
      <c r="BJ44" s="239">
        <v>9</v>
      </c>
      <c r="BK44" s="239">
        <v>60</v>
      </c>
      <c r="BL44" s="239">
        <v>11</v>
      </c>
      <c r="BM44" s="239">
        <v>21</v>
      </c>
      <c r="CT44" s="239">
        <v>463728.73592413898</v>
      </c>
      <c r="CU44" s="239">
        <v>4967708.8392176796</v>
      </c>
      <c r="CV44" s="239">
        <v>44.861872120000001</v>
      </c>
      <c r="CW44" s="239">
        <v>-93.459104120000006</v>
      </c>
      <c r="CX44" s="239" t="s">
        <v>379</v>
      </c>
      <c r="CY44" s="239" t="s">
        <v>4822</v>
      </c>
    </row>
    <row r="45" spans="1:103" x14ac:dyDescent="0.25">
      <c r="A45" s="239">
        <v>365925</v>
      </c>
      <c r="B45" s="239">
        <v>2</v>
      </c>
      <c r="C45" s="239">
        <v>212</v>
      </c>
      <c r="D45" s="239">
        <v>157.197</v>
      </c>
      <c r="E45" s="239">
        <v>27</v>
      </c>
      <c r="F45" s="239" t="s">
        <v>2515</v>
      </c>
      <c r="H45" s="239" t="s">
        <v>374</v>
      </c>
      <c r="I45" s="239">
        <v>25</v>
      </c>
      <c r="K45" s="239">
        <v>16029282</v>
      </c>
      <c r="M45" s="239">
        <v>7</v>
      </c>
      <c r="N45" s="239">
        <v>23</v>
      </c>
      <c r="O45" s="239">
        <v>2016</v>
      </c>
      <c r="P45" s="239" t="s">
        <v>386</v>
      </c>
      <c r="Q45" s="239">
        <v>15</v>
      </c>
      <c r="S45" s="239">
        <v>5</v>
      </c>
      <c r="T45" s="239">
        <v>0</v>
      </c>
      <c r="U45" s="239">
        <v>1</v>
      </c>
      <c r="W45" s="239">
        <v>62</v>
      </c>
      <c r="X45" s="239">
        <v>2</v>
      </c>
      <c r="Y45" s="239">
        <v>1</v>
      </c>
      <c r="Z45" s="239">
        <v>3</v>
      </c>
      <c r="AB45" s="239">
        <v>2</v>
      </c>
      <c r="AC45" s="239">
        <v>98</v>
      </c>
      <c r="AD45" s="239" t="s">
        <v>377</v>
      </c>
      <c r="AF45" s="239" t="s">
        <v>470</v>
      </c>
      <c r="AG45" s="239">
        <v>3</v>
      </c>
      <c r="AH45" s="239">
        <v>2</v>
      </c>
      <c r="AI45" s="239">
        <v>2</v>
      </c>
      <c r="AJ45" s="239">
        <v>4</v>
      </c>
      <c r="AK45" s="239">
        <v>21</v>
      </c>
      <c r="AL45" s="239">
        <v>40</v>
      </c>
      <c r="AM45" s="239" t="s">
        <v>374</v>
      </c>
      <c r="AN45" s="239">
        <v>5</v>
      </c>
      <c r="AO45" s="239">
        <v>1</v>
      </c>
      <c r="AS45" s="239">
        <v>15</v>
      </c>
      <c r="AT45" s="239">
        <v>9</v>
      </c>
      <c r="AU45" s="239">
        <v>60</v>
      </c>
      <c r="AV45" s="239">
        <v>11</v>
      </c>
      <c r="AW45" s="239">
        <v>21</v>
      </c>
      <c r="CT45" s="239">
        <v>463707.69663872599</v>
      </c>
      <c r="CU45" s="239">
        <v>4967713.0226483801</v>
      </c>
      <c r="CV45" s="239">
        <v>44.861908710000002</v>
      </c>
      <c r="CW45" s="239">
        <v>-93.459370719999995</v>
      </c>
      <c r="CX45" s="239" t="s">
        <v>379</v>
      </c>
      <c r="CY45" s="239" t="s">
        <v>4823</v>
      </c>
    </row>
    <row r="46" spans="1:103" x14ac:dyDescent="0.25">
      <c r="A46" s="239">
        <v>581707</v>
      </c>
      <c r="B46" s="239">
        <v>2</v>
      </c>
      <c r="C46" s="239">
        <v>212</v>
      </c>
      <c r="D46" s="239">
        <v>157.19800000000001</v>
      </c>
      <c r="E46" s="239">
        <v>27</v>
      </c>
      <c r="F46" s="239" t="s">
        <v>2515</v>
      </c>
      <c r="H46" s="239" t="s">
        <v>374</v>
      </c>
      <c r="I46" s="239">
        <v>25</v>
      </c>
      <c r="K46" s="239">
        <v>18503502</v>
      </c>
      <c r="M46" s="239">
        <v>3</v>
      </c>
      <c r="N46" s="239">
        <v>5</v>
      </c>
      <c r="O46" s="239">
        <v>2018</v>
      </c>
      <c r="P46" s="239" t="s">
        <v>381</v>
      </c>
      <c r="Q46" s="239">
        <v>23</v>
      </c>
      <c r="R46" s="239" t="s">
        <v>376</v>
      </c>
      <c r="S46" s="239">
        <v>5</v>
      </c>
      <c r="T46" s="239">
        <v>0</v>
      </c>
      <c r="U46" s="239">
        <v>1</v>
      </c>
      <c r="W46" s="239">
        <v>32</v>
      </c>
      <c r="X46" s="239">
        <v>26</v>
      </c>
      <c r="Y46" s="239">
        <v>4</v>
      </c>
      <c r="Z46" s="239">
        <v>4</v>
      </c>
      <c r="AB46" s="239">
        <v>4</v>
      </c>
      <c r="AC46" s="239">
        <v>98</v>
      </c>
      <c r="AD46" s="239" t="s">
        <v>377</v>
      </c>
      <c r="AF46" s="239" t="s">
        <v>378</v>
      </c>
      <c r="AG46" s="239">
        <v>3</v>
      </c>
      <c r="AH46" s="239">
        <v>2</v>
      </c>
      <c r="AI46" s="239">
        <v>2</v>
      </c>
      <c r="AJ46" s="239">
        <v>4</v>
      </c>
      <c r="AK46" s="239">
        <v>28</v>
      </c>
      <c r="AL46" s="239">
        <v>23</v>
      </c>
      <c r="AM46" s="239" t="s">
        <v>384</v>
      </c>
      <c r="AN46" s="239">
        <v>5</v>
      </c>
      <c r="AO46" s="239">
        <v>72</v>
      </c>
      <c r="AS46" s="239">
        <v>15</v>
      </c>
      <c r="AT46" s="239">
        <v>9</v>
      </c>
      <c r="AU46" s="239">
        <v>65</v>
      </c>
      <c r="AV46" s="239">
        <v>11</v>
      </c>
      <c r="AW46" s="239">
        <v>21</v>
      </c>
      <c r="CT46" s="239">
        <v>463732.96926593903</v>
      </c>
      <c r="CU46" s="239">
        <v>4967704.6058758805</v>
      </c>
      <c r="CV46" s="239">
        <v>44.861834229999999</v>
      </c>
      <c r="CW46" s="239">
        <v>-93.459050239999996</v>
      </c>
      <c r="CX46" s="239" t="s">
        <v>379</v>
      </c>
      <c r="CY46" s="239" t="s">
        <v>4824</v>
      </c>
    </row>
    <row r="47" spans="1:103" x14ac:dyDescent="0.25">
      <c r="A47" s="239">
        <v>603438</v>
      </c>
      <c r="B47" s="239">
        <v>2</v>
      </c>
      <c r="C47" s="239">
        <v>212</v>
      </c>
      <c r="D47" s="239">
        <v>157.20099999999999</v>
      </c>
      <c r="E47" s="239">
        <v>27</v>
      </c>
      <c r="F47" s="239" t="s">
        <v>2515</v>
      </c>
      <c r="H47" s="239" t="s">
        <v>374</v>
      </c>
      <c r="I47" s="239">
        <v>25</v>
      </c>
      <c r="K47" s="239">
        <v>18507051</v>
      </c>
      <c r="M47" s="239">
        <v>6</v>
      </c>
      <c r="N47" s="239">
        <v>5</v>
      </c>
      <c r="O47" s="239">
        <v>2018</v>
      </c>
      <c r="P47" s="239" t="s">
        <v>391</v>
      </c>
      <c r="Q47" s="239">
        <v>16</v>
      </c>
      <c r="R47" s="239" t="s">
        <v>376</v>
      </c>
      <c r="S47" s="239">
        <v>3</v>
      </c>
      <c r="T47" s="239">
        <v>0</v>
      </c>
      <c r="U47" s="239">
        <v>2</v>
      </c>
      <c r="V47" s="239">
        <v>12</v>
      </c>
      <c r="W47" s="239">
        <v>10</v>
      </c>
      <c r="X47" s="239">
        <v>2</v>
      </c>
      <c r="Y47" s="239">
        <v>1</v>
      </c>
      <c r="Z47" s="239">
        <v>1</v>
      </c>
      <c r="AB47" s="239">
        <v>1</v>
      </c>
      <c r="AC47" s="239">
        <v>98</v>
      </c>
      <c r="AD47" s="239" t="s">
        <v>377</v>
      </c>
      <c r="AF47" s="239" t="s">
        <v>470</v>
      </c>
      <c r="AG47" s="239">
        <v>7</v>
      </c>
      <c r="AH47" s="239">
        <v>2</v>
      </c>
      <c r="AI47" s="239">
        <v>3</v>
      </c>
      <c r="AJ47" s="239">
        <v>4</v>
      </c>
      <c r="AK47" s="239">
        <v>34</v>
      </c>
      <c r="AL47" s="239">
        <v>48</v>
      </c>
      <c r="AM47" s="239" t="s">
        <v>374</v>
      </c>
      <c r="AN47" s="239">
        <v>5</v>
      </c>
      <c r="AO47" s="239">
        <v>1</v>
      </c>
      <c r="AS47" s="239">
        <v>15</v>
      </c>
      <c r="AT47" s="239">
        <v>9</v>
      </c>
      <c r="AU47" s="239">
        <v>60</v>
      </c>
      <c r="AV47" s="239">
        <v>11</v>
      </c>
      <c r="AW47" s="239">
        <v>21</v>
      </c>
      <c r="AX47" s="239">
        <v>2</v>
      </c>
      <c r="AY47" s="239">
        <v>31</v>
      </c>
      <c r="AZ47" s="239">
        <v>4</v>
      </c>
      <c r="BA47" s="239">
        <v>21</v>
      </c>
      <c r="BB47" s="239">
        <v>48</v>
      </c>
      <c r="BC47" s="239" t="s">
        <v>374</v>
      </c>
      <c r="BD47" s="239">
        <v>5</v>
      </c>
      <c r="BE47" s="239">
        <v>4</v>
      </c>
      <c r="BI47" s="239">
        <v>15</v>
      </c>
      <c r="BJ47" s="239">
        <v>9</v>
      </c>
      <c r="BK47" s="239">
        <v>60</v>
      </c>
      <c r="BL47" s="239">
        <v>11</v>
      </c>
      <c r="BM47" s="239">
        <v>21</v>
      </c>
      <c r="CT47" s="239">
        <v>463732.96926593903</v>
      </c>
      <c r="CU47" s="239">
        <v>4967721.5392430797</v>
      </c>
      <c r="CV47" s="239">
        <v>44.861986659999999</v>
      </c>
      <c r="CW47" s="239">
        <v>-93.459051450000004</v>
      </c>
      <c r="CX47" s="239" t="s">
        <v>379</v>
      </c>
      <c r="CY47" s="239" t="s">
        <v>4825</v>
      </c>
    </row>
    <row r="48" spans="1:103" x14ac:dyDescent="0.25">
      <c r="A48" s="239">
        <v>405081</v>
      </c>
      <c r="B48" s="239">
        <v>2</v>
      </c>
      <c r="C48" s="239">
        <v>212</v>
      </c>
      <c r="D48" s="239">
        <v>157.209</v>
      </c>
      <c r="E48" s="239">
        <v>27</v>
      </c>
      <c r="F48" s="239" t="s">
        <v>2515</v>
      </c>
      <c r="H48" s="239" t="s">
        <v>374</v>
      </c>
      <c r="I48" s="239">
        <v>25</v>
      </c>
      <c r="K48" s="239">
        <v>16514624</v>
      </c>
      <c r="M48" s="239">
        <v>12</v>
      </c>
      <c r="N48" s="239">
        <v>17</v>
      </c>
      <c r="O48" s="239">
        <v>2016</v>
      </c>
      <c r="P48" s="239" t="s">
        <v>386</v>
      </c>
      <c r="Q48" s="239">
        <v>6</v>
      </c>
      <c r="R48" s="239" t="s">
        <v>393</v>
      </c>
      <c r="S48" s="239">
        <v>5</v>
      </c>
      <c r="T48" s="239">
        <v>0</v>
      </c>
      <c r="U48" s="239">
        <v>2</v>
      </c>
      <c r="V48" s="239">
        <v>5</v>
      </c>
      <c r="W48" s="239">
        <v>10</v>
      </c>
      <c r="X48" s="239">
        <v>3</v>
      </c>
      <c r="Y48" s="239">
        <v>4</v>
      </c>
      <c r="Z48" s="239">
        <v>4</v>
      </c>
      <c r="AB48" s="239">
        <v>5</v>
      </c>
      <c r="AC48" s="239">
        <v>98</v>
      </c>
      <c r="AD48" s="239" t="s">
        <v>377</v>
      </c>
      <c r="AF48" s="239" t="s">
        <v>378</v>
      </c>
      <c r="AG48" s="239">
        <v>10</v>
      </c>
      <c r="AH48" s="239">
        <v>2</v>
      </c>
      <c r="AI48" s="239">
        <v>2</v>
      </c>
      <c r="AJ48" s="239">
        <v>3</v>
      </c>
      <c r="AK48" s="239">
        <v>21</v>
      </c>
      <c r="AL48" s="239">
        <v>31</v>
      </c>
      <c r="AM48" s="239" t="s">
        <v>374</v>
      </c>
      <c r="AN48" s="239">
        <v>5</v>
      </c>
      <c r="AO48" s="239">
        <v>90</v>
      </c>
      <c r="AS48" s="239">
        <v>15</v>
      </c>
      <c r="AT48" s="239">
        <v>9</v>
      </c>
      <c r="AU48" s="239">
        <v>60</v>
      </c>
      <c r="AV48" s="239">
        <v>11</v>
      </c>
      <c r="AW48" s="239">
        <v>21</v>
      </c>
      <c r="AX48" s="239">
        <v>2</v>
      </c>
      <c r="AY48" s="239">
        <v>3</v>
      </c>
      <c r="AZ48" s="239">
        <v>3</v>
      </c>
      <c r="BA48" s="239">
        <v>21</v>
      </c>
      <c r="BB48" s="239">
        <v>34</v>
      </c>
      <c r="BC48" s="239" t="s">
        <v>374</v>
      </c>
      <c r="BD48" s="239">
        <v>5</v>
      </c>
      <c r="BE48" s="239">
        <v>1</v>
      </c>
      <c r="BI48" s="239">
        <v>15</v>
      </c>
      <c r="BJ48" s="239">
        <v>9</v>
      </c>
      <c r="BK48" s="239">
        <v>60</v>
      </c>
      <c r="BL48" s="239">
        <v>11</v>
      </c>
      <c r="BM48" s="239">
        <v>21</v>
      </c>
      <c r="CT48" s="239">
        <v>463749.90263313899</v>
      </c>
      <c r="CU48" s="239">
        <v>4967700.3725340804</v>
      </c>
      <c r="CV48" s="239">
        <v>44.861796980000001</v>
      </c>
      <c r="CW48" s="239">
        <v>-93.458835609999994</v>
      </c>
      <c r="CX48" s="239" t="s">
        <v>379</v>
      </c>
      <c r="CY48" s="239" t="s">
        <v>4826</v>
      </c>
    </row>
    <row r="49" spans="1:103" x14ac:dyDescent="0.25">
      <c r="A49" s="239">
        <v>627015</v>
      </c>
      <c r="B49" s="239">
        <v>2</v>
      </c>
      <c r="C49" s="239">
        <v>212</v>
      </c>
      <c r="D49" s="239">
        <v>157.214</v>
      </c>
      <c r="E49" s="239">
        <v>27</v>
      </c>
      <c r="F49" s="239" t="s">
        <v>2515</v>
      </c>
      <c r="H49" s="239" t="s">
        <v>374</v>
      </c>
      <c r="I49" s="239">
        <v>25</v>
      </c>
      <c r="K49" s="239">
        <v>18509352</v>
      </c>
      <c r="M49" s="239">
        <v>8</v>
      </c>
      <c r="N49" s="239">
        <v>4</v>
      </c>
      <c r="O49" s="239">
        <v>2018</v>
      </c>
      <c r="P49" s="239" t="s">
        <v>386</v>
      </c>
      <c r="Q49" s="239">
        <v>14</v>
      </c>
      <c r="R49" s="239" t="s">
        <v>376</v>
      </c>
      <c r="S49" s="239">
        <v>5</v>
      </c>
      <c r="T49" s="239">
        <v>0</v>
      </c>
      <c r="U49" s="239">
        <v>3</v>
      </c>
      <c r="V49" s="239">
        <v>10</v>
      </c>
      <c r="W49" s="239">
        <v>10</v>
      </c>
      <c r="X49" s="239">
        <v>29</v>
      </c>
      <c r="Y49" s="239">
        <v>1</v>
      </c>
      <c r="Z49" s="239">
        <v>2</v>
      </c>
      <c r="AB49" s="239">
        <v>1</v>
      </c>
      <c r="AC49" s="239">
        <v>98</v>
      </c>
      <c r="AD49" s="239" t="s">
        <v>377</v>
      </c>
      <c r="AF49" s="239" t="s">
        <v>470</v>
      </c>
      <c r="AG49" s="239">
        <v>5</v>
      </c>
      <c r="AH49" s="239">
        <v>2</v>
      </c>
      <c r="AI49" s="239">
        <v>2</v>
      </c>
      <c r="AJ49" s="239">
        <v>4</v>
      </c>
      <c r="AK49" s="239">
        <v>27</v>
      </c>
      <c r="AL49" s="239">
        <v>16</v>
      </c>
      <c r="AM49" s="239" t="s">
        <v>384</v>
      </c>
      <c r="AN49" s="239">
        <v>5</v>
      </c>
      <c r="AO49" s="239">
        <v>1</v>
      </c>
      <c r="AS49" s="239">
        <v>15</v>
      </c>
      <c r="AT49" s="239">
        <v>9</v>
      </c>
      <c r="AU49" s="239">
        <v>60</v>
      </c>
      <c r="AV49" s="239">
        <v>12</v>
      </c>
      <c r="AW49" s="239">
        <v>21</v>
      </c>
      <c r="AX49" s="239">
        <v>2</v>
      </c>
      <c r="AY49" s="239">
        <v>4</v>
      </c>
      <c r="AZ49" s="239">
        <v>4</v>
      </c>
      <c r="BA49" s="239">
        <v>21</v>
      </c>
      <c r="BB49" s="239">
        <v>54</v>
      </c>
      <c r="BC49" s="239" t="s">
        <v>384</v>
      </c>
      <c r="BD49" s="239">
        <v>5</v>
      </c>
      <c r="BE49" s="239">
        <v>1</v>
      </c>
      <c r="BI49" s="239">
        <v>15</v>
      </c>
      <c r="BJ49" s="239">
        <v>9</v>
      </c>
      <c r="BK49" s="239">
        <v>60</v>
      </c>
      <c r="BL49" s="239">
        <v>12</v>
      </c>
      <c r="BM49" s="239">
        <v>21</v>
      </c>
      <c r="BN49" s="239">
        <v>1</v>
      </c>
      <c r="BO49" s="239">
        <v>2</v>
      </c>
      <c r="BP49" s="239">
        <v>4</v>
      </c>
      <c r="BQ49" s="239">
        <v>28</v>
      </c>
      <c r="BR49" s="239">
        <v>20</v>
      </c>
      <c r="BS49" s="239" t="s">
        <v>374</v>
      </c>
      <c r="BT49" s="239">
        <v>99</v>
      </c>
      <c r="BU49" s="239">
        <v>68</v>
      </c>
      <c r="BV49" s="239">
        <v>70</v>
      </c>
      <c r="BY49" s="239">
        <v>15</v>
      </c>
      <c r="BZ49" s="239">
        <v>9</v>
      </c>
      <c r="CA49" s="239">
        <v>60</v>
      </c>
      <c r="CB49" s="239">
        <v>12</v>
      </c>
      <c r="CC49" s="239">
        <v>21</v>
      </c>
      <c r="CT49" s="239">
        <v>463754.13597493898</v>
      </c>
      <c r="CU49" s="239">
        <v>4967717.3059012797</v>
      </c>
      <c r="CV49" s="239">
        <v>44.861949629999998</v>
      </c>
      <c r="CW49" s="239">
        <v>-93.458783240000002</v>
      </c>
      <c r="CX49" s="239" t="s">
        <v>379</v>
      </c>
      <c r="CY49" s="239" t="s">
        <v>4827</v>
      </c>
    </row>
    <row r="50" spans="1:103" x14ac:dyDescent="0.25">
      <c r="A50" s="239">
        <v>658482</v>
      </c>
      <c r="B50" s="239">
        <v>2</v>
      </c>
      <c r="C50" s="239">
        <v>212</v>
      </c>
      <c r="D50" s="239">
        <v>157.23599999999999</v>
      </c>
      <c r="E50" s="239">
        <v>27</v>
      </c>
      <c r="F50" s="239" t="s">
        <v>2515</v>
      </c>
      <c r="H50" s="239" t="s">
        <v>374</v>
      </c>
      <c r="I50" s="239">
        <v>25</v>
      </c>
      <c r="K50" s="239">
        <v>18513332</v>
      </c>
      <c r="M50" s="239">
        <v>11</v>
      </c>
      <c r="N50" s="239">
        <v>9</v>
      </c>
      <c r="O50" s="239">
        <v>2018</v>
      </c>
      <c r="P50" s="239" t="s">
        <v>383</v>
      </c>
      <c r="Q50" s="239">
        <v>9</v>
      </c>
      <c r="R50" s="239" t="s">
        <v>393</v>
      </c>
      <c r="S50" s="239">
        <v>5</v>
      </c>
      <c r="T50" s="239">
        <v>0</v>
      </c>
      <c r="U50" s="239">
        <v>2</v>
      </c>
      <c r="V50" s="239">
        <v>10</v>
      </c>
      <c r="W50" s="239">
        <v>10</v>
      </c>
      <c r="X50" s="239">
        <v>2</v>
      </c>
      <c r="Y50" s="239">
        <v>1</v>
      </c>
      <c r="Z50" s="239">
        <v>2</v>
      </c>
      <c r="AB50" s="239">
        <v>5</v>
      </c>
      <c r="AC50" s="239">
        <v>98</v>
      </c>
      <c r="AD50" s="239" t="s">
        <v>377</v>
      </c>
      <c r="AF50" s="239" t="s">
        <v>378</v>
      </c>
      <c r="AG50" s="239">
        <v>5</v>
      </c>
      <c r="AH50" s="239">
        <v>2</v>
      </c>
      <c r="AI50" s="239">
        <v>2</v>
      </c>
      <c r="AJ50" s="239">
        <v>3</v>
      </c>
      <c r="AK50" s="239">
        <v>21</v>
      </c>
      <c r="AL50" s="239">
        <v>41</v>
      </c>
      <c r="AM50" s="239" t="s">
        <v>374</v>
      </c>
      <c r="AN50" s="239">
        <v>5</v>
      </c>
      <c r="AO50" s="239">
        <v>68</v>
      </c>
      <c r="AS50" s="239">
        <v>15</v>
      </c>
      <c r="AT50" s="239">
        <v>9</v>
      </c>
      <c r="AU50" s="239">
        <v>60</v>
      </c>
      <c r="AV50" s="239">
        <v>11</v>
      </c>
      <c r="AW50" s="239">
        <v>21</v>
      </c>
      <c r="AX50" s="239">
        <v>2</v>
      </c>
      <c r="AY50" s="239">
        <v>3</v>
      </c>
      <c r="AZ50" s="239">
        <v>3</v>
      </c>
      <c r="BA50" s="239">
        <v>21</v>
      </c>
      <c r="BB50" s="239">
        <v>53</v>
      </c>
      <c r="BC50" s="239" t="s">
        <v>374</v>
      </c>
      <c r="BD50" s="239">
        <v>5</v>
      </c>
      <c r="BE50" s="239">
        <v>68</v>
      </c>
      <c r="BI50" s="239">
        <v>15</v>
      </c>
      <c r="BJ50" s="239">
        <v>9</v>
      </c>
      <c r="BK50" s="239">
        <v>60</v>
      </c>
      <c r="BL50" s="239">
        <v>11</v>
      </c>
      <c r="BM50" s="239">
        <v>21</v>
      </c>
      <c r="CT50" s="239">
        <v>463794.35272203898</v>
      </c>
      <c r="CU50" s="239">
        <v>4967700.3725340804</v>
      </c>
      <c r="CV50" s="239">
        <v>44.861799240000003</v>
      </c>
      <c r="CW50" s="239">
        <v>-93.458273000000005</v>
      </c>
      <c r="CX50" s="239" t="s">
        <v>379</v>
      </c>
      <c r="CY50" s="239" t="s">
        <v>4828</v>
      </c>
    </row>
    <row r="51" spans="1:103" x14ac:dyDescent="0.25">
      <c r="A51" s="239">
        <v>473278</v>
      </c>
      <c r="B51" s="239">
        <v>2</v>
      </c>
      <c r="C51" s="239">
        <v>212</v>
      </c>
      <c r="D51" s="239">
        <v>157.239</v>
      </c>
      <c r="E51" s="239">
        <v>27</v>
      </c>
      <c r="F51" s="239" t="s">
        <v>2515</v>
      </c>
      <c r="H51" s="239" t="s">
        <v>374</v>
      </c>
      <c r="I51" s="239">
        <v>25</v>
      </c>
      <c r="K51" s="239">
        <v>17507155</v>
      </c>
      <c r="M51" s="239">
        <v>6</v>
      </c>
      <c r="N51" s="239">
        <v>28</v>
      </c>
      <c r="O51" s="239">
        <v>2017</v>
      </c>
      <c r="P51" s="239" t="s">
        <v>375</v>
      </c>
      <c r="Q51" s="239">
        <v>17</v>
      </c>
      <c r="R51" s="239" t="s">
        <v>376</v>
      </c>
      <c r="S51" s="239">
        <v>5</v>
      </c>
      <c r="T51" s="239">
        <v>0</v>
      </c>
      <c r="U51" s="239">
        <v>3</v>
      </c>
      <c r="V51" s="239">
        <v>12</v>
      </c>
      <c r="W51" s="239">
        <v>10</v>
      </c>
      <c r="X51" s="239">
        <v>2</v>
      </c>
      <c r="Y51" s="239">
        <v>1</v>
      </c>
      <c r="Z51" s="239">
        <v>1</v>
      </c>
      <c r="AB51" s="239">
        <v>1</v>
      </c>
      <c r="AC51" s="239">
        <v>98</v>
      </c>
      <c r="AD51" s="239" t="s">
        <v>4829</v>
      </c>
      <c r="AF51" s="239" t="s">
        <v>470</v>
      </c>
      <c r="AG51" s="239">
        <v>7</v>
      </c>
      <c r="AH51" s="239">
        <v>1</v>
      </c>
      <c r="AI51" s="239">
        <v>2</v>
      </c>
      <c r="AJ51" s="239">
        <v>4</v>
      </c>
      <c r="AK51" s="239">
        <v>21</v>
      </c>
      <c r="AS51" s="239">
        <v>15</v>
      </c>
      <c r="AT51" s="239">
        <v>9</v>
      </c>
      <c r="AU51" s="239">
        <v>55</v>
      </c>
      <c r="AV51" s="239">
        <v>11</v>
      </c>
      <c r="AW51" s="239">
        <v>21</v>
      </c>
      <c r="AX51" s="239">
        <v>2</v>
      </c>
      <c r="AY51" s="239">
        <v>4</v>
      </c>
      <c r="AZ51" s="239">
        <v>4</v>
      </c>
      <c r="BA51" s="239">
        <v>21</v>
      </c>
      <c r="BB51" s="239">
        <v>21</v>
      </c>
      <c r="BC51" s="239" t="s">
        <v>374</v>
      </c>
      <c r="BD51" s="239">
        <v>5</v>
      </c>
      <c r="BE51" s="239">
        <v>4</v>
      </c>
      <c r="BI51" s="239">
        <v>15</v>
      </c>
      <c r="BJ51" s="239">
        <v>9</v>
      </c>
      <c r="BK51" s="239">
        <v>55</v>
      </c>
      <c r="BL51" s="239">
        <v>11</v>
      </c>
      <c r="BM51" s="239">
        <v>21</v>
      </c>
      <c r="BN51" s="239">
        <v>2</v>
      </c>
      <c r="BO51" s="239">
        <v>2</v>
      </c>
      <c r="BP51" s="239">
        <v>4</v>
      </c>
      <c r="BQ51" s="239">
        <v>21</v>
      </c>
      <c r="BR51" s="239">
        <v>32</v>
      </c>
      <c r="BS51" s="239" t="s">
        <v>374</v>
      </c>
      <c r="BT51" s="239">
        <v>5</v>
      </c>
      <c r="BU51" s="239">
        <v>1</v>
      </c>
      <c r="BY51" s="239">
        <v>15</v>
      </c>
      <c r="BZ51" s="239">
        <v>9</v>
      </c>
      <c r="CA51" s="239">
        <v>55</v>
      </c>
      <c r="CB51" s="239">
        <v>11</v>
      </c>
      <c r="CC51" s="239">
        <v>21</v>
      </c>
      <c r="CT51" s="239">
        <v>463775.30268393899</v>
      </c>
      <c r="CU51" s="239">
        <v>4967713.0725594796</v>
      </c>
      <c r="CV51" s="239">
        <v>44.861912599999997</v>
      </c>
      <c r="CW51" s="239">
        <v>-93.458515030000001</v>
      </c>
      <c r="CX51" s="239" t="s">
        <v>379</v>
      </c>
      <c r="CY51" s="239" t="s">
        <v>4830</v>
      </c>
    </row>
    <row r="52" spans="1:103" x14ac:dyDescent="0.25">
      <c r="A52" s="239">
        <v>10705733</v>
      </c>
      <c r="B52" s="239">
        <v>2</v>
      </c>
      <c r="C52" s="239">
        <v>212</v>
      </c>
      <c r="D52" s="239">
        <v>157.24</v>
      </c>
      <c r="E52" s="239">
        <v>27</v>
      </c>
      <c r="F52" s="239" t="s">
        <v>2515</v>
      </c>
      <c r="H52" s="239" t="s">
        <v>374</v>
      </c>
      <c r="I52" s="239">
        <v>25</v>
      </c>
      <c r="K52" s="239" t="s">
        <v>4831</v>
      </c>
      <c r="L52" s="239">
        <v>110030045</v>
      </c>
      <c r="M52" s="239">
        <v>1</v>
      </c>
      <c r="N52" s="239">
        <v>3</v>
      </c>
      <c r="O52" s="239">
        <v>2011</v>
      </c>
      <c r="P52" s="239" t="s">
        <v>381</v>
      </c>
      <c r="Q52" s="239">
        <v>7</v>
      </c>
      <c r="S52" s="239">
        <v>4</v>
      </c>
      <c r="T52" s="239">
        <v>0</v>
      </c>
      <c r="U52" s="239">
        <v>2</v>
      </c>
      <c r="V52" s="239">
        <v>1</v>
      </c>
      <c r="W52" s="239">
        <v>10</v>
      </c>
      <c r="X52" s="239">
        <v>2</v>
      </c>
      <c r="Y52" s="239">
        <v>1</v>
      </c>
      <c r="Z52" s="239">
        <v>2</v>
      </c>
      <c r="AA52" s="239">
        <v>2</v>
      </c>
      <c r="AB52" s="239">
        <v>2</v>
      </c>
      <c r="AC52" s="239">
        <v>98</v>
      </c>
      <c r="AD52" s="239" t="s">
        <v>2318</v>
      </c>
      <c r="AE52" s="239" t="s">
        <v>4832</v>
      </c>
      <c r="AF52" s="239" t="s">
        <v>378</v>
      </c>
      <c r="AG52" s="239">
        <v>7</v>
      </c>
      <c r="AH52" s="239">
        <v>2</v>
      </c>
      <c r="AI52" s="239">
        <v>2</v>
      </c>
      <c r="AJ52" s="239">
        <v>3</v>
      </c>
      <c r="AK52" s="239">
        <v>27</v>
      </c>
      <c r="AL52" s="239">
        <v>34</v>
      </c>
      <c r="AM52" s="239" t="s">
        <v>384</v>
      </c>
      <c r="AN52" s="239">
        <v>5</v>
      </c>
      <c r="AO52" s="239">
        <v>1</v>
      </c>
      <c r="AS52" s="239">
        <v>3</v>
      </c>
      <c r="AT52" s="239">
        <v>98</v>
      </c>
      <c r="AU52" s="239">
        <v>55</v>
      </c>
      <c r="AV52" s="239">
        <v>11</v>
      </c>
      <c r="AW52" s="239">
        <v>21</v>
      </c>
      <c r="AX52" s="239">
        <v>2</v>
      </c>
      <c r="AY52" s="239">
        <v>3</v>
      </c>
      <c r="AZ52" s="239">
        <v>3</v>
      </c>
      <c r="BA52" s="239">
        <v>28</v>
      </c>
      <c r="BB52" s="239">
        <v>55</v>
      </c>
      <c r="BC52" s="239" t="s">
        <v>374</v>
      </c>
      <c r="BD52" s="239">
        <v>5</v>
      </c>
      <c r="BF52" s="239">
        <v>8</v>
      </c>
      <c r="BI52" s="239">
        <v>3</v>
      </c>
      <c r="BJ52" s="239">
        <v>98</v>
      </c>
      <c r="BK52" s="239">
        <v>55</v>
      </c>
      <c r="BL52" s="239">
        <v>11</v>
      </c>
      <c r="BM52" s="239">
        <v>21</v>
      </c>
      <c r="CT52" s="239">
        <v>463800</v>
      </c>
      <c r="CU52" s="239">
        <v>4967696</v>
      </c>
      <c r="CV52" s="239">
        <v>44.861759999999997</v>
      </c>
      <c r="CW52" s="239">
        <v>-93.458199199999996</v>
      </c>
      <c r="CX52" s="239" t="s">
        <v>379</v>
      </c>
      <c r="CY52" s="239" t="s">
        <v>4833</v>
      </c>
    </row>
    <row r="53" spans="1:103" x14ac:dyDescent="0.25">
      <c r="A53" s="239">
        <v>671169</v>
      </c>
      <c r="B53" s="239">
        <v>2</v>
      </c>
      <c r="C53" s="239">
        <v>212</v>
      </c>
      <c r="D53" s="239">
        <v>157.24299999999999</v>
      </c>
      <c r="E53" s="239">
        <v>27</v>
      </c>
      <c r="F53" s="239" t="s">
        <v>2515</v>
      </c>
      <c r="H53" s="239" t="s">
        <v>374</v>
      </c>
      <c r="I53" s="239">
        <v>25</v>
      </c>
      <c r="K53" s="239">
        <v>18515210</v>
      </c>
      <c r="M53" s="239">
        <v>12</v>
      </c>
      <c r="N53" s="239">
        <v>26</v>
      </c>
      <c r="O53" s="239">
        <v>2018</v>
      </c>
      <c r="P53" s="239" t="s">
        <v>375</v>
      </c>
      <c r="Q53" s="239">
        <v>20</v>
      </c>
      <c r="R53" s="239" t="s">
        <v>393</v>
      </c>
      <c r="S53" s="239">
        <v>4</v>
      </c>
      <c r="T53" s="239">
        <v>0</v>
      </c>
      <c r="U53" s="239">
        <v>2</v>
      </c>
      <c r="V53" s="239">
        <v>12</v>
      </c>
      <c r="W53" s="239">
        <v>10</v>
      </c>
      <c r="X53" s="239">
        <v>2</v>
      </c>
      <c r="Y53" s="239">
        <v>4</v>
      </c>
      <c r="Z53" s="239">
        <v>4</v>
      </c>
      <c r="AB53" s="239">
        <v>3</v>
      </c>
      <c r="AC53" s="239">
        <v>98</v>
      </c>
      <c r="AD53" s="239" t="s">
        <v>377</v>
      </c>
      <c r="AF53" s="239" t="s">
        <v>378</v>
      </c>
      <c r="AG53" s="239">
        <v>7</v>
      </c>
      <c r="AH53" s="239">
        <v>2</v>
      </c>
      <c r="AI53" s="239">
        <v>4</v>
      </c>
      <c r="AJ53" s="239">
        <v>3</v>
      </c>
      <c r="AK53" s="239">
        <v>34</v>
      </c>
      <c r="AL53" s="239">
        <v>35</v>
      </c>
      <c r="AM53" s="239" t="s">
        <v>374</v>
      </c>
      <c r="AN53" s="239">
        <v>5</v>
      </c>
      <c r="AO53" s="239">
        <v>1</v>
      </c>
      <c r="AS53" s="239">
        <v>15</v>
      </c>
      <c r="AT53" s="239">
        <v>9</v>
      </c>
      <c r="AU53" s="239">
        <v>65</v>
      </c>
      <c r="AV53" s="239">
        <v>13</v>
      </c>
      <c r="AW53" s="239">
        <v>21</v>
      </c>
      <c r="AX53" s="239">
        <v>2</v>
      </c>
      <c r="AY53" s="239">
        <v>2</v>
      </c>
      <c r="AZ53" s="239">
        <v>3</v>
      </c>
      <c r="BA53" s="239">
        <v>21</v>
      </c>
      <c r="BB53" s="239">
        <v>54</v>
      </c>
      <c r="BC53" s="239" t="s">
        <v>374</v>
      </c>
      <c r="BD53" s="239">
        <v>5</v>
      </c>
      <c r="BE53" s="239">
        <v>68</v>
      </c>
      <c r="BI53" s="239">
        <v>15</v>
      </c>
      <c r="BJ53" s="239">
        <v>9</v>
      </c>
      <c r="BK53" s="239">
        <v>65</v>
      </c>
      <c r="BL53" s="239">
        <v>13</v>
      </c>
      <c r="BM53" s="239">
        <v>21</v>
      </c>
      <c r="CT53" s="239">
        <v>463804.93607653998</v>
      </c>
      <c r="CU53" s="239">
        <v>4967691.9058504803</v>
      </c>
      <c r="CV53" s="239">
        <v>44.861723560000001</v>
      </c>
      <c r="CW53" s="239">
        <v>-93.458138439999999</v>
      </c>
      <c r="CX53" s="239" t="s">
        <v>379</v>
      </c>
      <c r="CY53" s="239" t="s">
        <v>4834</v>
      </c>
    </row>
    <row r="54" spans="1:103" x14ac:dyDescent="0.25">
      <c r="A54" s="239">
        <v>784379</v>
      </c>
      <c r="B54" s="239">
        <v>2</v>
      </c>
      <c r="C54" s="239">
        <v>212</v>
      </c>
      <c r="D54" s="239">
        <v>157.26599999999999</v>
      </c>
      <c r="E54" s="239">
        <v>27</v>
      </c>
      <c r="F54" s="239" t="s">
        <v>2515</v>
      </c>
      <c r="H54" s="239" t="s">
        <v>374</v>
      </c>
      <c r="I54" s="239">
        <v>25</v>
      </c>
      <c r="K54" s="239">
        <v>20501285</v>
      </c>
      <c r="L54" s="239">
        <v>200300022</v>
      </c>
      <c r="M54" s="239">
        <v>1</v>
      </c>
      <c r="N54" s="239">
        <v>30</v>
      </c>
      <c r="O54" s="239">
        <v>2020</v>
      </c>
      <c r="P54" s="239" t="s">
        <v>416</v>
      </c>
      <c r="Q54" s="239">
        <v>7</v>
      </c>
      <c r="R54" s="239" t="s">
        <v>393</v>
      </c>
      <c r="S54" s="239">
        <v>5</v>
      </c>
      <c r="T54" s="239">
        <v>0</v>
      </c>
      <c r="U54" s="239">
        <v>5</v>
      </c>
      <c r="V54" s="239">
        <v>12</v>
      </c>
      <c r="W54" s="239">
        <v>10</v>
      </c>
      <c r="X54" s="239">
        <v>2</v>
      </c>
      <c r="Y54" s="239">
        <v>1</v>
      </c>
      <c r="Z54" s="239">
        <v>2</v>
      </c>
      <c r="AB54" s="239">
        <v>1</v>
      </c>
      <c r="AC54" s="239">
        <v>98</v>
      </c>
      <c r="AD54" s="239" t="s">
        <v>377</v>
      </c>
      <c r="AF54" s="239" t="s">
        <v>378</v>
      </c>
      <c r="AG54" s="239">
        <v>7</v>
      </c>
      <c r="AH54" s="239">
        <v>2</v>
      </c>
      <c r="AI54" s="239">
        <v>4</v>
      </c>
      <c r="AJ54" s="239">
        <v>3</v>
      </c>
      <c r="AK54" s="239">
        <v>21</v>
      </c>
      <c r="AL54" s="239">
        <v>22</v>
      </c>
      <c r="AM54" s="239" t="s">
        <v>374</v>
      </c>
      <c r="AN54" s="239">
        <v>5</v>
      </c>
      <c r="AO54" s="239">
        <v>4</v>
      </c>
      <c r="AS54" s="239">
        <v>15</v>
      </c>
      <c r="AT54" s="239">
        <v>98</v>
      </c>
      <c r="AU54" s="239">
        <v>60</v>
      </c>
      <c r="AV54" s="239">
        <v>11</v>
      </c>
      <c r="AW54" s="239">
        <v>21</v>
      </c>
      <c r="AX54" s="239">
        <v>2</v>
      </c>
      <c r="AY54" s="239">
        <v>2</v>
      </c>
      <c r="AZ54" s="239">
        <v>3</v>
      </c>
      <c r="BA54" s="239">
        <v>26</v>
      </c>
      <c r="BB54" s="239">
        <v>53</v>
      </c>
      <c r="BC54" s="239" t="s">
        <v>384</v>
      </c>
      <c r="BD54" s="239">
        <v>5</v>
      </c>
      <c r="BE54" s="239">
        <v>1</v>
      </c>
      <c r="BI54" s="239">
        <v>15</v>
      </c>
      <c r="BJ54" s="239">
        <v>98</v>
      </c>
      <c r="BK54" s="239">
        <v>60</v>
      </c>
      <c r="BL54" s="239">
        <v>11</v>
      </c>
      <c r="BM54" s="239">
        <v>21</v>
      </c>
      <c r="BN54" s="239">
        <v>2</v>
      </c>
      <c r="BO54" s="239">
        <v>2</v>
      </c>
      <c r="BP54" s="239">
        <v>3</v>
      </c>
      <c r="BQ54" s="239">
        <v>26</v>
      </c>
      <c r="BR54" s="239">
        <v>20</v>
      </c>
      <c r="BS54" s="239" t="s">
        <v>374</v>
      </c>
      <c r="BT54" s="239">
        <v>5</v>
      </c>
      <c r="BU54" s="239">
        <v>4</v>
      </c>
      <c r="BY54" s="239">
        <v>15</v>
      </c>
      <c r="BZ54" s="239">
        <v>98</v>
      </c>
      <c r="CA54" s="239">
        <v>60</v>
      </c>
      <c r="CB54" s="239">
        <v>11</v>
      </c>
      <c r="CC54" s="239">
        <v>21</v>
      </c>
      <c r="CD54" s="239">
        <v>2</v>
      </c>
      <c r="CE54" s="239">
        <v>2</v>
      </c>
      <c r="CF54" s="239">
        <v>3</v>
      </c>
      <c r="CG54" s="239">
        <v>26</v>
      </c>
      <c r="CH54" s="239">
        <v>36</v>
      </c>
      <c r="CI54" s="239" t="s">
        <v>374</v>
      </c>
      <c r="CJ54" s="239">
        <v>5</v>
      </c>
      <c r="CK54" s="239">
        <v>4</v>
      </c>
      <c r="CO54" s="239">
        <v>15</v>
      </c>
      <c r="CP54" s="239">
        <v>98</v>
      </c>
      <c r="CQ54" s="239">
        <v>60</v>
      </c>
      <c r="CR54" s="239">
        <v>11</v>
      </c>
      <c r="CS54" s="239">
        <v>21</v>
      </c>
      <c r="CT54" s="239">
        <v>463843.03615274001</v>
      </c>
      <c r="CU54" s="239">
        <v>4967691.9058504803</v>
      </c>
      <c r="CV54" s="239">
        <v>44.861725499999999</v>
      </c>
      <c r="CW54" s="239">
        <v>-93.457656209999996</v>
      </c>
      <c r="CX54" s="239" t="s">
        <v>379</v>
      </c>
      <c r="CY54" s="239" t="s">
        <v>4835</v>
      </c>
    </row>
    <row r="55" spans="1:103" x14ac:dyDescent="0.25">
      <c r="A55" s="239">
        <v>737299</v>
      </c>
      <c r="B55" s="239">
        <v>2</v>
      </c>
      <c r="C55" s="239">
        <v>212</v>
      </c>
      <c r="D55" s="239">
        <v>157.27199999999999</v>
      </c>
      <c r="E55" s="239">
        <v>27</v>
      </c>
      <c r="F55" s="239" t="s">
        <v>2515</v>
      </c>
      <c r="H55" s="239" t="s">
        <v>374</v>
      </c>
      <c r="I55" s="239">
        <v>25</v>
      </c>
      <c r="K55" s="239">
        <v>19509052</v>
      </c>
      <c r="M55" s="239">
        <v>7</v>
      </c>
      <c r="N55" s="239">
        <v>25</v>
      </c>
      <c r="O55" s="239">
        <v>2019</v>
      </c>
      <c r="P55" s="239" t="s">
        <v>416</v>
      </c>
      <c r="Q55" s="239">
        <v>8</v>
      </c>
      <c r="R55" s="239" t="s">
        <v>376</v>
      </c>
      <c r="S55" s="239">
        <v>5</v>
      </c>
      <c r="T55" s="239">
        <v>0</v>
      </c>
      <c r="U55" s="239">
        <v>2</v>
      </c>
      <c r="W55" s="239">
        <v>12</v>
      </c>
      <c r="X55" s="239">
        <v>2</v>
      </c>
      <c r="Y55" s="239">
        <v>1</v>
      </c>
      <c r="Z55" s="239">
        <v>1</v>
      </c>
      <c r="AB55" s="239">
        <v>1</v>
      </c>
      <c r="AC55" s="239">
        <v>98</v>
      </c>
      <c r="AD55" s="239" t="s">
        <v>377</v>
      </c>
      <c r="AF55" s="239" t="s">
        <v>378</v>
      </c>
      <c r="AG55" s="239">
        <v>90</v>
      </c>
      <c r="AH55" s="239">
        <v>2</v>
      </c>
      <c r="AI55" s="239">
        <v>5</v>
      </c>
      <c r="AJ55" s="239">
        <v>4</v>
      </c>
      <c r="AK55" s="239">
        <v>21</v>
      </c>
      <c r="AL55" s="239">
        <v>43</v>
      </c>
      <c r="AM55" s="239" t="s">
        <v>384</v>
      </c>
      <c r="AN55" s="239">
        <v>5</v>
      </c>
      <c r="AO55" s="239">
        <v>1</v>
      </c>
      <c r="AS55" s="239">
        <v>15</v>
      </c>
      <c r="AT55" s="239">
        <v>9</v>
      </c>
      <c r="AU55" s="239">
        <v>60</v>
      </c>
      <c r="AV55" s="239">
        <v>11</v>
      </c>
      <c r="AW55" s="239">
        <v>21</v>
      </c>
      <c r="AX55" s="239">
        <v>2</v>
      </c>
      <c r="AY55" s="239">
        <v>49</v>
      </c>
      <c r="AZ55" s="239">
        <v>4</v>
      </c>
      <c r="BA55" s="239">
        <v>21</v>
      </c>
      <c r="BB55" s="239">
        <v>25</v>
      </c>
      <c r="BC55" s="239" t="s">
        <v>374</v>
      </c>
      <c r="BD55" s="239">
        <v>5</v>
      </c>
      <c r="BE55" s="239">
        <v>1</v>
      </c>
      <c r="BI55" s="239">
        <v>15</v>
      </c>
      <c r="BJ55" s="239">
        <v>9</v>
      </c>
      <c r="BK55" s="239">
        <v>60</v>
      </c>
      <c r="BL55" s="239">
        <v>11</v>
      </c>
      <c r="BM55" s="239">
        <v>21</v>
      </c>
      <c r="CT55" s="239">
        <v>463851.502836339</v>
      </c>
      <c r="CU55" s="239">
        <v>4967687.6725086803</v>
      </c>
      <c r="CV55" s="239">
        <v>44.86168782</v>
      </c>
      <c r="CW55" s="239">
        <v>-93.457548739999993</v>
      </c>
      <c r="CX55" s="239" t="s">
        <v>379</v>
      </c>
      <c r="CY55" s="239" t="s">
        <v>4836</v>
      </c>
    </row>
    <row r="56" spans="1:103" x14ac:dyDescent="0.25">
      <c r="A56" s="239">
        <v>821166</v>
      </c>
      <c r="B56" s="239">
        <v>2</v>
      </c>
      <c r="C56" s="239">
        <v>212</v>
      </c>
      <c r="D56" s="239">
        <v>157.27199999999999</v>
      </c>
      <c r="E56" s="239">
        <v>27</v>
      </c>
      <c r="F56" s="239" t="s">
        <v>2515</v>
      </c>
      <c r="H56" s="239" t="s">
        <v>374</v>
      </c>
      <c r="I56" s="239">
        <v>25</v>
      </c>
      <c r="K56" s="239">
        <v>20021892</v>
      </c>
      <c r="L56" s="239">
        <v>202040135</v>
      </c>
      <c r="M56" s="239">
        <v>7</v>
      </c>
      <c r="N56" s="239">
        <v>22</v>
      </c>
      <c r="O56" s="239">
        <v>2020</v>
      </c>
      <c r="P56" s="239" t="s">
        <v>375</v>
      </c>
      <c r="Q56" s="239">
        <v>22</v>
      </c>
      <c r="R56" s="239" t="s">
        <v>393</v>
      </c>
      <c r="S56" s="239">
        <v>3</v>
      </c>
      <c r="T56" s="239">
        <v>0</v>
      </c>
      <c r="U56" s="239">
        <v>2</v>
      </c>
      <c r="V56" s="239">
        <v>12</v>
      </c>
      <c r="W56" s="239">
        <v>10</v>
      </c>
      <c r="X56" s="239">
        <v>2</v>
      </c>
      <c r="Y56" s="239">
        <v>4</v>
      </c>
      <c r="Z56" s="239">
        <v>2</v>
      </c>
      <c r="AB56" s="239">
        <v>1</v>
      </c>
      <c r="AC56" s="239">
        <v>98</v>
      </c>
      <c r="AD56" s="239" t="s">
        <v>377</v>
      </c>
      <c r="AF56" s="239" t="s">
        <v>378</v>
      </c>
      <c r="AG56" s="239">
        <v>7</v>
      </c>
      <c r="AH56" s="239">
        <v>2</v>
      </c>
      <c r="AI56" s="239">
        <v>2</v>
      </c>
      <c r="AJ56" s="239">
        <v>3</v>
      </c>
      <c r="AK56" s="239">
        <v>21</v>
      </c>
      <c r="AL56" s="239">
        <v>21</v>
      </c>
      <c r="AM56" s="239" t="s">
        <v>384</v>
      </c>
      <c r="AN56" s="239">
        <v>10</v>
      </c>
      <c r="AO56" s="239">
        <v>75</v>
      </c>
      <c r="AP56" s="239">
        <v>7</v>
      </c>
      <c r="AS56" s="239">
        <v>15</v>
      </c>
      <c r="AT56" s="239">
        <v>9</v>
      </c>
      <c r="AU56" s="239">
        <v>60</v>
      </c>
      <c r="AV56" s="239">
        <v>11</v>
      </c>
      <c r="AW56" s="239">
        <v>21</v>
      </c>
      <c r="AX56" s="239">
        <v>2</v>
      </c>
      <c r="AY56" s="239">
        <v>4</v>
      </c>
      <c r="AZ56" s="239">
        <v>3</v>
      </c>
      <c r="BA56" s="239">
        <v>28</v>
      </c>
      <c r="BB56" s="239">
        <v>30</v>
      </c>
      <c r="BC56" s="239" t="s">
        <v>384</v>
      </c>
      <c r="BD56" s="239">
        <v>5</v>
      </c>
      <c r="BE56" s="239">
        <v>99</v>
      </c>
      <c r="BI56" s="239">
        <v>15</v>
      </c>
      <c r="BJ56" s="239">
        <v>9</v>
      </c>
      <c r="BK56" s="239">
        <v>60</v>
      </c>
      <c r="BL56" s="239">
        <v>11</v>
      </c>
      <c r="BM56" s="239">
        <v>21</v>
      </c>
      <c r="CT56" s="239">
        <v>463852.46968470101</v>
      </c>
      <c r="CU56" s="239">
        <v>4967691.5567844203</v>
      </c>
      <c r="CV56" s="239">
        <v>44.861722829999998</v>
      </c>
      <c r="CW56" s="239">
        <v>-93.457536779999998</v>
      </c>
      <c r="CX56" s="239" t="s">
        <v>379</v>
      </c>
      <c r="CY56" s="239" t="s">
        <v>4837</v>
      </c>
    </row>
    <row r="57" spans="1:103" x14ac:dyDescent="0.25">
      <c r="A57" s="239">
        <v>619960</v>
      </c>
      <c r="B57" s="239">
        <v>2</v>
      </c>
      <c r="C57" s="239">
        <v>212</v>
      </c>
      <c r="D57" s="239">
        <v>157.27699999999999</v>
      </c>
      <c r="E57" s="239">
        <v>27</v>
      </c>
      <c r="F57" s="239" t="s">
        <v>2515</v>
      </c>
      <c r="H57" s="239" t="s">
        <v>374</v>
      </c>
      <c r="I57" s="239">
        <v>25</v>
      </c>
      <c r="K57" s="239">
        <v>18508380</v>
      </c>
      <c r="M57" s="239">
        <v>7</v>
      </c>
      <c r="N57" s="239">
        <v>10</v>
      </c>
      <c r="O57" s="239">
        <v>2018</v>
      </c>
      <c r="P57" s="239" t="s">
        <v>391</v>
      </c>
      <c r="Q57" s="239">
        <v>17</v>
      </c>
      <c r="R57" s="239" t="s">
        <v>376</v>
      </c>
      <c r="S57" s="239">
        <v>5</v>
      </c>
      <c r="T57" s="239">
        <v>0</v>
      </c>
      <c r="U57" s="239">
        <v>2</v>
      </c>
      <c r="V57" s="239">
        <v>12</v>
      </c>
      <c r="W57" s="239">
        <v>10</v>
      </c>
      <c r="X57" s="239">
        <v>2</v>
      </c>
      <c r="Y57" s="239">
        <v>1</v>
      </c>
      <c r="Z57" s="239">
        <v>1</v>
      </c>
      <c r="AB57" s="239">
        <v>1</v>
      </c>
      <c r="AC57" s="239">
        <v>98</v>
      </c>
      <c r="AD57" s="239" t="s">
        <v>377</v>
      </c>
      <c r="AF57" s="239" t="s">
        <v>378</v>
      </c>
      <c r="AG57" s="239">
        <v>7</v>
      </c>
      <c r="AH57" s="239">
        <v>2</v>
      </c>
      <c r="AI57" s="239">
        <v>4</v>
      </c>
      <c r="AJ57" s="239">
        <v>4</v>
      </c>
      <c r="AK57" s="239">
        <v>34</v>
      </c>
      <c r="AL57" s="239">
        <v>72</v>
      </c>
      <c r="AM57" s="239" t="s">
        <v>384</v>
      </c>
      <c r="AN57" s="239">
        <v>5</v>
      </c>
      <c r="AO57" s="239">
        <v>1</v>
      </c>
      <c r="AS57" s="239">
        <v>15</v>
      </c>
      <c r="AT57" s="239">
        <v>9</v>
      </c>
      <c r="AU57" s="239">
        <v>65</v>
      </c>
      <c r="AV57" s="239">
        <v>11</v>
      </c>
      <c r="AW57" s="239">
        <v>21</v>
      </c>
      <c r="AX57" s="239">
        <v>2</v>
      </c>
      <c r="AY57" s="239">
        <v>2</v>
      </c>
      <c r="AZ57" s="239">
        <v>4</v>
      </c>
      <c r="BA57" s="239">
        <v>21</v>
      </c>
      <c r="BB57" s="239">
        <v>52</v>
      </c>
      <c r="BC57" s="239" t="s">
        <v>384</v>
      </c>
      <c r="BD57" s="239">
        <v>5</v>
      </c>
      <c r="BE57" s="239">
        <v>4</v>
      </c>
      <c r="BI57" s="239">
        <v>15</v>
      </c>
      <c r="BJ57" s="239">
        <v>9</v>
      </c>
      <c r="BK57" s="239">
        <v>65</v>
      </c>
      <c r="BL57" s="239">
        <v>11</v>
      </c>
      <c r="BM57" s="239">
        <v>21</v>
      </c>
      <c r="CT57" s="239">
        <v>463859.96951993898</v>
      </c>
      <c r="CU57" s="239">
        <v>4967687.6725086803</v>
      </c>
      <c r="CV57" s="239">
        <v>44.86168825</v>
      </c>
      <c r="CW57" s="239">
        <v>-93.457441579999994</v>
      </c>
      <c r="CX57" s="239" t="s">
        <v>438</v>
      </c>
      <c r="CY57" s="239" t="s">
        <v>4838</v>
      </c>
    </row>
    <row r="58" spans="1:103" x14ac:dyDescent="0.25">
      <c r="A58" s="239">
        <v>602192</v>
      </c>
      <c r="B58" s="239">
        <v>2</v>
      </c>
      <c r="C58" s="239">
        <v>212</v>
      </c>
      <c r="D58" s="239">
        <v>157.28200000000001</v>
      </c>
      <c r="E58" s="239">
        <v>27</v>
      </c>
      <c r="F58" s="239" t="s">
        <v>2515</v>
      </c>
      <c r="H58" s="239" t="s">
        <v>374</v>
      </c>
      <c r="I58" s="239">
        <v>25</v>
      </c>
      <c r="K58" s="239">
        <v>18505581</v>
      </c>
      <c r="M58" s="239">
        <v>4</v>
      </c>
      <c r="N58" s="239">
        <v>25</v>
      </c>
      <c r="O58" s="239">
        <v>2018</v>
      </c>
      <c r="P58" s="239" t="s">
        <v>375</v>
      </c>
      <c r="Q58" s="239">
        <v>18</v>
      </c>
      <c r="R58" s="239" t="s">
        <v>393</v>
      </c>
      <c r="S58" s="239">
        <v>4</v>
      </c>
      <c r="T58" s="239">
        <v>0</v>
      </c>
      <c r="U58" s="239">
        <v>2</v>
      </c>
      <c r="V58" s="239">
        <v>10</v>
      </c>
      <c r="W58" s="239">
        <v>10</v>
      </c>
      <c r="X58" s="239">
        <v>2</v>
      </c>
      <c r="Y58" s="239">
        <v>1</v>
      </c>
      <c r="Z58" s="239">
        <v>1</v>
      </c>
      <c r="AB58" s="239">
        <v>1</v>
      </c>
      <c r="AC58" s="239">
        <v>98</v>
      </c>
      <c r="AD58" s="239" t="s">
        <v>377</v>
      </c>
      <c r="AF58" s="239" t="s">
        <v>378</v>
      </c>
      <c r="AG58" s="239">
        <v>5</v>
      </c>
      <c r="AH58" s="239">
        <v>2</v>
      </c>
      <c r="AI58" s="239">
        <v>2</v>
      </c>
      <c r="AJ58" s="239">
        <v>3</v>
      </c>
      <c r="AK58" s="239">
        <v>28</v>
      </c>
      <c r="AL58" s="239">
        <v>30</v>
      </c>
      <c r="AM58" s="239" t="s">
        <v>384</v>
      </c>
      <c r="AN58" s="239">
        <v>5</v>
      </c>
      <c r="AO58" s="239">
        <v>70</v>
      </c>
      <c r="AS58" s="239">
        <v>15</v>
      </c>
      <c r="AT58" s="239">
        <v>98</v>
      </c>
      <c r="AU58" s="239">
        <v>60</v>
      </c>
      <c r="AV58" s="239">
        <v>11</v>
      </c>
      <c r="AW58" s="239">
        <v>21</v>
      </c>
      <c r="AX58" s="239">
        <v>2</v>
      </c>
      <c r="AY58" s="239">
        <v>49</v>
      </c>
      <c r="AZ58" s="239">
        <v>3</v>
      </c>
      <c r="BA58" s="239">
        <v>21</v>
      </c>
      <c r="BB58" s="239">
        <v>50</v>
      </c>
      <c r="BC58" s="239" t="s">
        <v>374</v>
      </c>
      <c r="BD58" s="239">
        <v>5</v>
      </c>
      <c r="BE58" s="239">
        <v>1</v>
      </c>
      <c r="BI58" s="239">
        <v>15</v>
      </c>
      <c r="BJ58" s="239">
        <v>98</v>
      </c>
      <c r="BK58" s="239">
        <v>60</v>
      </c>
      <c r="BL58" s="239">
        <v>11</v>
      </c>
      <c r="BM58" s="239">
        <v>21</v>
      </c>
      <c r="CT58" s="239">
        <v>463868.43620353902</v>
      </c>
      <c r="CU58" s="239">
        <v>4967691.9058504803</v>
      </c>
      <c r="CV58" s="239">
        <v>44.861726779999998</v>
      </c>
      <c r="CW58" s="239">
        <v>-93.457334709999998</v>
      </c>
      <c r="CX58" s="239" t="s">
        <v>379</v>
      </c>
      <c r="CY58" s="239" t="s">
        <v>4839</v>
      </c>
    </row>
    <row r="59" spans="1:103" x14ac:dyDescent="0.25">
      <c r="A59" s="239">
        <v>364009</v>
      </c>
      <c r="B59" s="239">
        <v>2</v>
      </c>
      <c r="C59" s="239">
        <v>212</v>
      </c>
      <c r="D59" s="239">
        <v>157.28200000000001</v>
      </c>
      <c r="E59" s="239">
        <v>27</v>
      </c>
      <c r="F59" s="239" t="s">
        <v>2515</v>
      </c>
      <c r="H59" s="239" t="s">
        <v>374</v>
      </c>
      <c r="I59" s="239">
        <v>25</v>
      </c>
      <c r="K59" s="239">
        <v>16507587</v>
      </c>
      <c r="M59" s="239">
        <v>7</v>
      </c>
      <c r="N59" s="239">
        <v>14</v>
      </c>
      <c r="O59" s="239">
        <v>2016</v>
      </c>
      <c r="P59" s="239" t="s">
        <v>416</v>
      </c>
      <c r="Q59" s="239">
        <v>13</v>
      </c>
      <c r="R59" s="239" t="s">
        <v>393</v>
      </c>
      <c r="S59" s="239">
        <v>5</v>
      </c>
      <c r="T59" s="239">
        <v>0</v>
      </c>
      <c r="U59" s="239">
        <v>2</v>
      </c>
      <c r="V59" s="239">
        <v>10</v>
      </c>
      <c r="W59" s="239">
        <v>10</v>
      </c>
      <c r="X59" s="239">
        <v>2</v>
      </c>
      <c r="Y59" s="239">
        <v>1</v>
      </c>
      <c r="Z59" s="239">
        <v>1</v>
      </c>
      <c r="AB59" s="239">
        <v>1</v>
      </c>
      <c r="AC59" s="239">
        <v>98</v>
      </c>
      <c r="AD59" s="239" t="s">
        <v>377</v>
      </c>
      <c r="AF59" s="239" t="s">
        <v>378</v>
      </c>
      <c r="AG59" s="239">
        <v>5</v>
      </c>
      <c r="AH59" s="239">
        <v>1</v>
      </c>
      <c r="AI59" s="239">
        <v>49</v>
      </c>
      <c r="AJ59" s="239">
        <v>3</v>
      </c>
      <c r="AK59" s="239">
        <v>99</v>
      </c>
      <c r="AS59" s="239">
        <v>15</v>
      </c>
      <c r="AT59" s="239">
        <v>9</v>
      </c>
      <c r="AU59" s="239">
        <v>60</v>
      </c>
      <c r="AV59" s="239">
        <v>11</v>
      </c>
      <c r="AW59" s="239">
        <v>21</v>
      </c>
      <c r="AX59" s="239">
        <v>2</v>
      </c>
      <c r="AY59" s="239">
        <v>2</v>
      </c>
      <c r="AZ59" s="239">
        <v>3</v>
      </c>
      <c r="BA59" s="239">
        <v>21</v>
      </c>
      <c r="BB59" s="239">
        <v>22</v>
      </c>
      <c r="BC59" s="239" t="s">
        <v>374</v>
      </c>
      <c r="BD59" s="239">
        <v>5</v>
      </c>
      <c r="BE59" s="239">
        <v>99</v>
      </c>
      <c r="BI59" s="239">
        <v>15</v>
      </c>
      <c r="BJ59" s="239">
        <v>9</v>
      </c>
      <c r="BK59" s="239">
        <v>60</v>
      </c>
      <c r="BL59" s="239">
        <v>11</v>
      </c>
      <c r="BM59" s="239">
        <v>21</v>
      </c>
      <c r="CT59" s="239">
        <v>463868.43620353902</v>
      </c>
      <c r="CU59" s="239">
        <v>4967696.1391922804</v>
      </c>
      <c r="CV59" s="239">
        <v>44.861764890000003</v>
      </c>
      <c r="CW59" s="239">
        <v>-93.457335020000002</v>
      </c>
      <c r="CX59" s="239" t="s">
        <v>379</v>
      </c>
      <c r="CY59" s="239" t="s">
        <v>4840</v>
      </c>
    </row>
    <row r="60" spans="1:103" x14ac:dyDescent="0.25">
      <c r="A60" s="239">
        <v>10763764</v>
      </c>
      <c r="B60" s="239">
        <v>2</v>
      </c>
      <c r="C60" s="239">
        <v>212</v>
      </c>
      <c r="D60" s="239">
        <v>157.292</v>
      </c>
      <c r="E60" s="239">
        <v>27</v>
      </c>
      <c r="F60" s="239" t="s">
        <v>2515</v>
      </c>
      <c r="H60" s="239" t="s">
        <v>374</v>
      </c>
      <c r="I60" s="239">
        <v>25</v>
      </c>
      <c r="K60" s="239">
        <v>11504020</v>
      </c>
      <c r="L60" s="239">
        <v>113550254</v>
      </c>
      <c r="M60" s="239">
        <v>4</v>
      </c>
      <c r="N60" s="239">
        <v>3</v>
      </c>
      <c r="O60" s="239">
        <v>2011</v>
      </c>
      <c r="P60" s="239" t="s">
        <v>389</v>
      </c>
      <c r="Q60" s="239">
        <v>10</v>
      </c>
      <c r="S60" s="239">
        <v>3</v>
      </c>
      <c r="T60" s="239">
        <v>0</v>
      </c>
      <c r="U60" s="239">
        <v>2</v>
      </c>
      <c r="V60" s="239">
        <v>10</v>
      </c>
      <c r="W60" s="239">
        <v>10</v>
      </c>
      <c r="X60" s="239">
        <v>2</v>
      </c>
      <c r="Y60" s="239">
        <v>1</v>
      </c>
      <c r="Z60" s="239">
        <v>2</v>
      </c>
      <c r="AB60" s="239">
        <v>1</v>
      </c>
      <c r="AC60" s="239">
        <v>98</v>
      </c>
      <c r="AD60" s="239" t="s">
        <v>4841</v>
      </c>
      <c r="AE60" s="239" t="s">
        <v>4808</v>
      </c>
      <c r="AF60" s="239" t="s">
        <v>378</v>
      </c>
      <c r="AG60" s="239">
        <v>5</v>
      </c>
      <c r="AH60" s="239">
        <v>2</v>
      </c>
      <c r="AI60" s="239">
        <v>2</v>
      </c>
      <c r="AJ60" s="239">
        <v>4</v>
      </c>
      <c r="AK60" s="239">
        <v>21</v>
      </c>
      <c r="AL60" s="239">
        <v>73</v>
      </c>
      <c r="AM60" s="239" t="s">
        <v>374</v>
      </c>
      <c r="AN60" s="239">
        <v>5</v>
      </c>
      <c r="AO60" s="239">
        <v>7</v>
      </c>
      <c r="AP60" s="239">
        <v>15</v>
      </c>
      <c r="AS60" s="239">
        <v>1</v>
      </c>
      <c r="AT60" s="239">
        <v>98</v>
      </c>
      <c r="AU60" s="239">
        <v>55</v>
      </c>
      <c r="AV60" s="239">
        <v>11</v>
      </c>
      <c r="AW60" s="239">
        <v>21</v>
      </c>
      <c r="AX60" s="239">
        <v>2</v>
      </c>
      <c r="AY60" s="239">
        <v>4</v>
      </c>
      <c r="AZ60" s="239">
        <v>4</v>
      </c>
      <c r="BA60" s="239">
        <v>21</v>
      </c>
      <c r="BB60" s="239">
        <v>52</v>
      </c>
      <c r="BC60" s="239" t="s">
        <v>374</v>
      </c>
      <c r="BD60" s="239">
        <v>5</v>
      </c>
      <c r="BE60" s="239">
        <v>1</v>
      </c>
      <c r="BI60" s="239">
        <v>1</v>
      </c>
      <c r="BJ60" s="239">
        <v>98</v>
      </c>
      <c r="BK60" s="239">
        <v>55</v>
      </c>
      <c r="BL60" s="239">
        <v>11</v>
      </c>
      <c r="BM60" s="239">
        <v>21</v>
      </c>
      <c r="CT60" s="239">
        <v>463884</v>
      </c>
      <c r="CU60" s="239">
        <v>4967685</v>
      </c>
      <c r="CV60" s="239">
        <v>44.861667099999998</v>
      </c>
      <c r="CW60" s="239">
        <v>-93.457132999999999</v>
      </c>
      <c r="CX60" s="239" t="s">
        <v>379</v>
      </c>
      <c r="CY60" s="239" t="s">
        <v>4842</v>
      </c>
    </row>
    <row r="61" spans="1:103" x14ac:dyDescent="0.25">
      <c r="A61" s="239">
        <v>10721307</v>
      </c>
      <c r="B61" s="239">
        <v>2</v>
      </c>
      <c r="C61" s="239">
        <v>212</v>
      </c>
      <c r="D61" s="239">
        <v>157.292</v>
      </c>
      <c r="E61" s="239">
        <v>27</v>
      </c>
      <c r="F61" s="239" t="s">
        <v>2515</v>
      </c>
      <c r="H61" s="239" t="s">
        <v>374</v>
      </c>
      <c r="I61" s="239">
        <v>25</v>
      </c>
      <c r="K61" s="239">
        <v>11021952</v>
      </c>
      <c r="L61" s="239">
        <v>111390007</v>
      </c>
      <c r="M61" s="239">
        <v>5</v>
      </c>
      <c r="N61" s="239">
        <v>18</v>
      </c>
      <c r="O61" s="239">
        <v>2011</v>
      </c>
      <c r="P61" s="239" t="s">
        <v>375</v>
      </c>
      <c r="Q61" s="239">
        <v>21</v>
      </c>
      <c r="R61" s="239" t="s">
        <v>376</v>
      </c>
      <c r="S61" s="239">
        <v>5</v>
      </c>
      <c r="T61" s="239">
        <v>0</v>
      </c>
      <c r="U61" s="239">
        <v>2</v>
      </c>
      <c r="V61" s="239">
        <v>10</v>
      </c>
      <c r="W61" s="239">
        <v>10</v>
      </c>
      <c r="X61" s="239">
        <v>2</v>
      </c>
      <c r="Y61" s="239">
        <v>4</v>
      </c>
      <c r="Z61" s="239">
        <v>1</v>
      </c>
      <c r="AB61" s="239">
        <v>1</v>
      </c>
      <c r="AC61" s="239">
        <v>98</v>
      </c>
      <c r="AD61" s="239" t="s">
        <v>400</v>
      </c>
      <c r="AE61" s="239" t="s">
        <v>4843</v>
      </c>
      <c r="AF61" s="239" t="s">
        <v>378</v>
      </c>
      <c r="AG61" s="239">
        <v>5</v>
      </c>
      <c r="AH61" s="239">
        <v>2</v>
      </c>
      <c r="AI61" s="239">
        <v>4</v>
      </c>
      <c r="AJ61" s="239">
        <v>4</v>
      </c>
      <c r="AK61" s="239">
        <v>21</v>
      </c>
      <c r="AL61" s="239">
        <v>19</v>
      </c>
      <c r="AM61" s="239" t="s">
        <v>384</v>
      </c>
      <c r="AN61" s="239">
        <v>5</v>
      </c>
      <c r="AO61" s="239">
        <v>1</v>
      </c>
      <c r="AP61" s="239">
        <v>1</v>
      </c>
      <c r="AS61" s="239">
        <v>3</v>
      </c>
      <c r="AT61" s="239">
        <v>98</v>
      </c>
      <c r="AU61" s="239">
        <v>55</v>
      </c>
      <c r="AV61" s="239">
        <v>10</v>
      </c>
      <c r="AW61" s="239">
        <v>21</v>
      </c>
      <c r="AX61" s="239">
        <v>2</v>
      </c>
      <c r="AY61" s="239">
        <v>4</v>
      </c>
      <c r="AZ61" s="239">
        <v>4</v>
      </c>
      <c r="BA61" s="239">
        <v>29</v>
      </c>
      <c r="BB61" s="239">
        <v>36</v>
      </c>
      <c r="BC61" s="239" t="s">
        <v>384</v>
      </c>
      <c r="BD61" s="239">
        <v>1</v>
      </c>
      <c r="BE61" s="239">
        <v>18</v>
      </c>
      <c r="BF61" s="239">
        <v>7</v>
      </c>
      <c r="BI61" s="239">
        <v>3</v>
      </c>
      <c r="BJ61" s="239">
        <v>98</v>
      </c>
      <c r="BK61" s="239">
        <v>55</v>
      </c>
      <c r="BL61" s="239">
        <v>10</v>
      </c>
      <c r="BM61" s="239">
        <v>21</v>
      </c>
      <c r="CT61" s="239">
        <v>463884</v>
      </c>
      <c r="CU61" s="239">
        <v>4967685</v>
      </c>
      <c r="CV61" s="239">
        <v>44.861667099999998</v>
      </c>
      <c r="CW61" s="239">
        <v>-93.457132999999999</v>
      </c>
      <c r="CX61" s="239" t="s">
        <v>379</v>
      </c>
      <c r="CY61" s="239" t="s">
        <v>4844</v>
      </c>
    </row>
    <row r="62" spans="1:103" x14ac:dyDescent="0.25">
      <c r="A62" s="239">
        <v>10763112</v>
      </c>
      <c r="B62" s="239">
        <v>2</v>
      </c>
      <c r="C62" s="239">
        <v>212</v>
      </c>
      <c r="D62" s="239">
        <v>157.292</v>
      </c>
      <c r="E62" s="239">
        <v>27</v>
      </c>
      <c r="F62" s="239" t="s">
        <v>2515</v>
      </c>
      <c r="H62" s="239" t="s">
        <v>374</v>
      </c>
      <c r="I62" s="239">
        <v>25</v>
      </c>
      <c r="K62" s="239">
        <v>11507071</v>
      </c>
      <c r="L62" s="239">
        <v>113500286</v>
      </c>
      <c r="M62" s="239">
        <v>7</v>
      </c>
      <c r="N62" s="239">
        <v>13</v>
      </c>
      <c r="O62" s="239">
        <v>2011</v>
      </c>
      <c r="P62" s="239" t="s">
        <v>375</v>
      </c>
      <c r="Q62" s="239">
        <v>17</v>
      </c>
      <c r="S62" s="239">
        <v>4</v>
      </c>
      <c r="T62" s="239">
        <v>0</v>
      </c>
      <c r="U62" s="239">
        <v>3</v>
      </c>
      <c r="V62" s="239">
        <v>1</v>
      </c>
      <c r="W62" s="239">
        <v>10</v>
      </c>
      <c r="X62" s="239">
        <v>2</v>
      </c>
      <c r="Y62" s="239">
        <v>1</v>
      </c>
      <c r="Z62" s="239">
        <v>1</v>
      </c>
      <c r="AB62" s="239">
        <v>1</v>
      </c>
      <c r="AC62" s="239">
        <v>98</v>
      </c>
      <c r="AD62" s="239" t="s">
        <v>1688</v>
      </c>
      <c r="AE62" s="239" t="s">
        <v>4845</v>
      </c>
      <c r="AF62" s="239" t="s">
        <v>378</v>
      </c>
      <c r="AG62" s="239">
        <v>7</v>
      </c>
      <c r="AH62" s="239">
        <v>2</v>
      </c>
      <c r="AI62" s="239">
        <v>31</v>
      </c>
      <c r="AJ62" s="239">
        <v>4</v>
      </c>
      <c r="AK62" s="239">
        <v>28</v>
      </c>
      <c r="AL62" s="239">
        <v>21</v>
      </c>
      <c r="AM62" s="239" t="s">
        <v>374</v>
      </c>
      <c r="AN62" s="239">
        <v>5</v>
      </c>
      <c r="AO62" s="239">
        <v>3</v>
      </c>
      <c r="AP62" s="239">
        <v>8</v>
      </c>
      <c r="AS62" s="239">
        <v>3</v>
      </c>
      <c r="AT62" s="239">
        <v>98</v>
      </c>
      <c r="AU62" s="239">
        <v>55</v>
      </c>
      <c r="AV62" s="239">
        <v>11</v>
      </c>
      <c r="AW62" s="239">
        <v>21</v>
      </c>
      <c r="AX62" s="239">
        <v>2</v>
      </c>
      <c r="AY62" s="239">
        <v>4</v>
      </c>
      <c r="AZ62" s="239">
        <v>4</v>
      </c>
      <c r="BA62" s="239">
        <v>21</v>
      </c>
      <c r="BB62" s="239">
        <v>51</v>
      </c>
      <c r="BC62" s="239" t="s">
        <v>384</v>
      </c>
      <c r="BD62" s="239">
        <v>5</v>
      </c>
      <c r="BE62" s="239">
        <v>1</v>
      </c>
      <c r="BI62" s="239">
        <v>3</v>
      </c>
      <c r="BJ62" s="239">
        <v>98</v>
      </c>
      <c r="BK62" s="239">
        <v>55</v>
      </c>
      <c r="BL62" s="239">
        <v>11</v>
      </c>
      <c r="BM62" s="239">
        <v>21</v>
      </c>
      <c r="BN62" s="239">
        <v>2</v>
      </c>
      <c r="BO62" s="239">
        <v>2</v>
      </c>
      <c r="BP62" s="239">
        <v>4</v>
      </c>
      <c r="BQ62" s="239">
        <v>21</v>
      </c>
      <c r="BR62" s="239">
        <v>48</v>
      </c>
      <c r="BS62" s="239" t="s">
        <v>374</v>
      </c>
      <c r="BT62" s="239">
        <v>5</v>
      </c>
      <c r="BU62" s="239">
        <v>1</v>
      </c>
      <c r="BY62" s="239">
        <v>3</v>
      </c>
      <c r="BZ62" s="239">
        <v>98</v>
      </c>
      <c r="CA62" s="239">
        <v>55</v>
      </c>
      <c r="CB62" s="239">
        <v>11</v>
      </c>
      <c r="CC62" s="239">
        <v>21</v>
      </c>
      <c r="CT62" s="239">
        <v>463884</v>
      </c>
      <c r="CU62" s="239">
        <v>4967685</v>
      </c>
      <c r="CV62" s="239">
        <v>44.861667099999998</v>
      </c>
      <c r="CW62" s="239">
        <v>-93.457132999999999</v>
      </c>
      <c r="CX62" s="239" t="s">
        <v>379</v>
      </c>
      <c r="CY62" s="239" t="s">
        <v>4846</v>
      </c>
    </row>
    <row r="63" spans="1:103" x14ac:dyDescent="0.25">
      <c r="A63" s="239">
        <v>10744286</v>
      </c>
      <c r="B63" s="239">
        <v>2</v>
      </c>
      <c r="C63" s="239">
        <v>212</v>
      </c>
      <c r="D63" s="239">
        <v>157.292</v>
      </c>
      <c r="E63" s="239">
        <v>27</v>
      </c>
      <c r="F63" s="239" t="s">
        <v>2515</v>
      </c>
      <c r="H63" s="239" t="s">
        <v>374</v>
      </c>
      <c r="I63" s="239">
        <v>25</v>
      </c>
      <c r="K63" s="239">
        <v>11508827</v>
      </c>
      <c r="L63" s="239">
        <v>112560036</v>
      </c>
      <c r="M63" s="239">
        <v>9</v>
      </c>
      <c r="N63" s="239">
        <v>5</v>
      </c>
      <c r="O63" s="239">
        <v>2011</v>
      </c>
      <c r="P63" s="239" t="s">
        <v>381</v>
      </c>
      <c r="Q63" s="239">
        <v>13</v>
      </c>
      <c r="R63" s="239" t="s">
        <v>207</v>
      </c>
      <c r="S63" s="239">
        <v>5</v>
      </c>
      <c r="T63" s="239">
        <v>0</v>
      </c>
      <c r="U63" s="239">
        <v>3</v>
      </c>
      <c r="V63" s="239">
        <v>5</v>
      </c>
      <c r="W63" s="239">
        <v>10</v>
      </c>
      <c r="X63" s="239">
        <v>3</v>
      </c>
      <c r="Y63" s="239">
        <v>1</v>
      </c>
      <c r="Z63" s="239">
        <v>1</v>
      </c>
      <c r="AB63" s="239">
        <v>1</v>
      </c>
      <c r="AC63" s="239">
        <v>98</v>
      </c>
      <c r="AD63" s="239" t="s">
        <v>4845</v>
      </c>
      <c r="AE63" s="239" t="s">
        <v>396</v>
      </c>
      <c r="AF63" s="239" t="s">
        <v>378</v>
      </c>
      <c r="AG63" s="239">
        <v>10</v>
      </c>
      <c r="AH63" s="239">
        <v>2</v>
      </c>
      <c r="AI63" s="239">
        <v>2</v>
      </c>
      <c r="AJ63" s="239">
        <v>7</v>
      </c>
      <c r="AK63" s="239">
        <v>24</v>
      </c>
      <c r="AL63" s="239">
        <v>54</v>
      </c>
      <c r="AM63" s="239" t="s">
        <v>374</v>
      </c>
      <c r="AN63" s="239">
        <v>5</v>
      </c>
      <c r="AO63" s="239">
        <v>1</v>
      </c>
      <c r="AS63" s="239">
        <v>4</v>
      </c>
      <c r="AT63" s="239">
        <v>20</v>
      </c>
      <c r="AU63" s="239">
        <v>40</v>
      </c>
      <c r="AV63" s="239">
        <v>11</v>
      </c>
      <c r="AW63" s="239">
        <v>20</v>
      </c>
      <c r="AX63" s="239">
        <v>2</v>
      </c>
      <c r="AY63" s="239">
        <v>2</v>
      </c>
      <c r="AZ63" s="239">
        <v>2</v>
      </c>
      <c r="BA63" s="239">
        <v>21</v>
      </c>
      <c r="BB63" s="239">
        <v>23</v>
      </c>
      <c r="BC63" s="239" t="s">
        <v>374</v>
      </c>
      <c r="BD63" s="239">
        <v>5</v>
      </c>
      <c r="BE63" s="239">
        <v>4</v>
      </c>
      <c r="BI63" s="239">
        <v>4</v>
      </c>
      <c r="BJ63" s="239">
        <v>20</v>
      </c>
      <c r="BK63" s="239">
        <v>40</v>
      </c>
      <c r="BL63" s="239">
        <v>11</v>
      </c>
      <c r="BM63" s="239">
        <v>20</v>
      </c>
      <c r="BN63" s="239">
        <v>2</v>
      </c>
      <c r="BO63" s="239">
        <v>4</v>
      </c>
      <c r="BP63" s="239">
        <v>7</v>
      </c>
      <c r="BQ63" s="239">
        <v>24</v>
      </c>
      <c r="BR63" s="239">
        <v>50</v>
      </c>
      <c r="BS63" s="239" t="s">
        <v>384</v>
      </c>
      <c r="BT63" s="239">
        <v>5</v>
      </c>
      <c r="BU63" s="239">
        <v>1</v>
      </c>
      <c r="BY63" s="239">
        <v>4</v>
      </c>
      <c r="BZ63" s="239">
        <v>20</v>
      </c>
      <c r="CA63" s="239">
        <v>40</v>
      </c>
      <c r="CB63" s="239">
        <v>11</v>
      </c>
      <c r="CC63" s="239">
        <v>20</v>
      </c>
      <c r="CT63" s="239">
        <v>463884</v>
      </c>
      <c r="CU63" s="239">
        <v>4967685</v>
      </c>
      <c r="CV63" s="239">
        <v>44.861667099999998</v>
      </c>
      <c r="CW63" s="239">
        <v>-93.457132999999999</v>
      </c>
      <c r="CX63" s="239" t="s">
        <v>379</v>
      </c>
      <c r="CY63" s="239" t="s">
        <v>4847</v>
      </c>
    </row>
    <row r="64" spans="1:103" x14ac:dyDescent="0.25">
      <c r="A64" s="239">
        <v>10748238</v>
      </c>
      <c r="B64" s="239">
        <v>2</v>
      </c>
      <c r="C64" s="239">
        <v>212</v>
      </c>
      <c r="D64" s="239">
        <v>157.292</v>
      </c>
      <c r="E64" s="239">
        <v>27</v>
      </c>
      <c r="F64" s="239" t="s">
        <v>2515</v>
      </c>
      <c r="H64" s="239" t="s">
        <v>374</v>
      </c>
      <c r="I64" s="239">
        <v>25</v>
      </c>
      <c r="K64" s="239">
        <v>11509135</v>
      </c>
      <c r="L64" s="239">
        <v>112780007</v>
      </c>
      <c r="M64" s="239">
        <v>9</v>
      </c>
      <c r="N64" s="239">
        <v>15</v>
      </c>
      <c r="O64" s="239">
        <v>2011</v>
      </c>
      <c r="P64" s="239" t="s">
        <v>416</v>
      </c>
      <c r="Q64" s="239">
        <v>8</v>
      </c>
      <c r="R64" s="239" t="s">
        <v>393</v>
      </c>
      <c r="S64" s="239">
        <v>5</v>
      </c>
      <c r="T64" s="239">
        <v>0</v>
      </c>
      <c r="U64" s="239">
        <v>3</v>
      </c>
      <c r="V64" s="239">
        <v>1</v>
      </c>
      <c r="W64" s="239">
        <v>10</v>
      </c>
      <c r="X64" s="239">
        <v>2</v>
      </c>
      <c r="Y64" s="239">
        <v>1</v>
      </c>
      <c r="Z64" s="239">
        <v>1</v>
      </c>
      <c r="AB64" s="239">
        <v>1</v>
      </c>
      <c r="AC64" s="239">
        <v>98</v>
      </c>
      <c r="AD64" s="239" t="s">
        <v>404</v>
      </c>
      <c r="AE64" s="239" t="s">
        <v>4845</v>
      </c>
      <c r="AF64" s="239" t="s">
        <v>378</v>
      </c>
      <c r="AG64" s="239">
        <v>7</v>
      </c>
      <c r="AH64" s="239">
        <v>2</v>
      </c>
      <c r="AI64" s="239">
        <v>4</v>
      </c>
      <c r="AJ64" s="239">
        <v>3</v>
      </c>
      <c r="AK64" s="239">
        <v>26</v>
      </c>
      <c r="AL64" s="239">
        <v>38</v>
      </c>
      <c r="AM64" s="239" t="s">
        <v>384</v>
      </c>
      <c r="AN64" s="239">
        <v>5</v>
      </c>
      <c r="AO64" s="239">
        <v>1</v>
      </c>
      <c r="AS64" s="239">
        <v>1</v>
      </c>
      <c r="AT64" s="239">
        <v>98</v>
      </c>
      <c r="AU64" s="239">
        <v>55</v>
      </c>
      <c r="AV64" s="239">
        <v>10</v>
      </c>
      <c r="AW64" s="239">
        <v>20</v>
      </c>
      <c r="AX64" s="239">
        <v>2</v>
      </c>
      <c r="AY64" s="239">
        <v>1</v>
      </c>
      <c r="AZ64" s="239">
        <v>3</v>
      </c>
      <c r="BA64" s="239">
        <v>26</v>
      </c>
      <c r="BB64" s="239">
        <v>52</v>
      </c>
      <c r="BC64" s="239" t="s">
        <v>384</v>
      </c>
      <c r="BD64" s="239">
        <v>5</v>
      </c>
      <c r="BE64" s="239">
        <v>1</v>
      </c>
      <c r="BI64" s="239">
        <v>1</v>
      </c>
      <c r="BJ64" s="239">
        <v>98</v>
      </c>
      <c r="BK64" s="239">
        <v>55</v>
      </c>
      <c r="BL64" s="239">
        <v>10</v>
      </c>
      <c r="BM64" s="239">
        <v>20</v>
      </c>
      <c r="BN64" s="239">
        <v>2</v>
      </c>
      <c r="BO64" s="239">
        <v>4</v>
      </c>
      <c r="BP64" s="239">
        <v>3</v>
      </c>
      <c r="BQ64" s="239">
        <v>26</v>
      </c>
      <c r="BR64" s="239">
        <v>34</v>
      </c>
      <c r="BS64" s="239" t="s">
        <v>384</v>
      </c>
      <c r="BT64" s="239">
        <v>5</v>
      </c>
      <c r="BU64" s="239">
        <v>5</v>
      </c>
      <c r="BY64" s="239">
        <v>1</v>
      </c>
      <c r="BZ64" s="239">
        <v>98</v>
      </c>
      <c r="CA64" s="239">
        <v>55</v>
      </c>
      <c r="CB64" s="239">
        <v>10</v>
      </c>
      <c r="CC64" s="239">
        <v>20</v>
      </c>
      <c r="CT64" s="239">
        <v>463884</v>
      </c>
      <c r="CU64" s="239">
        <v>4967685</v>
      </c>
      <c r="CV64" s="239">
        <v>44.861667099999998</v>
      </c>
      <c r="CW64" s="239">
        <v>-93.457132999999999</v>
      </c>
      <c r="CX64" s="239" t="s">
        <v>379</v>
      </c>
      <c r="CY64" s="239" t="s">
        <v>4848</v>
      </c>
    </row>
    <row r="65" spans="1:103" x14ac:dyDescent="0.25">
      <c r="A65" s="239">
        <v>10793288</v>
      </c>
      <c r="B65" s="239">
        <v>2</v>
      </c>
      <c r="C65" s="239">
        <v>212</v>
      </c>
      <c r="D65" s="239">
        <v>157.292</v>
      </c>
      <c r="E65" s="239">
        <v>27</v>
      </c>
      <c r="F65" s="239" t="s">
        <v>2515</v>
      </c>
      <c r="H65" s="239" t="s">
        <v>374</v>
      </c>
      <c r="I65" s="239">
        <v>25</v>
      </c>
      <c r="K65" s="239">
        <v>12502472</v>
      </c>
      <c r="L65" s="239">
        <v>120740201</v>
      </c>
      <c r="M65" s="239">
        <v>3</v>
      </c>
      <c r="N65" s="239">
        <v>8</v>
      </c>
      <c r="O65" s="239">
        <v>2012</v>
      </c>
      <c r="P65" s="239" t="s">
        <v>416</v>
      </c>
      <c r="Q65" s="239">
        <v>8</v>
      </c>
      <c r="R65" s="239" t="s">
        <v>393</v>
      </c>
      <c r="S65" s="239">
        <v>4</v>
      </c>
      <c r="T65" s="239">
        <v>0</v>
      </c>
      <c r="U65" s="239">
        <v>6</v>
      </c>
      <c r="V65" s="239">
        <v>90</v>
      </c>
      <c r="W65" s="239">
        <v>10</v>
      </c>
      <c r="X65" s="239">
        <v>2</v>
      </c>
      <c r="Y65" s="239">
        <v>1</v>
      </c>
      <c r="Z65" s="239">
        <v>4</v>
      </c>
      <c r="AB65" s="239">
        <v>5</v>
      </c>
      <c r="AC65" s="239">
        <v>98</v>
      </c>
      <c r="AD65" s="239" t="s">
        <v>404</v>
      </c>
      <c r="AE65" s="239" t="s">
        <v>4845</v>
      </c>
      <c r="AF65" s="239" t="s">
        <v>378</v>
      </c>
      <c r="AG65" s="239">
        <v>90</v>
      </c>
      <c r="AH65" s="239">
        <v>2</v>
      </c>
      <c r="AI65" s="239">
        <v>4</v>
      </c>
      <c r="AJ65" s="239">
        <v>3</v>
      </c>
      <c r="AK65" s="239">
        <v>27</v>
      </c>
      <c r="AL65" s="239">
        <v>51</v>
      </c>
      <c r="AM65" s="239" t="s">
        <v>384</v>
      </c>
      <c r="AN65" s="239">
        <v>5</v>
      </c>
      <c r="AO65" s="239">
        <v>3</v>
      </c>
      <c r="AP65" s="239">
        <v>15</v>
      </c>
      <c r="AS65" s="239">
        <v>1</v>
      </c>
      <c r="AT65" s="239">
        <v>98</v>
      </c>
      <c r="AU65" s="239">
        <v>55</v>
      </c>
      <c r="AV65" s="239">
        <v>11</v>
      </c>
      <c r="AW65" s="239">
        <v>21</v>
      </c>
      <c r="AX65" s="239">
        <v>2</v>
      </c>
      <c r="AY65" s="239">
        <v>4</v>
      </c>
      <c r="AZ65" s="239">
        <v>4</v>
      </c>
      <c r="BA65" s="239">
        <v>21</v>
      </c>
      <c r="BB65" s="239">
        <v>35</v>
      </c>
      <c r="BC65" s="239" t="s">
        <v>374</v>
      </c>
      <c r="BD65" s="239">
        <v>5</v>
      </c>
      <c r="BE65" s="239">
        <v>1</v>
      </c>
      <c r="BI65" s="239">
        <v>1</v>
      </c>
      <c r="BJ65" s="239">
        <v>98</v>
      </c>
      <c r="BK65" s="239">
        <v>55</v>
      </c>
      <c r="BL65" s="239">
        <v>11</v>
      </c>
      <c r="BM65" s="239">
        <v>21</v>
      </c>
      <c r="BN65" s="239">
        <v>2</v>
      </c>
      <c r="BO65" s="239">
        <v>2</v>
      </c>
      <c r="BP65" s="239">
        <v>4</v>
      </c>
      <c r="BQ65" s="239">
        <v>21</v>
      </c>
      <c r="BR65" s="239">
        <v>35</v>
      </c>
      <c r="BS65" s="239" t="s">
        <v>384</v>
      </c>
      <c r="BT65" s="239">
        <v>5</v>
      </c>
      <c r="BU65" s="239">
        <v>1</v>
      </c>
      <c r="BY65" s="239">
        <v>1</v>
      </c>
      <c r="BZ65" s="239">
        <v>98</v>
      </c>
      <c r="CA65" s="239">
        <v>55</v>
      </c>
      <c r="CB65" s="239">
        <v>11</v>
      </c>
      <c r="CC65" s="239">
        <v>21</v>
      </c>
      <c r="CD65" s="239">
        <v>2</v>
      </c>
      <c r="CE65" s="239">
        <v>2</v>
      </c>
      <c r="CF65" s="239">
        <v>4</v>
      </c>
      <c r="CG65" s="239">
        <v>21</v>
      </c>
      <c r="CH65" s="239">
        <v>35</v>
      </c>
      <c r="CI65" s="239" t="s">
        <v>374</v>
      </c>
      <c r="CJ65" s="239">
        <v>5</v>
      </c>
      <c r="CK65" s="239">
        <v>1</v>
      </c>
      <c r="CO65" s="239">
        <v>1</v>
      </c>
      <c r="CP65" s="239">
        <v>98</v>
      </c>
      <c r="CQ65" s="239">
        <v>55</v>
      </c>
      <c r="CR65" s="239">
        <v>11</v>
      </c>
      <c r="CS65" s="239">
        <v>21</v>
      </c>
      <c r="CT65" s="239">
        <v>463884</v>
      </c>
      <c r="CU65" s="239">
        <v>4967685</v>
      </c>
      <c r="CV65" s="239">
        <v>44.861667099999998</v>
      </c>
      <c r="CW65" s="239">
        <v>-93.457132999999999</v>
      </c>
      <c r="CX65" s="239" t="s">
        <v>379</v>
      </c>
      <c r="CY65" s="239" t="s">
        <v>4849</v>
      </c>
    </row>
    <row r="66" spans="1:103" x14ac:dyDescent="0.25">
      <c r="A66" s="239">
        <v>10794280</v>
      </c>
      <c r="B66" s="239">
        <v>2</v>
      </c>
      <c r="C66" s="239">
        <v>212</v>
      </c>
      <c r="D66" s="239">
        <v>157.292</v>
      </c>
      <c r="E66" s="239">
        <v>27</v>
      </c>
      <c r="F66" s="239" t="s">
        <v>2515</v>
      </c>
      <c r="H66" s="239" t="s">
        <v>374</v>
      </c>
      <c r="I66" s="239">
        <v>25</v>
      </c>
      <c r="K66" s="239">
        <v>12015261</v>
      </c>
      <c r="L66" s="239">
        <v>120960012</v>
      </c>
      <c r="M66" s="239">
        <v>3</v>
      </c>
      <c r="N66" s="239">
        <v>30</v>
      </c>
      <c r="O66" s="239">
        <v>2012</v>
      </c>
      <c r="P66" s="239" t="s">
        <v>383</v>
      </c>
      <c r="Q66" s="239">
        <v>5</v>
      </c>
      <c r="R66" s="239" t="s">
        <v>393</v>
      </c>
      <c r="S66" s="239">
        <v>5</v>
      </c>
      <c r="T66" s="239">
        <v>0</v>
      </c>
      <c r="U66" s="239">
        <v>1</v>
      </c>
      <c r="V66" s="239">
        <v>8</v>
      </c>
      <c r="W66" s="239">
        <v>16</v>
      </c>
      <c r="X66" s="239">
        <v>2</v>
      </c>
      <c r="Y66" s="239">
        <v>4</v>
      </c>
      <c r="Z66" s="239">
        <v>1</v>
      </c>
      <c r="AA66" s="239">
        <v>1</v>
      </c>
      <c r="AB66" s="239">
        <v>1</v>
      </c>
      <c r="AC66" s="239">
        <v>98</v>
      </c>
      <c r="AD66" s="239">
        <v>212</v>
      </c>
      <c r="AE66" s="239" t="s">
        <v>4850</v>
      </c>
      <c r="AF66" s="239" t="s">
        <v>378</v>
      </c>
      <c r="AG66" s="239">
        <v>4</v>
      </c>
      <c r="AH66" s="239">
        <v>2</v>
      </c>
      <c r="AI66" s="239">
        <v>4</v>
      </c>
      <c r="AJ66" s="239">
        <v>3</v>
      </c>
      <c r="AK66" s="239">
        <v>21</v>
      </c>
      <c r="AL66" s="239">
        <v>48</v>
      </c>
      <c r="AM66" s="239" t="s">
        <v>374</v>
      </c>
      <c r="AN66" s="239">
        <v>5</v>
      </c>
      <c r="AS66" s="239">
        <v>1</v>
      </c>
      <c r="AT66" s="239">
        <v>98</v>
      </c>
      <c r="AU66" s="239">
        <v>55</v>
      </c>
      <c r="AV66" s="239">
        <v>11</v>
      </c>
      <c r="AW66" s="239">
        <v>21</v>
      </c>
      <c r="CT66" s="239">
        <v>463884</v>
      </c>
      <c r="CU66" s="239">
        <v>4967685</v>
      </c>
      <c r="CV66" s="239">
        <v>44.861667099999998</v>
      </c>
      <c r="CW66" s="239">
        <v>-93.457132999999999</v>
      </c>
      <c r="CX66" s="239" t="s">
        <v>379</v>
      </c>
      <c r="CY66" s="239" t="s">
        <v>4851</v>
      </c>
    </row>
    <row r="67" spans="1:103" x14ac:dyDescent="0.25">
      <c r="A67" s="239">
        <v>10798266</v>
      </c>
      <c r="B67" s="239">
        <v>2</v>
      </c>
      <c r="C67" s="239">
        <v>212</v>
      </c>
      <c r="D67" s="239">
        <v>157.292</v>
      </c>
      <c r="E67" s="239">
        <v>27</v>
      </c>
      <c r="F67" s="239" t="s">
        <v>2515</v>
      </c>
      <c r="H67" s="239" t="s">
        <v>374</v>
      </c>
      <c r="I67" s="239">
        <v>25</v>
      </c>
      <c r="K67" s="239">
        <v>12028387</v>
      </c>
      <c r="L67" s="239">
        <v>121680014</v>
      </c>
      <c r="M67" s="239">
        <v>6</v>
      </c>
      <c r="N67" s="239">
        <v>15</v>
      </c>
      <c r="O67" s="239">
        <v>2012</v>
      </c>
      <c r="P67" s="239" t="s">
        <v>383</v>
      </c>
      <c r="Q67" s="239">
        <v>3</v>
      </c>
      <c r="R67" s="239" t="s">
        <v>393</v>
      </c>
      <c r="S67" s="239">
        <v>4</v>
      </c>
      <c r="T67" s="239">
        <v>0</v>
      </c>
      <c r="U67" s="239">
        <v>1</v>
      </c>
      <c r="V67" s="239">
        <v>98</v>
      </c>
      <c r="W67" s="239">
        <v>16</v>
      </c>
      <c r="X67" s="239">
        <v>2</v>
      </c>
      <c r="Y67" s="239">
        <v>7</v>
      </c>
      <c r="Z67" s="239">
        <v>1</v>
      </c>
      <c r="AB67" s="239">
        <v>1</v>
      </c>
      <c r="AC67" s="239">
        <v>98</v>
      </c>
      <c r="AD67" s="239">
        <v>212</v>
      </c>
      <c r="AE67" s="239" t="s">
        <v>4832</v>
      </c>
      <c r="AF67" s="239" t="s">
        <v>378</v>
      </c>
      <c r="AG67" s="239">
        <v>4</v>
      </c>
      <c r="AH67" s="239">
        <v>2</v>
      </c>
      <c r="AI67" s="239">
        <v>2</v>
      </c>
      <c r="AJ67" s="239">
        <v>3</v>
      </c>
      <c r="AK67" s="239">
        <v>21</v>
      </c>
      <c r="AL67" s="239">
        <v>55</v>
      </c>
      <c r="AM67" s="239" t="s">
        <v>374</v>
      </c>
      <c r="AN67" s="239">
        <v>5</v>
      </c>
      <c r="AO67" s="239">
        <v>1</v>
      </c>
      <c r="AS67" s="239">
        <v>3</v>
      </c>
      <c r="AT67" s="239">
        <v>98</v>
      </c>
      <c r="AU67" s="239">
        <v>60</v>
      </c>
      <c r="AV67" s="239">
        <v>11</v>
      </c>
      <c r="AW67" s="239">
        <v>21</v>
      </c>
      <c r="CT67" s="239">
        <v>463884</v>
      </c>
      <c r="CU67" s="239">
        <v>4967685</v>
      </c>
      <c r="CV67" s="239">
        <v>44.861667099999998</v>
      </c>
      <c r="CW67" s="239">
        <v>-93.457132999999999</v>
      </c>
      <c r="CX67" s="239" t="s">
        <v>379</v>
      </c>
      <c r="CY67" s="239" t="s">
        <v>4852</v>
      </c>
    </row>
    <row r="68" spans="1:103" x14ac:dyDescent="0.25">
      <c r="A68" s="239">
        <v>10800388</v>
      </c>
      <c r="B68" s="239">
        <v>2</v>
      </c>
      <c r="C68" s="239">
        <v>212</v>
      </c>
      <c r="D68" s="239">
        <v>157.292</v>
      </c>
      <c r="E68" s="239">
        <v>27</v>
      </c>
      <c r="F68" s="239" t="s">
        <v>2515</v>
      </c>
      <c r="H68" s="239" t="s">
        <v>374</v>
      </c>
      <c r="I68" s="239">
        <v>25</v>
      </c>
      <c r="K68" s="239">
        <v>12034622</v>
      </c>
      <c r="L68" s="239">
        <v>122050034</v>
      </c>
      <c r="M68" s="239">
        <v>7</v>
      </c>
      <c r="N68" s="239">
        <v>23</v>
      </c>
      <c r="O68" s="239">
        <v>2012</v>
      </c>
      <c r="P68" s="239" t="s">
        <v>381</v>
      </c>
      <c r="Q68" s="239">
        <v>1</v>
      </c>
      <c r="R68" s="239" t="s">
        <v>376</v>
      </c>
      <c r="S68" s="239">
        <v>5</v>
      </c>
      <c r="T68" s="239">
        <v>0</v>
      </c>
      <c r="U68" s="239">
        <v>1</v>
      </c>
      <c r="V68" s="239">
        <v>4</v>
      </c>
      <c r="W68" s="239">
        <v>32</v>
      </c>
      <c r="X68" s="239">
        <v>2</v>
      </c>
      <c r="Y68" s="239">
        <v>4</v>
      </c>
      <c r="Z68" s="239">
        <v>1</v>
      </c>
      <c r="AB68" s="239">
        <v>1</v>
      </c>
      <c r="AC68" s="239">
        <v>98</v>
      </c>
      <c r="AD68" s="239" t="s">
        <v>400</v>
      </c>
      <c r="AE68" s="239" t="s">
        <v>4853</v>
      </c>
      <c r="AF68" s="239" t="s">
        <v>378</v>
      </c>
      <c r="AG68" s="239">
        <v>3</v>
      </c>
      <c r="AH68" s="239">
        <v>2</v>
      </c>
      <c r="AI68" s="239">
        <v>2</v>
      </c>
      <c r="AJ68" s="239">
        <v>4</v>
      </c>
      <c r="AK68" s="239">
        <v>21</v>
      </c>
      <c r="AL68" s="239">
        <v>37</v>
      </c>
      <c r="AM68" s="239" t="s">
        <v>374</v>
      </c>
      <c r="AN68" s="239">
        <v>1</v>
      </c>
      <c r="AO68" s="239">
        <v>18</v>
      </c>
      <c r="AS68" s="239">
        <v>1</v>
      </c>
      <c r="AT68" s="239">
        <v>98</v>
      </c>
      <c r="AU68" s="239">
        <v>60</v>
      </c>
      <c r="AV68" s="239">
        <v>11</v>
      </c>
      <c r="AW68" s="239">
        <v>21</v>
      </c>
      <c r="CT68" s="239">
        <v>463884</v>
      </c>
      <c r="CU68" s="239">
        <v>4967685</v>
      </c>
      <c r="CV68" s="239">
        <v>44.861667099999998</v>
      </c>
      <c r="CW68" s="239">
        <v>-93.457132999999999</v>
      </c>
      <c r="CX68" s="239" t="s">
        <v>379</v>
      </c>
      <c r="CY68" s="239" t="s">
        <v>4854</v>
      </c>
    </row>
    <row r="69" spans="1:103" x14ac:dyDescent="0.25">
      <c r="A69" s="239">
        <v>10846434</v>
      </c>
      <c r="B69" s="239">
        <v>2</v>
      </c>
      <c r="C69" s="239">
        <v>212</v>
      </c>
      <c r="D69" s="239">
        <v>157.292</v>
      </c>
      <c r="E69" s="239">
        <v>27</v>
      </c>
      <c r="F69" s="239" t="s">
        <v>2515</v>
      </c>
      <c r="H69" s="239" t="s">
        <v>374</v>
      </c>
      <c r="I69" s="239">
        <v>25</v>
      </c>
      <c r="L69" s="239">
        <v>130110137</v>
      </c>
      <c r="M69" s="239">
        <v>12</v>
      </c>
      <c r="N69" s="239">
        <v>9</v>
      </c>
      <c r="O69" s="239">
        <v>2012</v>
      </c>
      <c r="P69" s="239" t="s">
        <v>389</v>
      </c>
      <c r="Q69" s="239">
        <v>0</v>
      </c>
      <c r="S69" s="239">
        <v>5</v>
      </c>
      <c r="T69" s="239">
        <v>0</v>
      </c>
      <c r="U69" s="239">
        <v>2</v>
      </c>
      <c r="V69" s="239">
        <v>5</v>
      </c>
      <c r="W69" s="239">
        <v>10</v>
      </c>
      <c r="Y69" s="239">
        <v>1</v>
      </c>
      <c r="Z69" s="239">
        <v>4</v>
      </c>
      <c r="AB69" s="239">
        <v>5</v>
      </c>
      <c r="AC69" s="239">
        <v>98</v>
      </c>
      <c r="AF69" s="239" t="s">
        <v>378</v>
      </c>
      <c r="AG69" s="239">
        <v>10</v>
      </c>
      <c r="AH69" s="239">
        <v>2</v>
      </c>
      <c r="AI69" s="239">
        <v>2</v>
      </c>
      <c r="AJ69" s="239">
        <v>4</v>
      </c>
      <c r="AK69" s="239">
        <v>21</v>
      </c>
      <c r="AL69" s="239">
        <v>52</v>
      </c>
      <c r="AM69" s="239" t="s">
        <v>384</v>
      </c>
      <c r="AT69" s="239">
        <v>98</v>
      </c>
      <c r="AU69" s="239">
        <v>60</v>
      </c>
      <c r="AX69" s="239">
        <v>2</v>
      </c>
      <c r="AY69" s="239">
        <v>4</v>
      </c>
      <c r="AZ69" s="239">
        <v>4</v>
      </c>
      <c r="BA69" s="239">
        <v>21</v>
      </c>
      <c r="BB69" s="239">
        <v>40</v>
      </c>
      <c r="BC69" s="239" t="s">
        <v>384</v>
      </c>
      <c r="BJ69" s="239">
        <v>98</v>
      </c>
      <c r="BK69" s="239">
        <v>60</v>
      </c>
      <c r="CT69" s="239">
        <v>463884</v>
      </c>
      <c r="CU69" s="239">
        <v>4967685</v>
      </c>
      <c r="CV69" s="239">
        <v>44.861667099999998</v>
      </c>
      <c r="CW69" s="239">
        <v>-93.457132999999999</v>
      </c>
      <c r="CX69" s="239" t="s">
        <v>379</v>
      </c>
    </row>
    <row r="70" spans="1:103" x14ac:dyDescent="0.25">
      <c r="A70" s="239">
        <v>10857683</v>
      </c>
      <c r="B70" s="239">
        <v>2</v>
      </c>
      <c r="C70" s="239">
        <v>212</v>
      </c>
      <c r="D70" s="239">
        <v>157.292</v>
      </c>
      <c r="E70" s="239">
        <v>27</v>
      </c>
      <c r="F70" s="239" t="s">
        <v>2515</v>
      </c>
      <c r="H70" s="239" t="s">
        <v>374</v>
      </c>
      <c r="I70" s="239">
        <v>25</v>
      </c>
      <c r="K70" s="239">
        <v>13500457</v>
      </c>
      <c r="L70" s="239">
        <v>130120158</v>
      </c>
      <c r="M70" s="239">
        <v>1</v>
      </c>
      <c r="N70" s="239">
        <v>11</v>
      </c>
      <c r="O70" s="239">
        <v>2013</v>
      </c>
      <c r="P70" s="239" t="s">
        <v>383</v>
      </c>
      <c r="Q70" s="239">
        <v>15</v>
      </c>
      <c r="R70" s="239" t="s">
        <v>376</v>
      </c>
      <c r="S70" s="239">
        <v>5</v>
      </c>
      <c r="T70" s="239">
        <v>0</v>
      </c>
      <c r="U70" s="239">
        <v>2</v>
      </c>
      <c r="V70" s="239">
        <v>10</v>
      </c>
      <c r="W70" s="239">
        <v>10</v>
      </c>
      <c r="X70" s="239">
        <v>10</v>
      </c>
      <c r="Y70" s="239">
        <v>1</v>
      </c>
      <c r="Z70" s="239">
        <v>3</v>
      </c>
      <c r="AA70" s="239">
        <v>2</v>
      </c>
      <c r="AB70" s="239">
        <v>2</v>
      </c>
      <c r="AC70" s="239">
        <v>98</v>
      </c>
      <c r="AD70" s="239" t="s">
        <v>1866</v>
      </c>
      <c r="AE70" s="239" t="s">
        <v>404</v>
      </c>
      <c r="AF70" s="239" t="s">
        <v>378</v>
      </c>
      <c r="AG70" s="239">
        <v>5</v>
      </c>
      <c r="AH70" s="239">
        <v>2</v>
      </c>
      <c r="AI70" s="239">
        <v>1</v>
      </c>
      <c r="AJ70" s="239">
        <v>4</v>
      </c>
      <c r="AK70" s="239">
        <v>21</v>
      </c>
      <c r="AL70" s="239">
        <v>50</v>
      </c>
      <c r="AM70" s="239" t="s">
        <v>374</v>
      </c>
      <c r="AN70" s="239">
        <v>5</v>
      </c>
      <c r="AO70" s="239">
        <v>1</v>
      </c>
      <c r="AS70" s="239">
        <v>3</v>
      </c>
      <c r="AT70" s="239">
        <v>98</v>
      </c>
      <c r="AU70" s="239">
        <v>60</v>
      </c>
      <c r="AV70" s="239">
        <v>11</v>
      </c>
      <c r="AW70" s="239">
        <v>21</v>
      </c>
      <c r="AX70" s="239">
        <v>2</v>
      </c>
      <c r="AY70" s="239">
        <v>42</v>
      </c>
      <c r="AZ70" s="239">
        <v>4</v>
      </c>
      <c r="BA70" s="239">
        <v>21</v>
      </c>
      <c r="BB70" s="239">
        <v>74</v>
      </c>
      <c r="BC70" s="239" t="s">
        <v>374</v>
      </c>
      <c r="BD70" s="239">
        <v>5</v>
      </c>
      <c r="BE70" s="239">
        <v>1</v>
      </c>
      <c r="BI70" s="239">
        <v>3</v>
      </c>
      <c r="BJ70" s="239">
        <v>98</v>
      </c>
      <c r="BK70" s="239">
        <v>60</v>
      </c>
      <c r="BL70" s="239">
        <v>11</v>
      </c>
      <c r="BM70" s="239">
        <v>21</v>
      </c>
      <c r="CT70" s="239">
        <v>463884</v>
      </c>
      <c r="CU70" s="239">
        <v>4967685</v>
      </c>
      <c r="CV70" s="239">
        <v>44.861667099999998</v>
      </c>
      <c r="CW70" s="239">
        <v>-93.457132999999999</v>
      </c>
      <c r="CX70" s="239" t="s">
        <v>379</v>
      </c>
      <c r="CY70" s="239" t="s">
        <v>4855</v>
      </c>
    </row>
    <row r="71" spans="1:103" x14ac:dyDescent="0.25">
      <c r="A71" s="239">
        <v>10869965</v>
      </c>
      <c r="B71" s="239">
        <v>2</v>
      </c>
      <c r="C71" s="239">
        <v>212</v>
      </c>
      <c r="D71" s="239">
        <v>157.292</v>
      </c>
      <c r="E71" s="239">
        <v>27</v>
      </c>
      <c r="H71" s="239" t="s">
        <v>374</v>
      </c>
      <c r="I71" s="239">
        <v>25</v>
      </c>
      <c r="L71" s="239">
        <v>130850033</v>
      </c>
      <c r="M71" s="239">
        <v>2</v>
      </c>
      <c r="N71" s="239">
        <v>22</v>
      </c>
      <c r="O71" s="239">
        <v>2013</v>
      </c>
      <c r="P71" s="239" t="s">
        <v>383</v>
      </c>
      <c r="Q71" s="239">
        <v>7</v>
      </c>
      <c r="S71" s="239">
        <v>5</v>
      </c>
      <c r="T71" s="239">
        <v>0</v>
      </c>
      <c r="U71" s="239">
        <v>2</v>
      </c>
      <c r="V71" s="239">
        <v>1</v>
      </c>
      <c r="W71" s="239">
        <v>10</v>
      </c>
      <c r="Y71" s="239">
        <v>1</v>
      </c>
      <c r="Z71" s="239">
        <v>4</v>
      </c>
      <c r="AB71" s="239">
        <v>3</v>
      </c>
      <c r="AC71" s="239">
        <v>98</v>
      </c>
      <c r="AF71" s="239" t="s">
        <v>378</v>
      </c>
      <c r="AG71" s="239">
        <v>7</v>
      </c>
      <c r="AH71" s="239">
        <v>2</v>
      </c>
      <c r="AI71" s="239">
        <v>2</v>
      </c>
      <c r="AJ71" s="239">
        <v>3</v>
      </c>
      <c r="AK71" s="239">
        <v>21</v>
      </c>
      <c r="AL71" s="239">
        <v>54</v>
      </c>
      <c r="AM71" s="239" t="s">
        <v>384</v>
      </c>
      <c r="AT71" s="239">
        <v>98</v>
      </c>
      <c r="AU71" s="239">
        <v>60</v>
      </c>
      <c r="AX71" s="239">
        <v>2</v>
      </c>
      <c r="AY71" s="239">
        <v>2</v>
      </c>
      <c r="AZ71" s="239">
        <v>3</v>
      </c>
      <c r="BA71" s="239">
        <v>21</v>
      </c>
      <c r="BB71" s="239">
        <v>20</v>
      </c>
      <c r="BC71" s="239" t="s">
        <v>374</v>
      </c>
      <c r="BJ71" s="239">
        <v>98</v>
      </c>
      <c r="BK71" s="239">
        <v>60</v>
      </c>
      <c r="CT71" s="239">
        <v>463884</v>
      </c>
      <c r="CU71" s="239">
        <v>4967685</v>
      </c>
      <c r="CV71" s="239">
        <v>44.861667099999998</v>
      </c>
      <c r="CW71" s="239">
        <v>-93.457132999999999</v>
      </c>
      <c r="CX71" s="239" t="s">
        <v>379</v>
      </c>
    </row>
    <row r="72" spans="1:103" x14ac:dyDescent="0.25">
      <c r="A72" s="239">
        <v>10869896</v>
      </c>
      <c r="B72" s="239">
        <v>2</v>
      </c>
      <c r="C72" s="239">
        <v>212</v>
      </c>
      <c r="D72" s="239">
        <v>157.292</v>
      </c>
      <c r="E72" s="239">
        <v>27</v>
      </c>
      <c r="F72" s="239" t="s">
        <v>2515</v>
      </c>
      <c r="H72" s="239" t="s">
        <v>374</v>
      </c>
      <c r="I72" s="239">
        <v>25</v>
      </c>
      <c r="K72" s="239">
        <v>13503456</v>
      </c>
      <c r="L72" s="239">
        <v>130830116</v>
      </c>
      <c r="M72" s="239">
        <v>3</v>
      </c>
      <c r="N72" s="239">
        <v>24</v>
      </c>
      <c r="O72" s="239">
        <v>2013</v>
      </c>
      <c r="P72" s="239" t="s">
        <v>389</v>
      </c>
      <c r="Q72" s="239">
        <v>14</v>
      </c>
      <c r="R72" s="239" t="s">
        <v>393</v>
      </c>
      <c r="S72" s="239">
        <v>3</v>
      </c>
      <c r="T72" s="239">
        <v>0</v>
      </c>
      <c r="U72" s="239">
        <v>1</v>
      </c>
      <c r="V72" s="239">
        <v>4</v>
      </c>
      <c r="W72" s="239">
        <v>53</v>
      </c>
      <c r="X72" s="239">
        <v>2</v>
      </c>
      <c r="Y72" s="239">
        <v>1</v>
      </c>
      <c r="Z72" s="239">
        <v>1</v>
      </c>
      <c r="AB72" s="239">
        <v>1</v>
      </c>
      <c r="AC72" s="239">
        <v>98</v>
      </c>
      <c r="AD72" s="239">
        <v>5</v>
      </c>
      <c r="AE72" s="239" t="s">
        <v>4845</v>
      </c>
      <c r="AF72" s="239" t="s">
        <v>378</v>
      </c>
      <c r="AG72" s="239">
        <v>3</v>
      </c>
      <c r="AH72" s="239">
        <v>2</v>
      </c>
      <c r="AI72" s="239">
        <v>2</v>
      </c>
      <c r="AJ72" s="239">
        <v>3</v>
      </c>
      <c r="AK72" s="239">
        <v>10</v>
      </c>
      <c r="AL72" s="239">
        <v>26</v>
      </c>
      <c r="AM72" s="239" t="s">
        <v>384</v>
      </c>
      <c r="AN72" s="239">
        <v>5</v>
      </c>
      <c r="AO72" s="239">
        <v>72</v>
      </c>
      <c r="AS72" s="239">
        <v>3</v>
      </c>
      <c r="AT72" s="239">
        <v>98</v>
      </c>
      <c r="AU72" s="239">
        <v>55</v>
      </c>
      <c r="AV72" s="239">
        <v>11</v>
      </c>
      <c r="AW72" s="239">
        <v>21</v>
      </c>
      <c r="CT72" s="239">
        <v>463884</v>
      </c>
      <c r="CU72" s="239">
        <v>4967685</v>
      </c>
      <c r="CV72" s="239">
        <v>44.861667099999998</v>
      </c>
      <c r="CW72" s="239">
        <v>-93.457132999999999</v>
      </c>
      <c r="CX72" s="239" t="s">
        <v>379</v>
      </c>
      <c r="CY72" s="239" t="s">
        <v>4856</v>
      </c>
    </row>
    <row r="73" spans="1:103" x14ac:dyDescent="0.25">
      <c r="A73" s="239">
        <v>10872233</v>
      </c>
      <c r="B73" s="239">
        <v>2</v>
      </c>
      <c r="C73" s="239">
        <v>212</v>
      </c>
      <c r="D73" s="239">
        <v>157.292</v>
      </c>
      <c r="E73" s="239">
        <v>27</v>
      </c>
      <c r="F73" s="239" t="s">
        <v>2515</v>
      </c>
      <c r="H73" s="239" t="s">
        <v>374</v>
      </c>
      <c r="I73" s="239">
        <v>25</v>
      </c>
      <c r="K73" s="239">
        <v>13504716</v>
      </c>
      <c r="L73" s="239">
        <v>131210203</v>
      </c>
      <c r="M73" s="239">
        <v>4</v>
      </c>
      <c r="N73" s="239">
        <v>30</v>
      </c>
      <c r="O73" s="239">
        <v>2013</v>
      </c>
      <c r="P73" s="239" t="s">
        <v>391</v>
      </c>
      <c r="Q73" s="239">
        <v>17</v>
      </c>
      <c r="R73" s="239" t="s">
        <v>393</v>
      </c>
      <c r="S73" s="239">
        <v>5</v>
      </c>
      <c r="T73" s="239">
        <v>0</v>
      </c>
      <c r="U73" s="239">
        <v>3</v>
      </c>
      <c r="V73" s="239">
        <v>1</v>
      </c>
      <c r="W73" s="239">
        <v>10</v>
      </c>
      <c r="X73" s="239">
        <v>2</v>
      </c>
      <c r="Y73" s="239">
        <v>1</v>
      </c>
      <c r="Z73" s="239">
        <v>2</v>
      </c>
      <c r="AB73" s="239">
        <v>1</v>
      </c>
      <c r="AC73" s="239">
        <v>98</v>
      </c>
      <c r="AD73" s="239" t="s">
        <v>404</v>
      </c>
      <c r="AE73" s="239" t="s">
        <v>4857</v>
      </c>
      <c r="AF73" s="239" t="s">
        <v>378</v>
      </c>
      <c r="AG73" s="239">
        <v>7</v>
      </c>
      <c r="AH73" s="239">
        <v>2</v>
      </c>
      <c r="AI73" s="239">
        <v>1</v>
      </c>
      <c r="AJ73" s="239">
        <v>4</v>
      </c>
      <c r="AK73" s="239">
        <v>21</v>
      </c>
      <c r="AL73" s="239">
        <v>61</v>
      </c>
      <c r="AM73" s="239" t="s">
        <v>384</v>
      </c>
      <c r="AN73" s="239">
        <v>5</v>
      </c>
      <c r="AO73" s="239">
        <v>1</v>
      </c>
      <c r="AS73" s="239">
        <v>3</v>
      </c>
      <c r="AT73" s="239">
        <v>98</v>
      </c>
      <c r="AU73" s="239">
        <v>60</v>
      </c>
      <c r="AV73" s="239">
        <v>11</v>
      </c>
      <c r="AW73" s="239">
        <v>21</v>
      </c>
      <c r="AX73" s="239">
        <v>2</v>
      </c>
      <c r="AY73" s="239">
        <v>2</v>
      </c>
      <c r="AZ73" s="239">
        <v>4</v>
      </c>
      <c r="BA73" s="239">
        <v>21</v>
      </c>
      <c r="BB73" s="239">
        <v>40</v>
      </c>
      <c r="BC73" s="239" t="s">
        <v>384</v>
      </c>
      <c r="BD73" s="239">
        <v>5</v>
      </c>
      <c r="BE73" s="239">
        <v>1</v>
      </c>
      <c r="BI73" s="239">
        <v>3</v>
      </c>
      <c r="BJ73" s="239">
        <v>98</v>
      </c>
      <c r="BK73" s="239">
        <v>60</v>
      </c>
      <c r="BL73" s="239">
        <v>11</v>
      </c>
      <c r="BM73" s="239">
        <v>21</v>
      </c>
      <c r="BN73" s="239">
        <v>2</v>
      </c>
      <c r="BO73" s="239">
        <v>4</v>
      </c>
      <c r="BP73" s="239">
        <v>4</v>
      </c>
      <c r="BQ73" s="239">
        <v>21</v>
      </c>
      <c r="BR73" s="239">
        <v>58</v>
      </c>
      <c r="BS73" s="239" t="s">
        <v>384</v>
      </c>
      <c r="BT73" s="239">
        <v>5</v>
      </c>
      <c r="BU73" s="239">
        <v>3</v>
      </c>
      <c r="BV73" s="239">
        <v>15</v>
      </c>
      <c r="BY73" s="239">
        <v>3</v>
      </c>
      <c r="BZ73" s="239">
        <v>98</v>
      </c>
      <c r="CA73" s="239">
        <v>60</v>
      </c>
      <c r="CB73" s="239">
        <v>11</v>
      </c>
      <c r="CC73" s="239">
        <v>21</v>
      </c>
      <c r="CT73" s="239">
        <v>463884</v>
      </c>
      <c r="CU73" s="239">
        <v>4967685</v>
      </c>
      <c r="CV73" s="239">
        <v>44.861667099999998</v>
      </c>
      <c r="CW73" s="239">
        <v>-93.457132999999999</v>
      </c>
      <c r="CX73" s="239" t="s">
        <v>379</v>
      </c>
      <c r="CY73" s="239" t="s">
        <v>4858</v>
      </c>
    </row>
    <row r="74" spans="1:103" x14ac:dyDescent="0.25">
      <c r="A74" s="239">
        <v>10884684</v>
      </c>
      <c r="B74" s="239">
        <v>2</v>
      </c>
      <c r="C74" s="239">
        <v>212</v>
      </c>
      <c r="D74" s="239">
        <v>157.292</v>
      </c>
      <c r="E74" s="239">
        <v>27</v>
      </c>
      <c r="F74" s="239" t="s">
        <v>2515</v>
      </c>
      <c r="H74" s="239" t="s">
        <v>374</v>
      </c>
      <c r="I74" s="239">
        <v>25</v>
      </c>
      <c r="K74" s="239">
        <v>13507862</v>
      </c>
      <c r="L74" s="239">
        <v>132140235</v>
      </c>
      <c r="M74" s="239">
        <v>8</v>
      </c>
      <c r="N74" s="239">
        <v>2</v>
      </c>
      <c r="O74" s="239">
        <v>2013</v>
      </c>
      <c r="P74" s="239" t="s">
        <v>383</v>
      </c>
      <c r="Q74" s="239">
        <v>7</v>
      </c>
      <c r="R74" s="239" t="s">
        <v>393</v>
      </c>
      <c r="S74" s="239">
        <v>3</v>
      </c>
      <c r="T74" s="239">
        <v>0</v>
      </c>
      <c r="U74" s="239">
        <v>1</v>
      </c>
      <c r="V74" s="239">
        <v>8</v>
      </c>
      <c r="W74" s="239">
        <v>54</v>
      </c>
      <c r="X74" s="239">
        <v>2</v>
      </c>
      <c r="Y74" s="239">
        <v>1</v>
      </c>
      <c r="Z74" s="239">
        <v>2</v>
      </c>
      <c r="AB74" s="239">
        <v>1</v>
      </c>
      <c r="AC74" s="239">
        <v>98</v>
      </c>
      <c r="AD74" s="239" t="s">
        <v>404</v>
      </c>
      <c r="AE74" s="239" t="s">
        <v>4857</v>
      </c>
      <c r="AF74" s="239" t="s">
        <v>378</v>
      </c>
      <c r="AG74" s="239">
        <v>3</v>
      </c>
      <c r="AH74" s="239">
        <v>2</v>
      </c>
      <c r="AI74" s="239">
        <v>2</v>
      </c>
      <c r="AJ74" s="239">
        <v>3</v>
      </c>
      <c r="AK74" s="239">
        <v>22</v>
      </c>
      <c r="AL74" s="239">
        <v>50</v>
      </c>
      <c r="AM74" s="239" t="s">
        <v>374</v>
      </c>
      <c r="AN74" s="239">
        <v>90</v>
      </c>
      <c r="AO74" s="239">
        <v>8</v>
      </c>
      <c r="AP74" s="239">
        <v>15</v>
      </c>
      <c r="AS74" s="239">
        <v>1</v>
      </c>
      <c r="AT74" s="239">
        <v>98</v>
      </c>
      <c r="AU74" s="239">
        <v>60</v>
      </c>
      <c r="AV74" s="239">
        <v>11</v>
      </c>
      <c r="AW74" s="239">
        <v>21</v>
      </c>
      <c r="CT74" s="239">
        <v>463884</v>
      </c>
      <c r="CU74" s="239">
        <v>4967685</v>
      </c>
      <c r="CV74" s="239">
        <v>44.861667099999998</v>
      </c>
      <c r="CW74" s="239">
        <v>-93.457132999999999</v>
      </c>
      <c r="CX74" s="239" t="s">
        <v>379</v>
      </c>
      <c r="CY74" s="239" t="s">
        <v>4859</v>
      </c>
    </row>
    <row r="75" spans="1:103" x14ac:dyDescent="0.25">
      <c r="A75" s="239">
        <v>10903144</v>
      </c>
      <c r="B75" s="239">
        <v>2</v>
      </c>
      <c r="C75" s="239">
        <v>212</v>
      </c>
      <c r="D75" s="239">
        <v>157.292</v>
      </c>
      <c r="E75" s="239">
        <v>27</v>
      </c>
      <c r="F75" s="239" t="s">
        <v>2515</v>
      </c>
      <c r="H75" s="239" t="s">
        <v>374</v>
      </c>
      <c r="I75" s="239">
        <v>25</v>
      </c>
      <c r="K75" s="239">
        <v>13510496</v>
      </c>
      <c r="L75" s="239">
        <v>132900149</v>
      </c>
      <c r="M75" s="239">
        <v>10</v>
      </c>
      <c r="N75" s="239">
        <v>16</v>
      </c>
      <c r="O75" s="239">
        <v>2013</v>
      </c>
      <c r="P75" s="239" t="s">
        <v>375</v>
      </c>
      <c r="Q75" s="239">
        <v>7</v>
      </c>
      <c r="R75" s="239" t="s">
        <v>393</v>
      </c>
      <c r="S75" s="239">
        <v>4</v>
      </c>
      <c r="T75" s="239">
        <v>0</v>
      </c>
      <c r="U75" s="239">
        <v>2</v>
      </c>
      <c r="V75" s="239">
        <v>1</v>
      </c>
      <c r="W75" s="239">
        <v>10</v>
      </c>
      <c r="X75" s="239">
        <v>2</v>
      </c>
      <c r="Y75" s="239">
        <v>1</v>
      </c>
      <c r="Z75" s="239">
        <v>2</v>
      </c>
      <c r="AB75" s="239">
        <v>1</v>
      </c>
      <c r="AC75" s="239">
        <v>98</v>
      </c>
      <c r="AD75" s="239" t="s">
        <v>404</v>
      </c>
      <c r="AE75" s="239" t="s">
        <v>4857</v>
      </c>
      <c r="AF75" s="239" t="s">
        <v>378</v>
      </c>
      <c r="AG75" s="239">
        <v>7</v>
      </c>
      <c r="AH75" s="239">
        <v>2</v>
      </c>
      <c r="AI75" s="239">
        <v>3</v>
      </c>
      <c r="AJ75" s="239">
        <v>3</v>
      </c>
      <c r="AK75" s="239">
        <v>26</v>
      </c>
      <c r="AL75" s="239">
        <v>30</v>
      </c>
      <c r="AM75" s="239" t="s">
        <v>374</v>
      </c>
      <c r="AN75" s="239">
        <v>5</v>
      </c>
      <c r="AO75" s="239">
        <v>1</v>
      </c>
      <c r="AS75" s="239">
        <v>1</v>
      </c>
      <c r="AT75" s="239">
        <v>98</v>
      </c>
      <c r="AU75" s="239">
        <v>60</v>
      </c>
      <c r="AV75" s="239">
        <v>11</v>
      </c>
      <c r="AW75" s="239">
        <v>21</v>
      </c>
      <c r="AX75" s="239">
        <v>2</v>
      </c>
      <c r="AY75" s="239">
        <v>4</v>
      </c>
      <c r="AZ75" s="239">
        <v>3</v>
      </c>
      <c r="BA75" s="239">
        <v>21</v>
      </c>
      <c r="BB75" s="239">
        <v>18</v>
      </c>
      <c r="BC75" s="239" t="s">
        <v>384</v>
      </c>
      <c r="BD75" s="239">
        <v>5</v>
      </c>
      <c r="BE75" s="239">
        <v>15</v>
      </c>
      <c r="BF75" s="239">
        <v>5</v>
      </c>
      <c r="BI75" s="239">
        <v>1</v>
      </c>
      <c r="BJ75" s="239">
        <v>98</v>
      </c>
      <c r="BK75" s="239">
        <v>60</v>
      </c>
      <c r="BL75" s="239">
        <v>11</v>
      </c>
      <c r="BM75" s="239">
        <v>21</v>
      </c>
      <c r="CT75" s="239">
        <v>463884</v>
      </c>
      <c r="CU75" s="239">
        <v>4967685</v>
      </c>
      <c r="CV75" s="239">
        <v>44.861667099999998</v>
      </c>
      <c r="CW75" s="239">
        <v>-93.457132999999999</v>
      </c>
      <c r="CX75" s="239" t="s">
        <v>379</v>
      </c>
      <c r="CY75" s="239" t="s">
        <v>4860</v>
      </c>
    </row>
    <row r="76" spans="1:103" x14ac:dyDescent="0.25">
      <c r="A76" s="239">
        <v>10910952</v>
      </c>
      <c r="B76" s="239">
        <v>2</v>
      </c>
      <c r="C76" s="239">
        <v>212</v>
      </c>
      <c r="D76" s="239">
        <v>157.292</v>
      </c>
      <c r="E76" s="239">
        <v>27</v>
      </c>
      <c r="F76" s="239" t="s">
        <v>2515</v>
      </c>
      <c r="H76" s="239" t="s">
        <v>374</v>
      </c>
      <c r="I76" s="239">
        <v>25</v>
      </c>
      <c r="K76" s="239">
        <v>13511864</v>
      </c>
      <c r="L76" s="239">
        <v>133260220</v>
      </c>
      <c r="M76" s="239">
        <v>11</v>
      </c>
      <c r="N76" s="239">
        <v>21</v>
      </c>
      <c r="O76" s="239">
        <v>2013</v>
      </c>
      <c r="P76" s="239" t="s">
        <v>416</v>
      </c>
      <c r="Q76" s="239">
        <v>16</v>
      </c>
      <c r="R76" s="239" t="s">
        <v>376</v>
      </c>
      <c r="S76" s="239">
        <v>5</v>
      </c>
      <c r="T76" s="239">
        <v>0</v>
      </c>
      <c r="U76" s="239">
        <v>2</v>
      </c>
      <c r="V76" s="239">
        <v>7</v>
      </c>
      <c r="W76" s="239">
        <v>10</v>
      </c>
      <c r="X76" s="239">
        <v>2</v>
      </c>
      <c r="Y76" s="239">
        <v>1</v>
      </c>
      <c r="Z76" s="239">
        <v>2</v>
      </c>
      <c r="AA76" s="239">
        <v>4</v>
      </c>
      <c r="AB76" s="239">
        <v>3</v>
      </c>
      <c r="AC76" s="239">
        <v>98</v>
      </c>
      <c r="AD76" s="239" t="s">
        <v>1866</v>
      </c>
      <c r="AE76" s="239">
        <v>212</v>
      </c>
      <c r="AF76" s="239" t="s">
        <v>378</v>
      </c>
      <c r="AG76" s="239">
        <v>90</v>
      </c>
      <c r="AH76" s="239">
        <v>2</v>
      </c>
      <c r="AI76" s="239">
        <v>2</v>
      </c>
      <c r="AJ76" s="239">
        <v>4</v>
      </c>
      <c r="AK76" s="239">
        <v>21</v>
      </c>
      <c r="AL76" s="239">
        <v>45</v>
      </c>
      <c r="AM76" s="239" t="s">
        <v>374</v>
      </c>
      <c r="AN76" s="239">
        <v>5</v>
      </c>
      <c r="AO76" s="239">
        <v>1</v>
      </c>
      <c r="AS76" s="239">
        <v>3</v>
      </c>
      <c r="AT76" s="239">
        <v>98</v>
      </c>
      <c r="AU76" s="239">
        <v>60</v>
      </c>
      <c r="AV76" s="239">
        <v>10</v>
      </c>
      <c r="AW76" s="239">
        <v>21</v>
      </c>
      <c r="AX76" s="239">
        <v>2</v>
      </c>
      <c r="AY76" s="239">
        <v>4</v>
      </c>
      <c r="AZ76" s="239">
        <v>4</v>
      </c>
      <c r="BA76" s="239">
        <v>21</v>
      </c>
      <c r="BB76" s="239">
        <v>20</v>
      </c>
      <c r="BC76" s="239" t="s">
        <v>384</v>
      </c>
      <c r="BD76" s="239">
        <v>5</v>
      </c>
      <c r="BE76" s="239">
        <v>3</v>
      </c>
      <c r="BI76" s="239">
        <v>3</v>
      </c>
      <c r="BJ76" s="239">
        <v>98</v>
      </c>
      <c r="BK76" s="239">
        <v>60</v>
      </c>
      <c r="BL76" s="239">
        <v>10</v>
      </c>
      <c r="BM76" s="239">
        <v>21</v>
      </c>
      <c r="CT76" s="239">
        <v>463884</v>
      </c>
      <c r="CU76" s="239">
        <v>4967685</v>
      </c>
      <c r="CV76" s="239">
        <v>44.861667099999998</v>
      </c>
      <c r="CW76" s="239">
        <v>-93.457132999999999</v>
      </c>
      <c r="CX76" s="239" t="s">
        <v>379</v>
      </c>
      <c r="CY76" s="239" t="s">
        <v>4861</v>
      </c>
    </row>
    <row r="77" spans="1:103" x14ac:dyDescent="0.25">
      <c r="A77" s="239">
        <v>10941883</v>
      </c>
      <c r="B77" s="239">
        <v>2</v>
      </c>
      <c r="C77" s="239">
        <v>212</v>
      </c>
      <c r="D77" s="239">
        <v>157.292</v>
      </c>
      <c r="E77" s="239">
        <v>27</v>
      </c>
      <c r="F77" s="239" t="s">
        <v>2515</v>
      </c>
      <c r="H77" s="239" t="s">
        <v>374</v>
      </c>
      <c r="I77" s="239">
        <v>25</v>
      </c>
      <c r="K77" s="239">
        <v>14002882</v>
      </c>
      <c r="L77" s="239">
        <v>140230099</v>
      </c>
      <c r="M77" s="239">
        <v>1</v>
      </c>
      <c r="N77" s="239">
        <v>22</v>
      </c>
      <c r="O77" s="239">
        <v>2014</v>
      </c>
      <c r="P77" s="239" t="s">
        <v>375</v>
      </c>
      <c r="Q77" s="239">
        <v>7</v>
      </c>
      <c r="R77" s="239" t="s">
        <v>376</v>
      </c>
      <c r="S77" s="239">
        <v>5</v>
      </c>
      <c r="T77" s="239">
        <v>0</v>
      </c>
      <c r="U77" s="239">
        <v>2</v>
      </c>
      <c r="V77" s="239">
        <v>10</v>
      </c>
      <c r="W77" s="239">
        <v>10</v>
      </c>
      <c r="X77" s="239">
        <v>26</v>
      </c>
      <c r="Y77" s="239">
        <v>1</v>
      </c>
      <c r="Z77" s="239">
        <v>1</v>
      </c>
      <c r="AB77" s="239">
        <v>5</v>
      </c>
      <c r="AC77" s="239">
        <v>98</v>
      </c>
      <c r="AD77" s="239" t="s">
        <v>4862</v>
      </c>
      <c r="AE77" s="239" t="s">
        <v>4845</v>
      </c>
      <c r="AF77" s="239" t="s">
        <v>378</v>
      </c>
      <c r="AG77" s="239">
        <v>5</v>
      </c>
      <c r="AH77" s="239">
        <v>2</v>
      </c>
      <c r="AI77" s="239">
        <v>2</v>
      </c>
      <c r="AJ77" s="239">
        <v>4</v>
      </c>
      <c r="AK77" s="239">
        <v>21</v>
      </c>
      <c r="AL77" s="239">
        <v>47</v>
      </c>
      <c r="AM77" s="239" t="s">
        <v>374</v>
      </c>
      <c r="AN77" s="239">
        <v>5</v>
      </c>
      <c r="AO77" s="239">
        <v>1</v>
      </c>
      <c r="AS77" s="239">
        <v>3</v>
      </c>
      <c r="AT77" s="239">
        <v>98</v>
      </c>
      <c r="AU77" s="239">
        <v>60</v>
      </c>
      <c r="AV77" s="239">
        <v>11</v>
      </c>
      <c r="AW77" s="239">
        <v>21</v>
      </c>
      <c r="AX77" s="239">
        <v>2</v>
      </c>
      <c r="AY77" s="239">
        <v>4</v>
      </c>
      <c r="AZ77" s="239">
        <v>4</v>
      </c>
      <c r="BA77" s="239">
        <v>21</v>
      </c>
      <c r="BB77" s="239">
        <v>18</v>
      </c>
      <c r="BC77" s="239" t="s">
        <v>374</v>
      </c>
      <c r="BD77" s="239">
        <v>5</v>
      </c>
      <c r="BE77" s="239">
        <v>3</v>
      </c>
      <c r="BF77" s="239">
        <v>16</v>
      </c>
      <c r="BI77" s="239">
        <v>3</v>
      </c>
      <c r="BJ77" s="239">
        <v>98</v>
      </c>
      <c r="BK77" s="239">
        <v>60</v>
      </c>
      <c r="BL77" s="239">
        <v>11</v>
      </c>
      <c r="BM77" s="239">
        <v>21</v>
      </c>
      <c r="CT77" s="239">
        <v>463884</v>
      </c>
      <c r="CU77" s="239">
        <v>4967685</v>
      </c>
      <c r="CV77" s="239">
        <v>44.861667099999998</v>
      </c>
      <c r="CW77" s="239">
        <v>-93.457132999999999</v>
      </c>
      <c r="CX77" s="239" t="s">
        <v>379</v>
      </c>
      <c r="CY77" s="239" t="s">
        <v>4863</v>
      </c>
    </row>
    <row r="78" spans="1:103" x14ac:dyDescent="0.25">
      <c r="A78" s="239">
        <v>10951293</v>
      </c>
      <c r="B78" s="239">
        <v>2</v>
      </c>
      <c r="C78" s="239">
        <v>212</v>
      </c>
      <c r="D78" s="239">
        <v>157.292</v>
      </c>
      <c r="E78" s="239">
        <v>27</v>
      </c>
      <c r="F78" s="239" t="s">
        <v>2515</v>
      </c>
      <c r="H78" s="239" t="s">
        <v>374</v>
      </c>
      <c r="I78" s="239">
        <v>25</v>
      </c>
      <c r="K78" s="239">
        <v>14006305</v>
      </c>
      <c r="L78" s="239">
        <v>140480163</v>
      </c>
      <c r="M78" s="239">
        <v>2</v>
      </c>
      <c r="N78" s="239">
        <v>15</v>
      </c>
      <c r="O78" s="239">
        <v>2014</v>
      </c>
      <c r="P78" s="239" t="s">
        <v>386</v>
      </c>
      <c r="Q78" s="239">
        <v>16</v>
      </c>
      <c r="R78" s="239" t="s">
        <v>376</v>
      </c>
      <c r="S78" s="239">
        <v>5</v>
      </c>
      <c r="T78" s="239">
        <v>0</v>
      </c>
      <c r="U78" s="239">
        <v>2</v>
      </c>
      <c r="V78" s="239">
        <v>5</v>
      </c>
      <c r="W78" s="239">
        <v>10</v>
      </c>
      <c r="X78" s="239">
        <v>2</v>
      </c>
      <c r="Y78" s="239">
        <v>1</v>
      </c>
      <c r="Z78" s="239">
        <v>2</v>
      </c>
      <c r="AA78" s="239">
        <v>5</v>
      </c>
      <c r="AB78" s="239">
        <v>5</v>
      </c>
      <c r="AC78" s="239">
        <v>98</v>
      </c>
      <c r="AD78" s="239">
        <v>5</v>
      </c>
      <c r="AE78" s="239">
        <v>212</v>
      </c>
      <c r="AF78" s="239" t="s">
        <v>378</v>
      </c>
      <c r="AG78" s="239">
        <v>10</v>
      </c>
      <c r="AH78" s="239">
        <v>2</v>
      </c>
      <c r="AI78" s="239">
        <v>2</v>
      </c>
      <c r="AJ78" s="239">
        <v>4</v>
      </c>
      <c r="AK78" s="239">
        <v>21</v>
      </c>
      <c r="AL78" s="239">
        <v>27</v>
      </c>
      <c r="AM78" s="239" t="s">
        <v>374</v>
      </c>
      <c r="AN78" s="239">
        <v>5</v>
      </c>
      <c r="AO78" s="239">
        <v>72</v>
      </c>
      <c r="AS78" s="239">
        <v>1</v>
      </c>
      <c r="AT78" s="239">
        <v>98</v>
      </c>
      <c r="AU78" s="239">
        <v>60</v>
      </c>
      <c r="AV78" s="239">
        <v>11</v>
      </c>
      <c r="AW78" s="239">
        <v>21</v>
      </c>
      <c r="AX78" s="239">
        <v>2</v>
      </c>
      <c r="AY78" s="239">
        <v>2</v>
      </c>
      <c r="AZ78" s="239">
        <v>4</v>
      </c>
      <c r="BA78" s="239">
        <v>21</v>
      </c>
      <c r="BB78" s="239">
        <v>32</v>
      </c>
      <c r="BC78" s="239" t="s">
        <v>384</v>
      </c>
      <c r="BD78" s="239">
        <v>5</v>
      </c>
      <c r="BE78" s="239">
        <v>1</v>
      </c>
      <c r="BF78" s="239">
        <v>1</v>
      </c>
      <c r="BI78" s="239">
        <v>1</v>
      </c>
      <c r="BJ78" s="239">
        <v>98</v>
      </c>
      <c r="BK78" s="239">
        <v>60</v>
      </c>
      <c r="BL78" s="239">
        <v>11</v>
      </c>
      <c r="BM78" s="239">
        <v>21</v>
      </c>
      <c r="CT78" s="239">
        <v>463884</v>
      </c>
      <c r="CU78" s="239">
        <v>4967685</v>
      </c>
      <c r="CV78" s="239">
        <v>44.861667099999998</v>
      </c>
      <c r="CW78" s="239">
        <v>-93.457132999999999</v>
      </c>
      <c r="CX78" s="239" t="s">
        <v>379</v>
      </c>
      <c r="CY78" s="239" t="s">
        <v>4864</v>
      </c>
    </row>
    <row r="79" spans="1:103" x14ac:dyDescent="0.25">
      <c r="A79" s="239">
        <v>10956076</v>
      </c>
      <c r="B79" s="239">
        <v>2</v>
      </c>
      <c r="C79" s="239">
        <v>212</v>
      </c>
      <c r="D79" s="239">
        <v>157.292</v>
      </c>
      <c r="E79" s="239">
        <v>27</v>
      </c>
      <c r="F79" s="239" t="s">
        <v>2515</v>
      </c>
      <c r="H79" s="239" t="s">
        <v>374</v>
      </c>
      <c r="I79" s="239">
        <v>25</v>
      </c>
      <c r="K79" s="239">
        <v>14504021</v>
      </c>
      <c r="L79" s="239">
        <v>141020098</v>
      </c>
      <c r="M79" s="239">
        <v>4</v>
      </c>
      <c r="N79" s="239">
        <v>3</v>
      </c>
      <c r="O79" s="239">
        <v>2014</v>
      </c>
      <c r="P79" s="239" t="s">
        <v>416</v>
      </c>
      <c r="Q79" s="239">
        <v>21</v>
      </c>
      <c r="S79" s="239">
        <v>3</v>
      </c>
      <c r="T79" s="239">
        <v>0</v>
      </c>
      <c r="U79" s="239">
        <v>2</v>
      </c>
      <c r="V79" s="239">
        <v>1</v>
      </c>
      <c r="W79" s="239">
        <v>10</v>
      </c>
      <c r="X79" s="239">
        <v>2</v>
      </c>
      <c r="Y79" s="239">
        <v>4</v>
      </c>
      <c r="Z79" s="239">
        <v>2</v>
      </c>
      <c r="AA79" s="239">
        <v>4</v>
      </c>
      <c r="AB79" s="239">
        <v>3</v>
      </c>
      <c r="AC79" s="239">
        <v>98</v>
      </c>
      <c r="AD79" s="239">
        <v>5</v>
      </c>
      <c r="AE79" s="239" t="s">
        <v>4845</v>
      </c>
      <c r="AF79" s="239" t="s">
        <v>378</v>
      </c>
      <c r="AG79" s="239">
        <v>7</v>
      </c>
      <c r="AH79" s="239">
        <v>2</v>
      </c>
      <c r="AI79" s="239">
        <v>44</v>
      </c>
      <c r="AJ79" s="239">
        <v>4</v>
      </c>
      <c r="AK79" s="239">
        <v>21</v>
      </c>
      <c r="AL79" s="239">
        <v>56</v>
      </c>
      <c r="AM79" s="239" t="s">
        <v>374</v>
      </c>
      <c r="AN79" s="239">
        <v>5</v>
      </c>
      <c r="AO79" s="239">
        <v>1</v>
      </c>
      <c r="AS79" s="239">
        <v>1</v>
      </c>
      <c r="AT79" s="239">
        <v>98</v>
      </c>
      <c r="AU79" s="239">
        <v>55</v>
      </c>
      <c r="AV79" s="239">
        <v>11</v>
      </c>
      <c r="AW79" s="239">
        <v>21</v>
      </c>
      <c r="AX79" s="239">
        <v>2</v>
      </c>
      <c r="AY79" s="239">
        <v>2</v>
      </c>
      <c r="AZ79" s="239">
        <v>4</v>
      </c>
      <c r="BA79" s="239">
        <v>21</v>
      </c>
      <c r="BB79" s="239">
        <v>30</v>
      </c>
      <c r="BC79" s="239" t="s">
        <v>374</v>
      </c>
      <c r="BD79" s="239">
        <v>5</v>
      </c>
      <c r="BE79" s="239">
        <v>3</v>
      </c>
      <c r="BF79" s="239">
        <v>72</v>
      </c>
      <c r="BI79" s="239">
        <v>1</v>
      </c>
      <c r="BJ79" s="239">
        <v>98</v>
      </c>
      <c r="BK79" s="239">
        <v>55</v>
      </c>
      <c r="BL79" s="239">
        <v>11</v>
      </c>
      <c r="BM79" s="239">
        <v>21</v>
      </c>
      <c r="CT79" s="239">
        <v>463884</v>
      </c>
      <c r="CU79" s="239">
        <v>4967685</v>
      </c>
      <c r="CV79" s="239">
        <v>44.861667099999998</v>
      </c>
      <c r="CW79" s="239">
        <v>-93.457132999999999</v>
      </c>
      <c r="CX79" s="239" t="s">
        <v>379</v>
      </c>
      <c r="CY79" s="239" t="s">
        <v>4865</v>
      </c>
    </row>
    <row r="80" spans="1:103" x14ac:dyDescent="0.25">
      <c r="A80" s="239">
        <v>10958965</v>
      </c>
      <c r="B80" s="239">
        <v>2</v>
      </c>
      <c r="C80" s="239">
        <v>212</v>
      </c>
      <c r="D80" s="239">
        <v>157.292</v>
      </c>
      <c r="E80" s="239">
        <v>27</v>
      </c>
      <c r="F80" s="239" t="s">
        <v>2515</v>
      </c>
      <c r="H80" s="239" t="s">
        <v>374</v>
      </c>
      <c r="I80" s="239">
        <v>25</v>
      </c>
      <c r="K80" s="239">
        <v>14506024</v>
      </c>
      <c r="L80" s="239">
        <v>141540255</v>
      </c>
      <c r="M80" s="239">
        <v>6</v>
      </c>
      <c r="N80" s="239">
        <v>3</v>
      </c>
      <c r="O80" s="239">
        <v>2014</v>
      </c>
      <c r="P80" s="239" t="s">
        <v>391</v>
      </c>
      <c r="Q80" s="239">
        <v>8</v>
      </c>
      <c r="R80" s="239" t="s">
        <v>393</v>
      </c>
      <c r="S80" s="239">
        <v>5</v>
      </c>
      <c r="T80" s="239">
        <v>0</v>
      </c>
      <c r="U80" s="239">
        <v>2</v>
      </c>
      <c r="V80" s="239">
        <v>1</v>
      </c>
      <c r="W80" s="239">
        <v>11</v>
      </c>
      <c r="X80" s="239">
        <v>2</v>
      </c>
      <c r="Y80" s="239">
        <v>1</v>
      </c>
      <c r="Z80" s="239">
        <v>1</v>
      </c>
      <c r="AB80" s="239">
        <v>1</v>
      </c>
      <c r="AC80" s="239">
        <v>98</v>
      </c>
      <c r="AD80" s="239" t="s">
        <v>404</v>
      </c>
      <c r="AE80" s="239" t="s">
        <v>4866</v>
      </c>
      <c r="AF80" s="239" t="s">
        <v>378</v>
      </c>
      <c r="AG80" s="239">
        <v>7</v>
      </c>
      <c r="AH80" s="239">
        <v>2</v>
      </c>
      <c r="AI80" s="239">
        <v>4</v>
      </c>
      <c r="AJ80" s="239">
        <v>3</v>
      </c>
      <c r="AK80" s="239">
        <v>8</v>
      </c>
      <c r="AL80" s="239">
        <v>41</v>
      </c>
      <c r="AM80" s="239" t="s">
        <v>374</v>
      </c>
      <c r="AN80" s="239">
        <v>5</v>
      </c>
      <c r="AO80" s="239">
        <v>5</v>
      </c>
      <c r="AS80" s="239">
        <v>1</v>
      </c>
      <c r="AT80" s="239">
        <v>98</v>
      </c>
      <c r="AU80" s="239">
        <v>60</v>
      </c>
      <c r="AV80" s="239">
        <v>11</v>
      </c>
      <c r="AW80" s="239">
        <v>21</v>
      </c>
      <c r="AX80" s="239">
        <v>2</v>
      </c>
      <c r="AY80" s="239">
        <v>2</v>
      </c>
      <c r="AZ80" s="239">
        <v>3</v>
      </c>
      <c r="BA80" s="239">
        <v>21</v>
      </c>
      <c r="BB80" s="239">
        <v>55</v>
      </c>
      <c r="BC80" s="239" t="s">
        <v>374</v>
      </c>
      <c r="BD80" s="239">
        <v>5</v>
      </c>
      <c r="BE80" s="239">
        <v>5</v>
      </c>
      <c r="BI80" s="239">
        <v>1</v>
      </c>
      <c r="BJ80" s="239">
        <v>98</v>
      </c>
      <c r="BK80" s="239">
        <v>60</v>
      </c>
      <c r="BL80" s="239">
        <v>11</v>
      </c>
      <c r="BM80" s="239">
        <v>21</v>
      </c>
      <c r="CT80" s="239">
        <v>463884</v>
      </c>
      <c r="CU80" s="239">
        <v>4967685</v>
      </c>
      <c r="CV80" s="239">
        <v>44.861667099999998</v>
      </c>
      <c r="CW80" s="239">
        <v>-93.457132999999999</v>
      </c>
      <c r="CX80" s="239" t="s">
        <v>379</v>
      </c>
      <c r="CY80" s="239" t="s">
        <v>4867</v>
      </c>
    </row>
    <row r="81" spans="1:103" x14ac:dyDescent="0.25">
      <c r="A81" s="239">
        <v>10959335</v>
      </c>
      <c r="B81" s="239">
        <v>2</v>
      </c>
      <c r="C81" s="239">
        <v>212</v>
      </c>
      <c r="D81" s="239">
        <v>157.292</v>
      </c>
      <c r="E81" s="239">
        <v>27</v>
      </c>
      <c r="F81" s="239" t="s">
        <v>2515</v>
      </c>
      <c r="H81" s="239" t="s">
        <v>374</v>
      </c>
      <c r="I81" s="239">
        <v>25</v>
      </c>
      <c r="K81" s="239">
        <v>14506128</v>
      </c>
      <c r="L81" s="239">
        <v>141600195</v>
      </c>
      <c r="M81" s="239">
        <v>6</v>
      </c>
      <c r="N81" s="239">
        <v>5</v>
      </c>
      <c r="O81" s="239">
        <v>2014</v>
      </c>
      <c r="P81" s="239" t="s">
        <v>416</v>
      </c>
      <c r="Q81" s="239">
        <v>18</v>
      </c>
      <c r="R81" s="239" t="s">
        <v>376</v>
      </c>
      <c r="S81" s="239">
        <v>5</v>
      </c>
      <c r="T81" s="239">
        <v>0</v>
      </c>
      <c r="U81" s="239">
        <v>1</v>
      </c>
      <c r="V81" s="239">
        <v>7</v>
      </c>
      <c r="W81" s="239">
        <v>83</v>
      </c>
      <c r="X81" s="239">
        <v>2</v>
      </c>
      <c r="Y81" s="239">
        <v>1</v>
      </c>
      <c r="Z81" s="239">
        <v>2</v>
      </c>
      <c r="AB81" s="239">
        <v>1</v>
      </c>
      <c r="AC81" s="239">
        <v>98</v>
      </c>
      <c r="AD81" s="239">
        <v>5</v>
      </c>
      <c r="AE81" s="239" t="s">
        <v>4845</v>
      </c>
      <c r="AF81" s="239" t="s">
        <v>378</v>
      </c>
      <c r="AG81" s="239">
        <v>3</v>
      </c>
      <c r="AH81" s="239">
        <v>2</v>
      </c>
      <c r="AI81" s="239">
        <v>4</v>
      </c>
      <c r="AJ81" s="239">
        <v>4</v>
      </c>
      <c r="AK81" s="239">
        <v>28</v>
      </c>
      <c r="AL81" s="239">
        <v>18</v>
      </c>
      <c r="AM81" s="239" t="s">
        <v>374</v>
      </c>
      <c r="AN81" s="239">
        <v>5</v>
      </c>
      <c r="AO81" s="239">
        <v>72</v>
      </c>
      <c r="AP81" s="239">
        <v>3</v>
      </c>
      <c r="AS81" s="239">
        <v>3</v>
      </c>
      <c r="AT81" s="239">
        <v>98</v>
      </c>
      <c r="AU81" s="239">
        <v>55</v>
      </c>
      <c r="AV81" s="239">
        <v>11</v>
      </c>
      <c r="AW81" s="239">
        <v>21</v>
      </c>
      <c r="CT81" s="239">
        <v>463884</v>
      </c>
      <c r="CU81" s="239">
        <v>4967685</v>
      </c>
      <c r="CV81" s="239">
        <v>44.861667099999998</v>
      </c>
      <c r="CW81" s="239">
        <v>-93.457132999999999</v>
      </c>
      <c r="CX81" s="239" t="s">
        <v>379</v>
      </c>
      <c r="CY81" s="239" t="s">
        <v>4868</v>
      </c>
    </row>
    <row r="82" spans="1:103" x14ac:dyDescent="0.25">
      <c r="A82" s="239">
        <v>10978666</v>
      </c>
      <c r="B82" s="239">
        <v>2</v>
      </c>
      <c r="C82" s="239">
        <v>212</v>
      </c>
      <c r="D82" s="239">
        <v>157.292</v>
      </c>
      <c r="E82" s="239">
        <v>27</v>
      </c>
      <c r="F82" s="239" t="s">
        <v>2515</v>
      </c>
      <c r="H82" s="239" t="s">
        <v>374</v>
      </c>
      <c r="I82" s="239">
        <v>25</v>
      </c>
      <c r="K82" s="239">
        <v>14508372</v>
      </c>
      <c r="L82" s="239">
        <v>142170245</v>
      </c>
      <c r="M82" s="239">
        <v>8</v>
      </c>
      <c r="N82" s="239">
        <v>5</v>
      </c>
      <c r="O82" s="239">
        <v>2014</v>
      </c>
      <c r="P82" s="239" t="s">
        <v>391</v>
      </c>
      <c r="Q82" s="239">
        <v>7</v>
      </c>
      <c r="R82" s="239" t="s">
        <v>393</v>
      </c>
      <c r="S82" s="239">
        <v>5</v>
      </c>
      <c r="T82" s="239">
        <v>0</v>
      </c>
      <c r="U82" s="239">
        <v>2</v>
      </c>
      <c r="V82" s="239">
        <v>1</v>
      </c>
      <c r="W82" s="239">
        <v>10</v>
      </c>
      <c r="X82" s="239">
        <v>2</v>
      </c>
      <c r="Y82" s="239">
        <v>1</v>
      </c>
      <c r="Z82" s="239">
        <v>1</v>
      </c>
      <c r="AB82" s="239">
        <v>1</v>
      </c>
      <c r="AC82" s="239">
        <v>98</v>
      </c>
      <c r="AD82" s="239" t="s">
        <v>404</v>
      </c>
      <c r="AE82" s="239" t="s">
        <v>4832</v>
      </c>
      <c r="AF82" s="239" t="s">
        <v>378</v>
      </c>
      <c r="AG82" s="239">
        <v>7</v>
      </c>
      <c r="AH82" s="239">
        <v>2</v>
      </c>
      <c r="AI82" s="239">
        <v>4</v>
      </c>
      <c r="AJ82" s="239">
        <v>3</v>
      </c>
      <c r="AK82" s="239">
        <v>7</v>
      </c>
      <c r="AL82" s="239">
        <v>44</v>
      </c>
      <c r="AM82" s="239" t="s">
        <v>384</v>
      </c>
      <c r="AN82" s="239">
        <v>5</v>
      </c>
      <c r="AO82" s="239">
        <v>5</v>
      </c>
      <c r="AS82" s="239">
        <v>1</v>
      </c>
      <c r="AT82" s="239">
        <v>98</v>
      </c>
      <c r="AU82" s="239">
        <v>55</v>
      </c>
      <c r="AV82" s="239">
        <v>11</v>
      </c>
      <c r="AW82" s="239">
        <v>21</v>
      </c>
      <c r="AX82" s="239">
        <v>2</v>
      </c>
      <c r="AY82" s="239">
        <v>3</v>
      </c>
      <c r="AZ82" s="239">
        <v>3</v>
      </c>
      <c r="BA82" s="239">
        <v>8</v>
      </c>
      <c r="BB82" s="239">
        <v>44</v>
      </c>
      <c r="BC82" s="239" t="s">
        <v>384</v>
      </c>
      <c r="BD82" s="239">
        <v>5</v>
      </c>
      <c r="BE82" s="239">
        <v>1</v>
      </c>
      <c r="BI82" s="239">
        <v>1</v>
      </c>
      <c r="BJ82" s="239">
        <v>98</v>
      </c>
      <c r="BK82" s="239">
        <v>55</v>
      </c>
      <c r="BL82" s="239">
        <v>11</v>
      </c>
      <c r="BM82" s="239">
        <v>21</v>
      </c>
      <c r="CT82" s="239">
        <v>463884</v>
      </c>
      <c r="CU82" s="239">
        <v>4967685</v>
      </c>
      <c r="CV82" s="239">
        <v>44.861667099999998</v>
      </c>
      <c r="CW82" s="239">
        <v>-93.457132999999999</v>
      </c>
      <c r="CX82" s="239" t="s">
        <v>379</v>
      </c>
      <c r="CY82" s="239" t="s">
        <v>4869</v>
      </c>
    </row>
    <row r="83" spans="1:103" x14ac:dyDescent="0.25">
      <c r="A83" s="239">
        <v>10982272</v>
      </c>
      <c r="B83" s="239">
        <v>2</v>
      </c>
      <c r="C83" s="239">
        <v>212</v>
      </c>
      <c r="D83" s="239">
        <v>157.292</v>
      </c>
      <c r="E83" s="239">
        <v>27</v>
      </c>
      <c r="F83" s="239" t="s">
        <v>2515</v>
      </c>
      <c r="H83" s="239" t="s">
        <v>374</v>
      </c>
      <c r="I83" s="239">
        <v>25</v>
      </c>
      <c r="K83" s="239">
        <v>14509232</v>
      </c>
      <c r="L83" s="239">
        <v>142400227</v>
      </c>
      <c r="M83" s="239">
        <v>8</v>
      </c>
      <c r="N83" s="239">
        <v>28</v>
      </c>
      <c r="O83" s="239">
        <v>2014</v>
      </c>
      <c r="P83" s="239" t="s">
        <v>416</v>
      </c>
      <c r="Q83" s="239">
        <v>7</v>
      </c>
      <c r="R83" s="239" t="s">
        <v>393</v>
      </c>
      <c r="S83" s="239">
        <v>4</v>
      </c>
      <c r="T83" s="239">
        <v>0</v>
      </c>
      <c r="U83" s="239">
        <v>3</v>
      </c>
      <c r="V83" s="239">
        <v>1</v>
      </c>
      <c r="W83" s="239">
        <v>10</v>
      </c>
      <c r="X83" s="239">
        <v>2</v>
      </c>
      <c r="Y83" s="239">
        <v>1</v>
      </c>
      <c r="Z83" s="239">
        <v>1</v>
      </c>
      <c r="AB83" s="239">
        <v>1</v>
      </c>
      <c r="AC83" s="239">
        <v>98</v>
      </c>
      <c r="AD83" s="239" t="s">
        <v>404</v>
      </c>
      <c r="AE83" s="239" t="s">
        <v>4845</v>
      </c>
      <c r="AF83" s="239" t="s">
        <v>378</v>
      </c>
      <c r="AG83" s="239">
        <v>7</v>
      </c>
      <c r="AH83" s="239">
        <v>2</v>
      </c>
      <c r="AI83" s="239">
        <v>2</v>
      </c>
      <c r="AJ83" s="239">
        <v>3</v>
      </c>
      <c r="AK83" s="239">
        <v>26</v>
      </c>
      <c r="AL83" s="239">
        <v>58</v>
      </c>
      <c r="AM83" s="239" t="s">
        <v>374</v>
      </c>
      <c r="AN83" s="239">
        <v>5</v>
      </c>
      <c r="AO83" s="239">
        <v>5</v>
      </c>
      <c r="AS83" s="239">
        <v>1</v>
      </c>
      <c r="AT83" s="239">
        <v>98</v>
      </c>
      <c r="AU83" s="239">
        <v>60</v>
      </c>
      <c r="AV83" s="239">
        <v>11</v>
      </c>
      <c r="AW83" s="239">
        <v>21</v>
      </c>
      <c r="AX83" s="239">
        <v>2</v>
      </c>
      <c r="AY83" s="239">
        <v>2</v>
      </c>
      <c r="AZ83" s="239">
        <v>3</v>
      </c>
      <c r="BA83" s="239">
        <v>26</v>
      </c>
      <c r="BB83" s="239">
        <v>39</v>
      </c>
      <c r="BC83" s="239" t="s">
        <v>384</v>
      </c>
      <c r="BD83" s="239">
        <v>5</v>
      </c>
      <c r="BE83" s="239">
        <v>1</v>
      </c>
      <c r="BI83" s="239">
        <v>1</v>
      </c>
      <c r="BJ83" s="239">
        <v>98</v>
      </c>
      <c r="BK83" s="239">
        <v>60</v>
      </c>
      <c r="BL83" s="239">
        <v>11</v>
      </c>
      <c r="BM83" s="239">
        <v>21</v>
      </c>
      <c r="BN83" s="239">
        <v>2</v>
      </c>
      <c r="BO83" s="239">
        <v>2</v>
      </c>
      <c r="BP83" s="239">
        <v>3</v>
      </c>
      <c r="BQ83" s="239">
        <v>26</v>
      </c>
      <c r="BR83" s="239">
        <v>37</v>
      </c>
      <c r="BS83" s="239" t="s">
        <v>374</v>
      </c>
      <c r="BT83" s="239">
        <v>5</v>
      </c>
      <c r="BU83" s="239">
        <v>1</v>
      </c>
      <c r="BY83" s="239">
        <v>1</v>
      </c>
      <c r="BZ83" s="239">
        <v>98</v>
      </c>
      <c r="CA83" s="239">
        <v>60</v>
      </c>
      <c r="CB83" s="239">
        <v>11</v>
      </c>
      <c r="CC83" s="239">
        <v>21</v>
      </c>
      <c r="CT83" s="239">
        <v>463884</v>
      </c>
      <c r="CU83" s="239">
        <v>4967685</v>
      </c>
      <c r="CV83" s="239">
        <v>44.861667099999998</v>
      </c>
      <c r="CW83" s="239">
        <v>-93.457132999999999</v>
      </c>
      <c r="CX83" s="239" t="s">
        <v>379</v>
      </c>
      <c r="CY83" s="239" t="s">
        <v>4870</v>
      </c>
    </row>
    <row r="84" spans="1:103" x14ac:dyDescent="0.25">
      <c r="A84" s="239">
        <v>10989689</v>
      </c>
      <c r="B84" s="239">
        <v>2</v>
      </c>
      <c r="C84" s="239">
        <v>212</v>
      </c>
      <c r="D84" s="239">
        <v>157.292</v>
      </c>
      <c r="E84" s="239">
        <v>27</v>
      </c>
      <c r="F84" s="239" t="s">
        <v>2515</v>
      </c>
      <c r="H84" s="239" t="s">
        <v>374</v>
      </c>
      <c r="I84" s="239">
        <v>25</v>
      </c>
      <c r="K84" s="239">
        <v>14509915</v>
      </c>
      <c r="L84" s="239">
        <v>143020273</v>
      </c>
      <c r="M84" s="239">
        <v>9</v>
      </c>
      <c r="N84" s="239">
        <v>16</v>
      </c>
      <c r="O84" s="239">
        <v>2014</v>
      </c>
      <c r="P84" s="239" t="s">
        <v>391</v>
      </c>
      <c r="Q84" s="239">
        <v>8</v>
      </c>
      <c r="R84" s="239" t="s">
        <v>393</v>
      </c>
      <c r="S84" s="239">
        <v>5</v>
      </c>
      <c r="T84" s="239">
        <v>0</v>
      </c>
      <c r="U84" s="239">
        <v>2</v>
      </c>
      <c r="V84" s="239">
        <v>1</v>
      </c>
      <c r="W84" s="239">
        <v>10</v>
      </c>
      <c r="X84" s="239">
        <v>2</v>
      </c>
      <c r="Y84" s="239">
        <v>1</v>
      </c>
      <c r="Z84" s="239">
        <v>1</v>
      </c>
      <c r="AB84" s="239">
        <v>1</v>
      </c>
      <c r="AC84" s="239">
        <v>98</v>
      </c>
      <c r="AD84" s="239" t="s">
        <v>404</v>
      </c>
      <c r="AE84" s="239" t="s">
        <v>4832</v>
      </c>
      <c r="AF84" s="239" t="s">
        <v>378</v>
      </c>
      <c r="AG84" s="239">
        <v>7</v>
      </c>
      <c r="AH84" s="239">
        <v>2</v>
      </c>
      <c r="AI84" s="239">
        <v>2</v>
      </c>
      <c r="AJ84" s="239">
        <v>3</v>
      </c>
      <c r="AK84" s="239">
        <v>21</v>
      </c>
      <c r="AL84" s="239">
        <v>54</v>
      </c>
      <c r="AM84" s="239" t="s">
        <v>384</v>
      </c>
      <c r="AN84" s="239">
        <v>5</v>
      </c>
      <c r="AO84" s="239">
        <v>1</v>
      </c>
      <c r="AS84" s="239">
        <v>1</v>
      </c>
      <c r="AT84" s="239">
        <v>98</v>
      </c>
      <c r="AU84" s="239">
        <v>60</v>
      </c>
      <c r="AV84" s="239">
        <v>11</v>
      </c>
      <c r="AW84" s="239">
        <v>21</v>
      </c>
      <c r="AX84" s="239">
        <v>2</v>
      </c>
      <c r="AY84" s="239">
        <v>2</v>
      </c>
      <c r="AZ84" s="239">
        <v>3</v>
      </c>
      <c r="BA84" s="239">
        <v>21</v>
      </c>
      <c r="BB84" s="239">
        <v>20</v>
      </c>
      <c r="BC84" s="239" t="s">
        <v>374</v>
      </c>
      <c r="BD84" s="239">
        <v>5</v>
      </c>
      <c r="BE84" s="239">
        <v>5</v>
      </c>
      <c r="BF84" s="239">
        <v>16</v>
      </c>
      <c r="BI84" s="239">
        <v>1</v>
      </c>
      <c r="BJ84" s="239">
        <v>98</v>
      </c>
      <c r="BK84" s="239">
        <v>60</v>
      </c>
      <c r="BL84" s="239">
        <v>11</v>
      </c>
      <c r="BM84" s="239">
        <v>21</v>
      </c>
      <c r="CT84" s="239">
        <v>463884</v>
      </c>
      <c r="CU84" s="239">
        <v>4967685</v>
      </c>
      <c r="CV84" s="239">
        <v>44.861667099999998</v>
      </c>
      <c r="CW84" s="239">
        <v>-93.457132999999999</v>
      </c>
      <c r="CX84" s="239" t="s">
        <v>379</v>
      </c>
      <c r="CY84" s="239" t="s">
        <v>4871</v>
      </c>
    </row>
    <row r="85" spans="1:103" x14ac:dyDescent="0.25">
      <c r="A85" s="239">
        <v>10994299</v>
      </c>
      <c r="B85" s="239">
        <v>2</v>
      </c>
      <c r="C85" s="239">
        <v>212</v>
      </c>
      <c r="D85" s="239">
        <v>157.292</v>
      </c>
      <c r="E85" s="239">
        <v>27</v>
      </c>
      <c r="F85" s="239" t="s">
        <v>2515</v>
      </c>
      <c r="H85" s="239" t="s">
        <v>374</v>
      </c>
      <c r="I85" s="239">
        <v>25</v>
      </c>
      <c r="K85" s="239">
        <v>201400041753</v>
      </c>
      <c r="L85" s="239">
        <v>143100046</v>
      </c>
      <c r="M85" s="239">
        <v>10</v>
      </c>
      <c r="N85" s="239">
        <v>22</v>
      </c>
      <c r="O85" s="239">
        <v>2014</v>
      </c>
      <c r="P85" s="239" t="s">
        <v>375</v>
      </c>
      <c r="Q85" s="239">
        <v>7</v>
      </c>
      <c r="S85" s="239">
        <v>5</v>
      </c>
      <c r="T85" s="239">
        <v>0</v>
      </c>
      <c r="U85" s="239">
        <v>2</v>
      </c>
      <c r="V85" s="239">
        <v>10</v>
      </c>
      <c r="W85" s="239">
        <v>10</v>
      </c>
      <c r="X85" s="239">
        <v>26</v>
      </c>
      <c r="Y85" s="239">
        <v>1</v>
      </c>
      <c r="Z85" s="239">
        <v>1</v>
      </c>
      <c r="AB85" s="239">
        <v>1</v>
      </c>
      <c r="AC85" s="239">
        <v>98</v>
      </c>
      <c r="AF85" s="239" t="s">
        <v>378</v>
      </c>
      <c r="AG85" s="239">
        <v>5</v>
      </c>
      <c r="AH85" s="239">
        <v>2</v>
      </c>
      <c r="AI85" s="239">
        <v>2</v>
      </c>
      <c r="AK85" s="239">
        <v>10</v>
      </c>
      <c r="AM85" s="239" t="s">
        <v>374</v>
      </c>
      <c r="AO85" s="239">
        <v>1</v>
      </c>
      <c r="AS85" s="239">
        <v>2</v>
      </c>
      <c r="AT85" s="239">
        <v>98</v>
      </c>
      <c r="AU85" s="239">
        <v>60</v>
      </c>
      <c r="AV85" s="239">
        <v>11</v>
      </c>
      <c r="AW85" s="239">
        <v>21</v>
      </c>
      <c r="AX85" s="239">
        <v>2</v>
      </c>
      <c r="AY85" s="239">
        <v>2</v>
      </c>
      <c r="AZ85" s="239">
        <v>4</v>
      </c>
      <c r="BA85" s="239">
        <v>21</v>
      </c>
      <c r="BB85" s="239">
        <v>53</v>
      </c>
      <c r="BC85" s="239" t="s">
        <v>374</v>
      </c>
      <c r="BD85" s="239">
        <v>5</v>
      </c>
      <c r="BE85" s="239">
        <v>1</v>
      </c>
      <c r="BI85" s="239">
        <v>2</v>
      </c>
      <c r="BJ85" s="239">
        <v>98</v>
      </c>
      <c r="BK85" s="239">
        <v>60</v>
      </c>
      <c r="BL85" s="239">
        <v>11</v>
      </c>
      <c r="BM85" s="239">
        <v>21</v>
      </c>
      <c r="CT85" s="239">
        <v>463884</v>
      </c>
      <c r="CU85" s="239">
        <v>4967685</v>
      </c>
      <c r="CV85" s="239">
        <v>44.861667099999998</v>
      </c>
      <c r="CW85" s="239">
        <v>-93.457132999999999</v>
      </c>
      <c r="CX85" s="239" t="s">
        <v>379</v>
      </c>
    </row>
    <row r="86" spans="1:103" x14ac:dyDescent="0.25">
      <c r="A86" s="239">
        <v>10999440</v>
      </c>
      <c r="B86" s="239">
        <v>2</v>
      </c>
      <c r="C86" s="239">
        <v>212</v>
      </c>
      <c r="D86" s="239">
        <v>157.292</v>
      </c>
      <c r="E86" s="239">
        <v>27</v>
      </c>
      <c r="F86" s="239" t="s">
        <v>2515</v>
      </c>
      <c r="H86" s="239" t="s">
        <v>374</v>
      </c>
      <c r="I86" s="239">
        <v>25</v>
      </c>
      <c r="K86" s="239">
        <v>201400044750</v>
      </c>
      <c r="L86" s="239">
        <v>143450070</v>
      </c>
      <c r="M86" s="239">
        <v>11</v>
      </c>
      <c r="N86" s="239">
        <v>15</v>
      </c>
      <c r="O86" s="239">
        <v>2014</v>
      </c>
      <c r="P86" s="239" t="s">
        <v>386</v>
      </c>
      <c r="Q86" s="239">
        <v>11</v>
      </c>
      <c r="S86" s="239">
        <v>5</v>
      </c>
      <c r="T86" s="239">
        <v>0</v>
      </c>
      <c r="U86" s="239">
        <v>4</v>
      </c>
      <c r="V86" s="239">
        <v>1</v>
      </c>
      <c r="W86" s="239">
        <v>10</v>
      </c>
      <c r="X86" s="239">
        <v>90</v>
      </c>
      <c r="Y86" s="239">
        <v>1</v>
      </c>
      <c r="Z86" s="239">
        <v>4</v>
      </c>
      <c r="AB86" s="239">
        <v>3</v>
      </c>
      <c r="AC86" s="239">
        <v>98</v>
      </c>
      <c r="AF86" s="239" t="s">
        <v>378</v>
      </c>
      <c r="AG86" s="239">
        <v>7</v>
      </c>
      <c r="AH86" s="239">
        <v>2</v>
      </c>
      <c r="AI86" s="239">
        <v>2</v>
      </c>
      <c r="AJ86" s="239">
        <v>3</v>
      </c>
      <c r="AK86" s="239">
        <v>21</v>
      </c>
      <c r="AL86" s="239">
        <v>23</v>
      </c>
      <c r="AM86" s="239" t="s">
        <v>384</v>
      </c>
      <c r="AN86" s="239">
        <v>5</v>
      </c>
      <c r="AS86" s="239">
        <v>4</v>
      </c>
      <c r="AT86" s="239">
        <v>98</v>
      </c>
      <c r="AU86" s="239">
        <v>60</v>
      </c>
      <c r="AV86" s="239">
        <v>10</v>
      </c>
      <c r="AW86" s="239">
        <v>21</v>
      </c>
      <c r="AX86" s="239">
        <v>2</v>
      </c>
      <c r="AY86" s="239">
        <v>2</v>
      </c>
      <c r="AZ86" s="239">
        <v>3</v>
      </c>
      <c r="BA86" s="239">
        <v>21</v>
      </c>
      <c r="BB86" s="239">
        <v>60</v>
      </c>
      <c r="BC86" s="239" t="s">
        <v>384</v>
      </c>
      <c r="BD86" s="239">
        <v>5</v>
      </c>
      <c r="BI86" s="239">
        <v>4</v>
      </c>
      <c r="BJ86" s="239">
        <v>98</v>
      </c>
      <c r="BK86" s="239">
        <v>60</v>
      </c>
      <c r="BL86" s="239">
        <v>10</v>
      </c>
      <c r="BM86" s="239">
        <v>21</v>
      </c>
      <c r="BN86" s="239">
        <v>2</v>
      </c>
      <c r="BO86" s="239">
        <v>3</v>
      </c>
      <c r="BP86" s="239">
        <v>3</v>
      </c>
      <c r="BQ86" s="239">
        <v>21</v>
      </c>
      <c r="BR86" s="239">
        <v>23</v>
      </c>
      <c r="BS86" s="239" t="s">
        <v>384</v>
      </c>
      <c r="BT86" s="239">
        <v>5</v>
      </c>
      <c r="BY86" s="239">
        <v>4</v>
      </c>
      <c r="BZ86" s="239">
        <v>98</v>
      </c>
      <c r="CA86" s="239">
        <v>60</v>
      </c>
      <c r="CB86" s="239">
        <v>10</v>
      </c>
      <c r="CC86" s="239">
        <v>21</v>
      </c>
      <c r="CD86" s="239">
        <v>2</v>
      </c>
      <c r="CE86" s="239">
        <v>2</v>
      </c>
      <c r="CF86" s="239">
        <v>3</v>
      </c>
      <c r="CG86" s="239">
        <v>21</v>
      </c>
      <c r="CH86" s="239">
        <v>21</v>
      </c>
      <c r="CI86" s="239" t="s">
        <v>374</v>
      </c>
      <c r="CJ86" s="239">
        <v>5</v>
      </c>
      <c r="CO86" s="239">
        <v>4</v>
      </c>
      <c r="CP86" s="239">
        <v>98</v>
      </c>
      <c r="CQ86" s="239">
        <v>60</v>
      </c>
      <c r="CR86" s="239">
        <v>10</v>
      </c>
      <c r="CS86" s="239">
        <v>21</v>
      </c>
      <c r="CT86" s="239">
        <v>463884</v>
      </c>
      <c r="CU86" s="239">
        <v>4967685</v>
      </c>
      <c r="CV86" s="239">
        <v>44.861667099999998</v>
      </c>
      <c r="CW86" s="239">
        <v>-93.457132999999999</v>
      </c>
      <c r="CX86" s="239" t="s">
        <v>379</v>
      </c>
    </row>
    <row r="87" spans="1:103" x14ac:dyDescent="0.25">
      <c r="A87" s="239">
        <v>11009182</v>
      </c>
      <c r="B87" s="239">
        <v>2</v>
      </c>
      <c r="C87" s="239">
        <v>212</v>
      </c>
      <c r="D87" s="239">
        <v>157.292</v>
      </c>
      <c r="E87" s="239">
        <v>27</v>
      </c>
      <c r="F87" s="239" t="s">
        <v>2515</v>
      </c>
      <c r="H87" s="239" t="s">
        <v>374</v>
      </c>
      <c r="I87" s="239">
        <v>25</v>
      </c>
      <c r="K87" s="239">
        <v>14514047</v>
      </c>
      <c r="L87" s="239">
        <v>143640301</v>
      </c>
      <c r="M87" s="239">
        <v>12</v>
      </c>
      <c r="N87" s="239">
        <v>29</v>
      </c>
      <c r="O87" s="239">
        <v>2014</v>
      </c>
      <c r="P87" s="239" t="s">
        <v>381</v>
      </c>
      <c r="Q87" s="239">
        <v>18</v>
      </c>
      <c r="R87" s="239" t="s">
        <v>376</v>
      </c>
      <c r="S87" s="239">
        <v>5</v>
      </c>
      <c r="T87" s="239">
        <v>0</v>
      </c>
      <c r="U87" s="239">
        <v>2</v>
      </c>
      <c r="V87" s="239">
        <v>10</v>
      </c>
      <c r="W87" s="239">
        <v>10</v>
      </c>
      <c r="X87" s="239">
        <v>2</v>
      </c>
      <c r="Y87" s="239">
        <v>4</v>
      </c>
      <c r="Z87" s="239">
        <v>1</v>
      </c>
      <c r="AB87" s="239">
        <v>1</v>
      </c>
      <c r="AC87" s="239">
        <v>98</v>
      </c>
      <c r="AD87" s="239" t="s">
        <v>404</v>
      </c>
      <c r="AE87" s="239" t="s">
        <v>4832</v>
      </c>
      <c r="AF87" s="239" t="s">
        <v>378</v>
      </c>
      <c r="AG87" s="239">
        <v>5</v>
      </c>
      <c r="AH87" s="239">
        <v>2</v>
      </c>
      <c r="AI87" s="239">
        <v>2</v>
      </c>
      <c r="AJ87" s="239">
        <v>4</v>
      </c>
      <c r="AK87" s="239">
        <v>28</v>
      </c>
      <c r="AL87" s="239">
        <v>27</v>
      </c>
      <c r="AM87" s="239" t="s">
        <v>384</v>
      </c>
      <c r="AN87" s="239">
        <v>5</v>
      </c>
      <c r="AO87" s="239">
        <v>8</v>
      </c>
      <c r="AP87" s="239">
        <v>15</v>
      </c>
      <c r="AS87" s="239">
        <v>1</v>
      </c>
      <c r="AT87" s="239">
        <v>98</v>
      </c>
      <c r="AU87" s="239">
        <v>60</v>
      </c>
      <c r="AV87" s="239">
        <v>11</v>
      </c>
      <c r="AW87" s="239">
        <v>21</v>
      </c>
      <c r="AX87" s="239">
        <v>2</v>
      </c>
      <c r="AY87" s="239">
        <v>42</v>
      </c>
      <c r="AZ87" s="239">
        <v>4</v>
      </c>
      <c r="BA87" s="239">
        <v>21</v>
      </c>
      <c r="BB87" s="239">
        <v>59</v>
      </c>
      <c r="BC87" s="239" t="s">
        <v>374</v>
      </c>
      <c r="BD87" s="239">
        <v>5</v>
      </c>
      <c r="BE87" s="239">
        <v>1</v>
      </c>
      <c r="BI87" s="239">
        <v>1</v>
      </c>
      <c r="BJ87" s="239">
        <v>98</v>
      </c>
      <c r="BK87" s="239">
        <v>60</v>
      </c>
      <c r="BL87" s="239">
        <v>11</v>
      </c>
      <c r="BM87" s="239">
        <v>21</v>
      </c>
      <c r="CT87" s="239">
        <v>463884</v>
      </c>
      <c r="CU87" s="239">
        <v>4967685</v>
      </c>
      <c r="CV87" s="239">
        <v>44.861667099999998</v>
      </c>
      <c r="CW87" s="239">
        <v>-93.457132999999999</v>
      </c>
      <c r="CX87" s="239" t="s">
        <v>379</v>
      </c>
      <c r="CY87" s="239" t="s">
        <v>4872</v>
      </c>
    </row>
    <row r="88" spans="1:103" x14ac:dyDescent="0.25">
      <c r="A88" s="239">
        <v>11036463</v>
      </c>
      <c r="B88" s="239">
        <v>2</v>
      </c>
      <c r="C88" s="239">
        <v>212</v>
      </c>
      <c r="D88" s="239">
        <v>157.292</v>
      </c>
      <c r="E88" s="239">
        <v>27</v>
      </c>
      <c r="F88" s="239" t="s">
        <v>2515</v>
      </c>
      <c r="H88" s="239" t="s">
        <v>374</v>
      </c>
      <c r="I88" s="239">
        <v>25</v>
      </c>
      <c r="K88" s="239">
        <v>201500006667</v>
      </c>
      <c r="L88" s="239">
        <v>150630108</v>
      </c>
      <c r="M88" s="239">
        <v>2</v>
      </c>
      <c r="N88" s="239">
        <v>20</v>
      </c>
      <c r="O88" s="239">
        <v>2015</v>
      </c>
      <c r="P88" s="239" t="s">
        <v>383</v>
      </c>
      <c r="Q88" s="239">
        <v>7</v>
      </c>
      <c r="S88" s="239">
        <v>5</v>
      </c>
      <c r="T88" s="239">
        <v>0</v>
      </c>
      <c r="U88" s="239">
        <v>1</v>
      </c>
      <c r="V88" s="239">
        <v>90</v>
      </c>
      <c r="W88" s="239">
        <v>70</v>
      </c>
      <c r="X88" s="239">
        <v>2</v>
      </c>
      <c r="Y88" s="239">
        <v>1</v>
      </c>
      <c r="Z88" s="239">
        <v>4</v>
      </c>
      <c r="AA88" s="239">
        <v>2</v>
      </c>
      <c r="AB88" s="239">
        <v>3</v>
      </c>
      <c r="AC88" s="239">
        <v>98</v>
      </c>
      <c r="AF88" s="239" t="s">
        <v>378</v>
      </c>
      <c r="AG88" s="239">
        <v>3</v>
      </c>
      <c r="AH88" s="239">
        <v>2</v>
      </c>
      <c r="AI88" s="239">
        <v>3</v>
      </c>
      <c r="AJ88" s="239">
        <v>4</v>
      </c>
      <c r="AK88" s="239">
        <v>21</v>
      </c>
      <c r="AL88" s="239">
        <v>17</v>
      </c>
      <c r="AM88" s="239" t="s">
        <v>374</v>
      </c>
      <c r="AN88" s="239">
        <v>5</v>
      </c>
      <c r="AS88" s="239">
        <v>4</v>
      </c>
      <c r="AT88" s="239">
        <v>98</v>
      </c>
      <c r="AU88" s="239">
        <v>60</v>
      </c>
      <c r="AV88" s="239">
        <v>11</v>
      </c>
      <c r="AW88" s="239">
        <v>21</v>
      </c>
      <c r="CT88" s="239">
        <v>463884</v>
      </c>
      <c r="CU88" s="239">
        <v>4967685</v>
      </c>
      <c r="CV88" s="239">
        <v>44.861667099999998</v>
      </c>
      <c r="CW88" s="239">
        <v>-93.457132999999999</v>
      </c>
      <c r="CX88" s="239" t="s">
        <v>379</v>
      </c>
    </row>
    <row r="89" spans="1:103" x14ac:dyDescent="0.25">
      <c r="A89" s="239">
        <v>11042228</v>
      </c>
      <c r="B89" s="239">
        <v>2</v>
      </c>
      <c r="C89" s="239">
        <v>212</v>
      </c>
      <c r="D89" s="239">
        <v>157.292</v>
      </c>
      <c r="E89" s="239">
        <v>27</v>
      </c>
      <c r="F89" s="239" t="s">
        <v>2515</v>
      </c>
      <c r="H89" s="239" t="s">
        <v>374</v>
      </c>
      <c r="I89" s="239">
        <v>25</v>
      </c>
      <c r="K89" s="239">
        <v>15505698</v>
      </c>
      <c r="L89" s="239">
        <v>151550236</v>
      </c>
      <c r="M89" s="239">
        <v>6</v>
      </c>
      <c r="N89" s="239">
        <v>3</v>
      </c>
      <c r="O89" s="239">
        <v>2015</v>
      </c>
      <c r="P89" s="239" t="s">
        <v>375</v>
      </c>
      <c r="Q89" s="239">
        <v>18</v>
      </c>
      <c r="R89" s="239" t="s">
        <v>376</v>
      </c>
      <c r="S89" s="239">
        <v>5</v>
      </c>
      <c r="T89" s="239">
        <v>0</v>
      </c>
      <c r="U89" s="239">
        <v>2</v>
      </c>
      <c r="V89" s="239">
        <v>1</v>
      </c>
      <c r="W89" s="239">
        <v>10</v>
      </c>
      <c r="X89" s="239">
        <v>2</v>
      </c>
      <c r="Y89" s="239">
        <v>1</v>
      </c>
      <c r="Z89" s="239">
        <v>3</v>
      </c>
      <c r="AB89" s="239">
        <v>2</v>
      </c>
      <c r="AC89" s="239">
        <v>98</v>
      </c>
      <c r="AD89" s="239" t="s">
        <v>404</v>
      </c>
      <c r="AE89" s="239" t="s">
        <v>4845</v>
      </c>
      <c r="AF89" s="239" t="s">
        <v>378</v>
      </c>
      <c r="AG89" s="239">
        <v>7</v>
      </c>
      <c r="AH89" s="239">
        <v>2</v>
      </c>
      <c r="AI89" s="239">
        <v>4</v>
      </c>
      <c r="AJ89" s="239">
        <v>4</v>
      </c>
      <c r="AK89" s="239">
        <v>8</v>
      </c>
      <c r="AL89" s="239">
        <v>37</v>
      </c>
      <c r="AM89" s="239" t="s">
        <v>374</v>
      </c>
      <c r="AN89" s="239">
        <v>5</v>
      </c>
      <c r="AO89" s="239">
        <v>1</v>
      </c>
      <c r="AS89" s="239">
        <v>3</v>
      </c>
      <c r="AT89" s="239">
        <v>98</v>
      </c>
      <c r="AU89" s="239">
        <v>55</v>
      </c>
      <c r="AV89" s="239">
        <v>11</v>
      </c>
      <c r="AW89" s="239">
        <v>21</v>
      </c>
      <c r="AX89" s="239">
        <v>2</v>
      </c>
      <c r="AY89" s="239">
        <v>1</v>
      </c>
      <c r="AZ89" s="239">
        <v>4</v>
      </c>
      <c r="BA89" s="239">
        <v>21</v>
      </c>
      <c r="BB89" s="239">
        <v>18</v>
      </c>
      <c r="BC89" s="239" t="s">
        <v>384</v>
      </c>
      <c r="BD89" s="239">
        <v>5</v>
      </c>
      <c r="BE89" s="239">
        <v>15</v>
      </c>
      <c r="BI89" s="239">
        <v>3</v>
      </c>
      <c r="BJ89" s="239">
        <v>98</v>
      </c>
      <c r="BK89" s="239">
        <v>55</v>
      </c>
      <c r="BL89" s="239">
        <v>11</v>
      </c>
      <c r="BM89" s="239">
        <v>21</v>
      </c>
      <c r="CT89" s="239">
        <v>463884</v>
      </c>
      <c r="CU89" s="239">
        <v>4967685</v>
      </c>
      <c r="CV89" s="239">
        <v>44.861667099999998</v>
      </c>
      <c r="CW89" s="239">
        <v>-93.457132999999999</v>
      </c>
      <c r="CX89" s="239" t="s">
        <v>379</v>
      </c>
      <c r="CY89" s="239" t="s">
        <v>4873</v>
      </c>
    </row>
    <row r="90" spans="1:103" x14ac:dyDescent="0.25">
      <c r="A90" s="239">
        <v>11050218</v>
      </c>
      <c r="B90" s="239">
        <v>2</v>
      </c>
      <c r="C90" s="239">
        <v>212</v>
      </c>
      <c r="D90" s="239">
        <v>157.292</v>
      </c>
      <c r="E90" s="239">
        <v>27</v>
      </c>
      <c r="F90" s="239" t="s">
        <v>2515</v>
      </c>
      <c r="H90" s="239" t="s">
        <v>374</v>
      </c>
      <c r="I90" s="239">
        <v>25</v>
      </c>
      <c r="K90" s="239">
        <v>15506143</v>
      </c>
      <c r="L90" s="239">
        <v>151670271</v>
      </c>
      <c r="M90" s="239">
        <v>6</v>
      </c>
      <c r="N90" s="239">
        <v>15</v>
      </c>
      <c r="O90" s="239">
        <v>2015</v>
      </c>
      <c r="P90" s="239" t="s">
        <v>381</v>
      </c>
      <c r="Q90" s="239">
        <v>8</v>
      </c>
      <c r="R90" s="239" t="s">
        <v>376</v>
      </c>
      <c r="S90" s="239">
        <v>5</v>
      </c>
      <c r="T90" s="239">
        <v>0</v>
      </c>
      <c r="U90" s="239">
        <v>2</v>
      </c>
      <c r="V90" s="239">
        <v>10</v>
      </c>
      <c r="W90" s="239">
        <v>10</v>
      </c>
      <c r="X90" s="239">
        <v>5</v>
      </c>
      <c r="Y90" s="239">
        <v>1</v>
      </c>
      <c r="Z90" s="239">
        <v>2</v>
      </c>
      <c r="AB90" s="239">
        <v>1</v>
      </c>
      <c r="AC90" s="239">
        <v>98</v>
      </c>
      <c r="AD90" s="239">
        <v>212</v>
      </c>
      <c r="AE90" s="239">
        <v>5</v>
      </c>
      <c r="AF90" s="239" t="s">
        <v>378</v>
      </c>
      <c r="AG90" s="239">
        <v>5</v>
      </c>
      <c r="AH90" s="239">
        <v>2</v>
      </c>
      <c r="AI90" s="239">
        <v>4</v>
      </c>
      <c r="AJ90" s="239">
        <v>4</v>
      </c>
      <c r="AK90" s="239">
        <v>28</v>
      </c>
      <c r="AL90" s="239">
        <v>47</v>
      </c>
      <c r="AM90" s="239" t="s">
        <v>384</v>
      </c>
      <c r="AN90" s="239">
        <v>5</v>
      </c>
      <c r="AO90" s="239">
        <v>15</v>
      </c>
      <c r="AS90" s="239">
        <v>4</v>
      </c>
      <c r="AT90" s="239">
        <v>98</v>
      </c>
      <c r="AU90" s="239">
        <v>60</v>
      </c>
      <c r="AV90" s="239">
        <v>11</v>
      </c>
      <c r="AW90" s="239">
        <v>21</v>
      </c>
      <c r="AX90" s="239">
        <v>2</v>
      </c>
      <c r="AY90" s="239">
        <v>4</v>
      </c>
      <c r="AZ90" s="239">
        <v>4</v>
      </c>
      <c r="BA90" s="239">
        <v>21</v>
      </c>
      <c r="BB90" s="239">
        <v>40</v>
      </c>
      <c r="BC90" s="239" t="s">
        <v>374</v>
      </c>
      <c r="BD90" s="239">
        <v>5</v>
      </c>
      <c r="BE90" s="239">
        <v>1</v>
      </c>
      <c r="BI90" s="239">
        <v>4</v>
      </c>
      <c r="BJ90" s="239">
        <v>98</v>
      </c>
      <c r="BK90" s="239">
        <v>60</v>
      </c>
      <c r="BL90" s="239">
        <v>11</v>
      </c>
      <c r="BM90" s="239">
        <v>21</v>
      </c>
      <c r="CT90" s="239">
        <v>463884</v>
      </c>
      <c r="CU90" s="239">
        <v>4967685</v>
      </c>
      <c r="CV90" s="239">
        <v>44.861667099999998</v>
      </c>
      <c r="CW90" s="239">
        <v>-93.457132999999999</v>
      </c>
      <c r="CX90" s="239" t="s">
        <v>379</v>
      </c>
      <c r="CY90" s="239" t="s">
        <v>4874</v>
      </c>
    </row>
    <row r="91" spans="1:103" x14ac:dyDescent="0.25">
      <c r="A91" s="239">
        <v>11053495</v>
      </c>
      <c r="B91" s="239">
        <v>2</v>
      </c>
      <c r="C91" s="239">
        <v>212</v>
      </c>
      <c r="D91" s="239">
        <v>157.292</v>
      </c>
      <c r="E91" s="239">
        <v>27</v>
      </c>
      <c r="F91" s="239" t="s">
        <v>2515</v>
      </c>
      <c r="H91" s="239" t="s">
        <v>374</v>
      </c>
      <c r="I91" s="239">
        <v>25</v>
      </c>
      <c r="K91" s="239">
        <v>15507833</v>
      </c>
      <c r="L91" s="239">
        <v>152140177</v>
      </c>
      <c r="M91" s="239">
        <v>7</v>
      </c>
      <c r="N91" s="239">
        <v>30</v>
      </c>
      <c r="O91" s="239">
        <v>2015</v>
      </c>
      <c r="P91" s="239" t="s">
        <v>416</v>
      </c>
      <c r="Q91" s="239">
        <v>7</v>
      </c>
      <c r="R91" s="239" t="s">
        <v>393</v>
      </c>
      <c r="S91" s="239">
        <v>5</v>
      </c>
      <c r="T91" s="239">
        <v>0</v>
      </c>
      <c r="U91" s="239">
        <v>3</v>
      </c>
      <c r="V91" s="239">
        <v>1</v>
      </c>
      <c r="W91" s="239">
        <v>10</v>
      </c>
      <c r="X91" s="239">
        <v>2</v>
      </c>
      <c r="Y91" s="239">
        <v>1</v>
      </c>
      <c r="Z91" s="239">
        <v>1</v>
      </c>
      <c r="AB91" s="239">
        <v>1</v>
      </c>
      <c r="AC91" s="239">
        <v>98</v>
      </c>
      <c r="AD91" s="239">
        <v>212</v>
      </c>
      <c r="AE91" s="239" t="s">
        <v>4845</v>
      </c>
      <c r="AF91" s="239" t="s">
        <v>378</v>
      </c>
      <c r="AG91" s="239">
        <v>7</v>
      </c>
      <c r="AH91" s="239">
        <v>2</v>
      </c>
      <c r="AI91" s="239">
        <v>4</v>
      </c>
      <c r="AJ91" s="239">
        <v>3</v>
      </c>
      <c r="AK91" s="239">
        <v>21</v>
      </c>
      <c r="AL91" s="239">
        <v>25</v>
      </c>
      <c r="AM91" s="239" t="s">
        <v>384</v>
      </c>
      <c r="AN91" s="239">
        <v>5</v>
      </c>
      <c r="AO91" s="239">
        <v>5</v>
      </c>
      <c r="AS91" s="239">
        <v>1</v>
      </c>
      <c r="AT91" s="239">
        <v>98</v>
      </c>
      <c r="AU91" s="239">
        <v>60</v>
      </c>
      <c r="AV91" s="239">
        <v>11</v>
      </c>
      <c r="AW91" s="239">
        <v>21</v>
      </c>
      <c r="AX91" s="239">
        <v>2</v>
      </c>
      <c r="AY91" s="239">
        <v>3</v>
      </c>
      <c r="AZ91" s="239">
        <v>3</v>
      </c>
      <c r="BA91" s="239">
        <v>26</v>
      </c>
      <c r="BB91" s="239">
        <v>31</v>
      </c>
      <c r="BC91" s="239" t="s">
        <v>374</v>
      </c>
      <c r="BD91" s="239">
        <v>5</v>
      </c>
      <c r="BE91" s="239">
        <v>1</v>
      </c>
      <c r="BI91" s="239">
        <v>1</v>
      </c>
      <c r="BJ91" s="239">
        <v>98</v>
      </c>
      <c r="BK91" s="239">
        <v>60</v>
      </c>
      <c r="BL91" s="239">
        <v>11</v>
      </c>
      <c r="BM91" s="239">
        <v>21</v>
      </c>
      <c r="BN91" s="239">
        <v>2</v>
      </c>
      <c r="BO91" s="239">
        <v>2</v>
      </c>
      <c r="BP91" s="239">
        <v>3</v>
      </c>
      <c r="BQ91" s="239">
        <v>26</v>
      </c>
      <c r="BR91" s="239">
        <v>53</v>
      </c>
      <c r="BS91" s="239" t="s">
        <v>374</v>
      </c>
      <c r="BT91" s="239">
        <v>5</v>
      </c>
      <c r="BU91" s="239">
        <v>1</v>
      </c>
      <c r="BY91" s="239">
        <v>1</v>
      </c>
      <c r="BZ91" s="239">
        <v>98</v>
      </c>
      <c r="CA91" s="239">
        <v>60</v>
      </c>
      <c r="CB91" s="239">
        <v>11</v>
      </c>
      <c r="CC91" s="239">
        <v>21</v>
      </c>
      <c r="CT91" s="239">
        <v>463884</v>
      </c>
      <c r="CU91" s="239">
        <v>4967685</v>
      </c>
      <c r="CV91" s="239">
        <v>44.861667099999998</v>
      </c>
      <c r="CW91" s="239">
        <v>-93.457132999999999</v>
      </c>
      <c r="CX91" s="239" t="s">
        <v>379</v>
      </c>
      <c r="CY91" s="239" t="s">
        <v>4875</v>
      </c>
    </row>
    <row r="92" spans="1:103" x14ac:dyDescent="0.25">
      <c r="A92" s="239">
        <v>11054079</v>
      </c>
      <c r="B92" s="239">
        <v>2</v>
      </c>
      <c r="C92" s="239">
        <v>212</v>
      </c>
      <c r="D92" s="239">
        <v>157.292</v>
      </c>
      <c r="E92" s="239">
        <v>27</v>
      </c>
      <c r="F92" s="239" t="s">
        <v>2515</v>
      </c>
      <c r="H92" s="239" t="s">
        <v>374</v>
      </c>
      <c r="I92" s="239">
        <v>25</v>
      </c>
      <c r="K92" s="239">
        <v>201500029916</v>
      </c>
      <c r="L92" s="239">
        <v>152220075</v>
      </c>
      <c r="M92" s="239">
        <v>8</v>
      </c>
      <c r="N92" s="239">
        <v>1</v>
      </c>
      <c r="O92" s="239">
        <v>2015</v>
      </c>
      <c r="P92" s="239" t="s">
        <v>386</v>
      </c>
      <c r="Q92" s="239">
        <v>19</v>
      </c>
      <c r="S92" s="239">
        <v>5</v>
      </c>
      <c r="T92" s="239">
        <v>0</v>
      </c>
      <c r="U92" s="239">
        <v>2</v>
      </c>
      <c r="V92" s="239">
        <v>1</v>
      </c>
      <c r="W92" s="239">
        <v>10</v>
      </c>
      <c r="X92" s="239">
        <v>26</v>
      </c>
      <c r="Y92" s="239">
        <v>1</v>
      </c>
      <c r="Z92" s="239">
        <v>1</v>
      </c>
      <c r="AB92" s="239">
        <v>1</v>
      </c>
      <c r="AC92" s="239">
        <v>98</v>
      </c>
      <c r="AF92" s="239" t="s">
        <v>378</v>
      </c>
      <c r="AG92" s="239">
        <v>7</v>
      </c>
      <c r="AH92" s="239">
        <v>2</v>
      </c>
      <c r="AI92" s="239">
        <v>2</v>
      </c>
      <c r="AJ92" s="239">
        <v>3</v>
      </c>
      <c r="AK92" s="239">
        <v>8</v>
      </c>
      <c r="AL92" s="239">
        <v>59</v>
      </c>
      <c r="AM92" s="239" t="s">
        <v>384</v>
      </c>
      <c r="AN92" s="239">
        <v>5</v>
      </c>
      <c r="AO92" s="239">
        <v>1</v>
      </c>
      <c r="AS92" s="239">
        <v>3</v>
      </c>
      <c r="AT92" s="239">
        <v>20</v>
      </c>
      <c r="AU92" s="239">
        <v>60</v>
      </c>
      <c r="AV92" s="239">
        <v>11</v>
      </c>
      <c r="AW92" s="239">
        <v>22</v>
      </c>
      <c r="AX92" s="239">
        <v>2</v>
      </c>
      <c r="AY92" s="239">
        <v>2</v>
      </c>
      <c r="AZ92" s="239">
        <v>3</v>
      </c>
      <c r="BA92" s="239">
        <v>26</v>
      </c>
      <c r="BB92" s="239">
        <v>29</v>
      </c>
      <c r="BC92" s="239" t="s">
        <v>374</v>
      </c>
      <c r="BD92" s="239">
        <v>5</v>
      </c>
      <c r="BE92" s="239">
        <v>21</v>
      </c>
      <c r="BI92" s="239">
        <v>3</v>
      </c>
      <c r="BJ92" s="239">
        <v>20</v>
      </c>
      <c r="BK92" s="239">
        <v>60</v>
      </c>
      <c r="BL92" s="239">
        <v>11</v>
      </c>
      <c r="BM92" s="239">
        <v>22</v>
      </c>
      <c r="CT92" s="239">
        <v>463884</v>
      </c>
      <c r="CU92" s="239">
        <v>4967685</v>
      </c>
      <c r="CV92" s="239">
        <v>44.861667099999998</v>
      </c>
      <c r="CW92" s="239">
        <v>-93.457132999999999</v>
      </c>
      <c r="CX92" s="239" t="s">
        <v>379</v>
      </c>
    </row>
    <row r="93" spans="1:103" x14ac:dyDescent="0.25">
      <c r="A93" s="239">
        <v>11068489</v>
      </c>
      <c r="B93" s="239">
        <v>2</v>
      </c>
      <c r="C93" s="239">
        <v>212</v>
      </c>
      <c r="D93" s="239">
        <v>157.292</v>
      </c>
      <c r="E93" s="239">
        <v>27</v>
      </c>
      <c r="F93" s="239" t="s">
        <v>2515</v>
      </c>
      <c r="H93" s="239" t="s">
        <v>374</v>
      </c>
      <c r="I93" s="239">
        <v>25</v>
      </c>
      <c r="K93" s="239">
        <v>15509873</v>
      </c>
      <c r="L93" s="239">
        <v>152660195</v>
      </c>
      <c r="M93" s="239">
        <v>9</v>
      </c>
      <c r="N93" s="239">
        <v>23</v>
      </c>
      <c r="O93" s="239">
        <v>2015</v>
      </c>
      <c r="P93" s="239" t="s">
        <v>375</v>
      </c>
      <c r="Q93" s="239">
        <v>8</v>
      </c>
      <c r="R93" s="239" t="s">
        <v>393</v>
      </c>
      <c r="S93" s="239">
        <v>5</v>
      </c>
      <c r="T93" s="239">
        <v>0</v>
      </c>
      <c r="U93" s="239">
        <v>2</v>
      </c>
      <c r="V93" s="239">
        <v>1</v>
      </c>
      <c r="W93" s="239">
        <v>10</v>
      </c>
      <c r="X93" s="239">
        <v>2</v>
      </c>
      <c r="Y93" s="239">
        <v>1</v>
      </c>
      <c r="Z93" s="239">
        <v>2</v>
      </c>
      <c r="AB93" s="239">
        <v>2</v>
      </c>
      <c r="AC93" s="239">
        <v>98</v>
      </c>
      <c r="AD93" s="239" t="s">
        <v>404</v>
      </c>
      <c r="AE93" s="239" t="s">
        <v>4832</v>
      </c>
      <c r="AF93" s="239" t="s">
        <v>378</v>
      </c>
      <c r="AG93" s="239">
        <v>7</v>
      </c>
      <c r="AH93" s="239">
        <v>2</v>
      </c>
      <c r="AI93" s="239">
        <v>2</v>
      </c>
      <c r="AJ93" s="239">
        <v>3</v>
      </c>
      <c r="AK93" s="239">
        <v>21</v>
      </c>
      <c r="AL93" s="239">
        <v>33</v>
      </c>
      <c r="AM93" s="239" t="s">
        <v>374</v>
      </c>
      <c r="AN93" s="239">
        <v>5</v>
      </c>
      <c r="AO93" s="239">
        <v>5</v>
      </c>
      <c r="AP93" s="239">
        <v>15</v>
      </c>
      <c r="AS93" s="239">
        <v>1</v>
      </c>
      <c r="AT93" s="239">
        <v>98</v>
      </c>
      <c r="AU93" s="239">
        <v>60</v>
      </c>
      <c r="AV93" s="239">
        <v>11</v>
      </c>
      <c r="AW93" s="239">
        <v>21</v>
      </c>
      <c r="AX93" s="239">
        <v>2</v>
      </c>
      <c r="AY93" s="239">
        <v>4</v>
      </c>
      <c r="AZ93" s="239">
        <v>3</v>
      </c>
      <c r="BA93" s="239">
        <v>26</v>
      </c>
      <c r="BB93" s="239">
        <v>51</v>
      </c>
      <c r="BC93" s="239" t="s">
        <v>374</v>
      </c>
      <c r="BD93" s="239">
        <v>5</v>
      </c>
      <c r="BE93" s="239">
        <v>1</v>
      </c>
      <c r="BI93" s="239">
        <v>1</v>
      </c>
      <c r="BJ93" s="239">
        <v>98</v>
      </c>
      <c r="BK93" s="239">
        <v>60</v>
      </c>
      <c r="BL93" s="239">
        <v>11</v>
      </c>
      <c r="BM93" s="239">
        <v>21</v>
      </c>
      <c r="CT93" s="239">
        <v>463884</v>
      </c>
      <c r="CU93" s="239">
        <v>4967685</v>
      </c>
      <c r="CV93" s="239">
        <v>44.861667099999998</v>
      </c>
      <c r="CW93" s="239">
        <v>-93.457132999999999</v>
      </c>
      <c r="CX93" s="239" t="s">
        <v>379</v>
      </c>
      <c r="CY93" s="239" t="s">
        <v>4876</v>
      </c>
    </row>
    <row r="94" spans="1:103" x14ac:dyDescent="0.25">
      <c r="A94" s="239">
        <v>11074198</v>
      </c>
      <c r="B94" s="239">
        <v>2</v>
      </c>
      <c r="C94" s="239">
        <v>212</v>
      </c>
      <c r="D94" s="239">
        <v>157.292</v>
      </c>
      <c r="E94" s="239">
        <v>27</v>
      </c>
      <c r="F94" s="239" t="s">
        <v>2515</v>
      </c>
      <c r="H94" s="239" t="s">
        <v>374</v>
      </c>
      <c r="I94" s="239">
        <v>25</v>
      </c>
      <c r="K94" s="239">
        <v>15511222</v>
      </c>
      <c r="L94" s="239">
        <v>153070339</v>
      </c>
      <c r="M94" s="239">
        <v>10</v>
      </c>
      <c r="N94" s="239">
        <v>28</v>
      </c>
      <c r="O94" s="239">
        <v>2015</v>
      </c>
      <c r="P94" s="239" t="s">
        <v>375</v>
      </c>
      <c r="Q94" s="239">
        <v>8</v>
      </c>
      <c r="R94" s="239" t="s">
        <v>393</v>
      </c>
      <c r="S94" s="239">
        <v>5</v>
      </c>
      <c r="T94" s="239">
        <v>0</v>
      </c>
      <c r="U94" s="239">
        <v>2</v>
      </c>
      <c r="V94" s="239">
        <v>1</v>
      </c>
      <c r="W94" s="239">
        <v>10</v>
      </c>
      <c r="X94" s="239">
        <v>2</v>
      </c>
      <c r="Y94" s="239">
        <v>1</v>
      </c>
      <c r="Z94" s="239">
        <v>2</v>
      </c>
      <c r="AA94" s="239">
        <v>3</v>
      </c>
      <c r="AB94" s="239">
        <v>2</v>
      </c>
      <c r="AC94" s="239">
        <v>98</v>
      </c>
      <c r="AD94" s="239" t="s">
        <v>404</v>
      </c>
      <c r="AE94" s="239" t="s">
        <v>4845</v>
      </c>
      <c r="AF94" s="239" t="s">
        <v>378</v>
      </c>
      <c r="AG94" s="239">
        <v>7</v>
      </c>
      <c r="AH94" s="239">
        <v>2</v>
      </c>
      <c r="AI94" s="239">
        <v>4</v>
      </c>
      <c r="AJ94" s="239">
        <v>3</v>
      </c>
      <c r="AK94" s="239">
        <v>8</v>
      </c>
      <c r="AL94" s="239">
        <v>61</v>
      </c>
      <c r="AM94" s="239" t="s">
        <v>384</v>
      </c>
      <c r="AN94" s="239">
        <v>5</v>
      </c>
      <c r="AO94" s="239">
        <v>1</v>
      </c>
      <c r="AS94" s="239">
        <v>3</v>
      </c>
      <c r="AT94" s="239">
        <v>98</v>
      </c>
      <c r="AU94" s="239">
        <v>60</v>
      </c>
      <c r="AV94" s="239">
        <v>11</v>
      </c>
      <c r="AW94" s="239">
        <v>21</v>
      </c>
      <c r="AX94" s="239">
        <v>2</v>
      </c>
      <c r="AY94" s="239">
        <v>2</v>
      </c>
      <c r="AZ94" s="239">
        <v>3</v>
      </c>
      <c r="BA94" s="239">
        <v>21</v>
      </c>
      <c r="BB94" s="239">
        <v>30</v>
      </c>
      <c r="BC94" s="239" t="s">
        <v>374</v>
      </c>
      <c r="BD94" s="239">
        <v>5</v>
      </c>
      <c r="BE94" s="239">
        <v>3</v>
      </c>
      <c r="BF94" s="239">
        <v>5</v>
      </c>
      <c r="BI94" s="239">
        <v>3</v>
      </c>
      <c r="BJ94" s="239">
        <v>98</v>
      </c>
      <c r="BK94" s="239">
        <v>60</v>
      </c>
      <c r="BL94" s="239">
        <v>11</v>
      </c>
      <c r="BM94" s="239">
        <v>21</v>
      </c>
      <c r="CT94" s="239">
        <v>463884</v>
      </c>
      <c r="CU94" s="239">
        <v>4967685</v>
      </c>
      <c r="CV94" s="239">
        <v>44.861667099999998</v>
      </c>
      <c r="CW94" s="239">
        <v>-93.457132999999999</v>
      </c>
      <c r="CX94" s="239" t="s">
        <v>379</v>
      </c>
      <c r="CY94" s="239" t="s">
        <v>4877</v>
      </c>
    </row>
    <row r="95" spans="1:103" x14ac:dyDescent="0.25">
      <c r="A95" s="239">
        <v>11082667</v>
      </c>
      <c r="B95" s="239">
        <v>2</v>
      </c>
      <c r="C95" s="239">
        <v>212</v>
      </c>
      <c r="D95" s="239">
        <v>157.292</v>
      </c>
      <c r="E95" s="239">
        <v>27</v>
      </c>
      <c r="F95" s="239" t="s">
        <v>2515</v>
      </c>
      <c r="H95" s="239" t="s">
        <v>374</v>
      </c>
      <c r="I95" s="239">
        <v>25</v>
      </c>
      <c r="K95" s="239">
        <v>201500044618</v>
      </c>
      <c r="L95" s="239">
        <v>153370103</v>
      </c>
      <c r="M95" s="239">
        <v>11</v>
      </c>
      <c r="N95" s="239">
        <v>20</v>
      </c>
      <c r="O95" s="239">
        <v>2015</v>
      </c>
      <c r="P95" s="239" t="s">
        <v>383</v>
      </c>
      <c r="Q95" s="239">
        <v>11</v>
      </c>
      <c r="S95" s="239">
        <v>5</v>
      </c>
      <c r="T95" s="239">
        <v>0</v>
      </c>
      <c r="U95" s="239">
        <v>2</v>
      </c>
      <c r="V95" s="239">
        <v>1</v>
      </c>
      <c r="W95" s="239">
        <v>10</v>
      </c>
      <c r="X95" s="239">
        <v>6</v>
      </c>
      <c r="Y95" s="239">
        <v>1</v>
      </c>
      <c r="Z95" s="239">
        <v>2</v>
      </c>
      <c r="AB95" s="239">
        <v>1</v>
      </c>
      <c r="AC95" s="239">
        <v>98</v>
      </c>
      <c r="AF95" s="239" t="s">
        <v>378</v>
      </c>
      <c r="AG95" s="239">
        <v>7</v>
      </c>
      <c r="AH95" s="239">
        <v>2</v>
      </c>
      <c r="AI95" s="239">
        <v>2</v>
      </c>
      <c r="AJ95" s="239">
        <v>7</v>
      </c>
      <c r="AK95" s="239">
        <v>23</v>
      </c>
      <c r="AL95" s="239">
        <v>24</v>
      </c>
      <c r="AM95" s="239" t="s">
        <v>384</v>
      </c>
      <c r="AN95" s="239">
        <v>5</v>
      </c>
      <c r="AO95" s="239">
        <v>15</v>
      </c>
      <c r="AS95" s="239">
        <v>2</v>
      </c>
      <c r="AT95" s="239">
        <v>20</v>
      </c>
      <c r="AU95" s="239">
        <v>35</v>
      </c>
      <c r="AV95" s="239">
        <v>11</v>
      </c>
      <c r="AW95" s="239">
        <v>21</v>
      </c>
      <c r="AX95" s="239">
        <v>2</v>
      </c>
      <c r="AY95" s="239">
        <v>2</v>
      </c>
      <c r="AZ95" s="239">
        <v>8</v>
      </c>
      <c r="BA95" s="239">
        <v>23</v>
      </c>
      <c r="BB95" s="239">
        <v>52</v>
      </c>
      <c r="BC95" s="239" t="s">
        <v>374</v>
      </c>
      <c r="BD95" s="239">
        <v>5</v>
      </c>
      <c r="BE95" s="239">
        <v>1</v>
      </c>
      <c r="BI95" s="239">
        <v>2</v>
      </c>
      <c r="BJ95" s="239">
        <v>20</v>
      </c>
      <c r="BK95" s="239">
        <v>35</v>
      </c>
      <c r="BL95" s="239">
        <v>11</v>
      </c>
      <c r="BM95" s="239">
        <v>21</v>
      </c>
      <c r="CT95" s="239">
        <v>463884</v>
      </c>
      <c r="CU95" s="239">
        <v>4967685</v>
      </c>
      <c r="CV95" s="239">
        <v>44.861667099999998</v>
      </c>
      <c r="CW95" s="239">
        <v>-93.457132999999999</v>
      </c>
      <c r="CX95" s="239" t="s">
        <v>379</v>
      </c>
    </row>
    <row r="96" spans="1:103" x14ac:dyDescent="0.25">
      <c r="A96" s="239">
        <v>11093368</v>
      </c>
      <c r="B96" s="239">
        <v>2</v>
      </c>
      <c r="C96" s="239">
        <v>212</v>
      </c>
      <c r="D96" s="239">
        <v>157.292</v>
      </c>
      <c r="E96" s="239">
        <v>27</v>
      </c>
      <c r="F96" s="239" t="s">
        <v>2515</v>
      </c>
      <c r="H96" s="239" t="s">
        <v>374</v>
      </c>
      <c r="I96" s="239">
        <v>25</v>
      </c>
      <c r="K96" s="239">
        <v>15513330</v>
      </c>
      <c r="L96" s="239">
        <v>153620238</v>
      </c>
      <c r="M96" s="239">
        <v>12</v>
      </c>
      <c r="N96" s="239">
        <v>20</v>
      </c>
      <c r="O96" s="239">
        <v>2015</v>
      </c>
      <c r="P96" s="239" t="s">
        <v>389</v>
      </c>
      <c r="Q96" s="239">
        <v>8</v>
      </c>
      <c r="R96" s="239" t="s">
        <v>376</v>
      </c>
      <c r="S96" s="239">
        <v>5</v>
      </c>
      <c r="T96" s="239">
        <v>0</v>
      </c>
      <c r="U96" s="239">
        <v>1</v>
      </c>
      <c r="V96" s="239">
        <v>7</v>
      </c>
      <c r="W96" s="239">
        <v>83</v>
      </c>
      <c r="X96" s="239">
        <v>2</v>
      </c>
      <c r="Y96" s="239">
        <v>1</v>
      </c>
      <c r="Z96" s="239">
        <v>4</v>
      </c>
      <c r="AB96" s="239">
        <v>5</v>
      </c>
      <c r="AC96" s="239">
        <v>98</v>
      </c>
      <c r="AD96" s="239" t="s">
        <v>1866</v>
      </c>
      <c r="AE96" s="239" t="s">
        <v>396</v>
      </c>
      <c r="AF96" s="239" t="s">
        <v>378</v>
      </c>
      <c r="AG96" s="239">
        <v>3</v>
      </c>
      <c r="AH96" s="239">
        <v>2</v>
      </c>
      <c r="AI96" s="239">
        <v>3</v>
      </c>
      <c r="AJ96" s="239">
        <v>4</v>
      </c>
      <c r="AK96" s="239">
        <v>21</v>
      </c>
      <c r="AL96" s="239">
        <v>22</v>
      </c>
      <c r="AM96" s="239" t="s">
        <v>374</v>
      </c>
      <c r="AN96" s="239">
        <v>5</v>
      </c>
      <c r="AO96" s="239">
        <v>3</v>
      </c>
      <c r="AS96" s="239">
        <v>3</v>
      </c>
      <c r="AT96" s="239">
        <v>98</v>
      </c>
      <c r="AU96" s="239">
        <v>60</v>
      </c>
      <c r="AV96" s="239">
        <v>10</v>
      </c>
      <c r="AW96" s="239">
        <v>21</v>
      </c>
      <c r="CT96" s="239">
        <v>463884</v>
      </c>
      <c r="CU96" s="239">
        <v>4967685</v>
      </c>
      <c r="CV96" s="239">
        <v>44.861667099999998</v>
      </c>
      <c r="CW96" s="239">
        <v>-93.457132999999999</v>
      </c>
      <c r="CX96" s="239" t="s">
        <v>379</v>
      </c>
      <c r="CY96" s="239" t="s">
        <v>4878</v>
      </c>
    </row>
    <row r="97" spans="1:103" x14ac:dyDescent="0.25">
      <c r="A97" s="239">
        <v>844127</v>
      </c>
      <c r="B97" s="239">
        <v>2</v>
      </c>
      <c r="C97" s="239">
        <v>212</v>
      </c>
      <c r="D97" s="239">
        <v>157.297</v>
      </c>
      <c r="E97" s="239">
        <v>27</v>
      </c>
      <c r="F97" s="239" t="s">
        <v>2515</v>
      </c>
      <c r="H97" s="239" t="s">
        <v>374</v>
      </c>
      <c r="I97" s="239">
        <v>25</v>
      </c>
      <c r="K97" s="239">
        <v>20508094</v>
      </c>
      <c r="L97" s="239">
        <v>202680211</v>
      </c>
      <c r="M97" s="239">
        <v>9</v>
      </c>
      <c r="N97" s="239">
        <v>24</v>
      </c>
      <c r="O97" s="239">
        <v>2020</v>
      </c>
      <c r="P97" s="239" t="s">
        <v>416</v>
      </c>
      <c r="Q97" s="239">
        <v>14</v>
      </c>
      <c r="R97" s="239" t="s">
        <v>376</v>
      </c>
      <c r="S97" s="239">
        <v>5</v>
      </c>
      <c r="T97" s="239">
        <v>0</v>
      </c>
      <c r="U97" s="239">
        <v>2</v>
      </c>
      <c r="V97" s="239">
        <v>10</v>
      </c>
      <c r="W97" s="239">
        <v>10</v>
      </c>
      <c r="X97" s="239">
        <v>2</v>
      </c>
      <c r="Y97" s="239">
        <v>1</v>
      </c>
      <c r="Z97" s="239">
        <v>1</v>
      </c>
      <c r="AB97" s="239">
        <v>1</v>
      </c>
      <c r="AC97" s="239">
        <v>98</v>
      </c>
      <c r="AD97" s="239" t="s">
        <v>377</v>
      </c>
      <c r="AF97" s="239" t="s">
        <v>378</v>
      </c>
      <c r="AG97" s="239">
        <v>5</v>
      </c>
      <c r="AH97" s="239">
        <v>2</v>
      </c>
      <c r="AI97" s="239">
        <v>2</v>
      </c>
      <c r="AJ97" s="239">
        <v>4</v>
      </c>
      <c r="AK97" s="239">
        <v>28</v>
      </c>
      <c r="AL97" s="239">
        <v>68</v>
      </c>
      <c r="AM97" s="239" t="s">
        <v>384</v>
      </c>
      <c r="AN97" s="239">
        <v>5</v>
      </c>
      <c r="AO97" s="239">
        <v>2</v>
      </c>
      <c r="AS97" s="239">
        <v>15</v>
      </c>
      <c r="AT97" s="239">
        <v>98</v>
      </c>
      <c r="AU97" s="239">
        <v>60</v>
      </c>
      <c r="AV97" s="239">
        <v>11</v>
      </c>
      <c r="AW97" s="239">
        <v>21</v>
      </c>
      <c r="AX97" s="239">
        <v>2</v>
      </c>
      <c r="AY97" s="239">
        <v>2</v>
      </c>
      <c r="AZ97" s="239">
        <v>4</v>
      </c>
      <c r="BA97" s="239">
        <v>21</v>
      </c>
      <c r="BB97" s="239">
        <v>48</v>
      </c>
      <c r="BC97" s="239" t="s">
        <v>374</v>
      </c>
      <c r="BD97" s="239">
        <v>5</v>
      </c>
      <c r="BE97" s="239">
        <v>1</v>
      </c>
      <c r="BI97" s="239">
        <v>15</v>
      </c>
      <c r="BJ97" s="239">
        <v>98</v>
      </c>
      <c r="BK97" s="239">
        <v>60</v>
      </c>
      <c r="BL97" s="239">
        <v>11</v>
      </c>
      <c r="BM97" s="239">
        <v>21</v>
      </c>
      <c r="CT97" s="239">
        <v>463893.83625434001</v>
      </c>
      <c r="CU97" s="239">
        <v>4967696.1391922804</v>
      </c>
      <c r="CV97" s="239">
        <v>44.861766179999996</v>
      </c>
      <c r="CW97" s="239">
        <v>-93.457013529999998</v>
      </c>
      <c r="CX97" s="239" t="s">
        <v>379</v>
      </c>
      <c r="CY97" s="239" t="s">
        <v>4879</v>
      </c>
    </row>
    <row r="98" spans="1:103" x14ac:dyDescent="0.25">
      <c r="A98" s="239">
        <v>324494</v>
      </c>
      <c r="B98" s="239">
        <v>2</v>
      </c>
      <c r="C98" s="239">
        <v>212</v>
      </c>
      <c r="D98" s="239">
        <v>157.30199999999999</v>
      </c>
      <c r="E98" s="239">
        <v>27</v>
      </c>
      <c r="F98" s="239" t="s">
        <v>2515</v>
      </c>
      <c r="H98" s="239" t="s">
        <v>374</v>
      </c>
      <c r="I98" s="239">
        <v>25</v>
      </c>
      <c r="K98" s="239">
        <v>16500884</v>
      </c>
      <c r="M98" s="239">
        <v>1</v>
      </c>
      <c r="N98" s="239">
        <v>20</v>
      </c>
      <c r="O98" s="239">
        <v>2016</v>
      </c>
      <c r="P98" s="239" t="s">
        <v>375</v>
      </c>
      <c r="Q98" s="239">
        <v>19</v>
      </c>
      <c r="R98" s="239" t="s">
        <v>393</v>
      </c>
      <c r="S98" s="239">
        <v>4</v>
      </c>
      <c r="T98" s="239">
        <v>0</v>
      </c>
      <c r="U98" s="239">
        <v>4</v>
      </c>
      <c r="V98" s="239">
        <v>12</v>
      </c>
      <c r="W98" s="239">
        <v>10</v>
      </c>
      <c r="X98" s="239">
        <v>2</v>
      </c>
      <c r="Y98" s="239">
        <v>4</v>
      </c>
      <c r="Z98" s="239">
        <v>1</v>
      </c>
      <c r="AB98" s="239">
        <v>1</v>
      </c>
      <c r="AC98" s="239">
        <v>98</v>
      </c>
      <c r="AD98" s="239" t="s">
        <v>377</v>
      </c>
      <c r="AF98" s="239" t="s">
        <v>378</v>
      </c>
      <c r="AG98" s="239">
        <v>7</v>
      </c>
      <c r="AH98" s="239">
        <v>2</v>
      </c>
      <c r="AI98" s="239">
        <v>4</v>
      </c>
      <c r="AJ98" s="239">
        <v>3</v>
      </c>
      <c r="AK98" s="239">
        <v>34</v>
      </c>
      <c r="AL98" s="239">
        <v>31</v>
      </c>
      <c r="AM98" s="239" t="s">
        <v>374</v>
      </c>
      <c r="AN98" s="239">
        <v>5</v>
      </c>
      <c r="AO98" s="239">
        <v>1</v>
      </c>
      <c r="AS98" s="239">
        <v>15</v>
      </c>
      <c r="AT98" s="239">
        <v>9</v>
      </c>
      <c r="AU98" s="239">
        <v>65</v>
      </c>
      <c r="AV98" s="239">
        <v>11</v>
      </c>
      <c r="AW98" s="239">
        <v>21</v>
      </c>
      <c r="AX98" s="239">
        <v>2</v>
      </c>
      <c r="AY98" s="239">
        <v>2</v>
      </c>
      <c r="AZ98" s="239">
        <v>3</v>
      </c>
      <c r="BA98" s="239">
        <v>34</v>
      </c>
      <c r="BB98" s="239">
        <v>46</v>
      </c>
      <c r="BC98" s="239" t="s">
        <v>384</v>
      </c>
      <c r="BD98" s="239">
        <v>5</v>
      </c>
      <c r="BE98" s="239">
        <v>1</v>
      </c>
      <c r="BI98" s="239">
        <v>15</v>
      </c>
      <c r="BJ98" s="239">
        <v>9</v>
      </c>
      <c r="BK98" s="239">
        <v>65</v>
      </c>
      <c r="BL98" s="239">
        <v>11</v>
      </c>
      <c r="BM98" s="239">
        <v>21</v>
      </c>
      <c r="BN98" s="239">
        <v>2</v>
      </c>
      <c r="BO98" s="239">
        <v>2</v>
      </c>
      <c r="BP98" s="239">
        <v>3</v>
      </c>
      <c r="BQ98" s="239">
        <v>34</v>
      </c>
      <c r="BR98" s="239">
        <v>23</v>
      </c>
      <c r="BS98" s="239" t="s">
        <v>374</v>
      </c>
      <c r="BT98" s="239">
        <v>5</v>
      </c>
      <c r="BU98" s="239">
        <v>1</v>
      </c>
      <c r="BY98" s="239">
        <v>15</v>
      </c>
      <c r="BZ98" s="239">
        <v>9</v>
      </c>
      <c r="CA98" s="239">
        <v>65</v>
      </c>
      <c r="CB98" s="239">
        <v>11</v>
      </c>
      <c r="CC98" s="239">
        <v>21</v>
      </c>
      <c r="CD98" s="239">
        <v>2</v>
      </c>
      <c r="CE98" s="239">
        <v>2</v>
      </c>
      <c r="CF98" s="239">
        <v>3</v>
      </c>
      <c r="CG98" s="239">
        <v>21</v>
      </c>
      <c r="CH98" s="239">
        <v>24</v>
      </c>
      <c r="CI98" s="239" t="s">
        <v>374</v>
      </c>
      <c r="CJ98" s="239">
        <v>5</v>
      </c>
      <c r="CK98" s="239">
        <v>74</v>
      </c>
      <c r="CO98" s="239">
        <v>15</v>
      </c>
      <c r="CP98" s="239">
        <v>9</v>
      </c>
      <c r="CQ98" s="239">
        <v>65</v>
      </c>
      <c r="CR98" s="239">
        <v>11</v>
      </c>
      <c r="CS98" s="239">
        <v>21</v>
      </c>
      <c r="CT98" s="239">
        <v>463898.06959614001</v>
      </c>
      <c r="CU98" s="239">
        <v>4967683.4391668802</v>
      </c>
      <c r="CV98" s="239">
        <v>44.861652069999998</v>
      </c>
      <c r="CW98" s="239">
        <v>-93.456959040000001</v>
      </c>
      <c r="CX98" s="239" t="s">
        <v>379</v>
      </c>
      <c r="CY98" s="239" t="s">
        <v>4880</v>
      </c>
    </row>
    <row r="99" spans="1:103" x14ac:dyDescent="0.25">
      <c r="A99" s="239">
        <v>318799</v>
      </c>
      <c r="B99" s="239">
        <v>2</v>
      </c>
      <c r="C99" s="239">
        <v>212</v>
      </c>
      <c r="D99" s="239">
        <v>157.32499999999999</v>
      </c>
      <c r="E99" s="239">
        <v>27</v>
      </c>
      <c r="F99" s="239" t="s">
        <v>2515</v>
      </c>
      <c r="H99" s="239" t="s">
        <v>374</v>
      </c>
      <c r="I99" s="239">
        <v>25</v>
      </c>
      <c r="K99" s="239">
        <v>16001269</v>
      </c>
      <c r="M99" s="239">
        <v>1</v>
      </c>
      <c r="N99" s="239">
        <v>11</v>
      </c>
      <c r="O99" s="239">
        <v>2016</v>
      </c>
      <c r="P99" s="239" t="s">
        <v>381</v>
      </c>
      <c r="Q99" s="239">
        <v>7</v>
      </c>
      <c r="R99" s="239" t="s">
        <v>393</v>
      </c>
      <c r="S99" s="239">
        <v>5</v>
      </c>
      <c r="T99" s="239">
        <v>0</v>
      </c>
      <c r="U99" s="239">
        <v>3</v>
      </c>
      <c r="V99" s="239">
        <v>12</v>
      </c>
      <c r="W99" s="239">
        <v>10</v>
      </c>
      <c r="X99" s="239">
        <v>2</v>
      </c>
      <c r="Y99" s="239">
        <v>2</v>
      </c>
      <c r="Z99" s="239">
        <v>1</v>
      </c>
      <c r="AB99" s="239">
        <v>1</v>
      </c>
      <c r="AC99" s="239">
        <v>98</v>
      </c>
      <c r="AD99" s="239" t="s">
        <v>377</v>
      </c>
      <c r="AF99" s="239" t="s">
        <v>378</v>
      </c>
      <c r="AG99" s="239">
        <v>7</v>
      </c>
      <c r="AH99" s="239">
        <v>2</v>
      </c>
      <c r="AI99" s="239">
        <v>4</v>
      </c>
      <c r="AJ99" s="239">
        <v>3</v>
      </c>
      <c r="AK99" s="239">
        <v>21</v>
      </c>
      <c r="AL99" s="239">
        <v>22</v>
      </c>
      <c r="AM99" s="239" t="s">
        <v>374</v>
      </c>
      <c r="AN99" s="239">
        <v>5</v>
      </c>
      <c r="AO99" s="239">
        <v>90</v>
      </c>
      <c r="AS99" s="239">
        <v>11</v>
      </c>
      <c r="AT99" s="239">
        <v>98</v>
      </c>
      <c r="AU99" s="239">
        <v>60</v>
      </c>
      <c r="AV99" s="239">
        <v>11</v>
      </c>
      <c r="AW99" s="239">
        <v>21</v>
      </c>
      <c r="AX99" s="239">
        <v>2</v>
      </c>
      <c r="AY99" s="239">
        <v>2</v>
      </c>
      <c r="AZ99" s="239">
        <v>3</v>
      </c>
      <c r="BA99" s="239">
        <v>26</v>
      </c>
      <c r="BB99" s="239">
        <v>53</v>
      </c>
      <c r="BC99" s="239" t="s">
        <v>374</v>
      </c>
      <c r="BD99" s="239">
        <v>5</v>
      </c>
      <c r="BE99" s="239">
        <v>90</v>
      </c>
      <c r="BI99" s="239">
        <v>11</v>
      </c>
      <c r="BJ99" s="239">
        <v>98</v>
      </c>
      <c r="BK99" s="239">
        <v>60</v>
      </c>
      <c r="BL99" s="239">
        <v>11</v>
      </c>
      <c r="BM99" s="239">
        <v>21</v>
      </c>
      <c r="BN99" s="239">
        <v>2</v>
      </c>
      <c r="BO99" s="239">
        <v>2</v>
      </c>
      <c r="BP99" s="239">
        <v>3</v>
      </c>
      <c r="BQ99" s="239">
        <v>21</v>
      </c>
      <c r="BR99" s="239">
        <v>43</v>
      </c>
      <c r="BS99" s="239" t="s">
        <v>374</v>
      </c>
      <c r="BT99" s="239">
        <v>99</v>
      </c>
      <c r="BU99" s="239">
        <v>90</v>
      </c>
      <c r="BY99" s="239">
        <v>11</v>
      </c>
      <c r="BZ99" s="239">
        <v>98</v>
      </c>
      <c r="CA99" s="239">
        <v>60</v>
      </c>
      <c r="CB99" s="239">
        <v>11</v>
      </c>
      <c r="CC99" s="239">
        <v>21</v>
      </c>
      <c r="CT99" s="239">
        <v>463933.53298911703</v>
      </c>
      <c r="CU99" s="239">
        <v>4967673.0950494101</v>
      </c>
      <c r="CV99" s="239">
        <v>44.861560750000002</v>
      </c>
      <c r="CW99" s="239">
        <v>-93.456509440000005</v>
      </c>
      <c r="CX99" s="239" t="s">
        <v>379</v>
      </c>
      <c r="CY99" s="239" t="s">
        <v>4881</v>
      </c>
    </row>
    <row r="100" spans="1:103" x14ac:dyDescent="0.25">
      <c r="A100" s="239">
        <v>542030</v>
      </c>
      <c r="B100" s="239">
        <v>2</v>
      </c>
      <c r="C100" s="239">
        <v>212</v>
      </c>
      <c r="D100" s="239">
        <v>157.34</v>
      </c>
      <c r="E100" s="239">
        <v>27</v>
      </c>
      <c r="F100" s="239" t="s">
        <v>2515</v>
      </c>
      <c r="H100" s="239" t="s">
        <v>374</v>
      </c>
      <c r="I100" s="239">
        <v>25</v>
      </c>
      <c r="K100" s="239">
        <v>18501209</v>
      </c>
      <c r="M100" s="239">
        <v>1</v>
      </c>
      <c r="N100" s="239">
        <v>18</v>
      </c>
      <c r="O100" s="239">
        <v>2018</v>
      </c>
      <c r="P100" s="239" t="s">
        <v>416</v>
      </c>
      <c r="Q100" s="239">
        <v>13</v>
      </c>
      <c r="R100" s="239" t="s">
        <v>376</v>
      </c>
      <c r="S100" s="239">
        <v>5</v>
      </c>
      <c r="T100" s="239">
        <v>0</v>
      </c>
      <c r="U100" s="239">
        <v>2</v>
      </c>
      <c r="V100" s="239">
        <v>5</v>
      </c>
      <c r="W100" s="239">
        <v>10</v>
      </c>
      <c r="X100" s="239">
        <v>2</v>
      </c>
      <c r="Y100" s="239">
        <v>1</v>
      </c>
      <c r="Z100" s="239">
        <v>1</v>
      </c>
      <c r="AB100" s="239">
        <v>1</v>
      </c>
      <c r="AC100" s="239">
        <v>98</v>
      </c>
      <c r="AD100" s="239" t="s">
        <v>4882</v>
      </c>
      <c r="AF100" s="239" t="s">
        <v>470</v>
      </c>
      <c r="AG100" s="239">
        <v>10</v>
      </c>
      <c r="AH100" s="239">
        <v>2</v>
      </c>
      <c r="AI100" s="239">
        <v>4</v>
      </c>
      <c r="AJ100" s="239">
        <v>4</v>
      </c>
      <c r="AK100" s="239">
        <v>21</v>
      </c>
      <c r="AL100" s="239">
        <v>35</v>
      </c>
      <c r="AM100" s="239" t="s">
        <v>374</v>
      </c>
      <c r="AN100" s="239">
        <v>5</v>
      </c>
      <c r="AO100" s="239">
        <v>1</v>
      </c>
      <c r="AS100" s="239">
        <v>15</v>
      </c>
      <c r="AT100" s="239">
        <v>9</v>
      </c>
      <c r="AU100" s="239">
        <v>60</v>
      </c>
      <c r="AV100" s="239">
        <v>11</v>
      </c>
      <c r="AW100" s="239">
        <v>21</v>
      </c>
      <c r="AX100" s="239">
        <v>2</v>
      </c>
      <c r="AY100" s="239">
        <v>2</v>
      </c>
      <c r="AZ100" s="239">
        <v>4</v>
      </c>
      <c r="BA100" s="239">
        <v>27</v>
      </c>
      <c r="BB100" s="239">
        <v>21</v>
      </c>
      <c r="BC100" s="239" t="s">
        <v>384</v>
      </c>
      <c r="BD100" s="239">
        <v>5</v>
      </c>
      <c r="BE100" s="239">
        <v>70</v>
      </c>
      <c r="BF100" s="239">
        <v>68</v>
      </c>
      <c r="BI100" s="239">
        <v>15</v>
      </c>
      <c r="BJ100" s="239">
        <v>9</v>
      </c>
      <c r="BK100" s="239">
        <v>60</v>
      </c>
      <c r="BL100" s="239">
        <v>11</v>
      </c>
      <c r="BM100" s="239">
        <v>21</v>
      </c>
      <c r="CT100" s="239">
        <v>463936.16967233998</v>
      </c>
      <c r="CU100" s="239">
        <v>4967704.6058758805</v>
      </c>
      <c r="CV100" s="239">
        <v>44.86184454</v>
      </c>
      <c r="CW100" s="239">
        <v>-93.456478309999994</v>
      </c>
      <c r="CX100" s="239" t="s">
        <v>379</v>
      </c>
      <c r="CY100" s="239" t="s">
        <v>4883</v>
      </c>
    </row>
    <row r="101" spans="1:103" x14ac:dyDescent="0.25">
      <c r="A101" s="239">
        <v>865798</v>
      </c>
      <c r="B101" s="239">
        <v>2</v>
      </c>
      <c r="C101" s="239">
        <v>212</v>
      </c>
      <c r="D101" s="239">
        <v>157.34</v>
      </c>
      <c r="E101" s="239">
        <v>27</v>
      </c>
      <c r="F101" s="239" t="s">
        <v>2515</v>
      </c>
      <c r="H101" s="239" t="s">
        <v>374</v>
      </c>
      <c r="I101" s="239">
        <v>25</v>
      </c>
      <c r="K101" s="239">
        <v>20037232</v>
      </c>
      <c r="L101" s="239">
        <v>203340019</v>
      </c>
      <c r="M101" s="239">
        <v>11</v>
      </c>
      <c r="N101" s="239">
        <v>29</v>
      </c>
      <c r="O101" s="239">
        <v>2020</v>
      </c>
      <c r="P101" s="239" t="s">
        <v>389</v>
      </c>
      <c r="Q101" s="239">
        <v>14</v>
      </c>
      <c r="R101" s="239" t="s">
        <v>376</v>
      </c>
      <c r="S101" s="239">
        <v>5</v>
      </c>
      <c r="T101" s="239">
        <v>0</v>
      </c>
      <c r="U101" s="239">
        <v>2</v>
      </c>
      <c r="W101" s="239">
        <v>12</v>
      </c>
      <c r="X101" s="239">
        <v>2</v>
      </c>
      <c r="Y101" s="239">
        <v>1</v>
      </c>
      <c r="Z101" s="239">
        <v>1</v>
      </c>
      <c r="AB101" s="239">
        <v>1</v>
      </c>
      <c r="AC101" s="239">
        <v>98</v>
      </c>
      <c r="AD101" s="239" t="s">
        <v>377</v>
      </c>
      <c r="AF101" s="239" t="s">
        <v>470</v>
      </c>
      <c r="AG101" s="239">
        <v>90</v>
      </c>
      <c r="AH101" s="239">
        <v>2</v>
      </c>
      <c r="AI101" s="239">
        <v>5</v>
      </c>
      <c r="AJ101" s="239">
        <v>4</v>
      </c>
      <c r="AK101" s="239">
        <v>21</v>
      </c>
      <c r="AL101" s="239">
        <v>40</v>
      </c>
      <c r="AM101" s="239" t="s">
        <v>384</v>
      </c>
      <c r="AN101" s="239">
        <v>5</v>
      </c>
      <c r="AO101" s="239">
        <v>1</v>
      </c>
      <c r="AS101" s="239">
        <v>15</v>
      </c>
      <c r="AT101" s="239">
        <v>9</v>
      </c>
      <c r="AU101" s="239">
        <v>60</v>
      </c>
      <c r="AV101" s="239">
        <v>13</v>
      </c>
      <c r="AW101" s="239">
        <v>21</v>
      </c>
      <c r="AX101" s="239">
        <v>2</v>
      </c>
      <c r="AY101" s="239">
        <v>4</v>
      </c>
      <c r="AZ101" s="239">
        <v>4</v>
      </c>
      <c r="BA101" s="239">
        <v>21</v>
      </c>
      <c r="BB101" s="239">
        <v>21</v>
      </c>
      <c r="BC101" s="239" t="s">
        <v>374</v>
      </c>
      <c r="BD101" s="239">
        <v>5</v>
      </c>
      <c r="BE101" s="239">
        <v>1</v>
      </c>
      <c r="BI101" s="239">
        <v>15</v>
      </c>
      <c r="BJ101" s="239">
        <v>9</v>
      </c>
      <c r="BK101" s="239">
        <v>60</v>
      </c>
      <c r="BL101" s="239">
        <v>13</v>
      </c>
      <c r="BM101" s="239">
        <v>21</v>
      </c>
      <c r="CT101" s="239">
        <v>463974.36868948501</v>
      </c>
      <c r="CU101" s="239">
        <v>4967711.0882136701</v>
      </c>
      <c r="CV101" s="239">
        <v>44.861904819999999</v>
      </c>
      <c r="CW101" s="239">
        <v>-93.455995279999996</v>
      </c>
      <c r="CX101" s="239" t="s">
        <v>379</v>
      </c>
      <c r="CY101" s="239" t="s">
        <v>4884</v>
      </c>
    </row>
    <row r="102" spans="1:103" x14ac:dyDescent="0.25">
      <c r="A102" s="239">
        <v>340983</v>
      </c>
      <c r="B102" s="239">
        <v>2</v>
      </c>
      <c r="C102" s="239">
        <v>212</v>
      </c>
      <c r="D102" s="239">
        <v>157.35499999999999</v>
      </c>
      <c r="E102" s="239">
        <v>27</v>
      </c>
      <c r="F102" s="239" t="s">
        <v>2515</v>
      </c>
      <c r="H102" s="239" t="s">
        <v>374</v>
      </c>
      <c r="I102" s="239">
        <v>25</v>
      </c>
      <c r="K102" s="239">
        <v>16503161</v>
      </c>
      <c r="M102" s="239">
        <v>3</v>
      </c>
      <c r="N102" s="239">
        <v>24</v>
      </c>
      <c r="O102" s="239">
        <v>2016</v>
      </c>
      <c r="P102" s="239" t="s">
        <v>416</v>
      </c>
      <c r="Q102" s="239">
        <v>17</v>
      </c>
      <c r="R102" s="239" t="s">
        <v>393</v>
      </c>
      <c r="S102" s="239">
        <v>5</v>
      </c>
      <c r="T102" s="239">
        <v>0</v>
      </c>
      <c r="U102" s="239">
        <v>3</v>
      </c>
      <c r="V102" s="239">
        <v>12</v>
      </c>
      <c r="W102" s="239">
        <v>10</v>
      </c>
      <c r="X102" s="239">
        <v>2</v>
      </c>
      <c r="Y102" s="239">
        <v>1</v>
      </c>
      <c r="Z102" s="239">
        <v>1</v>
      </c>
      <c r="AB102" s="239">
        <v>1</v>
      </c>
      <c r="AC102" s="239">
        <v>98</v>
      </c>
      <c r="AD102" s="239" t="s">
        <v>377</v>
      </c>
      <c r="AF102" s="239" t="s">
        <v>378</v>
      </c>
      <c r="AG102" s="239">
        <v>7</v>
      </c>
      <c r="AH102" s="239">
        <v>2</v>
      </c>
      <c r="AI102" s="239">
        <v>2</v>
      </c>
      <c r="AJ102" s="239">
        <v>3</v>
      </c>
      <c r="AK102" s="239">
        <v>21</v>
      </c>
      <c r="AL102" s="239">
        <v>29</v>
      </c>
      <c r="AM102" s="239" t="s">
        <v>374</v>
      </c>
      <c r="AN102" s="239">
        <v>5</v>
      </c>
      <c r="AO102" s="239">
        <v>90</v>
      </c>
      <c r="AS102" s="239">
        <v>15</v>
      </c>
      <c r="AT102" s="239">
        <v>9</v>
      </c>
      <c r="AU102" s="239">
        <v>60</v>
      </c>
      <c r="AV102" s="239">
        <v>11</v>
      </c>
      <c r="AW102" s="239">
        <v>21</v>
      </c>
      <c r="AX102" s="239">
        <v>2</v>
      </c>
      <c r="AY102" s="239">
        <v>2</v>
      </c>
      <c r="AZ102" s="239">
        <v>3</v>
      </c>
      <c r="BA102" s="239">
        <v>26</v>
      </c>
      <c r="BB102" s="239">
        <v>64</v>
      </c>
      <c r="BC102" s="239" t="s">
        <v>374</v>
      </c>
      <c r="BD102" s="239">
        <v>5</v>
      </c>
      <c r="BE102" s="239">
        <v>1</v>
      </c>
      <c r="BI102" s="239">
        <v>15</v>
      </c>
      <c r="BJ102" s="239">
        <v>9</v>
      </c>
      <c r="BK102" s="239">
        <v>60</v>
      </c>
      <c r="BL102" s="239">
        <v>11</v>
      </c>
      <c r="BM102" s="239">
        <v>21</v>
      </c>
      <c r="BN102" s="239">
        <v>2</v>
      </c>
      <c r="BO102" s="239">
        <v>2</v>
      </c>
      <c r="BP102" s="239">
        <v>3</v>
      </c>
      <c r="BQ102" s="239">
        <v>26</v>
      </c>
      <c r="BR102" s="239">
        <v>21</v>
      </c>
      <c r="BS102" s="239" t="s">
        <v>374</v>
      </c>
      <c r="BT102" s="239">
        <v>5</v>
      </c>
      <c r="BU102" s="239">
        <v>1</v>
      </c>
      <c r="BY102" s="239">
        <v>15</v>
      </c>
      <c r="BZ102" s="239">
        <v>9</v>
      </c>
      <c r="CA102" s="239">
        <v>60</v>
      </c>
      <c r="CB102" s="239">
        <v>11</v>
      </c>
      <c r="CC102" s="239">
        <v>21</v>
      </c>
      <c r="CT102" s="239">
        <v>463980.61976124003</v>
      </c>
      <c r="CU102" s="239">
        <v>4967662.27245788</v>
      </c>
      <c r="CV102" s="239">
        <v>44.861465709999997</v>
      </c>
      <c r="CW102" s="239">
        <v>-93.455912690000005</v>
      </c>
      <c r="CX102" s="239" t="s">
        <v>438</v>
      </c>
      <c r="CY102" s="239" t="s">
        <v>4885</v>
      </c>
    </row>
    <row r="103" spans="1:103" x14ac:dyDescent="0.25">
      <c r="A103" s="239">
        <v>666485</v>
      </c>
      <c r="B103" s="239">
        <v>2</v>
      </c>
      <c r="C103" s="239">
        <v>212</v>
      </c>
      <c r="D103" s="239">
        <v>157.36799999999999</v>
      </c>
      <c r="E103" s="239">
        <v>27</v>
      </c>
      <c r="F103" s="239" t="s">
        <v>2515</v>
      </c>
      <c r="H103" s="239" t="s">
        <v>374</v>
      </c>
      <c r="I103" s="239">
        <v>25</v>
      </c>
      <c r="K103" s="239">
        <v>18049671</v>
      </c>
      <c r="M103" s="239">
        <v>12</v>
      </c>
      <c r="N103" s="239">
        <v>7</v>
      </c>
      <c r="O103" s="239">
        <v>2018</v>
      </c>
      <c r="P103" s="239" t="s">
        <v>383</v>
      </c>
      <c r="Q103" s="239">
        <v>17</v>
      </c>
      <c r="R103" s="239" t="s">
        <v>376</v>
      </c>
      <c r="S103" s="239">
        <v>5</v>
      </c>
      <c r="T103" s="239">
        <v>0</v>
      </c>
      <c r="U103" s="239">
        <v>2</v>
      </c>
      <c r="V103" s="239">
        <v>12</v>
      </c>
      <c r="W103" s="239">
        <v>10</v>
      </c>
      <c r="X103" s="239">
        <v>5</v>
      </c>
      <c r="Y103" s="239">
        <v>4</v>
      </c>
      <c r="Z103" s="239">
        <v>1</v>
      </c>
      <c r="AB103" s="239">
        <v>1</v>
      </c>
      <c r="AC103" s="239">
        <v>98</v>
      </c>
      <c r="AD103" s="239" t="s">
        <v>377</v>
      </c>
      <c r="AF103" s="239" t="s">
        <v>470</v>
      </c>
      <c r="AG103" s="239">
        <v>7</v>
      </c>
      <c r="AH103" s="239">
        <v>2</v>
      </c>
      <c r="AI103" s="239">
        <v>2</v>
      </c>
      <c r="AJ103" s="239">
        <v>4</v>
      </c>
      <c r="AK103" s="239">
        <v>21</v>
      </c>
      <c r="AL103" s="239">
        <v>19</v>
      </c>
      <c r="AM103" s="239" t="s">
        <v>374</v>
      </c>
      <c r="AN103" s="239">
        <v>5</v>
      </c>
      <c r="AO103" s="239">
        <v>4</v>
      </c>
      <c r="AS103" s="239">
        <v>12</v>
      </c>
      <c r="AT103" s="239">
        <v>9</v>
      </c>
      <c r="AU103" s="239">
        <v>60</v>
      </c>
      <c r="AV103" s="239">
        <v>11</v>
      </c>
      <c r="AW103" s="239">
        <v>21</v>
      </c>
      <c r="AX103" s="239">
        <v>2</v>
      </c>
      <c r="AY103" s="239">
        <v>2</v>
      </c>
      <c r="AZ103" s="239">
        <v>4</v>
      </c>
      <c r="BA103" s="239">
        <v>26</v>
      </c>
      <c r="BB103" s="239">
        <v>53</v>
      </c>
      <c r="BC103" s="239" t="s">
        <v>374</v>
      </c>
      <c r="BD103" s="239">
        <v>5</v>
      </c>
      <c r="BE103" s="239">
        <v>1</v>
      </c>
      <c r="BI103" s="239">
        <v>12</v>
      </c>
      <c r="BJ103" s="239">
        <v>9</v>
      </c>
      <c r="BK103" s="239">
        <v>60</v>
      </c>
      <c r="BL103" s="239">
        <v>11</v>
      </c>
      <c r="BM103" s="239">
        <v>21</v>
      </c>
      <c r="CT103" s="239">
        <v>464017.96689069498</v>
      </c>
      <c r="CU103" s="239">
        <v>4967693.4245197503</v>
      </c>
      <c r="CV103" s="239">
        <v>44.86174802</v>
      </c>
      <c r="CW103" s="239">
        <v>-93.455442199999993</v>
      </c>
      <c r="CX103" s="239" t="s">
        <v>438</v>
      </c>
      <c r="CY103" s="239" t="s">
        <v>4886</v>
      </c>
    </row>
    <row r="104" spans="1:103" x14ac:dyDescent="0.25">
      <c r="A104" s="239">
        <v>584476</v>
      </c>
      <c r="B104" s="239">
        <v>2</v>
      </c>
      <c r="C104" s="239">
        <v>212</v>
      </c>
      <c r="D104" s="239">
        <v>157.37700000000001</v>
      </c>
      <c r="E104" s="239">
        <v>27</v>
      </c>
      <c r="F104" s="239" t="s">
        <v>2515</v>
      </c>
      <c r="H104" s="239" t="s">
        <v>374</v>
      </c>
      <c r="I104" s="239">
        <v>25</v>
      </c>
      <c r="K104" s="239">
        <v>18011656</v>
      </c>
      <c r="M104" s="239">
        <v>3</v>
      </c>
      <c r="N104" s="239">
        <v>20</v>
      </c>
      <c r="O104" s="239">
        <v>2018</v>
      </c>
      <c r="P104" s="239" t="s">
        <v>391</v>
      </c>
      <c r="Q104" s="239">
        <v>8</v>
      </c>
      <c r="R104" s="239" t="s">
        <v>376</v>
      </c>
      <c r="S104" s="239">
        <v>5</v>
      </c>
      <c r="T104" s="239">
        <v>0</v>
      </c>
      <c r="U104" s="239">
        <v>1</v>
      </c>
      <c r="W104" s="239">
        <v>61</v>
      </c>
      <c r="X104" s="239">
        <v>25</v>
      </c>
      <c r="Y104" s="239">
        <v>1</v>
      </c>
      <c r="Z104" s="239">
        <v>2</v>
      </c>
      <c r="AA104" s="239">
        <v>4</v>
      </c>
      <c r="AB104" s="239">
        <v>3</v>
      </c>
      <c r="AC104" s="239">
        <v>98</v>
      </c>
      <c r="AD104" s="239" t="s">
        <v>377</v>
      </c>
      <c r="AF104" s="239" t="s">
        <v>470</v>
      </c>
      <c r="AG104" s="239">
        <v>3</v>
      </c>
      <c r="AH104" s="239">
        <v>2</v>
      </c>
      <c r="AI104" s="239">
        <v>2</v>
      </c>
      <c r="AJ104" s="239">
        <v>4</v>
      </c>
      <c r="AK104" s="239">
        <v>21</v>
      </c>
      <c r="AL104" s="239">
        <v>23</v>
      </c>
      <c r="AM104" s="239" t="s">
        <v>384</v>
      </c>
      <c r="AN104" s="239">
        <v>5</v>
      </c>
      <c r="AO104" s="239">
        <v>90</v>
      </c>
      <c r="AP104" s="239">
        <v>90</v>
      </c>
      <c r="AS104" s="239">
        <v>90</v>
      </c>
      <c r="AT104" s="239">
        <v>9</v>
      </c>
      <c r="AU104" s="239">
        <v>60</v>
      </c>
      <c r="AV104" s="239">
        <v>11</v>
      </c>
      <c r="AW104" s="239">
        <v>21</v>
      </c>
      <c r="CT104" s="239">
        <v>464014.791884345</v>
      </c>
      <c r="CU104" s="239">
        <v>4967694.9912312003</v>
      </c>
      <c r="CV104" s="239">
        <v>44.861761960000003</v>
      </c>
      <c r="CW104" s="239">
        <v>-93.455482500000002</v>
      </c>
      <c r="CX104" s="239" t="s">
        <v>379</v>
      </c>
      <c r="CY104" s="239" t="s">
        <v>4887</v>
      </c>
    </row>
    <row r="105" spans="1:103" x14ac:dyDescent="0.25">
      <c r="A105" s="239">
        <v>802372</v>
      </c>
      <c r="B105" s="239">
        <v>2</v>
      </c>
      <c r="C105" s="239">
        <v>212</v>
      </c>
      <c r="D105" s="239">
        <v>157.411</v>
      </c>
      <c r="E105" s="239">
        <v>27</v>
      </c>
      <c r="F105" s="239" t="s">
        <v>2515</v>
      </c>
      <c r="H105" s="239" t="s">
        <v>374</v>
      </c>
      <c r="I105" s="239">
        <v>25</v>
      </c>
      <c r="K105" s="239">
        <v>20007666</v>
      </c>
      <c r="L105" s="239">
        <v>200640139</v>
      </c>
      <c r="M105" s="239">
        <v>3</v>
      </c>
      <c r="N105" s="239">
        <v>4</v>
      </c>
      <c r="O105" s="239">
        <v>2020</v>
      </c>
      <c r="P105" s="239" t="s">
        <v>375</v>
      </c>
      <c r="Q105" s="239">
        <v>6</v>
      </c>
      <c r="R105" s="239" t="s">
        <v>393</v>
      </c>
      <c r="S105" s="239">
        <v>5</v>
      </c>
      <c r="T105" s="239">
        <v>0</v>
      </c>
      <c r="U105" s="239">
        <v>2</v>
      </c>
      <c r="V105" s="239">
        <v>10</v>
      </c>
      <c r="W105" s="239">
        <v>10</v>
      </c>
      <c r="X105" s="239">
        <v>2</v>
      </c>
      <c r="Y105" s="239">
        <v>1</v>
      </c>
      <c r="Z105" s="239">
        <v>2</v>
      </c>
      <c r="AB105" s="239">
        <v>1</v>
      </c>
      <c r="AC105" s="239">
        <v>98</v>
      </c>
      <c r="AD105" s="239" t="s">
        <v>377</v>
      </c>
      <c r="AF105" s="239" t="s">
        <v>378</v>
      </c>
      <c r="AG105" s="239">
        <v>5</v>
      </c>
      <c r="AH105" s="239">
        <v>1</v>
      </c>
      <c r="AI105" s="239">
        <v>4</v>
      </c>
      <c r="AJ105" s="239">
        <v>3</v>
      </c>
      <c r="AK105" s="239">
        <v>28</v>
      </c>
      <c r="AS105" s="239">
        <v>15</v>
      </c>
      <c r="AT105" s="239">
        <v>98</v>
      </c>
      <c r="AU105" s="239">
        <v>60</v>
      </c>
      <c r="AV105" s="239">
        <v>11</v>
      </c>
      <c r="AW105" s="239">
        <v>21</v>
      </c>
      <c r="AX105" s="239">
        <v>2</v>
      </c>
      <c r="AY105" s="239">
        <v>4</v>
      </c>
      <c r="AZ105" s="239">
        <v>3</v>
      </c>
      <c r="BA105" s="239">
        <v>21</v>
      </c>
      <c r="BB105" s="239">
        <v>61</v>
      </c>
      <c r="BC105" s="239" t="s">
        <v>374</v>
      </c>
      <c r="BD105" s="239">
        <v>5</v>
      </c>
      <c r="BE105" s="239">
        <v>1</v>
      </c>
      <c r="BI105" s="239">
        <v>15</v>
      </c>
      <c r="BJ105" s="239">
        <v>98</v>
      </c>
      <c r="BK105" s="239">
        <v>60</v>
      </c>
      <c r="BL105" s="239">
        <v>11</v>
      </c>
      <c r="BM105" s="239">
        <v>21</v>
      </c>
      <c r="CT105" s="239">
        <v>464072.60345830099</v>
      </c>
      <c r="CU105" s="239">
        <v>4967647.1066955198</v>
      </c>
      <c r="CV105" s="239">
        <v>44.86133383</v>
      </c>
      <c r="CW105" s="239">
        <v>-93.454747380000001</v>
      </c>
      <c r="CX105" s="239" t="s">
        <v>379</v>
      </c>
      <c r="CY105" s="239" t="s">
        <v>4888</v>
      </c>
    </row>
    <row r="106" spans="1:103" x14ac:dyDescent="0.25">
      <c r="A106" s="239">
        <v>805863</v>
      </c>
      <c r="B106" s="239">
        <v>2</v>
      </c>
      <c r="C106" s="239">
        <v>212</v>
      </c>
      <c r="D106" s="239">
        <v>157.42500000000001</v>
      </c>
      <c r="E106" s="239">
        <v>27</v>
      </c>
      <c r="F106" s="239" t="s">
        <v>2515</v>
      </c>
      <c r="H106" s="239" t="s">
        <v>374</v>
      </c>
      <c r="I106" s="239">
        <v>25</v>
      </c>
      <c r="K106" s="239">
        <v>20010450</v>
      </c>
      <c r="L106" s="239">
        <v>200930007</v>
      </c>
      <c r="M106" s="239">
        <v>4</v>
      </c>
      <c r="N106" s="239">
        <v>1</v>
      </c>
      <c r="O106" s="239">
        <v>2020</v>
      </c>
      <c r="P106" s="239" t="s">
        <v>375</v>
      </c>
      <c r="Q106" s="239">
        <v>12</v>
      </c>
      <c r="R106" s="239" t="s">
        <v>393</v>
      </c>
      <c r="S106" s="239">
        <v>5</v>
      </c>
      <c r="T106" s="239">
        <v>0</v>
      </c>
      <c r="U106" s="239">
        <v>1</v>
      </c>
      <c r="W106" s="239">
        <v>55</v>
      </c>
      <c r="X106" s="239">
        <v>2</v>
      </c>
      <c r="Y106" s="239">
        <v>1</v>
      </c>
      <c r="Z106" s="239">
        <v>1</v>
      </c>
      <c r="AB106" s="239">
        <v>1</v>
      </c>
      <c r="AC106" s="239">
        <v>98</v>
      </c>
      <c r="AD106" s="239" t="s">
        <v>377</v>
      </c>
      <c r="AF106" s="239" t="s">
        <v>378</v>
      </c>
      <c r="AG106" s="239">
        <v>3</v>
      </c>
      <c r="AH106" s="239">
        <v>2</v>
      </c>
      <c r="AI106" s="239">
        <v>2</v>
      </c>
      <c r="AJ106" s="239">
        <v>3</v>
      </c>
      <c r="AK106" s="239">
        <v>21</v>
      </c>
      <c r="AL106" s="239">
        <v>24</v>
      </c>
      <c r="AM106" s="239" t="s">
        <v>374</v>
      </c>
      <c r="AN106" s="239">
        <v>5</v>
      </c>
      <c r="AO106" s="239">
        <v>99</v>
      </c>
      <c r="AS106" s="239">
        <v>15</v>
      </c>
      <c r="AT106" s="239">
        <v>9</v>
      </c>
      <c r="AU106" s="239">
        <v>60</v>
      </c>
      <c r="AV106" s="239">
        <v>13</v>
      </c>
      <c r="AW106" s="239">
        <v>21</v>
      </c>
      <c r="CT106" s="239">
        <v>464091.78578833299</v>
      </c>
      <c r="CU106" s="239">
        <v>4967632.9618183998</v>
      </c>
      <c r="CV106" s="239">
        <v>44.861207460000003</v>
      </c>
      <c r="CW106" s="239">
        <v>-93.454503579999994</v>
      </c>
      <c r="CX106" s="239" t="s">
        <v>379</v>
      </c>
      <c r="CY106" s="239" t="s">
        <v>4889</v>
      </c>
    </row>
    <row r="107" spans="1:103" x14ac:dyDescent="0.25">
      <c r="A107" s="239">
        <v>447833</v>
      </c>
      <c r="B107" s="239">
        <v>2</v>
      </c>
      <c r="C107" s="239">
        <v>212</v>
      </c>
      <c r="D107" s="239">
        <v>157.43199999999999</v>
      </c>
      <c r="E107" s="239">
        <v>27</v>
      </c>
      <c r="F107" s="239" t="s">
        <v>2515</v>
      </c>
      <c r="H107" s="239" t="s">
        <v>374</v>
      </c>
      <c r="I107" s="239">
        <v>25</v>
      </c>
      <c r="K107" s="239">
        <v>17504437</v>
      </c>
      <c r="M107" s="239">
        <v>4</v>
      </c>
      <c r="N107" s="239">
        <v>26</v>
      </c>
      <c r="O107" s="239">
        <v>2017</v>
      </c>
      <c r="P107" s="239" t="s">
        <v>375</v>
      </c>
      <c r="Q107" s="239">
        <v>8</v>
      </c>
      <c r="R107" s="239" t="s">
        <v>376</v>
      </c>
      <c r="S107" s="239">
        <v>5</v>
      </c>
      <c r="T107" s="239">
        <v>0</v>
      </c>
      <c r="U107" s="239">
        <v>1</v>
      </c>
      <c r="W107" s="239">
        <v>70</v>
      </c>
      <c r="X107" s="239">
        <v>2</v>
      </c>
      <c r="Y107" s="239">
        <v>1</v>
      </c>
      <c r="Z107" s="239">
        <v>3</v>
      </c>
      <c r="AB107" s="239">
        <v>2</v>
      </c>
      <c r="AC107" s="239">
        <v>98</v>
      </c>
      <c r="AD107" s="239" t="s">
        <v>377</v>
      </c>
      <c r="AF107" s="239" t="s">
        <v>470</v>
      </c>
      <c r="AG107" s="239">
        <v>3</v>
      </c>
      <c r="AH107" s="239">
        <v>2</v>
      </c>
      <c r="AI107" s="239">
        <v>2</v>
      </c>
      <c r="AJ107" s="239">
        <v>4</v>
      </c>
      <c r="AK107" s="239">
        <v>21</v>
      </c>
      <c r="AL107" s="239">
        <v>23</v>
      </c>
      <c r="AM107" s="239" t="s">
        <v>374</v>
      </c>
      <c r="AN107" s="239">
        <v>5</v>
      </c>
      <c r="AO107" s="239">
        <v>75</v>
      </c>
      <c r="AS107" s="239">
        <v>15</v>
      </c>
      <c r="AT107" s="239">
        <v>9</v>
      </c>
      <c r="AU107" s="239">
        <v>60</v>
      </c>
      <c r="AV107" s="239">
        <v>11</v>
      </c>
      <c r="AW107" s="239">
        <v>21</v>
      </c>
      <c r="CT107" s="239">
        <v>464082.21996444103</v>
      </c>
      <c r="CU107" s="239">
        <v>4967677.0891541801</v>
      </c>
      <c r="CV107" s="239">
        <v>44.861604210000003</v>
      </c>
      <c r="CW107" s="239">
        <v>-93.454627790000004</v>
      </c>
      <c r="CX107" s="239" t="s">
        <v>379</v>
      </c>
      <c r="CY107" s="239" t="s">
        <v>4890</v>
      </c>
    </row>
    <row r="108" spans="1:103" x14ac:dyDescent="0.25">
      <c r="A108" s="239">
        <v>594375</v>
      </c>
      <c r="B108" s="239">
        <v>2</v>
      </c>
      <c r="C108" s="239">
        <v>212</v>
      </c>
      <c r="D108" s="239">
        <v>157.44399999999999</v>
      </c>
      <c r="E108" s="239">
        <v>27</v>
      </c>
      <c r="F108" s="239" t="s">
        <v>2515</v>
      </c>
      <c r="H108" s="239" t="s">
        <v>374</v>
      </c>
      <c r="I108" s="239">
        <v>25</v>
      </c>
      <c r="K108" s="239">
        <v>18505653</v>
      </c>
      <c r="M108" s="239">
        <v>4</v>
      </c>
      <c r="N108" s="239">
        <v>27</v>
      </c>
      <c r="O108" s="239">
        <v>2018</v>
      </c>
      <c r="P108" s="239" t="s">
        <v>383</v>
      </c>
      <c r="Q108" s="239">
        <v>17</v>
      </c>
      <c r="R108" s="239" t="s">
        <v>376</v>
      </c>
      <c r="S108" s="239">
        <v>5</v>
      </c>
      <c r="T108" s="239">
        <v>0</v>
      </c>
      <c r="U108" s="239">
        <v>2</v>
      </c>
      <c r="V108" s="239">
        <v>12</v>
      </c>
      <c r="W108" s="239">
        <v>10</v>
      </c>
      <c r="X108" s="239">
        <v>2</v>
      </c>
      <c r="Y108" s="239">
        <v>1</v>
      </c>
      <c r="Z108" s="239">
        <v>2</v>
      </c>
      <c r="AB108" s="239">
        <v>1</v>
      </c>
      <c r="AC108" s="239">
        <v>98</v>
      </c>
      <c r="AD108" s="239" t="s">
        <v>4891</v>
      </c>
      <c r="AF108" s="239" t="s">
        <v>470</v>
      </c>
      <c r="AG108" s="239">
        <v>7</v>
      </c>
      <c r="AH108" s="239">
        <v>2</v>
      </c>
      <c r="AI108" s="239">
        <v>2</v>
      </c>
      <c r="AJ108" s="239">
        <v>4</v>
      </c>
      <c r="AK108" s="239">
        <v>26</v>
      </c>
      <c r="AL108" s="239">
        <v>55</v>
      </c>
      <c r="AM108" s="239" t="s">
        <v>384</v>
      </c>
      <c r="AN108" s="239">
        <v>5</v>
      </c>
      <c r="AO108" s="239">
        <v>1</v>
      </c>
      <c r="AS108" s="239">
        <v>15</v>
      </c>
      <c r="AT108" s="239">
        <v>9</v>
      </c>
      <c r="AU108" s="239">
        <v>60</v>
      </c>
      <c r="AV108" s="239">
        <v>11</v>
      </c>
      <c r="AW108" s="239">
        <v>21</v>
      </c>
      <c r="AX108" s="239">
        <v>2</v>
      </c>
      <c r="AY108" s="239">
        <v>4</v>
      </c>
      <c r="AZ108" s="239">
        <v>4</v>
      </c>
      <c r="BA108" s="239">
        <v>21</v>
      </c>
      <c r="BB108" s="239">
        <v>26</v>
      </c>
      <c r="BC108" s="239" t="s">
        <v>384</v>
      </c>
      <c r="BD108" s="239">
        <v>5</v>
      </c>
      <c r="BE108" s="239">
        <v>4</v>
      </c>
      <c r="BI108" s="239">
        <v>15</v>
      </c>
      <c r="BJ108" s="239">
        <v>9</v>
      </c>
      <c r="BK108" s="239">
        <v>60</v>
      </c>
      <c r="BL108" s="239">
        <v>11</v>
      </c>
      <c r="BM108" s="239">
        <v>21</v>
      </c>
      <c r="CT108" s="239">
        <v>464118.20336973999</v>
      </c>
      <c r="CU108" s="239">
        <v>4967662.27245788</v>
      </c>
      <c r="CV108" s="239">
        <v>44.861472650000003</v>
      </c>
      <c r="CW108" s="239">
        <v>-93.454171290000005</v>
      </c>
      <c r="CX108" s="239" t="s">
        <v>379</v>
      </c>
      <c r="CY108" s="239" t="s">
        <v>4892</v>
      </c>
    </row>
    <row r="109" spans="1:103" x14ac:dyDescent="0.25">
      <c r="A109" s="239">
        <v>663194</v>
      </c>
      <c r="B109" s="239">
        <v>2</v>
      </c>
      <c r="C109" s="239">
        <v>212</v>
      </c>
      <c r="D109" s="239">
        <v>157.45099999999999</v>
      </c>
      <c r="E109" s="239">
        <v>27</v>
      </c>
      <c r="F109" s="239" t="s">
        <v>2515</v>
      </c>
      <c r="H109" s="239" t="s">
        <v>374</v>
      </c>
      <c r="I109" s="239">
        <v>25</v>
      </c>
      <c r="K109" s="239">
        <v>18514011</v>
      </c>
      <c r="M109" s="239">
        <v>11</v>
      </c>
      <c r="N109" s="239">
        <v>27</v>
      </c>
      <c r="O109" s="239">
        <v>2018</v>
      </c>
      <c r="P109" s="239" t="s">
        <v>391</v>
      </c>
      <c r="Q109" s="239">
        <v>17</v>
      </c>
      <c r="R109" s="239" t="s">
        <v>376</v>
      </c>
      <c r="S109" s="239">
        <v>5</v>
      </c>
      <c r="T109" s="239">
        <v>0</v>
      </c>
      <c r="U109" s="239">
        <v>3</v>
      </c>
      <c r="V109" s="239">
        <v>12</v>
      </c>
      <c r="W109" s="239">
        <v>10</v>
      </c>
      <c r="X109" s="239">
        <v>2</v>
      </c>
      <c r="Y109" s="239">
        <v>4</v>
      </c>
      <c r="Z109" s="239">
        <v>2</v>
      </c>
      <c r="AB109" s="239">
        <v>1</v>
      </c>
      <c r="AC109" s="239">
        <v>98</v>
      </c>
      <c r="AD109" s="239" t="s">
        <v>377</v>
      </c>
      <c r="AF109" s="239" t="s">
        <v>470</v>
      </c>
      <c r="AG109" s="239">
        <v>7</v>
      </c>
      <c r="AH109" s="239">
        <v>2</v>
      </c>
      <c r="AI109" s="239">
        <v>3</v>
      </c>
      <c r="AJ109" s="239">
        <v>4</v>
      </c>
      <c r="AK109" s="239">
        <v>28</v>
      </c>
      <c r="AL109" s="239">
        <v>23</v>
      </c>
      <c r="AM109" s="239" t="s">
        <v>374</v>
      </c>
      <c r="AN109" s="239">
        <v>5</v>
      </c>
      <c r="AO109" s="239">
        <v>74</v>
      </c>
      <c r="AS109" s="239">
        <v>15</v>
      </c>
      <c r="AT109" s="239">
        <v>98</v>
      </c>
      <c r="AU109" s="239">
        <v>60</v>
      </c>
      <c r="AV109" s="239">
        <v>11</v>
      </c>
      <c r="AW109" s="239">
        <v>21</v>
      </c>
      <c r="AX109" s="239">
        <v>2</v>
      </c>
      <c r="AY109" s="239">
        <v>2</v>
      </c>
      <c r="AZ109" s="239">
        <v>4</v>
      </c>
      <c r="BA109" s="239">
        <v>34</v>
      </c>
      <c r="BB109" s="239">
        <v>52</v>
      </c>
      <c r="BC109" s="239" t="s">
        <v>374</v>
      </c>
      <c r="BD109" s="239">
        <v>5</v>
      </c>
      <c r="BE109" s="239">
        <v>1</v>
      </c>
      <c r="BI109" s="239">
        <v>15</v>
      </c>
      <c r="BJ109" s="239">
        <v>98</v>
      </c>
      <c r="BK109" s="239">
        <v>60</v>
      </c>
      <c r="BL109" s="239">
        <v>11</v>
      </c>
      <c r="BM109" s="239">
        <v>21</v>
      </c>
      <c r="BN109" s="239">
        <v>2</v>
      </c>
      <c r="BO109" s="239">
        <v>4</v>
      </c>
      <c r="BP109" s="239">
        <v>4</v>
      </c>
      <c r="BQ109" s="239">
        <v>34</v>
      </c>
      <c r="BR109" s="239">
        <v>41</v>
      </c>
      <c r="BS109" s="239" t="s">
        <v>374</v>
      </c>
      <c r="BT109" s="239">
        <v>5</v>
      </c>
      <c r="BU109" s="239">
        <v>1</v>
      </c>
      <c r="BY109" s="239">
        <v>15</v>
      </c>
      <c r="BZ109" s="239">
        <v>98</v>
      </c>
      <c r="CA109" s="239">
        <v>60</v>
      </c>
      <c r="CB109" s="239">
        <v>11</v>
      </c>
      <c r="CC109" s="239">
        <v>21</v>
      </c>
      <c r="CT109" s="239">
        <v>464139.37007874099</v>
      </c>
      <c r="CU109" s="239">
        <v>4967636.8724070797</v>
      </c>
      <c r="CV109" s="239">
        <v>44.861245060000002</v>
      </c>
      <c r="CW109" s="239">
        <v>-93.453901590000001</v>
      </c>
      <c r="CX109" s="239" t="s">
        <v>379</v>
      </c>
      <c r="CY109" s="239" t="s">
        <v>4893</v>
      </c>
    </row>
    <row r="110" spans="1:103" x14ac:dyDescent="0.25">
      <c r="A110" s="239">
        <v>322013</v>
      </c>
      <c r="B110" s="239">
        <v>2</v>
      </c>
      <c r="C110" s="239">
        <v>212</v>
      </c>
      <c r="D110" s="239">
        <v>157.45500000000001</v>
      </c>
      <c r="E110" s="239">
        <v>27</v>
      </c>
      <c r="F110" s="239" t="s">
        <v>2515</v>
      </c>
      <c r="H110" s="239" t="s">
        <v>374</v>
      </c>
      <c r="I110" s="239">
        <v>25</v>
      </c>
      <c r="K110" s="239">
        <v>16001363</v>
      </c>
      <c r="M110" s="239">
        <v>1</v>
      </c>
      <c r="N110" s="239">
        <v>11</v>
      </c>
      <c r="O110" s="239">
        <v>2016</v>
      </c>
      <c r="P110" s="239" t="s">
        <v>381</v>
      </c>
      <c r="Q110" s="239">
        <v>20</v>
      </c>
      <c r="R110" s="239" t="s">
        <v>376</v>
      </c>
      <c r="S110" s="239">
        <v>5</v>
      </c>
      <c r="T110" s="239">
        <v>0</v>
      </c>
      <c r="U110" s="239">
        <v>3</v>
      </c>
      <c r="V110" s="239">
        <v>5</v>
      </c>
      <c r="W110" s="239">
        <v>10</v>
      </c>
      <c r="X110" s="239">
        <v>2</v>
      </c>
      <c r="Y110" s="239">
        <v>4</v>
      </c>
      <c r="Z110" s="239">
        <v>4</v>
      </c>
      <c r="AB110" s="239">
        <v>3</v>
      </c>
      <c r="AC110" s="239">
        <v>98</v>
      </c>
      <c r="AD110" s="239" t="s">
        <v>377</v>
      </c>
      <c r="AF110" s="239" t="s">
        <v>470</v>
      </c>
      <c r="AG110" s="239">
        <v>10</v>
      </c>
      <c r="AH110" s="239">
        <v>2</v>
      </c>
      <c r="AI110" s="239">
        <v>4</v>
      </c>
      <c r="AJ110" s="239">
        <v>4</v>
      </c>
      <c r="AK110" s="239">
        <v>21</v>
      </c>
      <c r="AL110" s="239">
        <v>29</v>
      </c>
      <c r="AM110" s="239" t="s">
        <v>374</v>
      </c>
      <c r="AN110" s="239">
        <v>5</v>
      </c>
      <c r="AO110" s="239">
        <v>71</v>
      </c>
      <c r="AS110" s="239">
        <v>15</v>
      </c>
      <c r="AT110" s="239">
        <v>9</v>
      </c>
      <c r="AU110" s="239">
        <v>60</v>
      </c>
      <c r="AV110" s="239">
        <v>13</v>
      </c>
      <c r="AW110" s="239">
        <v>21</v>
      </c>
      <c r="AX110" s="239">
        <v>2</v>
      </c>
      <c r="AY110" s="239">
        <v>2</v>
      </c>
      <c r="AZ110" s="239">
        <v>4</v>
      </c>
      <c r="BA110" s="239">
        <v>21</v>
      </c>
      <c r="BB110" s="239">
        <v>37</v>
      </c>
      <c r="BC110" s="239" t="s">
        <v>374</v>
      </c>
      <c r="BD110" s="239">
        <v>5</v>
      </c>
      <c r="BE110" s="239">
        <v>1</v>
      </c>
      <c r="BI110" s="239">
        <v>15</v>
      </c>
      <c r="BJ110" s="239">
        <v>9</v>
      </c>
      <c r="BK110" s="239">
        <v>60</v>
      </c>
      <c r="BL110" s="239">
        <v>13</v>
      </c>
      <c r="BM110" s="239">
        <v>21</v>
      </c>
      <c r="BN110" s="239">
        <v>2</v>
      </c>
      <c r="BO110" s="239">
        <v>2</v>
      </c>
      <c r="BP110" s="239">
        <v>4</v>
      </c>
      <c r="BQ110" s="239">
        <v>21</v>
      </c>
      <c r="BR110" s="239">
        <v>19</v>
      </c>
      <c r="BS110" s="239" t="s">
        <v>384</v>
      </c>
      <c r="BT110" s="239">
        <v>5</v>
      </c>
      <c r="BU110" s="239">
        <v>71</v>
      </c>
      <c r="BY110" s="239">
        <v>15</v>
      </c>
      <c r="BZ110" s="239">
        <v>9</v>
      </c>
      <c r="CA110" s="239">
        <v>60</v>
      </c>
      <c r="CB110" s="239">
        <v>13</v>
      </c>
      <c r="CC110" s="239">
        <v>21</v>
      </c>
      <c r="CT110" s="239">
        <v>464113.84901026997</v>
      </c>
      <c r="CU110" s="239">
        <v>4967658.2480964297</v>
      </c>
      <c r="CV110" s="239">
        <v>44.8614362</v>
      </c>
      <c r="CW110" s="239">
        <v>-93.454226120000001</v>
      </c>
      <c r="CX110" s="239" t="s">
        <v>379</v>
      </c>
      <c r="CY110" s="239" t="s">
        <v>4894</v>
      </c>
    </row>
    <row r="111" spans="1:103" x14ac:dyDescent="0.25">
      <c r="A111" s="239">
        <v>530416</v>
      </c>
      <c r="B111" s="239">
        <v>2</v>
      </c>
      <c r="C111" s="239">
        <v>212</v>
      </c>
      <c r="D111" s="239">
        <v>157.46</v>
      </c>
      <c r="E111" s="239">
        <v>27</v>
      </c>
      <c r="F111" s="239" t="s">
        <v>2515</v>
      </c>
      <c r="H111" s="239" t="s">
        <v>374</v>
      </c>
      <c r="I111" s="239">
        <v>25</v>
      </c>
      <c r="K111" s="239">
        <v>17514275</v>
      </c>
      <c r="M111" s="239">
        <v>12</v>
      </c>
      <c r="N111" s="239">
        <v>15</v>
      </c>
      <c r="O111" s="239">
        <v>2017</v>
      </c>
      <c r="P111" s="239" t="s">
        <v>383</v>
      </c>
      <c r="Q111" s="239">
        <v>17</v>
      </c>
      <c r="R111" s="239" t="s">
        <v>376</v>
      </c>
      <c r="S111" s="239">
        <v>5</v>
      </c>
      <c r="T111" s="239">
        <v>0</v>
      </c>
      <c r="U111" s="239">
        <v>2</v>
      </c>
      <c r="V111" s="239">
        <v>12</v>
      </c>
      <c r="W111" s="239">
        <v>10</v>
      </c>
      <c r="X111" s="239">
        <v>2</v>
      </c>
      <c r="Y111" s="239">
        <v>4</v>
      </c>
      <c r="Z111" s="239">
        <v>2</v>
      </c>
      <c r="AB111" s="239">
        <v>1</v>
      </c>
      <c r="AC111" s="239">
        <v>98</v>
      </c>
      <c r="AD111" s="239" t="s">
        <v>377</v>
      </c>
      <c r="AF111" s="239" t="s">
        <v>470</v>
      </c>
      <c r="AG111" s="239">
        <v>7</v>
      </c>
      <c r="AH111" s="239">
        <v>2</v>
      </c>
      <c r="AI111" s="239">
        <v>4</v>
      </c>
      <c r="AJ111" s="239">
        <v>4</v>
      </c>
      <c r="AK111" s="239">
        <v>21</v>
      </c>
      <c r="AL111" s="239">
        <v>22</v>
      </c>
      <c r="AM111" s="239" t="s">
        <v>384</v>
      </c>
      <c r="AN111" s="239">
        <v>5</v>
      </c>
      <c r="AO111" s="239">
        <v>74</v>
      </c>
      <c r="AS111" s="239">
        <v>15</v>
      </c>
      <c r="AT111" s="239">
        <v>98</v>
      </c>
      <c r="AU111" s="239">
        <v>60</v>
      </c>
      <c r="AV111" s="239">
        <v>11</v>
      </c>
      <c r="AW111" s="239">
        <v>21</v>
      </c>
      <c r="AX111" s="239">
        <v>2</v>
      </c>
      <c r="AY111" s="239">
        <v>5</v>
      </c>
      <c r="AZ111" s="239">
        <v>4</v>
      </c>
      <c r="BA111" s="239">
        <v>26</v>
      </c>
      <c r="BB111" s="239">
        <v>44</v>
      </c>
      <c r="BC111" s="239" t="s">
        <v>384</v>
      </c>
      <c r="BD111" s="239">
        <v>5</v>
      </c>
      <c r="BE111" s="239">
        <v>1</v>
      </c>
      <c r="BI111" s="239">
        <v>15</v>
      </c>
      <c r="BJ111" s="239">
        <v>98</v>
      </c>
      <c r="BK111" s="239">
        <v>60</v>
      </c>
      <c r="BL111" s="239">
        <v>11</v>
      </c>
      <c r="BM111" s="239">
        <v>21</v>
      </c>
      <c r="CT111" s="239">
        <v>464122.43671153998</v>
      </c>
      <c r="CU111" s="239">
        <v>4967655.9224451799</v>
      </c>
      <c r="CV111" s="239">
        <v>44.861415700000002</v>
      </c>
      <c r="CW111" s="239">
        <v>-93.454117260000004</v>
      </c>
      <c r="CX111" s="239" t="s">
        <v>438</v>
      </c>
      <c r="CY111" s="239" t="s">
        <v>4895</v>
      </c>
    </row>
    <row r="112" spans="1:103" x14ac:dyDescent="0.25">
      <c r="A112" s="239">
        <v>529218</v>
      </c>
      <c r="B112" s="239">
        <v>2</v>
      </c>
      <c r="C112" s="239">
        <v>212</v>
      </c>
      <c r="D112" s="239">
        <v>157.464</v>
      </c>
      <c r="E112" s="239">
        <v>27</v>
      </c>
      <c r="F112" s="239" t="s">
        <v>2515</v>
      </c>
      <c r="H112" s="239" t="s">
        <v>374</v>
      </c>
      <c r="I112" s="239">
        <v>25</v>
      </c>
      <c r="K112" s="239">
        <v>17045979</v>
      </c>
      <c r="M112" s="239">
        <v>12</v>
      </c>
      <c r="N112" s="239">
        <v>28</v>
      </c>
      <c r="O112" s="239">
        <v>2017</v>
      </c>
      <c r="P112" s="239" t="s">
        <v>416</v>
      </c>
      <c r="Q112" s="239">
        <v>15</v>
      </c>
      <c r="R112" s="239" t="s">
        <v>393</v>
      </c>
      <c r="S112" s="239">
        <v>5</v>
      </c>
      <c r="T112" s="239">
        <v>0</v>
      </c>
      <c r="U112" s="239">
        <v>2</v>
      </c>
      <c r="V112" s="239">
        <v>90</v>
      </c>
      <c r="W112" s="239">
        <v>10</v>
      </c>
      <c r="X112" s="239">
        <v>2</v>
      </c>
      <c r="Y112" s="239">
        <v>1</v>
      </c>
      <c r="Z112" s="239">
        <v>4</v>
      </c>
      <c r="AB112" s="239">
        <v>3</v>
      </c>
      <c r="AC112" s="239">
        <v>98</v>
      </c>
      <c r="AD112" s="239" t="s">
        <v>377</v>
      </c>
      <c r="AF112" s="239" t="s">
        <v>378</v>
      </c>
      <c r="AG112" s="239">
        <v>90</v>
      </c>
      <c r="AH112" s="239">
        <v>2</v>
      </c>
      <c r="AI112" s="239">
        <v>2</v>
      </c>
      <c r="AJ112" s="239">
        <v>3</v>
      </c>
      <c r="AK112" s="239">
        <v>21</v>
      </c>
      <c r="AL112" s="239">
        <v>20</v>
      </c>
      <c r="AM112" s="239" t="s">
        <v>384</v>
      </c>
      <c r="AN112" s="239">
        <v>5</v>
      </c>
      <c r="AO112" s="239">
        <v>1</v>
      </c>
      <c r="AS112" s="239">
        <v>15</v>
      </c>
      <c r="AT112" s="239">
        <v>9</v>
      </c>
      <c r="AU112" s="239">
        <v>60</v>
      </c>
      <c r="AV112" s="239">
        <v>11</v>
      </c>
      <c r="AW112" s="239">
        <v>21</v>
      </c>
      <c r="AX112" s="239">
        <v>2</v>
      </c>
      <c r="AY112" s="239">
        <v>3</v>
      </c>
      <c r="AZ112" s="239">
        <v>3</v>
      </c>
      <c r="BA112" s="239">
        <v>25</v>
      </c>
      <c r="BB112" s="239">
        <v>20</v>
      </c>
      <c r="BC112" s="239" t="s">
        <v>374</v>
      </c>
      <c r="BD112" s="239">
        <v>5</v>
      </c>
      <c r="BE112" s="239">
        <v>70</v>
      </c>
      <c r="BI112" s="239">
        <v>15</v>
      </c>
      <c r="BJ112" s="239">
        <v>9</v>
      </c>
      <c r="BL112" s="239">
        <v>11</v>
      </c>
      <c r="BM112" s="239">
        <v>21</v>
      </c>
      <c r="CT112" s="239">
        <v>464149.33277842699</v>
      </c>
      <c r="CU112" s="239">
        <v>4967615.0393057903</v>
      </c>
      <c r="CV112" s="239">
        <v>44.861049020000003</v>
      </c>
      <c r="CW112" s="239">
        <v>-93.453773949999999</v>
      </c>
      <c r="CX112" s="239" t="s">
        <v>379</v>
      </c>
      <c r="CY112" s="239" t="s">
        <v>4896</v>
      </c>
    </row>
    <row r="113" spans="1:103" x14ac:dyDescent="0.25">
      <c r="A113" s="239">
        <v>322345</v>
      </c>
      <c r="B113" s="239">
        <v>2</v>
      </c>
      <c r="C113" s="239">
        <v>212</v>
      </c>
      <c r="D113" s="239">
        <v>157.46799999999999</v>
      </c>
      <c r="E113" s="239">
        <v>27</v>
      </c>
      <c r="F113" s="239" t="s">
        <v>2515</v>
      </c>
      <c r="H113" s="239" t="s">
        <v>374</v>
      </c>
      <c r="I113" s="239">
        <v>25</v>
      </c>
      <c r="K113" s="239">
        <v>16001368</v>
      </c>
      <c r="M113" s="239">
        <v>1</v>
      </c>
      <c r="N113" s="239">
        <v>11</v>
      </c>
      <c r="O113" s="239">
        <v>2016</v>
      </c>
      <c r="P113" s="239" t="s">
        <v>381</v>
      </c>
      <c r="Q113" s="239">
        <v>20</v>
      </c>
      <c r="R113" s="239" t="s">
        <v>376</v>
      </c>
      <c r="S113" s="239">
        <v>5</v>
      </c>
      <c r="T113" s="239">
        <v>0</v>
      </c>
      <c r="U113" s="239">
        <v>2</v>
      </c>
      <c r="V113" s="239">
        <v>12</v>
      </c>
      <c r="W113" s="239">
        <v>10</v>
      </c>
      <c r="X113" s="239">
        <v>2</v>
      </c>
      <c r="Y113" s="239">
        <v>4</v>
      </c>
      <c r="Z113" s="239">
        <v>4</v>
      </c>
      <c r="AB113" s="239">
        <v>3</v>
      </c>
      <c r="AC113" s="239">
        <v>98</v>
      </c>
      <c r="AD113" s="239" t="s">
        <v>377</v>
      </c>
      <c r="AF113" s="239" t="s">
        <v>470</v>
      </c>
      <c r="AG113" s="239">
        <v>7</v>
      </c>
      <c r="AH113" s="239">
        <v>2</v>
      </c>
      <c r="AI113" s="239">
        <v>49</v>
      </c>
      <c r="AJ113" s="239">
        <v>3</v>
      </c>
      <c r="AK113" s="239">
        <v>33</v>
      </c>
      <c r="AL113" s="239">
        <v>78</v>
      </c>
      <c r="AM113" s="239" t="s">
        <v>374</v>
      </c>
      <c r="AN113" s="239">
        <v>5</v>
      </c>
      <c r="AO113" s="239">
        <v>11</v>
      </c>
      <c r="AS113" s="239">
        <v>15</v>
      </c>
      <c r="AT113" s="239">
        <v>98</v>
      </c>
      <c r="AU113" s="239">
        <v>60</v>
      </c>
      <c r="AV113" s="239">
        <v>11</v>
      </c>
      <c r="AW113" s="239">
        <v>21</v>
      </c>
      <c r="AX113" s="239">
        <v>2</v>
      </c>
      <c r="AY113" s="239">
        <v>4</v>
      </c>
      <c r="AZ113" s="239">
        <v>4</v>
      </c>
      <c r="BA113" s="239">
        <v>21</v>
      </c>
      <c r="BB113" s="239">
        <v>55</v>
      </c>
      <c r="BC113" s="239" t="s">
        <v>374</v>
      </c>
      <c r="BD113" s="239">
        <v>5</v>
      </c>
      <c r="BE113" s="239">
        <v>1</v>
      </c>
      <c r="BI113" s="239">
        <v>15</v>
      </c>
      <c r="BJ113" s="239">
        <v>98</v>
      </c>
      <c r="BK113" s="239">
        <v>60</v>
      </c>
      <c r="BL113" s="239">
        <v>11</v>
      </c>
      <c r="BM113" s="239">
        <v>21</v>
      </c>
      <c r="CT113" s="239">
        <v>464136.73339551798</v>
      </c>
      <c r="CU113" s="239">
        <v>4967658.4475937597</v>
      </c>
      <c r="CV113" s="239">
        <v>44.861439150000002</v>
      </c>
      <c r="CW113" s="239">
        <v>-93.453936490000004</v>
      </c>
      <c r="CX113" s="239" t="s">
        <v>379</v>
      </c>
      <c r="CY113" s="239" t="s">
        <v>4897</v>
      </c>
    </row>
    <row r="114" spans="1:103" x14ac:dyDescent="0.25">
      <c r="A114" s="239">
        <v>398472</v>
      </c>
      <c r="B114" s="239">
        <v>2</v>
      </c>
      <c r="C114" s="239">
        <v>212</v>
      </c>
      <c r="D114" s="239">
        <v>157.47</v>
      </c>
      <c r="E114" s="239">
        <v>27</v>
      </c>
      <c r="F114" s="239" t="s">
        <v>2515</v>
      </c>
      <c r="H114" s="239" t="s">
        <v>374</v>
      </c>
      <c r="I114" s="239">
        <v>25</v>
      </c>
      <c r="K114" s="239">
        <v>16046596</v>
      </c>
      <c r="M114" s="239">
        <v>11</v>
      </c>
      <c r="N114" s="239">
        <v>28</v>
      </c>
      <c r="O114" s="239">
        <v>2016</v>
      </c>
      <c r="P114" s="239" t="s">
        <v>381</v>
      </c>
      <c r="Q114" s="239">
        <v>7</v>
      </c>
      <c r="R114" s="239" t="s">
        <v>393</v>
      </c>
      <c r="S114" s="239">
        <v>5</v>
      </c>
      <c r="T114" s="239">
        <v>0</v>
      </c>
      <c r="U114" s="239">
        <v>4</v>
      </c>
      <c r="V114" s="239">
        <v>12</v>
      </c>
      <c r="W114" s="239">
        <v>10</v>
      </c>
      <c r="X114" s="239">
        <v>2</v>
      </c>
      <c r="Y114" s="239">
        <v>2</v>
      </c>
      <c r="Z114" s="239">
        <v>2</v>
      </c>
      <c r="AB114" s="239">
        <v>1</v>
      </c>
      <c r="AC114" s="239">
        <v>98</v>
      </c>
      <c r="AD114" s="239" t="s">
        <v>377</v>
      </c>
      <c r="AF114" s="239" t="s">
        <v>378</v>
      </c>
      <c r="AG114" s="239">
        <v>7</v>
      </c>
      <c r="AH114" s="239">
        <v>2</v>
      </c>
      <c r="AI114" s="239">
        <v>2</v>
      </c>
      <c r="AJ114" s="239">
        <v>3</v>
      </c>
      <c r="AK114" s="239">
        <v>21</v>
      </c>
      <c r="AL114" s="239">
        <v>38</v>
      </c>
      <c r="AM114" s="239" t="s">
        <v>384</v>
      </c>
      <c r="AN114" s="239">
        <v>5</v>
      </c>
      <c r="AO114" s="239">
        <v>4</v>
      </c>
      <c r="AS114" s="239">
        <v>15</v>
      </c>
      <c r="AT114" s="239">
        <v>9</v>
      </c>
      <c r="AU114" s="239">
        <v>60</v>
      </c>
      <c r="AV114" s="239">
        <v>11</v>
      </c>
      <c r="AW114" s="239">
        <v>21</v>
      </c>
      <c r="AX114" s="239">
        <v>2</v>
      </c>
      <c r="AY114" s="239">
        <v>4</v>
      </c>
      <c r="AZ114" s="239">
        <v>3</v>
      </c>
      <c r="BA114" s="239">
        <v>34</v>
      </c>
      <c r="BB114" s="239">
        <v>38</v>
      </c>
      <c r="BC114" s="239" t="s">
        <v>374</v>
      </c>
      <c r="BD114" s="239">
        <v>5</v>
      </c>
      <c r="BE114" s="239">
        <v>1</v>
      </c>
      <c r="BI114" s="239">
        <v>15</v>
      </c>
      <c r="BJ114" s="239">
        <v>9</v>
      </c>
      <c r="BK114" s="239">
        <v>60</v>
      </c>
      <c r="BL114" s="239">
        <v>11</v>
      </c>
      <c r="BM114" s="239">
        <v>21</v>
      </c>
      <c r="BN114" s="239">
        <v>2</v>
      </c>
      <c r="BO114" s="239">
        <v>2</v>
      </c>
      <c r="BP114" s="239">
        <v>3</v>
      </c>
      <c r="BQ114" s="239">
        <v>26</v>
      </c>
      <c r="BR114" s="239">
        <v>63</v>
      </c>
      <c r="BS114" s="239" t="s">
        <v>374</v>
      </c>
      <c r="BT114" s="239">
        <v>5</v>
      </c>
      <c r="BU114" s="239">
        <v>1</v>
      </c>
      <c r="BY114" s="239">
        <v>15</v>
      </c>
      <c r="BZ114" s="239">
        <v>9</v>
      </c>
      <c r="CA114" s="239">
        <v>60</v>
      </c>
      <c r="CB114" s="239">
        <v>11</v>
      </c>
      <c r="CC114" s="239">
        <v>21</v>
      </c>
      <c r="CD114" s="239">
        <v>2</v>
      </c>
      <c r="CE114" s="239">
        <v>2</v>
      </c>
      <c r="CF114" s="239">
        <v>3</v>
      </c>
      <c r="CG114" s="239">
        <v>34</v>
      </c>
      <c r="CH114" s="239">
        <v>31</v>
      </c>
      <c r="CI114" s="239" t="s">
        <v>374</v>
      </c>
      <c r="CJ114" s="239">
        <v>5</v>
      </c>
      <c r="CK114" s="239">
        <v>1</v>
      </c>
      <c r="CO114" s="239">
        <v>15</v>
      </c>
      <c r="CP114" s="239">
        <v>9</v>
      </c>
      <c r="CQ114" s="239">
        <v>60</v>
      </c>
      <c r="CR114" s="239">
        <v>11</v>
      </c>
      <c r="CS114" s="239">
        <v>21</v>
      </c>
      <c r="CT114" s="239">
        <v>464158.32862975198</v>
      </c>
      <c r="CU114" s="239">
        <v>4967612.1816256698</v>
      </c>
      <c r="CV114" s="239">
        <v>44.861023750000001</v>
      </c>
      <c r="CW114" s="239">
        <v>-93.453659880000004</v>
      </c>
      <c r="CX114" s="239" t="s">
        <v>379</v>
      </c>
      <c r="CY114" s="239" t="s">
        <v>4898</v>
      </c>
    </row>
    <row r="115" spans="1:103" x14ac:dyDescent="0.25">
      <c r="A115" s="239">
        <v>766526</v>
      </c>
      <c r="B115" s="239">
        <v>2</v>
      </c>
      <c r="C115" s="239">
        <v>212</v>
      </c>
      <c r="D115" s="239">
        <v>157.47300000000001</v>
      </c>
      <c r="E115" s="239">
        <v>27</v>
      </c>
      <c r="F115" s="239" t="s">
        <v>2515</v>
      </c>
      <c r="H115" s="239" t="s">
        <v>374</v>
      </c>
      <c r="I115" s="239">
        <v>25</v>
      </c>
      <c r="K115" s="239">
        <v>19514247</v>
      </c>
      <c r="M115" s="239">
        <v>11</v>
      </c>
      <c r="N115" s="239">
        <v>23</v>
      </c>
      <c r="O115" s="239">
        <v>2019</v>
      </c>
      <c r="P115" s="239" t="s">
        <v>386</v>
      </c>
      <c r="Q115" s="239">
        <v>11</v>
      </c>
      <c r="R115" s="239" t="s">
        <v>393</v>
      </c>
      <c r="S115" s="239">
        <v>5</v>
      </c>
      <c r="T115" s="239">
        <v>0</v>
      </c>
      <c r="U115" s="239">
        <v>2</v>
      </c>
      <c r="V115" s="239">
        <v>12</v>
      </c>
      <c r="W115" s="239">
        <v>10</v>
      </c>
      <c r="X115" s="239">
        <v>2</v>
      </c>
      <c r="Y115" s="239">
        <v>1</v>
      </c>
      <c r="Z115" s="239">
        <v>1</v>
      </c>
      <c r="AB115" s="239">
        <v>1</v>
      </c>
      <c r="AC115" s="239">
        <v>98</v>
      </c>
      <c r="AD115" s="239" t="s">
        <v>377</v>
      </c>
      <c r="AF115" s="239" t="s">
        <v>378</v>
      </c>
      <c r="AG115" s="239">
        <v>7</v>
      </c>
      <c r="AH115" s="239">
        <v>2</v>
      </c>
      <c r="AI115" s="239">
        <v>2</v>
      </c>
      <c r="AJ115" s="239">
        <v>3</v>
      </c>
      <c r="AK115" s="239">
        <v>26</v>
      </c>
      <c r="AL115" s="239">
        <v>48</v>
      </c>
      <c r="AM115" s="239" t="s">
        <v>384</v>
      </c>
      <c r="AN115" s="239">
        <v>5</v>
      </c>
      <c r="AO115" s="239">
        <v>1</v>
      </c>
      <c r="AS115" s="239">
        <v>15</v>
      </c>
      <c r="AT115" s="239">
        <v>9</v>
      </c>
      <c r="AU115" s="239">
        <v>65</v>
      </c>
      <c r="AV115" s="239">
        <v>11</v>
      </c>
      <c r="AW115" s="239">
        <v>21</v>
      </c>
      <c r="AX115" s="239">
        <v>2</v>
      </c>
      <c r="AY115" s="239">
        <v>2</v>
      </c>
      <c r="AZ115" s="239">
        <v>3</v>
      </c>
      <c r="BA115" s="239">
        <v>21</v>
      </c>
      <c r="BB115" s="239">
        <v>19</v>
      </c>
      <c r="BC115" s="239" t="s">
        <v>374</v>
      </c>
      <c r="BD115" s="239">
        <v>5</v>
      </c>
      <c r="BE115" s="239">
        <v>74</v>
      </c>
      <c r="BF115" s="239">
        <v>4</v>
      </c>
      <c r="BI115" s="239">
        <v>15</v>
      </c>
      <c r="BJ115" s="239">
        <v>9</v>
      </c>
      <c r="BK115" s="239">
        <v>65</v>
      </c>
      <c r="BL115" s="239">
        <v>11</v>
      </c>
      <c r="BM115" s="239">
        <v>21</v>
      </c>
      <c r="CT115" s="239">
        <v>464164.77012954099</v>
      </c>
      <c r="CU115" s="239">
        <v>4967611.4723562803</v>
      </c>
      <c r="CV115" s="239">
        <v>44.861017689999997</v>
      </c>
      <c r="CW115" s="239">
        <v>-93.453578309999997</v>
      </c>
      <c r="CX115" s="239" t="s">
        <v>379</v>
      </c>
      <c r="CY115" s="239" t="s">
        <v>4899</v>
      </c>
    </row>
    <row r="116" spans="1:103" x14ac:dyDescent="0.25">
      <c r="A116" s="239">
        <v>320858</v>
      </c>
      <c r="B116" s="239">
        <v>2</v>
      </c>
      <c r="C116" s="239">
        <v>212</v>
      </c>
      <c r="D116" s="239">
        <v>157.47800000000001</v>
      </c>
      <c r="E116" s="239">
        <v>27</v>
      </c>
      <c r="F116" s="239" t="s">
        <v>2515</v>
      </c>
      <c r="H116" s="239" t="s">
        <v>374</v>
      </c>
      <c r="I116" s="239">
        <v>25</v>
      </c>
      <c r="K116" s="239">
        <v>16500404</v>
      </c>
      <c r="M116" s="239">
        <v>1</v>
      </c>
      <c r="N116" s="239">
        <v>11</v>
      </c>
      <c r="O116" s="239">
        <v>2016</v>
      </c>
      <c r="P116" s="239" t="s">
        <v>381</v>
      </c>
      <c r="Q116" s="239">
        <v>20</v>
      </c>
      <c r="R116" s="239" t="s">
        <v>393</v>
      </c>
      <c r="S116" s="239">
        <v>5</v>
      </c>
      <c r="T116" s="239">
        <v>0</v>
      </c>
      <c r="U116" s="239">
        <v>1</v>
      </c>
      <c r="W116" s="239">
        <v>55</v>
      </c>
      <c r="X116" s="239">
        <v>2</v>
      </c>
      <c r="Y116" s="239">
        <v>6</v>
      </c>
      <c r="Z116" s="239">
        <v>2</v>
      </c>
      <c r="AB116" s="239">
        <v>5</v>
      </c>
      <c r="AC116" s="239">
        <v>98</v>
      </c>
      <c r="AD116" s="239" t="s">
        <v>377</v>
      </c>
      <c r="AF116" s="239" t="s">
        <v>470</v>
      </c>
      <c r="AG116" s="239">
        <v>3</v>
      </c>
      <c r="AH116" s="239">
        <v>2</v>
      </c>
      <c r="AI116" s="239">
        <v>2</v>
      </c>
      <c r="AJ116" s="239">
        <v>3</v>
      </c>
      <c r="AK116" s="239">
        <v>21</v>
      </c>
      <c r="AL116" s="239">
        <v>44</v>
      </c>
      <c r="AM116" s="239" t="s">
        <v>384</v>
      </c>
      <c r="AN116" s="239">
        <v>5</v>
      </c>
      <c r="AO116" s="239">
        <v>75</v>
      </c>
      <c r="AP116" s="239">
        <v>71</v>
      </c>
      <c r="AS116" s="239">
        <v>15</v>
      </c>
      <c r="AT116" s="239">
        <v>98</v>
      </c>
      <c r="AU116" s="239">
        <v>55</v>
      </c>
      <c r="AV116" s="239">
        <v>11</v>
      </c>
      <c r="AW116" s="239">
        <v>21</v>
      </c>
      <c r="CT116" s="239">
        <v>464152.07010414102</v>
      </c>
      <c r="CU116" s="239">
        <v>4967653.8057742799</v>
      </c>
      <c r="CV116" s="239">
        <v>44.861398129999998</v>
      </c>
      <c r="CW116" s="239">
        <v>-93.453742039999995</v>
      </c>
      <c r="CX116" s="239" t="s">
        <v>379</v>
      </c>
      <c r="CY116" s="239" t="s">
        <v>4900</v>
      </c>
    </row>
    <row r="117" spans="1:103" x14ac:dyDescent="0.25">
      <c r="A117" s="239">
        <v>784722</v>
      </c>
      <c r="B117" s="239">
        <v>2</v>
      </c>
      <c r="C117" s="239">
        <v>212</v>
      </c>
      <c r="D117" s="239">
        <v>157.47900000000001</v>
      </c>
      <c r="E117" s="239">
        <v>27</v>
      </c>
      <c r="F117" s="239" t="s">
        <v>2515</v>
      </c>
      <c r="H117" s="239" t="s">
        <v>374</v>
      </c>
      <c r="I117" s="239">
        <v>25</v>
      </c>
      <c r="K117" s="239">
        <v>20501364</v>
      </c>
      <c r="L117" s="239">
        <v>200310130</v>
      </c>
      <c r="M117" s="239">
        <v>1</v>
      </c>
      <c r="N117" s="239">
        <v>31</v>
      </c>
      <c r="O117" s="239">
        <v>2020</v>
      </c>
      <c r="P117" s="239" t="s">
        <v>383</v>
      </c>
      <c r="Q117" s="239">
        <v>18</v>
      </c>
      <c r="R117" s="239" t="s">
        <v>376</v>
      </c>
      <c r="S117" s="239">
        <v>5</v>
      </c>
      <c r="T117" s="239">
        <v>0</v>
      </c>
      <c r="U117" s="239">
        <v>2</v>
      </c>
      <c r="V117" s="239">
        <v>12</v>
      </c>
      <c r="W117" s="239">
        <v>10</v>
      </c>
      <c r="X117" s="239">
        <v>2</v>
      </c>
      <c r="Y117" s="239">
        <v>4</v>
      </c>
      <c r="Z117" s="239">
        <v>1</v>
      </c>
      <c r="AB117" s="239">
        <v>2</v>
      </c>
      <c r="AC117" s="239">
        <v>98</v>
      </c>
      <c r="AD117" s="239" t="s">
        <v>377</v>
      </c>
      <c r="AF117" s="239" t="s">
        <v>470</v>
      </c>
      <c r="AG117" s="239">
        <v>7</v>
      </c>
      <c r="AH117" s="239">
        <v>2</v>
      </c>
      <c r="AI117" s="239">
        <v>4</v>
      </c>
      <c r="AJ117" s="239">
        <v>4</v>
      </c>
      <c r="AK117" s="239">
        <v>21</v>
      </c>
      <c r="AL117" s="239">
        <v>62</v>
      </c>
      <c r="AM117" s="239" t="s">
        <v>384</v>
      </c>
      <c r="AN117" s="239">
        <v>5</v>
      </c>
      <c r="AO117" s="239">
        <v>4</v>
      </c>
      <c r="AS117" s="239">
        <v>15</v>
      </c>
      <c r="AT117" s="239">
        <v>98</v>
      </c>
      <c r="AU117" s="239">
        <v>60</v>
      </c>
      <c r="AV117" s="239">
        <v>11</v>
      </c>
      <c r="AW117" s="239">
        <v>21</v>
      </c>
      <c r="AX117" s="239">
        <v>2</v>
      </c>
      <c r="AY117" s="239">
        <v>3</v>
      </c>
      <c r="AZ117" s="239">
        <v>4</v>
      </c>
      <c r="BA117" s="239">
        <v>26</v>
      </c>
      <c r="BB117" s="239">
        <v>62</v>
      </c>
      <c r="BC117" s="239" t="s">
        <v>374</v>
      </c>
      <c r="BD117" s="239">
        <v>5</v>
      </c>
      <c r="BE117" s="239">
        <v>1</v>
      </c>
      <c r="BI117" s="239">
        <v>15</v>
      </c>
      <c r="BJ117" s="239">
        <v>98</v>
      </c>
      <c r="BK117" s="239">
        <v>60</v>
      </c>
      <c r="BL117" s="239">
        <v>11</v>
      </c>
      <c r="BM117" s="239">
        <v>21</v>
      </c>
      <c r="CT117" s="239">
        <v>464185.93683854101</v>
      </c>
      <c r="CU117" s="239">
        <v>4967636.8724070797</v>
      </c>
      <c r="CV117" s="239">
        <v>44.861247400000003</v>
      </c>
      <c r="CW117" s="239">
        <v>-93.453312190000005</v>
      </c>
      <c r="CX117" s="239" t="s">
        <v>379</v>
      </c>
      <c r="CY117" s="239" t="s">
        <v>4901</v>
      </c>
    </row>
    <row r="118" spans="1:103" x14ac:dyDescent="0.25">
      <c r="A118" s="239">
        <v>11084635</v>
      </c>
      <c r="B118" s="239">
        <v>2</v>
      </c>
      <c r="C118" s="239">
        <v>212</v>
      </c>
      <c r="D118" s="239">
        <v>157.518</v>
      </c>
      <c r="E118" s="239">
        <v>27</v>
      </c>
      <c r="F118" s="239" t="s">
        <v>2515</v>
      </c>
      <c r="H118" s="239" t="s">
        <v>374</v>
      </c>
      <c r="I118" s="239">
        <v>25</v>
      </c>
      <c r="K118" s="239">
        <v>15513151</v>
      </c>
      <c r="L118" s="239">
        <v>153500343</v>
      </c>
      <c r="M118" s="239">
        <v>12</v>
      </c>
      <c r="N118" s="239">
        <v>16</v>
      </c>
      <c r="O118" s="239">
        <v>2015</v>
      </c>
      <c r="P118" s="239" t="s">
        <v>375</v>
      </c>
      <c r="Q118" s="239">
        <v>8</v>
      </c>
      <c r="R118" s="239" t="s">
        <v>376</v>
      </c>
      <c r="S118" s="239">
        <v>5</v>
      </c>
      <c r="T118" s="239">
        <v>0</v>
      </c>
      <c r="U118" s="239">
        <v>1</v>
      </c>
      <c r="V118" s="239">
        <v>4</v>
      </c>
      <c r="W118" s="239">
        <v>53</v>
      </c>
      <c r="X118" s="239">
        <v>2</v>
      </c>
      <c r="Y118" s="239">
        <v>1</v>
      </c>
      <c r="Z118" s="239">
        <v>5</v>
      </c>
      <c r="AA118" s="239">
        <v>4</v>
      </c>
      <c r="AB118" s="239">
        <v>5</v>
      </c>
      <c r="AC118" s="239">
        <v>98</v>
      </c>
      <c r="AD118" s="239" t="s">
        <v>404</v>
      </c>
      <c r="AE118" s="239" t="s">
        <v>2729</v>
      </c>
      <c r="AF118" s="239" t="s">
        <v>378</v>
      </c>
      <c r="AG118" s="239">
        <v>3</v>
      </c>
      <c r="AH118" s="239">
        <v>2</v>
      </c>
      <c r="AI118" s="239">
        <v>2</v>
      </c>
      <c r="AJ118" s="239">
        <v>4</v>
      </c>
      <c r="AK118" s="239">
        <v>21</v>
      </c>
      <c r="AL118" s="239">
        <v>24</v>
      </c>
      <c r="AM118" s="239" t="s">
        <v>374</v>
      </c>
      <c r="AN118" s="239">
        <v>5</v>
      </c>
      <c r="AO118" s="239">
        <v>3</v>
      </c>
      <c r="AS118" s="239">
        <v>1</v>
      </c>
      <c r="AT118" s="239">
        <v>98</v>
      </c>
      <c r="AU118" s="239">
        <v>65</v>
      </c>
      <c r="AV118" s="239">
        <v>11</v>
      </c>
      <c r="AW118" s="239">
        <v>21</v>
      </c>
      <c r="CT118" s="239">
        <v>464234</v>
      </c>
      <c r="CU118" s="239">
        <v>4967590</v>
      </c>
      <c r="CV118" s="239">
        <v>44.860824299999997</v>
      </c>
      <c r="CW118" s="239">
        <v>-93.452697499999999</v>
      </c>
      <c r="CX118" s="239" t="s">
        <v>379</v>
      </c>
      <c r="CY118" s="239" t="s">
        <v>4902</v>
      </c>
    </row>
    <row r="119" spans="1:103" x14ac:dyDescent="0.25">
      <c r="A119" s="239">
        <v>495639</v>
      </c>
      <c r="B119" s="239">
        <v>2</v>
      </c>
      <c r="C119" s="239">
        <v>212</v>
      </c>
      <c r="D119" s="239">
        <v>157.52099999999999</v>
      </c>
      <c r="E119" s="239">
        <v>27</v>
      </c>
      <c r="F119" s="239" t="s">
        <v>2515</v>
      </c>
      <c r="H119" s="239" t="s">
        <v>374</v>
      </c>
      <c r="I119" s="239">
        <v>25</v>
      </c>
      <c r="K119" s="239">
        <v>17509281</v>
      </c>
      <c r="M119" s="239">
        <v>8</v>
      </c>
      <c r="N119" s="239">
        <v>21</v>
      </c>
      <c r="O119" s="239">
        <v>2017</v>
      </c>
      <c r="P119" s="239" t="s">
        <v>381</v>
      </c>
      <c r="Q119" s="239">
        <v>16</v>
      </c>
      <c r="R119" s="239" t="s">
        <v>376</v>
      </c>
      <c r="S119" s="239">
        <v>5</v>
      </c>
      <c r="T119" s="239">
        <v>0</v>
      </c>
      <c r="U119" s="239">
        <v>2</v>
      </c>
      <c r="V119" s="239">
        <v>12</v>
      </c>
      <c r="W119" s="239">
        <v>10</v>
      </c>
      <c r="X119" s="239">
        <v>2</v>
      </c>
      <c r="Y119" s="239">
        <v>1</v>
      </c>
      <c r="Z119" s="239">
        <v>1</v>
      </c>
      <c r="AB119" s="239">
        <v>2</v>
      </c>
      <c r="AC119" s="239">
        <v>98</v>
      </c>
      <c r="AD119" s="239" t="s">
        <v>377</v>
      </c>
      <c r="AF119" s="239" t="s">
        <v>378</v>
      </c>
      <c r="AG119" s="239">
        <v>7</v>
      </c>
      <c r="AH119" s="239">
        <v>2</v>
      </c>
      <c r="AI119" s="239">
        <v>3</v>
      </c>
      <c r="AJ119" s="239">
        <v>4</v>
      </c>
      <c r="AK119" s="239">
        <v>21</v>
      </c>
      <c r="AL119" s="239">
        <v>34</v>
      </c>
      <c r="AM119" s="239" t="s">
        <v>374</v>
      </c>
      <c r="AN119" s="239">
        <v>5</v>
      </c>
      <c r="AO119" s="239">
        <v>90</v>
      </c>
      <c r="AP119" s="239">
        <v>70</v>
      </c>
      <c r="AS119" s="239">
        <v>15</v>
      </c>
      <c r="AT119" s="239">
        <v>98</v>
      </c>
      <c r="AU119" s="239">
        <v>55</v>
      </c>
      <c r="AV119" s="239">
        <v>11</v>
      </c>
      <c r="AW119" s="239">
        <v>21</v>
      </c>
      <c r="AX119" s="239">
        <v>2</v>
      </c>
      <c r="AY119" s="239">
        <v>49</v>
      </c>
      <c r="AZ119" s="239">
        <v>4</v>
      </c>
      <c r="BA119" s="239">
        <v>21</v>
      </c>
      <c r="BB119" s="239">
        <v>41</v>
      </c>
      <c r="BC119" s="239" t="s">
        <v>374</v>
      </c>
      <c r="BD119" s="239">
        <v>5</v>
      </c>
      <c r="BE119" s="239">
        <v>1</v>
      </c>
      <c r="BI119" s="239">
        <v>15</v>
      </c>
      <c r="BJ119" s="239">
        <v>98</v>
      </c>
      <c r="BK119" s="239">
        <v>55</v>
      </c>
      <c r="BL119" s="239">
        <v>11</v>
      </c>
      <c r="BM119" s="239">
        <v>21</v>
      </c>
      <c r="CT119" s="239">
        <v>464238.85361104098</v>
      </c>
      <c r="CU119" s="239">
        <v>4967594.5389890801</v>
      </c>
      <c r="CV119" s="239">
        <v>44.860868979999999</v>
      </c>
      <c r="CW119" s="239">
        <v>-93.452639439999999</v>
      </c>
      <c r="CX119" s="239" t="s">
        <v>379</v>
      </c>
      <c r="CY119" s="239" t="s">
        <v>4903</v>
      </c>
    </row>
    <row r="120" spans="1:103" x14ac:dyDescent="0.25">
      <c r="A120" s="239">
        <v>389866</v>
      </c>
      <c r="B120" s="239">
        <v>2</v>
      </c>
      <c r="C120" s="239">
        <v>212</v>
      </c>
      <c r="D120" s="239">
        <v>157.52199999999999</v>
      </c>
      <c r="E120" s="239">
        <v>27</v>
      </c>
      <c r="F120" s="239" t="s">
        <v>2515</v>
      </c>
      <c r="H120" s="239" t="s">
        <v>374</v>
      </c>
      <c r="I120" s="239">
        <v>25</v>
      </c>
      <c r="K120" s="239">
        <v>16042657</v>
      </c>
      <c r="M120" s="239">
        <v>10</v>
      </c>
      <c r="N120" s="239">
        <v>27</v>
      </c>
      <c r="O120" s="239">
        <v>2016</v>
      </c>
      <c r="P120" s="239" t="s">
        <v>416</v>
      </c>
      <c r="Q120" s="239">
        <v>16</v>
      </c>
      <c r="R120" s="239" t="s">
        <v>376</v>
      </c>
      <c r="S120" s="239">
        <v>5</v>
      </c>
      <c r="T120" s="239">
        <v>0</v>
      </c>
      <c r="U120" s="239">
        <v>2</v>
      </c>
      <c r="V120" s="239">
        <v>12</v>
      </c>
      <c r="W120" s="239">
        <v>10</v>
      </c>
      <c r="X120" s="239">
        <v>2</v>
      </c>
      <c r="Y120" s="239">
        <v>1</v>
      </c>
      <c r="Z120" s="239">
        <v>1</v>
      </c>
      <c r="AB120" s="239">
        <v>1</v>
      </c>
      <c r="AC120" s="239">
        <v>98</v>
      </c>
      <c r="AD120" s="239" t="s">
        <v>377</v>
      </c>
      <c r="AF120" s="239" t="s">
        <v>470</v>
      </c>
      <c r="AG120" s="239">
        <v>7</v>
      </c>
      <c r="AH120" s="239">
        <v>2</v>
      </c>
      <c r="AI120" s="239">
        <v>4</v>
      </c>
      <c r="AJ120" s="239">
        <v>4</v>
      </c>
      <c r="AK120" s="239">
        <v>21</v>
      </c>
      <c r="AL120" s="239">
        <v>50</v>
      </c>
      <c r="AM120" s="239" t="s">
        <v>384</v>
      </c>
      <c r="AN120" s="239">
        <v>5</v>
      </c>
      <c r="AO120" s="239">
        <v>4</v>
      </c>
      <c r="AS120" s="239">
        <v>15</v>
      </c>
      <c r="AT120" s="239">
        <v>9</v>
      </c>
      <c r="AU120" s="239">
        <v>60</v>
      </c>
      <c r="AV120" s="239">
        <v>11</v>
      </c>
      <c r="AW120" s="239">
        <v>21</v>
      </c>
      <c r="AX120" s="239">
        <v>2</v>
      </c>
      <c r="AY120" s="239">
        <v>2</v>
      </c>
      <c r="AZ120" s="239">
        <v>4</v>
      </c>
      <c r="BA120" s="239">
        <v>21</v>
      </c>
      <c r="BB120" s="239">
        <v>42</v>
      </c>
      <c r="BC120" s="239" t="s">
        <v>374</v>
      </c>
      <c r="BD120" s="239">
        <v>5</v>
      </c>
      <c r="BE120" s="239">
        <v>1</v>
      </c>
      <c r="BI120" s="239">
        <v>15</v>
      </c>
      <c r="BJ120" s="239">
        <v>9</v>
      </c>
      <c r="BK120" s="239">
        <v>60</v>
      </c>
      <c r="BL120" s="239">
        <v>11</v>
      </c>
      <c r="BM120" s="239">
        <v>21</v>
      </c>
      <c r="CT120" s="239">
        <v>464219.05062619603</v>
      </c>
      <c r="CU120" s="239">
        <v>4967630.8931824602</v>
      </c>
      <c r="CV120" s="239">
        <v>44.861195240000001</v>
      </c>
      <c r="CW120" s="239">
        <v>-93.452892649999995</v>
      </c>
      <c r="CX120" s="239" t="s">
        <v>379</v>
      </c>
      <c r="CY120" s="239" t="s">
        <v>4904</v>
      </c>
    </row>
    <row r="121" spans="1:103" x14ac:dyDescent="0.25">
      <c r="A121" s="239">
        <v>417084</v>
      </c>
      <c r="B121" s="239">
        <v>2</v>
      </c>
      <c r="C121" s="239">
        <v>212</v>
      </c>
      <c r="D121" s="239">
        <v>157.52199999999999</v>
      </c>
      <c r="E121" s="239">
        <v>27</v>
      </c>
      <c r="F121" s="239" t="s">
        <v>2515</v>
      </c>
      <c r="H121" s="239" t="s">
        <v>374</v>
      </c>
      <c r="I121" s="239">
        <v>25</v>
      </c>
      <c r="K121" s="239">
        <v>16514165</v>
      </c>
      <c r="M121" s="239">
        <v>12</v>
      </c>
      <c r="N121" s="239">
        <v>11</v>
      </c>
      <c r="O121" s="239">
        <v>2016</v>
      </c>
      <c r="P121" s="239" t="s">
        <v>389</v>
      </c>
      <c r="Q121" s="239">
        <v>14</v>
      </c>
      <c r="R121" s="239" t="s">
        <v>393</v>
      </c>
      <c r="S121" s="239">
        <v>5</v>
      </c>
      <c r="T121" s="239">
        <v>0</v>
      </c>
      <c r="U121" s="239">
        <v>1</v>
      </c>
      <c r="W121" s="239">
        <v>61</v>
      </c>
      <c r="X121" s="239">
        <v>2</v>
      </c>
      <c r="Y121" s="239">
        <v>1</v>
      </c>
      <c r="Z121" s="239">
        <v>4</v>
      </c>
      <c r="AB121" s="239">
        <v>5</v>
      </c>
      <c r="AC121" s="239">
        <v>98</v>
      </c>
      <c r="AD121" s="239" t="s">
        <v>377</v>
      </c>
      <c r="AF121" s="239" t="s">
        <v>378</v>
      </c>
      <c r="AG121" s="239">
        <v>3</v>
      </c>
      <c r="AH121" s="239">
        <v>2</v>
      </c>
      <c r="AI121" s="239">
        <v>4</v>
      </c>
      <c r="AJ121" s="239">
        <v>3</v>
      </c>
      <c r="AK121" s="239">
        <v>21</v>
      </c>
      <c r="AL121" s="239">
        <v>32</v>
      </c>
      <c r="AM121" s="239" t="s">
        <v>384</v>
      </c>
      <c r="AN121" s="239">
        <v>5</v>
      </c>
      <c r="AO121" s="239">
        <v>99</v>
      </c>
      <c r="AS121" s="239">
        <v>15</v>
      </c>
      <c r="AT121" s="239">
        <v>98</v>
      </c>
      <c r="AU121" s="239">
        <v>55</v>
      </c>
      <c r="AV121" s="239">
        <v>11</v>
      </c>
      <c r="AW121" s="239">
        <v>21</v>
      </c>
      <c r="CT121" s="239">
        <v>464240.970281941</v>
      </c>
      <c r="CU121" s="239">
        <v>4967594.5389890801</v>
      </c>
      <c r="CV121" s="239">
        <v>44.860869090000001</v>
      </c>
      <c r="CW121" s="239">
        <v>-93.452612650000006</v>
      </c>
      <c r="CX121" s="239" t="s">
        <v>379</v>
      </c>
      <c r="CY121" s="239" t="s">
        <v>4905</v>
      </c>
    </row>
    <row r="122" spans="1:103" x14ac:dyDescent="0.25">
      <c r="A122" s="239">
        <v>518681</v>
      </c>
      <c r="B122" s="239">
        <v>2</v>
      </c>
      <c r="C122" s="239">
        <v>212</v>
      </c>
      <c r="D122" s="239">
        <v>157.52500000000001</v>
      </c>
      <c r="E122" s="239">
        <v>27</v>
      </c>
      <c r="F122" s="239" t="s">
        <v>2515</v>
      </c>
      <c r="H122" s="239" t="s">
        <v>374</v>
      </c>
      <c r="I122" s="239">
        <v>25</v>
      </c>
      <c r="K122" s="239">
        <v>17512980</v>
      </c>
      <c r="M122" s="239">
        <v>11</v>
      </c>
      <c r="N122" s="239">
        <v>16</v>
      </c>
      <c r="O122" s="239">
        <v>2017</v>
      </c>
      <c r="P122" s="239" t="s">
        <v>416</v>
      </c>
      <c r="Q122" s="239">
        <v>22</v>
      </c>
      <c r="R122" s="239" t="s">
        <v>393</v>
      </c>
      <c r="S122" s="239">
        <v>5</v>
      </c>
      <c r="T122" s="239">
        <v>0</v>
      </c>
      <c r="U122" s="239">
        <v>1</v>
      </c>
      <c r="W122" s="239">
        <v>16</v>
      </c>
      <c r="X122" s="239">
        <v>2</v>
      </c>
      <c r="Y122" s="239">
        <v>4</v>
      </c>
      <c r="Z122" s="239">
        <v>2</v>
      </c>
      <c r="AB122" s="239">
        <v>1</v>
      </c>
      <c r="AC122" s="239">
        <v>98</v>
      </c>
      <c r="AD122" s="239" t="s">
        <v>377</v>
      </c>
      <c r="AF122" s="239" t="s">
        <v>378</v>
      </c>
      <c r="AG122" s="239">
        <v>4</v>
      </c>
      <c r="AH122" s="239">
        <v>2</v>
      </c>
      <c r="AI122" s="239">
        <v>2</v>
      </c>
      <c r="AJ122" s="239">
        <v>3</v>
      </c>
      <c r="AK122" s="239">
        <v>21</v>
      </c>
      <c r="AL122" s="239">
        <v>62</v>
      </c>
      <c r="AM122" s="239" t="s">
        <v>384</v>
      </c>
      <c r="AN122" s="239">
        <v>5</v>
      </c>
      <c r="AO122" s="239">
        <v>1</v>
      </c>
      <c r="AS122" s="239">
        <v>15</v>
      </c>
      <c r="AT122" s="239">
        <v>9</v>
      </c>
      <c r="AU122" s="239">
        <v>60</v>
      </c>
      <c r="AV122" s="239">
        <v>12</v>
      </c>
      <c r="AW122" s="239">
        <v>21</v>
      </c>
      <c r="CT122" s="239">
        <v>464240.970281941</v>
      </c>
      <c r="CU122" s="239">
        <v>4967577.6056218799</v>
      </c>
      <c r="CV122" s="239">
        <v>44.860716650000001</v>
      </c>
      <c r="CW122" s="239">
        <v>-93.45261146</v>
      </c>
      <c r="CX122" s="239" t="s">
        <v>379</v>
      </c>
      <c r="CY122" s="239" t="s">
        <v>4906</v>
      </c>
    </row>
    <row r="123" spans="1:103" x14ac:dyDescent="0.25">
      <c r="A123" s="239">
        <v>10718065</v>
      </c>
      <c r="B123" s="239">
        <v>2</v>
      </c>
      <c r="C123" s="239">
        <v>212</v>
      </c>
      <c r="D123" s="239">
        <v>157.52799999999999</v>
      </c>
      <c r="E123" s="239">
        <v>27</v>
      </c>
      <c r="F123" s="239" t="s">
        <v>2515</v>
      </c>
      <c r="H123" s="239" t="s">
        <v>374</v>
      </c>
      <c r="I123" s="239">
        <v>25</v>
      </c>
      <c r="K123" s="239">
        <v>11503394</v>
      </c>
      <c r="L123" s="239">
        <v>110760258</v>
      </c>
      <c r="M123" s="239">
        <v>3</v>
      </c>
      <c r="N123" s="239">
        <v>16</v>
      </c>
      <c r="O123" s="239">
        <v>2011</v>
      </c>
      <c r="P123" s="239" t="s">
        <v>375</v>
      </c>
      <c r="Q123" s="239">
        <v>7</v>
      </c>
      <c r="R123" s="239" t="s">
        <v>393</v>
      </c>
      <c r="S123" s="239">
        <v>3</v>
      </c>
      <c r="T123" s="239">
        <v>0</v>
      </c>
      <c r="U123" s="239">
        <v>3</v>
      </c>
      <c r="V123" s="239">
        <v>5</v>
      </c>
      <c r="W123" s="239">
        <v>10</v>
      </c>
      <c r="X123" s="239">
        <v>25</v>
      </c>
      <c r="Y123" s="239">
        <v>1</v>
      </c>
      <c r="Z123" s="239">
        <v>1</v>
      </c>
      <c r="AB123" s="239">
        <v>5</v>
      </c>
      <c r="AC123" s="239">
        <v>98</v>
      </c>
      <c r="AD123" s="239" t="s">
        <v>404</v>
      </c>
      <c r="AE123" s="239" t="s">
        <v>4857</v>
      </c>
      <c r="AF123" s="239" t="s">
        <v>378</v>
      </c>
      <c r="AG123" s="239">
        <v>10</v>
      </c>
      <c r="AH123" s="239">
        <v>2</v>
      </c>
      <c r="AI123" s="239">
        <v>2</v>
      </c>
      <c r="AJ123" s="239">
        <v>3</v>
      </c>
      <c r="AK123" s="239">
        <v>21</v>
      </c>
      <c r="AL123" s="239">
        <v>36</v>
      </c>
      <c r="AM123" s="239" t="s">
        <v>384</v>
      </c>
      <c r="AN123" s="239">
        <v>5</v>
      </c>
      <c r="AO123" s="239">
        <v>3</v>
      </c>
      <c r="AS123" s="239">
        <v>1</v>
      </c>
      <c r="AT123" s="239">
        <v>98</v>
      </c>
      <c r="AU123" s="239">
        <v>55</v>
      </c>
      <c r="AV123" s="239">
        <v>11</v>
      </c>
      <c r="AW123" s="239">
        <v>21</v>
      </c>
      <c r="AX123" s="239">
        <v>2</v>
      </c>
      <c r="AY123" s="239">
        <v>4</v>
      </c>
      <c r="AZ123" s="239">
        <v>3</v>
      </c>
      <c r="BA123" s="239">
        <v>21</v>
      </c>
      <c r="BB123" s="239">
        <v>40</v>
      </c>
      <c r="BC123" s="239" t="s">
        <v>374</v>
      </c>
      <c r="BD123" s="239">
        <v>5</v>
      </c>
      <c r="BE123" s="239">
        <v>1</v>
      </c>
      <c r="BI123" s="239">
        <v>1</v>
      </c>
      <c r="BJ123" s="239">
        <v>98</v>
      </c>
      <c r="BK123" s="239">
        <v>55</v>
      </c>
      <c r="BL123" s="239">
        <v>11</v>
      </c>
      <c r="BM123" s="239">
        <v>21</v>
      </c>
      <c r="BN123" s="239">
        <v>2</v>
      </c>
      <c r="BO123" s="239">
        <v>2</v>
      </c>
      <c r="BP123" s="239">
        <v>3</v>
      </c>
      <c r="BQ123" s="239">
        <v>21</v>
      </c>
      <c r="BR123" s="239">
        <v>41</v>
      </c>
      <c r="BS123" s="239" t="s">
        <v>374</v>
      </c>
      <c r="BT123" s="239">
        <v>5</v>
      </c>
      <c r="BU123" s="239">
        <v>1</v>
      </c>
      <c r="BY123" s="239">
        <v>1</v>
      </c>
      <c r="BZ123" s="239">
        <v>98</v>
      </c>
      <c r="CA123" s="239">
        <v>55</v>
      </c>
      <c r="CB123" s="239">
        <v>11</v>
      </c>
      <c r="CC123" s="239">
        <v>21</v>
      </c>
      <c r="CT123" s="239">
        <v>464251</v>
      </c>
      <c r="CU123" s="239">
        <v>4967586</v>
      </c>
      <c r="CV123" s="239">
        <v>44.860790100000003</v>
      </c>
      <c r="CW123" s="239">
        <v>-93.452487899999994</v>
      </c>
      <c r="CX123" s="239" t="s">
        <v>379</v>
      </c>
      <c r="CY123" s="239" t="s">
        <v>4907</v>
      </c>
    </row>
    <row r="124" spans="1:103" x14ac:dyDescent="0.25">
      <c r="A124" s="239">
        <v>11036522</v>
      </c>
      <c r="B124" s="239">
        <v>2</v>
      </c>
      <c r="C124" s="239">
        <v>212</v>
      </c>
      <c r="D124" s="239">
        <v>157.52799999999999</v>
      </c>
      <c r="E124" s="239">
        <v>27</v>
      </c>
      <c r="F124" s="239" t="s">
        <v>2515</v>
      </c>
      <c r="H124" s="239" t="s">
        <v>374</v>
      </c>
      <c r="I124" s="239">
        <v>25</v>
      </c>
      <c r="K124" s="239">
        <v>15502212</v>
      </c>
      <c r="L124" s="239">
        <v>150630335</v>
      </c>
      <c r="M124" s="239">
        <v>2</v>
      </c>
      <c r="N124" s="239">
        <v>20</v>
      </c>
      <c r="O124" s="239">
        <v>2015</v>
      </c>
      <c r="P124" s="239" t="s">
        <v>383</v>
      </c>
      <c r="Q124" s="239">
        <v>14</v>
      </c>
      <c r="R124" s="239" t="s">
        <v>376</v>
      </c>
      <c r="S124" s="239">
        <v>4</v>
      </c>
      <c r="T124" s="239">
        <v>0</v>
      </c>
      <c r="U124" s="239">
        <v>1</v>
      </c>
      <c r="V124" s="239">
        <v>4</v>
      </c>
      <c r="W124" s="239">
        <v>10</v>
      </c>
      <c r="X124" s="239">
        <v>2</v>
      </c>
      <c r="Y124" s="239">
        <v>1</v>
      </c>
      <c r="Z124" s="239">
        <v>2</v>
      </c>
      <c r="AB124" s="239">
        <v>5</v>
      </c>
      <c r="AC124" s="239">
        <v>98</v>
      </c>
      <c r="AD124" s="239">
        <v>212</v>
      </c>
      <c r="AE124" s="239" t="s">
        <v>4845</v>
      </c>
      <c r="AF124" s="239" t="s">
        <v>378</v>
      </c>
      <c r="AG124" s="239">
        <v>3</v>
      </c>
      <c r="AH124" s="239">
        <v>2</v>
      </c>
      <c r="AI124" s="239">
        <v>2</v>
      </c>
      <c r="AJ124" s="239">
        <v>3</v>
      </c>
      <c r="AK124" s="239">
        <v>21</v>
      </c>
      <c r="AL124" s="239">
        <v>22</v>
      </c>
      <c r="AM124" s="239" t="s">
        <v>374</v>
      </c>
      <c r="AN124" s="239">
        <v>90</v>
      </c>
      <c r="AO124" s="239">
        <v>21</v>
      </c>
      <c r="AS124" s="239">
        <v>2</v>
      </c>
      <c r="AT124" s="239">
        <v>98</v>
      </c>
      <c r="AU124" s="239">
        <v>60</v>
      </c>
      <c r="AV124" s="239">
        <v>11</v>
      </c>
      <c r="AW124" s="239">
        <v>21</v>
      </c>
      <c r="CT124" s="239">
        <v>464251</v>
      </c>
      <c r="CU124" s="239">
        <v>4967586</v>
      </c>
      <c r="CV124" s="239">
        <v>44.860790100000003</v>
      </c>
      <c r="CW124" s="239">
        <v>-93.452487899999994</v>
      </c>
      <c r="CX124" s="239" t="s">
        <v>379</v>
      </c>
      <c r="CY124" s="239" t="s">
        <v>4908</v>
      </c>
    </row>
    <row r="125" spans="1:103" x14ac:dyDescent="0.25">
      <c r="A125" s="239">
        <v>11071864</v>
      </c>
      <c r="B125" s="239">
        <v>2</v>
      </c>
      <c r="C125" s="239">
        <v>212</v>
      </c>
      <c r="D125" s="239">
        <v>157.52799999999999</v>
      </c>
      <c r="E125" s="239">
        <v>27</v>
      </c>
      <c r="F125" s="239" t="s">
        <v>2515</v>
      </c>
      <c r="H125" s="239" t="s">
        <v>374</v>
      </c>
      <c r="I125" s="239">
        <v>25</v>
      </c>
      <c r="K125" s="239">
        <v>15510294</v>
      </c>
      <c r="L125" s="239">
        <v>152910152</v>
      </c>
      <c r="M125" s="239">
        <v>10</v>
      </c>
      <c r="N125" s="239">
        <v>4</v>
      </c>
      <c r="O125" s="239">
        <v>2015</v>
      </c>
      <c r="P125" s="239" t="s">
        <v>389</v>
      </c>
      <c r="Q125" s="239">
        <v>4</v>
      </c>
      <c r="R125" s="239" t="s">
        <v>376</v>
      </c>
      <c r="S125" s="239">
        <v>2</v>
      </c>
      <c r="T125" s="239">
        <v>0</v>
      </c>
      <c r="U125" s="239">
        <v>1</v>
      </c>
      <c r="V125" s="239">
        <v>4</v>
      </c>
      <c r="W125" s="239">
        <v>53</v>
      </c>
      <c r="X125" s="239">
        <v>2</v>
      </c>
      <c r="Y125" s="239">
        <v>4</v>
      </c>
      <c r="Z125" s="239">
        <v>1</v>
      </c>
      <c r="AB125" s="239">
        <v>1</v>
      </c>
      <c r="AC125" s="239">
        <v>98</v>
      </c>
      <c r="AD125" s="239" t="s">
        <v>404</v>
      </c>
      <c r="AE125" s="239" t="s">
        <v>4845</v>
      </c>
      <c r="AF125" s="239" t="s">
        <v>378</v>
      </c>
      <c r="AG125" s="239">
        <v>3</v>
      </c>
      <c r="AH125" s="239">
        <v>2</v>
      </c>
      <c r="AI125" s="239">
        <v>2</v>
      </c>
      <c r="AJ125" s="239">
        <v>4</v>
      </c>
      <c r="AK125" s="239">
        <v>90</v>
      </c>
      <c r="AL125" s="239">
        <v>33</v>
      </c>
      <c r="AM125" s="239" t="s">
        <v>374</v>
      </c>
      <c r="AN125" s="239">
        <v>90</v>
      </c>
      <c r="AO125" s="239">
        <v>3</v>
      </c>
      <c r="AP125" s="239">
        <v>18</v>
      </c>
      <c r="AQ125" s="239">
        <v>90</v>
      </c>
      <c r="AS125" s="239">
        <v>1</v>
      </c>
      <c r="AT125" s="239">
        <v>98</v>
      </c>
      <c r="AU125" s="239">
        <v>60</v>
      </c>
      <c r="AV125" s="239">
        <v>10</v>
      </c>
      <c r="AW125" s="239">
        <v>20</v>
      </c>
      <c r="CT125" s="239">
        <v>464251</v>
      </c>
      <c r="CU125" s="239">
        <v>4967586</v>
      </c>
      <c r="CV125" s="239">
        <v>44.860790100000003</v>
      </c>
      <c r="CW125" s="239">
        <v>-93.452487899999994</v>
      </c>
      <c r="CX125" s="239" t="s">
        <v>379</v>
      </c>
      <c r="CY125" s="239" t="s">
        <v>4909</v>
      </c>
    </row>
    <row r="126" spans="1:103" x14ac:dyDescent="0.25">
      <c r="A126" s="239">
        <v>11081711</v>
      </c>
      <c r="B126" s="239">
        <v>2</v>
      </c>
      <c r="C126" s="239">
        <v>212</v>
      </c>
      <c r="D126" s="239">
        <v>157.52799999999999</v>
      </c>
      <c r="E126" s="239">
        <v>27</v>
      </c>
      <c r="F126" s="239" t="s">
        <v>2515</v>
      </c>
      <c r="H126" s="239" t="s">
        <v>374</v>
      </c>
      <c r="I126" s="239">
        <v>25</v>
      </c>
      <c r="K126" s="239">
        <v>15511855</v>
      </c>
      <c r="L126" s="239">
        <v>153310170</v>
      </c>
      <c r="M126" s="239">
        <v>11</v>
      </c>
      <c r="N126" s="239">
        <v>13</v>
      </c>
      <c r="O126" s="239">
        <v>2015</v>
      </c>
      <c r="P126" s="239" t="s">
        <v>383</v>
      </c>
      <c r="Q126" s="239">
        <v>17</v>
      </c>
      <c r="R126" s="239" t="s">
        <v>376</v>
      </c>
      <c r="S126" s="239">
        <v>5</v>
      </c>
      <c r="T126" s="239">
        <v>0</v>
      </c>
      <c r="U126" s="239">
        <v>4</v>
      </c>
      <c r="V126" s="239">
        <v>1</v>
      </c>
      <c r="W126" s="239">
        <v>10</v>
      </c>
      <c r="X126" s="239">
        <v>2</v>
      </c>
      <c r="Y126" s="239">
        <v>4</v>
      </c>
      <c r="Z126" s="239">
        <v>1</v>
      </c>
      <c r="AB126" s="239">
        <v>1</v>
      </c>
      <c r="AC126" s="239">
        <v>98</v>
      </c>
      <c r="AD126" s="239" t="s">
        <v>404</v>
      </c>
      <c r="AE126" s="239" t="s">
        <v>4845</v>
      </c>
      <c r="AF126" s="239" t="s">
        <v>378</v>
      </c>
      <c r="AG126" s="239">
        <v>7</v>
      </c>
      <c r="AH126" s="239">
        <v>2</v>
      </c>
      <c r="AI126" s="239">
        <v>4</v>
      </c>
      <c r="AJ126" s="239">
        <v>4</v>
      </c>
      <c r="AK126" s="239">
        <v>8</v>
      </c>
      <c r="AL126" s="239">
        <v>54</v>
      </c>
      <c r="AM126" s="239" t="s">
        <v>384</v>
      </c>
      <c r="AN126" s="239">
        <v>5</v>
      </c>
      <c r="AO126" s="239">
        <v>1</v>
      </c>
      <c r="AS126" s="239">
        <v>1</v>
      </c>
      <c r="AT126" s="239">
        <v>98</v>
      </c>
      <c r="AU126" s="239">
        <v>60</v>
      </c>
      <c r="AV126" s="239">
        <v>10</v>
      </c>
      <c r="AW126" s="239">
        <v>21</v>
      </c>
      <c r="AX126" s="239">
        <v>2</v>
      </c>
      <c r="AY126" s="239">
        <v>2</v>
      </c>
      <c r="AZ126" s="239">
        <v>4</v>
      </c>
      <c r="BA126" s="239">
        <v>8</v>
      </c>
      <c r="BB126" s="239">
        <v>20</v>
      </c>
      <c r="BC126" s="239" t="s">
        <v>374</v>
      </c>
      <c r="BD126" s="239">
        <v>5</v>
      </c>
      <c r="BE126" s="239">
        <v>1</v>
      </c>
      <c r="BI126" s="239">
        <v>1</v>
      </c>
      <c r="BJ126" s="239">
        <v>98</v>
      </c>
      <c r="BK126" s="239">
        <v>60</v>
      </c>
      <c r="BL126" s="239">
        <v>10</v>
      </c>
      <c r="BM126" s="239">
        <v>21</v>
      </c>
      <c r="BN126" s="239">
        <v>2</v>
      </c>
      <c r="BO126" s="239">
        <v>2</v>
      </c>
      <c r="BP126" s="239">
        <v>4</v>
      </c>
      <c r="BQ126" s="239">
        <v>8</v>
      </c>
      <c r="BR126" s="239">
        <v>42</v>
      </c>
      <c r="BS126" s="239" t="s">
        <v>384</v>
      </c>
      <c r="BT126" s="239">
        <v>5</v>
      </c>
      <c r="BU126" s="239">
        <v>1</v>
      </c>
      <c r="BY126" s="239">
        <v>1</v>
      </c>
      <c r="BZ126" s="239">
        <v>98</v>
      </c>
      <c r="CA126" s="239">
        <v>60</v>
      </c>
      <c r="CB126" s="239">
        <v>10</v>
      </c>
      <c r="CC126" s="239">
        <v>21</v>
      </c>
      <c r="CD126" s="239">
        <v>2</v>
      </c>
      <c r="CE126" s="239">
        <v>2</v>
      </c>
      <c r="CF126" s="239">
        <v>4</v>
      </c>
      <c r="CG126" s="239">
        <v>21</v>
      </c>
      <c r="CH126" s="239">
        <v>27</v>
      </c>
      <c r="CI126" s="239" t="s">
        <v>374</v>
      </c>
      <c r="CJ126" s="239">
        <v>5</v>
      </c>
      <c r="CO126" s="239">
        <v>1</v>
      </c>
      <c r="CP126" s="239">
        <v>98</v>
      </c>
      <c r="CQ126" s="239">
        <v>60</v>
      </c>
      <c r="CR126" s="239">
        <v>10</v>
      </c>
      <c r="CS126" s="239">
        <v>21</v>
      </c>
      <c r="CT126" s="239">
        <v>464251</v>
      </c>
      <c r="CU126" s="239">
        <v>4967586</v>
      </c>
      <c r="CV126" s="239">
        <v>44.860790100000003</v>
      </c>
      <c r="CW126" s="239">
        <v>-93.452487899999994</v>
      </c>
      <c r="CX126" s="239" t="s">
        <v>379</v>
      </c>
      <c r="CY126" s="239" t="s">
        <v>4910</v>
      </c>
    </row>
    <row r="127" spans="1:103" x14ac:dyDescent="0.25">
      <c r="A127" s="239">
        <v>684888</v>
      </c>
      <c r="B127" s="239">
        <v>2</v>
      </c>
      <c r="C127" s="239">
        <v>212</v>
      </c>
      <c r="D127" s="239">
        <v>157.53</v>
      </c>
      <c r="E127" s="239">
        <v>27</v>
      </c>
      <c r="F127" s="239" t="s">
        <v>2515</v>
      </c>
      <c r="H127" s="239" t="s">
        <v>374</v>
      </c>
      <c r="I127" s="239">
        <v>25</v>
      </c>
      <c r="K127" s="239">
        <v>19502119</v>
      </c>
      <c r="M127" s="239">
        <v>2</v>
      </c>
      <c r="N127" s="239">
        <v>7</v>
      </c>
      <c r="O127" s="239">
        <v>2019</v>
      </c>
      <c r="P127" s="239" t="s">
        <v>416</v>
      </c>
      <c r="Q127" s="239">
        <v>18</v>
      </c>
      <c r="R127" s="239" t="s">
        <v>376</v>
      </c>
      <c r="S127" s="239">
        <v>5</v>
      </c>
      <c r="T127" s="239">
        <v>0</v>
      </c>
      <c r="U127" s="239">
        <v>1</v>
      </c>
      <c r="W127" s="239">
        <v>55</v>
      </c>
      <c r="X127" s="239">
        <v>2</v>
      </c>
      <c r="Y127" s="239">
        <v>4</v>
      </c>
      <c r="Z127" s="239">
        <v>4</v>
      </c>
      <c r="AB127" s="239">
        <v>3</v>
      </c>
      <c r="AC127" s="239">
        <v>98</v>
      </c>
      <c r="AD127" s="239" t="s">
        <v>377</v>
      </c>
      <c r="AF127" s="239" t="s">
        <v>470</v>
      </c>
      <c r="AG127" s="239">
        <v>3</v>
      </c>
      <c r="AH127" s="239">
        <v>2</v>
      </c>
      <c r="AI127" s="239">
        <v>4</v>
      </c>
      <c r="AJ127" s="239">
        <v>4</v>
      </c>
      <c r="AK127" s="239">
        <v>21</v>
      </c>
      <c r="AL127" s="239">
        <v>24</v>
      </c>
      <c r="AM127" s="239" t="s">
        <v>384</v>
      </c>
      <c r="AN127" s="239">
        <v>5</v>
      </c>
      <c r="AO127" s="239">
        <v>72</v>
      </c>
      <c r="AS127" s="239">
        <v>15</v>
      </c>
      <c r="AT127" s="239">
        <v>98</v>
      </c>
      <c r="AU127" s="239">
        <v>60</v>
      </c>
      <c r="AV127" s="239">
        <v>11</v>
      </c>
      <c r="AW127" s="239">
        <v>21</v>
      </c>
      <c r="CT127" s="239">
        <v>464266.370332741</v>
      </c>
      <c r="CU127" s="239">
        <v>4967611.4723562803</v>
      </c>
      <c r="CV127" s="239">
        <v>44.86102279</v>
      </c>
      <c r="CW127" s="239">
        <v>-93.452292360000001</v>
      </c>
      <c r="CX127" s="239" t="s">
        <v>379</v>
      </c>
      <c r="CY127" s="239" t="s">
        <v>4911</v>
      </c>
    </row>
    <row r="128" spans="1:103" x14ac:dyDescent="0.25">
      <c r="A128" s="239">
        <v>569121</v>
      </c>
      <c r="B128" s="239">
        <v>2</v>
      </c>
      <c r="C128" s="239">
        <v>212</v>
      </c>
      <c r="D128" s="239">
        <v>157.53399999999999</v>
      </c>
      <c r="E128" s="239">
        <v>27</v>
      </c>
      <c r="F128" s="239" t="s">
        <v>2515</v>
      </c>
      <c r="H128" s="239" t="s">
        <v>374</v>
      </c>
      <c r="I128" s="239">
        <v>25</v>
      </c>
      <c r="K128" s="239" t="s">
        <v>4912</v>
      </c>
      <c r="M128" s="239">
        <v>2</v>
      </c>
      <c r="N128" s="239">
        <v>23</v>
      </c>
      <c r="O128" s="239">
        <v>2018</v>
      </c>
      <c r="P128" s="239" t="s">
        <v>383</v>
      </c>
      <c r="Q128" s="239">
        <v>6</v>
      </c>
      <c r="R128" s="239" t="s">
        <v>376</v>
      </c>
      <c r="S128" s="239">
        <v>5</v>
      </c>
      <c r="T128" s="239">
        <v>0</v>
      </c>
      <c r="U128" s="239">
        <v>2</v>
      </c>
      <c r="V128" s="239">
        <v>5</v>
      </c>
      <c r="W128" s="239">
        <v>10</v>
      </c>
      <c r="X128" s="239">
        <v>2</v>
      </c>
      <c r="Y128" s="239">
        <v>4</v>
      </c>
      <c r="Z128" s="239">
        <v>2</v>
      </c>
      <c r="AB128" s="239">
        <v>3</v>
      </c>
      <c r="AC128" s="239">
        <v>98</v>
      </c>
      <c r="AD128" s="239" t="s">
        <v>377</v>
      </c>
      <c r="AF128" s="239" t="s">
        <v>470</v>
      </c>
      <c r="AG128" s="239">
        <v>10</v>
      </c>
      <c r="AH128" s="239">
        <v>2</v>
      </c>
      <c r="AI128" s="239">
        <v>2</v>
      </c>
      <c r="AJ128" s="239">
        <v>4</v>
      </c>
      <c r="AK128" s="239">
        <v>21</v>
      </c>
      <c r="AL128" s="239">
        <v>31</v>
      </c>
      <c r="AM128" s="239" t="s">
        <v>374</v>
      </c>
      <c r="AN128" s="239">
        <v>5</v>
      </c>
      <c r="AO128" s="239">
        <v>1</v>
      </c>
      <c r="AS128" s="239">
        <v>15</v>
      </c>
      <c r="AT128" s="239">
        <v>9</v>
      </c>
      <c r="AU128" s="239">
        <v>60</v>
      </c>
      <c r="AV128" s="239">
        <v>11</v>
      </c>
      <c r="AW128" s="239">
        <v>21</v>
      </c>
      <c r="AX128" s="239">
        <v>2</v>
      </c>
      <c r="AY128" s="239">
        <v>2</v>
      </c>
      <c r="AZ128" s="239">
        <v>4</v>
      </c>
      <c r="BA128" s="239">
        <v>21</v>
      </c>
      <c r="BB128" s="239">
        <v>23</v>
      </c>
      <c r="BC128" s="239" t="s">
        <v>374</v>
      </c>
      <c r="BD128" s="239">
        <v>5</v>
      </c>
      <c r="BE128" s="239">
        <v>1</v>
      </c>
      <c r="BI128" s="239">
        <v>15</v>
      </c>
      <c r="BJ128" s="239">
        <v>9</v>
      </c>
      <c r="BK128" s="239">
        <v>60</v>
      </c>
      <c r="BL128" s="239">
        <v>11</v>
      </c>
      <c r="BM128" s="239">
        <v>21</v>
      </c>
      <c r="CT128" s="239">
        <v>464257.90364914102</v>
      </c>
      <c r="CU128" s="239">
        <v>4967628.4057234796</v>
      </c>
      <c r="CV128" s="239">
        <v>44.861174800000001</v>
      </c>
      <c r="CW128" s="239">
        <v>-93.452400710000006</v>
      </c>
      <c r="CX128" s="239" t="s">
        <v>379</v>
      </c>
      <c r="CY128" s="239" t="s">
        <v>4913</v>
      </c>
    </row>
    <row r="129" spans="1:103" x14ac:dyDescent="0.25">
      <c r="A129" s="239">
        <v>582269</v>
      </c>
      <c r="B129" s="239">
        <v>2</v>
      </c>
      <c r="C129" s="239">
        <v>212</v>
      </c>
      <c r="D129" s="239">
        <v>157.535</v>
      </c>
      <c r="E129" s="239">
        <v>27</v>
      </c>
      <c r="F129" s="239" t="s">
        <v>2515</v>
      </c>
      <c r="H129" s="239" t="s">
        <v>374</v>
      </c>
      <c r="I129" s="239">
        <v>25</v>
      </c>
      <c r="K129" s="239">
        <v>18503573</v>
      </c>
      <c r="M129" s="239">
        <v>3</v>
      </c>
      <c r="N129" s="239">
        <v>7</v>
      </c>
      <c r="O129" s="239">
        <v>2018</v>
      </c>
      <c r="P129" s="239" t="s">
        <v>375</v>
      </c>
      <c r="Q129" s="239">
        <v>16</v>
      </c>
      <c r="R129" s="239" t="s">
        <v>376</v>
      </c>
      <c r="S129" s="239">
        <v>4</v>
      </c>
      <c r="T129" s="239">
        <v>0</v>
      </c>
      <c r="U129" s="239">
        <v>2</v>
      </c>
      <c r="V129" s="239">
        <v>12</v>
      </c>
      <c r="W129" s="239">
        <v>10</v>
      </c>
      <c r="X129" s="239">
        <v>2</v>
      </c>
      <c r="Y129" s="239">
        <v>1</v>
      </c>
      <c r="Z129" s="239">
        <v>1</v>
      </c>
      <c r="AB129" s="239">
        <v>1</v>
      </c>
      <c r="AC129" s="239">
        <v>98</v>
      </c>
      <c r="AD129" s="239" t="s">
        <v>377</v>
      </c>
      <c r="AF129" s="239" t="s">
        <v>470</v>
      </c>
      <c r="AG129" s="239">
        <v>7</v>
      </c>
      <c r="AH129" s="239">
        <v>2</v>
      </c>
      <c r="AI129" s="239">
        <v>2</v>
      </c>
      <c r="AJ129" s="239">
        <v>4</v>
      </c>
      <c r="AK129" s="239">
        <v>26</v>
      </c>
      <c r="AL129" s="239">
        <v>20</v>
      </c>
      <c r="AM129" s="239" t="s">
        <v>384</v>
      </c>
      <c r="AN129" s="239">
        <v>5</v>
      </c>
      <c r="AO129" s="239">
        <v>4</v>
      </c>
      <c r="AS129" s="239">
        <v>15</v>
      </c>
      <c r="AT129" s="239">
        <v>9</v>
      </c>
      <c r="AU129" s="239">
        <v>60</v>
      </c>
      <c r="AV129" s="239">
        <v>11</v>
      </c>
      <c r="AW129" s="239">
        <v>21</v>
      </c>
      <c r="AX129" s="239">
        <v>2</v>
      </c>
      <c r="AY129" s="239">
        <v>2</v>
      </c>
      <c r="AZ129" s="239">
        <v>4</v>
      </c>
      <c r="BA129" s="239">
        <v>26</v>
      </c>
      <c r="BB129" s="239">
        <v>21</v>
      </c>
      <c r="BC129" s="239" t="s">
        <v>384</v>
      </c>
      <c r="BD129" s="239">
        <v>5</v>
      </c>
      <c r="BE129" s="239">
        <v>1</v>
      </c>
      <c r="BI129" s="239">
        <v>15</v>
      </c>
      <c r="BJ129" s="239">
        <v>9</v>
      </c>
      <c r="BK129" s="239">
        <v>60</v>
      </c>
      <c r="BL129" s="239">
        <v>11</v>
      </c>
      <c r="BM129" s="239">
        <v>21</v>
      </c>
      <c r="CT129" s="239">
        <v>464257.90364914102</v>
      </c>
      <c r="CU129" s="239">
        <v>4967624.1723816805</v>
      </c>
      <c r="CV129" s="239">
        <v>44.861136690000002</v>
      </c>
      <c r="CW129" s="239">
        <v>-93.452400420000004</v>
      </c>
      <c r="CX129" s="239" t="s">
        <v>379</v>
      </c>
      <c r="CY129" s="239" t="s">
        <v>4914</v>
      </c>
    </row>
    <row r="130" spans="1:103" x14ac:dyDescent="0.25">
      <c r="A130" s="239">
        <v>686485</v>
      </c>
      <c r="B130" s="239">
        <v>2</v>
      </c>
      <c r="C130" s="239">
        <v>212</v>
      </c>
      <c r="D130" s="239">
        <v>157.535</v>
      </c>
      <c r="E130" s="239">
        <v>27</v>
      </c>
      <c r="F130" s="239" t="s">
        <v>2515</v>
      </c>
      <c r="H130" s="239" t="s">
        <v>374</v>
      </c>
      <c r="I130" s="239">
        <v>25</v>
      </c>
      <c r="K130" s="239">
        <v>19005295</v>
      </c>
      <c r="M130" s="239">
        <v>2</v>
      </c>
      <c r="N130" s="239">
        <v>10</v>
      </c>
      <c r="O130" s="239">
        <v>2019</v>
      </c>
      <c r="P130" s="239" t="s">
        <v>389</v>
      </c>
      <c r="Q130" s="239">
        <v>20</v>
      </c>
      <c r="R130" s="239" t="s">
        <v>376</v>
      </c>
      <c r="S130" s="239">
        <v>5</v>
      </c>
      <c r="T130" s="239">
        <v>0</v>
      </c>
      <c r="U130" s="239">
        <v>1</v>
      </c>
      <c r="W130" s="239">
        <v>55</v>
      </c>
      <c r="X130" s="239">
        <v>2</v>
      </c>
      <c r="Y130" s="239">
        <v>4</v>
      </c>
      <c r="Z130" s="239">
        <v>2</v>
      </c>
      <c r="AB130" s="239">
        <v>5</v>
      </c>
      <c r="AC130" s="239">
        <v>98</v>
      </c>
      <c r="AD130" s="239" t="s">
        <v>377</v>
      </c>
      <c r="AF130" s="239" t="s">
        <v>470</v>
      </c>
      <c r="AG130" s="239">
        <v>3</v>
      </c>
      <c r="AH130" s="239">
        <v>2</v>
      </c>
      <c r="AI130" s="239">
        <v>2</v>
      </c>
      <c r="AJ130" s="239">
        <v>4</v>
      </c>
      <c r="AK130" s="239">
        <v>32</v>
      </c>
      <c r="AL130" s="239">
        <v>22</v>
      </c>
      <c r="AM130" s="239" t="s">
        <v>374</v>
      </c>
      <c r="AN130" s="239">
        <v>5</v>
      </c>
      <c r="AO130" s="239">
        <v>71</v>
      </c>
      <c r="AS130" s="239">
        <v>15</v>
      </c>
      <c r="AT130" s="239">
        <v>9</v>
      </c>
      <c r="AU130" s="239">
        <v>60</v>
      </c>
      <c r="AV130" s="239">
        <v>13</v>
      </c>
      <c r="AW130" s="239">
        <v>21</v>
      </c>
      <c r="CT130" s="239">
        <v>464276.86220015201</v>
      </c>
      <c r="CU130" s="239">
        <v>4967626.99832197</v>
      </c>
      <c r="CV130" s="239">
        <v>44.861163079999997</v>
      </c>
      <c r="CW130" s="239">
        <v>-93.452160660000004</v>
      </c>
      <c r="CX130" s="239" t="s">
        <v>379</v>
      </c>
      <c r="CY130" s="239" t="s">
        <v>4915</v>
      </c>
    </row>
    <row r="131" spans="1:103" x14ac:dyDescent="0.25">
      <c r="A131" s="239">
        <v>353121</v>
      </c>
      <c r="B131" s="239">
        <v>2</v>
      </c>
      <c r="C131" s="239">
        <v>212</v>
      </c>
      <c r="D131" s="239">
        <v>157.53700000000001</v>
      </c>
      <c r="E131" s="239">
        <v>27</v>
      </c>
      <c r="F131" s="239" t="s">
        <v>2515</v>
      </c>
      <c r="H131" s="239" t="s">
        <v>374</v>
      </c>
      <c r="I131" s="239">
        <v>25</v>
      </c>
      <c r="K131" s="239">
        <v>16505523</v>
      </c>
      <c r="M131" s="239">
        <v>5</v>
      </c>
      <c r="N131" s="239">
        <v>24</v>
      </c>
      <c r="O131" s="239">
        <v>2016</v>
      </c>
      <c r="P131" s="239" t="s">
        <v>391</v>
      </c>
      <c r="Q131" s="239">
        <v>17</v>
      </c>
      <c r="R131" s="239" t="s">
        <v>376</v>
      </c>
      <c r="S131" s="239">
        <v>5</v>
      </c>
      <c r="T131" s="239">
        <v>0</v>
      </c>
      <c r="U131" s="239">
        <v>2</v>
      </c>
      <c r="V131" s="239">
        <v>12</v>
      </c>
      <c r="W131" s="239">
        <v>10</v>
      </c>
      <c r="X131" s="239">
        <v>2</v>
      </c>
      <c r="Y131" s="239">
        <v>1</v>
      </c>
      <c r="Z131" s="239">
        <v>1</v>
      </c>
      <c r="AB131" s="239">
        <v>1</v>
      </c>
      <c r="AC131" s="239">
        <v>98</v>
      </c>
      <c r="AD131" s="239" t="s">
        <v>377</v>
      </c>
      <c r="AF131" s="239" t="s">
        <v>378</v>
      </c>
      <c r="AG131" s="239">
        <v>7</v>
      </c>
      <c r="AH131" s="239">
        <v>2</v>
      </c>
      <c r="AI131" s="239">
        <v>4</v>
      </c>
      <c r="AJ131" s="239">
        <v>4</v>
      </c>
      <c r="AK131" s="239">
        <v>34</v>
      </c>
      <c r="AL131" s="239">
        <v>44</v>
      </c>
      <c r="AM131" s="239" t="s">
        <v>384</v>
      </c>
      <c r="AN131" s="239">
        <v>5</v>
      </c>
      <c r="AO131" s="239">
        <v>1</v>
      </c>
      <c r="AS131" s="239">
        <v>15</v>
      </c>
      <c r="AT131" s="239">
        <v>9</v>
      </c>
      <c r="AU131" s="239">
        <v>55</v>
      </c>
      <c r="AV131" s="239">
        <v>11</v>
      </c>
      <c r="AW131" s="239">
        <v>21</v>
      </c>
      <c r="AX131" s="239">
        <v>2</v>
      </c>
      <c r="AY131" s="239">
        <v>5</v>
      </c>
      <c r="AZ131" s="239">
        <v>4</v>
      </c>
      <c r="BA131" s="239">
        <v>21</v>
      </c>
      <c r="BB131" s="239">
        <v>18</v>
      </c>
      <c r="BC131" s="239" t="s">
        <v>374</v>
      </c>
      <c r="BD131" s="239">
        <v>5</v>
      </c>
      <c r="BE131" s="239">
        <v>70</v>
      </c>
      <c r="BI131" s="239">
        <v>15</v>
      </c>
      <c r="BJ131" s="239">
        <v>9</v>
      </c>
      <c r="BK131" s="239">
        <v>55</v>
      </c>
      <c r="BL131" s="239">
        <v>11</v>
      </c>
      <c r="BM131" s="239">
        <v>21</v>
      </c>
      <c r="CT131" s="239">
        <v>464266.370332741</v>
      </c>
      <c r="CU131" s="239">
        <v>4967594.5389890801</v>
      </c>
      <c r="CV131" s="239">
        <v>44.86087036</v>
      </c>
      <c r="CW131" s="239">
        <v>-93.452291160000001</v>
      </c>
      <c r="CX131" s="239" t="s">
        <v>379</v>
      </c>
      <c r="CY131" s="239" t="s">
        <v>4916</v>
      </c>
    </row>
    <row r="132" spans="1:103" x14ac:dyDescent="0.25">
      <c r="A132" s="239">
        <v>681825</v>
      </c>
      <c r="B132" s="239">
        <v>2</v>
      </c>
      <c r="C132" s="239">
        <v>212</v>
      </c>
      <c r="D132" s="239">
        <v>157.542</v>
      </c>
      <c r="E132" s="239">
        <v>27</v>
      </c>
      <c r="F132" s="239" t="s">
        <v>2515</v>
      </c>
      <c r="H132" s="239" t="s">
        <v>374</v>
      </c>
      <c r="I132" s="239">
        <v>25</v>
      </c>
      <c r="K132" s="239">
        <v>19500808</v>
      </c>
      <c r="M132" s="239">
        <v>1</v>
      </c>
      <c r="N132" s="239">
        <v>22</v>
      </c>
      <c r="O132" s="239">
        <v>2019</v>
      </c>
      <c r="P132" s="239" t="s">
        <v>391</v>
      </c>
      <c r="Q132" s="239">
        <v>11</v>
      </c>
      <c r="S132" s="239">
        <v>5</v>
      </c>
      <c r="T132" s="239">
        <v>0</v>
      </c>
      <c r="U132" s="239">
        <v>1</v>
      </c>
      <c r="V132" s="239">
        <v>90</v>
      </c>
      <c r="W132" s="239">
        <v>10</v>
      </c>
      <c r="X132" s="239">
        <v>2</v>
      </c>
      <c r="Y132" s="239">
        <v>1</v>
      </c>
      <c r="Z132" s="239">
        <v>4</v>
      </c>
      <c r="AB132" s="239">
        <v>3</v>
      </c>
      <c r="AC132" s="239">
        <v>98</v>
      </c>
      <c r="AD132" s="239" t="s">
        <v>377</v>
      </c>
      <c r="AF132" s="239" t="s">
        <v>470</v>
      </c>
      <c r="AG132" s="239">
        <v>4</v>
      </c>
      <c r="AH132" s="239">
        <v>2</v>
      </c>
      <c r="AI132" s="239">
        <v>2</v>
      </c>
      <c r="AJ132" s="239">
        <v>4</v>
      </c>
      <c r="AK132" s="239">
        <v>21</v>
      </c>
      <c r="AL132" s="239">
        <v>79</v>
      </c>
      <c r="AM132" s="239" t="s">
        <v>384</v>
      </c>
      <c r="AN132" s="239">
        <v>5</v>
      </c>
      <c r="AO132" s="239">
        <v>71</v>
      </c>
      <c r="AS132" s="239">
        <v>15</v>
      </c>
      <c r="AT132" s="239">
        <v>9</v>
      </c>
      <c r="AU132" s="239">
        <v>60</v>
      </c>
      <c r="AV132" s="239">
        <v>13</v>
      </c>
      <c r="AW132" s="239">
        <v>21</v>
      </c>
      <c r="CT132" s="239">
        <v>464287.53704174102</v>
      </c>
      <c r="CU132" s="239">
        <v>4967624.1723816805</v>
      </c>
      <c r="CV132" s="239">
        <v>44.861138179999998</v>
      </c>
      <c r="CW132" s="239">
        <v>-93.45202535</v>
      </c>
      <c r="CX132" s="239" t="s">
        <v>379</v>
      </c>
      <c r="CY132" s="239" t="s">
        <v>4917</v>
      </c>
    </row>
    <row r="133" spans="1:103" x14ac:dyDescent="0.25">
      <c r="A133" s="239">
        <v>668391</v>
      </c>
      <c r="B133" s="239">
        <v>2</v>
      </c>
      <c r="C133" s="239">
        <v>212</v>
      </c>
      <c r="D133" s="239">
        <v>157.54300000000001</v>
      </c>
      <c r="E133" s="239">
        <v>27</v>
      </c>
      <c r="F133" s="239" t="s">
        <v>2515</v>
      </c>
      <c r="H133" s="239" t="s">
        <v>374</v>
      </c>
      <c r="I133" s="239">
        <v>25</v>
      </c>
      <c r="K133" s="239">
        <v>18514666</v>
      </c>
      <c r="M133" s="239">
        <v>12</v>
      </c>
      <c r="N133" s="239">
        <v>11</v>
      </c>
      <c r="O133" s="239">
        <v>2018</v>
      </c>
      <c r="P133" s="239" t="s">
        <v>391</v>
      </c>
      <c r="Q133" s="239">
        <v>17</v>
      </c>
      <c r="R133" s="239" t="s">
        <v>376</v>
      </c>
      <c r="S133" s="239">
        <v>5</v>
      </c>
      <c r="T133" s="239">
        <v>0</v>
      </c>
      <c r="U133" s="239">
        <v>5</v>
      </c>
      <c r="V133" s="239">
        <v>12</v>
      </c>
      <c r="W133" s="239">
        <v>10</v>
      </c>
      <c r="X133" s="239">
        <v>2</v>
      </c>
      <c r="Y133" s="239">
        <v>4</v>
      </c>
      <c r="Z133" s="239">
        <v>2</v>
      </c>
      <c r="AB133" s="239">
        <v>1</v>
      </c>
      <c r="AC133" s="239">
        <v>98</v>
      </c>
      <c r="AD133" s="239" t="s">
        <v>377</v>
      </c>
      <c r="AF133" s="239" t="s">
        <v>470</v>
      </c>
      <c r="AG133" s="239">
        <v>7</v>
      </c>
      <c r="AH133" s="239">
        <v>2</v>
      </c>
      <c r="AI133" s="239">
        <v>49</v>
      </c>
      <c r="AJ133" s="239">
        <v>4</v>
      </c>
      <c r="AK133" s="239">
        <v>21</v>
      </c>
      <c r="AL133" s="239">
        <v>37</v>
      </c>
      <c r="AM133" s="239" t="s">
        <v>374</v>
      </c>
      <c r="AN133" s="239">
        <v>5</v>
      </c>
      <c r="AO133" s="239">
        <v>4</v>
      </c>
      <c r="AP133" s="239">
        <v>74</v>
      </c>
      <c r="AS133" s="239">
        <v>15</v>
      </c>
      <c r="AT133" s="239">
        <v>9</v>
      </c>
      <c r="AU133" s="239">
        <v>60</v>
      </c>
      <c r="AV133" s="239">
        <v>13</v>
      </c>
      <c r="AW133" s="239">
        <v>21</v>
      </c>
      <c r="AX133" s="239">
        <v>2</v>
      </c>
      <c r="AY133" s="239">
        <v>2</v>
      </c>
      <c r="AZ133" s="239">
        <v>4</v>
      </c>
      <c r="BA133" s="239">
        <v>21</v>
      </c>
      <c r="BB133" s="239">
        <v>45</v>
      </c>
      <c r="BC133" s="239" t="s">
        <v>374</v>
      </c>
      <c r="BD133" s="239">
        <v>5</v>
      </c>
      <c r="BE133" s="239">
        <v>1</v>
      </c>
      <c r="BI133" s="239">
        <v>15</v>
      </c>
      <c r="BJ133" s="239">
        <v>9</v>
      </c>
      <c r="BK133" s="239">
        <v>60</v>
      </c>
      <c r="BL133" s="239">
        <v>13</v>
      </c>
      <c r="BM133" s="239">
        <v>21</v>
      </c>
      <c r="BN133" s="239">
        <v>2</v>
      </c>
      <c r="BO133" s="239">
        <v>2</v>
      </c>
      <c r="BP133" s="239">
        <v>4</v>
      </c>
      <c r="BQ133" s="239">
        <v>21</v>
      </c>
      <c r="BR133" s="239">
        <v>34</v>
      </c>
      <c r="BS133" s="239" t="s">
        <v>374</v>
      </c>
      <c r="BT133" s="239">
        <v>5</v>
      </c>
      <c r="BU133" s="239">
        <v>1</v>
      </c>
      <c r="BY133" s="239">
        <v>15</v>
      </c>
      <c r="BZ133" s="239">
        <v>9</v>
      </c>
      <c r="CA133" s="239">
        <v>60</v>
      </c>
      <c r="CB133" s="239">
        <v>13</v>
      </c>
      <c r="CC133" s="239">
        <v>21</v>
      </c>
      <c r="CD133" s="239">
        <v>2</v>
      </c>
      <c r="CE133" s="239">
        <v>2</v>
      </c>
      <c r="CF133" s="239">
        <v>4</v>
      </c>
      <c r="CG133" s="239">
        <v>21</v>
      </c>
      <c r="CH133" s="239">
        <v>44</v>
      </c>
      <c r="CI133" s="239" t="s">
        <v>384</v>
      </c>
      <c r="CJ133" s="239">
        <v>5</v>
      </c>
      <c r="CK133" s="239">
        <v>1</v>
      </c>
      <c r="CO133" s="239">
        <v>15</v>
      </c>
      <c r="CP133" s="239">
        <v>9</v>
      </c>
      <c r="CQ133" s="239">
        <v>60</v>
      </c>
      <c r="CR133" s="239">
        <v>13</v>
      </c>
      <c r="CS133" s="239">
        <v>21</v>
      </c>
      <c r="CT133" s="239">
        <v>464287.53704174102</v>
      </c>
      <c r="CU133" s="239">
        <v>4967611.4723562803</v>
      </c>
      <c r="CV133" s="239">
        <v>44.861023850000002</v>
      </c>
      <c r="CW133" s="239">
        <v>-93.452024449999996</v>
      </c>
      <c r="CX133" s="239" t="s">
        <v>379</v>
      </c>
      <c r="CY133" s="239" t="s">
        <v>4918</v>
      </c>
    </row>
    <row r="134" spans="1:103" x14ac:dyDescent="0.25">
      <c r="A134" s="239">
        <v>10720296</v>
      </c>
      <c r="B134" s="239">
        <v>2</v>
      </c>
      <c r="C134" s="239">
        <v>212</v>
      </c>
      <c r="D134" s="239">
        <v>157.548</v>
      </c>
      <c r="E134" s="239">
        <v>27</v>
      </c>
      <c r="F134" s="239" t="s">
        <v>2515</v>
      </c>
      <c r="H134" s="239" t="s">
        <v>374</v>
      </c>
      <c r="I134" s="239">
        <v>25</v>
      </c>
      <c r="K134" s="239">
        <v>11018447</v>
      </c>
      <c r="L134" s="239">
        <v>111180022</v>
      </c>
      <c r="M134" s="239">
        <v>4</v>
      </c>
      <c r="N134" s="239">
        <v>28</v>
      </c>
      <c r="O134" s="239">
        <v>2011</v>
      </c>
      <c r="P134" s="239" t="s">
        <v>416</v>
      </c>
      <c r="Q134" s="239">
        <v>4</v>
      </c>
      <c r="R134" s="239" t="s">
        <v>393</v>
      </c>
      <c r="S134" s="239">
        <v>4</v>
      </c>
      <c r="T134" s="239">
        <v>0</v>
      </c>
      <c r="U134" s="239">
        <v>1</v>
      </c>
      <c r="V134" s="239">
        <v>8</v>
      </c>
      <c r="W134" s="239">
        <v>16</v>
      </c>
      <c r="X134" s="239">
        <v>2</v>
      </c>
      <c r="Y134" s="239">
        <v>4</v>
      </c>
      <c r="Z134" s="239">
        <v>3</v>
      </c>
      <c r="AB134" s="239">
        <v>2</v>
      </c>
      <c r="AC134" s="239">
        <v>98</v>
      </c>
      <c r="AD134" s="239">
        <v>212</v>
      </c>
      <c r="AE134" s="239" t="s">
        <v>2656</v>
      </c>
      <c r="AF134" s="239" t="s">
        <v>378</v>
      </c>
      <c r="AG134" s="239">
        <v>4</v>
      </c>
      <c r="AH134" s="239">
        <v>2</v>
      </c>
      <c r="AI134" s="239">
        <v>10</v>
      </c>
      <c r="AJ134" s="239">
        <v>3</v>
      </c>
      <c r="AK134" s="239">
        <v>21</v>
      </c>
      <c r="AL134" s="239">
        <v>62</v>
      </c>
      <c r="AM134" s="239" t="s">
        <v>374</v>
      </c>
      <c r="AN134" s="239">
        <v>5</v>
      </c>
      <c r="AO134" s="239">
        <v>1</v>
      </c>
      <c r="AS134" s="239">
        <v>1</v>
      </c>
      <c r="AT134" s="239">
        <v>98</v>
      </c>
      <c r="AU134" s="239">
        <v>55</v>
      </c>
      <c r="AV134" s="239">
        <v>11</v>
      </c>
      <c r="AW134" s="239">
        <v>21</v>
      </c>
      <c r="CT134" s="239">
        <v>464282</v>
      </c>
      <c r="CU134" s="239">
        <v>4967579</v>
      </c>
      <c r="CV134" s="239">
        <v>44.860731899999998</v>
      </c>
      <c r="CW134" s="239">
        <v>-93.452088900000007</v>
      </c>
      <c r="CX134" s="239" t="s">
        <v>379</v>
      </c>
      <c r="CY134" s="239" t="s">
        <v>4919</v>
      </c>
    </row>
    <row r="135" spans="1:103" x14ac:dyDescent="0.25">
      <c r="A135" s="239">
        <v>567516</v>
      </c>
      <c r="B135" s="239">
        <v>2</v>
      </c>
      <c r="C135" s="239">
        <v>212</v>
      </c>
      <c r="D135" s="239">
        <v>157.559</v>
      </c>
      <c r="E135" s="239">
        <v>27</v>
      </c>
      <c r="F135" s="239" t="s">
        <v>2515</v>
      </c>
      <c r="H135" s="239" t="s">
        <v>374</v>
      </c>
      <c r="I135" s="239">
        <v>25</v>
      </c>
      <c r="K135" s="239">
        <v>18502875</v>
      </c>
      <c r="M135" s="239">
        <v>2</v>
      </c>
      <c r="N135" s="239">
        <v>20</v>
      </c>
      <c r="O135" s="239">
        <v>2018</v>
      </c>
      <c r="P135" s="239" t="s">
        <v>391</v>
      </c>
      <c r="Q135" s="239">
        <v>10</v>
      </c>
      <c r="R135" s="239" t="s">
        <v>393</v>
      </c>
      <c r="S135" s="239">
        <v>5</v>
      </c>
      <c r="T135" s="239">
        <v>0</v>
      </c>
      <c r="U135" s="239">
        <v>1</v>
      </c>
      <c r="W135" s="239">
        <v>55</v>
      </c>
      <c r="X135" s="239">
        <v>2</v>
      </c>
      <c r="Y135" s="239">
        <v>1</v>
      </c>
      <c r="Z135" s="239">
        <v>1</v>
      </c>
      <c r="AB135" s="239">
        <v>5</v>
      </c>
      <c r="AC135" s="239">
        <v>98</v>
      </c>
      <c r="AD135" s="239" t="s">
        <v>377</v>
      </c>
      <c r="AF135" s="239" t="s">
        <v>470</v>
      </c>
      <c r="AG135" s="239">
        <v>3</v>
      </c>
      <c r="AH135" s="239">
        <v>2</v>
      </c>
      <c r="AI135" s="239">
        <v>3</v>
      </c>
      <c r="AJ135" s="239">
        <v>3</v>
      </c>
      <c r="AK135" s="239">
        <v>21</v>
      </c>
      <c r="AL135" s="239">
        <v>22</v>
      </c>
      <c r="AM135" s="239" t="s">
        <v>374</v>
      </c>
      <c r="AN135" s="239">
        <v>5</v>
      </c>
      <c r="AO135" s="239">
        <v>71</v>
      </c>
      <c r="AS135" s="239">
        <v>15</v>
      </c>
      <c r="AT135" s="239">
        <v>9</v>
      </c>
      <c r="AU135" s="239">
        <v>55</v>
      </c>
      <c r="AV135" s="239">
        <v>12</v>
      </c>
      <c r="AW135" s="239">
        <v>24</v>
      </c>
      <c r="CT135" s="239">
        <v>464296.00372534199</v>
      </c>
      <c r="CU135" s="239">
        <v>4967619.9390398804</v>
      </c>
      <c r="CV135" s="239">
        <v>44.861100489999998</v>
      </c>
      <c r="CW135" s="239">
        <v>-93.451917890000004</v>
      </c>
      <c r="CX135" s="239" t="s">
        <v>379</v>
      </c>
      <c r="CY135" s="239" t="s">
        <v>4920</v>
      </c>
    </row>
    <row r="136" spans="1:103" x14ac:dyDescent="0.25">
      <c r="A136" s="239">
        <v>10978313</v>
      </c>
      <c r="B136" s="239">
        <v>2</v>
      </c>
      <c r="C136" s="239">
        <v>212</v>
      </c>
      <c r="D136" s="239">
        <v>157.56200000000001</v>
      </c>
      <c r="E136" s="239">
        <v>27</v>
      </c>
      <c r="F136" s="239" t="s">
        <v>2515</v>
      </c>
      <c r="H136" s="239" t="s">
        <v>374</v>
      </c>
      <c r="I136" s="239">
        <v>25</v>
      </c>
      <c r="K136" s="239">
        <v>14507818</v>
      </c>
      <c r="L136" s="239">
        <v>142150128</v>
      </c>
      <c r="M136" s="239">
        <v>7</v>
      </c>
      <c r="N136" s="239">
        <v>22</v>
      </c>
      <c r="O136" s="239">
        <v>2014</v>
      </c>
      <c r="P136" s="239" t="s">
        <v>391</v>
      </c>
      <c r="Q136" s="239">
        <v>9</v>
      </c>
      <c r="R136" s="239" t="s">
        <v>376</v>
      </c>
      <c r="S136" s="239">
        <v>5</v>
      </c>
      <c r="T136" s="239">
        <v>0</v>
      </c>
      <c r="U136" s="239">
        <v>2</v>
      </c>
      <c r="V136" s="239">
        <v>10</v>
      </c>
      <c r="W136" s="239">
        <v>10</v>
      </c>
      <c r="X136" s="239">
        <v>2</v>
      </c>
      <c r="Y136" s="239">
        <v>1</v>
      </c>
      <c r="Z136" s="239">
        <v>1</v>
      </c>
      <c r="AB136" s="239">
        <v>1</v>
      </c>
      <c r="AC136" s="239">
        <v>98</v>
      </c>
      <c r="AD136" s="239">
        <v>212</v>
      </c>
      <c r="AE136" s="239" t="s">
        <v>4845</v>
      </c>
      <c r="AF136" s="239" t="s">
        <v>378</v>
      </c>
      <c r="AG136" s="239">
        <v>5</v>
      </c>
      <c r="AH136" s="239">
        <v>2</v>
      </c>
      <c r="AI136" s="239">
        <v>4</v>
      </c>
      <c r="AJ136" s="239">
        <v>4</v>
      </c>
      <c r="AK136" s="239">
        <v>28</v>
      </c>
      <c r="AL136" s="239">
        <v>72</v>
      </c>
      <c r="AM136" s="239" t="s">
        <v>374</v>
      </c>
      <c r="AN136" s="239">
        <v>5</v>
      </c>
      <c r="AO136" s="239">
        <v>8</v>
      </c>
      <c r="AS136" s="239">
        <v>1</v>
      </c>
      <c r="AT136" s="239">
        <v>98</v>
      </c>
      <c r="AU136" s="239">
        <v>60</v>
      </c>
      <c r="AV136" s="239">
        <v>11</v>
      </c>
      <c r="AW136" s="239">
        <v>21</v>
      </c>
      <c r="AX136" s="239">
        <v>2</v>
      </c>
      <c r="AY136" s="239">
        <v>2</v>
      </c>
      <c r="AZ136" s="239">
        <v>4</v>
      </c>
      <c r="BA136" s="239">
        <v>21</v>
      </c>
      <c r="BB136" s="239">
        <v>32</v>
      </c>
      <c r="BC136" s="239" t="s">
        <v>384</v>
      </c>
      <c r="BD136" s="239">
        <v>5</v>
      </c>
      <c r="BE136" s="239">
        <v>1</v>
      </c>
      <c r="BI136" s="239">
        <v>1</v>
      </c>
      <c r="BJ136" s="239">
        <v>98</v>
      </c>
      <c r="BK136" s="239">
        <v>60</v>
      </c>
      <c r="BL136" s="239">
        <v>11</v>
      </c>
      <c r="BM136" s="239">
        <v>21</v>
      </c>
      <c r="CT136" s="239">
        <v>464304</v>
      </c>
      <c r="CU136" s="239">
        <v>4967576</v>
      </c>
      <c r="CV136" s="239">
        <v>44.8607035</v>
      </c>
      <c r="CW136" s="239">
        <v>-93.451812500000003</v>
      </c>
      <c r="CX136" s="239" t="s">
        <v>379</v>
      </c>
      <c r="CY136" s="239" t="s">
        <v>4921</v>
      </c>
    </row>
    <row r="137" spans="1:103" x14ac:dyDescent="0.25">
      <c r="A137" s="239">
        <v>453201</v>
      </c>
      <c r="B137" s="239">
        <v>2</v>
      </c>
      <c r="C137" s="239">
        <v>212</v>
      </c>
      <c r="D137" s="239">
        <v>157.56299999999999</v>
      </c>
      <c r="E137" s="239">
        <v>27</v>
      </c>
      <c r="F137" s="239" t="s">
        <v>2515</v>
      </c>
      <c r="H137" s="239" t="s">
        <v>374</v>
      </c>
      <c r="I137" s="239">
        <v>25</v>
      </c>
      <c r="K137" s="239">
        <v>17505017</v>
      </c>
      <c r="M137" s="239">
        <v>5</v>
      </c>
      <c r="N137" s="239">
        <v>9</v>
      </c>
      <c r="O137" s="239">
        <v>2017</v>
      </c>
      <c r="P137" s="239" t="s">
        <v>391</v>
      </c>
      <c r="Q137" s="239">
        <v>15</v>
      </c>
      <c r="R137" s="239" t="s">
        <v>393</v>
      </c>
      <c r="S137" s="239">
        <v>5</v>
      </c>
      <c r="T137" s="239">
        <v>0</v>
      </c>
      <c r="U137" s="239">
        <v>1</v>
      </c>
      <c r="W137" s="239">
        <v>55</v>
      </c>
      <c r="X137" s="239">
        <v>2</v>
      </c>
      <c r="Y137" s="239">
        <v>1</v>
      </c>
      <c r="Z137" s="239">
        <v>1</v>
      </c>
      <c r="AB137" s="239">
        <v>1</v>
      </c>
      <c r="AC137" s="239">
        <v>98</v>
      </c>
      <c r="AD137" s="239" t="s">
        <v>4922</v>
      </c>
      <c r="AF137" s="239" t="s">
        <v>378</v>
      </c>
      <c r="AG137" s="239">
        <v>3</v>
      </c>
      <c r="AH137" s="239">
        <v>2</v>
      </c>
      <c r="AI137" s="239">
        <v>4</v>
      </c>
      <c r="AJ137" s="239">
        <v>3</v>
      </c>
      <c r="AK137" s="239">
        <v>30</v>
      </c>
      <c r="AL137" s="239">
        <v>23</v>
      </c>
      <c r="AM137" s="239" t="s">
        <v>374</v>
      </c>
      <c r="AN137" s="239">
        <v>9</v>
      </c>
      <c r="AO137" s="239">
        <v>70</v>
      </c>
      <c r="AP137" s="239">
        <v>62</v>
      </c>
      <c r="AS137" s="239">
        <v>15</v>
      </c>
      <c r="AT137" s="239">
        <v>9</v>
      </c>
      <c r="AU137" s="239">
        <v>60</v>
      </c>
      <c r="AV137" s="239">
        <v>11</v>
      </c>
      <c r="AW137" s="239">
        <v>21</v>
      </c>
      <c r="CT137" s="239">
        <v>464304.47040894203</v>
      </c>
      <c r="CU137" s="239">
        <v>4967581.83896368</v>
      </c>
      <c r="CV137" s="239">
        <v>44.860757939999999</v>
      </c>
      <c r="CW137" s="239">
        <v>-93.451808040000003</v>
      </c>
      <c r="CX137" s="239" t="s">
        <v>379</v>
      </c>
      <c r="CY137" s="239" t="s">
        <v>4923</v>
      </c>
    </row>
    <row r="138" spans="1:103" x14ac:dyDescent="0.25">
      <c r="A138" s="239">
        <v>817367</v>
      </c>
      <c r="B138" s="239">
        <v>2</v>
      </c>
      <c r="C138" s="239">
        <v>212</v>
      </c>
      <c r="D138" s="239">
        <v>157.56299999999999</v>
      </c>
      <c r="E138" s="239">
        <v>27</v>
      </c>
      <c r="F138" s="239" t="s">
        <v>2515</v>
      </c>
      <c r="H138" s="239" t="s">
        <v>374</v>
      </c>
      <c r="I138" s="239">
        <v>25</v>
      </c>
      <c r="K138" s="239">
        <v>20505218</v>
      </c>
      <c r="L138" s="239">
        <v>201820159</v>
      </c>
      <c r="M138" s="239">
        <v>6</v>
      </c>
      <c r="N138" s="239">
        <v>30</v>
      </c>
      <c r="O138" s="239">
        <v>2020</v>
      </c>
      <c r="P138" s="239" t="s">
        <v>391</v>
      </c>
      <c r="Q138" s="239">
        <v>20</v>
      </c>
      <c r="R138" s="239" t="s">
        <v>376</v>
      </c>
      <c r="S138" s="239">
        <v>5</v>
      </c>
      <c r="T138" s="239">
        <v>0</v>
      </c>
      <c r="U138" s="239">
        <v>2</v>
      </c>
      <c r="W138" s="239">
        <v>38</v>
      </c>
      <c r="X138" s="239">
        <v>2</v>
      </c>
      <c r="Y138" s="239">
        <v>3</v>
      </c>
      <c r="Z138" s="239">
        <v>1</v>
      </c>
      <c r="AB138" s="239">
        <v>1</v>
      </c>
      <c r="AC138" s="239">
        <v>98</v>
      </c>
      <c r="AD138" s="239" t="s">
        <v>4891</v>
      </c>
      <c r="AF138" s="239" t="s">
        <v>470</v>
      </c>
      <c r="AG138" s="239">
        <v>90</v>
      </c>
      <c r="AH138" s="239">
        <v>2</v>
      </c>
      <c r="AI138" s="239">
        <v>4</v>
      </c>
      <c r="AJ138" s="239">
        <v>3</v>
      </c>
      <c r="AK138" s="239">
        <v>21</v>
      </c>
      <c r="AL138" s="239">
        <v>42</v>
      </c>
      <c r="AM138" s="239" t="s">
        <v>384</v>
      </c>
      <c r="AN138" s="239">
        <v>5</v>
      </c>
      <c r="AO138" s="239">
        <v>70</v>
      </c>
      <c r="AP138" s="239">
        <v>90</v>
      </c>
      <c r="AS138" s="239">
        <v>15</v>
      </c>
      <c r="AT138" s="239">
        <v>9</v>
      </c>
      <c r="AU138" s="239">
        <v>60</v>
      </c>
      <c r="AV138" s="239">
        <v>11</v>
      </c>
      <c r="AW138" s="239">
        <v>21</v>
      </c>
      <c r="AX138" s="239">
        <v>2</v>
      </c>
      <c r="AY138" s="239">
        <v>2</v>
      </c>
      <c r="AZ138" s="239">
        <v>3</v>
      </c>
      <c r="BA138" s="239">
        <v>21</v>
      </c>
      <c r="BB138" s="239">
        <v>54</v>
      </c>
      <c r="BC138" s="239" t="s">
        <v>384</v>
      </c>
      <c r="BD138" s="239">
        <v>5</v>
      </c>
      <c r="BE138" s="239">
        <v>1</v>
      </c>
      <c r="BI138" s="239">
        <v>15</v>
      </c>
      <c r="BJ138" s="239">
        <v>9</v>
      </c>
      <c r="BK138" s="239">
        <v>60</v>
      </c>
      <c r="BL138" s="239">
        <v>11</v>
      </c>
      <c r="BM138" s="239">
        <v>21</v>
      </c>
      <c r="CT138" s="239">
        <v>464321.40377614199</v>
      </c>
      <c r="CU138" s="239">
        <v>4967615.7056980804</v>
      </c>
      <c r="CV138" s="239">
        <v>44.861063659999999</v>
      </c>
      <c r="CW138" s="239">
        <v>-93.451596100000003</v>
      </c>
      <c r="CX138" s="239" t="s">
        <v>379</v>
      </c>
      <c r="CY138" s="239" t="s">
        <v>4924</v>
      </c>
    </row>
    <row r="139" spans="1:103" x14ac:dyDescent="0.25">
      <c r="A139" s="239">
        <v>321076</v>
      </c>
      <c r="B139" s="239">
        <v>2</v>
      </c>
      <c r="C139" s="239">
        <v>212</v>
      </c>
      <c r="D139" s="239">
        <v>157.565</v>
      </c>
      <c r="E139" s="239">
        <v>27</v>
      </c>
      <c r="F139" s="239" t="s">
        <v>2515</v>
      </c>
      <c r="H139" s="239" t="s">
        <v>374</v>
      </c>
      <c r="I139" s="239">
        <v>25</v>
      </c>
      <c r="K139" s="239">
        <v>16500250</v>
      </c>
      <c r="M139" s="239">
        <v>1</v>
      </c>
      <c r="N139" s="239">
        <v>7</v>
      </c>
      <c r="O139" s="239">
        <v>2016</v>
      </c>
      <c r="P139" s="239" t="s">
        <v>416</v>
      </c>
      <c r="Q139" s="239">
        <v>18</v>
      </c>
      <c r="R139" s="239" t="s">
        <v>376</v>
      </c>
      <c r="S139" s="239">
        <v>5</v>
      </c>
      <c r="T139" s="239">
        <v>0</v>
      </c>
      <c r="U139" s="239">
        <v>2</v>
      </c>
      <c r="V139" s="239">
        <v>12</v>
      </c>
      <c r="W139" s="239">
        <v>10</v>
      </c>
      <c r="X139" s="239">
        <v>2</v>
      </c>
      <c r="Y139" s="239">
        <v>4</v>
      </c>
      <c r="Z139" s="239">
        <v>1</v>
      </c>
      <c r="AB139" s="239">
        <v>1</v>
      </c>
      <c r="AC139" s="239">
        <v>98</v>
      </c>
      <c r="AD139" s="239" t="s">
        <v>377</v>
      </c>
      <c r="AF139" s="239" t="s">
        <v>378</v>
      </c>
      <c r="AG139" s="239">
        <v>7</v>
      </c>
      <c r="AH139" s="239">
        <v>2</v>
      </c>
      <c r="AI139" s="239">
        <v>4</v>
      </c>
      <c r="AJ139" s="239">
        <v>4</v>
      </c>
      <c r="AK139" s="239">
        <v>26</v>
      </c>
      <c r="AL139" s="239">
        <v>52</v>
      </c>
      <c r="AM139" s="239" t="s">
        <v>374</v>
      </c>
      <c r="AN139" s="239">
        <v>5</v>
      </c>
      <c r="AO139" s="239">
        <v>1</v>
      </c>
      <c r="AS139" s="239">
        <v>15</v>
      </c>
      <c r="AT139" s="239">
        <v>98</v>
      </c>
      <c r="AU139" s="239">
        <v>65</v>
      </c>
      <c r="AV139" s="239">
        <v>11</v>
      </c>
      <c r="AW139" s="239">
        <v>21</v>
      </c>
      <c r="AX139" s="239">
        <v>2</v>
      </c>
      <c r="AY139" s="239">
        <v>2</v>
      </c>
      <c r="AZ139" s="239">
        <v>4</v>
      </c>
      <c r="BA139" s="239">
        <v>21</v>
      </c>
      <c r="BB139" s="239">
        <v>38</v>
      </c>
      <c r="BC139" s="239" t="s">
        <v>384</v>
      </c>
      <c r="BD139" s="239">
        <v>5</v>
      </c>
      <c r="BE139" s="239">
        <v>90</v>
      </c>
      <c r="BI139" s="239">
        <v>15</v>
      </c>
      <c r="BJ139" s="239">
        <v>98</v>
      </c>
      <c r="BK139" s="239">
        <v>65</v>
      </c>
      <c r="BL139" s="239">
        <v>11</v>
      </c>
      <c r="BM139" s="239">
        <v>21</v>
      </c>
      <c r="CT139" s="239">
        <v>464308.70375074202</v>
      </c>
      <c r="CU139" s="239">
        <v>4967586.07230548</v>
      </c>
      <c r="CV139" s="239">
        <v>44.860796260000001</v>
      </c>
      <c r="CW139" s="239">
        <v>-93.45175476</v>
      </c>
      <c r="CX139" s="239" t="s">
        <v>379</v>
      </c>
      <c r="CY139" s="239" t="s">
        <v>4925</v>
      </c>
    </row>
    <row r="140" spans="1:103" x14ac:dyDescent="0.25">
      <c r="A140" s="239">
        <v>687790</v>
      </c>
      <c r="B140" s="239">
        <v>2</v>
      </c>
      <c r="C140" s="239">
        <v>212</v>
      </c>
      <c r="D140" s="239">
        <v>157.566</v>
      </c>
      <c r="E140" s="239">
        <v>27</v>
      </c>
      <c r="F140" s="239" t="s">
        <v>2515</v>
      </c>
      <c r="H140" s="239" t="s">
        <v>374</v>
      </c>
      <c r="I140" s="239">
        <v>25</v>
      </c>
      <c r="K140" s="239">
        <v>19502086</v>
      </c>
      <c r="M140" s="239">
        <v>2</v>
      </c>
      <c r="N140" s="239">
        <v>7</v>
      </c>
      <c r="O140" s="239">
        <v>2019</v>
      </c>
      <c r="P140" s="239" t="s">
        <v>416</v>
      </c>
      <c r="Q140" s="239">
        <v>14</v>
      </c>
      <c r="R140" s="239" t="s">
        <v>376</v>
      </c>
      <c r="S140" s="239">
        <v>5</v>
      </c>
      <c r="T140" s="239">
        <v>0</v>
      </c>
      <c r="U140" s="239">
        <v>2</v>
      </c>
      <c r="V140" s="239">
        <v>12</v>
      </c>
      <c r="W140" s="239">
        <v>10</v>
      </c>
      <c r="X140" s="239">
        <v>2</v>
      </c>
      <c r="Y140" s="239">
        <v>1</v>
      </c>
      <c r="Z140" s="239">
        <v>1</v>
      </c>
      <c r="AB140" s="239">
        <v>5</v>
      </c>
      <c r="AC140" s="239">
        <v>98</v>
      </c>
      <c r="AD140" s="239" t="s">
        <v>4926</v>
      </c>
      <c r="AF140" s="239" t="s">
        <v>470</v>
      </c>
      <c r="AG140" s="239">
        <v>7</v>
      </c>
      <c r="AH140" s="239">
        <v>2</v>
      </c>
      <c r="AI140" s="239">
        <v>49</v>
      </c>
      <c r="AJ140" s="239">
        <v>4</v>
      </c>
      <c r="AK140" s="239">
        <v>26</v>
      </c>
      <c r="AL140" s="239">
        <v>51</v>
      </c>
      <c r="AM140" s="239" t="s">
        <v>374</v>
      </c>
      <c r="AN140" s="239">
        <v>5</v>
      </c>
      <c r="AO140" s="239">
        <v>1</v>
      </c>
      <c r="AS140" s="239">
        <v>15</v>
      </c>
      <c r="AT140" s="239">
        <v>9</v>
      </c>
      <c r="AU140" s="239">
        <v>60</v>
      </c>
      <c r="AV140" s="239">
        <v>11</v>
      </c>
      <c r="AW140" s="239">
        <v>21</v>
      </c>
      <c r="AX140" s="239">
        <v>2</v>
      </c>
      <c r="AY140" s="239">
        <v>2</v>
      </c>
      <c r="AZ140" s="239">
        <v>4</v>
      </c>
      <c r="BA140" s="239">
        <v>27</v>
      </c>
      <c r="BB140" s="239">
        <v>57</v>
      </c>
      <c r="BC140" s="239" t="s">
        <v>374</v>
      </c>
      <c r="BD140" s="239">
        <v>5</v>
      </c>
      <c r="BE140" s="239">
        <v>70</v>
      </c>
      <c r="BF140" s="239">
        <v>71</v>
      </c>
      <c r="BI140" s="239">
        <v>15</v>
      </c>
      <c r="BJ140" s="239">
        <v>9</v>
      </c>
      <c r="BK140" s="239">
        <v>60</v>
      </c>
      <c r="BL140" s="239">
        <v>11</v>
      </c>
      <c r="BM140" s="239">
        <v>21</v>
      </c>
      <c r="CT140" s="239">
        <v>464325.63711794198</v>
      </c>
      <c r="CU140" s="239">
        <v>4967615.7056980804</v>
      </c>
      <c r="CV140" s="239">
        <v>44.861063870000002</v>
      </c>
      <c r="CW140" s="239">
        <v>-93.451542520000004</v>
      </c>
      <c r="CX140" s="239" t="s">
        <v>379</v>
      </c>
      <c r="CY140" s="239" t="s">
        <v>4927</v>
      </c>
    </row>
    <row r="141" spans="1:103" x14ac:dyDescent="0.25">
      <c r="A141" s="239">
        <v>768688</v>
      </c>
      <c r="B141" s="239">
        <v>2</v>
      </c>
      <c r="C141" s="239">
        <v>212</v>
      </c>
      <c r="D141" s="239">
        <v>157.56700000000001</v>
      </c>
      <c r="E141" s="239">
        <v>27</v>
      </c>
      <c r="F141" s="239" t="s">
        <v>2515</v>
      </c>
      <c r="H141" s="239" t="s">
        <v>374</v>
      </c>
      <c r="I141" s="239">
        <v>25</v>
      </c>
      <c r="K141" s="239">
        <v>19514882</v>
      </c>
      <c r="M141" s="239">
        <v>12</v>
      </c>
      <c r="N141" s="239">
        <v>6</v>
      </c>
      <c r="O141" s="239">
        <v>2019</v>
      </c>
      <c r="P141" s="239" t="s">
        <v>383</v>
      </c>
      <c r="Q141" s="239">
        <v>16</v>
      </c>
      <c r="R141" s="239" t="s">
        <v>376</v>
      </c>
      <c r="S141" s="239">
        <v>5</v>
      </c>
      <c r="T141" s="239">
        <v>0</v>
      </c>
      <c r="U141" s="239">
        <v>2</v>
      </c>
      <c r="V141" s="239">
        <v>10</v>
      </c>
      <c r="W141" s="239">
        <v>10</v>
      </c>
      <c r="X141" s="239">
        <v>2</v>
      </c>
      <c r="Y141" s="239">
        <v>4</v>
      </c>
      <c r="Z141" s="239">
        <v>1</v>
      </c>
      <c r="AB141" s="239">
        <v>1</v>
      </c>
      <c r="AC141" s="239">
        <v>98</v>
      </c>
      <c r="AD141" s="239" t="s">
        <v>377</v>
      </c>
      <c r="AF141" s="239" t="s">
        <v>470</v>
      </c>
      <c r="AG141" s="239">
        <v>5</v>
      </c>
      <c r="AH141" s="239">
        <v>2</v>
      </c>
      <c r="AI141" s="239">
        <v>2</v>
      </c>
      <c r="AJ141" s="239">
        <v>4</v>
      </c>
      <c r="AK141" s="239">
        <v>28</v>
      </c>
      <c r="AL141" s="239">
        <v>29</v>
      </c>
      <c r="AM141" s="239" t="s">
        <v>384</v>
      </c>
      <c r="AN141" s="239">
        <v>5</v>
      </c>
      <c r="AO141" s="239">
        <v>10</v>
      </c>
      <c r="AS141" s="239">
        <v>15</v>
      </c>
      <c r="AT141" s="239">
        <v>98</v>
      </c>
      <c r="AU141" s="239">
        <v>60</v>
      </c>
      <c r="AV141" s="239">
        <v>11</v>
      </c>
      <c r="AW141" s="239">
        <v>21</v>
      </c>
      <c r="AX141" s="239">
        <v>2</v>
      </c>
      <c r="AY141" s="239">
        <v>4</v>
      </c>
      <c r="AZ141" s="239">
        <v>4</v>
      </c>
      <c r="BA141" s="239">
        <v>28</v>
      </c>
      <c r="BB141" s="239">
        <v>47</v>
      </c>
      <c r="BC141" s="239" t="s">
        <v>384</v>
      </c>
      <c r="BD141" s="239">
        <v>5</v>
      </c>
      <c r="BE141" s="239">
        <v>99</v>
      </c>
      <c r="BI141" s="239">
        <v>15</v>
      </c>
      <c r="BJ141" s="239">
        <v>98</v>
      </c>
      <c r="BK141" s="239">
        <v>60</v>
      </c>
      <c r="BL141" s="239">
        <v>11</v>
      </c>
      <c r="BM141" s="239">
        <v>21</v>
      </c>
      <c r="CT141" s="239">
        <v>464325.63711794198</v>
      </c>
      <c r="CU141" s="239">
        <v>4967611.4723562803</v>
      </c>
      <c r="CV141" s="239">
        <v>44.861025759999997</v>
      </c>
      <c r="CW141" s="239">
        <v>-93.451542219999993</v>
      </c>
      <c r="CX141" s="239" t="s">
        <v>379</v>
      </c>
      <c r="CY141" s="239" t="s">
        <v>4928</v>
      </c>
    </row>
    <row r="142" spans="1:103" x14ac:dyDescent="0.25">
      <c r="A142" s="239">
        <v>529458</v>
      </c>
      <c r="B142" s="239">
        <v>2</v>
      </c>
      <c r="C142" s="239">
        <v>212</v>
      </c>
      <c r="D142" s="239">
        <v>157.56800000000001</v>
      </c>
      <c r="E142" s="239">
        <v>27</v>
      </c>
      <c r="F142" s="239" t="s">
        <v>2515</v>
      </c>
      <c r="H142" s="239" t="s">
        <v>374</v>
      </c>
      <c r="I142" s="239">
        <v>25</v>
      </c>
      <c r="K142" s="239">
        <v>17046021</v>
      </c>
      <c r="M142" s="239">
        <v>12</v>
      </c>
      <c r="N142" s="239">
        <v>29</v>
      </c>
      <c r="O142" s="239">
        <v>2017</v>
      </c>
      <c r="P142" s="239" t="s">
        <v>383</v>
      </c>
      <c r="Q142" s="239">
        <v>0</v>
      </c>
      <c r="R142" s="239" t="s">
        <v>393</v>
      </c>
      <c r="S142" s="239">
        <v>5</v>
      </c>
      <c r="T142" s="239">
        <v>0</v>
      </c>
      <c r="U142" s="239">
        <v>1</v>
      </c>
      <c r="W142" s="239">
        <v>55</v>
      </c>
      <c r="X142" s="239">
        <v>2</v>
      </c>
      <c r="Y142" s="239">
        <v>4</v>
      </c>
      <c r="Z142" s="239">
        <v>2</v>
      </c>
      <c r="AB142" s="239">
        <v>5</v>
      </c>
      <c r="AC142" s="239">
        <v>98</v>
      </c>
      <c r="AD142" s="239" t="s">
        <v>377</v>
      </c>
      <c r="AF142" s="239" t="s">
        <v>378</v>
      </c>
      <c r="AG142" s="239">
        <v>3</v>
      </c>
      <c r="AH142" s="239">
        <v>2</v>
      </c>
      <c r="AI142" s="239">
        <v>2</v>
      </c>
      <c r="AJ142" s="239">
        <v>3</v>
      </c>
      <c r="AK142" s="239">
        <v>21</v>
      </c>
      <c r="AL142" s="239">
        <v>22</v>
      </c>
      <c r="AM142" s="239" t="s">
        <v>374</v>
      </c>
      <c r="AN142" s="239">
        <v>5</v>
      </c>
      <c r="AO142" s="239">
        <v>62</v>
      </c>
      <c r="AP142" s="239">
        <v>71</v>
      </c>
      <c r="AS142" s="239">
        <v>15</v>
      </c>
      <c r="AT142" s="239">
        <v>9</v>
      </c>
      <c r="AU142" s="239">
        <v>60</v>
      </c>
      <c r="AV142" s="239">
        <v>11</v>
      </c>
      <c r="AW142" s="239">
        <v>21</v>
      </c>
      <c r="CT142" s="239">
        <v>464313.37477317703</v>
      </c>
      <c r="CU142" s="239">
        <v>4967580.0293249302</v>
      </c>
      <c r="CV142" s="239">
        <v>44.860742100000003</v>
      </c>
      <c r="CW142" s="239">
        <v>-93.451695209999997</v>
      </c>
      <c r="CX142" s="239" t="s">
        <v>379</v>
      </c>
      <c r="CY142" s="239" t="s">
        <v>4929</v>
      </c>
    </row>
    <row r="143" spans="1:103" x14ac:dyDescent="0.25">
      <c r="A143" s="239">
        <v>510375</v>
      </c>
      <c r="B143" s="239">
        <v>2</v>
      </c>
      <c r="C143" s="239">
        <v>212</v>
      </c>
      <c r="D143" s="239">
        <v>157.571</v>
      </c>
      <c r="E143" s="239">
        <v>27</v>
      </c>
      <c r="F143" s="239" t="s">
        <v>2515</v>
      </c>
      <c r="H143" s="239" t="s">
        <v>374</v>
      </c>
      <c r="I143" s="239">
        <v>25</v>
      </c>
      <c r="K143" s="239">
        <v>17511768</v>
      </c>
      <c r="M143" s="239">
        <v>10</v>
      </c>
      <c r="N143" s="239">
        <v>21</v>
      </c>
      <c r="O143" s="239">
        <v>2017</v>
      </c>
      <c r="P143" s="239" t="s">
        <v>386</v>
      </c>
      <c r="Q143" s="239">
        <v>7</v>
      </c>
      <c r="R143" s="239" t="s">
        <v>376</v>
      </c>
      <c r="S143" s="239">
        <v>4</v>
      </c>
      <c r="T143" s="239">
        <v>0</v>
      </c>
      <c r="U143" s="239">
        <v>2</v>
      </c>
      <c r="V143" s="239">
        <v>12</v>
      </c>
      <c r="W143" s="239">
        <v>10</v>
      </c>
      <c r="X143" s="239">
        <v>2</v>
      </c>
      <c r="Y143" s="239">
        <v>4</v>
      </c>
      <c r="Z143" s="239">
        <v>3</v>
      </c>
      <c r="AA143" s="239">
        <v>2</v>
      </c>
      <c r="AB143" s="239">
        <v>2</v>
      </c>
      <c r="AC143" s="239">
        <v>98</v>
      </c>
      <c r="AD143" s="239" t="s">
        <v>4891</v>
      </c>
      <c r="AF143" s="239" t="s">
        <v>470</v>
      </c>
      <c r="AG143" s="239">
        <v>7</v>
      </c>
      <c r="AH143" s="239">
        <v>2</v>
      </c>
      <c r="AI143" s="239">
        <v>2</v>
      </c>
      <c r="AJ143" s="239">
        <v>4</v>
      </c>
      <c r="AK143" s="239">
        <v>34</v>
      </c>
      <c r="AL143" s="239">
        <v>44</v>
      </c>
      <c r="AM143" s="239" t="s">
        <v>384</v>
      </c>
      <c r="AN143" s="239">
        <v>5</v>
      </c>
      <c r="AO143" s="239">
        <v>1</v>
      </c>
      <c r="AS143" s="239">
        <v>15</v>
      </c>
      <c r="AT143" s="239">
        <v>9</v>
      </c>
      <c r="AU143" s="239">
        <v>60</v>
      </c>
      <c r="AV143" s="239">
        <v>11</v>
      </c>
      <c r="AW143" s="239">
        <v>21</v>
      </c>
      <c r="AX143" s="239">
        <v>2</v>
      </c>
      <c r="AY143" s="239">
        <v>4</v>
      </c>
      <c r="AZ143" s="239">
        <v>4</v>
      </c>
      <c r="BA143" s="239">
        <v>21</v>
      </c>
      <c r="BB143" s="239">
        <v>66</v>
      </c>
      <c r="BC143" s="239" t="s">
        <v>384</v>
      </c>
      <c r="BD143" s="239">
        <v>5</v>
      </c>
      <c r="BE143" s="239">
        <v>1</v>
      </c>
      <c r="BI143" s="239">
        <v>15</v>
      </c>
      <c r="BJ143" s="239">
        <v>9</v>
      </c>
      <c r="BK143" s="239">
        <v>60</v>
      </c>
      <c r="BL143" s="239">
        <v>11</v>
      </c>
      <c r="BM143" s="239">
        <v>21</v>
      </c>
      <c r="CT143" s="239">
        <v>464296.00372534199</v>
      </c>
      <c r="CU143" s="239">
        <v>4967619.9390398804</v>
      </c>
      <c r="CV143" s="239">
        <v>44.861100489999998</v>
      </c>
      <c r="CW143" s="239">
        <v>-93.451917890000004</v>
      </c>
      <c r="CX143" s="239" t="s">
        <v>379</v>
      </c>
      <c r="CY143" s="239" t="s">
        <v>4930</v>
      </c>
    </row>
    <row r="144" spans="1:103" x14ac:dyDescent="0.25">
      <c r="A144" s="239">
        <v>10858572</v>
      </c>
      <c r="B144" s="239">
        <v>2</v>
      </c>
      <c r="C144" s="239">
        <v>212</v>
      </c>
      <c r="D144" s="239">
        <v>157.577</v>
      </c>
      <c r="E144" s="239">
        <v>27</v>
      </c>
      <c r="F144" s="239" t="s">
        <v>2515</v>
      </c>
      <c r="H144" s="239" t="s">
        <v>374</v>
      </c>
      <c r="I144" s="239">
        <v>25</v>
      </c>
      <c r="K144" s="239">
        <v>13500983</v>
      </c>
      <c r="L144" s="239">
        <v>130280357</v>
      </c>
      <c r="M144" s="239">
        <v>1</v>
      </c>
      <c r="N144" s="239">
        <v>27</v>
      </c>
      <c r="O144" s="239">
        <v>2013</v>
      </c>
      <c r="P144" s="239" t="s">
        <v>389</v>
      </c>
      <c r="Q144" s="239">
        <v>14</v>
      </c>
      <c r="R144" s="239" t="s">
        <v>376</v>
      </c>
      <c r="S144" s="239">
        <v>4</v>
      </c>
      <c r="T144" s="239">
        <v>0</v>
      </c>
      <c r="U144" s="239">
        <v>2</v>
      </c>
      <c r="V144" s="239">
        <v>8</v>
      </c>
      <c r="W144" s="239">
        <v>10</v>
      </c>
      <c r="X144" s="239">
        <v>2</v>
      </c>
      <c r="Y144" s="239">
        <v>1</v>
      </c>
      <c r="Z144" s="239">
        <v>4</v>
      </c>
      <c r="AA144" s="239">
        <v>2</v>
      </c>
      <c r="AB144" s="239">
        <v>3</v>
      </c>
      <c r="AC144" s="239">
        <v>98</v>
      </c>
      <c r="AD144" s="239" t="s">
        <v>404</v>
      </c>
      <c r="AE144" s="239" t="s">
        <v>4931</v>
      </c>
      <c r="AF144" s="239" t="s">
        <v>378</v>
      </c>
      <c r="AG144" s="239">
        <v>8</v>
      </c>
      <c r="AH144" s="239">
        <v>2</v>
      </c>
      <c r="AI144" s="239">
        <v>4</v>
      </c>
      <c r="AJ144" s="239">
        <v>4</v>
      </c>
      <c r="AK144" s="239">
        <v>21</v>
      </c>
      <c r="AL144" s="239">
        <v>32</v>
      </c>
      <c r="AM144" s="239" t="s">
        <v>374</v>
      </c>
      <c r="AN144" s="239">
        <v>5</v>
      </c>
      <c r="AO144" s="239">
        <v>1</v>
      </c>
      <c r="AS144" s="239">
        <v>1</v>
      </c>
      <c r="AT144" s="239">
        <v>98</v>
      </c>
      <c r="AU144" s="239">
        <v>60</v>
      </c>
      <c r="AV144" s="239">
        <v>11</v>
      </c>
      <c r="AW144" s="239">
        <v>21</v>
      </c>
      <c r="AX144" s="239">
        <v>2</v>
      </c>
      <c r="AY144" s="239">
        <v>2</v>
      </c>
      <c r="AZ144" s="239">
        <v>4</v>
      </c>
      <c r="BA144" s="239">
        <v>21</v>
      </c>
      <c r="BB144" s="239">
        <v>30</v>
      </c>
      <c r="BC144" s="239" t="s">
        <v>374</v>
      </c>
      <c r="BD144" s="239">
        <v>5</v>
      </c>
      <c r="BE144" s="239">
        <v>3</v>
      </c>
      <c r="BI144" s="239">
        <v>1</v>
      </c>
      <c r="BJ144" s="239">
        <v>98</v>
      </c>
      <c r="BK144" s="239">
        <v>60</v>
      </c>
      <c r="BL144" s="239">
        <v>11</v>
      </c>
      <c r="BM144" s="239">
        <v>21</v>
      </c>
      <c r="CT144" s="239">
        <v>464328</v>
      </c>
      <c r="CU144" s="239">
        <v>4967573</v>
      </c>
      <c r="CV144" s="239">
        <v>44.860677500000001</v>
      </c>
      <c r="CW144" s="239">
        <v>-93.451513300000002</v>
      </c>
      <c r="CX144" s="239" t="s">
        <v>379</v>
      </c>
      <c r="CY144" s="239" t="s">
        <v>4932</v>
      </c>
    </row>
    <row r="145" spans="1:103" x14ac:dyDescent="0.25">
      <c r="A145" s="239">
        <v>743349</v>
      </c>
      <c r="B145" s="239">
        <v>2</v>
      </c>
      <c r="C145" s="239">
        <v>212</v>
      </c>
      <c r="D145" s="239">
        <v>157.57900000000001</v>
      </c>
      <c r="E145" s="239">
        <v>27</v>
      </c>
      <c r="F145" s="239" t="s">
        <v>2515</v>
      </c>
      <c r="H145" s="239" t="s">
        <v>374</v>
      </c>
      <c r="I145" s="239">
        <v>25</v>
      </c>
      <c r="K145" s="239">
        <v>19510222</v>
      </c>
      <c r="M145" s="239">
        <v>8</v>
      </c>
      <c r="N145" s="239">
        <v>22</v>
      </c>
      <c r="O145" s="239">
        <v>2019</v>
      </c>
      <c r="P145" s="239" t="s">
        <v>416</v>
      </c>
      <c r="Q145" s="239">
        <v>8</v>
      </c>
      <c r="R145" s="239" t="s">
        <v>393</v>
      </c>
      <c r="S145" s="239">
        <v>5</v>
      </c>
      <c r="T145" s="239">
        <v>0</v>
      </c>
      <c r="U145" s="239">
        <v>2</v>
      </c>
      <c r="V145" s="239">
        <v>12</v>
      </c>
      <c r="W145" s="239">
        <v>10</v>
      </c>
      <c r="X145" s="239">
        <v>2</v>
      </c>
      <c r="Y145" s="239">
        <v>1</v>
      </c>
      <c r="Z145" s="239">
        <v>1</v>
      </c>
      <c r="AB145" s="239">
        <v>1</v>
      </c>
      <c r="AC145" s="239">
        <v>98</v>
      </c>
      <c r="AD145" s="239" t="s">
        <v>377</v>
      </c>
      <c r="AF145" s="239" t="s">
        <v>378</v>
      </c>
      <c r="AG145" s="239">
        <v>7</v>
      </c>
      <c r="AH145" s="239">
        <v>2</v>
      </c>
      <c r="AI145" s="239">
        <v>2</v>
      </c>
      <c r="AJ145" s="239">
        <v>3</v>
      </c>
      <c r="AK145" s="239">
        <v>21</v>
      </c>
      <c r="AL145" s="239">
        <v>30</v>
      </c>
      <c r="AM145" s="239" t="s">
        <v>384</v>
      </c>
      <c r="AN145" s="239">
        <v>5</v>
      </c>
      <c r="AO145" s="239">
        <v>4</v>
      </c>
      <c r="AS145" s="239">
        <v>15</v>
      </c>
      <c r="AT145" s="239">
        <v>98</v>
      </c>
      <c r="AU145" s="239">
        <v>60</v>
      </c>
      <c r="AV145" s="239">
        <v>11</v>
      </c>
      <c r="AW145" s="239">
        <v>21</v>
      </c>
      <c r="AX145" s="239">
        <v>2</v>
      </c>
      <c r="AY145" s="239">
        <v>4</v>
      </c>
      <c r="AZ145" s="239">
        <v>3</v>
      </c>
      <c r="BA145" s="239">
        <v>34</v>
      </c>
      <c r="BB145" s="239">
        <v>53</v>
      </c>
      <c r="BC145" s="239" t="s">
        <v>374</v>
      </c>
      <c r="BD145" s="239">
        <v>5</v>
      </c>
      <c r="BE145" s="239">
        <v>1</v>
      </c>
      <c r="BI145" s="239">
        <v>15</v>
      </c>
      <c r="BJ145" s="239">
        <v>98</v>
      </c>
      <c r="BK145" s="239">
        <v>60</v>
      </c>
      <c r="BL145" s="239">
        <v>11</v>
      </c>
      <c r="BM145" s="239">
        <v>21</v>
      </c>
      <c r="CT145" s="239">
        <v>464329.87045974197</v>
      </c>
      <c r="CU145" s="239">
        <v>4967569.1389382798</v>
      </c>
      <c r="CV145" s="239">
        <v>44.860644890000003</v>
      </c>
      <c r="CW145" s="239">
        <v>-93.451485660000003</v>
      </c>
      <c r="CX145" s="239" t="s">
        <v>379</v>
      </c>
      <c r="CY145" s="239" t="s">
        <v>4933</v>
      </c>
    </row>
    <row r="146" spans="1:103" x14ac:dyDescent="0.25">
      <c r="A146" s="239">
        <v>782222</v>
      </c>
      <c r="B146" s="239">
        <v>2</v>
      </c>
      <c r="C146" s="239">
        <v>212</v>
      </c>
      <c r="D146" s="239">
        <v>157.58600000000001</v>
      </c>
      <c r="E146" s="239">
        <v>27</v>
      </c>
      <c r="F146" s="239" t="s">
        <v>2515</v>
      </c>
      <c r="H146" s="239" t="s">
        <v>374</v>
      </c>
      <c r="I146" s="239">
        <v>25</v>
      </c>
      <c r="K146" s="239">
        <v>20500711</v>
      </c>
      <c r="L146" s="239">
        <v>200180676</v>
      </c>
      <c r="M146" s="239">
        <v>1</v>
      </c>
      <c r="N146" s="239">
        <v>18</v>
      </c>
      <c r="O146" s="239">
        <v>2020</v>
      </c>
      <c r="P146" s="239" t="s">
        <v>386</v>
      </c>
      <c r="Q146" s="239">
        <v>13</v>
      </c>
      <c r="S146" s="239">
        <v>5</v>
      </c>
      <c r="T146" s="239">
        <v>0</v>
      </c>
      <c r="U146" s="239">
        <v>2</v>
      </c>
      <c r="V146" s="239">
        <v>12</v>
      </c>
      <c r="W146" s="239">
        <v>10</v>
      </c>
      <c r="X146" s="239">
        <v>2</v>
      </c>
      <c r="Y146" s="239">
        <v>1</v>
      </c>
      <c r="Z146" s="239">
        <v>2</v>
      </c>
      <c r="AB146" s="239">
        <v>3</v>
      </c>
      <c r="AC146" s="239">
        <v>98</v>
      </c>
      <c r="AD146" s="239" t="s">
        <v>4934</v>
      </c>
      <c r="AF146" s="239" t="s">
        <v>378</v>
      </c>
      <c r="AG146" s="239">
        <v>7</v>
      </c>
      <c r="AH146" s="239">
        <v>2</v>
      </c>
      <c r="AI146" s="239">
        <v>2</v>
      </c>
      <c r="AJ146" s="239">
        <v>3</v>
      </c>
      <c r="AK146" s="239">
        <v>21</v>
      </c>
      <c r="AL146" s="239">
        <v>52</v>
      </c>
      <c r="AM146" s="239" t="s">
        <v>374</v>
      </c>
      <c r="AN146" s="239">
        <v>5</v>
      </c>
      <c r="AO146" s="239">
        <v>75</v>
      </c>
      <c r="AS146" s="239">
        <v>15</v>
      </c>
      <c r="AT146" s="239">
        <v>9</v>
      </c>
      <c r="AU146" s="239">
        <v>60</v>
      </c>
      <c r="AV146" s="239">
        <v>11</v>
      </c>
      <c r="AW146" s="239">
        <v>21</v>
      </c>
      <c r="AX146" s="239">
        <v>2</v>
      </c>
      <c r="AY146" s="239">
        <v>4</v>
      </c>
      <c r="AZ146" s="239">
        <v>3</v>
      </c>
      <c r="BA146" s="239">
        <v>21</v>
      </c>
      <c r="BB146" s="239">
        <v>50</v>
      </c>
      <c r="BC146" s="239" t="s">
        <v>374</v>
      </c>
      <c r="BD146" s="239">
        <v>5</v>
      </c>
      <c r="BE146" s="239">
        <v>1</v>
      </c>
      <c r="BI146" s="239">
        <v>15</v>
      </c>
      <c r="BJ146" s="239">
        <v>9</v>
      </c>
      <c r="BK146" s="239">
        <v>60</v>
      </c>
      <c r="BL146" s="239">
        <v>11</v>
      </c>
      <c r="BM146" s="239">
        <v>21</v>
      </c>
      <c r="CT146" s="239">
        <v>464342.57048514101</v>
      </c>
      <c r="CU146" s="239">
        <v>4967573.3722800799</v>
      </c>
      <c r="CV146" s="239">
        <v>44.860683639999998</v>
      </c>
      <c r="CW146" s="239">
        <v>-93.451325220000001</v>
      </c>
      <c r="CX146" s="239" t="s">
        <v>379</v>
      </c>
      <c r="CY146" s="239" t="s">
        <v>4935</v>
      </c>
    </row>
    <row r="147" spans="1:103" x14ac:dyDescent="0.25">
      <c r="A147" s="239">
        <v>529102</v>
      </c>
      <c r="B147" s="239">
        <v>2</v>
      </c>
      <c r="C147" s="239">
        <v>212</v>
      </c>
      <c r="D147" s="239">
        <v>157.59</v>
      </c>
      <c r="E147" s="239">
        <v>27</v>
      </c>
      <c r="F147" s="239" t="s">
        <v>2515</v>
      </c>
      <c r="H147" s="239" t="s">
        <v>374</v>
      </c>
      <c r="I147" s="239">
        <v>25</v>
      </c>
      <c r="K147" s="239">
        <v>17045959</v>
      </c>
      <c r="M147" s="239">
        <v>12</v>
      </c>
      <c r="N147" s="239">
        <v>28</v>
      </c>
      <c r="O147" s="239">
        <v>2017</v>
      </c>
      <c r="P147" s="239" t="s">
        <v>416</v>
      </c>
      <c r="Q147" s="239">
        <v>14</v>
      </c>
      <c r="R147" s="239" t="s">
        <v>376</v>
      </c>
      <c r="S147" s="239">
        <v>5</v>
      </c>
      <c r="T147" s="239">
        <v>0</v>
      </c>
      <c r="U147" s="239">
        <v>2</v>
      </c>
      <c r="V147" s="239">
        <v>12</v>
      </c>
      <c r="W147" s="239">
        <v>10</v>
      </c>
      <c r="X147" s="239">
        <v>2</v>
      </c>
      <c r="Y147" s="239">
        <v>1</v>
      </c>
      <c r="Z147" s="239">
        <v>2</v>
      </c>
      <c r="AB147" s="239">
        <v>3</v>
      </c>
      <c r="AC147" s="239">
        <v>98</v>
      </c>
      <c r="AD147" s="239" t="s">
        <v>377</v>
      </c>
      <c r="AF147" s="239" t="s">
        <v>470</v>
      </c>
      <c r="AG147" s="239">
        <v>7</v>
      </c>
      <c r="AH147" s="239">
        <v>2</v>
      </c>
      <c r="AI147" s="239">
        <v>4</v>
      </c>
      <c r="AJ147" s="239">
        <v>4</v>
      </c>
      <c r="AK147" s="239">
        <v>21</v>
      </c>
      <c r="AL147" s="239">
        <v>17</v>
      </c>
      <c r="AM147" s="239" t="s">
        <v>384</v>
      </c>
      <c r="AN147" s="239">
        <v>5</v>
      </c>
      <c r="AO147" s="239">
        <v>1</v>
      </c>
      <c r="AS147" s="239">
        <v>15</v>
      </c>
      <c r="AT147" s="239">
        <v>9</v>
      </c>
      <c r="AU147" s="239">
        <v>60</v>
      </c>
      <c r="AV147" s="239">
        <v>11</v>
      </c>
      <c r="AW147" s="239">
        <v>21</v>
      </c>
      <c r="AX147" s="239">
        <v>2</v>
      </c>
      <c r="AY147" s="239">
        <v>4</v>
      </c>
      <c r="AZ147" s="239">
        <v>4</v>
      </c>
      <c r="BA147" s="239">
        <v>21</v>
      </c>
      <c r="BB147" s="239">
        <v>23</v>
      </c>
      <c r="BC147" s="239" t="s">
        <v>374</v>
      </c>
      <c r="BD147" s="239">
        <v>5</v>
      </c>
      <c r="BE147" s="239">
        <v>1</v>
      </c>
      <c r="BI147" s="239">
        <v>15</v>
      </c>
      <c r="BJ147" s="239">
        <v>9</v>
      </c>
      <c r="BK147" s="239">
        <v>60</v>
      </c>
      <c r="BL147" s="239">
        <v>11</v>
      </c>
      <c r="BM147" s="239">
        <v>21</v>
      </c>
      <c r="CT147" s="239">
        <v>464325.01646312699</v>
      </c>
      <c r="CU147" s="239">
        <v>4967605.8316129697</v>
      </c>
      <c r="CV147" s="239">
        <v>44.860974949999999</v>
      </c>
      <c r="CW147" s="239">
        <v>-93.451549679999999</v>
      </c>
      <c r="CX147" s="239" t="s">
        <v>379</v>
      </c>
      <c r="CY147" s="239" t="s">
        <v>4936</v>
      </c>
    </row>
    <row r="148" spans="1:103" x14ac:dyDescent="0.25">
      <c r="A148" s="239">
        <v>536999</v>
      </c>
      <c r="B148" s="239">
        <v>2</v>
      </c>
      <c r="C148" s="239">
        <v>212</v>
      </c>
      <c r="D148" s="239">
        <v>157.59200000000001</v>
      </c>
      <c r="E148" s="239">
        <v>27</v>
      </c>
      <c r="F148" s="239" t="s">
        <v>2515</v>
      </c>
      <c r="H148" s="239" t="s">
        <v>374</v>
      </c>
      <c r="I148" s="239">
        <v>25</v>
      </c>
      <c r="K148" s="239">
        <v>18500968</v>
      </c>
      <c r="M148" s="239">
        <v>1</v>
      </c>
      <c r="N148" s="239">
        <v>15</v>
      </c>
      <c r="O148" s="239">
        <v>2018</v>
      </c>
      <c r="P148" s="239" t="s">
        <v>381</v>
      </c>
      <c r="Q148" s="239">
        <v>7</v>
      </c>
      <c r="R148" s="239" t="s">
        <v>393</v>
      </c>
      <c r="S148" s="239">
        <v>5</v>
      </c>
      <c r="T148" s="239">
        <v>0</v>
      </c>
      <c r="U148" s="239">
        <v>1</v>
      </c>
      <c r="W148" s="239">
        <v>30</v>
      </c>
      <c r="X148" s="239">
        <v>2</v>
      </c>
      <c r="Y148" s="239">
        <v>1</v>
      </c>
      <c r="Z148" s="239">
        <v>2</v>
      </c>
      <c r="AB148" s="239">
        <v>5</v>
      </c>
      <c r="AC148" s="239">
        <v>98</v>
      </c>
      <c r="AD148" s="239" t="s">
        <v>377</v>
      </c>
      <c r="AF148" s="239" t="s">
        <v>378</v>
      </c>
      <c r="AG148" s="239">
        <v>3</v>
      </c>
      <c r="AH148" s="239">
        <v>2</v>
      </c>
      <c r="AI148" s="239">
        <v>49</v>
      </c>
      <c r="AJ148" s="239">
        <v>3</v>
      </c>
      <c r="AK148" s="239">
        <v>27</v>
      </c>
      <c r="AL148" s="239">
        <v>45</v>
      </c>
      <c r="AM148" s="239" t="s">
        <v>374</v>
      </c>
      <c r="AN148" s="239">
        <v>5</v>
      </c>
      <c r="AO148" s="239">
        <v>71</v>
      </c>
      <c r="AS148" s="239">
        <v>15</v>
      </c>
      <c r="AT148" s="239">
        <v>9</v>
      </c>
      <c r="AU148" s="239">
        <v>55</v>
      </c>
      <c r="AV148" s="239">
        <v>11</v>
      </c>
      <c r="AW148" s="239">
        <v>21</v>
      </c>
      <c r="CT148" s="239">
        <v>464351.03716874099</v>
      </c>
      <c r="CU148" s="239">
        <v>4967569.1389382798</v>
      </c>
      <c r="CV148" s="239">
        <v>44.860645949999999</v>
      </c>
      <c r="CW148" s="239">
        <v>-93.451217760000006</v>
      </c>
      <c r="CX148" s="239" t="s">
        <v>379</v>
      </c>
      <c r="CY148" s="239" t="s">
        <v>4937</v>
      </c>
    </row>
    <row r="149" spans="1:103" x14ac:dyDescent="0.25">
      <c r="A149" s="239">
        <v>10914487</v>
      </c>
      <c r="B149" s="239">
        <v>2</v>
      </c>
      <c r="C149" s="239">
        <v>212</v>
      </c>
      <c r="D149" s="239">
        <v>157.59299999999999</v>
      </c>
      <c r="E149" s="239">
        <v>27</v>
      </c>
      <c r="F149" s="239" t="s">
        <v>2515</v>
      </c>
      <c r="H149" s="239" t="s">
        <v>374</v>
      </c>
      <c r="I149" s="239">
        <v>25</v>
      </c>
      <c r="K149" s="239">
        <v>13512922</v>
      </c>
      <c r="L149" s="239">
        <v>133450404</v>
      </c>
      <c r="M149" s="239">
        <v>12</v>
      </c>
      <c r="N149" s="239">
        <v>11</v>
      </c>
      <c r="O149" s="239">
        <v>2013</v>
      </c>
      <c r="P149" s="239" t="s">
        <v>375</v>
      </c>
      <c r="Q149" s="239">
        <v>6</v>
      </c>
      <c r="R149" s="239" t="s">
        <v>393</v>
      </c>
      <c r="S149" s="239">
        <v>4</v>
      </c>
      <c r="T149" s="239">
        <v>0</v>
      </c>
      <c r="U149" s="239">
        <v>2</v>
      </c>
      <c r="V149" s="239">
        <v>1</v>
      </c>
      <c r="W149" s="239">
        <v>10</v>
      </c>
      <c r="X149" s="239">
        <v>2</v>
      </c>
      <c r="Y149" s="239">
        <v>4</v>
      </c>
      <c r="Z149" s="239">
        <v>1</v>
      </c>
      <c r="AB149" s="239">
        <v>1</v>
      </c>
      <c r="AC149" s="239">
        <v>98</v>
      </c>
      <c r="AD149" s="239">
        <v>212</v>
      </c>
      <c r="AE149" s="239" t="s">
        <v>4931</v>
      </c>
      <c r="AF149" s="239" t="s">
        <v>378</v>
      </c>
      <c r="AG149" s="239">
        <v>7</v>
      </c>
      <c r="AH149" s="239">
        <v>2</v>
      </c>
      <c r="AI149" s="239">
        <v>2</v>
      </c>
      <c r="AJ149" s="239">
        <v>3</v>
      </c>
      <c r="AK149" s="239">
        <v>21</v>
      </c>
      <c r="AL149" s="239">
        <v>65</v>
      </c>
      <c r="AM149" s="239" t="s">
        <v>374</v>
      </c>
      <c r="AN149" s="239">
        <v>5</v>
      </c>
      <c r="AO149" s="239">
        <v>15</v>
      </c>
      <c r="AS149" s="239">
        <v>1</v>
      </c>
      <c r="AT149" s="239">
        <v>98</v>
      </c>
      <c r="AU149" s="239">
        <v>55</v>
      </c>
      <c r="AV149" s="239">
        <v>11</v>
      </c>
      <c r="AW149" s="239">
        <v>21</v>
      </c>
      <c r="AX149" s="239">
        <v>2</v>
      </c>
      <c r="AY149" s="239">
        <v>3</v>
      </c>
      <c r="AZ149" s="239">
        <v>3</v>
      </c>
      <c r="BA149" s="239">
        <v>8</v>
      </c>
      <c r="BB149" s="239">
        <v>54</v>
      </c>
      <c r="BC149" s="239" t="s">
        <v>374</v>
      </c>
      <c r="BD149" s="239">
        <v>5</v>
      </c>
      <c r="BE149" s="239">
        <v>1</v>
      </c>
      <c r="BI149" s="239">
        <v>1</v>
      </c>
      <c r="BJ149" s="239">
        <v>98</v>
      </c>
      <c r="BK149" s="239">
        <v>55</v>
      </c>
      <c r="BL149" s="239">
        <v>11</v>
      </c>
      <c r="BM149" s="239">
        <v>21</v>
      </c>
      <c r="CT149" s="239">
        <v>464354</v>
      </c>
      <c r="CU149" s="239">
        <v>4967571</v>
      </c>
      <c r="CV149" s="239">
        <v>44.860661899999997</v>
      </c>
      <c r="CW149" s="239">
        <v>-93.451185100000004</v>
      </c>
      <c r="CX149" s="239" t="s">
        <v>379</v>
      </c>
      <c r="CY149" s="239" t="s">
        <v>4938</v>
      </c>
    </row>
    <row r="150" spans="1:103" x14ac:dyDescent="0.25">
      <c r="A150" s="239">
        <v>504105</v>
      </c>
      <c r="B150" s="239">
        <v>2</v>
      </c>
      <c r="C150" s="239">
        <v>212</v>
      </c>
      <c r="D150" s="239">
        <v>157.6</v>
      </c>
      <c r="E150" s="239">
        <v>27</v>
      </c>
      <c r="F150" s="239" t="s">
        <v>2515</v>
      </c>
      <c r="H150" s="239" t="s">
        <v>374</v>
      </c>
      <c r="I150" s="239">
        <v>25</v>
      </c>
      <c r="K150" s="239">
        <v>17510426</v>
      </c>
      <c r="M150" s="239">
        <v>9</v>
      </c>
      <c r="N150" s="239">
        <v>19</v>
      </c>
      <c r="O150" s="239">
        <v>2017</v>
      </c>
      <c r="P150" s="239" t="s">
        <v>391</v>
      </c>
      <c r="Q150" s="239">
        <v>7</v>
      </c>
      <c r="R150" s="239" t="s">
        <v>393</v>
      </c>
      <c r="S150" s="239">
        <v>5</v>
      </c>
      <c r="T150" s="239">
        <v>0</v>
      </c>
      <c r="U150" s="239">
        <v>2</v>
      </c>
      <c r="V150" s="239">
        <v>12</v>
      </c>
      <c r="W150" s="239">
        <v>10</v>
      </c>
      <c r="X150" s="239">
        <v>2</v>
      </c>
      <c r="Y150" s="239">
        <v>1</v>
      </c>
      <c r="Z150" s="239">
        <v>1</v>
      </c>
      <c r="AB150" s="239">
        <v>1</v>
      </c>
      <c r="AC150" s="239">
        <v>98</v>
      </c>
      <c r="AD150" s="239" t="s">
        <v>4939</v>
      </c>
      <c r="AF150" s="239" t="s">
        <v>378</v>
      </c>
      <c r="AG150" s="239">
        <v>7</v>
      </c>
      <c r="AH150" s="239">
        <v>2</v>
      </c>
      <c r="AI150" s="239">
        <v>4</v>
      </c>
      <c r="AJ150" s="239">
        <v>3</v>
      </c>
      <c r="AK150" s="239">
        <v>26</v>
      </c>
      <c r="AL150" s="239">
        <v>35</v>
      </c>
      <c r="AM150" s="239" t="s">
        <v>384</v>
      </c>
      <c r="AN150" s="239">
        <v>5</v>
      </c>
      <c r="AO150" s="239">
        <v>1</v>
      </c>
      <c r="AS150" s="239">
        <v>15</v>
      </c>
      <c r="AT150" s="239">
        <v>9</v>
      </c>
      <c r="AU150" s="239">
        <v>60</v>
      </c>
      <c r="AV150" s="239">
        <v>11</v>
      </c>
      <c r="AW150" s="239">
        <v>21</v>
      </c>
      <c r="AX150" s="239">
        <v>2</v>
      </c>
      <c r="AY150" s="239">
        <v>2</v>
      </c>
      <c r="AZ150" s="239">
        <v>3</v>
      </c>
      <c r="BA150" s="239">
        <v>21</v>
      </c>
      <c r="BB150" s="239">
        <v>36</v>
      </c>
      <c r="BC150" s="239" t="s">
        <v>384</v>
      </c>
      <c r="BD150" s="239">
        <v>5</v>
      </c>
      <c r="BE150" s="239">
        <v>4</v>
      </c>
      <c r="BI150" s="239">
        <v>15</v>
      </c>
      <c r="BJ150" s="239">
        <v>9</v>
      </c>
      <c r="BK150" s="239">
        <v>60</v>
      </c>
      <c r="BL150" s="239">
        <v>11</v>
      </c>
      <c r="BM150" s="239">
        <v>21</v>
      </c>
      <c r="CT150" s="239">
        <v>464363.73719414102</v>
      </c>
      <c r="CU150" s="239">
        <v>4967564.9055964798</v>
      </c>
      <c r="CV150" s="239">
        <v>44.860608480000003</v>
      </c>
      <c r="CW150" s="239">
        <v>-93.451056719999997</v>
      </c>
      <c r="CX150" s="239" t="s">
        <v>379</v>
      </c>
      <c r="CY150" s="239" t="s">
        <v>4940</v>
      </c>
    </row>
    <row r="151" spans="1:103" x14ac:dyDescent="0.25">
      <c r="A151" s="239">
        <v>687440</v>
      </c>
      <c r="B151" s="239">
        <v>2</v>
      </c>
      <c r="C151" s="239">
        <v>212</v>
      </c>
      <c r="D151" s="239">
        <v>157.60300000000001</v>
      </c>
      <c r="E151" s="239">
        <v>27</v>
      </c>
      <c r="F151" s="239" t="s">
        <v>2515</v>
      </c>
      <c r="H151" s="239" t="s">
        <v>374</v>
      </c>
      <c r="I151" s="239">
        <v>25</v>
      </c>
      <c r="K151" s="239">
        <v>19502144</v>
      </c>
      <c r="M151" s="239">
        <v>2</v>
      </c>
      <c r="N151" s="239">
        <v>7</v>
      </c>
      <c r="O151" s="239">
        <v>2019</v>
      </c>
      <c r="P151" s="239" t="s">
        <v>416</v>
      </c>
      <c r="Q151" s="239">
        <v>22</v>
      </c>
      <c r="R151" s="239" t="s">
        <v>376</v>
      </c>
      <c r="S151" s="239">
        <v>5</v>
      </c>
      <c r="T151" s="239">
        <v>0</v>
      </c>
      <c r="U151" s="239">
        <v>2</v>
      </c>
      <c r="V151" s="239">
        <v>13</v>
      </c>
      <c r="W151" s="239">
        <v>10</v>
      </c>
      <c r="X151" s="239">
        <v>2</v>
      </c>
      <c r="Y151" s="239">
        <v>4</v>
      </c>
      <c r="Z151" s="239">
        <v>2</v>
      </c>
      <c r="AB151" s="239">
        <v>5</v>
      </c>
      <c r="AC151" s="239">
        <v>98</v>
      </c>
      <c r="AD151" s="239" t="s">
        <v>377</v>
      </c>
      <c r="AF151" s="239" t="s">
        <v>470</v>
      </c>
      <c r="AG151" s="239">
        <v>7</v>
      </c>
      <c r="AH151" s="239">
        <v>2</v>
      </c>
      <c r="AI151" s="239">
        <v>4</v>
      </c>
      <c r="AJ151" s="239">
        <v>4</v>
      </c>
      <c r="AK151" s="239">
        <v>21</v>
      </c>
      <c r="AL151" s="239">
        <v>24</v>
      </c>
      <c r="AM151" s="239" t="s">
        <v>374</v>
      </c>
      <c r="AN151" s="239">
        <v>5</v>
      </c>
      <c r="AO151" s="239">
        <v>71</v>
      </c>
      <c r="AS151" s="239">
        <v>15</v>
      </c>
      <c r="AT151" s="239">
        <v>98</v>
      </c>
      <c r="AU151" s="239">
        <v>60</v>
      </c>
      <c r="AV151" s="239">
        <v>11</v>
      </c>
      <c r="AW151" s="239">
        <v>21</v>
      </c>
      <c r="AX151" s="239">
        <v>2</v>
      </c>
      <c r="AY151" s="239">
        <v>4</v>
      </c>
      <c r="AZ151" s="239">
        <v>4</v>
      </c>
      <c r="BA151" s="239">
        <v>21</v>
      </c>
      <c r="BB151" s="239">
        <v>46</v>
      </c>
      <c r="BC151" s="239" t="s">
        <v>384</v>
      </c>
      <c r="BD151" s="239">
        <v>5</v>
      </c>
      <c r="BE151" s="239">
        <v>1</v>
      </c>
      <c r="BI151" s="239">
        <v>15</v>
      </c>
      <c r="BJ151" s="239">
        <v>98</v>
      </c>
      <c r="BK151" s="239">
        <v>60</v>
      </c>
      <c r="BL151" s="239">
        <v>11</v>
      </c>
      <c r="BM151" s="239">
        <v>21</v>
      </c>
      <c r="CT151" s="239">
        <v>464382.787232242</v>
      </c>
      <c r="CU151" s="239">
        <v>4967600.8890017802</v>
      </c>
      <c r="CV151" s="239">
        <v>44.860933350000003</v>
      </c>
      <c r="CW151" s="239">
        <v>-93.450818130000002</v>
      </c>
      <c r="CX151" s="239" t="s">
        <v>379</v>
      </c>
      <c r="CY151" s="239" t="s">
        <v>4941</v>
      </c>
    </row>
    <row r="152" spans="1:103" x14ac:dyDescent="0.25">
      <c r="A152" s="239">
        <v>515069</v>
      </c>
      <c r="B152" s="239">
        <v>2</v>
      </c>
      <c r="C152" s="239">
        <v>212</v>
      </c>
      <c r="D152" s="239">
        <v>157.61600000000001</v>
      </c>
      <c r="E152" s="239">
        <v>27</v>
      </c>
      <c r="F152" s="239" t="s">
        <v>2515</v>
      </c>
      <c r="H152" s="239" t="s">
        <v>374</v>
      </c>
      <c r="I152" s="239">
        <v>25</v>
      </c>
      <c r="K152" s="239">
        <v>17512486</v>
      </c>
      <c r="M152" s="239">
        <v>11</v>
      </c>
      <c r="N152" s="239">
        <v>7</v>
      </c>
      <c r="O152" s="239">
        <v>2017</v>
      </c>
      <c r="P152" s="239" t="s">
        <v>391</v>
      </c>
      <c r="Q152" s="239">
        <v>6</v>
      </c>
      <c r="R152" s="239" t="s">
        <v>393</v>
      </c>
      <c r="S152" s="239">
        <v>5</v>
      </c>
      <c r="T152" s="239">
        <v>0</v>
      </c>
      <c r="U152" s="239">
        <v>2</v>
      </c>
      <c r="V152" s="239">
        <v>12</v>
      </c>
      <c r="W152" s="239">
        <v>10</v>
      </c>
      <c r="X152" s="239">
        <v>2</v>
      </c>
      <c r="Y152" s="239">
        <v>1</v>
      </c>
      <c r="Z152" s="239">
        <v>1</v>
      </c>
      <c r="AB152" s="239">
        <v>1</v>
      </c>
      <c r="AC152" s="239">
        <v>98</v>
      </c>
      <c r="AD152" s="239" t="s">
        <v>377</v>
      </c>
      <c r="AF152" s="239" t="s">
        <v>470</v>
      </c>
      <c r="AG152" s="239">
        <v>7</v>
      </c>
      <c r="AH152" s="239">
        <v>2</v>
      </c>
      <c r="AI152" s="239">
        <v>4</v>
      </c>
      <c r="AJ152" s="239">
        <v>3</v>
      </c>
      <c r="AK152" s="239">
        <v>34</v>
      </c>
      <c r="AL152" s="239">
        <v>46</v>
      </c>
      <c r="AM152" s="239" t="s">
        <v>384</v>
      </c>
      <c r="AN152" s="239">
        <v>5</v>
      </c>
      <c r="AO152" s="239">
        <v>1</v>
      </c>
      <c r="AS152" s="239">
        <v>15</v>
      </c>
      <c r="AT152" s="239">
        <v>9</v>
      </c>
      <c r="AU152" s="239">
        <v>60</v>
      </c>
      <c r="AV152" s="239">
        <v>11</v>
      </c>
      <c r="AW152" s="239">
        <v>21</v>
      </c>
      <c r="AX152" s="239">
        <v>2</v>
      </c>
      <c r="AY152" s="239">
        <v>2</v>
      </c>
      <c r="AZ152" s="239">
        <v>3</v>
      </c>
      <c r="BA152" s="239">
        <v>21</v>
      </c>
      <c r="BB152" s="239">
        <v>22</v>
      </c>
      <c r="BC152" s="239" t="s">
        <v>374</v>
      </c>
      <c r="BD152" s="239">
        <v>5</v>
      </c>
      <c r="BE152" s="239">
        <v>74</v>
      </c>
      <c r="BI152" s="239">
        <v>15</v>
      </c>
      <c r="BJ152" s="239">
        <v>9</v>
      </c>
      <c r="BK152" s="239">
        <v>60</v>
      </c>
      <c r="BL152" s="239">
        <v>11</v>
      </c>
      <c r="BM152" s="239">
        <v>21</v>
      </c>
      <c r="CT152" s="239">
        <v>464367.970535942</v>
      </c>
      <c r="CU152" s="239">
        <v>4967611.4723562803</v>
      </c>
      <c r="CV152" s="239">
        <v>44.861027880000002</v>
      </c>
      <c r="CW152" s="239">
        <v>-93.451006410000005</v>
      </c>
      <c r="CX152" s="239" t="s">
        <v>379</v>
      </c>
      <c r="CY152" s="239" t="s">
        <v>4942</v>
      </c>
    </row>
    <row r="153" spans="1:103" x14ac:dyDescent="0.25">
      <c r="A153" s="239">
        <v>754770</v>
      </c>
      <c r="B153" s="239">
        <v>2</v>
      </c>
      <c r="C153" s="239">
        <v>212</v>
      </c>
      <c r="D153" s="239">
        <v>157.61600000000001</v>
      </c>
      <c r="E153" s="239">
        <v>27</v>
      </c>
      <c r="F153" s="239" t="s">
        <v>2515</v>
      </c>
      <c r="H153" s="239" t="s">
        <v>374</v>
      </c>
      <c r="I153" s="239">
        <v>25</v>
      </c>
      <c r="K153" s="239">
        <v>19512074</v>
      </c>
      <c r="M153" s="239">
        <v>10</v>
      </c>
      <c r="N153" s="239">
        <v>5</v>
      </c>
      <c r="O153" s="239">
        <v>2019</v>
      </c>
      <c r="P153" s="239" t="s">
        <v>386</v>
      </c>
      <c r="Q153" s="239">
        <v>13</v>
      </c>
      <c r="R153" s="239" t="s">
        <v>393</v>
      </c>
      <c r="S153" s="239">
        <v>5</v>
      </c>
      <c r="T153" s="239">
        <v>0</v>
      </c>
      <c r="U153" s="239">
        <v>2</v>
      </c>
      <c r="V153" s="239">
        <v>12</v>
      </c>
      <c r="W153" s="239">
        <v>10</v>
      </c>
      <c r="X153" s="239">
        <v>2</v>
      </c>
      <c r="Y153" s="239">
        <v>1</v>
      </c>
      <c r="Z153" s="239">
        <v>1</v>
      </c>
      <c r="AB153" s="239">
        <v>1</v>
      </c>
      <c r="AC153" s="239">
        <v>98</v>
      </c>
      <c r="AD153" s="239" t="s">
        <v>377</v>
      </c>
      <c r="AF153" s="239" t="s">
        <v>470</v>
      </c>
      <c r="AG153" s="239">
        <v>7</v>
      </c>
      <c r="AH153" s="239">
        <v>2</v>
      </c>
      <c r="AI153" s="239">
        <v>4</v>
      </c>
      <c r="AJ153" s="239">
        <v>3</v>
      </c>
      <c r="AK153" s="239">
        <v>26</v>
      </c>
      <c r="AL153" s="239">
        <v>45</v>
      </c>
      <c r="AM153" s="239" t="s">
        <v>374</v>
      </c>
      <c r="AN153" s="239">
        <v>5</v>
      </c>
      <c r="AO153" s="239">
        <v>1</v>
      </c>
      <c r="AS153" s="239">
        <v>15</v>
      </c>
      <c r="AT153" s="239">
        <v>9</v>
      </c>
      <c r="AU153" s="239">
        <v>60</v>
      </c>
      <c r="AV153" s="239">
        <v>11</v>
      </c>
      <c r="AW153" s="239">
        <v>21</v>
      </c>
      <c r="AX153" s="239">
        <v>2</v>
      </c>
      <c r="AY153" s="239">
        <v>4</v>
      </c>
      <c r="AZ153" s="239">
        <v>3</v>
      </c>
      <c r="BA153" s="239">
        <v>26</v>
      </c>
      <c r="BB153" s="239">
        <v>18</v>
      </c>
      <c r="BC153" s="239" t="s">
        <v>374</v>
      </c>
      <c r="BD153" s="239">
        <v>5</v>
      </c>
      <c r="BE153" s="239">
        <v>90</v>
      </c>
      <c r="BI153" s="239">
        <v>15</v>
      </c>
      <c r="BJ153" s="239">
        <v>9</v>
      </c>
      <c r="BK153" s="239">
        <v>60</v>
      </c>
      <c r="BL153" s="239">
        <v>11</v>
      </c>
      <c r="BM153" s="239">
        <v>21</v>
      </c>
      <c r="CT153" s="239">
        <v>464401.83727034199</v>
      </c>
      <c r="CU153" s="239">
        <v>4967581.83896368</v>
      </c>
      <c r="CV153" s="239">
        <v>44.860762809999997</v>
      </c>
      <c r="CW153" s="239">
        <v>-93.45057568</v>
      </c>
      <c r="CX153" s="239" t="s">
        <v>379</v>
      </c>
      <c r="CY153" s="239" t="s">
        <v>4943</v>
      </c>
    </row>
    <row r="154" spans="1:103" x14ac:dyDescent="0.25">
      <c r="A154" s="239">
        <v>10941979</v>
      </c>
      <c r="B154" s="239">
        <v>2</v>
      </c>
      <c r="C154" s="239">
        <v>212</v>
      </c>
      <c r="D154" s="239">
        <v>157.619</v>
      </c>
      <c r="E154" s="239">
        <v>27</v>
      </c>
      <c r="F154" s="239" t="s">
        <v>2515</v>
      </c>
      <c r="H154" s="239" t="s">
        <v>374</v>
      </c>
      <c r="I154" s="239">
        <v>25</v>
      </c>
      <c r="K154" s="239">
        <v>14501095</v>
      </c>
      <c r="L154" s="239">
        <v>140230412</v>
      </c>
      <c r="M154" s="239">
        <v>1</v>
      </c>
      <c r="N154" s="239">
        <v>23</v>
      </c>
      <c r="O154" s="239">
        <v>2014</v>
      </c>
      <c r="P154" s="239" t="s">
        <v>416</v>
      </c>
      <c r="Q154" s="239">
        <v>6</v>
      </c>
      <c r="R154" s="239" t="s">
        <v>393</v>
      </c>
      <c r="S154" s="239">
        <v>3</v>
      </c>
      <c r="T154" s="239">
        <v>0</v>
      </c>
      <c r="U154" s="239">
        <v>2</v>
      </c>
      <c r="V154" s="239">
        <v>1</v>
      </c>
      <c r="W154" s="239">
        <v>10</v>
      </c>
      <c r="X154" s="239">
        <v>2</v>
      </c>
      <c r="Y154" s="239">
        <v>4</v>
      </c>
      <c r="Z154" s="239">
        <v>1</v>
      </c>
      <c r="AB154" s="239">
        <v>1</v>
      </c>
      <c r="AC154" s="239">
        <v>98</v>
      </c>
      <c r="AD154" s="239" t="s">
        <v>404</v>
      </c>
      <c r="AE154" s="239" t="s">
        <v>4944</v>
      </c>
      <c r="AF154" s="239" t="s">
        <v>378</v>
      </c>
      <c r="AG154" s="239">
        <v>7</v>
      </c>
      <c r="AH154" s="239">
        <v>2</v>
      </c>
      <c r="AI154" s="239">
        <v>1</v>
      </c>
      <c r="AJ154" s="239">
        <v>3</v>
      </c>
      <c r="AK154" s="239">
        <v>26</v>
      </c>
      <c r="AL154" s="239">
        <v>36</v>
      </c>
      <c r="AM154" s="239" t="s">
        <v>374</v>
      </c>
      <c r="AN154" s="239">
        <v>5</v>
      </c>
      <c r="AO154" s="239">
        <v>1</v>
      </c>
      <c r="AS154" s="239">
        <v>3</v>
      </c>
      <c r="AT154" s="239">
        <v>98</v>
      </c>
      <c r="AU154" s="239">
        <v>60</v>
      </c>
      <c r="AV154" s="239">
        <v>11</v>
      </c>
      <c r="AW154" s="239">
        <v>21</v>
      </c>
      <c r="AX154" s="239">
        <v>2</v>
      </c>
      <c r="AY154" s="239">
        <v>3</v>
      </c>
      <c r="AZ154" s="239">
        <v>3</v>
      </c>
      <c r="BA154" s="239">
        <v>21</v>
      </c>
      <c r="BB154" s="239">
        <v>21</v>
      </c>
      <c r="BC154" s="239" t="s">
        <v>374</v>
      </c>
      <c r="BD154" s="239">
        <v>5</v>
      </c>
      <c r="BE154" s="239">
        <v>5</v>
      </c>
      <c r="BI154" s="239">
        <v>3</v>
      </c>
      <c r="BJ154" s="239">
        <v>98</v>
      </c>
      <c r="BK154" s="239">
        <v>60</v>
      </c>
      <c r="BL154" s="239">
        <v>11</v>
      </c>
      <c r="BM154" s="239">
        <v>21</v>
      </c>
      <c r="CT154" s="239">
        <v>464396</v>
      </c>
      <c r="CU154" s="239">
        <v>4967569</v>
      </c>
      <c r="CV154" s="239">
        <v>44.8606427</v>
      </c>
      <c r="CW154" s="239">
        <v>-93.4506528</v>
      </c>
      <c r="CX154" s="239" t="s">
        <v>379</v>
      </c>
      <c r="CY154" s="239" t="s">
        <v>4945</v>
      </c>
    </row>
    <row r="155" spans="1:103" x14ac:dyDescent="0.25">
      <c r="A155" s="239">
        <v>10858457</v>
      </c>
      <c r="B155" s="239">
        <v>2</v>
      </c>
      <c r="C155" s="239">
        <v>212</v>
      </c>
      <c r="D155" s="239">
        <v>157.62299999999999</v>
      </c>
      <c r="E155" s="239">
        <v>27</v>
      </c>
      <c r="F155" s="239" t="s">
        <v>2515</v>
      </c>
      <c r="H155" s="239" t="s">
        <v>374</v>
      </c>
      <c r="I155" s="239">
        <v>25</v>
      </c>
      <c r="K155" s="239">
        <v>13004271</v>
      </c>
      <c r="L155" s="239">
        <v>130270190</v>
      </c>
      <c r="M155" s="239">
        <v>1</v>
      </c>
      <c r="N155" s="239">
        <v>27</v>
      </c>
      <c r="O155" s="239">
        <v>2013</v>
      </c>
      <c r="P155" s="239" t="s">
        <v>389</v>
      </c>
      <c r="Q155" s="239">
        <v>14</v>
      </c>
      <c r="R155" s="239" t="s">
        <v>376</v>
      </c>
      <c r="S155" s="239">
        <v>5</v>
      </c>
      <c r="T155" s="239">
        <v>0</v>
      </c>
      <c r="U155" s="239">
        <v>2</v>
      </c>
      <c r="V155" s="239">
        <v>7</v>
      </c>
      <c r="W155" s="239">
        <v>70</v>
      </c>
      <c r="X155" s="239">
        <v>2</v>
      </c>
      <c r="Y155" s="239">
        <v>1</v>
      </c>
      <c r="Z155" s="239">
        <v>4</v>
      </c>
      <c r="AA155" s="239">
        <v>5</v>
      </c>
      <c r="AB155" s="239">
        <v>3</v>
      </c>
      <c r="AC155" s="239">
        <v>98</v>
      </c>
      <c r="AD155" s="239" t="s">
        <v>426</v>
      </c>
      <c r="AE155" s="239" t="s">
        <v>4946</v>
      </c>
      <c r="AF155" s="239" t="s">
        <v>378</v>
      </c>
      <c r="AG155" s="239">
        <v>90</v>
      </c>
      <c r="AH155" s="239">
        <v>2</v>
      </c>
      <c r="AI155" s="239">
        <v>4</v>
      </c>
      <c r="AJ155" s="239">
        <v>4</v>
      </c>
      <c r="AK155" s="239">
        <v>21</v>
      </c>
      <c r="AL155" s="239">
        <v>18</v>
      </c>
      <c r="AM155" s="239" t="s">
        <v>384</v>
      </c>
      <c r="AN155" s="239">
        <v>5</v>
      </c>
      <c r="AS155" s="239">
        <v>1</v>
      </c>
      <c r="AT155" s="239">
        <v>98</v>
      </c>
      <c r="AU155" s="239">
        <v>60</v>
      </c>
      <c r="AV155" s="239">
        <v>11</v>
      </c>
      <c r="AW155" s="239">
        <v>21</v>
      </c>
      <c r="AX155" s="239">
        <v>2</v>
      </c>
      <c r="AY155" s="239">
        <v>4</v>
      </c>
      <c r="AZ155" s="239">
        <v>4</v>
      </c>
      <c r="BA155" s="239">
        <v>21</v>
      </c>
      <c r="BB155" s="239">
        <v>45</v>
      </c>
      <c r="BC155" s="239" t="s">
        <v>384</v>
      </c>
      <c r="BD155" s="239">
        <v>5</v>
      </c>
      <c r="BI155" s="239">
        <v>1</v>
      </c>
      <c r="BJ155" s="239">
        <v>98</v>
      </c>
      <c r="BK155" s="239">
        <v>60</v>
      </c>
      <c r="BL155" s="239">
        <v>11</v>
      </c>
      <c r="BM155" s="239">
        <v>21</v>
      </c>
      <c r="CT155" s="239">
        <v>464402</v>
      </c>
      <c r="CU155" s="239">
        <v>4967568</v>
      </c>
      <c r="CV155" s="239">
        <v>44.860639900000002</v>
      </c>
      <c r="CW155" s="239">
        <v>-93.450576799999993</v>
      </c>
      <c r="CX155" s="239" t="s">
        <v>379</v>
      </c>
      <c r="CY155" s="239" t="s">
        <v>4947</v>
      </c>
    </row>
    <row r="156" spans="1:103" x14ac:dyDescent="0.25">
      <c r="A156" s="239">
        <v>754551</v>
      </c>
      <c r="B156" s="239">
        <v>2</v>
      </c>
      <c r="C156" s="239">
        <v>212</v>
      </c>
      <c r="D156" s="239">
        <v>157.62799999999999</v>
      </c>
      <c r="E156" s="239">
        <v>27</v>
      </c>
      <c r="F156" s="239" t="s">
        <v>2515</v>
      </c>
      <c r="H156" s="239" t="s">
        <v>374</v>
      </c>
      <c r="I156" s="239">
        <v>25</v>
      </c>
      <c r="K156" s="239">
        <v>19512187</v>
      </c>
      <c r="M156" s="239">
        <v>10</v>
      </c>
      <c r="N156" s="239">
        <v>8</v>
      </c>
      <c r="O156" s="239">
        <v>2019</v>
      </c>
      <c r="P156" s="239" t="s">
        <v>391</v>
      </c>
      <c r="Q156" s="239">
        <v>9</v>
      </c>
      <c r="R156" s="239" t="s">
        <v>393</v>
      </c>
      <c r="S156" s="239">
        <v>5</v>
      </c>
      <c r="T156" s="239">
        <v>0</v>
      </c>
      <c r="U156" s="239">
        <v>2</v>
      </c>
      <c r="V156" s="239">
        <v>12</v>
      </c>
      <c r="W156" s="239">
        <v>10</v>
      </c>
      <c r="X156" s="239">
        <v>2</v>
      </c>
      <c r="Y156" s="239">
        <v>1</v>
      </c>
      <c r="Z156" s="239">
        <v>1</v>
      </c>
      <c r="AB156" s="239">
        <v>1</v>
      </c>
      <c r="AC156" s="239">
        <v>98</v>
      </c>
      <c r="AD156" s="239" t="s">
        <v>4948</v>
      </c>
      <c r="AF156" s="239" t="s">
        <v>378</v>
      </c>
      <c r="AG156" s="239">
        <v>7</v>
      </c>
      <c r="AH156" s="239">
        <v>2</v>
      </c>
      <c r="AI156" s="239">
        <v>2</v>
      </c>
      <c r="AJ156" s="239">
        <v>3</v>
      </c>
      <c r="AK156" s="239">
        <v>21</v>
      </c>
      <c r="AL156" s="239">
        <v>41</v>
      </c>
      <c r="AM156" s="239" t="s">
        <v>374</v>
      </c>
      <c r="AN156" s="239">
        <v>5</v>
      </c>
      <c r="AO156" s="239">
        <v>1</v>
      </c>
      <c r="AS156" s="239">
        <v>15</v>
      </c>
      <c r="AT156" s="239">
        <v>9</v>
      </c>
      <c r="AU156" s="239">
        <v>60</v>
      </c>
      <c r="AV156" s="239">
        <v>11</v>
      </c>
      <c r="AW156" s="239">
        <v>21</v>
      </c>
      <c r="AX156" s="239">
        <v>2</v>
      </c>
      <c r="AY156" s="239">
        <v>2</v>
      </c>
      <c r="AZ156" s="239">
        <v>3</v>
      </c>
      <c r="BA156" s="239">
        <v>28</v>
      </c>
      <c r="BB156" s="239">
        <v>31</v>
      </c>
      <c r="BC156" s="239" t="s">
        <v>374</v>
      </c>
      <c r="BD156" s="239">
        <v>5</v>
      </c>
      <c r="BE156" s="239">
        <v>10</v>
      </c>
      <c r="BI156" s="239">
        <v>15</v>
      </c>
      <c r="BJ156" s="239">
        <v>9</v>
      </c>
      <c r="BK156" s="239">
        <v>60</v>
      </c>
      <c r="BL156" s="239">
        <v>11</v>
      </c>
      <c r="BM156" s="239">
        <v>21</v>
      </c>
      <c r="CT156" s="239">
        <v>464410.30395394203</v>
      </c>
      <c r="CU156" s="239">
        <v>4967569.1389382798</v>
      </c>
      <c r="CV156" s="239">
        <v>44.860648910000002</v>
      </c>
      <c r="CW156" s="239">
        <v>-93.450467630000006</v>
      </c>
      <c r="CX156" s="239" t="s">
        <v>438</v>
      </c>
      <c r="CY156" s="239" t="s">
        <v>4949</v>
      </c>
    </row>
    <row r="157" spans="1:103" x14ac:dyDescent="0.25">
      <c r="A157" s="239">
        <v>748655</v>
      </c>
      <c r="B157" s="239">
        <v>2</v>
      </c>
      <c r="C157" s="239">
        <v>212</v>
      </c>
      <c r="D157" s="239">
        <v>157.642</v>
      </c>
      <c r="E157" s="239">
        <v>27</v>
      </c>
      <c r="F157" s="239" t="s">
        <v>2515</v>
      </c>
      <c r="H157" s="239" t="s">
        <v>374</v>
      </c>
      <c r="I157" s="239">
        <v>25</v>
      </c>
      <c r="K157" s="239">
        <v>19511366</v>
      </c>
      <c r="M157" s="239">
        <v>9</v>
      </c>
      <c r="N157" s="239">
        <v>18</v>
      </c>
      <c r="O157" s="239">
        <v>2019</v>
      </c>
      <c r="P157" s="239" t="s">
        <v>375</v>
      </c>
      <c r="Q157" s="239">
        <v>17</v>
      </c>
      <c r="R157" s="239" t="s">
        <v>376</v>
      </c>
      <c r="S157" s="239">
        <v>5</v>
      </c>
      <c r="T157" s="239">
        <v>0</v>
      </c>
      <c r="U157" s="239">
        <v>2</v>
      </c>
      <c r="V157" s="239">
        <v>5</v>
      </c>
      <c r="W157" s="239">
        <v>10</v>
      </c>
      <c r="X157" s="239">
        <v>2</v>
      </c>
      <c r="Y157" s="239">
        <v>1</v>
      </c>
      <c r="Z157" s="239">
        <v>1</v>
      </c>
      <c r="AB157" s="239">
        <v>1</v>
      </c>
      <c r="AC157" s="239">
        <v>98</v>
      </c>
      <c r="AD157" s="239" t="s">
        <v>4950</v>
      </c>
      <c r="AF157" s="239" t="s">
        <v>378</v>
      </c>
      <c r="AG157" s="239">
        <v>10</v>
      </c>
      <c r="AH157" s="239">
        <v>2</v>
      </c>
      <c r="AI157" s="239">
        <v>2</v>
      </c>
      <c r="AJ157" s="239">
        <v>4</v>
      </c>
      <c r="AK157" s="239">
        <v>21</v>
      </c>
      <c r="AL157" s="239">
        <v>39</v>
      </c>
      <c r="AM157" s="239" t="s">
        <v>374</v>
      </c>
      <c r="AN157" s="239">
        <v>5</v>
      </c>
      <c r="AO157" s="239">
        <v>1</v>
      </c>
      <c r="AS157" s="239">
        <v>15</v>
      </c>
      <c r="AT157" s="239">
        <v>9</v>
      </c>
      <c r="AU157" s="239">
        <v>60</v>
      </c>
      <c r="AV157" s="239">
        <v>11</v>
      </c>
      <c r="AW157" s="239">
        <v>21</v>
      </c>
      <c r="AX157" s="239">
        <v>2</v>
      </c>
      <c r="AY157" s="239">
        <v>4</v>
      </c>
      <c r="AZ157" s="239">
        <v>4</v>
      </c>
      <c r="BA157" s="239">
        <v>21</v>
      </c>
      <c r="BB157" s="239">
        <v>47</v>
      </c>
      <c r="BC157" s="239" t="s">
        <v>384</v>
      </c>
      <c r="BD157" s="239">
        <v>5</v>
      </c>
      <c r="BE157" s="239">
        <v>7</v>
      </c>
      <c r="BI157" s="239">
        <v>15</v>
      </c>
      <c r="BJ157" s="239">
        <v>9</v>
      </c>
      <c r="BK157" s="239">
        <v>60</v>
      </c>
      <c r="BL157" s="239">
        <v>11</v>
      </c>
      <c r="BM157" s="239">
        <v>21</v>
      </c>
      <c r="CT157" s="239">
        <v>464431.47066294198</v>
      </c>
      <c r="CU157" s="239">
        <v>4967564.9055964798</v>
      </c>
      <c r="CV157" s="239">
        <v>44.860611859999999</v>
      </c>
      <c r="CW157" s="239">
        <v>-93.450199429999998</v>
      </c>
      <c r="CX157" s="239" t="s">
        <v>379</v>
      </c>
      <c r="CY157" s="239" t="s">
        <v>4951</v>
      </c>
    </row>
    <row r="158" spans="1:103" x14ac:dyDescent="0.25">
      <c r="A158" s="239">
        <v>10745563</v>
      </c>
      <c r="B158" s="239">
        <v>2</v>
      </c>
      <c r="C158" s="239">
        <v>212</v>
      </c>
      <c r="D158" s="239">
        <v>157.64699999999999</v>
      </c>
      <c r="E158" s="239">
        <v>27</v>
      </c>
      <c r="F158" s="239" t="s">
        <v>2515</v>
      </c>
      <c r="H158" s="239" t="s">
        <v>374</v>
      </c>
      <c r="I158" s="239">
        <v>25</v>
      </c>
      <c r="K158" s="239">
        <v>11509291</v>
      </c>
      <c r="L158" s="239">
        <v>112680032</v>
      </c>
      <c r="M158" s="239">
        <v>9</v>
      </c>
      <c r="N158" s="239">
        <v>20</v>
      </c>
      <c r="O158" s="239">
        <v>2011</v>
      </c>
      <c r="P158" s="239" t="s">
        <v>391</v>
      </c>
      <c r="Q158" s="239">
        <v>13</v>
      </c>
      <c r="R158" s="239" t="s">
        <v>376</v>
      </c>
      <c r="S158" s="239">
        <v>5</v>
      </c>
      <c r="T158" s="239">
        <v>0</v>
      </c>
      <c r="U158" s="239">
        <v>1</v>
      </c>
      <c r="V158" s="239">
        <v>5</v>
      </c>
      <c r="W158" s="239">
        <v>53</v>
      </c>
      <c r="X158" s="239">
        <v>2</v>
      </c>
      <c r="Y158" s="239">
        <v>1</v>
      </c>
      <c r="Z158" s="239">
        <v>2</v>
      </c>
      <c r="AB158" s="239">
        <v>1</v>
      </c>
      <c r="AC158" s="239">
        <v>98</v>
      </c>
      <c r="AD158" s="239" t="s">
        <v>404</v>
      </c>
      <c r="AE158" s="239" t="s">
        <v>4931</v>
      </c>
      <c r="AF158" s="239" t="s">
        <v>378</v>
      </c>
      <c r="AG158" s="239">
        <v>3</v>
      </c>
      <c r="AH158" s="239">
        <v>2</v>
      </c>
      <c r="AI158" s="239">
        <v>2</v>
      </c>
      <c r="AJ158" s="239">
        <v>4</v>
      </c>
      <c r="AK158" s="239">
        <v>21</v>
      </c>
      <c r="AL158" s="239">
        <v>28</v>
      </c>
      <c r="AM158" s="239" t="s">
        <v>374</v>
      </c>
      <c r="AN158" s="239">
        <v>5</v>
      </c>
      <c r="AO158" s="239">
        <v>3</v>
      </c>
      <c r="AS158" s="239">
        <v>2</v>
      </c>
      <c r="AT158" s="239">
        <v>98</v>
      </c>
      <c r="AU158" s="239">
        <v>55</v>
      </c>
      <c r="AV158" s="239">
        <v>10</v>
      </c>
      <c r="AW158" s="239">
        <v>25</v>
      </c>
      <c r="CT158" s="239">
        <v>464441</v>
      </c>
      <c r="CU158" s="239">
        <v>4967566</v>
      </c>
      <c r="CV158" s="239">
        <v>44.860622200000002</v>
      </c>
      <c r="CW158" s="239">
        <v>-93.450084000000004</v>
      </c>
      <c r="CX158" s="239" t="s">
        <v>379</v>
      </c>
      <c r="CY158" s="239" t="s">
        <v>4952</v>
      </c>
    </row>
    <row r="159" spans="1:103" x14ac:dyDescent="0.25">
      <c r="A159" s="239">
        <v>10999821</v>
      </c>
      <c r="B159" s="239">
        <v>2</v>
      </c>
      <c r="C159" s="239">
        <v>212</v>
      </c>
      <c r="D159" s="239">
        <v>157.67099999999999</v>
      </c>
      <c r="E159" s="239">
        <v>27</v>
      </c>
      <c r="F159" s="239" t="s">
        <v>2515</v>
      </c>
      <c r="H159" s="239" t="s">
        <v>374</v>
      </c>
      <c r="I159" s="239">
        <v>25</v>
      </c>
      <c r="K159" s="239">
        <v>14513399</v>
      </c>
      <c r="L159" s="239">
        <v>143470162</v>
      </c>
      <c r="M159" s="239">
        <v>12</v>
      </c>
      <c r="N159" s="239">
        <v>13</v>
      </c>
      <c r="O159" s="239">
        <v>2014</v>
      </c>
      <c r="P159" s="239" t="s">
        <v>386</v>
      </c>
      <c r="Q159" s="239">
        <v>13</v>
      </c>
      <c r="R159" s="239" t="s">
        <v>393</v>
      </c>
      <c r="S159" s="239">
        <v>4</v>
      </c>
      <c r="T159" s="239">
        <v>0</v>
      </c>
      <c r="U159" s="239">
        <v>4</v>
      </c>
      <c r="V159" s="239">
        <v>1</v>
      </c>
      <c r="W159" s="239">
        <v>10</v>
      </c>
      <c r="X159" s="239">
        <v>2</v>
      </c>
      <c r="Y159" s="239">
        <v>1</v>
      </c>
      <c r="Z159" s="239">
        <v>2</v>
      </c>
      <c r="AB159" s="239">
        <v>2</v>
      </c>
      <c r="AC159" s="239">
        <v>98</v>
      </c>
      <c r="AD159" s="239" t="s">
        <v>404</v>
      </c>
      <c r="AE159" s="239" t="s">
        <v>4832</v>
      </c>
      <c r="AF159" s="239" t="s">
        <v>378</v>
      </c>
      <c r="AG159" s="239">
        <v>7</v>
      </c>
      <c r="AH159" s="239">
        <v>2</v>
      </c>
      <c r="AI159" s="239">
        <v>4</v>
      </c>
      <c r="AJ159" s="239">
        <v>3</v>
      </c>
      <c r="AK159" s="239">
        <v>21</v>
      </c>
      <c r="AL159" s="239">
        <v>18</v>
      </c>
      <c r="AM159" s="239" t="s">
        <v>384</v>
      </c>
      <c r="AN159" s="239">
        <v>5</v>
      </c>
      <c r="AO159" s="239">
        <v>5</v>
      </c>
      <c r="AS159" s="239">
        <v>1</v>
      </c>
      <c r="AT159" s="239">
        <v>98</v>
      </c>
      <c r="AU159" s="239">
        <v>60</v>
      </c>
      <c r="AV159" s="239">
        <v>11</v>
      </c>
      <c r="AW159" s="239">
        <v>21</v>
      </c>
      <c r="AX159" s="239">
        <v>2</v>
      </c>
      <c r="AY159" s="239">
        <v>2</v>
      </c>
      <c r="AZ159" s="239">
        <v>3</v>
      </c>
      <c r="BA159" s="239">
        <v>21</v>
      </c>
      <c r="BB159" s="239">
        <v>75</v>
      </c>
      <c r="BC159" s="239" t="s">
        <v>374</v>
      </c>
      <c r="BD159" s="239">
        <v>5</v>
      </c>
      <c r="BE159" s="239">
        <v>5</v>
      </c>
      <c r="BI159" s="239">
        <v>1</v>
      </c>
      <c r="BJ159" s="239">
        <v>98</v>
      </c>
      <c r="BK159" s="239">
        <v>60</v>
      </c>
      <c r="BL159" s="239">
        <v>11</v>
      </c>
      <c r="BM159" s="239">
        <v>21</v>
      </c>
      <c r="BN159" s="239">
        <v>2</v>
      </c>
      <c r="BO159" s="239">
        <v>2</v>
      </c>
      <c r="BP159" s="239">
        <v>3</v>
      </c>
      <c r="BQ159" s="239">
        <v>21</v>
      </c>
      <c r="BR159" s="239">
        <v>66</v>
      </c>
      <c r="BS159" s="239" t="s">
        <v>374</v>
      </c>
      <c r="BT159" s="239">
        <v>5</v>
      </c>
      <c r="BU159" s="239">
        <v>1</v>
      </c>
      <c r="BY159" s="239">
        <v>1</v>
      </c>
      <c r="BZ159" s="239">
        <v>98</v>
      </c>
      <c r="CA159" s="239">
        <v>60</v>
      </c>
      <c r="CB159" s="239">
        <v>11</v>
      </c>
      <c r="CC159" s="239">
        <v>21</v>
      </c>
      <c r="CD159" s="239">
        <v>2</v>
      </c>
      <c r="CE159" s="239">
        <v>2</v>
      </c>
      <c r="CF159" s="239">
        <v>3</v>
      </c>
      <c r="CG159" s="239">
        <v>21</v>
      </c>
      <c r="CH159" s="239">
        <v>24</v>
      </c>
      <c r="CI159" s="239" t="s">
        <v>374</v>
      </c>
      <c r="CJ159" s="239">
        <v>5</v>
      </c>
      <c r="CK159" s="239">
        <v>1</v>
      </c>
      <c r="CO159" s="239">
        <v>1</v>
      </c>
      <c r="CP159" s="239">
        <v>98</v>
      </c>
      <c r="CQ159" s="239">
        <v>60</v>
      </c>
      <c r="CR159" s="239">
        <v>11</v>
      </c>
      <c r="CS159" s="239">
        <v>21</v>
      </c>
      <c r="CT159" s="239">
        <v>464479</v>
      </c>
      <c r="CU159" s="239">
        <v>4967569</v>
      </c>
      <c r="CV159" s="239">
        <v>44.860648400000002</v>
      </c>
      <c r="CW159" s="239">
        <v>-93.449594099999999</v>
      </c>
      <c r="CX159" s="239" t="s">
        <v>379</v>
      </c>
      <c r="CY159" s="239" t="s">
        <v>4953</v>
      </c>
    </row>
    <row r="160" spans="1:103" x14ac:dyDescent="0.25">
      <c r="A160" s="239">
        <v>10989739</v>
      </c>
      <c r="B160" s="239">
        <v>2</v>
      </c>
      <c r="C160" s="239">
        <v>212</v>
      </c>
      <c r="D160" s="239">
        <v>157.708</v>
      </c>
      <c r="E160" s="239">
        <v>27</v>
      </c>
      <c r="F160" s="239" t="s">
        <v>2515</v>
      </c>
      <c r="H160" s="239" t="s">
        <v>374</v>
      </c>
      <c r="I160" s="239">
        <v>25</v>
      </c>
      <c r="K160" s="239">
        <v>201400041669</v>
      </c>
      <c r="L160" s="239">
        <v>143030041</v>
      </c>
      <c r="M160" s="239">
        <v>10</v>
      </c>
      <c r="N160" s="239">
        <v>21</v>
      </c>
      <c r="O160" s="239">
        <v>2014</v>
      </c>
      <c r="P160" s="239" t="s">
        <v>391</v>
      </c>
      <c r="Q160" s="239">
        <v>17</v>
      </c>
      <c r="S160" s="239">
        <v>5</v>
      </c>
      <c r="T160" s="239">
        <v>0</v>
      </c>
      <c r="U160" s="239">
        <v>2</v>
      </c>
      <c r="V160" s="239">
        <v>1</v>
      </c>
      <c r="W160" s="239">
        <v>10</v>
      </c>
      <c r="X160" s="239">
        <v>2</v>
      </c>
      <c r="Y160" s="239">
        <v>1</v>
      </c>
      <c r="Z160" s="239">
        <v>1</v>
      </c>
      <c r="AB160" s="239">
        <v>1</v>
      </c>
      <c r="AC160" s="239">
        <v>98</v>
      </c>
      <c r="AF160" s="239" t="s">
        <v>378</v>
      </c>
      <c r="AG160" s="239">
        <v>7</v>
      </c>
      <c r="AH160" s="239">
        <v>2</v>
      </c>
      <c r="AI160" s="239">
        <v>2</v>
      </c>
      <c r="AJ160" s="239">
        <v>4</v>
      </c>
      <c r="AK160" s="239">
        <v>21</v>
      </c>
      <c r="AL160" s="239">
        <v>63</v>
      </c>
      <c r="AM160" s="239" t="s">
        <v>384</v>
      </c>
      <c r="AN160" s="239">
        <v>5</v>
      </c>
      <c r="AO160" s="239">
        <v>5</v>
      </c>
      <c r="AS160" s="239">
        <v>3</v>
      </c>
      <c r="AT160" s="239">
        <v>98</v>
      </c>
      <c r="AU160" s="239">
        <v>55</v>
      </c>
      <c r="AV160" s="239">
        <v>11</v>
      </c>
      <c r="AW160" s="239">
        <v>21</v>
      </c>
      <c r="AX160" s="239">
        <v>2</v>
      </c>
      <c r="AY160" s="239">
        <v>2</v>
      </c>
      <c r="AZ160" s="239">
        <v>4</v>
      </c>
      <c r="BA160" s="239">
        <v>21</v>
      </c>
      <c r="BB160" s="239">
        <v>52</v>
      </c>
      <c r="BC160" s="239" t="s">
        <v>374</v>
      </c>
      <c r="BD160" s="239">
        <v>5</v>
      </c>
      <c r="BE160" s="239">
        <v>1</v>
      </c>
      <c r="BI160" s="239">
        <v>3</v>
      </c>
      <c r="BJ160" s="239">
        <v>98</v>
      </c>
      <c r="BK160" s="239">
        <v>55</v>
      </c>
      <c r="BL160" s="239">
        <v>11</v>
      </c>
      <c r="BM160" s="239">
        <v>21</v>
      </c>
      <c r="CT160" s="239">
        <v>464538</v>
      </c>
      <c r="CU160" s="239">
        <v>4967573</v>
      </c>
      <c r="CV160" s="239">
        <v>44.860689299999997</v>
      </c>
      <c r="CW160" s="239">
        <v>-93.448848699999999</v>
      </c>
      <c r="CX160" s="239" t="s">
        <v>379</v>
      </c>
    </row>
    <row r="161" spans="1:103" x14ac:dyDescent="0.25">
      <c r="A161" s="239">
        <v>729008</v>
      </c>
      <c r="B161" s="239">
        <v>2</v>
      </c>
      <c r="C161" s="239">
        <v>212</v>
      </c>
      <c r="D161" s="239">
        <v>157.71100000000001</v>
      </c>
      <c r="E161" s="239">
        <v>27</v>
      </c>
      <c r="F161" s="239" t="s">
        <v>2515</v>
      </c>
      <c r="H161" s="239" t="s">
        <v>374</v>
      </c>
      <c r="I161" s="239">
        <v>25</v>
      </c>
      <c r="K161" s="239">
        <v>19507587</v>
      </c>
      <c r="M161" s="239">
        <v>6</v>
      </c>
      <c r="N161" s="239">
        <v>18</v>
      </c>
      <c r="O161" s="239">
        <v>2019</v>
      </c>
      <c r="P161" s="239" t="s">
        <v>391</v>
      </c>
      <c r="Q161" s="239">
        <v>7</v>
      </c>
      <c r="R161" s="239" t="s">
        <v>393</v>
      </c>
      <c r="S161" s="239">
        <v>5</v>
      </c>
      <c r="T161" s="239">
        <v>0</v>
      </c>
      <c r="U161" s="239">
        <v>3</v>
      </c>
      <c r="V161" s="239">
        <v>12</v>
      </c>
      <c r="W161" s="239">
        <v>10</v>
      </c>
      <c r="X161" s="239">
        <v>2</v>
      </c>
      <c r="Y161" s="239">
        <v>1</v>
      </c>
      <c r="Z161" s="239">
        <v>1</v>
      </c>
      <c r="AB161" s="239">
        <v>1</v>
      </c>
      <c r="AC161" s="239">
        <v>98</v>
      </c>
      <c r="AD161" s="239" t="s">
        <v>377</v>
      </c>
      <c r="AF161" s="239" t="s">
        <v>470</v>
      </c>
      <c r="AG161" s="239">
        <v>7</v>
      </c>
      <c r="AH161" s="239">
        <v>2</v>
      </c>
      <c r="AI161" s="239">
        <v>4</v>
      </c>
      <c r="AJ161" s="239">
        <v>3</v>
      </c>
      <c r="AK161" s="239">
        <v>34</v>
      </c>
      <c r="AL161" s="239">
        <v>50</v>
      </c>
      <c r="AM161" s="239" t="s">
        <v>384</v>
      </c>
      <c r="AN161" s="239">
        <v>5</v>
      </c>
      <c r="AO161" s="239">
        <v>1</v>
      </c>
      <c r="AS161" s="239">
        <v>15</v>
      </c>
      <c r="AT161" s="239">
        <v>9</v>
      </c>
      <c r="AU161" s="239">
        <v>60</v>
      </c>
      <c r="AV161" s="239">
        <v>11</v>
      </c>
      <c r="AW161" s="239">
        <v>21</v>
      </c>
      <c r="AX161" s="239">
        <v>2</v>
      </c>
      <c r="AY161" s="239">
        <v>5</v>
      </c>
      <c r="AZ161" s="239">
        <v>3</v>
      </c>
      <c r="BA161" s="239">
        <v>34</v>
      </c>
      <c r="BB161" s="239">
        <v>37</v>
      </c>
      <c r="BC161" s="239" t="s">
        <v>384</v>
      </c>
      <c r="BD161" s="239">
        <v>5</v>
      </c>
      <c r="BE161" s="239">
        <v>1</v>
      </c>
      <c r="BI161" s="239">
        <v>15</v>
      </c>
      <c r="BJ161" s="239">
        <v>9</v>
      </c>
      <c r="BK161" s="239">
        <v>60</v>
      </c>
      <c r="BL161" s="239">
        <v>11</v>
      </c>
      <c r="BM161" s="239">
        <v>21</v>
      </c>
      <c r="BN161" s="239">
        <v>2</v>
      </c>
      <c r="BO161" s="239">
        <v>2</v>
      </c>
      <c r="BP161" s="239">
        <v>3</v>
      </c>
      <c r="BQ161" s="239">
        <v>21</v>
      </c>
      <c r="BR161" s="239">
        <v>33</v>
      </c>
      <c r="BS161" s="239" t="s">
        <v>374</v>
      </c>
      <c r="BT161" s="239">
        <v>5</v>
      </c>
      <c r="BU161" s="239">
        <v>4</v>
      </c>
      <c r="BY161" s="239">
        <v>15</v>
      </c>
      <c r="BZ161" s="239">
        <v>9</v>
      </c>
      <c r="CA161" s="239">
        <v>60</v>
      </c>
      <c r="CB161" s="239">
        <v>11</v>
      </c>
      <c r="CC161" s="239">
        <v>21</v>
      </c>
      <c r="CT161" s="239">
        <v>464554.23757514299</v>
      </c>
      <c r="CU161" s="239">
        <v>4967603.0056726802</v>
      </c>
      <c r="CV161" s="239">
        <v>44.860960949999999</v>
      </c>
      <c r="CW161" s="239">
        <v>-93.448648250000005</v>
      </c>
      <c r="CX161" s="239" t="s">
        <v>379</v>
      </c>
      <c r="CY161" s="239" t="s">
        <v>4954</v>
      </c>
    </row>
    <row r="162" spans="1:103" x14ac:dyDescent="0.25">
      <c r="A162" s="239">
        <v>325394</v>
      </c>
      <c r="B162" s="239">
        <v>2</v>
      </c>
      <c r="C162" s="239">
        <v>212</v>
      </c>
      <c r="D162" s="239">
        <v>157.72499999999999</v>
      </c>
      <c r="E162" s="239">
        <v>27</v>
      </c>
      <c r="F162" s="239" t="s">
        <v>2515</v>
      </c>
      <c r="H162" s="239" t="s">
        <v>374</v>
      </c>
      <c r="I162" s="239">
        <v>25</v>
      </c>
      <c r="K162" s="239">
        <v>16004117</v>
      </c>
      <c r="M162" s="239">
        <v>2</v>
      </c>
      <c r="N162" s="239">
        <v>2</v>
      </c>
      <c r="O162" s="239">
        <v>2016</v>
      </c>
      <c r="P162" s="239" t="s">
        <v>391</v>
      </c>
      <c r="Q162" s="239">
        <v>15</v>
      </c>
      <c r="R162" s="239" t="s">
        <v>393</v>
      </c>
      <c r="S162" s="239">
        <v>5</v>
      </c>
      <c r="T162" s="239">
        <v>0</v>
      </c>
      <c r="U162" s="239">
        <v>3</v>
      </c>
      <c r="V162" s="239">
        <v>90</v>
      </c>
      <c r="W162" s="239">
        <v>10</v>
      </c>
      <c r="X162" s="239">
        <v>26</v>
      </c>
      <c r="Y162" s="239">
        <v>1</v>
      </c>
      <c r="Z162" s="239">
        <v>4</v>
      </c>
      <c r="AB162" s="239">
        <v>3</v>
      </c>
      <c r="AC162" s="239">
        <v>98</v>
      </c>
      <c r="AD162" s="239" t="s">
        <v>377</v>
      </c>
      <c r="AF162" s="239" t="s">
        <v>378</v>
      </c>
      <c r="AG162" s="239">
        <v>90</v>
      </c>
      <c r="AH162" s="239">
        <v>2</v>
      </c>
      <c r="AI162" s="239">
        <v>2</v>
      </c>
      <c r="AJ162" s="239">
        <v>3</v>
      </c>
      <c r="AK162" s="239">
        <v>21</v>
      </c>
      <c r="AL162" s="239">
        <v>42</v>
      </c>
      <c r="AM162" s="239" t="s">
        <v>374</v>
      </c>
      <c r="AN162" s="239">
        <v>5</v>
      </c>
      <c r="AO162" s="239">
        <v>71</v>
      </c>
      <c r="AS162" s="239">
        <v>15</v>
      </c>
      <c r="AT162" s="239">
        <v>9</v>
      </c>
      <c r="AU162" s="239">
        <v>60</v>
      </c>
      <c r="AV162" s="239">
        <v>11</v>
      </c>
      <c r="AW162" s="239">
        <v>21</v>
      </c>
      <c r="AX162" s="239">
        <v>2</v>
      </c>
      <c r="AY162" s="239">
        <v>2</v>
      </c>
      <c r="AZ162" s="239">
        <v>4</v>
      </c>
      <c r="BA162" s="239">
        <v>21</v>
      </c>
      <c r="BB162" s="239">
        <v>24</v>
      </c>
      <c r="BC162" s="239" t="s">
        <v>384</v>
      </c>
      <c r="BD162" s="239">
        <v>5</v>
      </c>
      <c r="BE162" s="239">
        <v>1</v>
      </c>
      <c r="BI162" s="239">
        <v>15</v>
      </c>
      <c r="BJ162" s="239">
        <v>9</v>
      </c>
      <c r="BK162" s="239">
        <v>60</v>
      </c>
      <c r="BL162" s="239">
        <v>11</v>
      </c>
      <c r="BM162" s="239">
        <v>21</v>
      </c>
      <c r="BN162" s="239">
        <v>2</v>
      </c>
      <c r="BO162" s="239">
        <v>49</v>
      </c>
      <c r="BP162" s="239">
        <v>4</v>
      </c>
      <c r="BQ162" s="239">
        <v>21</v>
      </c>
      <c r="BR162" s="239">
        <v>30</v>
      </c>
      <c r="BS162" s="239" t="s">
        <v>374</v>
      </c>
      <c r="BT162" s="239">
        <v>5</v>
      </c>
      <c r="BU162" s="239">
        <v>1</v>
      </c>
      <c r="BY162" s="239">
        <v>15</v>
      </c>
      <c r="BZ162" s="239">
        <v>9</v>
      </c>
      <c r="CA162" s="239">
        <v>60</v>
      </c>
      <c r="CB162" s="239">
        <v>11</v>
      </c>
      <c r="CC162" s="239">
        <v>21</v>
      </c>
      <c r="CT162" s="239">
        <v>464565.47752095503</v>
      </c>
      <c r="CU162" s="239">
        <v>4967563.7973499298</v>
      </c>
      <c r="CV162" s="239">
        <v>44.860608560000003</v>
      </c>
      <c r="CW162" s="239">
        <v>-93.448503239999994</v>
      </c>
      <c r="CX162" s="239" t="s">
        <v>379</v>
      </c>
      <c r="CY162" s="239" t="s">
        <v>4955</v>
      </c>
    </row>
    <row r="163" spans="1:103" x14ac:dyDescent="0.25">
      <c r="A163" s="239">
        <v>391900</v>
      </c>
      <c r="B163" s="239">
        <v>2</v>
      </c>
      <c r="C163" s="239">
        <v>212</v>
      </c>
      <c r="D163" s="239">
        <v>157.833</v>
      </c>
      <c r="E163" s="239">
        <v>27</v>
      </c>
      <c r="F163" s="239" t="s">
        <v>2515</v>
      </c>
      <c r="H163" s="239" t="s">
        <v>374</v>
      </c>
      <c r="I163" s="239">
        <v>25</v>
      </c>
      <c r="K163" s="239">
        <v>16512335</v>
      </c>
      <c r="M163" s="239">
        <v>11</v>
      </c>
      <c r="N163" s="239">
        <v>4</v>
      </c>
      <c r="O163" s="239">
        <v>2016</v>
      </c>
      <c r="P163" s="239" t="s">
        <v>383</v>
      </c>
      <c r="Q163" s="239">
        <v>9</v>
      </c>
      <c r="R163" s="239" t="s">
        <v>393</v>
      </c>
      <c r="S163" s="239">
        <v>5</v>
      </c>
      <c r="T163" s="239">
        <v>0</v>
      </c>
      <c r="U163" s="239">
        <v>2</v>
      </c>
      <c r="V163" s="239">
        <v>12</v>
      </c>
      <c r="W163" s="239">
        <v>10</v>
      </c>
      <c r="X163" s="239">
        <v>29</v>
      </c>
      <c r="Y163" s="239">
        <v>1</v>
      </c>
      <c r="Z163" s="239">
        <v>1</v>
      </c>
      <c r="AB163" s="239">
        <v>1</v>
      </c>
      <c r="AC163" s="239">
        <v>98</v>
      </c>
      <c r="AD163" s="239" t="s">
        <v>377</v>
      </c>
      <c r="AF163" s="239" t="s">
        <v>378</v>
      </c>
      <c r="AG163" s="239">
        <v>7</v>
      </c>
      <c r="AH163" s="239">
        <v>2</v>
      </c>
      <c r="AI163" s="239">
        <v>2</v>
      </c>
      <c r="AJ163" s="239">
        <v>3</v>
      </c>
      <c r="AK163" s="239">
        <v>26</v>
      </c>
      <c r="AL163" s="239">
        <v>48</v>
      </c>
      <c r="AM163" s="239" t="s">
        <v>374</v>
      </c>
      <c r="AN163" s="239">
        <v>5</v>
      </c>
      <c r="AO163" s="239">
        <v>1</v>
      </c>
      <c r="AS163" s="239">
        <v>15</v>
      </c>
      <c r="AT163" s="239">
        <v>9</v>
      </c>
      <c r="AU163" s="239">
        <v>60</v>
      </c>
      <c r="AV163" s="239">
        <v>12</v>
      </c>
      <c r="AW163" s="239">
        <v>21</v>
      </c>
      <c r="AX163" s="239">
        <v>2</v>
      </c>
      <c r="AY163" s="239">
        <v>2</v>
      </c>
      <c r="AZ163" s="239">
        <v>3</v>
      </c>
      <c r="BA163" s="239">
        <v>21</v>
      </c>
      <c r="BB163" s="239">
        <v>33</v>
      </c>
      <c r="BC163" s="239" t="s">
        <v>374</v>
      </c>
      <c r="BD163" s="239">
        <v>5</v>
      </c>
      <c r="BE163" s="239">
        <v>4</v>
      </c>
      <c r="BI163" s="239">
        <v>15</v>
      </c>
      <c r="BJ163" s="239">
        <v>9</v>
      </c>
      <c r="BK163" s="239">
        <v>60</v>
      </c>
      <c r="BL163" s="239">
        <v>12</v>
      </c>
      <c r="BM163" s="239">
        <v>21</v>
      </c>
      <c r="CT163" s="239">
        <v>464727.80458894302</v>
      </c>
      <c r="CU163" s="239">
        <v>4967628.4057234796</v>
      </c>
      <c r="CV163" s="239">
        <v>44.861198199999997</v>
      </c>
      <c r="CW163" s="239">
        <v>-93.44645319</v>
      </c>
      <c r="CX163" s="239" t="s">
        <v>379</v>
      </c>
      <c r="CY163" s="239" t="s">
        <v>4956</v>
      </c>
    </row>
    <row r="164" spans="1:103" x14ac:dyDescent="0.25">
      <c r="A164" s="239">
        <v>625349</v>
      </c>
      <c r="B164" s="239">
        <v>2</v>
      </c>
      <c r="C164" s="239">
        <v>212</v>
      </c>
      <c r="D164" s="239">
        <v>157.84700000000001</v>
      </c>
      <c r="E164" s="239">
        <v>27</v>
      </c>
      <c r="F164" s="239" t="s">
        <v>2515</v>
      </c>
      <c r="H164" s="239" t="s">
        <v>374</v>
      </c>
      <c r="I164" s="239">
        <v>25</v>
      </c>
      <c r="K164" s="239">
        <v>18508536</v>
      </c>
      <c r="M164" s="239">
        <v>7</v>
      </c>
      <c r="N164" s="239">
        <v>14</v>
      </c>
      <c r="O164" s="239">
        <v>2018</v>
      </c>
      <c r="P164" s="239" t="s">
        <v>386</v>
      </c>
      <c r="Q164" s="239">
        <v>9</v>
      </c>
      <c r="R164" s="239" t="s">
        <v>376</v>
      </c>
      <c r="S164" s="239">
        <v>5</v>
      </c>
      <c r="T164" s="239">
        <v>0</v>
      </c>
      <c r="U164" s="239">
        <v>3</v>
      </c>
      <c r="V164" s="239">
        <v>12</v>
      </c>
      <c r="W164" s="239">
        <v>10</v>
      </c>
      <c r="X164" s="239">
        <v>2</v>
      </c>
      <c r="Y164" s="239">
        <v>1</v>
      </c>
      <c r="Z164" s="239">
        <v>1</v>
      </c>
      <c r="AB164" s="239">
        <v>1</v>
      </c>
      <c r="AC164" s="239">
        <v>98</v>
      </c>
      <c r="AD164" s="239" t="s">
        <v>377</v>
      </c>
      <c r="AF164" s="239" t="s">
        <v>470</v>
      </c>
      <c r="AG164" s="239">
        <v>7</v>
      </c>
      <c r="AH164" s="239">
        <v>2</v>
      </c>
      <c r="AI164" s="239">
        <v>31</v>
      </c>
      <c r="AJ164" s="239">
        <v>4</v>
      </c>
      <c r="AK164" s="239">
        <v>28</v>
      </c>
      <c r="AL164" s="239">
        <v>45</v>
      </c>
      <c r="AM164" s="239" t="s">
        <v>384</v>
      </c>
      <c r="AN164" s="239">
        <v>5</v>
      </c>
      <c r="AO164" s="239">
        <v>4</v>
      </c>
      <c r="AS164" s="239">
        <v>15</v>
      </c>
      <c r="AT164" s="239">
        <v>98</v>
      </c>
      <c r="AU164" s="239">
        <v>60</v>
      </c>
      <c r="AV164" s="239">
        <v>11</v>
      </c>
      <c r="AW164" s="239">
        <v>21</v>
      </c>
      <c r="AX164" s="239">
        <v>2</v>
      </c>
      <c r="AY164" s="239">
        <v>2</v>
      </c>
      <c r="AZ164" s="239">
        <v>4</v>
      </c>
      <c r="BA164" s="239">
        <v>34</v>
      </c>
      <c r="BB164" s="239">
        <v>31</v>
      </c>
      <c r="BC164" s="239" t="s">
        <v>384</v>
      </c>
      <c r="BD164" s="239">
        <v>5</v>
      </c>
      <c r="BE164" s="239">
        <v>1</v>
      </c>
      <c r="BI164" s="239">
        <v>15</v>
      </c>
      <c r="BJ164" s="239">
        <v>98</v>
      </c>
      <c r="BK164" s="239">
        <v>60</v>
      </c>
      <c r="BL164" s="239">
        <v>11</v>
      </c>
      <c r="BM164" s="239">
        <v>21</v>
      </c>
      <c r="BN164" s="239">
        <v>3</v>
      </c>
      <c r="BO164" s="239">
        <v>90</v>
      </c>
      <c r="BP164" s="239">
        <v>4</v>
      </c>
      <c r="BQ164" s="239">
        <v>20</v>
      </c>
      <c r="BY164" s="239">
        <v>15</v>
      </c>
      <c r="BZ164" s="239">
        <v>98</v>
      </c>
      <c r="CA164" s="239">
        <v>60</v>
      </c>
      <c r="CB164" s="239">
        <v>11</v>
      </c>
      <c r="CC164" s="239">
        <v>21</v>
      </c>
      <c r="CT164" s="239">
        <v>464748.97129794298</v>
      </c>
      <c r="CU164" s="239">
        <v>4967653.8057742799</v>
      </c>
      <c r="CV164" s="239">
        <v>44.861427900000002</v>
      </c>
      <c r="CW164" s="239">
        <v>-93.446187050000006</v>
      </c>
      <c r="CX164" s="239" t="s">
        <v>379</v>
      </c>
      <c r="CY164" s="239" t="s">
        <v>4957</v>
      </c>
    </row>
    <row r="165" spans="1:103" x14ac:dyDescent="0.25">
      <c r="A165" s="239">
        <v>11069455</v>
      </c>
      <c r="B165" s="239">
        <v>2</v>
      </c>
      <c r="C165" s="239">
        <v>212</v>
      </c>
      <c r="D165" s="239">
        <v>157.85900000000001</v>
      </c>
      <c r="E165" s="239">
        <v>27</v>
      </c>
      <c r="F165" s="239" t="s">
        <v>2515</v>
      </c>
      <c r="H165" s="239" t="s">
        <v>374</v>
      </c>
      <c r="I165" s="239">
        <v>25</v>
      </c>
      <c r="K165" s="239">
        <v>15510129</v>
      </c>
      <c r="L165" s="239">
        <v>152730235</v>
      </c>
      <c r="M165" s="239">
        <v>9</v>
      </c>
      <c r="N165" s="239">
        <v>29</v>
      </c>
      <c r="O165" s="239">
        <v>2015</v>
      </c>
      <c r="P165" s="239" t="s">
        <v>391</v>
      </c>
      <c r="Q165" s="239">
        <v>17</v>
      </c>
      <c r="R165" s="239" t="s">
        <v>376</v>
      </c>
      <c r="S165" s="239">
        <v>5</v>
      </c>
      <c r="T165" s="239">
        <v>0</v>
      </c>
      <c r="U165" s="239">
        <v>2</v>
      </c>
      <c r="V165" s="239">
        <v>1</v>
      </c>
      <c r="W165" s="239">
        <v>10</v>
      </c>
      <c r="X165" s="239">
        <v>2</v>
      </c>
      <c r="Y165" s="239">
        <v>1</v>
      </c>
      <c r="Z165" s="239">
        <v>1</v>
      </c>
      <c r="AB165" s="239">
        <v>1</v>
      </c>
      <c r="AC165" s="239">
        <v>98</v>
      </c>
      <c r="AD165" s="239" t="s">
        <v>404</v>
      </c>
      <c r="AE165" s="239" t="s">
        <v>4845</v>
      </c>
      <c r="AF165" s="239" t="s">
        <v>378</v>
      </c>
      <c r="AG165" s="239">
        <v>7</v>
      </c>
      <c r="AH165" s="239">
        <v>2</v>
      </c>
      <c r="AI165" s="239">
        <v>4</v>
      </c>
      <c r="AJ165" s="239">
        <v>4</v>
      </c>
      <c r="AK165" s="239">
        <v>21</v>
      </c>
      <c r="AL165" s="239">
        <v>22</v>
      </c>
      <c r="AM165" s="239" t="s">
        <v>374</v>
      </c>
      <c r="AN165" s="239">
        <v>5</v>
      </c>
      <c r="AO165" s="239">
        <v>15</v>
      </c>
      <c r="AP165" s="239">
        <v>5</v>
      </c>
      <c r="AS165" s="239">
        <v>1</v>
      </c>
      <c r="AT165" s="239">
        <v>98</v>
      </c>
      <c r="AU165" s="239">
        <v>60</v>
      </c>
      <c r="AV165" s="239">
        <v>11</v>
      </c>
      <c r="AW165" s="239">
        <v>21</v>
      </c>
      <c r="AX165" s="239">
        <v>2</v>
      </c>
      <c r="AY165" s="239">
        <v>2</v>
      </c>
      <c r="AZ165" s="239">
        <v>4</v>
      </c>
      <c r="BA165" s="239">
        <v>26</v>
      </c>
      <c r="BB165" s="239">
        <v>31</v>
      </c>
      <c r="BC165" s="239" t="s">
        <v>374</v>
      </c>
      <c r="BD165" s="239">
        <v>5</v>
      </c>
      <c r="BE165" s="239">
        <v>1</v>
      </c>
      <c r="BI165" s="239">
        <v>1</v>
      </c>
      <c r="BJ165" s="239">
        <v>98</v>
      </c>
      <c r="BK165" s="239">
        <v>60</v>
      </c>
      <c r="BL165" s="239">
        <v>11</v>
      </c>
      <c r="BM165" s="239">
        <v>21</v>
      </c>
      <c r="CT165" s="239">
        <v>464773</v>
      </c>
      <c r="CU165" s="239">
        <v>4967634</v>
      </c>
      <c r="CV165" s="239">
        <v>44.861251799999998</v>
      </c>
      <c r="CW165" s="239">
        <v>-93.445882600000004</v>
      </c>
      <c r="CX165" s="239" t="s">
        <v>379</v>
      </c>
      <c r="CY165" s="239" t="s">
        <v>4958</v>
      </c>
    </row>
    <row r="166" spans="1:103" x14ac:dyDescent="0.25">
      <c r="A166" s="239">
        <v>737093</v>
      </c>
      <c r="B166" s="239">
        <v>2</v>
      </c>
      <c r="C166" s="239">
        <v>212</v>
      </c>
      <c r="D166" s="239">
        <v>157.875</v>
      </c>
      <c r="E166" s="239">
        <v>27</v>
      </c>
      <c r="F166" s="239" t="s">
        <v>2515</v>
      </c>
      <c r="H166" s="239" t="s">
        <v>374</v>
      </c>
      <c r="I166" s="239">
        <v>25</v>
      </c>
      <c r="K166" s="239">
        <v>19509270</v>
      </c>
      <c r="M166" s="239">
        <v>7</v>
      </c>
      <c r="N166" s="239">
        <v>30</v>
      </c>
      <c r="O166" s="239">
        <v>2019</v>
      </c>
      <c r="P166" s="239" t="s">
        <v>391</v>
      </c>
      <c r="Q166" s="239">
        <v>16</v>
      </c>
      <c r="R166" s="239" t="s">
        <v>376</v>
      </c>
      <c r="S166" s="239">
        <v>5</v>
      </c>
      <c r="T166" s="239">
        <v>0</v>
      </c>
      <c r="U166" s="239">
        <v>2</v>
      </c>
      <c r="V166" s="239">
        <v>12</v>
      </c>
      <c r="W166" s="239">
        <v>10</v>
      </c>
      <c r="X166" s="239">
        <v>2</v>
      </c>
      <c r="Y166" s="239">
        <v>1</v>
      </c>
      <c r="Z166" s="239">
        <v>1</v>
      </c>
      <c r="AB166" s="239">
        <v>1</v>
      </c>
      <c r="AC166" s="239">
        <v>98</v>
      </c>
      <c r="AD166" s="239" t="s">
        <v>377</v>
      </c>
      <c r="AF166" s="239" t="s">
        <v>470</v>
      </c>
      <c r="AG166" s="239">
        <v>7</v>
      </c>
      <c r="AH166" s="239">
        <v>2</v>
      </c>
      <c r="AI166" s="239">
        <v>2</v>
      </c>
      <c r="AJ166" s="239">
        <v>4</v>
      </c>
      <c r="AK166" s="239">
        <v>21</v>
      </c>
      <c r="AL166" s="239">
        <v>18</v>
      </c>
      <c r="AM166" s="239" t="s">
        <v>384</v>
      </c>
      <c r="AN166" s="239">
        <v>5</v>
      </c>
      <c r="AO166" s="239">
        <v>4</v>
      </c>
      <c r="AS166" s="239">
        <v>15</v>
      </c>
      <c r="AT166" s="239">
        <v>9</v>
      </c>
      <c r="AU166" s="239">
        <v>60</v>
      </c>
      <c r="AV166" s="239">
        <v>11</v>
      </c>
      <c r="AW166" s="239">
        <v>21</v>
      </c>
      <c r="AX166" s="239">
        <v>2</v>
      </c>
      <c r="AY166" s="239">
        <v>4</v>
      </c>
      <c r="AZ166" s="239">
        <v>4</v>
      </c>
      <c r="BA166" s="239">
        <v>26</v>
      </c>
      <c r="BB166" s="239">
        <v>47</v>
      </c>
      <c r="BC166" s="239" t="s">
        <v>374</v>
      </c>
      <c r="BD166" s="239">
        <v>5</v>
      </c>
      <c r="BE166" s="239">
        <v>1</v>
      </c>
      <c r="BI166" s="239">
        <v>15</v>
      </c>
      <c r="BJ166" s="239">
        <v>9</v>
      </c>
      <c r="BK166" s="239">
        <v>60</v>
      </c>
      <c r="BL166" s="239">
        <v>11</v>
      </c>
      <c r="BM166" s="239">
        <v>21</v>
      </c>
      <c r="CT166" s="239">
        <v>464804.00474134402</v>
      </c>
      <c r="CU166" s="239">
        <v>4967683.4391668802</v>
      </c>
      <c r="CV166" s="239">
        <v>44.861697380000003</v>
      </c>
      <c r="CW166" s="239">
        <v>-93.445492549999997</v>
      </c>
      <c r="CX166" s="239" t="s">
        <v>379</v>
      </c>
      <c r="CY166" s="239" t="s">
        <v>4959</v>
      </c>
    </row>
    <row r="167" spans="1:103" x14ac:dyDescent="0.25">
      <c r="A167" s="239">
        <v>656847</v>
      </c>
      <c r="B167" s="239">
        <v>2</v>
      </c>
      <c r="C167" s="239">
        <v>212</v>
      </c>
      <c r="D167" s="239">
        <v>157.898</v>
      </c>
      <c r="E167" s="239">
        <v>27</v>
      </c>
      <c r="F167" s="239" t="s">
        <v>2515</v>
      </c>
      <c r="H167" s="239" t="s">
        <v>374</v>
      </c>
      <c r="I167" s="239">
        <v>25</v>
      </c>
      <c r="K167" s="239">
        <v>18512667</v>
      </c>
      <c r="M167" s="239">
        <v>10</v>
      </c>
      <c r="N167" s="239">
        <v>26</v>
      </c>
      <c r="O167" s="239">
        <v>2018</v>
      </c>
      <c r="P167" s="239" t="s">
        <v>383</v>
      </c>
      <c r="Q167" s="239">
        <v>17</v>
      </c>
      <c r="R167" s="239" t="s">
        <v>376</v>
      </c>
      <c r="S167" s="239">
        <v>5</v>
      </c>
      <c r="T167" s="239">
        <v>0</v>
      </c>
      <c r="U167" s="239">
        <v>2</v>
      </c>
      <c r="V167" s="239">
        <v>12</v>
      </c>
      <c r="W167" s="239">
        <v>10</v>
      </c>
      <c r="X167" s="239">
        <v>2</v>
      </c>
      <c r="Y167" s="239">
        <v>3</v>
      </c>
      <c r="Z167" s="239">
        <v>2</v>
      </c>
      <c r="AA167" s="239">
        <v>3</v>
      </c>
      <c r="AB167" s="239">
        <v>2</v>
      </c>
      <c r="AC167" s="239">
        <v>98</v>
      </c>
      <c r="AD167" s="239" t="s">
        <v>377</v>
      </c>
      <c r="AF167" s="239" t="s">
        <v>470</v>
      </c>
      <c r="AG167" s="239">
        <v>7</v>
      </c>
      <c r="AH167" s="239">
        <v>2</v>
      </c>
      <c r="AI167" s="239">
        <v>2</v>
      </c>
      <c r="AJ167" s="239">
        <v>4</v>
      </c>
      <c r="AK167" s="239">
        <v>21</v>
      </c>
      <c r="AL167" s="239">
        <v>16</v>
      </c>
      <c r="AM167" s="239" t="s">
        <v>374</v>
      </c>
      <c r="AN167" s="239">
        <v>5</v>
      </c>
      <c r="AO167" s="239">
        <v>4</v>
      </c>
      <c r="AS167" s="239">
        <v>15</v>
      </c>
      <c r="AT167" s="239">
        <v>9</v>
      </c>
      <c r="AU167" s="239">
        <v>60</v>
      </c>
      <c r="AV167" s="239">
        <v>11</v>
      </c>
      <c r="AW167" s="239">
        <v>21</v>
      </c>
      <c r="AX167" s="239">
        <v>2</v>
      </c>
      <c r="AY167" s="239">
        <v>2</v>
      </c>
      <c r="AZ167" s="239">
        <v>4</v>
      </c>
      <c r="BA167" s="239">
        <v>21</v>
      </c>
      <c r="BB167" s="239">
        <v>51</v>
      </c>
      <c r="BC167" s="239" t="s">
        <v>384</v>
      </c>
      <c r="BD167" s="239">
        <v>5</v>
      </c>
      <c r="BE167" s="239">
        <v>1</v>
      </c>
      <c r="BI167" s="239">
        <v>15</v>
      </c>
      <c r="BJ167" s="239">
        <v>9</v>
      </c>
      <c r="BK167" s="239">
        <v>60</v>
      </c>
      <c r="BL167" s="239">
        <v>11</v>
      </c>
      <c r="BM167" s="239">
        <v>21</v>
      </c>
      <c r="CT167" s="239">
        <v>464825.17145034397</v>
      </c>
      <c r="CU167" s="239">
        <v>4967683.4391668802</v>
      </c>
      <c r="CV167" s="239">
        <v>44.861698420000003</v>
      </c>
      <c r="CW167" s="239">
        <v>-93.445224640000006</v>
      </c>
      <c r="CX167" s="239" t="s">
        <v>379</v>
      </c>
      <c r="CY167" s="239" t="s">
        <v>4960</v>
      </c>
    </row>
    <row r="168" spans="1:103" x14ac:dyDescent="0.25">
      <c r="A168" s="239">
        <v>417694</v>
      </c>
      <c r="B168" s="239">
        <v>2</v>
      </c>
      <c r="C168" s="239">
        <v>212</v>
      </c>
      <c r="D168" s="239">
        <v>157.90700000000001</v>
      </c>
      <c r="E168" s="239">
        <v>27</v>
      </c>
      <c r="F168" s="239" t="s">
        <v>2515</v>
      </c>
      <c r="H168" s="239" t="s">
        <v>374</v>
      </c>
      <c r="I168" s="239">
        <v>25</v>
      </c>
      <c r="K168" s="239">
        <v>17501123</v>
      </c>
      <c r="M168" s="239">
        <v>1</v>
      </c>
      <c r="N168" s="239">
        <v>23</v>
      </c>
      <c r="O168" s="239">
        <v>2017</v>
      </c>
      <c r="P168" s="239" t="s">
        <v>381</v>
      </c>
      <c r="Q168" s="239">
        <v>8</v>
      </c>
      <c r="R168" s="239" t="s">
        <v>393</v>
      </c>
      <c r="S168" s="239">
        <v>5</v>
      </c>
      <c r="T168" s="239">
        <v>0</v>
      </c>
      <c r="U168" s="239">
        <v>2</v>
      </c>
      <c r="V168" s="239">
        <v>12</v>
      </c>
      <c r="W168" s="239">
        <v>10</v>
      </c>
      <c r="X168" s="239">
        <v>2</v>
      </c>
      <c r="Y168" s="239">
        <v>1</v>
      </c>
      <c r="Z168" s="239">
        <v>2</v>
      </c>
      <c r="AB168" s="239">
        <v>2</v>
      </c>
      <c r="AC168" s="239">
        <v>98</v>
      </c>
      <c r="AD168" s="239" t="s">
        <v>4961</v>
      </c>
      <c r="AF168" s="239" t="s">
        <v>378</v>
      </c>
      <c r="AG168" s="239">
        <v>7</v>
      </c>
      <c r="AH168" s="239">
        <v>2</v>
      </c>
      <c r="AI168" s="239">
        <v>2</v>
      </c>
      <c r="AJ168" s="239">
        <v>3</v>
      </c>
      <c r="AK168" s="239">
        <v>21</v>
      </c>
      <c r="AL168" s="239">
        <v>20</v>
      </c>
      <c r="AM168" s="239" t="s">
        <v>384</v>
      </c>
      <c r="AN168" s="239">
        <v>5</v>
      </c>
      <c r="AO168" s="239">
        <v>4</v>
      </c>
      <c r="AS168" s="239">
        <v>14</v>
      </c>
      <c r="AT168" s="239">
        <v>9</v>
      </c>
      <c r="AU168" s="239">
        <v>60</v>
      </c>
      <c r="AV168" s="239">
        <v>11</v>
      </c>
      <c r="AW168" s="239">
        <v>21</v>
      </c>
      <c r="AX168" s="239">
        <v>2</v>
      </c>
      <c r="AY168" s="239">
        <v>5</v>
      </c>
      <c r="AZ168" s="239">
        <v>3</v>
      </c>
      <c r="BA168" s="239">
        <v>34</v>
      </c>
      <c r="BB168" s="239">
        <v>59</v>
      </c>
      <c r="BC168" s="239" t="s">
        <v>374</v>
      </c>
      <c r="BD168" s="239">
        <v>5</v>
      </c>
      <c r="BE168" s="239">
        <v>1</v>
      </c>
      <c r="BI168" s="239">
        <v>14</v>
      </c>
      <c r="BJ168" s="239">
        <v>9</v>
      </c>
      <c r="BK168" s="239">
        <v>60</v>
      </c>
      <c r="BL168" s="239">
        <v>11</v>
      </c>
      <c r="BM168" s="239">
        <v>21</v>
      </c>
      <c r="CT168" s="239">
        <v>464842.104817543</v>
      </c>
      <c r="CU168" s="239">
        <v>4967662.27245788</v>
      </c>
      <c r="CV168" s="239">
        <v>44.861508720000003</v>
      </c>
      <c r="CW168" s="239">
        <v>-93.44500884</v>
      </c>
      <c r="CX168" s="239" t="s">
        <v>379</v>
      </c>
      <c r="CY168" s="239" t="s">
        <v>4962</v>
      </c>
    </row>
    <row r="169" spans="1:103" x14ac:dyDescent="0.25">
      <c r="A169" s="239">
        <v>732484</v>
      </c>
      <c r="B169" s="239">
        <v>2</v>
      </c>
      <c r="C169" s="239">
        <v>212</v>
      </c>
      <c r="D169" s="239">
        <v>157.917</v>
      </c>
      <c r="E169" s="239">
        <v>27</v>
      </c>
      <c r="F169" s="239" t="s">
        <v>2515</v>
      </c>
      <c r="H169" s="239" t="s">
        <v>374</v>
      </c>
      <c r="I169" s="239">
        <v>25</v>
      </c>
      <c r="K169" s="239">
        <v>19508391</v>
      </c>
      <c r="M169" s="239">
        <v>7</v>
      </c>
      <c r="N169" s="239">
        <v>9</v>
      </c>
      <c r="O169" s="239">
        <v>2019</v>
      </c>
      <c r="P169" s="239" t="s">
        <v>391</v>
      </c>
      <c r="Q169" s="239">
        <v>15</v>
      </c>
      <c r="R169" s="239" t="s">
        <v>393</v>
      </c>
      <c r="S169" s="239">
        <v>5</v>
      </c>
      <c r="T169" s="239">
        <v>0</v>
      </c>
      <c r="U169" s="239">
        <v>1</v>
      </c>
      <c r="W169" s="239">
        <v>55</v>
      </c>
      <c r="X169" s="239">
        <v>2</v>
      </c>
      <c r="Y169" s="239">
        <v>1</v>
      </c>
      <c r="Z169" s="239">
        <v>3</v>
      </c>
      <c r="AB169" s="239">
        <v>2</v>
      </c>
      <c r="AC169" s="239">
        <v>98</v>
      </c>
      <c r="AD169" s="239" t="s">
        <v>377</v>
      </c>
      <c r="AF169" s="239" t="s">
        <v>378</v>
      </c>
      <c r="AG169" s="239">
        <v>3</v>
      </c>
      <c r="AH169" s="239">
        <v>2</v>
      </c>
      <c r="AI169" s="239">
        <v>4</v>
      </c>
      <c r="AJ169" s="239">
        <v>3</v>
      </c>
      <c r="AK169" s="239">
        <v>21</v>
      </c>
      <c r="AL169" s="239">
        <v>36</v>
      </c>
      <c r="AM169" s="239" t="s">
        <v>384</v>
      </c>
      <c r="AN169" s="239">
        <v>5</v>
      </c>
      <c r="AO169" s="239">
        <v>71</v>
      </c>
      <c r="AS169" s="239">
        <v>15</v>
      </c>
      <c r="AT169" s="239">
        <v>9</v>
      </c>
      <c r="AU169" s="239">
        <v>60</v>
      </c>
      <c r="AV169" s="239">
        <v>11</v>
      </c>
      <c r="AW169" s="239">
        <v>21</v>
      </c>
      <c r="CT169" s="239">
        <v>464854.80484294298</v>
      </c>
      <c r="CU169" s="239">
        <v>4967679.2058250802</v>
      </c>
      <c r="CV169" s="239">
        <v>44.861661769999998</v>
      </c>
      <c r="CW169" s="239">
        <v>-93.444849270000006</v>
      </c>
      <c r="CX169" s="239" t="s">
        <v>379</v>
      </c>
      <c r="CY169" s="239" t="s">
        <v>4963</v>
      </c>
    </row>
    <row r="170" spans="1:103" x14ac:dyDescent="0.25">
      <c r="A170" s="239">
        <v>750647</v>
      </c>
      <c r="B170" s="239">
        <v>2</v>
      </c>
      <c r="C170" s="239">
        <v>212</v>
      </c>
      <c r="D170" s="239">
        <v>157.91999999999999</v>
      </c>
      <c r="E170" s="239">
        <v>27</v>
      </c>
      <c r="F170" s="239" t="s">
        <v>2515</v>
      </c>
      <c r="H170" s="239" t="s">
        <v>374</v>
      </c>
      <c r="I170" s="239">
        <v>25</v>
      </c>
      <c r="K170" s="239">
        <v>19511587</v>
      </c>
      <c r="M170" s="239">
        <v>9</v>
      </c>
      <c r="N170" s="239">
        <v>24</v>
      </c>
      <c r="O170" s="239">
        <v>2019</v>
      </c>
      <c r="P170" s="239" t="s">
        <v>391</v>
      </c>
      <c r="Q170" s="239">
        <v>8</v>
      </c>
      <c r="R170" s="239" t="s">
        <v>393</v>
      </c>
      <c r="S170" s="239">
        <v>5</v>
      </c>
      <c r="T170" s="239">
        <v>0</v>
      </c>
      <c r="U170" s="239">
        <v>3</v>
      </c>
      <c r="V170" s="239">
        <v>12</v>
      </c>
      <c r="W170" s="239">
        <v>10</v>
      </c>
      <c r="X170" s="239">
        <v>2</v>
      </c>
      <c r="Y170" s="239">
        <v>1</v>
      </c>
      <c r="Z170" s="239">
        <v>1</v>
      </c>
      <c r="AB170" s="239">
        <v>1</v>
      </c>
      <c r="AC170" s="239">
        <v>98</v>
      </c>
      <c r="AD170" s="239" t="s">
        <v>377</v>
      </c>
      <c r="AF170" s="239" t="s">
        <v>378</v>
      </c>
      <c r="AG170" s="239">
        <v>7</v>
      </c>
      <c r="AH170" s="239">
        <v>2</v>
      </c>
      <c r="AI170" s="239">
        <v>2</v>
      </c>
      <c r="AJ170" s="239">
        <v>3</v>
      </c>
      <c r="AK170" s="239">
        <v>26</v>
      </c>
      <c r="AL170" s="239">
        <v>51</v>
      </c>
      <c r="AM170" s="239" t="s">
        <v>374</v>
      </c>
      <c r="AN170" s="239">
        <v>5</v>
      </c>
      <c r="AO170" s="239">
        <v>1</v>
      </c>
      <c r="AS170" s="239">
        <v>15</v>
      </c>
      <c r="AT170" s="239">
        <v>9</v>
      </c>
      <c r="AU170" s="239">
        <v>60</v>
      </c>
      <c r="AV170" s="239">
        <v>11</v>
      </c>
      <c r="AW170" s="239">
        <v>21</v>
      </c>
      <c r="AX170" s="239">
        <v>2</v>
      </c>
      <c r="AY170" s="239">
        <v>4</v>
      </c>
      <c r="AZ170" s="239">
        <v>3</v>
      </c>
      <c r="BA170" s="239">
        <v>26</v>
      </c>
      <c r="BB170" s="239">
        <v>18</v>
      </c>
      <c r="BC170" s="239" t="s">
        <v>384</v>
      </c>
      <c r="BD170" s="239">
        <v>5</v>
      </c>
      <c r="BE170" s="239">
        <v>1</v>
      </c>
      <c r="BI170" s="239">
        <v>15</v>
      </c>
      <c r="BJ170" s="239">
        <v>9</v>
      </c>
      <c r="BK170" s="239">
        <v>60</v>
      </c>
      <c r="BL170" s="239">
        <v>11</v>
      </c>
      <c r="BM170" s="239">
        <v>21</v>
      </c>
      <c r="BN170" s="239">
        <v>1</v>
      </c>
      <c r="BO170" s="239">
        <v>3</v>
      </c>
      <c r="BP170" s="239">
        <v>3</v>
      </c>
      <c r="BQ170" s="239">
        <v>21</v>
      </c>
      <c r="BR170" s="239">
        <v>30</v>
      </c>
      <c r="BS170" s="239" t="s">
        <v>384</v>
      </c>
      <c r="BT170" s="239">
        <v>5</v>
      </c>
      <c r="BU170" s="239">
        <v>4</v>
      </c>
      <c r="BY170" s="239">
        <v>15</v>
      </c>
      <c r="BZ170" s="239">
        <v>9</v>
      </c>
      <c r="CA170" s="239">
        <v>60</v>
      </c>
      <c r="CB170" s="239">
        <v>11</v>
      </c>
      <c r="CC170" s="239">
        <v>21</v>
      </c>
      <c r="CT170" s="239">
        <v>464859.03818474303</v>
      </c>
      <c r="CU170" s="239">
        <v>4967679.2058250802</v>
      </c>
      <c r="CV170" s="239">
        <v>44.861661980000001</v>
      </c>
      <c r="CW170" s="239">
        <v>-93.444795690000007</v>
      </c>
      <c r="CX170" s="239" t="s">
        <v>379</v>
      </c>
      <c r="CY170" s="239" t="s">
        <v>4964</v>
      </c>
    </row>
    <row r="171" spans="1:103" x14ac:dyDescent="0.25">
      <c r="A171" s="239">
        <v>770939</v>
      </c>
      <c r="B171" s="239">
        <v>2</v>
      </c>
      <c r="C171" s="239">
        <v>212</v>
      </c>
      <c r="D171" s="239">
        <v>157.922</v>
      </c>
      <c r="E171" s="239">
        <v>27</v>
      </c>
      <c r="F171" s="239" t="s">
        <v>2515</v>
      </c>
      <c r="H171" s="239" t="s">
        <v>374</v>
      </c>
      <c r="I171" s="239">
        <v>25</v>
      </c>
      <c r="K171" s="239">
        <v>19515269</v>
      </c>
      <c r="M171" s="239">
        <v>12</v>
      </c>
      <c r="N171" s="239">
        <v>13</v>
      </c>
      <c r="O171" s="239">
        <v>2019</v>
      </c>
      <c r="P171" s="239" t="s">
        <v>383</v>
      </c>
      <c r="Q171" s="239">
        <v>7</v>
      </c>
      <c r="R171" s="239" t="s">
        <v>393</v>
      </c>
      <c r="S171" s="239">
        <v>4</v>
      </c>
      <c r="T171" s="239">
        <v>0</v>
      </c>
      <c r="U171" s="239">
        <v>3</v>
      </c>
      <c r="V171" s="239">
        <v>12</v>
      </c>
      <c r="W171" s="239">
        <v>10</v>
      </c>
      <c r="X171" s="239">
        <v>2</v>
      </c>
      <c r="Y171" s="239">
        <v>1</v>
      </c>
      <c r="Z171" s="239">
        <v>1</v>
      </c>
      <c r="AB171" s="239">
        <v>5</v>
      </c>
      <c r="AC171" s="239">
        <v>98</v>
      </c>
      <c r="AD171" s="239" t="s">
        <v>377</v>
      </c>
      <c r="AF171" s="239" t="s">
        <v>378</v>
      </c>
      <c r="AG171" s="239">
        <v>7</v>
      </c>
      <c r="AH171" s="239">
        <v>2</v>
      </c>
      <c r="AI171" s="239">
        <v>49</v>
      </c>
      <c r="AJ171" s="239">
        <v>3</v>
      </c>
      <c r="AK171" s="239">
        <v>21</v>
      </c>
      <c r="AL171" s="239">
        <v>28</v>
      </c>
      <c r="AM171" s="239" t="s">
        <v>374</v>
      </c>
      <c r="AN171" s="239">
        <v>5</v>
      </c>
      <c r="AO171" s="239">
        <v>4</v>
      </c>
      <c r="AS171" s="239">
        <v>15</v>
      </c>
      <c r="AT171" s="239">
        <v>9</v>
      </c>
      <c r="AU171" s="239">
        <v>60</v>
      </c>
      <c r="AV171" s="239">
        <v>11</v>
      </c>
      <c r="AW171" s="239">
        <v>21</v>
      </c>
      <c r="AX171" s="239">
        <v>2</v>
      </c>
      <c r="AY171" s="239">
        <v>4</v>
      </c>
      <c r="AZ171" s="239">
        <v>3</v>
      </c>
      <c r="BA171" s="239">
        <v>26</v>
      </c>
      <c r="BB171" s="239">
        <v>52</v>
      </c>
      <c r="BC171" s="239" t="s">
        <v>384</v>
      </c>
      <c r="BD171" s="239">
        <v>5</v>
      </c>
      <c r="BE171" s="239">
        <v>1</v>
      </c>
      <c r="BI171" s="239">
        <v>15</v>
      </c>
      <c r="BJ171" s="239">
        <v>9</v>
      </c>
      <c r="BK171" s="239">
        <v>60</v>
      </c>
      <c r="BL171" s="239">
        <v>11</v>
      </c>
      <c r="BM171" s="239">
        <v>21</v>
      </c>
      <c r="BN171" s="239">
        <v>2</v>
      </c>
      <c r="BO171" s="239">
        <v>2</v>
      </c>
      <c r="BP171" s="239">
        <v>3</v>
      </c>
      <c r="BQ171" s="239">
        <v>26</v>
      </c>
      <c r="BR171" s="239">
        <v>38</v>
      </c>
      <c r="BS171" s="239" t="s">
        <v>374</v>
      </c>
      <c r="BT171" s="239">
        <v>5</v>
      </c>
      <c r="BU171" s="239">
        <v>1</v>
      </c>
      <c r="BY171" s="239">
        <v>15</v>
      </c>
      <c r="BZ171" s="239">
        <v>9</v>
      </c>
      <c r="CA171" s="239">
        <v>60</v>
      </c>
      <c r="CB171" s="239">
        <v>11</v>
      </c>
      <c r="CC171" s="239">
        <v>21</v>
      </c>
      <c r="CT171" s="239">
        <v>464863.27152654302</v>
      </c>
      <c r="CU171" s="239">
        <v>4967679.2058250802</v>
      </c>
      <c r="CV171" s="239">
        <v>44.861662189999997</v>
      </c>
      <c r="CW171" s="239">
        <v>-93.444742110000007</v>
      </c>
      <c r="CX171" s="239" t="s">
        <v>379</v>
      </c>
      <c r="CY171" s="239" t="s">
        <v>4965</v>
      </c>
    </row>
    <row r="172" spans="1:103" x14ac:dyDescent="0.25">
      <c r="A172" s="239">
        <v>537000</v>
      </c>
      <c r="B172" s="239">
        <v>2</v>
      </c>
      <c r="C172" s="239">
        <v>212</v>
      </c>
      <c r="D172" s="239">
        <v>157.93600000000001</v>
      </c>
      <c r="E172" s="239">
        <v>27</v>
      </c>
      <c r="F172" s="239" t="s">
        <v>2515</v>
      </c>
      <c r="H172" s="239" t="s">
        <v>374</v>
      </c>
      <c r="I172" s="239">
        <v>25</v>
      </c>
      <c r="K172" s="239">
        <v>18500970</v>
      </c>
      <c r="M172" s="239">
        <v>1</v>
      </c>
      <c r="N172" s="239">
        <v>15</v>
      </c>
      <c r="O172" s="239">
        <v>2018</v>
      </c>
      <c r="P172" s="239" t="s">
        <v>381</v>
      </c>
      <c r="Q172" s="239">
        <v>8</v>
      </c>
      <c r="R172" s="239" t="s">
        <v>393</v>
      </c>
      <c r="S172" s="239">
        <v>5</v>
      </c>
      <c r="T172" s="239">
        <v>0</v>
      </c>
      <c r="U172" s="239">
        <v>1</v>
      </c>
      <c r="W172" s="239">
        <v>61</v>
      </c>
      <c r="X172" s="239">
        <v>2</v>
      </c>
      <c r="Y172" s="239">
        <v>1</v>
      </c>
      <c r="Z172" s="239">
        <v>2</v>
      </c>
      <c r="AB172" s="239">
        <v>5</v>
      </c>
      <c r="AC172" s="239">
        <v>98</v>
      </c>
      <c r="AD172" s="239" t="s">
        <v>377</v>
      </c>
      <c r="AF172" s="239" t="s">
        <v>378</v>
      </c>
      <c r="AG172" s="239">
        <v>3</v>
      </c>
      <c r="AH172" s="239">
        <v>2</v>
      </c>
      <c r="AI172" s="239">
        <v>3</v>
      </c>
      <c r="AJ172" s="239">
        <v>3</v>
      </c>
      <c r="AK172" s="239">
        <v>21</v>
      </c>
      <c r="AL172" s="239">
        <v>36</v>
      </c>
      <c r="AM172" s="239" t="s">
        <v>374</v>
      </c>
      <c r="AN172" s="239">
        <v>5</v>
      </c>
      <c r="AO172" s="239">
        <v>70</v>
      </c>
      <c r="AS172" s="239">
        <v>15</v>
      </c>
      <c r="AT172" s="239">
        <v>9</v>
      </c>
      <c r="AU172" s="239">
        <v>55</v>
      </c>
      <c r="AV172" s="239">
        <v>11</v>
      </c>
      <c r="AW172" s="239">
        <v>21</v>
      </c>
      <c r="CT172" s="239">
        <v>464884.43823554402</v>
      </c>
      <c r="CU172" s="239">
        <v>4967683.4391668802</v>
      </c>
      <c r="CV172" s="239">
        <v>44.861701340000003</v>
      </c>
      <c r="CW172" s="239">
        <v>-93.444474490000005</v>
      </c>
      <c r="CX172" s="239" t="s">
        <v>379</v>
      </c>
      <c r="CY172" s="239" t="s">
        <v>4966</v>
      </c>
    </row>
    <row r="173" spans="1:103" x14ac:dyDescent="0.25">
      <c r="A173" s="239">
        <v>699434</v>
      </c>
      <c r="B173" s="239">
        <v>2</v>
      </c>
      <c r="C173" s="239">
        <v>212</v>
      </c>
      <c r="D173" s="239">
        <v>157.93600000000001</v>
      </c>
      <c r="E173" s="239">
        <v>27</v>
      </c>
      <c r="F173" s="239" t="s">
        <v>2515</v>
      </c>
      <c r="H173" s="239" t="s">
        <v>374</v>
      </c>
      <c r="I173" s="239">
        <v>25</v>
      </c>
      <c r="K173" s="239">
        <v>19504334</v>
      </c>
      <c r="M173" s="239">
        <v>3</v>
      </c>
      <c r="N173" s="239">
        <v>21</v>
      </c>
      <c r="O173" s="239">
        <v>2019</v>
      </c>
      <c r="P173" s="239" t="s">
        <v>416</v>
      </c>
      <c r="Q173" s="239">
        <v>8</v>
      </c>
      <c r="R173" s="239" t="s">
        <v>393</v>
      </c>
      <c r="S173" s="239">
        <v>5</v>
      </c>
      <c r="T173" s="239">
        <v>0</v>
      </c>
      <c r="U173" s="239">
        <v>2</v>
      </c>
      <c r="V173" s="239">
        <v>12</v>
      </c>
      <c r="W173" s="239">
        <v>10</v>
      </c>
      <c r="X173" s="239">
        <v>29</v>
      </c>
      <c r="Y173" s="239">
        <v>1</v>
      </c>
      <c r="Z173" s="239">
        <v>1</v>
      </c>
      <c r="AB173" s="239">
        <v>1</v>
      </c>
      <c r="AC173" s="239">
        <v>98</v>
      </c>
      <c r="AD173" s="239" t="s">
        <v>4967</v>
      </c>
      <c r="AF173" s="239" t="s">
        <v>378</v>
      </c>
      <c r="AG173" s="239">
        <v>7</v>
      </c>
      <c r="AH173" s="239">
        <v>2</v>
      </c>
      <c r="AI173" s="239">
        <v>2</v>
      </c>
      <c r="AJ173" s="239">
        <v>3</v>
      </c>
      <c r="AK173" s="239">
        <v>34</v>
      </c>
      <c r="AL173" s="239">
        <v>36</v>
      </c>
      <c r="AM173" s="239" t="s">
        <v>374</v>
      </c>
      <c r="AN173" s="239">
        <v>5</v>
      </c>
      <c r="AO173" s="239">
        <v>1</v>
      </c>
      <c r="AS173" s="239">
        <v>15</v>
      </c>
      <c r="AT173" s="239">
        <v>9</v>
      </c>
      <c r="AU173" s="239">
        <v>60</v>
      </c>
      <c r="AV173" s="239">
        <v>11</v>
      </c>
      <c r="AW173" s="239">
        <v>21</v>
      </c>
      <c r="AX173" s="239">
        <v>2</v>
      </c>
      <c r="AY173" s="239">
        <v>2</v>
      </c>
      <c r="AZ173" s="239">
        <v>3</v>
      </c>
      <c r="BA173" s="239">
        <v>21</v>
      </c>
      <c r="BB173" s="239">
        <v>25</v>
      </c>
      <c r="BC173" s="239" t="s">
        <v>374</v>
      </c>
      <c r="BD173" s="239">
        <v>5</v>
      </c>
      <c r="BE173" s="239">
        <v>74</v>
      </c>
      <c r="BI173" s="239">
        <v>15</v>
      </c>
      <c r="BJ173" s="239">
        <v>9</v>
      </c>
      <c r="BK173" s="239">
        <v>60</v>
      </c>
      <c r="BL173" s="239">
        <v>11</v>
      </c>
      <c r="BM173" s="239">
        <v>21</v>
      </c>
      <c r="CT173" s="239">
        <v>464888.67157734401</v>
      </c>
      <c r="CU173" s="239">
        <v>4967679.2058250802</v>
      </c>
      <c r="CV173" s="239">
        <v>44.861663440000001</v>
      </c>
      <c r="CW173" s="239">
        <v>-93.444420620000002</v>
      </c>
      <c r="CX173" s="239" t="s">
        <v>379</v>
      </c>
      <c r="CY173" s="239" t="s">
        <v>4968</v>
      </c>
    </row>
    <row r="174" spans="1:103" x14ac:dyDescent="0.25">
      <c r="A174" s="239">
        <v>760370</v>
      </c>
      <c r="B174" s="239">
        <v>2</v>
      </c>
      <c r="C174" s="239">
        <v>212</v>
      </c>
      <c r="D174" s="239">
        <v>157.93799999999999</v>
      </c>
      <c r="E174" s="239">
        <v>27</v>
      </c>
      <c r="F174" s="239" t="s">
        <v>2515</v>
      </c>
      <c r="H174" s="239" t="s">
        <v>374</v>
      </c>
      <c r="I174" s="239">
        <v>25</v>
      </c>
      <c r="K174" s="239">
        <v>19513515</v>
      </c>
      <c r="M174" s="239">
        <v>11</v>
      </c>
      <c r="N174" s="239">
        <v>6</v>
      </c>
      <c r="O174" s="239">
        <v>2019</v>
      </c>
      <c r="P174" s="239" t="s">
        <v>375</v>
      </c>
      <c r="Q174" s="239">
        <v>20</v>
      </c>
      <c r="R174" s="239" t="s">
        <v>393</v>
      </c>
      <c r="S174" s="239">
        <v>5</v>
      </c>
      <c r="T174" s="239">
        <v>0</v>
      </c>
      <c r="U174" s="239">
        <v>2</v>
      </c>
      <c r="V174" s="239">
        <v>10</v>
      </c>
      <c r="W174" s="239">
        <v>10</v>
      </c>
      <c r="X174" s="239">
        <v>2</v>
      </c>
      <c r="Y174" s="239">
        <v>4</v>
      </c>
      <c r="Z174" s="239">
        <v>2</v>
      </c>
      <c r="AB174" s="239">
        <v>1</v>
      </c>
      <c r="AC174" s="239">
        <v>98</v>
      </c>
      <c r="AD174" s="239" t="s">
        <v>377</v>
      </c>
      <c r="AF174" s="239" t="s">
        <v>378</v>
      </c>
      <c r="AG174" s="239">
        <v>5</v>
      </c>
      <c r="AH174" s="239">
        <v>2</v>
      </c>
      <c r="AI174" s="239">
        <v>2</v>
      </c>
      <c r="AJ174" s="239">
        <v>3</v>
      </c>
      <c r="AK174" s="239">
        <v>28</v>
      </c>
      <c r="AL174" s="239">
        <v>61</v>
      </c>
      <c r="AM174" s="239" t="s">
        <v>374</v>
      </c>
      <c r="AN174" s="239">
        <v>5</v>
      </c>
      <c r="AO174" s="239">
        <v>99</v>
      </c>
      <c r="AS174" s="239">
        <v>15</v>
      </c>
      <c r="AT174" s="239">
        <v>98</v>
      </c>
      <c r="AU174" s="239">
        <v>60</v>
      </c>
      <c r="AV174" s="239">
        <v>11</v>
      </c>
      <c r="AW174" s="239">
        <v>21</v>
      </c>
      <c r="AX174" s="239">
        <v>2</v>
      </c>
      <c r="AY174" s="239">
        <v>3</v>
      </c>
      <c r="AZ174" s="239">
        <v>3</v>
      </c>
      <c r="BA174" s="239">
        <v>28</v>
      </c>
      <c r="BB174" s="239">
        <v>36</v>
      </c>
      <c r="BC174" s="239" t="s">
        <v>374</v>
      </c>
      <c r="BD174" s="239">
        <v>5</v>
      </c>
      <c r="BE174" s="239">
        <v>99</v>
      </c>
      <c r="BI174" s="239">
        <v>15</v>
      </c>
      <c r="BJ174" s="239">
        <v>98</v>
      </c>
      <c r="BK174" s="239">
        <v>60</v>
      </c>
      <c r="BL174" s="239">
        <v>11</v>
      </c>
      <c r="BM174" s="239">
        <v>21</v>
      </c>
      <c r="CT174" s="239">
        <v>464888.67157734401</v>
      </c>
      <c r="CU174" s="239">
        <v>4967683.4391668802</v>
      </c>
      <c r="CV174" s="239">
        <v>44.861701549999999</v>
      </c>
      <c r="CW174" s="239">
        <v>-93.444420910000005</v>
      </c>
      <c r="CX174" s="239" t="s">
        <v>438</v>
      </c>
      <c r="CY174" s="239" t="s">
        <v>4969</v>
      </c>
    </row>
    <row r="175" spans="1:103" x14ac:dyDescent="0.25">
      <c r="A175" s="239">
        <v>538163</v>
      </c>
      <c r="B175" s="239">
        <v>2</v>
      </c>
      <c r="C175" s="239">
        <v>212</v>
      </c>
      <c r="D175" s="239">
        <v>157.94399999999999</v>
      </c>
      <c r="E175" s="239">
        <v>27</v>
      </c>
      <c r="F175" s="239" t="s">
        <v>2515</v>
      </c>
      <c r="H175" s="239" t="s">
        <v>374</v>
      </c>
      <c r="I175" s="239">
        <v>25</v>
      </c>
      <c r="K175" s="239">
        <v>18501193</v>
      </c>
      <c r="M175" s="239">
        <v>1</v>
      </c>
      <c r="N175" s="239">
        <v>18</v>
      </c>
      <c r="O175" s="239">
        <v>2018</v>
      </c>
      <c r="P175" s="239" t="s">
        <v>416</v>
      </c>
      <c r="Q175" s="239">
        <v>8</v>
      </c>
      <c r="R175" s="239" t="s">
        <v>393</v>
      </c>
      <c r="S175" s="239">
        <v>5</v>
      </c>
      <c r="T175" s="239">
        <v>0</v>
      </c>
      <c r="U175" s="239">
        <v>3</v>
      </c>
      <c r="V175" s="239">
        <v>90</v>
      </c>
      <c r="W175" s="239">
        <v>10</v>
      </c>
      <c r="X175" s="239">
        <v>2</v>
      </c>
      <c r="Y175" s="239">
        <v>1</v>
      </c>
      <c r="Z175" s="239">
        <v>1</v>
      </c>
      <c r="AB175" s="239">
        <v>2</v>
      </c>
      <c r="AC175" s="239">
        <v>98</v>
      </c>
      <c r="AD175" s="239" t="s">
        <v>4922</v>
      </c>
      <c r="AF175" s="239" t="s">
        <v>378</v>
      </c>
      <c r="AG175" s="239">
        <v>90</v>
      </c>
      <c r="AH175" s="239">
        <v>2</v>
      </c>
      <c r="AI175" s="239">
        <v>4</v>
      </c>
      <c r="AJ175" s="239">
        <v>3</v>
      </c>
      <c r="AK175" s="239">
        <v>26</v>
      </c>
      <c r="AL175" s="239">
        <v>52</v>
      </c>
      <c r="AM175" s="239" t="s">
        <v>374</v>
      </c>
      <c r="AN175" s="239">
        <v>5</v>
      </c>
      <c r="AO175" s="239">
        <v>1</v>
      </c>
      <c r="AS175" s="239">
        <v>15</v>
      </c>
      <c r="AT175" s="239">
        <v>9</v>
      </c>
      <c r="AU175" s="239">
        <v>60</v>
      </c>
      <c r="AV175" s="239">
        <v>11</v>
      </c>
      <c r="AW175" s="239">
        <v>21</v>
      </c>
      <c r="AX175" s="239">
        <v>2</v>
      </c>
      <c r="AY175" s="239">
        <v>2</v>
      </c>
      <c r="AZ175" s="239">
        <v>3</v>
      </c>
      <c r="BA175" s="239">
        <v>26</v>
      </c>
      <c r="BB175" s="239">
        <v>25</v>
      </c>
      <c r="BC175" s="239" t="s">
        <v>374</v>
      </c>
      <c r="BD175" s="239">
        <v>5</v>
      </c>
      <c r="BE175" s="239">
        <v>1</v>
      </c>
      <c r="BI175" s="239">
        <v>15</v>
      </c>
      <c r="BJ175" s="239">
        <v>9</v>
      </c>
      <c r="BK175" s="239">
        <v>60</v>
      </c>
      <c r="BL175" s="239">
        <v>11</v>
      </c>
      <c r="BM175" s="239">
        <v>21</v>
      </c>
      <c r="BN175" s="239">
        <v>2</v>
      </c>
      <c r="BO175" s="239">
        <v>2</v>
      </c>
      <c r="BP175" s="239">
        <v>3</v>
      </c>
      <c r="BQ175" s="239">
        <v>28</v>
      </c>
      <c r="BR175" s="239">
        <v>18</v>
      </c>
      <c r="BS175" s="239" t="s">
        <v>374</v>
      </c>
      <c r="BT175" s="239">
        <v>5</v>
      </c>
      <c r="BU175" s="239">
        <v>70</v>
      </c>
      <c r="BY175" s="239">
        <v>15</v>
      </c>
      <c r="BZ175" s="239">
        <v>9</v>
      </c>
      <c r="CA175" s="239">
        <v>60</v>
      </c>
      <c r="CB175" s="239">
        <v>11</v>
      </c>
      <c r="CC175" s="239">
        <v>21</v>
      </c>
      <c r="CT175" s="239">
        <v>464892.904919144</v>
      </c>
      <c r="CU175" s="239">
        <v>4967696.1391922804</v>
      </c>
      <c r="CV175" s="239">
        <v>44.861816079999997</v>
      </c>
      <c r="CW175" s="239">
        <v>-93.444368209999993</v>
      </c>
      <c r="CX175" s="239" t="s">
        <v>379</v>
      </c>
      <c r="CY175" s="239" t="s">
        <v>4970</v>
      </c>
    </row>
    <row r="176" spans="1:103" x14ac:dyDescent="0.25">
      <c r="A176" s="239">
        <v>693479</v>
      </c>
      <c r="B176" s="239">
        <v>2</v>
      </c>
      <c r="C176" s="239">
        <v>212</v>
      </c>
      <c r="D176" s="239">
        <v>157.94999999999999</v>
      </c>
      <c r="E176" s="239">
        <v>27</v>
      </c>
      <c r="F176" s="239" t="s">
        <v>2515</v>
      </c>
      <c r="H176" s="239" t="s">
        <v>374</v>
      </c>
      <c r="I176" s="239">
        <v>25</v>
      </c>
      <c r="K176" s="239">
        <v>19502663</v>
      </c>
      <c r="M176" s="239">
        <v>2</v>
      </c>
      <c r="N176" s="239">
        <v>15</v>
      </c>
      <c r="O176" s="239">
        <v>2019</v>
      </c>
      <c r="P176" s="239" t="s">
        <v>383</v>
      </c>
      <c r="Q176" s="239">
        <v>8</v>
      </c>
      <c r="R176" s="239" t="s">
        <v>393</v>
      </c>
      <c r="S176" s="239">
        <v>5</v>
      </c>
      <c r="T176" s="239">
        <v>0</v>
      </c>
      <c r="U176" s="239">
        <v>2</v>
      </c>
      <c r="V176" s="239">
        <v>12</v>
      </c>
      <c r="W176" s="239">
        <v>10</v>
      </c>
      <c r="X176" s="239">
        <v>2</v>
      </c>
      <c r="Y176" s="239">
        <v>1</v>
      </c>
      <c r="Z176" s="239">
        <v>1</v>
      </c>
      <c r="AB176" s="239">
        <v>1</v>
      </c>
      <c r="AC176" s="239">
        <v>98</v>
      </c>
      <c r="AD176" s="239" t="s">
        <v>377</v>
      </c>
      <c r="AF176" s="239" t="s">
        <v>470</v>
      </c>
      <c r="AG176" s="239">
        <v>7</v>
      </c>
      <c r="AH176" s="239">
        <v>2</v>
      </c>
      <c r="AI176" s="239">
        <v>3</v>
      </c>
      <c r="AJ176" s="239">
        <v>3</v>
      </c>
      <c r="AK176" s="239">
        <v>21</v>
      </c>
      <c r="AL176" s="239">
        <v>55</v>
      </c>
      <c r="AM176" s="239" t="s">
        <v>374</v>
      </c>
      <c r="AN176" s="239">
        <v>5</v>
      </c>
      <c r="AO176" s="239">
        <v>1</v>
      </c>
      <c r="AS176" s="239">
        <v>15</v>
      </c>
      <c r="AT176" s="239">
        <v>9</v>
      </c>
      <c r="AU176" s="239">
        <v>60</v>
      </c>
      <c r="AV176" s="239">
        <v>11</v>
      </c>
      <c r="AW176" s="239">
        <v>21</v>
      </c>
      <c r="AX176" s="239">
        <v>2</v>
      </c>
      <c r="AY176" s="239">
        <v>2</v>
      </c>
      <c r="AZ176" s="239">
        <v>3</v>
      </c>
      <c r="BA176" s="239">
        <v>21</v>
      </c>
      <c r="BB176" s="239">
        <v>43</v>
      </c>
      <c r="BC176" s="239" t="s">
        <v>384</v>
      </c>
      <c r="BD176" s="239">
        <v>5</v>
      </c>
      <c r="BE176" s="239">
        <v>4</v>
      </c>
      <c r="BI176" s="239">
        <v>15</v>
      </c>
      <c r="BJ176" s="239">
        <v>9</v>
      </c>
      <c r="BK176" s="239">
        <v>60</v>
      </c>
      <c r="BL176" s="239">
        <v>11</v>
      </c>
      <c r="BM176" s="239">
        <v>21</v>
      </c>
      <c r="CT176" s="239">
        <v>464918.304969944</v>
      </c>
      <c r="CU176" s="239">
        <v>4967721.5392430797</v>
      </c>
      <c r="CV176" s="239">
        <v>44.862045979999998</v>
      </c>
      <c r="CW176" s="239">
        <v>-93.444048469999998</v>
      </c>
      <c r="CX176" s="239" t="s">
        <v>379</v>
      </c>
      <c r="CY176" s="239" t="s">
        <v>4971</v>
      </c>
    </row>
    <row r="177" spans="1:103" x14ac:dyDescent="0.25">
      <c r="A177" s="239">
        <v>686804</v>
      </c>
      <c r="B177" s="239">
        <v>2</v>
      </c>
      <c r="C177" s="239">
        <v>212</v>
      </c>
      <c r="D177" s="239">
        <v>157.952</v>
      </c>
      <c r="E177" s="239">
        <v>27</v>
      </c>
      <c r="F177" s="239" t="s">
        <v>2515</v>
      </c>
      <c r="H177" s="239" t="s">
        <v>374</v>
      </c>
      <c r="I177" s="239">
        <v>25</v>
      </c>
      <c r="K177" s="239">
        <v>19500798</v>
      </c>
      <c r="M177" s="239">
        <v>1</v>
      </c>
      <c r="N177" s="239">
        <v>22</v>
      </c>
      <c r="O177" s="239">
        <v>2019</v>
      </c>
      <c r="P177" s="239" t="s">
        <v>391</v>
      </c>
      <c r="Q177" s="239">
        <v>10</v>
      </c>
      <c r="R177" s="239" t="s">
        <v>393</v>
      </c>
      <c r="S177" s="239">
        <v>5</v>
      </c>
      <c r="T177" s="239">
        <v>0</v>
      </c>
      <c r="U177" s="239">
        <v>2</v>
      </c>
      <c r="V177" s="239">
        <v>90</v>
      </c>
      <c r="W177" s="239">
        <v>10</v>
      </c>
      <c r="X177" s="239">
        <v>2</v>
      </c>
      <c r="Y177" s="239">
        <v>1</v>
      </c>
      <c r="Z177" s="239">
        <v>4</v>
      </c>
      <c r="AB177" s="239">
        <v>3</v>
      </c>
      <c r="AC177" s="239">
        <v>98</v>
      </c>
      <c r="AD177" s="239" t="s">
        <v>377</v>
      </c>
      <c r="AF177" s="239" t="s">
        <v>378</v>
      </c>
      <c r="AG177" s="239">
        <v>90</v>
      </c>
      <c r="AH177" s="239">
        <v>2</v>
      </c>
      <c r="AI177" s="239">
        <v>49</v>
      </c>
      <c r="AJ177" s="239">
        <v>3</v>
      </c>
      <c r="AK177" s="239">
        <v>26</v>
      </c>
      <c r="AL177" s="239">
        <v>35</v>
      </c>
      <c r="AM177" s="239" t="s">
        <v>374</v>
      </c>
      <c r="AN177" s="239">
        <v>5</v>
      </c>
      <c r="AO177" s="239">
        <v>71</v>
      </c>
      <c r="AS177" s="239">
        <v>15</v>
      </c>
      <c r="AT177" s="239">
        <v>9</v>
      </c>
      <c r="AU177" s="239">
        <v>60</v>
      </c>
      <c r="AV177" s="239">
        <v>11</v>
      </c>
      <c r="AW177" s="239">
        <v>21</v>
      </c>
      <c r="AX177" s="239">
        <v>2</v>
      </c>
      <c r="AY177" s="239">
        <v>2</v>
      </c>
      <c r="AZ177" s="239">
        <v>3</v>
      </c>
      <c r="BA177" s="239">
        <v>21</v>
      </c>
      <c r="BB177" s="239">
        <v>71</v>
      </c>
      <c r="BC177" s="239" t="s">
        <v>384</v>
      </c>
      <c r="BD177" s="239">
        <v>5</v>
      </c>
      <c r="BE177" s="239">
        <v>71</v>
      </c>
      <c r="BI177" s="239">
        <v>15</v>
      </c>
      <c r="BJ177" s="239">
        <v>9</v>
      </c>
      <c r="BK177" s="239">
        <v>60</v>
      </c>
      <c r="BL177" s="239">
        <v>11</v>
      </c>
      <c r="BM177" s="239">
        <v>21</v>
      </c>
      <c r="CT177" s="239">
        <v>464909.83828634402</v>
      </c>
      <c r="CU177" s="239">
        <v>4967691.9058504803</v>
      </c>
      <c r="CV177" s="239">
        <v>44.861778809999997</v>
      </c>
      <c r="CW177" s="239">
        <v>-93.444153589999999</v>
      </c>
      <c r="CX177" s="239" t="s">
        <v>379</v>
      </c>
      <c r="CY177" s="239" t="s">
        <v>4972</v>
      </c>
    </row>
    <row r="178" spans="1:103" x14ac:dyDescent="0.25">
      <c r="A178" s="239">
        <v>733352</v>
      </c>
      <c r="B178" s="239">
        <v>2</v>
      </c>
      <c r="C178" s="239">
        <v>212</v>
      </c>
      <c r="D178" s="239">
        <v>157.959</v>
      </c>
      <c r="E178" s="239">
        <v>27</v>
      </c>
      <c r="F178" s="239" t="s">
        <v>2515</v>
      </c>
      <c r="H178" s="239" t="s">
        <v>374</v>
      </c>
      <c r="I178" s="239">
        <v>25</v>
      </c>
      <c r="K178" s="239">
        <v>19508576</v>
      </c>
      <c r="M178" s="239">
        <v>7</v>
      </c>
      <c r="N178" s="239">
        <v>13</v>
      </c>
      <c r="O178" s="239">
        <v>2019</v>
      </c>
      <c r="P178" s="239" t="s">
        <v>386</v>
      </c>
      <c r="Q178" s="239">
        <v>11</v>
      </c>
      <c r="R178" s="239" t="s">
        <v>393</v>
      </c>
      <c r="S178" s="239">
        <v>5</v>
      </c>
      <c r="T178" s="239">
        <v>0</v>
      </c>
      <c r="U178" s="239">
        <v>2</v>
      </c>
      <c r="V178" s="239">
        <v>12</v>
      </c>
      <c r="W178" s="239">
        <v>10</v>
      </c>
      <c r="X178" s="239">
        <v>2</v>
      </c>
      <c r="Y178" s="239">
        <v>1</v>
      </c>
      <c r="Z178" s="239">
        <v>1</v>
      </c>
      <c r="AB178" s="239">
        <v>1</v>
      </c>
      <c r="AC178" s="239">
        <v>98</v>
      </c>
      <c r="AD178" s="239" t="s">
        <v>4973</v>
      </c>
      <c r="AF178" s="239" t="s">
        <v>470</v>
      </c>
      <c r="AG178" s="239">
        <v>7</v>
      </c>
      <c r="AH178" s="239">
        <v>2</v>
      </c>
      <c r="AI178" s="239">
        <v>2</v>
      </c>
      <c r="AJ178" s="239">
        <v>3</v>
      </c>
      <c r="AK178" s="239">
        <v>21</v>
      </c>
      <c r="AL178" s="239">
        <v>18</v>
      </c>
      <c r="AM178" s="239" t="s">
        <v>374</v>
      </c>
      <c r="AN178" s="239">
        <v>5</v>
      </c>
      <c r="AO178" s="239">
        <v>1</v>
      </c>
      <c r="AS178" s="239">
        <v>15</v>
      </c>
      <c r="AT178" s="239">
        <v>9</v>
      </c>
      <c r="AU178" s="239">
        <v>60</v>
      </c>
      <c r="AV178" s="239">
        <v>11</v>
      </c>
      <c r="AW178" s="239">
        <v>21</v>
      </c>
      <c r="AX178" s="239">
        <v>2</v>
      </c>
      <c r="AY178" s="239">
        <v>4</v>
      </c>
      <c r="AZ178" s="239">
        <v>3</v>
      </c>
      <c r="BA178" s="239">
        <v>21</v>
      </c>
      <c r="BB178" s="239">
        <v>52</v>
      </c>
      <c r="BC178" s="239" t="s">
        <v>374</v>
      </c>
      <c r="BD178" s="239">
        <v>5</v>
      </c>
      <c r="BE178" s="239">
        <v>75</v>
      </c>
      <c r="BI178" s="239">
        <v>15</v>
      </c>
      <c r="BJ178" s="239">
        <v>9</v>
      </c>
      <c r="BK178" s="239">
        <v>60</v>
      </c>
      <c r="BL178" s="239">
        <v>11</v>
      </c>
      <c r="BM178" s="239">
        <v>21</v>
      </c>
      <c r="CT178" s="239">
        <v>464935.23833714402</v>
      </c>
      <c r="CU178" s="239">
        <v>4967721.5392430797</v>
      </c>
      <c r="CV178" s="239">
        <v>44.862046810000002</v>
      </c>
      <c r="CW178" s="239">
        <v>-93.443834140000007</v>
      </c>
      <c r="CX178" s="239" t="s">
        <v>379</v>
      </c>
      <c r="CY178" s="239" t="s">
        <v>4974</v>
      </c>
    </row>
    <row r="179" spans="1:103" x14ac:dyDescent="0.25">
      <c r="A179" s="239">
        <v>720260</v>
      </c>
      <c r="B179" s="239">
        <v>2</v>
      </c>
      <c r="C179" s="239">
        <v>212</v>
      </c>
      <c r="D179" s="239">
        <v>157.96100000000001</v>
      </c>
      <c r="E179" s="239">
        <v>27</v>
      </c>
      <c r="F179" s="239" t="s">
        <v>2515</v>
      </c>
      <c r="H179" s="239" t="s">
        <v>374</v>
      </c>
      <c r="I179" s="239">
        <v>25</v>
      </c>
      <c r="K179" s="239">
        <v>19506029</v>
      </c>
      <c r="M179" s="239">
        <v>5</v>
      </c>
      <c r="N179" s="239">
        <v>9</v>
      </c>
      <c r="O179" s="239">
        <v>2019</v>
      </c>
      <c r="P179" s="239" t="s">
        <v>416</v>
      </c>
      <c r="Q179" s="239">
        <v>9</v>
      </c>
      <c r="R179" s="239" t="s">
        <v>393</v>
      </c>
      <c r="S179" s="239">
        <v>5</v>
      </c>
      <c r="T179" s="239">
        <v>0</v>
      </c>
      <c r="U179" s="239">
        <v>2</v>
      </c>
      <c r="V179" s="239">
        <v>12</v>
      </c>
      <c r="W179" s="239">
        <v>10</v>
      </c>
      <c r="X179" s="239">
        <v>2</v>
      </c>
      <c r="Y179" s="239">
        <v>1</v>
      </c>
      <c r="Z179" s="239">
        <v>2</v>
      </c>
      <c r="AB179" s="239">
        <v>1</v>
      </c>
      <c r="AC179" s="239">
        <v>98</v>
      </c>
      <c r="AD179" s="239" t="s">
        <v>377</v>
      </c>
      <c r="AF179" s="239" t="s">
        <v>378</v>
      </c>
      <c r="AG179" s="239">
        <v>7</v>
      </c>
      <c r="AH179" s="239">
        <v>2</v>
      </c>
      <c r="AI179" s="239">
        <v>2</v>
      </c>
      <c r="AJ179" s="239">
        <v>3</v>
      </c>
      <c r="AK179" s="239">
        <v>21</v>
      </c>
      <c r="AL179" s="239">
        <v>57</v>
      </c>
      <c r="AM179" s="239" t="s">
        <v>374</v>
      </c>
      <c r="AN179" s="239">
        <v>5</v>
      </c>
      <c r="AO179" s="239">
        <v>4</v>
      </c>
      <c r="AS179" s="239">
        <v>15</v>
      </c>
      <c r="AT179" s="239">
        <v>9</v>
      </c>
      <c r="AU179" s="239">
        <v>60</v>
      </c>
      <c r="AV179" s="239">
        <v>11</v>
      </c>
      <c r="AW179" s="239">
        <v>21</v>
      </c>
      <c r="AX179" s="239">
        <v>2</v>
      </c>
      <c r="AY179" s="239">
        <v>2</v>
      </c>
      <c r="AZ179" s="239">
        <v>3</v>
      </c>
      <c r="BA179" s="239">
        <v>21</v>
      </c>
      <c r="BB179" s="239">
        <v>50</v>
      </c>
      <c r="BC179" s="239" t="s">
        <v>384</v>
      </c>
      <c r="BD179" s="239">
        <v>5</v>
      </c>
      <c r="BE179" s="239">
        <v>1</v>
      </c>
      <c r="BI179" s="239">
        <v>15</v>
      </c>
      <c r="BJ179" s="239">
        <v>9</v>
      </c>
      <c r="BK179" s="239">
        <v>60</v>
      </c>
      <c r="BL179" s="239">
        <v>11</v>
      </c>
      <c r="BM179" s="239">
        <v>21</v>
      </c>
      <c r="CT179" s="239">
        <v>464922.53831174399</v>
      </c>
      <c r="CU179" s="239">
        <v>4967700.3725340804</v>
      </c>
      <c r="CV179" s="239">
        <v>44.861855650000003</v>
      </c>
      <c r="CW179" s="239">
        <v>-93.443993430000006</v>
      </c>
      <c r="CX179" s="239" t="s">
        <v>379</v>
      </c>
      <c r="CY179" s="239" t="s">
        <v>4975</v>
      </c>
    </row>
    <row r="180" spans="1:103" x14ac:dyDescent="0.25">
      <c r="A180" s="239">
        <v>681835</v>
      </c>
      <c r="B180" s="239">
        <v>2</v>
      </c>
      <c r="C180" s="239">
        <v>212</v>
      </c>
      <c r="D180" s="239">
        <v>157.96299999999999</v>
      </c>
      <c r="E180" s="239">
        <v>27</v>
      </c>
      <c r="F180" s="239" t="s">
        <v>2515</v>
      </c>
      <c r="H180" s="239" t="s">
        <v>374</v>
      </c>
      <c r="I180" s="239">
        <v>25</v>
      </c>
      <c r="K180" s="239">
        <v>19500796</v>
      </c>
      <c r="M180" s="239">
        <v>1</v>
      </c>
      <c r="N180" s="239">
        <v>22</v>
      </c>
      <c r="O180" s="239">
        <v>2019</v>
      </c>
      <c r="P180" s="239" t="s">
        <v>391</v>
      </c>
      <c r="Q180" s="239">
        <v>10</v>
      </c>
      <c r="R180" s="239" t="s">
        <v>393</v>
      </c>
      <c r="S180" s="239">
        <v>5</v>
      </c>
      <c r="T180" s="239">
        <v>0</v>
      </c>
      <c r="U180" s="239">
        <v>1</v>
      </c>
      <c r="W180" s="239">
        <v>61</v>
      </c>
      <c r="X180" s="239">
        <v>2</v>
      </c>
      <c r="Y180" s="239">
        <v>1</v>
      </c>
      <c r="Z180" s="239">
        <v>4</v>
      </c>
      <c r="AB180" s="239">
        <v>3</v>
      </c>
      <c r="AC180" s="239">
        <v>98</v>
      </c>
      <c r="AD180" s="239" t="s">
        <v>377</v>
      </c>
      <c r="AF180" s="239" t="s">
        <v>378</v>
      </c>
      <c r="AG180" s="239">
        <v>3</v>
      </c>
      <c r="AH180" s="239">
        <v>2</v>
      </c>
      <c r="AI180" s="239">
        <v>3</v>
      </c>
      <c r="AJ180" s="239">
        <v>3</v>
      </c>
      <c r="AK180" s="239">
        <v>21</v>
      </c>
      <c r="AL180" s="239">
        <v>71</v>
      </c>
      <c r="AM180" s="239" t="s">
        <v>384</v>
      </c>
      <c r="AN180" s="239">
        <v>5</v>
      </c>
      <c r="AO180" s="239">
        <v>71</v>
      </c>
      <c r="AS180" s="239">
        <v>15</v>
      </c>
      <c r="AT180" s="239">
        <v>9</v>
      </c>
      <c r="AU180" s="239">
        <v>60</v>
      </c>
      <c r="AV180" s="239">
        <v>11</v>
      </c>
      <c r="AW180" s="239">
        <v>21</v>
      </c>
      <c r="CT180" s="239">
        <v>464922.53831174399</v>
      </c>
      <c r="CU180" s="239">
        <v>4967708.8392176796</v>
      </c>
      <c r="CV180" s="239">
        <v>44.861931869999999</v>
      </c>
      <c r="CW180" s="239">
        <v>-93.443994009999997</v>
      </c>
      <c r="CX180" s="239" t="s">
        <v>379</v>
      </c>
      <c r="CY180" s="239" t="s">
        <v>4976</v>
      </c>
    </row>
    <row r="181" spans="1:103" x14ac:dyDescent="0.25">
      <c r="A181" s="239">
        <v>533794</v>
      </c>
      <c r="B181" s="239">
        <v>2</v>
      </c>
      <c r="C181" s="239">
        <v>212</v>
      </c>
      <c r="D181" s="239">
        <v>157.96799999999999</v>
      </c>
      <c r="E181" s="239">
        <v>27</v>
      </c>
      <c r="F181" s="239" t="s">
        <v>2515</v>
      </c>
      <c r="H181" s="239" t="s">
        <v>374</v>
      </c>
      <c r="I181" s="239">
        <v>25</v>
      </c>
      <c r="K181" s="239">
        <v>18500268</v>
      </c>
      <c r="M181" s="239">
        <v>1</v>
      </c>
      <c r="N181" s="239">
        <v>4</v>
      </c>
      <c r="O181" s="239">
        <v>2018</v>
      </c>
      <c r="P181" s="239" t="s">
        <v>416</v>
      </c>
      <c r="Q181" s="239">
        <v>16</v>
      </c>
      <c r="R181" s="239" t="s">
        <v>376</v>
      </c>
      <c r="S181" s="239">
        <v>5</v>
      </c>
      <c r="T181" s="239">
        <v>0</v>
      </c>
      <c r="U181" s="239">
        <v>2</v>
      </c>
      <c r="V181" s="239">
        <v>12</v>
      </c>
      <c r="W181" s="239">
        <v>10</v>
      </c>
      <c r="X181" s="239">
        <v>2</v>
      </c>
      <c r="Y181" s="239">
        <v>3</v>
      </c>
      <c r="Z181" s="239">
        <v>1</v>
      </c>
      <c r="AB181" s="239">
        <v>1</v>
      </c>
      <c r="AC181" s="239">
        <v>98</v>
      </c>
      <c r="AD181" s="239" t="s">
        <v>4977</v>
      </c>
      <c r="AF181" s="239" t="s">
        <v>470</v>
      </c>
      <c r="AG181" s="239">
        <v>7</v>
      </c>
      <c r="AH181" s="239">
        <v>2</v>
      </c>
      <c r="AI181" s="239">
        <v>4</v>
      </c>
      <c r="AJ181" s="239">
        <v>4</v>
      </c>
      <c r="AK181" s="239">
        <v>34</v>
      </c>
      <c r="AL181" s="239">
        <v>50</v>
      </c>
      <c r="AM181" s="239" t="s">
        <v>384</v>
      </c>
      <c r="AN181" s="239">
        <v>5</v>
      </c>
      <c r="AO181" s="239">
        <v>1</v>
      </c>
      <c r="AS181" s="239">
        <v>15</v>
      </c>
      <c r="AT181" s="239">
        <v>9</v>
      </c>
      <c r="AU181" s="239">
        <v>60</v>
      </c>
      <c r="AV181" s="239">
        <v>11</v>
      </c>
      <c r="AW181" s="239">
        <v>21</v>
      </c>
      <c r="AX181" s="239">
        <v>2</v>
      </c>
      <c r="AY181" s="239">
        <v>2</v>
      </c>
      <c r="AZ181" s="239">
        <v>4</v>
      </c>
      <c r="BA181" s="239">
        <v>26</v>
      </c>
      <c r="BB181" s="239">
        <v>35</v>
      </c>
      <c r="BC181" s="239" t="s">
        <v>384</v>
      </c>
      <c r="BD181" s="239">
        <v>5</v>
      </c>
      <c r="BE181" s="239">
        <v>4</v>
      </c>
      <c r="BI181" s="239">
        <v>15</v>
      </c>
      <c r="BJ181" s="239">
        <v>9</v>
      </c>
      <c r="BK181" s="239">
        <v>60</v>
      </c>
      <c r="BL181" s="239">
        <v>11</v>
      </c>
      <c r="BM181" s="239">
        <v>21</v>
      </c>
      <c r="CT181" s="239">
        <v>464909.83828634402</v>
      </c>
      <c r="CU181" s="239">
        <v>4967721.5392430797</v>
      </c>
      <c r="CV181" s="239">
        <v>44.862045559999999</v>
      </c>
      <c r="CW181" s="239">
        <v>-93.444155640000005</v>
      </c>
      <c r="CX181" s="239" t="s">
        <v>379</v>
      </c>
      <c r="CY181" s="239" t="s">
        <v>4978</v>
      </c>
    </row>
    <row r="182" spans="1:103" x14ac:dyDescent="0.25">
      <c r="A182" s="239">
        <v>785632</v>
      </c>
      <c r="B182" s="239">
        <v>2</v>
      </c>
      <c r="C182" s="239">
        <v>212</v>
      </c>
      <c r="D182" s="239">
        <v>157.97200000000001</v>
      </c>
      <c r="E182" s="239">
        <v>27</v>
      </c>
      <c r="F182" s="239" t="s">
        <v>2515</v>
      </c>
      <c r="H182" s="239" t="s">
        <v>374</v>
      </c>
      <c r="I182" s="239">
        <v>25</v>
      </c>
      <c r="K182" s="239">
        <v>20501489</v>
      </c>
      <c r="L182" s="239">
        <v>200360055</v>
      </c>
      <c r="M182" s="239">
        <v>2</v>
      </c>
      <c r="N182" s="239">
        <v>5</v>
      </c>
      <c r="O182" s="239">
        <v>2020</v>
      </c>
      <c r="P182" s="239" t="s">
        <v>375</v>
      </c>
      <c r="Q182" s="239">
        <v>7</v>
      </c>
      <c r="R182" s="239" t="s">
        <v>393</v>
      </c>
      <c r="S182" s="239">
        <v>5</v>
      </c>
      <c r="T182" s="239">
        <v>0</v>
      </c>
      <c r="U182" s="239">
        <v>2</v>
      </c>
      <c r="V182" s="239">
        <v>12</v>
      </c>
      <c r="W182" s="239">
        <v>10</v>
      </c>
      <c r="X182" s="239">
        <v>2</v>
      </c>
      <c r="Y182" s="239">
        <v>1</v>
      </c>
      <c r="Z182" s="239">
        <v>1</v>
      </c>
      <c r="AB182" s="239">
        <v>1</v>
      </c>
      <c r="AC182" s="239">
        <v>98</v>
      </c>
      <c r="AD182" s="239" t="s">
        <v>4973</v>
      </c>
      <c r="AF182" s="239" t="s">
        <v>378</v>
      </c>
      <c r="AG182" s="239">
        <v>7</v>
      </c>
      <c r="AH182" s="239">
        <v>2</v>
      </c>
      <c r="AI182" s="239">
        <v>2</v>
      </c>
      <c r="AJ182" s="239">
        <v>3</v>
      </c>
      <c r="AK182" s="239">
        <v>21</v>
      </c>
      <c r="AL182" s="239">
        <v>67</v>
      </c>
      <c r="AM182" s="239" t="s">
        <v>384</v>
      </c>
      <c r="AN182" s="239">
        <v>5</v>
      </c>
      <c r="AO182" s="239">
        <v>1</v>
      </c>
      <c r="AS182" s="239">
        <v>15</v>
      </c>
      <c r="AT182" s="239">
        <v>9</v>
      </c>
      <c r="AU182" s="239">
        <v>60</v>
      </c>
      <c r="AV182" s="239">
        <v>11</v>
      </c>
      <c r="AW182" s="239">
        <v>21</v>
      </c>
      <c r="AX182" s="239">
        <v>2</v>
      </c>
      <c r="AY182" s="239">
        <v>3</v>
      </c>
      <c r="AZ182" s="239">
        <v>3</v>
      </c>
      <c r="BA182" s="239">
        <v>21</v>
      </c>
      <c r="BB182" s="239">
        <v>55</v>
      </c>
      <c r="BC182" s="239" t="s">
        <v>374</v>
      </c>
      <c r="BD182" s="239">
        <v>5</v>
      </c>
      <c r="BE182" s="239">
        <v>10</v>
      </c>
      <c r="BI182" s="239">
        <v>15</v>
      </c>
      <c r="BJ182" s="239">
        <v>9</v>
      </c>
      <c r="BK182" s="239">
        <v>60</v>
      </c>
      <c r="BL182" s="239">
        <v>11</v>
      </c>
      <c r="BM182" s="239">
        <v>21</v>
      </c>
      <c r="CT182" s="239">
        <v>464935.23833714402</v>
      </c>
      <c r="CU182" s="239">
        <v>4967717.3059012797</v>
      </c>
      <c r="CV182" s="239">
        <v>44.862008709999998</v>
      </c>
      <c r="CW182" s="239">
        <v>-93.443833850000004</v>
      </c>
      <c r="CX182" s="239" t="s">
        <v>379</v>
      </c>
      <c r="CY182" s="239" t="s">
        <v>4979</v>
      </c>
    </row>
    <row r="183" spans="1:103" x14ac:dyDescent="0.25">
      <c r="A183" s="239">
        <v>686797</v>
      </c>
      <c r="B183" s="239">
        <v>2</v>
      </c>
      <c r="C183" s="239">
        <v>212</v>
      </c>
      <c r="D183" s="239">
        <v>157.97300000000001</v>
      </c>
      <c r="E183" s="239">
        <v>27</v>
      </c>
      <c r="F183" s="239" t="s">
        <v>2515</v>
      </c>
      <c r="H183" s="239" t="s">
        <v>374</v>
      </c>
      <c r="I183" s="239">
        <v>25</v>
      </c>
      <c r="K183" s="239">
        <v>19500793</v>
      </c>
      <c r="M183" s="239">
        <v>1</v>
      </c>
      <c r="N183" s="239">
        <v>22</v>
      </c>
      <c r="O183" s="239">
        <v>2019</v>
      </c>
      <c r="P183" s="239" t="s">
        <v>391</v>
      </c>
      <c r="Q183" s="239">
        <v>10</v>
      </c>
      <c r="R183" s="239" t="s">
        <v>393</v>
      </c>
      <c r="S183" s="239">
        <v>5</v>
      </c>
      <c r="T183" s="239">
        <v>0</v>
      </c>
      <c r="U183" s="239">
        <v>2</v>
      </c>
      <c r="V183" s="239">
        <v>5</v>
      </c>
      <c r="W183" s="239">
        <v>10</v>
      </c>
      <c r="X183" s="239">
        <v>29</v>
      </c>
      <c r="Y183" s="239">
        <v>1</v>
      </c>
      <c r="Z183" s="239">
        <v>4</v>
      </c>
      <c r="AB183" s="239">
        <v>1</v>
      </c>
      <c r="AC183" s="239">
        <v>98</v>
      </c>
      <c r="AD183" s="239" t="s">
        <v>377</v>
      </c>
      <c r="AF183" s="239" t="s">
        <v>470</v>
      </c>
      <c r="AG183" s="239">
        <v>10</v>
      </c>
      <c r="AH183" s="239">
        <v>2</v>
      </c>
      <c r="AI183" s="239">
        <v>4</v>
      </c>
      <c r="AJ183" s="239">
        <v>3</v>
      </c>
      <c r="AK183" s="239">
        <v>21</v>
      </c>
      <c r="AL183" s="239">
        <v>31</v>
      </c>
      <c r="AM183" s="239" t="s">
        <v>374</v>
      </c>
      <c r="AN183" s="239">
        <v>5</v>
      </c>
      <c r="AO183" s="239">
        <v>1</v>
      </c>
      <c r="AS183" s="239">
        <v>15</v>
      </c>
      <c r="AT183" s="239">
        <v>9</v>
      </c>
      <c r="AU183" s="239">
        <v>60</v>
      </c>
      <c r="AV183" s="239">
        <v>11</v>
      </c>
      <c r="AW183" s="239">
        <v>21</v>
      </c>
      <c r="AX183" s="239">
        <v>2</v>
      </c>
      <c r="AY183" s="239">
        <v>3</v>
      </c>
      <c r="AZ183" s="239">
        <v>3</v>
      </c>
      <c r="BA183" s="239">
        <v>21</v>
      </c>
      <c r="BB183" s="239">
        <v>66</v>
      </c>
      <c r="BC183" s="239" t="s">
        <v>374</v>
      </c>
      <c r="BD183" s="239">
        <v>5</v>
      </c>
      <c r="BE183" s="239">
        <v>71</v>
      </c>
      <c r="BF183" s="239">
        <v>72</v>
      </c>
      <c r="BI183" s="239">
        <v>15</v>
      </c>
      <c r="BJ183" s="239">
        <v>9</v>
      </c>
      <c r="BK183" s="239">
        <v>60</v>
      </c>
      <c r="BL183" s="239">
        <v>11</v>
      </c>
      <c r="BM183" s="239">
        <v>21</v>
      </c>
      <c r="CT183" s="239">
        <v>464952.17170434399</v>
      </c>
      <c r="CU183" s="239">
        <v>4967738.4726102799</v>
      </c>
      <c r="CV183" s="239">
        <v>44.862200080000001</v>
      </c>
      <c r="CW183" s="239">
        <v>-93.443620989999999</v>
      </c>
      <c r="CX183" s="239" t="s">
        <v>379</v>
      </c>
      <c r="CY183" s="239" t="s">
        <v>4980</v>
      </c>
    </row>
    <row r="184" spans="1:103" x14ac:dyDescent="0.25">
      <c r="A184" s="239">
        <v>720761</v>
      </c>
      <c r="B184" s="239">
        <v>2</v>
      </c>
      <c r="C184" s="239">
        <v>212</v>
      </c>
      <c r="D184" s="239">
        <v>157.97300000000001</v>
      </c>
      <c r="E184" s="239">
        <v>27</v>
      </c>
      <c r="F184" s="239" t="s">
        <v>2515</v>
      </c>
      <c r="H184" s="239" t="s">
        <v>374</v>
      </c>
      <c r="I184" s="239">
        <v>25</v>
      </c>
      <c r="K184" s="239">
        <v>19506242</v>
      </c>
      <c r="M184" s="239">
        <v>5</v>
      </c>
      <c r="N184" s="239">
        <v>15</v>
      </c>
      <c r="O184" s="239">
        <v>2019</v>
      </c>
      <c r="P184" s="239" t="s">
        <v>375</v>
      </c>
      <c r="Q184" s="239">
        <v>20</v>
      </c>
      <c r="R184" s="239" t="s">
        <v>376</v>
      </c>
      <c r="S184" s="239">
        <v>5</v>
      </c>
      <c r="T184" s="239">
        <v>0</v>
      </c>
      <c r="U184" s="239">
        <v>2</v>
      </c>
      <c r="V184" s="239">
        <v>12</v>
      </c>
      <c r="W184" s="239">
        <v>10</v>
      </c>
      <c r="X184" s="239">
        <v>2</v>
      </c>
      <c r="Y184" s="239">
        <v>1</v>
      </c>
      <c r="Z184" s="239">
        <v>1</v>
      </c>
      <c r="AB184" s="239">
        <v>1</v>
      </c>
      <c r="AC184" s="239">
        <v>98</v>
      </c>
      <c r="AD184" s="239" t="s">
        <v>377</v>
      </c>
      <c r="AF184" s="239" t="s">
        <v>470</v>
      </c>
      <c r="AG184" s="239">
        <v>7</v>
      </c>
      <c r="AH184" s="239">
        <v>2</v>
      </c>
      <c r="AI184" s="239">
        <v>4</v>
      </c>
      <c r="AJ184" s="239">
        <v>4</v>
      </c>
      <c r="AK184" s="239">
        <v>26</v>
      </c>
      <c r="AL184" s="239">
        <v>36</v>
      </c>
      <c r="AM184" s="239" t="s">
        <v>374</v>
      </c>
      <c r="AN184" s="239">
        <v>5</v>
      </c>
      <c r="AO184" s="239">
        <v>1</v>
      </c>
      <c r="AS184" s="239">
        <v>15</v>
      </c>
      <c r="AT184" s="239">
        <v>9</v>
      </c>
      <c r="AU184" s="239">
        <v>60</v>
      </c>
      <c r="AV184" s="239">
        <v>11</v>
      </c>
      <c r="AW184" s="239">
        <v>21</v>
      </c>
      <c r="AX184" s="239">
        <v>1</v>
      </c>
      <c r="AY184" s="239">
        <v>2</v>
      </c>
      <c r="AZ184" s="239">
        <v>4</v>
      </c>
      <c r="BA184" s="239">
        <v>28</v>
      </c>
      <c r="BB184" s="239">
        <v>31</v>
      </c>
      <c r="BC184" s="239" t="s">
        <v>374</v>
      </c>
      <c r="BD184" s="239">
        <v>5</v>
      </c>
      <c r="BE184" s="239">
        <v>4</v>
      </c>
      <c r="BI184" s="239">
        <v>15</v>
      </c>
      <c r="BJ184" s="239">
        <v>9</v>
      </c>
      <c r="BK184" s="239">
        <v>60</v>
      </c>
      <c r="BL184" s="239">
        <v>11</v>
      </c>
      <c r="BM184" s="239">
        <v>21</v>
      </c>
      <c r="CT184" s="239">
        <v>464956.40504614502</v>
      </c>
      <c r="CU184" s="239">
        <v>4967730.0059266798</v>
      </c>
      <c r="CV184" s="239">
        <v>44.86212407</v>
      </c>
      <c r="CW184" s="239">
        <v>-93.443566820000001</v>
      </c>
      <c r="CX184" s="239" t="s">
        <v>379</v>
      </c>
      <c r="CY184" s="239" t="s">
        <v>4981</v>
      </c>
    </row>
    <row r="185" spans="1:103" x14ac:dyDescent="0.25">
      <c r="A185" s="239">
        <v>780875</v>
      </c>
      <c r="B185" s="239">
        <v>2</v>
      </c>
      <c r="C185" s="239">
        <v>212</v>
      </c>
      <c r="D185" s="239">
        <v>157.977</v>
      </c>
      <c r="E185" s="239">
        <v>27</v>
      </c>
      <c r="F185" s="239" t="s">
        <v>2515</v>
      </c>
      <c r="H185" s="239" t="s">
        <v>374</v>
      </c>
      <c r="I185" s="239">
        <v>25</v>
      </c>
      <c r="K185" s="239">
        <v>20500792</v>
      </c>
      <c r="L185" s="239">
        <v>200180298</v>
      </c>
      <c r="M185" s="239">
        <v>1</v>
      </c>
      <c r="N185" s="239">
        <v>18</v>
      </c>
      <c r="O185" s="239">
        <v>2020</v>
      </c>
      <c r="P185" s="239" t="s">
        <v>386</v>
      </c>
      <c r="Q185" s="239">
        <v>22</v>
      </c>
      <c r="R185" s="239" t="s">
        <v>376</v>
      </c>
      <c r="S185" s="239">
        <v>5</v>
      </c>
      <c r="T185" s="239">
        <v>0</v>
      </c>
      <c r="U185" s="239">
        <v>1</v>
      </c>
      <c r="W185" s="239">
        <v>55</v>
      </c>
      <c r="X185" s="239">
        <v>2</v>
      </c>
      <c r="Y185" s="239">
        <v>4</v>
      </c>
      <c r="Z185" s="239">
        <v>1</v>
      </c>
      <c r="AB185" s="239">
        <v>5</v>
      </c>
      <c r="AC185" s="239">
        <v>98</v>
      </c>
      <c r="AD185" s="239" t="s">
        <v>4982</v>
      </c>
      <c r="AF185" s="239" t="s">
        <v>378</v>
      </c>
      <c r="AG185" s="239">
        <v>3</v>
      </c>
      <c r="AH185" s="239">
        <v>2</v>
      </c>
      <c r="AI185" s="239">
        <v>4</v>
      </c>
      <c r="AJ185" s="239">
        <v>4</v>
      </c>
      <c r="AK185" s="239">
        <v>21</v>
      </c>
      <c r="AL185" s="239">
        <v>30</v>
      </c>
      <c r="AM185" s="239" t="s">
        <v>384</v>
      </c>
      <c r="AN185" s="239">
        <v>5</v>
      </c>
      <c r="AO185" s="239">
        <v>72</v>
      </c>
      <c r="AS185" s="239">
        <v>15</v>
      </c>
      <c r="AT185" s="239">
        <v>9</v>
      </c>
      <c r="AU185" s="239">
        <v>60</v>
      </c>
      <c r="AV185" s="239">
        <v>11</v>
      </c>
      <c r="AW185" s="239">
        <v>21</v>
      </c>
      <c r="CT185" s="239">
        <v>464947.938362544</v>
      </c>
      <c r="CU185" s="239">
        <v>4967704.6058758805</v>
      </c>
      <c r="CV185" s="239">
        <v>44.861895009999998</v>
      </c>
      <c r="CW185" s="239">
        <v>-93.443672230000004</v>
      </c>
      <c r="CX185" s="239" t="s">
        <v>379</v>
      </c>
      <c r="CY185" s="239" t="s">
        <v>4983</v>
      </c>
    </row>
    <row r="186" spans="1:103" x14ac:dyDescent="0.25">
      <c r="A186" s="239">
        <v>515701</v>
      </c>
      <c r="B186" s="239">
        <v>2</v>
      </c>
      <c r="C186" s="239">
        <v>212</v>
      </c>
      <c r="D186" s="239">
        <v>158.005</v>
      </c>
      <c r="E186" s="239">
        <v>27</v>
      </c>
      <c r="F186" s="239" t="s">
        <v>2515</v>
      </c>
      <c r="H186" s="239" t="s">
        <v>374</v>
      </c>
      <c r="I186" s="239">
        <v>25</v>
      </c>
      <c r="K186" s="239">
        <v>17039751</v>
      </c>
      <c r="M186" s="239">
        <v>11</v>
      </c>
      <c r="N186" s="239">
        <v>9</v>
      </c>
      <c r="O186" s="239">
        <v>2017</v>
      </c>
      <c r="P186" s="239" t="s">
        <v>416</v>
      </c>
      <c r="Q186" s="239">
        <v>16</v>
      </c>
      <c r="S186" s="239">
        <v>5</v>
      </c>
      <c r="T186" s="239">
        <v>0</v>
      </c>
      <c r="U186" s="239">
        <v>2</v>
      </c>
      <c r="V186" s="239">
        <v>12</v>
      </c>
      <c r="W186" s="239">
        <v>10</v>
      </c>
      <c r="X186" s="239">
        <v>10</v>
      </c>
      <c r="Y186" s="239">
        <v>3</v>
      </c>
      <c r="Z186" s="239">
        <v>1</v>
      </c>
      <c r="AA186" s="239">
        <v>2</v>
      </c>
      <c r="AB186" s="239">
        <v>1</v>
      </c>
      <c r="AC186" s="239">
        <v>98</v>
      </c>
      <c r="AD186" s="239" t="s">
        <v>377</v>
      </c>
      <c r="AF186" s="239" t="s">
        <v>470</v>
      </c>
      <c r="AG186" s="239">
        <v>7</v>
      </c>
      <c r="AH186" s="239">
        <v>2</v>
      </c>
      <c r="AI186" s="239">
        <v>2</v>
      </c>
      <c r="AJ186" s="239">
        <v>4</v>
      </c>
      <c r="AK186" s="239">
        <v>21</v>
      </c>
      <c r="AL186" s="239">
        <v>22</v>
      </c>
      <c r="AM186" s="239" t="s">
        <v>374</v>
      </c>
      <c r="AN186" s="239">
        <v>5</v>
      </c>
      <c r="AO186" s="239">
        <v>74</v>
      </c>
      <c r="AS186" s="239">
        <v>90</v>
      </c>
      <c r="AT186" s="239">
        <v>9</v>
      </c>
      <c r="AU186" s="239">
        <v>60</v>
      </c>
      <c r="AV186" s="239">
        <v>11</v>
      </c>
      <c r="AW186" s="239">
        <v>21</v>
      </c>
      <c r="AX186" s="239">
        <v>2</v>
      </c>
      <c r="AY186" s="239">
        <v>2</v>
      </c>
      <c r="AZ186" s="239">
        <v>4</v>
      </c>
      <c r="BA186" s="239">
        <v>26</v>
      </c>
      <c r="BB186" s="239">
        <v>32</v>
      </c>
      <c r="BC186" s="239" t="s">
        <v>374</v>
      </c>
      <c r="BD186" s="239">
        <v>5</v>
      </c>
      <c r="BE186" s="239">
        <v>1</v>
      </c>
      <c r="BI186" s="239">
        <v>90</v>
      </c>
      <c r="BJ186" s="239">
        <v>9</v>
      </c>
      <c r="BK186" s="239">
        <v>60</v>
      </c>
      <c r="BL186" s="239">
        <v>11</v>
      </c>
      <c r="BM186" s="239">
        <v>21</v>
      </c>
      <c r="CT186" s="239">
        <v>464970.07191990502</v>
      </c>
      <c r="CU186" s="239">
        <v>4967735.7530123303</v>
      </c>
      <c r="CV186" s="239">
        <v>44.862176480000002</v>
      </c>
      <c r="CW186" s="239">
        <v>-93.443394229999996</v>
      </c>
      <c r="CX186" s="239" t="s">
        <v>379</v>
      </c>
      <c r="CY186" s="239" t="s">
        <v>4984</v>
      </c>
    </row>
    <row r="187" spans="1:103" x14ac:dyDescent="0.25">
      <c r="A187" s="239">
        <v>686794</v>
      </c>
      <c r="B187" s="239">
        <v>2</v>
      </c>
      <c r="C187" s="239">
        <v>212</v>
      </c>
      <c r="D187" s="239">
        <v>158.006</v>
      </c>
      <c r="E187" s="239">
        <v>27</v>
      </c>
      <c r="F187" s="239" t="s">
        <v>2515</v>
      </c>
      <c r="H187" s="239" t="s">
        <v>374</v>
      </c>
      <c r="I187" s="239">
        <v>25</v>
      </c>
      <c r="K187" s="239">
        <v>19500790</v>
      </c>
      <c r="M187" s="239">
        <v>1</v>
      </c>
      <c r="N187" s="239">
        <v>22</v>
      </c>
      <c r="O187" s="239">
        <v>2019</v>
      </c>
      <c r="P187" s="239" t="s">
        <v>391</v>
      </c>
      <c r="Q187" s="239">
        <v>9</v>
      </c>
      <c r="R187" s="239" t="s">
        <v>393</v>
      </c>
      <c r="S187" s="239">
        <v>5</v>
      </c>
      <c r="T187" s="239">
        <v>0</v>
      </c>
      <c r="U187" s="239">
        <v>3</v>
      </c>
      <c r="V187" s="239">
        <v>12</v>
      </c>
      <c r="W187" s="239">
        <v>10</v>
      </c>
      <c r="X187" s="239">
        <v>2</v>
      </c>
      <c r="Y187" s="239">
        <v>1</v>
      </c>
      <c r="Z187" s="239">
        <v>4</v>
      </c>
      <c r="AB187" s="239">
        <v>3</v>
      </c>
      <c r="AC187" s="239">
        <v>98</v>
      </c>
      <c r="AD187" s="239" t="s">
        <v>377</v>
      </c>
      <c r="AF187" s="239" t="s">
        <v>470</v>
      </c>
      <c r="AG187" s="239">
        <v>7</v>
      </c>
      <c r="AH187" s="239">
        <v>2</v>
      </c>
      <c r="AI187" s="239">
        <v>2</v>
      </c>
      <c r="AJ187" s="239">
        <v>3</v>
      </c>
      <c r="AK187" s="239">
        <v>21</v>
      </c>
      <c r="AL187" s="239">
        <v>44</v>
      </c>
      <c r="AM187" s="239" t="s">
        <v>374</v>
      </c>
      <c r="AN187" s="239">
        <v>5</v>
      </c>
      <c r="AO187" s="239">
        <v>1</v>
      </c>
      <c r="AS187" s="239">
        <v>15</v>
      </c>
      <c r="AT187" s="239">
        <v>9</v>
      </c>
      <c r="AU187" s="239">
        <v>60</v>
      </c>
      <c r="AV187" s="239">
        <v>11</v>
      </c>
      <c r="AW187" s="239">
        <v>21</v>
      </c>
      <c r="AX187" s="239">
        <v>2</v>
      </c>
      <c r="AY187" s="239">
        <v>3</v>
      </c>
      <c r="AZ187" s="239">
        <v>3</v>
      </c>
      <c r="BA187" s="239">
        <v>21</v>
      </c>
      <c r="BB187" s="239">
        <v>60</v>
      </c>
      <c r="BC187" s="239" t="s">
        <v>374</v>
      </c>
      <c r="BD187" s="239">
        <v>5</v>
      </c>
      <c r="BE187" s="239">
        <v>1</v>
      </c>
      <c r="BI187" s="239">
        <v>15</v>
      </c>
      <c r="BJ187" s="239">
        <v>9</v>
      </c>
      <c r="BK187" s="239">
        <v>60</v>
      </c>
      <c r="BL187" s="239">
        <v>11</v>
      </c>
      <c r="BM187" s="239">
        <v>21</v>
      </c>
      <c r="BN187" s="239">
        <v>2</v>
      </c>
      <c r="BO187" s="239">
        <v>5</v>
      </c>
      <c r="BP187" s="239">
        <v>3</v>
      </c>
      <c r="BQ187" s="239">
        <v>21</v>
      </c>
      <c r="BR187" s="239">
        <v>37</v>
      </c>
      <c r="BS187" s="239" t="s">
        <v>384</v>
      </c>
      <c r="BT187" s="239">
        <v>5</v>
      </c>
      <c r="BU187" s="239">
        <v>4</v>
      </c>
      <c r="BY187" s="239">
        <v>15</v>
      </c>
      <c r="BZ187" s="239">
        <v>9</v>
      </c>
      <c r="CA187" s="239">
        <v>60</v>
      </c>
      <c r="CB187" s="239">
        <v>11</v>
      </c>
      <c r="CC187" s="239">
        <v>21</v>
      </c>
      <c r="CT187" s="239">
        <v>465002.97180594399</v>
      </c>
      <c r="CU187" s="239">
        <v>4967755.4059774801</v>
      </c>
      <c r="CV187" s="239">
        <v>44.862355010000002</v>
      </c>
      <c r="CW187" s="239">
        <v>-93.442979170000001</v>
      </c>
      <c r="CX187" s="239" t="s">
        <v>379</v>
      </c>
      <c r="CY187" s="239" t="s">
        <v>4985</v>
      </c>
    </row>
    <row r="188" spans="1:103" x14ac:dyDescent="0.25">
      <c r="A188" s="239">
        <v>10707180</v>
      </c>
      <c r="B188" s="239">
        <v>2</v>
      </c>
      <c r="C188" s="239">
        <v>212</v>
      </c>
      <c r="D188" s="239">
        <v>158.012</v>
      </c>
      <c r="E188" s="239">
        <v>27</v>
      </c>
      <c r="F188" s="239" t="s">
        <v>2515</v>
      </c>
      <c r="H188" s="239" t="s">
        <v>374</v>
      </c>
      <c r="I188" s="239">
        <v>25</v>
      </c>
      <c r="K188" s="239">
        <v>11002520</v>
      </c>
      <c r="L188" s="239">
        <v>110190362</v>
      </c>
      <c r="M188" s="239">
        <v>1</v>
      </c>
      <c r="N188" s="239">
        <v>17</v>
      </c>
      <c r="O188" s="239">
        <v>2011</v>
      </c>
      <c r="P188" s="239" t="s">
        <v>381</v>
      </c>
      <c r="Q188" s="239">
        <v>19</v>
      </c>
      <c r="S188" s="239">
        <v>5</v>
      </c>
      <c r="T188" s="239">
        <v>0</v>
      </c>
      <c r="U188" s="239">
        <v>1</v>
      </c>
      <c r="V188" s="239">
        <v>7</v>
      </c>
      <c r="W188" s="239">
        <v>70</v>
      </c>
      <c r="X188" s="239">
        <v>2</v>
      </c>
      <c r="Y188" s="239">
        <v>4</v>
      </c>
      <c r="Z188" s="239">
        <v>1</v>
      </c>
      <c r="AB188" s="239">
        <v>2</v>
      </c>
      <c r="AC188" s="239">
        <v>98</v>
      </c>
      <c r="AD188" s="239" t="s">
        <v>4931</v>
      </c>
      <c r="AE188" s="239" t="s">
        <v>4862</v>
      </c>
      <c r="AF188" s="239" t="s">
        <v>378</v>
      </c>
      <c r="AG188" s="239">
        <v>3</v>
      </c>
      <c r="AH188" s="239">
        <v>2</v>
      </c>
      <c r="AI188" s="239">
        <v>4</v>
      </c>
      <c r="AJ188" s="239">
        <v>7</v>
      </c>
      <c r="AK188" s="239">
        <v>21</v>
      </c>
      <c r="AL188" s="239">
        <v>17</v>
      </c>
      <c r="AM188" s="239" t="s">
        <v>374</v>
      </c>
      <c r="AN188" s="239">
        <v>5</v>
      </c>
      <c r="AO188" s="239">
        <v>16</v>
      </c>
      <c r="AS188" s="239">
        <v>3</v>
      </c>
      <c r="AT188" s="239">
        <v>98</v>
      </c>
      <c r="AU188" s="239">
        <v>55</v>
      </c>
      <c r="AV188" s="239">
        <v>10</v>
      </c>
      <c r="AW188" s="239">
        <v>25</v>
      </c>
      <c r="CT188" s="239">
        <v>464998</v>
      </c>
      <c r="CU188" s="239">
        <v>4967733</v>
      </c>
      <c r="CV188" s="239">
        <v>44.8621531</v>
      </c>
      <c r="CW188" s="239">
        <v>-93.443044900000004</v>
      </c>
      <c r="CX188" s="239" t="s">
        <v>379</v>
      </c>
      <c r="CY188" s="239" t="s">
        <v>4986</v>
      </c>
    </row>
    <row r="189" spans="1:103" x14ac:dyDescent="0.25">
      <c r="A189" s="239">
        <v>10717595</v>
      </c>
      <c r="B189" s="239">
        <v>2</v>
      </c>
      <c r="C189" s="239">
        <v>212</v>
      </c>
      <c r="D189" s="239">
        <v>158.012</v>
      </c>
      <c r="E189" s="239">
        <v>27</v>
      </c>
      <c r="F189" s="239" t="s">
        <v>2515</v>
      </c>
      <c r="H189" s="239" t="s">
        <v>374</v>
      </c>
      <c r="I189" s="239">
        <v>25</v>
      </c>
      <c r="K189" s="239">
        <v>11010331</v>
      </c>
      <c r="L189" s="239">
        <v>110700048</v>
      </c>
      <c r="M189" s="239">
        <v>3</v>
      </c>
      <c r="N189" s="239">
        <v>9</v>
      </c>
      <c r="O189" s="239">
        <v>2011</v>
      </c>
      <c r="P189" s="239" t="s">
        <v>375</v>
      </c>
      <c r="Q189" s="239">
        <v>19</v>
      </c>
      <c r="S189" s="239">
        <v>4</v>
      </c>
      <c r="T189" s="239">
        <v>0</v>
      </c>
      <c r="U189" s="239">
        <v>2</v>
      </c>
      <c r="V189" s="239">
        <v>3</v>
      </c>
      <c r="W189" s="239">
        <v>10</v>
      </c>
      <c r="X189" s="239">
        <v>10</v>
      </c>
      <c r="Y189" s="239">
        <v>4</v>
      </c>
      <c r="Z189" s="239">
        <v>1</v>
      </c>
      <c r="AB189" s="239">
        <v>2</v>
      </c>
      <c r="AC189" s="239">
        <v>98</v>
      </c>
      <c r="AD189" s="239" t="s">
        <v>2650</v>
      </c>
      <c r="AE189" s="239" t="s">
        <v>4987</v>
      </c>
      <c r="AF189" s="239" t="s">
        <v>378</v>
      </c>
      <c r="AG189" s="239">
        <v>9</v>
      </c>
      <c r="AH189" s="239">
        <v>2</v>
      </c>
      <c r="AI189" s="239">
        <v>2</v>
      </c>
      <c r="AJ189" s="239">
        <v>3</v>
      </c>
      <c r="AK189" s="239">
        <v>21</v>
      </c>
      <c r="AL189" s="239">
        <v>19</v>
      </c>
      <c r="AM189" s="239" t="s">
        <v>374</v>
      </c>
      <c r="AN189" s="239">
        <v>5</v>
      </c>
      <c r="AO189" s="239">
        <v>21</v>
      </c>
      <c r="AS189" s="239">
        <v>4</v>
      </c>
      <c r="AT189" s="239">
        <v>20</v>
      </c>
      <c r="AU189" s="239">
        <v>30</v>
      </c>
      <c r="AV189" s="239">
        <v>11</v>
      </c>
      <c r="AW189" s="239">
        <v>21</v>
      </c>
      <c r="AX189" s="239">
        <v>2</v>
      </c>
      <c r="AY189" s="239">
        <v>2</v>
      </c>
      <c r="AZ189" s="239">
        <v>7</v>
      </c>
      <c r="BA189" s="239">
        <v>24</v>
      </c>
      <c r="BB189" s="239">
        <v>43</v>
      </c>
      <c r="BC189" s="239" t="s">
        <v>374</v>
      </c>
      <c r="BD189" s="239">
        <v>5</v>
      </c>
      <c r="BE189" s="239">
        <v>2</v>
      </c>
      <c r="BI189" s="239">
        <v>4</v>
      </c>
      <c r="BJ189" s="239">
        <v>20</v>
      </c>
      <c r="BK189" s="239">
        <v>30</v>
      </c>
      <c r="BL189" s="239">
        <v>11</v>
      </c>
      <c r="BM189" s="239">
        <v>21</v>
      </c>
      <c r="CT189" s="239">
        <v>464998</v>
      </c>
      <c r="CU189" s="239">
        <v>4967733</v>
      </c>
      <c r="CV189" s="239">
        <v>44.8621531</v>
      </c>
      <c r="CW189" s="239">
        <v>-93.443044900000004</v>
      </c>
      <c r="CX189" s="239" t="s">
        <v>379</v>
      </c>
      <c r="CY189" s="239" t="s">
        <v>4988</v>
      </c>
    </row>
    <row r="190" spans="1:103" x14ac:dyDescent="0.25">
      <c r="A190" s="239">
        <v>10743748</v>
      </c>
      <c r="B190" s="239">
        <v>2</v>
      </c>
      <c r="C190" s="239">
        <v>212</v>
      </c>
      <c r="D190" s="239">
        <v>158.012</v>
      </c>
      <c r="E190" s="239">
        <v>27</v>
      </c>
      <c r="F190" s="239" t="s">
        <v>2515</v>
      </c>
      <c r="H190" s="239" t="s">
        <v>374</v>
      </c>
      <c r="I190" s="239">
        <v>25</v>
      </c>
      <c r="L190" s="239">
        <v>112510104</v>
      </c>
      <c r="M190" s="239">
        <v>6</v>
      </c>
      <c r="N190" s="239">
        <v>28</v>
      </c>
      <c r="O190" s="239">
        <v>2011</v>
      </c>
      <c r="P190" s="239" t="s">
        <v>391</v>
      </c>
      <c r="Q190" s="239">
        <v>17</v>
      </c>
      <c r="S190" s="239">
        <v>5</v>
      </c>
      <c r="T190" s="239">
        <v>0</v>
      </c>
      <c r="U190" s="239">
        <v>2</v>
      </c>
      <c r="V190" s="239">
        <v>1</v>
      </c>
      <c r="W190" s="239">
        <v>10</v>
      </c>
      <c r="Y190" s="239">
        <v>1</v>
      </c>
      <c r="Z190" s="239">
        <v>1</v>
      </c>
      <c r="AB190" s="239">
        <v>1</v>
      </c>
      <c r="AC190" s="239">
        <v>98</v>
      </c>
      <c r="AF190" s="239" t="s">
        <v>378</v>
      </c>
      <c r="AG190" s="239">
        <v>7</v>
      </c>
      <c r="AH190" s="239">
        <v>2</v>
      </c>
      <c r="AI190" s="239">
        <v>2</v>
      </c>
      <c r="AJ190" s="239">
        <v>4</v>
      </c>
      <c r="AK190" s="239">
        <v>28</v>
      </c>
      <c r="AL190" s="239">
        <v>20</v>
      </c>
      <c r="AM190" s="239" t="s">
        <v>384</v>
      </c>
      <c r="AT190" s="239">
        <v>98</v>
      </c>
      <c r="AU190" s="239">
        <v>55</v>
      </c>
      <c r="AX190" s="239">
        <v>2</v>
      </c>
      <c r="AY190" s="239">
        <v>2</v>
      </c>
      <c r="AZ190" s="239">
        <v>4</v>
      </c>
      <c r="BA190" s="239">
        <v>21</v>
      </c>
      <c r="BB190" s="239">
        <v>42</v>
      </c>
      <c r="BC190" s="239" t="s">
        <v>384</v>
      </c>
      <c r="BJ190" s="239">
        <v>98</v>
      </c>
      <c r="BK190" s="239">
        <v>55</v>
      </c>
      <c r="CT190" s="239">
        <v>464998</v>
      </c>
      <c r="CU190" s="239">
        <v>4967733</v>
      </c>
      <c r="CV190" s="239">
        <v>44.8621531</v>
      </c>
      <c r="CW190" s="239">
        <v>-93.443044900000004</v>
      </c>
      <c r="CX190" s="239" t="s">
        <v>379</v>
      </c>
    </row>
    <row r="191" spans="1:103" x14ac:dyDescent="0.25">
      <c r="A191" s="239">
        <v>10745362</v>
      </c>
      <c r="B191" s="239">
        <v>2</v>
      </c>
      <c r="C191" s="239">
        <v>212</v>
      </c>
      <c r="D191" s="239">
        <v>158.012</v>
      </c>
      <c r="E191" s="239">
        <v>27</v>
      </c>
      <c r="F191" s="239" t="s">
        <v>2515</v>
      </c>
      <c r="H191" s="239" t="s">
        <v>374</v>
      </c>
      <c r="I191" s="239">
        <v>25</v>
      </c>
      <c r="K191" s="239">
        <v>11509223</v>
      </c>
      <c r="L191" s="239">
        <v>112660015</v>
      </c>
      <c r="M191" s="239">
        <v>9</v>
      </c>
      <c r="N191" s="239">
        <v>17</v>
      </c>
      <c r="O191" s="239">
        <v>2011</v>
      </c>
      <c r="P191" s="239" t="s">
        <v>386</v>
      </c>
      <c r="Q191" s="239">
        <v>17</v>
      </c>
      <c r="R191" s="239" t="s">
        <v>376</v>
      </c>
      <c r="S191" s="239">
        <v>3</v>
      </c>
      <c r="T191" s="239">
        <v>0</v>
      </c>
      <c r="U191" s="239">
        <v>2</v>
      </c>
      <c r="V191" s="239">
        <v>5</v>
      </c>
      <c r="W191" s="239">
        <v>10</v>
      </c>
      <c r="X191" s="239">
        <v>3</v>
      </c>
      <c r="Y191" s="239">
        <v>1</v>
      </c>
      <c r="Z191" s="239">
        <v>1</v>
      </c>
      <c r="AB191" s="239">
        <v>1</v>
      </c>
      <c r="AC191" s="239">
        <v>98</v>
      </c>
      <c r="AD191" s="239" t="s">
        <v>2494</v>
      </c>
      <c r="AE191" s="239" t="s">
        <v>4989</v>
      </c>
      <c r="AF191" s="239" t="s">
        <v>378</v>
      </c>
      <c r="AG191" s="239">
        <v>10</v>
      </c>
      <c r="AH191" s="239">
        <v>2</v>
      </c>
      <c r="AI191" s="239">
        <v>2</v>
      </c>
      <c r="AJ191" s="239">
        <v>1</v>
      </c>
      <c r="AK191" s="239">
        <v>21</v>
      </c>
      <c r="AL191" s="239">
        <v>31</v>
      </c>
      <c r="AM191" s="239" t="s">
        <v>374</v>
      </c>
      <c r="AN191" s="239">
        <v>5</v>
      </c>
      <c r="AO191" s="239">
        <v>1</v>
      </c>
      <c r="AS191" s="239">
        <v>3</v>
      </c>
      <c r="AT191" s="239">
        <v>20</v>
      </c>
      <c r="AU191" s="239">
        <v>45</v>
      </c>
      <c r="AV191" s="239">
        <v>11</v>
      </c>
      <c r="AW191" s="239">
        <v>20</v>
      </c>
      <c r="AX191" s="239">
        <v>2</v>
      </c>
      <c r="AY191" s="239">
        <v>4</v>
      </c>
      <c r="AZ191" s="239">
        <v>4</v>
      </c>
      <c r="BA191" s="239">
        <v>21</v>
      </c>
      <c r="BB191" s="239">
        <v>34</v>
      </c>
      <c r="BC191" s="239" t="s">
        <v>374</v>
      </c>
      <c r="BD191" s="239">
        <v>5</v>
      </c>
      <c r="BE191" s="239">
        <v>2</v>
      </c>
      <c r="BI191" s="239">
        <v>3</v>
      </c>
      <c r="BJ191" s="239">
        <v>20</v>
      </c>
      <c r="BK191" s="239">
        <v>45</v>
      </c>
      <c r="BL191" s="239">
        <v>11</v>
      </c>
      <c r="BM191" s="239">
        <v>20</v>
      </c>
      <c r="CT191" s="239">
        <v>464998</v>
      </c>
      <c r="CU191" s="239">
        <v>4967733</v>
      </c>
      <c r="CV191" s="239">
        <v>44.8621531</v>
      </c>
      <c r="CW191" s="239">
        <v>-93.443044900000004</v>
      </c>
      <c r="CX191" s="239" t="s">
        <v>379</v>
      </c>
      <c r="CY191" s="239" t="s">
        <v>4990</v>
      </c>
    </row>
    <row r="192" spans="1:103" x14ac:dyDescent="0.25">
      <c r="A192" s="239">
        <v>10797159</v>
      </c>
      <c r="B192" s="239">
        <v>2</v>
      </c>
      <c r="C192" s="239">
        <v>212</v>
      </c>
      <c r="D192" s="239">
        <v>158.012</v>
      </c>
      <c r="E192" s="239">
        <v>27</v>
      </c>
      <c r="F192" s="239" t="s">
        <v>2515</v>
      </c>
      <c r="H192" s="239" t="s">
        <v>374</v>
      </c>
      <c r="I192" s="239">
        <v>25</v>
      </c>
      <c r="L192" s="239">
        <v>121500081</v>
      </c>
      <c r="M192" s="239">
        <v>4</v>
      </c>
      <c r="N192" s="239">
        <v>24</v>
      </c>
      <c r="O192" s="239">
        <v>2012</v>
      </c>
      <c r="P192" s="239" t="s">
        <v>391</v>
      </c>
      <c r="Q192" s="239">
        <v>11</v>
      </c>
      <c r="S192" s="239">
        <v>5</v>
      </c>
      <c r="T192" s="239">
        <v>0</v>
      </c>
      <c r="U192" s="239">
        <v>2</v>
      </c>
      <c r="V192" s="239">
        <v>1</v>
      </c>
      <c r="W192" s="239">
        <v>10</v>
      </c>
      <c r="Y192" s="239">
        <v>1</v>
      </c>
      <c r="Z192" s="239">
        <v>1</v>
      </c>
      <c r="AB192" s="239">
        <v>1</v>
      </c>
      <c r="AC192" s="239">
        <v>98</v>
      </c>
      <c r="AF192" s="239" t="s">
        <v>378</v>
      </c>
      <c r="AG192" s="239">
        <v>7</v>
      </c>
      <c r="AH192" s="239">
        <v>2</v>
      </c>
      <c r="AI192" s="239">
        <v>4</v>
      </c>
      <c r="AJ192" s="239">
        <v>3</v>
      </c>
      <c r="AK192" s="239">
        <v>8</v>
      </c>
      <c r="AL192" s="239">
        <v>70</v>
      </c>
      <c r="AM192" s="239" t="s">
        <v>374</v>
      </c>
      <c r="AT192" s="239">
        <v>20</v>
      </c>
      <c r="AU192" s="239">
        <v>30</v>
      </c>
      <c r="AX192" s="239">
        <v>2</v>
      </c>
      <c r="AY192" s="239">
        <v>2</v>
      </c>
      <c r="AZ192" s="239">
        <v>3</v>
      </c>
      <c r="BA192" s="239">
        <v>8</v>
      </c>
      <c r="BB192" s="239">
        <v>21</v>
      </c>
      <c r="BC192" s="239" t="s">
        <v>374</v>
      </c>
      <c r="BJ192" s="239">
        <v>20</v>
      </c>
      <c r="BK192" s="239">
        <v>30</v>
      </c>
      <c r="CT192" s="239">
        <v>464998</v>
      </c>
      <c r="CU192" s="239">
        <v>4967733</v>
      </c>
      <c r="CV192" s="239">
        <v>44.8621531</v>
      </c>
      <c r="CW192" s="239">
        <v>-93.443044900000004</v>
      </c>
      <c r="CX192" s="239" t="s">
        <v>379</v>
      </c>
    </row>
    <row r="193" spans="1:103" x14ac:dyDescent="0.25">
      <c r="A193" s="239">
        <v>10796380</v>
      </c>
      <c r="B193" s="239">
        <v>2</v>
      </c>
      <c r="C193" s="239">
        <v>212</v>
      </c>
      <c r="D193" s="239">
        <v>158.012</v>
      </c>
      <c r="E193" s="239">
        <v>27</v>
      </c>
      <c r="F193" s="239" t="s">
        <v>2515</v>
      </c>
      <c r="H193" s="239" t="s">
        <v>374</v>
      </c>
      <c r="I193" s="239">
        <v>25</v>
      </c>
      <c r="K193" s="239">
        <v>12504413</v>
      </c>
      <c r="L193" s="239">
        <v>121360156</v>
      </c>
      <c r="M193" s="239">
        <v>5</v>
      </c>
      <c r="N193" s="239">
        <v>9</v>
      </c>
      <c r="O193" s="239">
        <v>2012</v>
      </c>
      <c r="P193" s="239" t="s">
        <v>375</v>
      </c>
      <c r="Q193" s="239">
        <v>7</v>
      </c>
      <c r="R193" s="239" t="s">
        <v>393</v>
      </c>
      <c r="S193" s="239">
        <v>5</v>
      </c>
      <c r="T193" s="239">
        <v>0</v>
      </c>
      <c r="U193" s="239">
        <v>3</v>
      </c>
      <c r="V193" s="239">
        <v>1</v>
      </c>
      <c r="W193" s="239">
        <v>10</v>
      </c>
      <c r="X193" s="239">
        <v>2</v>
      </c>
      <c r="Y193" s="239">
        <v>1</v>
      </c>
      <c r="Z193" s="239">
        <v>1</v>
      </c>
      <c r="AB193" s="239">
        <v>1</v>
      </c>
      <c r="AC193" s="239">
        <v>98</v>
      </c>
      <c r="AD193" s="239">
        <v>212</v>
      </c>
      <c r="AE193" s="239" t="s">
        <v>4931</v>
      </c>
      <c r="AF193" s="239" t="s">
        <v>378</v>
      </c>
      <c r="AG193" s="239">
        <v>7</v>
      </c>
      <c r="AH193" s="239">
        <v>2</v>
      </c>
      <c r="AI193" s="239">
        <v>2</v>
      </c>
      <c r="AJ193" s="239">
        <v>3</v>
      </c>
      <c r="AK193" s="239">
        <v>28</v>
      </c>
      <c r="AL193" s="239">
        <v>61</v>
      </c>
      <c r="AM193" s="239" t="s">
        <v>374</v>
      </c>
      <c r="AN193" s="239">
        <v>5</v>
      </c>
      <c r="AO193" s="239">
        <v>15</v>
      </c>
      <c r="AS193" s="239">
        <v>1</v>
      </c>
      <c r="AT193" s="239">
        <v>98</v>
      </c>
      <c r="AU193" s="239">
        <v>60</v>
      </c>
      <c r="AV193" s="239">
        <v>11</v>
      </c>
      <c r="AW193" s="239">
        <v>21</v>
      </c>
      <c r="AX193" s="239">
        <v>2</v>
      </c>
      <c r="AY193" s="239">
        <v>2</v>
      </c>
      <c r="AZ193" s="239">
        <v>3</v>
      </c>
      <c r="BA193" s="239">
        <v>8</v>
      </c>
      <c r="BB193" s="239">
        <v>36</v>
      </c>
      <c r="BD193" s="239">
        <v>5</v>
      </c>
      <c r="BE193" s="239">
        <v>1</v>
      </c>
      <c r="BI193" s="239">
        <v>1</v>
      </c>
      <c r="BJ193" s="239">
        <v>98</v>
      </c>
      <c r="BK193" s="239">
        <v>60</v>
      </c>
      <c r="BL193" s="239">
        <v>11</v>
      </c>
      <c r="BM193" s="239">
        <v>21</v>
      </c>
      <c r="BN193" s="239">
        <v>2</v>
      </c>
      <c r="BO193" s="239">
        <v>2</v>
      </c>
      <c r="BP193" s="239">
        <v>3</v>
      </c>
      <c r="BQ193" s="239">
        <v>8</v>
      </c>
      <c r="BR193" s="239">
        <v>49</v>
      </c>
      <c r="BS193" s="239" t="s">
        <v>374</v>
      </c>
      <c r="BT193" s="239">
        <v>5</v>
      </c>
      <c r="BU193" s="239">
        <v>1</v>
      </c>
      <c r="BY193" s="239">
        <v>1</v>
      </c>
      <c r="BZ193" s="239">
        <v>98</v>
      </c>
      <c r="CA193" s="239">
        <v>60</v>
      </c>
      <c r="CB193" s="239">
        <v>11</v>
      </c>
      <c r="CC193" s="239">
        <v>21</v>
      </c>
      <c r="CT193" s="239">
        <v>464998</v>
      </c>
      <c r="CU193" s="239">
        <v>4967733</v>
      </c>
      <c r="CV193" s="239">
        <v>44.8621531</v>
      </c>
      <c r="CW193" s="239">
        <v>-93.443044900000004</v>
      </c>
      <c r="CX193" s="239" t="s">
        <v>379</v>
      </c>
      <c r="CY193" s="239" t="s">
        <v>4991</v>
      </c>
    </row>
    <row r="194" spans="1:103" x14ac:dyDescent="0.25">
      <c r="A194" s="239">
        <v>10968703</v>
      </c>
      <c r="B194" s="239">
        <v>2</v>
      </c>
      <c r="C194" s="239">
        <v>212</v>
      </c>
      <c r="D194" s="239">
        <v>158.012</v>
      </c>
      <c r="E194" s="239">
        <v>27</v>
      </c>
      <c r="F194" s="239" t="s">
        <v>2515</v>
      </c>
      <c r="H194" s="239" t="s">
        <v>374</v>
      </c>
      <c r="I194" s="239">
        <v>25</v>
      </c>
      <c r="K194" s="239">
        <v>14507378</v>
      </c>
      <c r="L194" s="239">
        <v>141910169</v>
      </c>
      <c r="M194" s="239">
        <v>7</v>
      </c>
      <c r="N194" s="239">
        <v>10</v>
      </c>
      <c r="O194" s="239">
        <v>2014</v>
      </c>
      <c r="P194" s="239" t="s">
        <v>416</v>
      </c>
      <c r="Q194" s="239">
        <v>7</v>
      </c>
      <c r="R194" s="239" t="s">
        <v>393</v>
      </c>
      <c r="S194" s="239">
        <v>5</v>
      </c>
      <c r="T194" s="239">
        <v>0</v>
      </c>
      <c r="U194" s="239">
        <v>2</v>
      </c>
      <c r="V194" s="239">
        <v>1</v>
      </c>
      <c r="W194" s="239">
        <v>10</v>
      </c>
      <c r="X194" s="239">
        <v>2</v>
      </c>
      <c r="Y194" s="239">
        <v>1</v>
      </c>
      <c r="Z194" s="239">
        <v>1</v>
      </c>
      <c r="AB194" s="239">
        <v>1</v>
      </c>
      <c r="AC194" s="239">
        <v>98</v>
      </c>
      <c r="AD194" s="239" t="s">
        <v>404</v>
      </c>
      <c r="AE194" s="239" t="s">
        <v>4931</v>
      </c>
      <c r="AF194" s="239" t="s">
        <v>378</v>
      </c>
      <c r="AG194" s="239">
        <v>7</v>
      </c>
      <c r="AH194" s="239">
        <v>2</v>
      </c>
      <c r="AI194" s="239">
        <v>2</v>
      </c>
      <c r="AJ194" s="239">
        <v>3</v>
      </c>
      <c r="AK194" s="239">
        <v>8</v>
      </c>
      <c r="AL194" s="239">
        <v>32</v>
      </c>
      <c r="AM194" s="239" t="s">
        <v>384</v>
      </c>
      <c r="AN194" s="239">
        <v>5</v>
      </c>
      <c r="AO194" s="239">
        <v>1</v>
      </c>
      <c r="AS194" s="239">
        <v>1</v>
      </c>
      <c r="AT194" s="239">
        <v>98</v>
      </c>
      <c r="AU194" s="239">
        <v>60</v>
      </c>
      <c r="AV194" s="239">
        <v>11</v>
      </c>
      <c r="AW194" s="239">
        <v>21</v>
      </c>
      <c r="AX194" s="239">
        <v>2</v>
      </c>
      <c r="AY194" s="239">
        <v>3</v>
      </c>
      <c r="AZ194" s="239">
        <v>3</v>
      </c>
      <c r="BA194" s="239">
        <v>21</v>
      </c>
      <c r="BB194" s="239">
        <v>18</v>
      </c>
      <c r="BC194" s="239" t="s">
        <v>374</v>
      </c>
      <c r="BD194" s="239">
        <v>5</v>
      </c>
      <c r="BE194" s="239">
        <v>3</v>
      </c>
      <c r="BF194" s="239">
        <v>15</v>
      </c>
      <c r="BI194" s="239">
        <v>1</v>
      </c>
      <c r="BJ194" s="239">
        <v>98</v>
      </c>
      <c r="BK194" s="239">
        <v>60</v>
      </c>
      <c r="BL194" s="239">
        <v>11</v>
      </c>
      <c r="BM194" s="239">
        <v>21</v>
      </c>
      <c r="CT194" s="239">
        <v>464998</v>
      </c>
      <c r="CU194" s="239">
        <v>4967733</v>
      </c>
      <c r="CV194" s="239">
        <v>44.8621531</v>
      </c>
      <c r="CW194" s="239">
        <v>-93.443044900000004</v>
      </c>
      <c r="CX194" s="239" t="s">
        <v>379</v>
      </c>
      <c r="CY194" s="239" t="s">
        <v>4992</v>
      </c>
    </row>
    <row r="195" spans="1:103" x14ac:dyDescent="0.25">
      <c r="A195" s="239">
        <v>11007079</v>
      </c>
      <c r="B195" s="239">
        <v>2</v>
      </c>
      <c r="C195" s="239">
        <v>212</v>
      </c>
      <c r="D195" s="239">
        <v>158.012</v>
      </c>
      <c r="E195" s="239">
        <v>27</v>
      </c>
      <c r="F195" s="239" t="s">
        <v>2515</v>
      </c>
      <c r="H195" s="239" t="s">
        <v>374</v>
      </c>
      <c r="I195" s="239">
        <v>25</v>
      </c>
      <c r="K195" s="239">
        <v>14513464</v>
      </c>
      <c r="L195" s="239">
        <v>143500372</v>
      </c>
      <c r="M195" s="239">
        <v>12</v>
      </c>
      <c r="N195" s="239">
        <v>15</v>
      </c>
      <c r="O195" s="239">
        <v>2014</v>
      </c>
      <c r="P195" s="239" t="s">
        <v>381</v>
      </c>
      <c r="Q195" s="239">
        <v>17</v>
      </c>
      <c r="R195" s="239" t="s">
        <v>376</v>
      </c>
      <c r="S195" s="239">
        <v>4</v>
      </c>
      <c r="T195" s="239">
        <v>0</v>
      </c>
      <c r="U195" s="239">
        <v>2</v>
      </c>
      <c r="V195" s="239">
        <v>1</v>
      </c>
      <c r="W195" s="239">
        <v>10</v>
      </c>
      <c r="X195" s="239">
        <v>2</v>
      </c>
      <c r="Y195" s="239">
        <v>4</v>
      </c>
      <c r="Z195" s="239">
        <v>2</v>
      </c>
      <c r="AA195" s="239">
        <v>3</v>
      </c>
      <c r="AB195" s="239">
        <v>2</v>
      </c>
      <c r="AC195" s="239">
        <v>98</v>
      </c>
      <c r="AD195" s="239" t="s">
        <v>404</v>
      </c>
      <c r="AE195" s="239" t="s">
        <v>4931</v>
      </c>
      <c r="AF195" s="239" t="s">
        <v>378</v>
      </c>
      <c r="AG195" s="239">
        <v>7</v>
      </c>
      <c r="AH195" s="239">
        <v>2</v>
      </c>
      <c r="AI195" s="239">
        <v>4</v>
      </c>
      <c r="AJ195" s="239">
        <v>4</v>
      </c>
      <c r="AK195" s="239">
        <v>21</v>
      </c>
      <c r="AL195" s="239">
        <v>29</v>
      </c>
      <c r="AM195" s="239" t="s">
        <v>374</v>
      </c>
      <c r="AN195" s="239">
        <v>5</v>
      </c>
      <c r="AO195" s="239">
        <v>1</v>
      </c>
      <c r="AS195" s="239">
        <v>1</v>
      </c>
      <c r="AT195" s="239">
        <v>98</v>
      </c>
      <c r="AU195" s="239">
        <v>60</v>
      </c>
      <c r="AV195" s="239">
        <v>11</v>
      </c>
      <c r="AW195" s="239">
        <v>21</v>
      </c>
      <c r="AX195" s="239">
        <v>2</v>
      </c>
      <c r="AY195" s="239">
        <v>2</v>
      </c>
      <c r="AZ195" s="239">
        <v>4</v>
      </c>
      <c r="BA195" s="239">
        <v>21</v>
      </c>
      <c r="BB195" s="239">
        <v>42</v>
      </c>
      <c r="BC195" s="239" t="s">
        <v>374</v>
      </c>
      <c r="BD195" s="239">
        <v>5</v>
      </c>
      <c r="BE195" s="239">
        <v>5</v>
      </c>
      <c r="BI195" s="239">
        <v>1</v>
      </c>
      <c r="BJ195" s="239">
        <v>98</v>
      </c>
      <c r="BK195" s="239">
        <v>60</v>
      </c>
      <c r="BL195" s="239">
        <v>11</v>
      </c>
      <c r="BM195" s="239">
        <v>21</v>
      </c>
      <c r="CT195" s="239">
        <v>464998</v>
      </c>
      <c r="CU195" s="239">
        <v>4967733</v>
      </c>
      <c r="CV195" s="239">
        <v>44.8621531</v>
      </c>
      <c r="CW195" s="239">
        <v>-93.443044900000004</v>
      </c>
      <c r="CX195" s="239" t="s">
        <v>379</v>
      </c>
      <c r="CY195" s="239" t="s">
        <v>4993</v>
      </c>
    </row>
    <row r="196" spans="1:103" x14ac:dyDescent="0.25">
      <c r="A196" s="239">
        <v>11008911</v>
      </c>
      <c r="B196" s="239">
        <v>2</v>
      </c>
      <c r="C196" s="239">
        <v>212</v>
      </c>
      <c r="D196" s="239">
        <v>158.012</v>
      </c>
      <c r="E196" s="239">
        <v>27</v>
      </c>
      <c r="F196" s="239" t="s">
        <v>2515</v>
      </c>
      <c r="H196" s="239" t="s">
        <v>374</v>
      </c>
      <c r="I196" s="239">
        <v>25</v>
      </c>
      <c r="K196" s="239">
        <v>201400048691</v>
      </c>
      <c r="L196" s="239">
        <v>143630090</v>
      </c>
      <c r="M196" s="239">
        <v>12</v>
      </c>
      <c r="N196" s="239">
        <v>16</v>
      </c>
      <c r="O196" s="239">
        <v>2014</v>
      </c>
      <c r="P196" s="239" t="s">
        <v>391</v>
      </c>
      <c r="Q196" s="239">
        <v>17</v>
      </c>
      <c r="S196" s="239">
        <v>5</v>
      </c>
      <c r="T196" s="239">
        <v>0</v>
      </c>
      <c r="U196" s="239">
        <v>2</v>
      </c>
      <c r="V196" s="239">
        <v>1</v>
      </c>
      <c r="W196" s="239">
        <v>10</v>
      </c>
      <c r="X196" s="239">
        <v>26</v>
      </c>
      <c r="Y196" s="239">
        <v>4</v>
      </c>
      <c r="Z196" s="239">
        <v>2</v>
      </c>
      <c r="AB196" s="239">
        <v>1</v>
      </c>
      <c r="AC196" s="239">
        <v>98</v>
      </c>
      <c r="AF196" s="239" t="s">
        <v>378</v>
      </c>
      <c r="AG196" s="239">
        <v>7</v>
      </c>
      <c r="AH196" s="239">
        <v>2</v>
      </c>
      <c r="AI196" s="239">
        <v>2</v>
      </c>
      <c r="AJ196" s="239">
        <v>4</v>
      </c>
      <c r="AK196" s="239">
        <v>26</v>
      </c>
      <c r="AL196" s="239">
        <v>40</v>
      </c>
      <c r="AM196" s="239" t="s">
        <v>374</v>
      </c>
      <c r="AN196" s="239">
        <v>5</v>
      </c>
      <c r="AO196" s="239">
        <v>1</v>
      </c>
      <c r="AS196" s="239">
        <v>1</v>
      </c>
      <c r="AT196" s="239">
        <v>98</v>
      </c>
      <c r="AU196" s="239">
        <v>60</v>
      </c>
      <c r="AV196" s="239">
        <v>11</v>
      </c>
      <c r="AW196" s="239">
        <v>21</v>
      </c>
      <c r="AX196" s="239">
        <v>2</v>
      </c>
      <c r="AY196" s="239">
        <v>2</v>
      </c>
      <c r="AZ196" s="239">
        <v>4</v>
      </c>
      <c r="BA196" s="239">
        <v>26</v>
      </c>
      <c r="BB196" s="239">
        <v>33</v>
      </c>
      <c r="BC196" s="239" t="s">
        <v>384</v>
      </c>
      <c r="BD196" s="239">
        <v>5</v>
      </c>
      <c r="BE196" s="239">
        <v>5</v>
      </c>
      <c r="BI196" s="239">
        <v>1</v>
      </c>
      <c r="BJ196" s="239">
        <v>98</v>
      </c>
      <c r="BK196" s="239">
        <v>60</v>
      </c>
      <c r="BL196" s="239">
        <v>11</v>
      </c>
      <c r="BM196" s="239">
        <v>21</v>
      </c>
      <c r="CT196" s="239">
        <v>464998</v>
      </c>
      <c r="CU196" s="239">
        <v>4967733</v>
      </c>
      <c r="CV196" s="239">
        <v>44.8621531</v>
      </c>
      <c r="CW196" s="239">
        <v>-93.443044900000004</v>
      </c>
      <c r="CX196" s="239" t="s">
        <v>379</v>
      </c>
    </row>
    <row r="197" spans="1:103" x14ac:dyDescent="0.25">
      <c r="A197" s="239">
        <v>726832</v>
      </c>
      <c r="B197" s="239">
        <v>2</v>
      </c>
      <c r="C197" s="239">
        <v>212</v>
      </c>
      <c r="D197" s="239">
        <v>158.012</v>
      </c>
      <c r="E197" s="239">
        <v>27</v>
      </c>
      <c r="F197" s="239" t="s">
        <v>2515</v>
      </c>
      <c r="H197" s="239" t="s">
        <v>374</v>
      </c>
      <c r="I197" s="239">
        <v>25</v>
      </c>
      <c r="K197" s="239">
        <v>19022888</v>
      </c>
      <c r="M197" s="239">
        <v>6</v>
      </c>
      <c r="N197" s="239">
        <v>14</v>
      </c>
      <c r="O197" s="239">
        <v>2019</v>
      </c>
      <c r="P197" s="239" t="s">
        <v>383</v>
      </c>
      <c r="Q197" s="239">
        <v>12</v>
      </c>
      <c r="R197" s="239" t="s">
        <v>512</v>
      </c>
      <c r="S197" s="239">
        <v>5</v>
      </c>
      <c r="T197" s="239">
        <v>0</v>
      </c>
      <c r="U197" s="239">
        <v>3</v>
      </c>
      <c r="V197" s="239">
        <v>10</v>
      </c>
      <c r="W197" s="239">
        <v>10</v>
      </c>
      <c r="X197" s="239">
        <v>10</v>
      </c>
      <c r="Y197" s="239">
        <v>1</v>
      </c>
      <c r="Z197" s="239">
        <v>1</v>
      </c>
      <c r="AB197" s="239">
        <v>1</v>
      </c>
      <c r="AC197" s="239">
        <v>98</v>
      </c>
      <c r="AD197" s="239" t="s">
        <v>377</v>
      </c>
      <c r="AF197" s="239" t="s">
        <v>378</v>
      </c>
      <c r="AG197" s="239">
        <v>5</v>
      </c>
      <c r="AH197" s="239">
        <v>2</v>
      </c>
      <c r="AI197" s="239">
        <v>90</v>
      </c>
      <c r="AJ197" s="239">
        <v>1</v>
      </c>
      <c r="AK197" s="239">
        <v>28</v>
      </c>
      <c r="AL197" s="239">
        <v>45</v>
      </c>
      <c r="AM197" s="239" t="s">
        <v>374</v>
      </c>
      <c r="AN197" s="239">
        <v>5</v>
      </c>
      <c r="AO197" s="239">
        <v>1</v>
      </c>
      <c r="AS197" s="239">
        <v>15</v>
      </c>
      <c r="AT197" s="239">
        <v>20</v>
      </c>
      <c r="AU197" s="239">
        <v>40</v>
      </c>
      <c r="AV197" s="239">
        <v>11</v>
      </c>
      <c r="AW197" s="239">
        <v>21</v>
      </c>
      <c r="AX197" s="239">
        <v>2</v>
      </c>
      <c r="AY197" s="239">
        <v>2</v>
      </c>
      <c r="AZ197" s="239">
        <v>1</v>
      </c>
      <c r="BA197" s="239">
        <v>28</v>
      </c>
      <c r="BB197" s="239">
        <v>68</v>
      </c>
      <c r="BC197" s="239" t="s">
        <v>374</v>
      </c>
      <c r="BD197" s="239">
        <v>5</v>
      </c>
      <c r="BE197" s="239">
        <v>90</v>
      </c>
      <c r="BI197" s="239">
        <v>15</v>
      </c>
      <c r="BJ197" s="239">
        <v>20</v>
      </c>
      <c r="BK197" s="239">
        <v>40</v>
      </c>
      <c r="BL197" s="239">
        <v>11</v>
      </c>
      <c r="BM197" s="239">
        <v>21</v>
      </c>
      <c r="BN197" s="239">
        <v>2</v>
      </c>
      <c r="BO197" s="239">
        <v>2</v>
      </c>
      <c r="BP197" s="239">
        <v>1</v>
      </c>
      <c r="BQ197" s="239">
        <v>34</v>
      </c>
      <c r="BR197" s="239">
        <v>38</v>
      </c>
      <c r="BS197" s="239" t="s">
        <v>384</v>
      </c>
      <c r="BT197" s="239">
        <v>5</v>
      </c>
      <c r="BU197" s="239">
        <v>1</v>
      </c>
      <c r="BY197" s="239">
        <v>15</v>
      </c>
      <c r="BZ197" s="239">
        <v>20</v>
      </c>
      <c r="CB197" s="239">
        <v>11</v>
      </c>
      <c r="CC197" s="239">
        <v>21</v>
      </c>
      <c r="CT197" s="239">
        <v>464995.47197070502</v>
      </c>
      <c r="CU197" s="239">
        <v>4967739.9863541396</v>
      </c>
      <c r="CV197" s="239">
        <v>44.862215829999997</v>
      </c>
      <c r="CW197" s="239">
        <v>-93.443073029999994</v>
      </c>
      <c r="CX197" s="239" t="s">
        <v>379</v>
      </c>
      <c r="CY197" s="239" t="s">
        <v>4994</v>
      </c>
    </row>
    <row r="198" spans="1:103" x14ac:dyDescent="0.25">
      <c r="A198" s="239">
        <v>10940893</v>
      </c>
      <c r="B198" s="239">
        <v>2</v>
      </c>
      <c r="C198" s="239">
        <v>212</v>
      </c>
      <c r="D198" s="239">
        <v>158.01400000000001</v>
      </c>
      <c r="E198" s="239">
        <v>27</v>
      </c>
      <c r="F198" s="239" t="s">
        <v>2515</v>
      </c>
      <c r="H198" s="239" t="s">
        <v>374</v>
      </c>
      <c r="I198" s="239">
        <v>25</v>
      </c>
      <c r="K198" s="239">
        <v>14001401</v>
      </c>
      <c r="L198" s="239">
        <v>140110056</v>
      </c>
      <c r="M198" s="239">
        <v>1</v>
      </c>
      <c r="N198" s="239">
        <v>11</v>
      </c>
      <c r="O198" s="239">
        <v>2014</v>
      </c>
      <c r="P198" s="239" t="s">
        <v>386</v>
      </c>
      <c r="Q198" s="239">
        <v>10</v>
      </c>
      <c r="R198" s="239" t="s">
        <v>376</v>
      </c>
      <c r="S198" s="239">
        <v>4</v>
      </c>
      <c r="T198" s="239">
        <v>0</v>
      </c>
      <c r="U198" s="239">
        <v>1</v>
      </c>
      <c r="V198" s="239">
        <v>7</v>
      </c>
      <c r="W198" s="239">
        <v>83</v>
      </c>
      <c r="X198" s="239">
        <v>25</v>
      </c>
      <c r="Y198" s="239">
        <v>1</v>
      </c>
      <c r="Z198" s="239">
        <v>2</v>
      </c>
      <c r="AA198" s="239">
        <v>5</v>
      </c>
      <c r="AB198" s="239">
        <v>5</v>
      </c>
      <c r="AC198" s="239">
        <v>98</v>
      </c>
      <c r="AD198" s="239" t="s">
        <v>1868</v>
      </c>
      <c r="AE198" s="239" t="s">
        <v>2656</v>
      </c>
      <c r="AF198" s="239" t="s">
        <v>378</v>
      </c>
      <c r="AG198" s="239">
        <v>3</v>
      </c>
      <c r="AH198" s="239">
        <v>2</v>
      </c>
      <c r="AI198" s="239">
        <v>3</v>
      </c>
      <c r="AJ198" s="239">
        <v>4</v>
      </c>
      <c r="AK198" s="239">
        <v>10</v>
      </c>
      <c r="AL198" s="239">
        <v>57</v>
      </c>
      <c r="AM198" s="239" t="s">
        <v>384</v>
      </c>
      <c r="AN198" s="239">
        <v>5</v>
      </c>
      <c r="AS198" s="239">
        <v>2</v>
      </c>
      <c r="AT198" s="239">
        <v>98</v>
      </c>
      <c r="AU198" s="239">
        <v>60</v>
      </c>
      <c r="AV198" s="239">
        <v>10</v>
      </c>
      <c r="AW198" s="239">
        <v>21</v>
      </c>
      <c r="CT198" s="239">
        <v>465001</v>
      </c>
      <c r="CU198" s="239">
        <v>4967734</v>
      </c>
      <c r="CV198" s="239">
        <v>44.862164700000001</v>
      </c>
      <c r="CW198" s="239">
        <v>-93.442996800000003</v>
      </c>
      <c r="CX198" s="239" t="s">
        <v>379</v>
      </c>
      <c r="CY198" s="239" t="s">
        <v>4995</v>
      </c>
    </row>
    <row r="199" spans="1:103" x14ac:dyDescent="0.25">
      <c r="A199" s="239">
        <v>757597</v>
      </c>
      <c r="B199" s="239">
        <v>2</v>
      </c>
      <c r="C199" s="239">
        <v>212</v>
      </c>
      <c r="D199" s="239">
        <v>158.017</v>
      </c>
      <c r="E199" s="239">
        <v>27</v>
      </c>
      <c r="F199" s="239" t="s">
        <v>2515</v>
      </c>
      <c r="H199" s="239" t="s">
        <v>374</v>
      </c>
      <c r="I199" s="239">
        <v>25</v>
      </c>
      <c r="K199" s="239">
        <v>19512978</v>
      </c>
      <c r="M199" s="239">
        <v>10</v>
      </c>
      <c r="N199" s="239">
        <v>27</v>
      </c>
      <c r="O199" s="239">
        <v>2019</v>
      </c>
      <c r="P199" s="239" t="s">
        <v>389</v>
      </c>
      <c r="Q199" s="239">
        <v>11</v>
      </c>
      <c r="R199" s="239" t="s">
        <v>376</v>
      </c>
      <c r="S199" s="239">
        <v>1</v>
      </c>
      <c r="T199" s="239">
        <v>1</v>
      </c>
      <c r="U199" s="239">
        <v>1</v>
      </c>
      <c r="W199" s="239">
        <v>49</v>
      </c>
      <c r="X199" s="239">
        <v>2</v>
      </c>
      <c r="Y199" s="239">
        <v>1</v>
      </c>
      <c r="Z199" s="239">
        <v>2</v>
      </c>
      <c r="AB199" s="239">
        <v>1</v>
      </c>
      <c r="AC199" s="239">
        <v>98</v>
      </c>
      <c r="AD199" s="239" t="s">
        <v>377</v>
      </c>
      <c r="AF199" s="239" t="s">
        <v>470</v>
      </c>
      <c r="AG199" s="239">
        <v>3</v>
      </c>
      <c r="AH199" s="239">
        <v>2</v>
      </c>
      <c r="AI199" s="239">
        <v>4</v>
      </c>
      <c r="AJ199" s="239">
        <v>4</v>
      </c>
      <c r="AK199" s="239">
        <v>21</v>
      </c>
      <c r="AL199" s="239">
        <v>58</v>
      </c>
      <c r="AM199" s="239" t="s">
        <v>374</v>
      </c>
      <c r="AN199" s="239">
        <v>5</v>
      </c>
      <c r="AO199" s="239">
        <v>1</v>
      </c>
      <c r="AS199" s="239">
        <v>15</v>
      </c>
      <c r="AT199" s="239">
        <v>9</v>
      </c>
      <c r="AU199" s="239">
        <v>60</v>
      </c>
      <c r="AV199" s="239">
        <v>11</v>
      </c>
      <c r="AW199" s="239">
        <v>21</v>
      </c>
      <c r="CT199" s="239">
        <v>465015.67183134402</v>
      </c>
      <c r="CU199" s="239">
        <v>4967768.1060028803</v>
      </c>
      <c r="CV199" s="239">
        <v>44.862469949999998</v>
      </c>
      <c r="CW199" s="239">
        <v>-93.442819299999996</v>
      </c>
      <c r="CX199" s="239" t="s">
        <v>379</v>
      </c>
      <c r="CY199" s="239" t="s">
        <v>4996</v>
      </c>
    </row>
    <row r="200" spans="1:103" x14ac:dyDescent="0.25">
      <c r="A200" s="239">
        <v>370145</v>
      </c>
      <c r="B200" s="239">
        <v>2</v>
      </c>
      <c r="C200" s="239">
        <v>212</v>
      </c>
      <c r="D200" s="239">
        <v>158.018</v>
      </c>
      <c r="E200" s="239">
        <v>27</v>
      </c>
      <c r="F200" s="239" t="s">
        <v>2515</v>
      </c>
      <c r="H200" s="239" t="s">
        <v>374</v>
      </c>
      <c r="I200" s="239">
        <v>25</v>
      </c>
      <c r="K200" s="239">
        <v>16031827</v>
      </c>
      <c r="M200" s="239">
        <v>8</v>
      </c>
      <c r="N200" s="239">
        <v>9</v>
      </c>
      <c r="O200" s="239">
        <v>2016</v>
      </c>
      <c r="P200" s="239" t="s">
        <v>391</v>
      </c>
      <c r="Q200" s="239">
        <v>11</v>
      </c>
      <c r="S200" s="239">
        <v>5</v>
      </c>
      <c r="T200" s="239">
        <v>0</v>
      </c>
      <c r="U200" s="239">
        <v>2</v>
      </c>
      <c r="V200" s="239">
        <v>13</v>
      </c>
      <c r="W200" s="239">
        <v>10</v>
      </c>
      <c r="X200" s="239">
        <v>3</v>
      </c>
      <c r="Y200" s="239">
        <v>1</v>
      </c>
      <c r="Z200" s="239">
        <v>1</v>
      </c>
      <c r="AA200" s="239">
        <v>2</v>
      </c>
      <c r="AB200" s="239">
        <v>1</v>
      </c>
      <c r="AC200" s="239">
        <v>98</v>
      </c>
      <c r="AD200" s="239" t="s">
        <v>377</v>
      </c>
      <c r="AF200" s="239" t="s">
        <v>378</v>
      </c>
      <c r="AG200" s="239">
        <v>8</v>
      </c>
      <c r="AH200" s="239">
        <v>2</v>
      </c>
      <c r="AI200" s="239">
        <v>2</v>
      </c>
      <c r="AJ200" s="239">
        <v>3</v>
      </c>
      <c r="AK200" s="239">
        <v>23</v>
      </c>
      <c r="AL200" s="239">
        <v>19</v>
      </c>
      <c r="AM200" s="239" t="s">
        <v>384</v>
      </c>
      <c r="AN200" s="239">
        <v>5</v>
      </c>
      <c r="AO200" s="239">
        <v>10</v>
      </c>
      <c r="AS200" s="239">
        <v>90</v>
      </c>
      <c r="AT200" s="239">
        <v>20</v>
      </c>
      <c r="AV200" s="239">
        <v>11</v>
      </c>
      <c r="AW200" s="239">
        <v>21</v>
      </c>
      <c r="AX200" s="239">
        <v>2</v>
      </c>
      <c r="AY200" s="239">
        <v>4</v>
      </c>
      <c r="AZ200" s="239">
        <v>4</v>
      </c>
      <c r="BA200" s="239">
        <v>24</v>
      </c>
      <c r="BB200" s="239">
        <v>30</v>
      </c>
      <c r="BC200" s="239" t="s">
        <v>384</v>
      </c>
      <c r="BD200" s="239">
        <v>5</v>
      </c>
      <c r="BE200" s="239">
        <v>1</v>
      </c>
      <c r="BI200" s="239">
        <v>90</v>
      </c>
      <c r="BJ200" s="239">
        <v>20</v>
      </c>
      <c r="BK200" s="239">
        <v>45</v>
      </c>
      <c r="BL200" s="239">
        <v>11</v>
      </c>
      <c r="BM200" s="239">
        <v>21</v>
      </c>
      <c r="CT200" s="239">
        <v>465003.27719464898</v>
      </c>
      <c r="CU200" s="239">
        <v>4967741.2246531202</v>
      </c>
      <c r="CV200" s="239">
        <v>44.862227359999999</v>
      </c>
      <c r="CW200" s="239">
        <v>-93.442974320000005</v>
      </c>
      <c r="CX200" s="239" t="s">
        <v>379</v>
      </c>
      <c r="CY200" s="239" t="s">
        <v>4997</v>
      </c>
    </row>
    <row r="201" spans="1:103" x14ac:dyDescent="0.25">
      <c r="A201" s="239">
        <v>409846</v>
      </c>
      <c r="B201" s="239">
        <v>2</v>
      </c>
      <c r="C201" s="239">
        <v>212</v>
      </c>
      <c r="D201" s="239">
        <v>158.01900000000001</v>
      </c>
      <c r="E201" s="239">
        <v>27</v>
      </c>
      <c r="F201" s="239" t="s">
        <v>2515</v>
      </c>
      <c r="H201" s="239" t="s">
        <v>374</v>
      </c>
      <c r="I201" s="239">
        <v>25</v>
      </c>
      <c r="K201" s="239">
        <v>16050623</v>
      </c>
      <c r="M201" s="239">
        <v>12</v>
      </c>
      <c r="N201" s="239">
        <v>30</v>
      </c>
      <c r="O201" s="239">
        <v>2016</v>
      </c>
      <c r="P201" s="239" t="s">
        <v>383</v>
      </c>
      <c r="Q201" s="239">
        <v>16</v>
      </c>
      <c r="S201" s="239">
        <v>5</v>
      </c>
      <c r="T201" s="239">
        <v>0</v>
      </c>
      <c r="U201" s="239">
        <v>2</v>
      </c>
      <c r="V201" s="239">
        <v>12</v>
      </c>
      <c r="W201" s="239">
        <v>10</v>
      </c>
      <c r="X201" s="239">
        <v>3</v>
      </c>
      <c r="Y201" s="239">
        <v>1</v>
      </c>
      <c r="Z201" s="239">
        <v>1</v>
      </c>
      <c r="AB201" s="239">
        <v>1</v>
      </c>
      <c r="AC201" s="239">
        <v>98</v>
      </c>
      <c r="AD201" s="239" t="s">
        <v>377</v>
      </c>
      <c r="AF201" s="239" t="s">
        <v>378</v>
      </c>
      <c r="AG201" s="239">
        <v>7</v>
      </c>
      <c r="AH201" s="239">
        <v>2</v>
      </c>
      <c r="AI201" s="239">
        <v>2</v>
      </c>
      <c r="AJ201" s="239">
        <v>1</v>
      </c>
      <c r="AK201" s="239">
        <v>34</v>
      </c>
      <c r="AL201" s="239">
        <v>19</v>
      </c>
      <c r="AM201" s="239" t="s">
        <v>384</v>
      </c>
      <c r="AN201" s="239">
        <v>5</v>
      </c>
      <c r="AO201" s="239">
        <v>1</v>
      </c>
      <c r="AS201" s="239">
        <v>15</v>
      </c>
      <c r="AT201" s="239">
        <v>20</v>
      </c>
      <c r="AU201" s="239">
        <v>40</v>
      </c>
      <c r="AV201" s="239">
        <v>11</v>
      </c>
      <c r="AW201" s="239">
        <v>21</v>
      </c>
      <c r="AX201" s="239">
        <v>2</v>
      </c>
      <c r="AY201" s="239">
        <v>2</v>
      </c>
      <c r="AZ201" s="239">
        <v>1</v>
      </c>
      <c r="BA201" s="239">
        <v>21</v>
      </c>
      <c r="BB201" s="239">
        <v>34</v>
      </c>
      <c r="BC201" s="239" t="s">
        <v>384</v>
      </c>
      <c r="BD201" s="239">
        <v>5</v>
      </c>
      <c r="BE201" s="239">
        <v>4</v>
      </c>
      <c r="BI201" s="239">
        <v>15</v>
      </c>
      <c r="BJ201" s="239">
        <v>20</v>
      </c>
      <c r="BK201" s="239">
        <v>40</v>
      </c>
      <c r="BL201" s="239">
        <v>11</v>
      </c>
      <c r="BM201" s="239">
        <v>21</v>
      </c>
      <c r="CT201" s="239">
        <v>465004.864697824</v>
      </c>
      <c r="CU201" s="239">
        <v>4967741.2246531202</v>
      </c>
      <c r="CV201" s="239">
        <v>44.862227439999998</v>
      </c>
      <c r="CW201" s="239">
        <v>-93.442954229999998</v>
      </c>
      <c r="CX201" s="239" t="s">
        <v>379</v>
      </c>
      <c r="CY201" s="239" t="s">
        <v>4998</v>
      </c>
    </row>
    <row r="202" spans="1:103" x14ac:dyDescent="0.25">
      <c r="A202" s="239">
        <v>684507</v>
      </c>
      <c r="B202" s="239">
        <v>2</v>
      </c>
      <c r="C202" s="239">
        <v>212</v>
      </c>
      <c r="D202" s="239">
        <v>158.018</v>
      </c>
      <c r="E202" s="239">
        <v>27</v>
      </c>
      <c r="F202" s="239" t="s">
        <v>2515</v>
      </c>
      <c r="H202" s="239" t="s">
        <v>374</v>
      </c>
      <c r="I202" s="239">
        <v>25</v>
      </c>
      <c r="K202" s="239">
        <v>19004805</v>
      </c>
      <c r="M202" s="239">
        <v>2</v>
      </c>
      <c r="N202" s="239">
        <v>7</v>
      </c>
      <c r="O202" s="239">
        <v>2019</v>
      </c>
      <c r="P202" s="239" t="s">
        <v>416</v>
      </c>
      <c r="Q202" s="239">
        <v>7</v>
      </c>
      <c r="R202" s="239" t="s">
        <v>393</v>
      </c>
      <c r="S202" s="239">
        <v>5</v>
      </c>
      <c r="T202" s="239">
        <v>0</v>
      </c>
      <c r="U202" s="239">
        <v>2</v>
      </c>
      <c r="V202" s="239">
        <v>12</v>
      </c>
      <c r="W202" s="239">
        <v>10</v>
      </c>
      <c r="X202" s="239">
        <v>2</v>
      </c>
      <c r="Y202" s="239">
        <v>2</v>
      </c>
      <c r="Z202" s="239">
        <v>4</v>
      </c>
      <c r="AB202" s="239">
        <v>3</v>
      </c>
      <c r="AC202" s="239">
        <v>98</v>
      </c>
      <c r="AD202" s="239" t="s">
        <v>377</v>
      </c>
      <c r="AF202" s="239" t="s">
        <v>378</v>
      </c>
      <c r="AG202" s="239">
        <v>7</v>
      </c>
      <c r="AH202" s="239">
        <v>2</v>
      </c>
      <c r="AI202" s="239">
        <v>2</v>
      </c>
      <c r="AJ202" s="239">
        <v>3</v>
      </c>
      <c r="AK202" s="239">
        <v>26</v>
      </c>
      <c r="AL202" s="239">
        <v>30</v>
      </c>
      <c r="AM202" s="239" t="s">
        <v>384</v>
      </c>
      <c r="AN202" s="239">
        <v>5</v>
      </c>
      <c r="AO202" s="239">
        <v>1</v>
      </c>
      <c r="AS202" s="239">
        <v>15</v>
      </c>
      <c r="AT202" s="239">
        <v>9</v>
      </c>
      <c r="AU202" s="239">
        <v>60</v>
      </c>
      <c r="AV202" s="239">
        <v>11</v>
      </c>
      <c r="AW202" s="239">
        <v>21</v>
      </c>
      <c r="AX202" s="239">
        <v>2</v>
      </c>
      <c r="AY202" s="239">
        <v>2</v>
      </c>
      <c r="AZ202" s="239">
        <v>3</v>
      </c>
      <c r="BA202" s="239">
        <v>26</v>
      </c>
      <c r="BB202" s="239">
        <v>33</v>
      </c>
      <c r="BC202" s="239" t="s">
        <v>384</v>
      </c>
      <c r="BD202" s="239">
        <v>5</v>
      </c>
      <c r="BE202" s="239">
        <v>71</v>
      </c>
      <c r="BI202" s="239">
        <v>15</v>
      </c>
      <c r="BJ202" s="239">
        <v>9</v>
      </c>
      <c r="BK202" s="239">
        <v>60</v>
      </c>
      <c r="BL202" s="239">
        <v>11</v>
      </c>
      <c r="BM202" s="239">
        <v>21</v>
      </c>
      <c r="CT202" s="239">
        <v>465006.05532520497</v>
      </c>
      <c r="CU202" s="239">
        <v>4967740.2402151199</v>
      </c>
      <c r="CV202" s="239">
        <v>44.862218640000002</v>
      </c>
      <c r="CW202" s="239">
        <v>-93.442939089999996</v>
      </c>
      <c r="CX202" s="239" t="s">
        <v>379</v>
      </c>
      <c r="CY202" s="239" t="s">
        <v>4999</v>
      </c>
    </row>
    <row r="203" spans="1:103" x14ac:dyDescent="0.25">
      <c r="A203" s="239">
        <v>10719311</v>
      </c>
      <c r="B203" s="239">
        <v>2</v>
      </c>
      <c r="C203" s="239">
        <v>212</v>
      </c>
      <c r="D203" s="239">
        <v>158.02099999999999</v>
      </c>
      <c r="E203" s="239">
        <v>27</v>
      </c>
      <c r="F203" s="239" t="s">
        <v>2515</v>
      </c>
      <c r="H203" s="239" t="s">
        <v>374</v>
      </c>
      <c r="I203" s="239">
        <v>25</v>
      </c>
      <c r="K203" s="239">
        <v>11015411</v>
      </c>
      <c r="L203" s="239">
        <v>110980089</v>
      </c>
      <c r="M203" s="239">
        <v>4</v>
      </c>
      <c r="N203" s="239">
        <v>8</v>
      </c>
      <c r="O203" s="239">
        <v>2011</v>
      </c>
      <c r="P203" s="239" t="s">
        <v>383</v>
      </c>
      <c r="Q203" s="239">
        <v>11</v>
      </c>
      <c r="R203" s="239" t="s">
        <v>393</v>
      </c>
      <c r="S203" s="239">
        <v>5</v>
      </c>
      <c r="T203" s="239">
        <v>0</v>
      </c>
      <c r="U203" s="239">
        <v>1</v>
      </c>
      <c r="V203" s="239">
        <v>8</v>
      </c>
      <c r="W203" s="239">
        <v>16</v>
      </c>
      <c r="X203" s="239">
        <v>25</v>
      </c>
      <c r="Y203" s="239">
        <v>1</v>
      </c>
      <c r="Z203" s="239">
        <v>1</v>
      </c>
      <c r="AA203" s="239">
        <v>1</v>
      </c>
      <c r="AB203" s="239">
        <v>1</v>
      </c>
      <c r="AC203" s="239">
        <v>98</v>
      </c>
      <c r="AD203" s="239">
        <v>212</v>
      </c>
      <c r="AE203" s="239" t="s">
        <v>2656</v>
      </c>
      <c r="AF203" s="239" t="s">
        <v>378</v>
      </c>
      <c r="AG203" s="239">
        <v>4</v>
      </c>
      <c r="AH203" s="239">
        <v>2</v>
      </c>
      <c r="AI203" s="239">
        <v>1</v>
      </c>
      <c r="AJ203" s="239">
        <v>3</v>
      </c>
      <c r="AK203" s="239">
        <v>99</v>
      </c>
      <c r="AL203" s="239">
        <v>55</v>
      </c>
      <c r="AM203" s="239" t="s">
        <v>384</v>
      </c>
      <c r="AN203" s="239">
        <v>5</v>
      </c>
      <c r="AQ203" s="239">
        <v>99</v>
      </c>
      <c r="AS203" s="239">
        <v>2</v>
      </c>
      <c r="AT203" s="239">
        <v>98</v>
      </c>
      <c r="AU203" s="239">
        <v>55</v>
      </c>
      <c r="AV203" s="239">
        <v>11</v>
      </c>
      <c r="AW203" s="239">
        <v>21</v>
      </c>
      <c r="CT203" s="239">
        <v>465012</v>
      </c>
      <c r="CU203" s="239">
        <v>4967738</v>
      </c>
      <c r="CV203" s="239">
        <v>44.862196300000001</v>
      </c>
      <c r="CW203" s="239">
        <v>-93.442866699999996</v>
      </c>
      <c r="CX203" s="239" t="s">
        <v>379</v>
      </c>
      <c r="CY203" s="239" t="s">
        <v>5000</v>
      </c>
    </row>
    <row r="204" spans="1:103" x14ac:dyDescent="0.25">
      <c r="A204" s="239">
        <v>10721832</v>
      </c>
      <c r="B204" s="239">
        <v>2</v>
      </c>
      <c r="C204" s="239">
        <v>212</v>
      </c>
      <c r="D204" s="239">
        <v>158.02099999999999</v>
      </c>
      <c r="E204" s="239">
        <v>27</v>
      </c>
      <c r="F204" s="239" t="s">
        <v>2515</v>
      </c>
      <c r="H204" s="239" t="s">
        <v>374</v>
      </c>
      <c r="I204" s="239">
        <v>25</v>
      </c>
      <c r="K204" s="239">
        <v>11505069</v>
      </c>
      <c r="L204" s="239">
        <v>111480040</v>
      </c>
      <c r="M204" s="239">
        <v>5</v>
      </c>
      <c r="N204" s="239">
        <v>12</v>
      </c>
      <c r="O204" s="239">
        <v>2011</v>
      </c>
      <c r="P204" s="239" t="s">
        <v>416</v>
      </c>
      <c r="Q204" s="239">
        <v>17</v>
      </c>
      <c r="R204" s="239" t="s">
        <v>376</v>
      </c>
      <c r="S204" s="239">
        <v>5</v>
      </c>
      <c r="T204" s="239">
        <v>0</v>
      </c>
      <c r="U204" s="239">
        <v>2</v>
      </c>
      <c r="V204" s="239">
        <v>1</v>
      </c>
      <c r="W204" s="239">
        <v>10</v>
      </c>
      <c r="X204" s="239">
        <v>2</v>
      </c>
      <c r="Y204" s="239">
        <v>1</v>
      </c>
      <c r="Z204" s="239">
        <v>3</v>
      </c>
      <c r="AB204" s="239">
        <v>2</v>
      </c>
      <c r="AC204" s="239">
        <v>98</v>
      </c>
      <c r="AD204" s="239" t="s">
        <v>404</v>
      </c>
      <c r="AE204" s="239" t="s">
        <v>5001</v>
      </c>
      <c r="AF204" s="239" t="s">
        <v>378</v>
      </c>
      <c r="AG204" s="239">
        <v>7</v>
      </c>
      <c r="AH204" s="239">
        <v>2</v>
      </c>
      <c r="AI204" s="239">
        <v>2</v>
      </c>
      <c r="AJ204" s="239">
        <v>4</v>
      </c>
      <c r="AK204" s="239">
        <v>21</v>
      </c>
      <c r="AL204" s="239">
        <v>53</v>
      </c>
      <c r="AM204" s="239" t="s">
        <v>384</v>
      </c>
      <c r="AN204" s="239">
        <v>5</v>
      </c>
      <c r="AO204" s="239">
        <v>5</v>
      </c>
      <c r="AP204" s="239">
        <v>15</v>
      </c>
      <c r="AS204" s="239">
        <v>1</v>
      </c>
      <c r="AT204" s="239">
        <v>98</v>
      </c>
      <c r="AU204" s="239">
        <v>55</v>
      </c>
      <c r="AV204" s="239">
        <v>11</v>
      </c>
      <c r="AW204" s="239">
        <v>21</v>
      </c>
      <c r="AX204" s="239">
        <v>2</v>
      </c>
      <c r="AY204" s="239">
        <v>4</v>
      </c>
      <c r="AZ204" s="239">
        <v>4</v>
      </c>
      <c r="BA204" s="239">
        <v>26</v>
      </c>
      <c r="BB204" s="239">
        <v>37</v>
      </c>
      <c r="BC204" s="239" t="s">
        <v>384</v>
      </c>
      <c r="BD204" s="239">
        <v>5</v>
      </c>
      <c r="BE204" s="239">
        <v>1</v>
      </c>
      <c r="BI204" s="239">
        <v>1</v>
      </c>
      <c r="BJ204" s="239">
        <v>98</v>
      </c>
      <c r="BK204" s="239">
        <v>55</v>
      </c>
      <c r="BL204" s="239">
        <v>11</v>
      </c>
      <c r="BM204" s="239">
        <v>21</v>
      </c>
      <c r="CT204" s="239">
        <v>465012</v>
      </c>
      <c r="CU204" s="239">
        <v>4967738</v>
      </c>
      <c r="CV204" s="239">
        <v>44.862196300000001</v>
      </c>
      <c r="CW204" s="239">
        <v>-93.442866699999996</v>
      </c>
      <c r="CX204" s="239" t="s">
        <v>379</v>
      </c>
      <c r="CY204" s="239" t="s">
        <v>5002</v>
      </c>
    </row>
    <row r="205" spans="1:103" x14ac:dyDescent="0.25">
      <c r="A205" s="239">
        <v>10762791</v>
      </c>
      <c r="B205" s="239">
        <v>2</v>
      </c>
      <c r="C205" s="239">
        <v>212</v>
      </c>
      <c r="D205" s="239">
        <v>158.02099999999999</v>
      </c>
      <c r="E205" s="239">
        <v>27</v>
      </c>
      <c r="F205" s="239" t="s">
        <v>2515</v>
      </c>
      <c r="H205" s="239" t="s">
        <v>374</v>
      </c>
      <c r="I205" s="239">
        <v>25</v>
      </c>
      <c r="K205" s="239">
        <v>11512055</v>
      </c>
      <c r="L205" s="239">
        <v>113480244</v>
      </c>
      <c r="M205" s="239">
        <v>12</v>
      </c>
      <c r="N205" s="239">
        <v>4</v>
      </c>
      <c r="O205" s="239">
        <v>2011</v>
      </c>
      <c r="P205" s="239" t="s">
        <v>389</v>
      </c>
      <c r="Q205" s="239">
        <v>20</v>
      </c>
      <c r="R205" s="239" t="s">
        <v>376</v>
      </c>
      <c r="S205" s="239">
        <v>5</v>
      </c>
      <c r="T205" s="239">
        <v>0</v>
      </c>
      <c r="U205" s="239">
        <v>1</v>
      </c>
      <c r="V205" s="239">
        <v>7</v>
      </c>
      <c r="W205" s="239">
        <v>10</v>
      </c>
      <c r="X205" s="239">
        <v>2</v>
      </c>
      <c r="Y205" s="239">
        <v>1</v>
      </c>
      <c r="Z205" s="239">
        <v>2</v>
      </c>
      <c r="AB205" s="239">
        <v>5</v>
      </c>
      <c r="AC205" s="239">
        <v>98</v>
      </c>
      <c r="AD205" s="239" t="s">
        <v>5003</v>
      </c>
      <c r="AE205" s="239">
        <v>212</v>
      </c>
      <c r="AF205" s="239" t="s">
        <v>378</v>
      </c>
      <c r="AG205" s="239">
        <v>3</v>
      </c>
      <c r="AH205" s="239">
        <v>2</v>
      </c>
      <c r="AI205" s="239">
        <v>2</v>
      </c>
      <c r="AJ205" s="239">
        <v>4</v>
      </c>
      <c r="AK205" s="239">
        <v>21</v>
      </c>
      <c r="AL205" s="239">
        <v>17</v>
      </c>
      <c r="AM205" s="239" t="s">
        <v>384</v>
      </c>
      <c r="AN205" s="239">
        <v>5</v>
      </c>
      <c r="AO205" s="239">
        <v>3</v>
      </c>
      <c r="AS205" s="239">
        <v>2</v>
      </c>
      <c r="AT205" s="239">
        <v>98</v>
      </c>
      <c r="AU205" s="239">
        <v>55</v>
      </c>
      <c r="AV205" s="239">
        <v>11</v>
      </c>
      <c r="AW205" s="239">
        <v>21</v>
      </c>
      <c r="CT205" s="239">
        <v>465012</v>
      </c>
      <c r="CU205" s="239">
        <v>4967738</v>
      </c>
      <c r="CV205" s="239">
        <v>44.862196300000001</v>
      </c>
      <c r="CW205" s="239">
        <v>-93.442866699999996</v>
      </c>
      <c r="CX205" s="239" t="s">
        <v>379</v>
      </c>
      <c r="CY205" s="239" t="s">
        <v>5004</v>
      </c>
    </row>
    <row r="206" spans="1:103" x14ac:dyDescent="0.25">
      <c r="A206" s="239">
        <v>10785099</v>
      </c>
      <c r="B206" s="239">
        <v>2</v>
      </c>
      <c r="C206" s="239">
        <v>212</v>
      </c>
      <c r="D206" s="239">
        <v>158.02099999999999</v>
      </c>
      <c r="E206" s="239">
        <v>27</v>
      </c>
      <c r="F206" s="239" t="s">
        <v>2515</v>
      </c>
      <c r="H206" s="239" t="s">
        <v>374</v>
      </c>
      <c r="I206" s="239">
        <v>25</v>
      </c>
      <c r="K206" s="239">
        <v>12501471</v>
      </c>
      <c r="L206" s="239">
        <v>120400164</v>
      </c>
      <c r="M206" s="239">
        <v>2</v>
      </c>
      <c r="N206" s="239">
        <v>9</v>
      </c>
      <c r="O206" s="239">
        <v>2012</v>
      </c>
      <c r="P206" s="239" t="s">
        <v>416</v>
      </c>
      <c r="Q206" s="239">
        <v>8</v>
      </c>
      <c r="R206" s="239" t="s">
        <v>393</v>
      </c>
      <c r="S206" s="239">
        <v>3</v>
      </c>
      <c r="T206" s="239">
        <v>0</v>
      </c>
      <c r="U206" s="239">
        <v>4</v>
      </c>
      <c r="V206" s="239">
        <v>1</v>
      </c>
      <c r="W206" s="239">
        <v>10</v>
      </c>
      <c r="X206" s="239">
        <v>2</v>
      </c>
      <c r="Y206" s="239">
        <v>1</v>
      </c>
      <c r="Z206" s="239">
        <v>1</v>
      </c>
      <c r="AB206" s="239">
        <v>1</v>
      </c>
      <c r="AC206" s="239">
        <v>98</v>
      </c>
      <c r="AD206" s="239" t="s">
        <v>404</v>
      </c>
      <c r="AE206" s="239" t="s">
        <v>4931</v>
      </c>
      <c r="AF206" s="239" t="s">
        <v>378</v>
      </c>
      <c r="AG206" s="239">
        <v>7</v>
      </c>
      <c r="AH206" s="239">
        <v>2</v>
      </c>
      <c r="AI206" s="239">
        <v>2</v>
      </c>
      <c r="AJ206" s="239">
        <v>3</v>
      </c>
      <c r="AK206" s="239">
        <v>21</v>
      </c>
      <c r="AL206" s="239">
        <v>59</v>
      </c>
      <c r="AM206" s="239" t="s">
        <v>374</v>
      </c>
      <c r="AN206" s="239">
        <v>5</v>
      </c>
      <c r="AO206" s="239">
        <v>1</v>
      </c>
      <c r="AS206" s="239">
        <v>3</v>
      </c>
      <c r="AT206" s="239">
        <v>98</v>
      </c>
      <c r="AU206" s="239">
        <v>55</v>
      </c>
      <c r="AV206" s="239">
        <v>11</v>
      </c>
      <c r="AW206" s="239">
        <v>21</v>
      </c>
      <c r="AX206" s="239">
        <v>2</v>
      </c>
      <c r="AY206" s="239">
        <v>2</v>
      </c>
      <c r="AZ206" s="239">
        <v>3</v>
      </c>
      <c r="BA206" s="239">
        <v>21</v>
      </c>
      <c r="BB206" s="239">
        <v>27</v>
      </c>
      <c r="BD206" s="239">
        <v>5</v>
      </c>
      <c r="BE206" s="239">
        <v>1</v>
      </c>
      <c r="BI206" s="239">
        <v>3</v>
      </c>
      <c r="BJ206" s="239">
        <v>98</v>
      </c>
      <c r="BK206" s="239">
        <v>55</v>
      </c>
      <c r="BL206" s="239">
        <v>11</v>
      </c>
      <c r="BM206" s="239">
        <v>21</v>
      </c>
      <c r="BN206" s="239">
        <v>2</v>
      </c>
      <c r="BO206" s="239">
        <v>2</v>
      </c>
      <c r="BP206" s="239">
        <v>3</v>
      </c>
      <c r="BQ206" s="239">
        <v>21</v>
      </c>
      <c r="BR206" s="239">
        <v>65</v>
      </c>
      <c r="BS206" s="239" t="s">
        <v>384</v>
      </c>
      <c r="BT206" s="239">
        <v>5</v>
      </c>
      <c r="BU206" s="239">
        <v>1</v>
      </c>
      <c r="BY206" s="239">
        <v>3</v>
      </c>
      <c r="BZ206" s="239">
        <v>98</v>
      </c>
      <c r="CA206" s="239">
        <v>55</v>
      </c>
      <c r="CB206" s="239">
        <v>11</v>
      </c>
      <c r="CC206" s="239">
        <v>21</v>
      </c>
      <c r="CD206" s="239">
        <v>2</v>
      </c>
      <c r="CE206" s="239">
        <v>1</v>
      </c>
      <c r="CF206" s="239">
        <v>3</v>
      </c>
      <c r="CG206" s="239">
        <v>21</v>
      </c>
      <c r="CH206" s="239">
        <v>47</v>
      </c>
      <c r="CI206" s="239" t="s">
        <v>384</v>
      </c>
      <c r="CJ206" s="239">
        <v>5</v>
      </c>
      <c r="CK206" s="239">
        <v>3</v>
      </c>
      <c r="CL206" s="239">
        <v>5</v>
      </c>
      <c r="CO206" s="239">
        <v>3</v>
      </c>
      <c r="CP206" s="239">
        <v>98</v>
      </c>
      <c r="CQ206" s="239">
        <v>55</v>
      </c>
      <c r="CR206" s="239">
        <v>11</v>
      </c>
      <c r="CS206" s="239">
        <v>21</v>
      </c>
      <c r="CT206" s="239">
        <v>465012</v>
      </c>
      <c r="CU206" s="239">
        <v>4967738</v>
      </c>
      <c r="CV206" s="239">
        <v>44.862196300000001</v>
      </c>
      <c r="CW206" s="239">
        <v>-93.442866699999996</v>
      </c>
      <c r="CX206" s="239" t="s">
        <v>379</v>
      </c>
      <c r="CY206" s="239" t="s">
        <v>5005</v>
      </c>
    </row>
    <row r="207" spans="1:103" x14ac:dyDescent="0.25">
      <c r="A207" s="239">
        <v>10785341</v>
      </c>
      <c r="B207" s="239">
        <v>2</v>
      </c>
      <c r="C207" s="239">
        <v>212</v>
      </c>
      <c r="D207" s="239">
        <v>158.02099999999999</v>
      </c>
      <c r="E207" s="239">
        <v>27</v>
      </c>
      <c r="F207" s="239" t="s">
        <v>2515</v>
      </c>
      <c r="H207" s="239" t="s">
        <v>374</v>
      </c>
      <c r="I207" s="239">
        <v>25</v>
      </c>
      <c r="K207" s="239">
        <v>12501607</v>
      </c>
      <c r="L207" s="239">
        <v>120450305</v>
      </c>
      <c r="M207" s="239">
        <v>2</v>
      </c>
      <c r="N207" s="239">
        <v>13</v>
      </c>
      <c r="O207" s="239">
        <v>2012</v>
      </c>
      <c r="P207" s="239" t="s">
        <v>381</v>
      </c>
      <c r="Q207" s="239">
        <v>16</v>
      </c>
      <c r="R207" s="239" t="s">
        <v>393</v>
      </c>
      <c r="S207" s="239">
        <v>5</v>
      </c>
      <c r="T207" s="239">
        <v>0</v>
      </c>
      <c r="U207" s="239">
        <v>2</v>
      </c>
      <c r="V207" s="239">
        <v>10</v>
      </c>
      <c r="W207" s="239">
        <v>10</v>
      </c>
      <c r="X207" s="239">
        <v>2</v>
      </c>
      <c r="Y207" s="239">
        <v>1</v>
      </c>
      <c r="Z207" s="239">
        <v>4</v>
      </c>
      <c r="AB207" s="239">
        <v>5</v>
      </c>
      <c r="AC207" s="239">
        <v>98</v>
      </c>
      <c r="AD207" s="239" t="s">
        <v>404</v>
      </c>
      <c r="AE207" s="239" t="s">
        <v>4989</v>
      </c>
      <c r="AF207" s="239" t="s">
        <v>378</v>
      </c>
      <c r="AG207" s="239">
        <v>5</v>
      </c>
      <c r="AH207" s="239">
        <v>2</v>
      </c>
      <c r="AI207" s="239">
        <v>2</v>
      </c>
      <c r="AJ207" s="239">
        <v>3</v>
      </c>
      <c r="AK207" s="239">
        <v>21</v>
      </c>
      <c r="AL207" s="239">
        <v>47</v>
      </c>
      <c r="AM207" s="239" t="s">
        <v>374</v>
      </c>
      <c r="AN207" s="239">
        <v>5</v>
      </c>
      <c r="AO207" s="239">
        <v>3</v>
      </c>
      <c r="AS207" s="239">
        <v>1</v>
      </c>
      <c r="AT207" s="239">
        <v>98</v>
      </c>
      <c r="AU207" s="239">
        <v>55</v>
      </c>
      <c r="AV207" s="239">
        <v>11</v>
      </c>
      <c r="AW207" s="239">
        <v>21</v>
      </c>
      <c r="AX207" s="239">
        <v>2</v>
      </c>
      <c r="AY207" s="239">
        <v>40</v>
      </c>
      <c r="AZ207" s="239">
        <v>3</v>
      </c>
      <c r="BA207" s="239">
        <v>21</v>
      </c>
      <c r="BB207" s="239">
        <v>24</v>
      </c>
      <c r="BC207" s="239" t="s">
        <v>374</v>
      </c>
      <c r="BD207" s="239">
        <v>5</v>
      </c>
      <c r="BE207" s="239">
        <v>1</v>
      </c>
      <c r="BI207" s="239">
        <v>1</v>
      </c>
      <c r="BJ207" s="239">
        <v>98</v>
      </c>
      <c r="BK207" s="239">
        <v>55</v>
      </c>
      <c r="BL207" s="239">
        <v>11</v>
      </c>
      <c r="BM207" s="239">
        <v>21</v>
      </c>
      <c r="CT207" s="239">
        <v>465012</v>
      </c>
      <c r="CU207" s="239">
        <v>4967738</v>
      </c>
      <c r="CV207" s="239">
        <v>44.862196300000001</v>
      </c>
      <c r="CW207" s="239">
        <v>-93.442866699999996</v>
      </c>
      <c r="CX207" s="239" t="s">
        <v>379</v>
      </c>
      <c r="CY207" s="239" t="s">
        <v>5006</v>
      </c>
    </row>
    <row r="208" spans="1:103" x14ac:dyDescent="0.25">
      <c r="A208" s="239">
        <v>10797431</v>
      </c>
      <c r="B208" s="239">
        <v>2</v>
      </c>
      <c r="C208" s="239">
        <v>212</v>
      </c>
      <c r="D208" s="239">
        <v>158.02099999999999</v>
      </c>
      <c r="E208" s="239">
        <v>27</v>
      </c>
      <c r="F208" s="239" t="s">
        <v>2515</v>
      </c>
      <c r="H208" s="239" t="s">
        <v>374</v>
      </c>
      <c r="I208" s="239">
        <v>25</v>
      </c>
      <c r="K208" s="239">
        <v>12026108</v>
      </c>
      <c r="L208" s="239">
        <v>121540119</v>
      </c>
      <c r="M208" s="239">
        <v>6</v>
      </c>
      <c r="N208" s="239">
        <v>1</v>
      </c>
      <c r="O208" s="239">
        <v>2012</v>
      </c>
      <c r="P208" s="239" t="s">
        <v>383</v>
      </c>
      <c r="Q208" s="239">
        <v>17</v>
      </c>
      <c r="R208" s="239" t="s">
        <v>393</v>
      </c>
      <c r="S208" s="239">
        <v>5</v>
      </c>
      <c r="T208" s="239">
        <v>0</v>
      </c>
      <c r="U208" s="239">
        <v>2</v>
      </c>
      <c r="V208" s="239">
        <v>1</v>
      </c>
      <c r="W208" s="239">
        <v>10</v>
      </c>
      <c r="X208" s="239">
        <v>25</v>
      </c>
      <c r="Y208" s="239">
        <v>1</v>
      </c>
      <c r="Z208" s="239">
        <v>1</v>
      </c>
      <c r="AB208" s="239">
        <v>1</v>
      </c>
      <c r="AC208" s="239">
        <v>98</v>
      </c>
      <c r="AD208" s="239" t="s">
        <v>426</v>
      </c>
      <c r="AE208" s="239" t="s">
        <v>2656</v>
      </c>
      <c r="AF208" s="239" t="s">
        <v>378</v>
      </c>
      <c r="AG208" s="239">
        <v>7</v>
      </c>
      <c r="AH208" s="239">
        <v>2</v>
      </c>
      <c r="AI208" s="239">
        <v>2</v>
      </c>
      <c r="AJ208" s="239">
        <v>3</v>
      </c>
      <c r="AK208" s="239">
        <v>21</v>
      </c>
      <c r="AL208" s="239">
        <v>21</v>
      </c>
      <c r="AM208" s="239" t="s">
        <v>384</v>
      </c>
      <c r="AN208" s="239">
        <v>5</v>
      </c>
      <c r="AO208" s="239">
        <v>1</v>
      </c>
      <c r="AP208" s="239">
        <v>1</v>
      </c>
      <c r="AS208" s="239">
        <v>2</v>
      </c>
      <c r="AT208" s="239">
        <v>98</v>
      </c>
      <c r="AU208" s="239">
        <v>60</v>
      </c>
      <c r="AV208" s="239">
        <v>11</v>
      </c>
      <c r="AW208" s="239">
        <v>21</v>
      </c>
      <c r="AX208" s="239">
        <v>2</v>
      </c>
      <c r="AY208" s="239">
        <v>1</v>
      </c>
      <c r="AZ208" s="239">
        <v>3</v>
      </c>
      <c r="BA208" s="239">
        <v>21</v>
      </c>
      <c r="BB208" s="239">
        <v>24</v>
      </c>
      <c r="BC208" s="239" t="s">
        <v>384</v>
      </c>
      <c r="BD208" s="239">
        <v>5</v>
      </c>
      <c r="BE208" s="239">
        <v>15</v>
      </c>
      <c r="BF208" s="239">
        <v>1</v>
      </c>
      <c r="BI208" s="239">
        <v>2</v>
      </c>
      <c r="BJ208" s="239">
        <v>98</v>
      </c>
      <c r="BK208" s="239">
        <v>60</v>
      </c>
      <c r="BL208" s="239">
        <v>11</v>
      </c>
      <c r="BM208" s="239">
        <v>21</v>
      </c>
      <c r="CT208" s="239">
        <v>465012</v>
      </c>
      <c r="CU208" s="239">
        <v>4967738</v>
      </c>
      <c r="CV208" s="239">
        <v>44.862196300000001</v>
      </c>
      <c r="CW208" s="239">
        <v>-93.442866699999996</v>
      </c>
      <c r="CX208" s="239" t="s">
        <v>379</v>
      </c>
      <c r="CY208" s="239" t="s">
        <v>5007</v>
      </c>
    </row>
    <row r="209" spans="1:103" x14ac:dyDescent="0.25">
      <c r="A209" s="239">
        <v>10797851</v>
      </c>
      <c r="B209" s="239">
        <v>2</v>
      </c>
      <c r="C209" s="239">
        <v>212</v>
      </c>
      <c r="D209" s="239">
        <v>158.02099999999999</v>
      </c>
      <c r="E209" s="239">
        <v>27</v>
      </c>
      <c r="F209" s="239" t="s">
        <v>2515</v>
      </c>
      <c r="H209" s="239" t="s">
        <v>374</v>
      </c>
      <c r="I209" s="239">
        <v>25</v>
      </c>
      <c r="K209" s="239">
        <v>12027541</v>
      </c>
      <c r="L209" s="239">
        <v>121610111</v>
      </c>
      <c r="M209" s="239">
        <v>6</v>
      </c>
      <c r="N209" s="239">
        <v>9</v>
      </c>
      <c r="O209" s="239">
        <v>2012</v>
      </c>
      <c r="P209" s="239" t="s">
        <v>386</v>
      </c>
      <c r="Q209" s="239">
        <v>15</v>
      </c>
      <c r="S209" s="239">
        <v>5</v>
      </c>
      <c r="T209" s="239">
        <v>0</v>
      </c>
      <c r="U209" s="239">
        <v>2</v>
      </c>
      <c r="V209" s="239">
        <v>1</v>
      </c>
      <c r="W209" s="239">
        <v>10</v>
      </c>
      <c r="X209" s="239">
        <v>6</v>
      </c>
      <c r="Y209" s="239">
        <v>1</v>
      </c>
      <c r="Z209" s="239">
        <v>1</v>
      </c>
      <c r="AB209" s="239">
        <v>1</v>
      </c>
      <c r="AC209" s="239">
        <v>98</v>
      </c>
      <c r="AD209" s="239" t="s">
        <v>400</v>
      </c>
      <c r="AE209" s="239" t="s">
        <v>2656</v>
      </c>
      <c r="AF209" s="239" t="s">
        <v>378</v>
      </c>
      <c r="AG209" s="239">
        <v>7</v>
      </c>
      <c r="AH209" s="239">
        <v>2</v>
      </c>
      <c r="AI209" s="239">
        <v>4</v>
      </c>
      <c r="AJ209" s="239">
        <v>3</v>
      </c>
      <c r="AK209" s="239">
        <v>23</v>
      </c>
      <c r="AL209" s="239">
        <v>19</v>
      </c>
      <c r="AM209" s="239" t="s">
        <v>374</v>
      </c>
      <c r="AN209" s="239">
        <v>5</v>
      </c>
      <c r="AO209" s="239">
        <v>9</v>
      </c>
      <c r="AS209" s="239">
        <v>2</v>
      </c>
      <c r="AT209" s="239">
        <v>20</v>
      </c>
      <c r="AU209" s="239">
        <v>45</v>
      </c>
      <c r="AV209" s="239">
        <v>11</v>
      </c>
      <c r="AW209" s="239">
        <v>20</v>
      </c>
      <c r="AX209" s="239">
        <v>2</v>
      </c>
      <c r="AY209" s="239">
        <v>2</v>
      </c>
      <c r="AZ209" s="239">
        <v>3</v>
      </c>
      <c r="BA209" s="239">
        <v>23</v>
      </c>
      <c r="BB209" s="239">
        <v>35</v>
      </c>
      <c r="BC209" s="239" t="s">
        <v>384</v>
      </c>
      <c r="BD209" s="239">
        <v>5</v>
      </c>
      <c r="BE209" s="239">
        <v>1</v>
      </c>
      <c r="BI209" s="239">
        <v>2</v>
      </c>
      <c r="BJ209" s="239">
        <v>20</v>
      </c>
      <c r="BK209" s="239">
        <v>45</v>
      </c>
      <c r="BL209" s="239">
        <v>11</v>
      </c>
      <c r="BM209" s="239">
        <v>20</v>
      </c>
      <c r="CT209" s="239">
        <v>465012</v>
      </c>
      <c r="CU209" s="239">
        <v>4967738</v>
      </c>
      <c r="CV209" s="239">
        <v>44.862196300000001</v>
      </c>
      <c r="CW209" s="239">
        <v>-93.442866699999996</v>
      </c>
      <c r="CX209" s="239" t="s">
        <v>379</v>
      </c>
      <c r="CY209" s="239" t="s">
        <v>5008</v>
      </c>
    </row>
    <row r="210" spans="1:103" x14ac:dyDescent="0.25">
      <c r="A210" s="239">
        <v>10802458</v>
      </c>
      <c r="B210" s="239">
        <v>2</v>
      </c>
      <c r="C210" s="239">
        <v>212</v>
      </c>
      <c r="D210" s="239">
        <v>158.02099999999999</v>
      </c>
      <c r="E210" s="239">
        <v>27</v>
      </c>
      <c r="F210" s="239" t="s">
        <v>2515</v>
      </c>
      <c r="H210" s="239" t="s">
        <v>374</v>
      </c>
      <c r="I210" s="239">
        <v>25</v>
      </c>
      <c r="K210" s="239">
        <v>12508284</v>
      </c>
      <c r="L210" s="239">
        <v>122390143</v>
      </c>
      <c r="M210" s="239">
        <v>8</v>
      </c>
      <c r="N210" s="239">
        <v>26</v>
      </c>
      <c r="O210" s="239">
        <v>2012</v>
      </c>
      <c r="P210" s="239" t="s">
        <v>389</v>
      </c>
      <c r="Q210" s="239">
        <v>10</v>
      </c>
      <c r="R210" s="239" t="s">
        <v>376</v>
      </c>
      <c r="S210" s="239">
        <v>5</v>
      </c>
      <c r="T210" s="239">
        <v>0</v>
      </c>
      <c r="U210" s="239">
        <v>2</v>
      </c>
      <c r="V210" s="239">
        <v>90</v>
      </c>
      <c r="W210" s="239">
        <v>93</v>
      </c>
      <c r="X210" s="239">
        <v>2</v>
      </c>
      <c r="Y210" s="239">
        <v>1</v>
      </c>
      <c r="Z210" s="239">
        <v>2</v>
      </c>
      <c r="AB210" s="239">
        <v>1</v>
      </c>
      <c r="AC210" s="239">
        <v>98</v>
      </c>
      <c r="AD210" s="239">
        <v>212</v>
      </c>
      <c r="AE210" s="239" t="s">
        <v>4931</v>
      </c>
      <c r="AF210" s="239" t="s">
        <v>378</v>
      </c>
      <c r="AG210" s="239">
        <v>90</v>
      </c>
      <c r="AH210" s="239">
        <v>2</v>
      </c>
      <c r="AI210" s="239">
        <v>1</v>
      </c>
      <c r="AJ210" s="239">
        <v>4</v>
      </c>
      <c r="AK210" s="239">
        <v>21</v>
      </c>
      <c r="AL210" s="239">
        <v>40</v>
      </c>
      <c r="AM210" s="239" t="s">
        <v>374</v>
      </c>
      <c r="AN210" s="239">
        <v>5</v>
      </c>
      <c r="AS210" s="239">
        <v>1</v>
      </c>
      <c r="AT210" s="239">
        <v>98</v>
      </c>
      <c r="AU210" s="239">
        <v>60</v>
      </c>
      <c r="AV210" s="239">
        <v>11</v>
      </c>
      <c r="AW210" s="239">
        <v>21</v>
      </c>
      <c r="AX210" s="239">
        <v>2</v>
      </c>
      <c r="AY210" s="239">
        <v>4</v>
      </c>
      <c r="AZ210" s="239">
        <v>4</v>
      </c>
      <c r="BA210" s="239">
        <v>21</v>
      </c>
      <c r="BB210" s="239">
        <v>53</v>
      </c>
      <c r="BC210" s="239" t="s">
        <v>374</v>
      </c>
      <c r="BD210" s="239">
        <v>5</v>
      </c>
      <c r="BE210" s="239">
        <v>1</v>
      </c>
      <c r="BI210" s="239">
        <v>1</v>
      </c>
      <c r="BJ210" s="239">
        <v>98</v>
      </c>
      <c r="BK210" s="239">
        <v>60</v>
      </c>
      <c r="BL210" s="239">
        <v>11</v>
      </c>
      <c r="BM210" s="239">
        <v>21</v>
      </c>
      <c r="CT210" s="239">
        <v>465012</v>
      </c>
      <c r="CU210" s="239">
        <v>4967738</v>
      </c>
      <c r="CV210" s="239">
        <v>44.862196300000001</v>
      </c>
      <c r="CW210" s="239">
        <v>-93.442866699999996</v>
      </c>
      <c r="CX210" s="239" t="s">
        <v>379</v>
      </c>
      <c r="CY210" s="239" t="s">
        <v>5009</v>
      </c>
    </row>
    <row r="211" spans="1:103" x14ac:dyDescent="0.25">
      <c r="A211" s="239">
        <v>10840382</v>
      </c>
      <c r="B211" s="239">
        <v>2</v>
      </c>
      <c r="C211" s="239">
        <v>212</v>
      </c>
      <c r="D211" s="239">
        <v>158.02099999999999</v>
      </c>
      <c r="E211" s="239">
        <v>27</v>
      </c>
      <c r="F211" s="239" t="s">
        <v>2515</v>
      </c>
      <c r="H211" s="239" t="s">
        <v>374</v>
      </c>
      <c r="I211" s="239">
        <v>25</v>
      </c>
      <c r="K211" s="239">
        <v>12057751</v>
      </c>
      <c r="L211" s="239">
        <v>123470193</v>
      </c>
      <c r="M211" s="239">
        <v>12</v>
      </c>
      <c r="N211" s="239">
        <v>11</v>
      </c>
      <c r="O211" s="239">
        <v>2012</v>
      </c>
      <c r="P211" s="239" t="s">
        <v>391</v>
      </c>
      <c r="Q211" s="239">
        <v>12</v>
      </c>
      <c r="R211" s="239" t="s">
        <v>393</v>
      </c>
      <c r="S211" s="239">
        <v>5</v>
      </c>
      <c r="T211" s="239">
        <v>0</v>
      </c>
      <c r="U211" s="239">
        <v>2</v>
      </c>
      <c r="V211" s="239">
        <v>5</v>
      </c>
      <c r="W211" s="239">
        <v>10</v>
      </c>
      <c r="X211" s="239">
        <v>2</v>
      </c>
      <c r="Y211" s="239">
        <v>1</v>
      </c>
      <c r="Z211" s="239">
        <v>2</v>
      </c>
      <c r="AB211" s="239">
        <v>5</v>
      </c>
      <c r="AC211" s="239">
        <v>98</v>
      </c>
      <c r="AD211" s="239" t="s">
        <v>1868</v>
      </c>
      <c r="AE211" s="239" t="s">
        <v>2656</v>
      </c>
      <c r="AF211" s="239" t="s">
        <v>378</v>
      </c>
      <c r="AG211" s="239">
        <v>10</v>
      </c>
      <c r="AH211" s="239">
        <v>2</v>
      </c>
      <c r="AI211" s="239">
        <v>2</v>
      </c>
      <c r="AJ211" s="239">
        <v>3</v>
      </c>
      <c r="AK211" s="239">
        <v>21</v>
      </c>
      <c r="AL211" s="239">
        <v>19</v>
      </c>
      <c r="AM211" s="239" t="s">
        <v>374</v>
      </c>
      <c r="AN211" s="239">
        <v>5</v>
      </c>
      <c r="AS211" s="239">
        <v>2</v>
      </c>
      <c r="AT211" s="239">
        <v>98</v>
      </c>
      <c r="AU211" s="239">
        <v>60</v>
      </c>
      <c r="AV211" s="239">
        <v>10</v>
      </c>
      <c r="AW211" s="239">
        <v>20</v>
      </c>
      <c r="AX211" s="239">
        <v>2</v>
      </c>
      <c r="AY211" s="239">
        <v>4</v>
      </c>
      <c r="AZ211" s="239">
        <v>3</v>
      </c>
      <c r="BA211" s="239">
        <v>21</v>
      </c>
      <c r="BB211" s="239">
        <v>70</v>
      </c>
      <c r="BC211" s="239" t="s">
        <v>374</v>
      </c>
      <c r="BD211" s="239">
        <v>5</v>
      </c>
      <c r="BE211" s="239">
        <v>1</v>
      </c>
      <c r="BI211" s="239">
        <v>2</v>
      </c>
      <c r="BJ211" s="239">
        <v>98</v>
      </c>
      <c r="BK211" s="239">
        <v>60</v>
      </c>
      <c r="BL211" s="239">
        <v>10</v>
      </c>
      <c r="BM211" s="239">
        <v>20</v>
      </c>
      <c r="CT211" s="239">
        <v>465012</v>
      </c>
      <c r="CU211" s="239">
        <v>4967738</v>
      </c>
      <c r="CV211" s="239">
        <v>44.862196300000001</v>
      </c>
      <c r="CW211" s="239">
        <v>-93.442866699999996</v>
      </c>
      <c r="CX211" s="239" t="s">
        <v>379</v>
      </c>
      <c r="CY211" s="239" t="s">
        <v>5010</v>
      </c>
    </row>
    <row r="212" spans="1:103" x14ac:dyDescent="0.25">
      <c r="A212" s="239">
        <v>10846192</v>
      </c>
      <c r="B212" s="239">
        <v>2</v>
      </c>
      <c r="C212" s="239">
        <v>212</v>
      </c>
      <c r="D212" s="239">
        <v>158.02099999999999</v>
      </c>
      <c r="E212" s="239">
        <v>27</v>
      </c>
      <c r="F212" s="239" t="s">
        <v>2515</v>
      </c>
      <c r="H212" s="239" t="s">
        <v>374</v>
      </c>
      <c r="I212" s="239">
        <v>25</v>
      </c>
      <c r="K212" s="239">
        <v>12512760</v>
      </c>
      <c r="L212" s="239">
        <v>130060134</v>
      </c>
      <c r="M212" s="239">
        <v>12</v>
      </c>
      <c r="N212" s="239">
        <v>21</v>
      </c>
      <c r="O212" s="239">
        <v>2012</v>
      </c>
      <c r="P212" s="239" t="s">
        <v>383</v>
      </c>
      <c r="Q212" s="239">
        <v>22</v>
      </c>
      <c r="R212" s="239" t="s">
        <v>393</v>
      </c>
      <c r="S212" s="239">
        <v>5</v>
      </c>
      <c r="T212" s="239">
        <v>0</v>
      </c>
      <c r="U212" s="239">
        <v>1</v>
      </c>
      <c r="V212" s="239">
        <v>1</v>
      </c>
      <c r="W212" s="239">
        <v>10</v>
      </c>
      <c r="X212" s="239">
        <v>26</v>
      </c>
      <c r="Y212" s="239">
        <v>4</v>
      </c>
      <c r="Z212" s="239">
        <v>1</v>
      </c>
      <c r="AB212" s="239">
        <v>1</v>
      </c>
      <c r="AC212" s="239">
        <v>98</v>
      </c>
      <c r="AD212" s="239">
        <v>5</v>
      </c>
      <c r="AE212" s="239" t="s">
        <v>5011</v>
      </c>
      <c r="AF212" s="239" t="s">
        <v>378</v>
      </c>
      <c r="AG212" s="239">
        <v>4</v>
      </c>
      <c r="AH212" s="239">
        <v>3</v>
      </c>
      <c r="AI212" s="239">
        <v>2</v>
      </c>
      <c r="AJ212" s="239">
        <v>3</v>
      </c>
      <c r="AK212" s="239">
        <v>1</v>
      </c>
      <c r="AL212" s="239">
        <v>41</v>
      </c>
      <c r="AM212" s="239" t="s">
        <v>374</v>
      </c>
      <c r="AN212" s="239">
        <v>5</v>
      </c>
      <c r="AO212" s="239">
        <v>1</v>
      </c>
      <c r="AS212" s="239">
        <v>2</v>
      </c>
      <c r="AT212" s="239">
        <v>98</v>
      </c>
      <c r="AU212" s="239">
        <v>55</v>
      </c>
      <c r="AV212" s="239">
        <v>11</v>
      </c>
      <c r="AW212" s="239">
        <v>20</v>
      </c>
      <c r="AX212" s="239">
        <v>2</v>
      </c>
      <c r="AY212" s="239">
        <v>4</v>
      </c>
      <c r="AZ212" s="239">
        <v>3</v>
      </c>
      <c r="BA212" s="239">
        <v>33</v>
      </c>
      <c r="BB212" s="239">
        <v>28</v>
      </c>
      <c r="BC212" s="239" t="s">
        <v>384</v>
      </c>
      <c r="BD212" s="239">
        <v>5</v>
      </c>
      <c r="BE212" s="239">
        <v>11</v>
      </c>
      <c r="BI212" s="239">
        <v>2</v>
      </c>
      <c r="BJ212" s="239">
        <v>98</v>
      </c>
      <c r="BK212" s="239">
        <v>55</v>
      </c>
      <c r="BL212" s="239">
        <v>11</v>
      </c>
      <c r="BM212" s="239">
        <v>20</v>
      </c>
      <c r="CT212" s="239">
        <v>465012</v>
      </c>
      <c r="CU212" s="239">
        <v>4967738</v>
      </c>
      <c r="CV212" s="239">
        <v>44.862196300000001</v>
      </c>
      <c r="CW212" s="239">
        <v>-93.442866699999996</v>
      </c>
      <c r="CX212" s="239" t="s">
        <v>379</v>
      </c>
      <c r="CY212" s="239" t="s">
        <v>5012</v>
      </c>
    </row>
    <row r="213" spans="1:103" x14ac:dyDescent="0.25">
      <c r="A213" s="239">
        <v>10858746</v>
      </c>
      <c r="B213" s="239">
        <v>2</v>
      </c>
      <c r="C213" s="239">
        <v>212</v>
      </c>
      <c r="D213" s="239">
        <v>158.02099999999999</v>
      </c>
      <c r="E213" s="239">
        <v>27</v>
      </c>
      <c r="F213" s="239" t="s">
        <v>2515</v>
      </c>
      <c r="H213" s="239" t="s">
        <v>374</v>
      </c>
      <c r="I213" s="239">
        <v>25</v>
      </c>
      <c r="K213" s="239">
        <v>13500966</v>
      </c>
      <c r="L213" s="239">
        <v>130300257</v>
      </c>
      <c r="M213" s="239">
        <v>1</v>
      </c>
      <c r="N213" s="239">
        <v>27</v>
      </c>
      <c r="O213" s="239">
        <v>2013</v>
      </c>
      <c r="P213" s="239" t="s">
        <v>389</v>
      </c>
      <c r="Q213" s="239">
        <v>12</v>
      </c>
      <c r="R213" s="239" t="s">
        <v>393</v>
      </c>
      <c r="S213" s="239">
        <v>5</v>
      </c>
      <c r="T213" s="239">
        <v>0</v>
      </c>
      <c r="U213" s="239">
        <v>1</v>
      </c>
      <c r="V213" s="239">
        <v>4</v>
      </c>
      <c r="W213" s="239">
        <v>45</v>
      </c>
      <c r="X213" s="239">
        <v>25</v>
      </c>
      <c r="Y213" s="239">
        <v>1</v>
      </c>
      <c r="Z213" s="239">
        <v>5</v>
      </c>
      <c r="AB213" s="239">
        <v>5</v>
      </c>
      <c r="AC213" s="239">
        <v>98</v>
      </c>
      <c r="AD213" s="239" t="s">
        <v>404</v>
      </c>
      <c r="AE213" s="239" t="s">
        <v>4931</v>
      </c>
      <c r="AF213" s="239" t="s">
        <v>378</v>
      </c>
      <c r="AG213" s="239">
        <v>3</v>
      </c>
      <c r="AH213" s="239">
        <v>2</v>
      </c>
      <c r="AI213" s="239">
        <v>4</v>
      </c>
      <c r="AJ213" s="239">
        <v>3</v>
      </c>
      <c r="AK213" s="239">
        <v>21</v>
      </c>
      <c r="AL213" s="239">
        <v>31</v>
      </c>
      <c r="AM213" s="239" t="s">
        <v>374</v>
      </c>
      <c r="AN213" s="239">
        <v>5</v>
      </c>
      <c r="AO213" s="239">
        <v>3</v>
      </c>
      <c r="AP213" s="239">
        <v>72</v>
      </c>
      <c r="AS213" s="239">
        <v>2</v>
      </c>
      <c r="AT213" s="239">
        <v>98</v>
      </c>
      <c r="AU213" s="239">
        <v>55</v>
      </c>
      <c r="AV213" s="239">
        <v>11</v>
      </c>
      <c r="AW213" s="239">
        <v>21</v>
      </c>
      <c r="CT213" s="239">
        <v>465012</v>
      </c>
      <c r="CU213" s="239">
        <v>4967738</v>
      </c>
      <c r="CV213" s="239">
        <v>44.862196300000001</v>
      </c>
      <c r="CW213" s="239">
        <v>-93.442866699999996</v>
      </c>
      <c r="CX213" s="239" t="s">
        <v>379</v>
      </c>
      <c r="CY213" s="239" t="s">
        <v>5013</v>
      </c>
    </row>
    <row r="214" spans="1:103" x14ac:dyDescent="0.25">
      <c r="A214" s="239">
        <v>10874423</v>
      </c>
      <c r="B214" s="239">
        <v>2</v>
      </c>
      <c r="C214" s="239">
        <v>212</v>
      </c>
      <c r="D214" s="239">
        <v>158.02099999999999</v>
      </c>
      <c r="E214" s="239">
        <v>27</v>
      </c>
      <c r="F214" s="239" t="s">
        <v>2515</v>
      </c>
      <c r="H214" s="239" t="s">
        <v>374</v>
      </c>
      <c r="I214" s="239">
        <v>25</v>
      </c>
      <c r="K214" s="239">
        <v>13505618</v>
      </c>
      <c r="L214" s="239">
        <v>131580138</v>
      </c>
      <c r="M214" s="239">
        <v>5</v>
      </c>
      <c r="N214" s="239">
        <v>29</v>
      </c>
      <c r="O214" s="239">
        <v>2013</v>
      </c>
      <c r="P214" s="239" t="s">
        <v>375</v>
      </c>
      <c r="Q214" s="239">
        <v>16</v>
      </c>
      <c r="R214" s="239" t="s">
        <v>393</v>
      </c>
      <c r="S214" s="239">
        <v>5</v>
      </c>
      <c r="T214" s="239">
        <v>0</v>
      </c>
      <c r="U214" s="239">
        <v>1</v>
      </c>
      <c r="V214" s="239">
        <v>7</v>
      </c>
      <c r="W214" s="239">
        <v>54</v>
      </c>
      <c r="X214" s="239">
        <v>2</v>
      </c>
      <c r="Y214" s="239">
        <v>1</v>
      </c>
      <c r="Z214" s="239">
        <v>1</v>
      </c>
      <c r="AB214" s="239">
        <v>1</v>
      </c>
      <c r="AC214" s="239">
        <v>98</v>
      </c>
      <c r="AD214" s="239">
        <v>5</v>
      </c>
      <c r="AE214" s="239" t="s">
        <v>5014</v>
      </c>
      <c r="AF214" s="239" t="s">
        <v>378</v>
      </c>
      <c r="AG214" s="239">
        <v>3</v>
      </c>
      <c r="AH214" s="239">
        <v>2</v>
      </c>
      <c r="AI214" s="239">
        <v>2</v>
      </c>
      <c r="AJ214" s="239">
        <v>3</v>
      </c>
      <c r="AK214" s="239">
        <v>27</v>
      </c>
      <c r="AL214" s="239">
        <v>26</v>
      </c>
      <c r="AM214" s="239" t="s">
        <v>384</v>
      </c>
      <c r="AN214" s="239">
        <v>5</v>
      </c>
      <c r="AO214" s="239">
        <v>21</v>
      </c>
      <c r="AS214" s="239">
        <v>1</v>
      </c>
      <c r="AT214" s="239">
        <v>98</v>
      </c>
      <c r="AU214" s="239">
        <v>65</v>
      </c>
      <c r="AV214" s="239">
        <v>11</v>
      </c>
      <c r="AW214" s="239">
        <v>21</v>
      </c>
      <c r="CT214" s="239">
        <v>465012</v>
      </c>
      <c r="CU214" s="239">
        <v>4967738</v>
      </c>
      <c r="CV214" s="239">
        <v>44.862196300000001</v>
      </c>
      <c r="CW214" s="239">
        <v>-93.442866699999996</v>
      </c>
      <c r="CX214" s="239" t="s">
        <v>379</v>
      </c>
      <c r="CY214" s="239" t="s">
        <v>5015</v>
      </c>
    </row>
    <row r="215" spans="1:103" x14ac:dyDescent="0.25">
      <c r="A215" s="239">
        <v>10883856</v>
      </c>
      <c r="B215" s="239">
        <v>2</v>
      </c>
      <c r="C215" s="239">
        <v>212</v>
      </c>
      <c r="D215" s="239">
        <v>158.02099999999999</v>
      </c>
      <c r="E215" s="239">
        <v>27</v>
      </c>
      <c r="F215" s="239" t="s">
        <v>2515</v>
      </c>
      <c r="H215" s="239" t="s">
        <v>374</v>
      </c>
      <c r="I215" s="239">
        <v>25</v>
      </c>
      <c r="K215" s="239">
        <v>13507485</v>
      </c>
      <c r="L215" s="239">
        <v>132020129</v>
      </c>
      <c r="M215" s="239">
        <v>7</v>
      </c>
      <c r="N215" s="239">
        <v>21</v>
      </c>
      <c r="O215" s="239">
        <v>2013</v>
      </c>
      <c r="P215" s="239" t="s">
        <v>389</v>
      </c>
      <c r="Q215" s="239">
        <v>18</v>
      </c>
      <c r="R215" s="239" t="s">
        <v>393</v>
      </c>
      <c r="S215" s="239">
        <v>5</v>
      </c>
      <c r="T215" s="239">
        <v>0</v>
      </c>
      <c r="U215" s="239">
        <v>2</v>
      </c>
      <c r="V215" s="239">
        <v>1</v>
      </c>
      <c r="W215" s="239">
        <v>10</v>
      </c>
      <c r="X215" s="239">
        <v>5</v>
      </c>
      <c r="Y215" s="239">
        <v>1</v>
      </c>
      <c r="Z215" s="239">
        <v>1</v>
      </c>
      <c r="AB215" s="239">
        <v>1</v>
      </c>
      <c r="AC215" s="239">
        <v>98</v>
      </c>
      <c r="AD215" s="239" t="s">
        <v>404</v>
      </c>
      <c r="AE215" s="239" t="s">
        <v>4931</v>
      </c>
      <c r="AF215" s="239" t="s">
        <v>378</v>
      </c>
      <c r="AG215" s="239">
        <v>7</v>
      </c>
      <c r="AH215" s="239">
        <v>2</v>
      </c>
      <c r="AI215" s="239">
        <v>4</v>
      </c>
      <c r="AJ215" s="239">
        <v>3</v>
      </c>
      <c r="AK215" s="239">
        <v>28</v>
      </c>
      <c r="AL215" s="239">
        <v>42</v>
      </c>
      <c r="AM215" s="239" t="s">
        <v>384</v>
      </c>
      <c r="AN215" s="239">
        <v>5</v>
      </c>
      <c r="AO215" s="239">
        <v>15</v>
      </c>
      <c r="AS215" s="239">
        <v>1</v>
      </c>
      <c r="AT215" s="239">
        <v>98</v>
      </c>
      <c r="AU215" s="239">
        <v>55</v>
      </c>
      <c r="AV215" s="239">
        <v>11</v>
      </c>
      <c r="AW215" s="239">
        <v>21</v>
      </c>
      <c r="AX215" s="239">
        <v>2</v>
      </c>
      <c r="AY215" s="239">
        <v>2</v>
      </c>
      <c r="AZ215" s="239">
        <v>3</v>
      </c>
      <c r="BA215" s="239">
        <v>27</v>
      </c>
      <c r="BB215" s="239">
        <v>25</v>
      </c>
      <c r="BC215" s="239" t="s">
        <v>374</v>
      </c>
      <c r="BD215" s="239">
        <v>5</v>
      </c>
      <c r="BE215" s="239">
        <v>15</v>
      </c>
      <c r="BI215" s="239">
        <v>1</v>
      </c>
      <c r="BJ215" s="239">
        <v>98</v>
      </c>
      <c r="BK215" s="239">
        <v>55</v>
      </c>
      <c r="BL215" s="239">
        <v>11</v>
      </c>
      <c r="BM215" s="239">
        <v>21</v>
      </c>
      <c r="CT215" s="239">
        <v>465012</v>
      </c>
      <c r="CU215" s="239">
        <v>4967738</v>
      </c>
      <c r="CV215" s="239">
        <v>44.862196300000001</v>
      </c>
      <c r="CW215" s="239">
        <v>-93.442866699999996</v>
      </c>
      <c r="CX215" s="239" t="s">
        <v>379</v>
      </c>
      <c r="CY215" s="239" t="s">
        <v>5016</v>
      </c>
    </row>
    <row r="216" spans="1:103" x14ac:dyDescent="0.25">
      <c r="A216" s="239">
        <v>10884210</v>
      </c>
      <c r="B216" s="239">
        <v>2</v>
      </c>
      <c r="C216" s="239">
        <v>212</v>
      </c>
      <c r="D216" s="239">
        <v>158.02099999999999</v>
      </c>
      <c r="E216" s="239">
        <v>27</v>
      </c>
      <c r="F216" s="239" t="s">
        <v>2515</v>
      </c>
      <c r="H216" s="239" t="s">
        <v>374</v>
      </c>
      <c r="I216" s="239">
        <v>25</v>
      </c>
      <c r="K216" s="239">
        <v>13507608</v>
      </c>
      <c r="L216" s="239">
        <v>132070254</v>
      </c>
      <c r="M216" s="239">
        <v>7</v>
      </c>
      <c r="N216" s="239">
        <v>25</v>
      </c>
      <c r="O216" s="239">
        <v>2013</v>
      </c>
      <c r="P216" s="239" t="s">
        <v>416</v>
      </c>
      <c r="Q216" s="239">
        <v>7</v>
      </c>
      <c r="R216" s="239" t="s">
        <v>393</v>
      </c>
      <c r="S216" s="239">
        <v>5</v>
      </c>
      <c r="T216" s="239">
        <v>0</v>
      </c>
      <c r="U216" s="239">
        <v>3</v>
      </c>
      <c r="V216" s="239">
        <v>1</v>
      </c>
      <c r="W216" s="239">
        <v>10</v>
      </c>
      <c r="X216" s="239">
        <v>2</v>
      </c>
      <c r="Y216" s="239">
        <v>1</v>
      </c>
      <c r="Z216" s="239">
        <v>1</v>
      </c>
      <c r="AB216" s="239">
        <v>1</v>
      </c>
      <c r="AC216" s="239">
        <v>98</v>
      </c>
      <c r="AD216" s="239" t="s">
        <v>404</v>
      </c>
      <c r="AE216" s="239" t="s">
        <v>4931</v>
      </c>
      <c r="AF216" s="239" t="s">
        <v>378</v>
      </c>
      <c r="AG216" s="239">
        <v>7</v>
      </c>
      <c r="AH216" s="239">
        <v>2</v>
      </c>
      <c r="AI216" s="239">
        <v>2</v>
      </c>
      <c r="AJ216" s="239">
        <v>3</v>
      </c>
      <c r="AK216" s="239">
        <v>8</v>
      </c>
      <c r="AL216" s="239">
        <v>43</v>
      </c>
      <c r="AM216" s="239" t="s">
        <v>374</v>
      </c>
      <c r="AN216" s="239">
        <v>5</v>
      </c>
      <c r="AO216" s="239">
        <v>1</v>
      </c>
      <c r="AS216" s="239">
        <v>1</v>
      </c>
      <c r="AT216" s="239">
        <v>98</v>
      </c>
      <c r="AU216" s="239">
        <v>55</v>
      </c>
      <c r="AV216" s="239">
        <v>11</v>
      </c>
      <c r="AW216" s="239">
        <v>21</v>
      </c>
      <c r="AX216" s="239">
        <v>2</v>
      </c>
      <c r="AY216" s="239">
        <v>2</v>
      </c>
      <c r="AZ216" s="239">
        <v>3</v>
      </c>
      <c r="BA216" s="239">
        <v>21</v>
      </c>
      <c r="BB216" s="239">
        <v>51</v>
      </c>
      <c r="BC216" s="239" t="s">
        <v>384</v>
      </c>
      <c r="BD216" s="239">
        <v>5</v>
      </c>
      <c r="BE216" s="239">
        <v>1</v>
      </c>
      <c r="BI216" s="239">
        <v>1</v>
      </c>
      <c r="BJ216" s="239">
        <v>98</v>
      </c>
      <c r="BK216" s="239">
        <v>55</v>
      </c>
      <c r="BL216" s="239">
        <v>11</v>
      </c>
      <c r="BM216" s="239">
        <v>21</v>
      </c>
      <c r="BN216" s="239">
        <v>2</v>
      </c>
      <c r="BO216" s="239">
        <v>2</v>
      </c>
      <c r="BP216" s="239">
        <v>3</v>
      </c>
      <c r="BQ216" s="239">
        <v>21</v>
      </c>
      <c r="BR216" s="239">
        <v>41</v>
      </c>
      <c r="BS216" s="239" t="s">
        <v>374</v>
      </c>
      <c r="BT216" s="239">
        <v>5</v>
      </c>
      <c r="BU216" s="239">
        <v>15</v>
      </c>
      <c r="BV216" s="239">
        <v>5</v>
      </c>
      <c r="BY216" s="239">
        <v>1</v>
      </c>
      <c r="BZ216" s="239">
        <v>98</v>
      </c>
      <c r="CA216" s="239">
        <v>55</v>
      </c>
      <c r="CB216" s="239">
        <v>11</v>
      </c>
      <c r="CC216" s="239">
        <v>21</v>
      </c>
      <c r="CT216" s="239">
        <v>465012</v>
      </c>
      <c r="CU216" s="239">
        <v>4967738</v>
      </c>
      <c r="CV216" s="239">
        <v>44.862196300000001</v>
      </c>
      <c r="CW216" s="239">
        <v>-93.442866699999996</v>
      </c>
      <c r="CX216" s="239" t="s">
        <v>379</v>
      </c>
      <c r="CY216" s="239" t="s">
        <v>5017</v>
      </c>
    </row>
    <row r="217" spans="1:103" x14ac:dyDescent="0.25">
      <c r="A217" s="239">
        <v>10896896</v>
      </c>
      <c r="B217" s="239">
        <v>2</v>
      </c>
      <c r="C217" s="239">
        <v>212</v>
      </c>
      <c r="D217" s="239">
        <v>158.02099999999999</v>
      </c>
      <c r="E217" s="239">
        <v>27</v>
      </c>
      <c r="F217" s="239" t="s">
        <v>2515</v>
      </c>
      <c r="H217" s="239" t="s">
        <v>374</v>
      </c>
      <c r="I217" s="239">
        <v>25</v>
      </c>
      <c r="K217" s="239">
        <v>13508472</v>
      </c>
      <c r="L217" s="239">
        <v>132400210</v>
      </c>
      <c r="M217" s="239">
        <v>8</v>
      </c>
      <c r="N217" s="239">
        <v>20</v>
      </c>
      <c r="O217" s="239">
        <v>2013</v>
      </c>
      <c r="P217" s="239" t="s">
        <v>391</v>
      </c>
      <c r="Q217" s="239">
        <v>11</v>
      </c>
      <c r="R217" s="239" t="s">
        <v>376</v>
      </c>
      <c r="S217" s="239">
        <v>4</v>
      </c>
      <c r="T217" s="239">
        <v>0</v>
      </c>
      <c r="U217" s="239">
        <v>1</v>
      </c>
      <c r="V217" s="239">
        <v>90</v>
      </c>
      <c r="W217" s="239">
        <v>93</v>
      </c>
      <c r="X217" s="239">
        <v>26</v>
      </c>
      <c r="Y217" s="239">
        <v>1</v>
      </c>
      <c r="Z217" s="239">
        <v>1</v>
      </c>
      <c r="AB217" s="239">
        <v>90</v>
      </c>
      <c r="AC217" s="239">
        <v>98</v>
      </c>
      <c r="AD217" s="239" t="s">
        <v>404</v>
      </c>
      <c r="AE217" s="239" t="s">
        <v>4931</v>
      </c>
      <c r="AF217" s="239" t="s">
        <v>378</v>
      </c>
      <c r="AG217" s="239">
        <v>4</v>
      </c>
      <c r="AH217" s="239">
        <v>2</v>
      </c>
      <c r="AI217" s="239">
        <v>31</v>
      </c>
      <c r="AJ217" s="239">
        <v>4</v>
      </c>
      <c r="AK217" s="239">
        <v>21</v>
      </c>
      <c r="AL217" s="239">
        <v>45</v>
      </c>
      <c r="AM217" s="239" t="s">
        <v>374</v>
      </c>
      <c r="AN217" s="239">
        <v>5</v>
      </c>
      <c r="AO217" s="239">
        <v>16</v>
      </c>
      <c r="AS217" s="239">
        <v>2</v>
      </c>
      <c r="AT217" s="239">
        <v>98</v>
      </c>
      <c r="AU217" s="239">
        <v>40</v>
      </c>
      <c r="AV217" s="239">
        <v>10</v>
      </c>
      <c r="AW217" s="239">
        <v>20</v>
      </c>
      <c r="CT217" s="239">
        <v>465012</v>
      </c>
      <c r="CU217" s="239">
        <v>4967738</v>
      </c>
      <c r="CV217" s="239">
        <v>44.862196300000001</v>
      </c>
      <c r="CW217" s="239">
        <v>-93.442866699999996</v>
      </c>
      <c r="CX217" s="239" t="s">
        <v>379</v>
      </c>
      <c r="CY217" s="239" t="s">
        <v>5018</v>
      </c>
    </row>
    <row r="218" spans="1:103" x14ac:dyDescent="0.25">
      <c r="A218" s="239">
        <v>10904622</v>
      </c>
      <c r="B218" s="239">
        <v>2</v>
      </c>
      <c r="C218" s="239">
        <v>212</v>
      </c>
      <c r="D218" s="239">
        <v>158.02099999999999</v>
      </c>
      <c r="E218" s="239">
        <v>27</v>
      </c>
      <c r="F218" s="239" t="s">
        <v>2515</v>
      </c>
      <c r="H218" s="239" t="s">
        <v>374</v>
      </c>
      <c r="I218" s="239">
        <v>25</v>
      </c>
      <c r="K218" s="239">
        <v>13510953</v>
      </c>
      <c r="L218" s="239">
        <v>133020275</v>
      </c>
      <c r="M218" s="239">
        <v>10</v>
      </c>
      <c r="N218" s="239">
        <v>29</v>
      </c>
      <c r="O218" s="239">
        <v>2013</v>
      </c>
      <c r="P218" s="239" t="s">
        <v>391</v>
      </c>
      <c r="Q218" s="239">
        <v>7</v>
      </c>
      <c r="R218" s="239" t="s">
        <v>393</v>
      </c>
      <c r="S218" s="239">
        <v>5</v>
      </c>
      <c r="T218" s="239">
        <v>0</v>
      </c>
      <c r="U218" s="239">
        <v>4</v>
      </c>
      <c r="V218" s="239">
        <v>1</v>
      </c>
      <c r="W218" s="239">
        <v>10</v>
      </c>
      <c r="X218" s="239">
        <v>2</v>
      </c>
      <c r="Y218" s="239">
        <v>2</v>
      </c>
      <c r="Z218" s="239">
        <v>2</v>
      </c>
      <c r="AB218" s="239">
        <v>1</v>
      </c>
      <c r="AC218" s="239">
        <v>98</v>
      </c>
      <c r="AD218" s="239" t="s">
        <v>404</v>
      </c>
      <c r="AE218" s="239" t="s">
        <v>5019</v>
      </c>
      <c r="AF218" s="239" t="s">
        <v>378</v>
      </c>
      <c r="AG218" s="239">
        <v>7</v>
      </c>
      <c r="AH218" s="239">
        <v>2</v>
      </c>
      <c r="AI218" s="239">
        <v>4</v>
      </c>
      <c r="AJ218" s="239">
        <v>3</v>
      </c>
      <c r="AK218" s="239">
        <v>26</v>
      </c>
      <c r="AL218" s="239">
        <v>32</v>
      </c>
      <c r="AM218" s="239" t="s">
        <v>374</v>
      </c>
      <c r="AN218" s="239">
        <v>5</v>
      </c>
      <c r="AO218" s="239">
        <v>1</v>
      </c>
      <c r="AS218" s="239">
        <v>1</v>
      </c>
      <c r="AT218" s="239">
        <v>98</v>
      </c>
      <c r="AU218" s="239">
        <v>60</v>
      </c>
      <c r="AV218" s="239">
        <v>10</v>
      </c>
      <c r="AW218" s="239">
        <v>21</v>
      </c>
      <c r="AX218" s="239">
        <v>2</v>
      </c>
      <c r="AY218" s="239">
        <v>4</v>
      </c>
      <c r="AZ218" s="239">
        <v>3</v>
      </c>
      <c r="BA218" s="239">
        <v>26</v>
      </c>
      <c r="BB218" s="239">
        <v>49</v>
      </c>
      <c r="BC218" s="239" t="s">
        <v>374</v>
      </c>
      <c r="BD218" s="239">
        <v>5</v>
      </c>
      <c r="BE218" s="239">
        <v>5</v>
      </c>
      <c r="BI218" s="239">
        <v>1</v>
      </c>
      <c r="BJ218" s="239">
        <v>98</v>
      </c>
      <c r="BK218" s="239">
        <v>60</v>
      </c>
      <c r="BL218" s="239">
        <v>10</v>
      </c>
      <c r="BM218" s="239">
        <v>21</v>
      </c>
      <c r="BN218" s="239">
        <v>2</v>
      </c>
      <c r="BO218" s="239">
        <v>4</v>
      </c>
      <c r="BP218" s="239">
        <v>3</v>
      </c>
      <c r="BQ218" s="239">
        <v>26</v>
      </c>
      <c r="BR218" s="239">
        <v>51</v>
      </c>
      <c r="BS218" s="239" t="s">
        <v>374</v>
      </c>
      <c r="BT218" s="239">
        <v>5</v>
      </c>
      <c r="BU218" s="239">
        <v>5</v>
      </c>
      <c r="BY218" s="239">
        <v>1</v>
      </c>
      <c r="BZ218" s="239">
        <v>98</v>
      </c>
      <c r="CA218" s="239">
        <v>60</v>
      </c>
      <c r="CB218" s="239">
        <v>10</v>
      </c>
      <c r="CC218" s="239">
        <v>21</v>
      </c>
      <c r="CD218" s="239">
        <v>2</v>
      </c>
      <c r="CE218" s="239">
        <v>2</v>
      </c>
      <c r="CF218" s="239">
        <v>3</v>
      </c>
      <c r="CG218" s="239">
        <v>26</v>
      </c>
      <c r="CH218" s="239">
        <v>31</v>
      </c>
      <c r="CI218" s="239" t="s">
        <v>384</v>
      </c>
      <c r="CJ218" s="239">
        <v>5</v>
      </c>
      <c r="CK218" s="239">
        <v>5</v>
      </c>
      <c r="CO218" s="239">
        <v>1</v>
      </c>
      <c r="CP218" s="239">
        <v>98</v>
      </c>
      <c r="CQ218" s="239">
        <v>60</v>
      </c>
      <c r="CR218" s="239">
        <v>10</v>
      </c>
      <c r="CS218" s="239">
        <v>21</v>
      </c>
      <c r="CT218" s="239">
        <v>465012</v>
      </c>
      <c r="CU218" s="239">
        <v>4967738</v>
      </c>
      <c r="CV218" s="239">
        <v>44.862196300000001</v>
      </c>
      <c r="CW218" s="239">
        <v>-93.442866699999996</v>
      </c>
      <c r="CX218" s="239" t="s">
        <v>379</v>
      </c>
      <c r="CY218" s="239" t="s">
        <v>5020</v>
      </c>
    </row>
    <row r="219" spans="1:103" x14ac:dyDescent="0.25">
      <c r="A219" s="239">
        <v>10905548</v>
      </c>
      <c r="B219" s="239">
        <v>2</v>
      </c>
      <c r="C219" s="239">
        <v>212</v>
      </c>
      <c r="D219" s="239">
        <v>158.02099999999999</v>
      </c>
      <c r="E219" s="239">
        <v>27</v>
      </c>
      <c r="F219" s="239" t="s">
        <v>2515</v>
      </c>
      <c r="H219" s="239" t="s">
        <v>374</v>
      </c>
      <c r="I219" s="239">
        <v>25</v>
      </c>
      <c r="K219" s="239">
        <v>13511208</v>
      </c>
      <c r="L219" s="239">
        <v>133090243</v>
      </c>
      <c r="M219" s="239">
        <v>11</v>
      </c>
      <c r="N219" s="239">
        <v>4</v>
      </c>
      <c r="O219" s="239">
        <v>2013</v>
      </c>
      <c r="P219" s="239" t="s">
        <v>381</v>
      </c>
      <c r="Q219" s="239">
        <v>17</v>
      </c>
      <c r="R219" s="239" t="s">
        <v>376</v>
      </c>
      <c r="S219" s="239">
        <v>5</v>
      </c>
      <c r="T219" s="239">
        <v>0</v>
      </c>
      <c r="U219" s="239">
        <v>3</v>
      </c>
      <c r="V219" s="239">
        <v>1</v>
      </c>
      <c r="W219" s="239">
        <v>10</v>
      </c>
      <c r="X219" s="239">
        <v>2</v>
      </c>
      <c r="Y219" s="239">
        <v>4</v>
      </c>
      <c r="Z219" s="239">
        <v>2</v>
      </c>
      <c r="AB219" s="239">
        <v>1</v>
      </c>
      <c r="AC219" s="239">
        <v>98</v>
      </c>
      <c r="AD219" s="239">
        <v>212</v>
      </c>
      <c r="AE219" s="239" t="s">
        <v>4931</v>
      </c>
      <c r="AF219" s="239" t="s">
        <v>378</v>
      </c>
      <c r="AG219" s="239">
        <v>7</v>
      </c>
      <c r="AH219" s="239">
        <v>2</v>
      </c>
      <c r="AI219" s="239">
        <v>4</v>
      </c>
      <c r="AJ219" s="239">
        <v>4</v>
      </c>
      <c r="AK219" s="239">
        <v>21</v>
      </c>
      <c r="AL219" s="239">
        <v>64</v>
      </c>
      <c r="AM219" s="239" t="s">
        <v>384</v>
      </c>
      <c r="AN219" s="239">
        <v>5</v>
      </c>
      <c r="AO219" s="239">
        <v>15</v>
      </c>
      <c r="AP219" s="239">
        <v>5</v>
      </c>
      <c r="AS219" s="239">
        <v>1</v>
      </c>
      <c r="AT219" s="239">
        <v>98</v>
      </c>
      <c r="AU219" s="239">
        <v>55</v>
      </c>
      <c r="AV219" s="239">
        <v>11</v>
      </c>
      <c r="AW219" s="239">
        <v>21</v>
      </c>
      <c r="AX219" s="239">
        <v>2</v>
      </c>
      <c r="AY219" s="239">
        <v>2</v>
      </c>
      <c r="AZ219" s="239">
        <v>4</v>
      </c>
      <c r="BA219" s="239">
        <v>8</v>
      </c>
      <c r="BB219" s="239">
        <v>34</v>
      </c>
      <c r="BC219" s="239" t="s">
        <v>384</v>
      </c>
      <c r="BD219" s="239">
        <v>5</v>
      </c>
      <c r="BE219" s="239">
        <v>1</v>
      </c>
      <c r="BI219" s="239">
        <v>1</v>
      </c>
      <c r="BJ219" s="239">
        <v>98</v>
      </c>
      <c r="BK219" s="239">
        <v>55</v>
      </c>
      <c r="BL219" s="239">
        <v>11</v>
      </c>
      <c r="BM219" s="239">
        <v>21</v>
      </c>
      <c r="BN219" s="239">
        <v>2</v>
      </c>
      <c r="BO219" s="239">
        <v>3</v>
      </c>
      <c r="BP219" s="239">
        <v>4</v>
      </c>
      <c r="BQ219" s="239">
        <v>8</v>
      </c>
      <c r="BR219" s="239">
        <v>59</v>
      </c>
      <c r="BS219" s="239" t="s">
        <v>374</v>
      </c>
      <c r="BT219" s="239">
        <v>5</v>
      </c>
      <c r="BU219" s="239">
        <v>1</v>
      </c>
      <c r="BY219" s="239">
        <v>1</v>
      </c>
      <c r="BZ219" s="239">
        <v>98</v>
      </c>
      <c r="CA219" s="239">
        <v>55</v>
      </c>
      <c r="CB219" s="239">
        <v>11</v>
      </c>
      <c r="CC219" s="239">
        <v>21</v>
      </c>
      <c r="CT219" s="239">
        <v>465012</v>
      </c>
      <c r="CU219" s="239">
        <v>4967738</v>
      </c>
      <c r="CV219" s="239">
        <v>44.862196300000001</v>
      </c>
      <c r="CW219" s="239">
        <v>-93.442866699999996</v>
      </c>
      <c r="CX219" s="239" t="s">
        <v>379</v>
      </c>
      <c r="CY219" s="239" t="s">
        <v>5021</v>
      </c>
    </row>
    <row r="220" spans="1:103" x14ac:dyDescent="0.25">
      <c r="A220" s="239">
        <v>10912943</v>
      </c>
      <c r="B220" s="239">
        <v>2</v>
      </c>
      <c r="C220" s="239">
        <v>212</v>
      </c>
      <c r="D220" s="239">
        <v>158.02099999999999</v>
      </c>
      <c r="E220" s="239">
        <v>27</v>
      </c>
      <c r="F220" s="239" t="s">
        <v>2515</v>
      </c>
      <c r="H220" s="239" t="s">
        <v>374</v>
      </c>
      <c r="I220" s="239">
        <v>25</v>
      </c>
      <c r="L220" s="239">
        <v>133400112</v>
      </c>
      <c r="M220" s="239">
        <v>11</v>
      </c>
      <c r="N220" s="239">
        <v>5</v>
      </c>
      <c r="O220" s="239">
        <v>2013</v>
      </c>
      <c r="P220" s="239" t="s">
        <v>391</v>
      </c>
      <c r="Q220" s="239">
        <v>17</v>
      </c>
      <c r="S220" s="239">
        <v>5</v>
      </c>
      <c r="T220" s="239">
        <v>0</v>
      </c>
      <c r="U220" s="239">
        <v>4</v>
      </c>
      <c r="V220" s="239">
        <v>1</v>
      </c>
      <c r="W220" s="239">
        <v>10</v>
      </c>
      <c r="Y220" s="239">
        <v>3</v>
      </c>
      <c r="Z220" s="239">
        <v>2</v>
      </c>
      <c r="AB220" s="239">
        <v>1</v>
      </c>
      <c r="AC220" s="239">
        <v>98</v>
      </c>
      <c r="AF220" s="239" t="s">
        <v>378</v>
      </c>
      <c r="AG220" s="239">
        <v>7</v>
      </c>
      <c r="AH220" s="239">
        <v>2</v>
      </c>
      <c r="AI220" s="239">
        <v>2</v>
      </c>
      <c r="AJ220" s="239">
        <v>4</v>
      </c>
      <c r="AK220" s="239">
        <v>8</v>
      </c>
      <c r="AL220" s="239">
        <v>50</v>
      </c>
      <c r="AM220" s="239" t="s">
        <v>374</v>
      </c>
      <c r="AT220" s="239">
        <v>98</v>
      </c>
      <c r="AU220" s="239">
        <v>60</v>
      </c>
      <c r="AX220" s="239">
        <v>2</v>
      </c>
      <c r="AY220" s="239">
        <v>4</v>
      </c>
      <c r="AZ220" s="239">
        <v>4</v>
      </c>
      <c r="BA220" s="239">
        <v>21</v>
      </c>
      <c r="BB220" s="239">
        <v>47</v>
      </c>
      <c r="BC220" s="239" t="s">
        <v>374</v>
      </c>
      <c r="BJ220" s="239">
        <v>98</v>
      </c>
      <c r="BK220" s="239">
        <v>60</v>
      </c>
      <c r="BN220" s="239">
        <v>0</v>
      </c>
      <c r="BO220" s="239">
        <v>99</v>
      </c>
      <c r="BS220" s="239" t="s">
        <v>374</v>
      </c>
      <c r="BZ220" s="239">
        <v>98</v>
      </c>
      <c r="CA220" s="239">
        <v>60</v>
      </c>
      <c r="CD220" s="239">
        <v>0</v>
      </c>
      <c r="CE220" s="239">
        <v>99</v>
      </c>
      <c r="CI220" s="239" t="s">
        <v>384</v>
      </c>
      <c r="CP220" s="239">
        <v>98</v>
      </c>
      <c r="CQ220" s="239">
        <v>60</v>
      </c>
      <c r="CT220" s="239">
        <v>465012</v>
      </c>
      <c r="CU220" s="239">
        <v>4967738</v>
      </c>
      <c r="CV220" s="239">
        <v>44.862196300000001</v>
      </c>
      <c r="CW220" s="239">
        <v>-93.442866699999996</v>
      </c>
      <c r="CX220" s="239" t="s">
        <v>379</v>
      </c>
    </row>
    <row r="221" spans="1:103" x14ac:dyDescent="0.25">
      <c r="A221" s="239">
        <v>10910818</v>
      </c>
      <c r="B221" s="239">
        <v>2</v>
      </c>
      <c r="C221" s="239">
        <v>212</v>
      </c>
      <c r="D221" s="239">
        <v>158.02099999999999</v>
      </c>
      <c r="E221" s="239">
        <v>27</v>
      </c>
      <c r="F221" s="239" t="s">
        <v>2515</v>
      </c>
      <c r="H221" s="239" t="s">
        <v>374</v>
      </c>
      <c r="I221" s="239">
        <v>25</v>
      </c>
      <c r="K221" s="239">
        <v>13511799</v>
      </c>
      <c r="L221" s="239">
        <v>133250269</v>
      </c>
      <c r="M221" s="239">
        <v>11</v>
      </c>
      <c r="N221" s="239">
        <v>20</v>
      </c>
      <c r="O221" s="239">
        <v>2013</v>
      </c>
      <c r="P221" s="239" t="s">
        <v>375</v>
      </c>
      <c r="Q221" s="239">
        <v>7</v>
      </c>
      <c r="R221" s="239" t="s">
        <v>393</v>
      </c>
      <c r="S221" s="239">
        <v>5</v>
      </c>
      <c r="T221" s="239">
        <v>0</v>
      </c>
      <c r="U221" s="239">
        <v>2</v>
      </c>
      <c r="V221" s="239">
        <v>10</v>
      </c>
      <c r="W221" s="239">
        <v>10</v>
      </c>
      <c r="X221" s="239">
        <v>2</v>
      </c>
      <c r="Y221" s="239">
        <v>2</v>
      </c>
      <c r="Z221" s="239">
        <v>1</v>
      </c>
      <c r="AB221" s="239">
        <v>1</v>
      </c>
      <c r="AC221" s="239">
        <v>98</v>
      </c>
      <c r="AD221" s="239" t="s">
        <v>404</v>
      </c>
      <c r="AE221" s="239" t="s">
        <v>4931</v>
      </c>
      <c r="AF221" s="239" t="s">
        <v>378</v>
      </c>
      <c r="AG221" s="239">
        <v>5</v>
      </c>
      <c r="AH221" s="239">
        <v>2</v>
      </c>
      <c r="AI221" s="239">
        <v>2</v>
      </c>
      <c r="AJ221" s="239">
        <v>3</v>
      </c>
      <c r="AK221" s="239">
        <v>21</v>
      </c>
      <c r="AL221" s="239">
        <v>52</v>
      </c>
      <c r="AM221" s="239" t="s">
        <v>374</v>
      </c>
      <c r="AN221" s="239">
        <v>5</v>
      </c>
      <c r="AO221" s="239">
        <v>1</v>
      </c>
      <c r="AS221" s="239">
        <v>1</v>
      </c>
      <c r="AT221" s="239">
        <v>98</v>
      </c>
      <c r="AU221" s="239">
        <v>60</v>
      </c>
      <c r="AV221" s="239">
        <v>11</v>
      </c>
      <c r="AW221" s="239">
        <v>21</v>
      </c>
      <c r="AX221" s="239">
        <v>1</v>
      </c>
      <c r="AY221" s="239">
        <v>2</v>
      </c>
      <c r="AZ221" s="239">
        <v>3</v>
      </c>
      <c r="BA221" s="239">
        <v>28</v>
      </c>
      <c r="BE221" s="239">
        <v>7</v>
      </c>
      <c r="BF221" s="239">
        <v>8</v>
      </c>
      <c r="BI221" s="239">
        <v>1</v>
      </c>
      <c r="BJ221" s="239">
        <v>98</v>
      </c>
      <c r="BK221" s="239">
        <v>60</v>
      </c>
      <c r="BL221" s="239">
        <v>11</v>
      </c>
      <c r="BM221" s="239">
        <v>21</v>
      </c>
      <c r="CT221" s="239">
        <v>465012</v>
      </c>
      <c r="CU221" s="239">
        <v>4967738</v>
      </c>
      <c r="CV221" s="239">
        <v>44.862196300000001</v>
      </c>
      <c r="CW221" s="239">
        <v>-93.442866699999996</v>
      </c>
      <c r="CX221" s="239" t="s">
        <v>379</v>
      </c>
      <c r="CY221" s="239" t="s">
        <v>5022</v>
      </c>
    </row>
    <row r="222" spans="1:103" x14ac:dyDescent="0.25">
      <c r="A222" s="239">
        <v>10914479</v>
      </c>
      <c r="B222" s="239">
        <v>2</v>
      </c>
      <c r="C222" s="239">
        <v>212</v>
      </c>
      <c r="D222" s="239">
        <v>158.02099999999999</v>
      </c>
      <c r="E222" s="239">
        <v>27</v>
      </c>
      <c r="F222" s="239" t="s">
        <v>2515</v>
      </c>
      <c r="H222" s="239" t="s">
        <v>374</v>
      </c>
      <c r="I222" s="239">
        <v>25</v>
      </c>
      <c r="K222" s="239">
        <v>13512912</v>
      </c>
      <c r="L222" s="239">
        <v>133450395</v>
      </c>
      <c r="M222" s="239">
        <v>12</v>
      </c>
      <c r="N222" s="239">
        <v>10</v>
      </c>
      <c r="O222" s="239">
        <v>2013</v>
      </c>
      <c r="P222" s="239" t="s">
        <v>391</v>
      </c>
      <c r="Q222" s="239">
        <v>17</v>
      </c>
      <c r="R222" s="239" t="s">
        <v>376</v>
      </c>
      <c r="S222" s="239">
        <v>5</v>
      </c>
      <c r="T222" s="239">
        <v>0</v>
      </c>
      <c r="U222" s="239">
        <v>2</v>
      </c>
      <c r="V222" s="239">
        <v>1</v>
      </c>
      <c r="W222" s="239">
        <v>10</v>
      </c>
      <c r="X222" s="239">
        <v>2</v>
      </c>
      <c r="Y222" s="239">
        <v>4</v>
      </c>
      <c r="Z222" s="239">
        <v>1</v>
      </c>
      <c r="AB222" s="239">
        <v>4</v>
      </c>
      <c r="AC222" s="239">
        <v>98</v>
      </c>
      <c r="AD222" s="239" t="s">
        <v>404</v>
      </c>
      <c r="AE222" s="239" t="s">
        <v>4931</v>
      </c>
      <c r="AF222" s="239" t="s">
        <v>378</v>
      </c>
      <c r="AG222" s="239">
        <v>7</v>
      </c>
      <c r="AH222" s="239">
        <v>2</v>
      </c>
      <c r="AI222" s="239">
        <v>2</v>
      </c>
      <c r="AJ222" s="239">
        <v>4</v>
      </c>
      <c r="AK222" s="239">
        <v>26</v>
      </c>
      <c r="AL222" s="239">
        <v>45</v>
      </c>
      <c r="AM222" s="239" t="s">
        <v>374</v>
      </c>
      <c r="AN222" s="239">
        <v>5</v>
      </c>
      <c r="AO222" s="239">
        <v>1</v>
      </c>
      <c r="AS222" s="239">
        <v>1</v>
      </c>
      <c r="AT222" s="239">
        <v>98</v>
      </c>
      <c r="AU222" s="239">
        <v>65</v>
      </c>
      <c r="AV222" s="239">
        <v>11</v>
      </c>
      <c r="AW222" s="239">
        <v>21</v>
      </c>
      <c r="AX222" s="239">
        <v>2</v>
      </c>
      <c r="AY222" s="239">
        <v>4</v>
      </c>
      <c r="AZ222" s="239">
        <v>4</v>
      </c>
      <c r="BA222" s="239">
        <v>21</v>
      </c>
      <c r="BB222" s="239">
        <v>19</v>
      </c>
      <c r="BC222" s="239" t="s">
        <v>374</v>
      </c>
      <c r="BD222" s="239">
        <v>5</v>
      </c>
      <c r="BE222" s="239">
        <v>15</v>
      </c>
      <c r="BI222" s="239">
        <v>1</v>
      </c>
      <c r="BJ222" s="239">
        <v>98</v>
      </c>
      <c r="BK222" s="239">
        <v>65</v>
      </c>
      <c r="BL222" s="239">
        <v>11</v>
      </c>
      <c r="BM222" s="239">
        <v>21</v>
      </c>
      <c r="CT222" s="239">
        <v>465012</v>
      </c>
      <c r="CU222" s="239">
        <v>4967738</v>
      </c>
      <c r="CV222" s="239">
        <v>44.862196300000001</v>
      </c>
      <c r="CW222" s="239">
        <v>-93.442866699999996</v>
      </c>
      <c r="CX222" s="239" t="s">
        <v>379</v>
      </c>
      <c r="CY222" s="239" t="s">
        <v>5023</v>
      </c>
    </row>
    <row r="223" spans="1:103" x14ac:dyDescent="0.25">
      <c r="A223" s="239">
        <v>10925322</v>
      </c>
      <c r="B223" s="239">
        <v>2</v>
      </c>
      <c r="C223" s="239">
        <v>212</v>
      </c>
      <c r="D223" s="239">
        <v>158.02099999999999</v>
      </c>
      <c r="E223" s="239">
        <v>27</v>
      </c>
      <c r="F223" s="239" t="s">
        <v>2515</v>
      </c>
      <c r="H223" s="239" t="s">
        <v>374</v>
      </c>
      <c r="I223" s="239">
        <v>25</v>
      </c>
      <c r="K223" s="239">
        <v>13053320</v>
      </c>
      <c r="L223" s="239">
        <v>133640155</v>
      </c>
      <c r="M223" s="239">
        <v>12</v>
      </c>
      <c r="N223" s="239">
        <v>30</v>
      </c>
      <c r="O223" s="239">
        <v>2013</v>
      </c>
      <c r="P223" s="239" t="s">
        <v>381</v>
      </c>
      <c r="Q223" s="239">
        <v>16</v>
      </c>
      <c r="R223" s="239" t="s">
        <v>393</v>
      </c>
      <c r="S223" s="239">
        <v>3</v>
      </c>
      <c r="T223" s="239">
        <v>0</v>
      </c>
      <c r="U223" s="239">
        <v>1</v>
      </c>
      <c r="V223" s="239">
        <v>4</v>
      </c>
      <c r="W223" s="239">
        <v>45</v>
      </c>
      <c r="X223" s="239">
        <v>2</v>
      </c>
      <c r="Y223" s="239">
        <v>1</v>
      </c>
      <c r="Z223" s="239">
        <v>5</v>
      </c>
      <c r="AB223" s="239">
        <v>2</v>
      </c>
      <c r="AC223" s="239">
        <v>98</v>
      </c>
      <c r="AD223" s="239" t="s">
        <v>2318</v>
      </c>
      <c r="AE223" s="239" t="s">
        <v>4931</v>
      </c>
      <c r="AF223" s="239" t="s">
        <v>378</v>
      </c>
      <c r="AG223" s="239">
        <v>3</v>
      </c>
      <c r="AH223" s="239">
        <v>2</v>
      </c>
      <c r="AI223" s="239">
        <v>4</v>
      </c>
      <c r="AJ223" s="239">
        <v>3</v>
      </c>
      <c r="AK223" s="239">
        <v>21</v>
      </c>
      <c r="AL223" s="239">
        <v>27</v>
      </c>
      <c r="AM223" s="239" t="s">
        <v>374</v>
      </c>
      <c r="AN223" s="239">
        <v>5</v>
      </c>
      <c r="AO223" s="239">
        <v>1</v>
      </c>
      <c r="AS223" s="239">
        <v>1</v>
      </c>
      <c r="AT223" s="239">
        <v>98</v>
      </c>
      <c r="AU223" s="239">
        <v>60</v>
      </c>
      <c r="AV223" s="239">
        <v>11</v>
      </c>
      <c r="AW223" s="239">
        <v>21</v>
      </c>
      <c r="CT223" s="239">
        <v>465012</v>
      </c>
      <c r="CU223" s="239">
        <v>4967738</v>
      </c>
      <c r="CV223" s="239">
        <v>44.862196300000001</v>
      </c>
      <c r="CW223" s="239">
        <v>-93.442866699999996</v>
      </c>
      <c r="CX223" s="239" t="s">
        <v>379</v>
      </c>
      <c r="CY223" s="239" t="s">
        <v>5024</v>
      </c>
    </row>
    <row r="224" spans="1:103" x14ac:dyDescent="0.25">
      <c r="A224" s="239">
        <v>10941045</v>
      </c>
      <c r="B224" s="239">
        <v>2</v>
      </c>
      <c r="C224" s="239">
        <v>212</v>
      </c>
      <c r="D224" s="239">
        <v>158.02099999999999</v>
      </c>
      <c r="E224" s="239">
        <v>27</v>
      </c>
      <c r="F224" s="239" t="s">
        <v>2515</v>
      </c>
      <c r="H224" s="239" t="s">
        <v>374</v>
      </c>
      <c r="I224" s="239">
        <v>25</v>
      </c>
      <c r="K224" s="239">
        <v>14500550</v>
      </c>
      <c r="L224" s="239">
        <v>140130333</v>
      </c>
      <c r="M224" s="239">
        <v>1</v>
      </c>
      <c r="N224" s="239">
        <v>13</v>
      </c>
      <c r="O224" s="239">
        <v>2014</v>
      </c>
      <c r="P224" s="239" t="s">
        <v>381</v>
      </c>
      <c r="Q224" s="239">
        <v>6</v>
      </c>
      <c r="R224" s="239" t="s">
        <v>393</v>
      </c>
      <c r="S224" s="239">
        <v>5</v>
      </c>
      <c r="T224" s="239">
        <v>0</v>
      </c>
      <c r="U224" s="239">
        <v>2</v>
      </c>
      <c r="V224" s="239">
        <v>1</v>
      </c>
      <c r="W224" s="239">
        <v>10</v>
      </c>
      <c r="X224" s="239">
        <v>29</v>
      </c>
      <c r="Y224" s="239">
        <v>2</v>
      </c>
      <c r="Z224" s="239">
        <v>1</v>
      </c>
      <c r="AB224" s="239">
        <v>1</v>
      </c>
      <c r="AC224" s="239">
        <v>98</v>
      </c>
      <c r="AD224" s="239" t="s">
        <v>5025</v>
      </c>
      <c r="AE224" s="239" t="s">
        <v>4989</v>
      </c>
      <c r="AF224" s="239" t="s">
        <v>378</v>
      </c>
      <c r="AG224" s="239">
        <v>7</v>
      </c>
      <c r="AH224" s="239">
        <v>2</v>
      </c>
      <c r="AI224" s="239">
        <v>2</v>
      </c>
      <c r="AJ224" s="239">
        <v>3</v>
      </c>
      <c r="AK224" s="239">
        <v>21</v>
      </c>
      <c r="AL224" s="239">
        <v>62</v>
      </c>
      <c r="AM224" s="239" t="s">
        <v>384</v>
      </c>
      <c r="AN224" s="239">
        <v>5</v>
      </c>
      <c r="AO224" s="239">
        <v>1</v>
      </c>
      <c r="AS224" s="239">
        <v>1</v>
      </c>
      <c r="AT224" s="239">
        <v>98</v>
      </c>
      <c r="AU224" s="239">
        <v>55</v>
      </c>
      <c r="AV224" s="239">
        <v>11</v>
      </c>
      <c r="AW224" s="239">
        <v>21</v>
      </c>
      <c r="AX224" s="239">
        <v>2</v>
      </c>
      <c r="AY224" s="239">
        <v>44</v>
      </c>
      <c r="AZ224" s="239">
        <v>3</v>
      </c>
      <c r="BA224" s="239">
        <v>21</v>
      </c>
      <c r="BB224" s="239">
        <v>55</v>
      </c>
      <c r="BC224" s="239" t="s">
        <v>374</v>
      </c>
      <c r="BD224" s="239">
        <v>5</v>
      </c>
      <c r="BE224" s="239">
        <v>5</v>
      </c>
      <c r="BI224" s="239">
        <v>1</v>
      </c>
      <c r="BJ224" s="239">
        <v>98</v>
      </c>
      <c r="BK224" s="239">
        <v>55</v>
      </c>
      <c r="BL224" s="239">
        <v>11</v>
      </c>
      <c r="BM224" s="239">
        <v>21</v>
      </c>
      <c r="CT224" s="239">
        <v>465012</v>
      </c>
      <c r="CU224" s="239">
        <v>4967738</v>
      </c>
      <c r="CV224" s="239">
        <v>44.862196300000001</v>
      </c>
      <c r="CW224" s="239">
        <v>-93.442866699999996</v>
      </c>
      <c r="CX224" s="239" t="s">
        <v>379</v>
      </c>
      <c r="CY224" s="239" t="s">
        <v>5026</v>
      </c>
    </row>
    <row r="225" spans="1:103" x14ac:dyDescent="0.25">
      <c r="A225" s="239">
        <v>10941774</v>
      </c>
      <c r="B225" s="239">
        <v>2</v>
      </c>
      <c r="C225" s="239">
        <v>212</v>
      </c>
      <c r="D225" s="239">
        <v>158.02099999999999</v>
      </c>
      <c r="E225" s="239">
        <v>27</v>
      </c>
      <c r="F225" s="239" t="s">
        <v>2515</v>
      </c>
      <c r="H225" s="239" t="s">
        <v>374</v>
      </c>
      <c r="I225" s="239">
        <v>25</v>
      </c>
      <c r="K225" s="239">
        <v>14002890</v>
      </c>
      <c r="L225" s="239">
        <v>140220288</v>
      </c>
      <c r="M225" s="239">
        <v>1</v>
      </c>
      <c r="N225" s="239">
        <v>22</v>
      </c>
      <c r="O225" s="239">
        <v>2014</v>
      </c>
      <c r="P225" s="239" t="s">
        <v>375</v>
      </c>
      <c r="Q225" s="239">
        <v>9</v>
      </c>
      <c r="R225" s="239" t="s">
        <v>376</v>
      </c>
      <c r="S225" s="239">
        <v>5</v>
      </c>
      <c r="T225" s="239">
        <v>0</v>
      </c>
      <c r="U225" s="239">
        <v>2</v>
      </c>
      <c r="V225" s="239">
        <v>5</v>
      </c>
      <c r="W225" s="239">
        <v>10</v>
      </c>
      <c r="X225" s="239">
        <v>26</v>
      </c>
      <c r="Y225" s="239">
        <v>1</v>
      </c>
      <c r="Z225" s="239">
        <v>7</v>
      </c>
      <c r="AA225" s="239">
        <v>4</v>
      </c>
      <c r="AB225" s="239">
        <v>4</v>
      </c>
      <c r="AC225" s="239">
        <v>98</v>
      </c>
      <c r="AD225" s="239" t="s">
        <v>400</v>
      </c>
      <c r="AE225" s="239" t="s">
        <v>5027</v>
      </c>
      <c r="AF225" s="239" t="s">
        <v>378</v>
      </c>
      <c r="AG225" s="239">
        <v>10</v>
      </c>
      <c r="AH225" s="239">
        <v>2</v>
      </c>
      <c r="AI225" s="239">
        <v>2</v>
      </c>
      <c r="AJ225" s="239">
        <v>4</v>
      </c>
      <c r="AK225" s="239">
        <v>21</v>
      </c>
      <c r="AL225" s="239">
        <v>41</v>
      </c>
      <c r="AM225" s="239" t="s">
        <v>374</v>
      </c>
      <c r="AN225" s="239">
        <v>5</v>
      </c>
      <c r="AO225" s="239">
        <v>1</v>
      </c>
      <c r="AS225" s="239">
        <v>3</v>
      </c>
      <c r="AT225" s="239">
        <v>98</v>
      </c>
      <c r="AU225" s="239">
        <v>60</v>
      </c>
      <c r="AV225" s="239">
        <v>11</v>
      </c>
      <c r="AW225" s="239">
        <v>21</v>
      </c>
      <c r="AX225" s="239">
        <v>2</v>
      </c>
      <c r="AY225" s="239">
        <v>4</v>
      </c>
      <c r="AZ225" s="239">
        <v>4</v>
      </c>
      <c r="BA225" s="239">
        <v>21</v>
      </c>
      <c r="BB225" s="239">
        <v>25</v>
      </c>
      <c r="BC225" s="239" t="s">
        <v>384</v>
      </c>
      <c r="BD225" s="239">
        <v>5</v>
      </c>
      <c r="BE225" s="239">
        <v>3</v>
      </c>
      <c r="BI225" s="239">
        <v>3</v>
      </c>
      <c r="BJ225" s="239">
        <v>98</v>
      </c>
      <c r="BK225" s="239">
        <v>60</v>
      </c>
      <c r="BL225" s="239">
        <v>11</v>
      </c>
      <c r="BM225" s="239">
        <v>21</v>
      </c>
      <c r="CT225" s="239">
        <v>465012</v>
      </c>
      <c r="CU225" s="239">
        <v>4967738</v>
      </c>
      <c r="CV225" s="239">
        <v>44.862196300000001</v>
      </c>
      <c r="CW225" s="239">
        <v>-93.442866699999996</v>
      </c>
      <c r="CX225" s="239" t="s">
        <v>379</v>
      </c>
      <c r="CY225" s="239" t="s">
        <v>5028</v>
      </c>
    </row>
    <row r="226" spans="1:103" x14ac:dyDescent="0.25">
      <c r="A226" s="239">
        <v>10951829</v>
      </c>
      <c r="B226" s="239">
        <v>2</v>
      </c>
      <c r="C226" s="239">
        <v>212</v>
      </c>
      <c r="D226" s="239">
        <v>158.02099999999999</v>
      </c>
      <c r="E226" s="239">
        <v>27</v>
      </c>
      <c r="F226" s="239" t="s">
        <v>2515</v>
      </c>
      <c r="H226" s="239" t="s">
        <v>374</v>
      </c>
      <c r="I226" s="239">
        <v>25</v>
      </c>
      <c r="K226" s="239" t="s">
        <v>5029</v>
      </c>
      <c r="L226" s="239">
        <v>140520234</v>
      </c>
      <c r="M226" s="239">
        <v>1</v>
      </c>
      <c r="N226" s="239">
        <v>28</v>
      </c>
      <c r="O226" s="239">
        <v>2014</v>
      </c>
      <c r="P226" s="239" t="s">
        <v>391</v>
      </c>
      <c r="Q226" s="239">
        <v>8</v>
      </c>
      <c r="S226" s="239">
        <v>5</v>
      </c>
      <c r="T226" s="239">
        <v>0</v>
      </c>
      <c r="U226" s="239">
        <v>2</v>
      </c>
      <c r="V226" s="239">
        <v>1</v>
      </c>
      <c r="W226" s="239">
        <v>10</v>
      </c>
      <c r="X226" s="239">
        <v>25</v>
      </c>
      <c r="Y226" s="239">
        <v>1</v>
      </c>
      <c r="Z226" s="239">
        <v>1</v>
      </c>
      <c r="AB226" s="239">
        <v>5</v>
      </c>
      <c r="AC226" s="239">
        <v>98</v>
      </c>
      <c r="AF226" s="239" t="s">
        <v>378</v>
      </c>
      <c r="AG226" s="239">
        <v>7</v>
      </c>
      <c r="AH226" s="239">
        <v>2</v>
      </c>
      <c r="AI226" s="239">
        <v>2</v>
      </c>
      <c r="AJ226" s="239">
        <v>4</v>
      </c>
      <c r="AK226" s="239">
        <v>21</v>
      </c>
      <c r="AL226" s="239">
        <v>34</v>
      </c>
      <c r="AM226" s="239" t="s">
        <v>384</v>
      </c>
      <c r="AN226" s="239">
        <v>99</v>
      </c>
      <c r="AO226" s="239">
        <v>3</v>
      </c>
      <c r="AS226" s="239">
        <v>2</v>
      </c>
      <c r="AT226" s="239">
        <v>98</v>
      </c>
      <c r="AU226" s="239">
        <v>60</v>
      </c>
      <c r="AV226" s="239">
        <v>11</v>
      </c>
      <c r="AW226" s="239">
        <v>20</v>
      </c>
      <c r="AX226" s="239">
        <v>2</v>
      </c>
      <c r="AY226" s="239">
        <v>2</v>
      </c>
      <c r="AZ226" s="239">
        <v>4</v>
      </c>
      <c r="BA226" s="239">
        <v>21</v>
      </c>
      <c r="BB226" s="239">
        <v>41</v>
      </c>
      <c r="BC226" s="239" t="s">
        <v>374</v>
      </c>
      <c r="BD226" s="239">
        <v>99</v>
      </c>
      <c r="BE226" s="239">
        <v>1</v>
      </c>
      <c r="BI226" s="239">
        <v>2</v>
      </c>
      <c r="BJ226" s="239">
        <v>98</v>
      </c>
      <c r="BK226" s="239">
        <v>60</v>
      </c>
      <c r="BL226" s="239">
        <v>11</v>
      </c>
      <c r="BM226" s="239">
        <v>20</v>
      </c>
      <c r="CT226" s="239">
        <v>465012</v>
      </c>
      <c r="CU226" s="239">
        <v>4967738</v>
      </c>
      <c r="CV226" s="239">
        <v>44.862196300000001</v>
      </c>
      <c r="CW226" s="239">
        <v>-93.442866699999996</v>
      </c>
      <c r="CX226" s="239" t="s">
        <v>379</v>
      </c>
    </row>
    <row r="227" spans="1:103" x14ac:dyDescent="0.25">
      <c r="A227" s="239">
        <v>10952494</v>
      </c>
      <c r="B227" s="239">
        <v>2</v>
      </c>
      <c r="C227" s="239">
        <v>212</v>
      </c>
      <c r="D227" s="239">
        <v>158.02099999999999</v>
      </c>
      <c r="E227" s="239">
        <v>27</v>
      </c>
      <c r="F227" s="239" t="s">
        <v>2515</v>
      </c>
      <c r="H227" s="239" t="s">
        <v>374</v>
      </c>
      <c r="I227" s="239">
        <v>25</v>
      </c>
      <c r="K227" s="239">
        <v>14502760</v>
      </c>
      <c r="L227" s="239">
        <v>140560763</v>
      </c>
      <c r="M227" s="239">
        <v>2</v>
      </c>
      <c r="N227" s="239">
        <v>24</v>
      </c>
      <c r="O227" s="239">
        <v>2014</v>
      </c>
      <c r="P227" s="239" t="s">
        <v>381</v>
      </c>
      <c r="Q227" s="239">
        <v>15</v>
      </c>
      <c r="R227" s="239" t="s">
        <v>393</v>
      </c>
      <c r="S227" s="239">
        <v>5</v>
      </c>
      <c r="T227" s="239">
        <v>0</v>
      </c>
      <c r="U227" s="239">
        <v>1</v>
      </c>
      <c r="V227" s="239">
        <v>7</v>
      </c>
      <c r="W227" s="239">
        <v>83</v>
      </c>
      <c r="X227" s="239">
        <v>25</v>
      </c>
      <c r="Y227" s="239">
        <v>1</v>
      </c>
      <c r="Z227" s="239">
        <v>2</v>
      </c>
      <c r="AB227" s="239">
        <v>5</v>
      </c>
      <c r="AC227" s="239">
        <v>98</v>
      </c>
      <c r="AD227" s="239" t="s">
        <v>404</v>
      </c>
      <c r="AE227" s="239" t="s">
        <v>5030</v>
      </c>
      <c r="AF227" s="239" t="s">
        <v>378</v>
      </c>
      <c r="AG227" s="239">
        <v>3</v>
      </c>
      <c r="AH227" s="239">
        <v>2</v>
      </c>
      <c r="AI227" s="239">
        <v>4</v>
      </c>
      <c r="AJ227" s="239">
        <v>5</v>
      </c>
      <c r="AK227" s="239">
        <v>21</v>
      </c>
      <c r="AL227" s="239">
        <v>58</v>
      </c>
      <c r="AM227" s="239" t="s">
        <v>374</v>
      </c>
      <c r="AN227" s="239">
        <v>5</v>
      </c>
      <c r="AO227" s="239">
        <v>3</v>
      </c>
      <c r="AS227" s="239">
        <v>2</v>
      </c>
      <c r="AT227" s="239">
        <v>98</v>
      </c>
      <c r="AU227" s="239">
        <v>60</v>
      </c>
      <c r="AV227" s="239">
        <v>10</v>
      </c>
      <c r="AW227" s="239">
        <v>20</v>
      </c>
      <c r="CT227" s="239">
        <v>465012</v>
      </c>
      <c r="CU227" s="239">
        <v>4967738</v>
      </c>
      <c r="CV227" s="239">
        <v>44.862196300000001</v>
      </c>
      <c r="CW227" s="239">
        <v>-93.442866699999996</v>
      </c>
      <c r="CX227" s="239" t="s">
        <v>379</v>
      </c>
      <c r="CY227" s="239" t="s">
        <v>5031</v>
      </c>
    </row>
    <row r="228" spans="1:103" x14ac:dyDescent="0.25">
      <c r="A228" s="239">
        <v>10953215</v>
      </c>
      <c r="B228" s="239">
        <v>2</v>
      </c>
      <c r="C228" s="239">
        <v>212</v>
      </c>
      <c r="D228" s="239">
        <v>158.02099999999999</v>
      </c>
      <c r="E228" s="239">
        <v>27</v>
      </c>
      <c r="F228" s="239" t="s">
        <v>2515</v>
      </c>
      <c r="H228" s="239" t="s">
        <v>374</v>
      </c>
      <c r="I228" s="239">
        <v>25</v>
      </c>
      <c r="K228" s="239">
        <v>14502785</v>
      </c>
      <c r="L228" s="239">
        <v>140610284</v>
      </c>
      <c r="M228" s="239">
        <v>2</v>
      </c>
      <c r="N228" s="239">
        <v>25</v>
      </c>
      <c r="O228" s="239">
        <v>2014</v>
      </c>
      <c r="P228" s="239" t="s">
        <v>391</v>
      </c>
      <c r="Q228" s="239">
        <v>6</v>
      </c>
      <c r="R228" s="239" t="s">
        <v>393</v>
      </c>
      <c r="S228" s="239">
        <v>5</v>
      </c>
      <c r="T228" s="239">
        <v>0</v>
      </c>
      <c r="U228" s="239">
        <v>2</v>
      </c>
      <c r="V228" s="239">
        <v>1</v>
      </c>
      <c r="W228" s="239">
        <v>10</v>
      </c>
      <c r="X228" s="239">
        <v>2</v>
      </c>
      <c r="Y228" s="239">
        <v>1</v>
      </c>
      <c r="Z228" s="239">
        <v>1</v>
      </c>
      <c r="AB228" s="239">
        <v>1</v>
      </c>
      <c r="AC228" s="239">
        <v>98</v>
      </c>
      <c r="AD228" s="239" t="s">
        <v>404</v>
      </c>
      <c r="AE228" s="239" t="s">
        <v>4931</v>
      </c>
      <c r="AF228" s="239" t="s">
        <v>378</v>
      </c>
      <c r="AG228" s="239">
        <v>7</v>
      </c>
      <c r="AH228" s="239">
        <v>2</v>
      </c>
      <c r="AI228" s="239">
        <v>2</v>
      </c>
      <c r="AJ228" s="239">
        <v>3</v>
      </c>
      <c r="AK228" s="239">
        <v>21</v>
      </c>
      <c r="AL228" s="239">
        <v>48</v>
      </c>
      <c r="AM228" s="239" t="s">
        <v>384</v>
      </c>
      <c r="AN228" s="239">
        <v>5</v>
      </c>
      <c r="AO228" s="239">
        <v>1</v>
      </c>
      <c r="AS228" s="239">
        <v>1</v>
      </c>
      <c r="AT228" s="239">
        <v>98</v>
      </c>
      <c r="AU228" s="239">
        <v>55</v>
      </c>
      <c r="AV228" s="239">
        <v>11</v>
      </c>
      <c r="AW228" s="239">
        <v>21</v>
      </c>
      <c r="AX228" s="239">
        <v>2</v>
      </c>
      <c r="AY228" s="239">
        <v>2</v>
      </c>
      <c r="AZ228" s="239">
        <v>3</v>
      </c>
      <c r="BA228" s="239">
        <v>21</v>
      </c>
      <c r="BB228" s="239">
        <v>28</v>
      </c>
      <c r="BC228" s="239" t="s">
        <v>374</v>
      </c>
      <c r="BD228" s="239">
        <v>5</v>
      </c>
      <c r="BE228" s="239">
        <v>5</v>
      </c>
      <c r="BI228" s="239">
        <v>1</v>
      </c>
      <c r="BJ228" s="239">
        <v>98</v>
      </c>
      <c r="BK228" s="239">
        <v>55</v>
      </c>
      <c r="BL228" s="239">
        <v>11</v>
      </c>
      <c r="BM228" s="239">
        <v>21</v>
      </c>
      <c r="CT228" s="239">
        <v>465012</v>
      </c>
      <c r="CU228" s="239">
        <v>4967738</v>
      </c>
      <c r="CV228" s="239">
        <v>44.862196300000001</v>
      </c>
      <c r="CW228" s="239">
        <v>-93.442866699999996</v>
      </c>
      <c r="CX228" s="239" t="s">
        <v>379</v>
      </c>
      <c r="CY228" s="239" t="s">
        <v>5032</v>
      </c>
    </row>
    <row r="229" spans="1:103" x14ac:dyDescent="0.25">
      <c r="A229" s="239">
        <v>10954544</v>
      </c>
      <c r="B229" s="239">
        <v>2</v>
      </c>
      <c r="C229" s="239">
        <v>212</v>
      </c>
      <c r="D229" s="239">
        <v>158.02099999999999</v>
      </c>
      <c r="E229" s="239">
        <v>27</v>
      </c>
      <c r="F229" s="239" t="s">
        <v>2515</v>
      </c>
      <c r="H229" s="239" t="s">
        <v>374</v>
      </c>
      <c r="I229" s="239">
        <v>25</v>
      </c>
      <c r="K229" s="239">
        <v>9168</v>
      </c>
      <c r="L229" s="239">
        <v>140780122</v>
      </c>
      <c r="M229" s="239">
        <v>3</v>
      </c>
      <c r="N229" s="239">
        <v>11</v>
      </c>
      <c r="O229" s="239">
        <v>2014</v>
      </c>
      <c r="P229" s="239" t="s">
        <v>391</v>
      </c>
      <c r="Q229" s="239">
        <v>13</v>
      </c>
      <c r="S229" s="239">
        <v>5</v>
      </c>
      <c r="T229" s="239">
        <v>0</v>
      </c>
      <c r="U229" s="239">
        <v>2</v>
      </c>
      <c r="V229" s="239">
        <v>10</v>
      </c>
      <c r="W229" s="239">
        <v>10</v>
      </c>
      <c r="X229" s="239">
        <v>4</v>
      </c>
      <c r="Y229" s="239">
        <v>1</v>
      </c>
      <c r="Z229" s="239">
        <v>2</v>
      </c>
      <c r="AB229" s="239">
        <v>2</v>
      </c>
      <c r="AC229" s="239">
        <v>98</v>
      </c>
      <c r="AF229" s="239" t="s">
        <v>378</v>
      </c>
      <c r="AG229" s="239">
        <v>5</v>
      </c>
      <c r="AH229" s="239">
        <v>2</v>
      </c>
      <c r="AI229" s="239">
        <v>2</v>
      </c>
      <c r="AJ229" s="239">
        <v>3</v>
      </c>
      <c r="AK229" s="239">
        <v>4</v>
      </c>
      <c r="AL229" s="239">
        <v>55</v>
      </c>
      <c r="AM229" s="239" t="s">
        <v>374</v>
      </c>
      <c r="AN229" s="239">
        <v>5</v>
      </c>
      <c r="AO229" s="239">
        <v>10</v>
      </c>
      <c r="AS229" s="239">
        <v>2</v>
      </c>
      <c r="AT229" s="239">
        <v>20</v>
      </c>
      <c r="AU229" s="239">
        <v>30</v>
      </c>
      <c r="AV229" s="239">
        <v>11</v>
      </c>
      <c r="AW229" s="239">
        <v>20</v>
      </c>
      <c r="AX229" s="239">
        <v>0</v>
      </c>
      <c r="AY229" s="239">
        <v>99</v>
      </c>
      <c r="AZ229" s="239">
        <v>3</v>
      </c>
      <c r="BA229" s="239">
        <v>4</v>
      </c>
      <c r="BB229" s="239">
        <v>55</v>
      </c>
      <c r="BC229" s="239" t="s">
        <v>374</v>
      </c>
      <c r="BD229" s="239">
        <v>5</v>
      </c>
      <c r="BE229" s="239">
        <v>1</v>
      </c>
      <c r="BI229" s="239">
        <v>2</v>
      </c>
      <c r="BJ229" s="239">
        <v>20</v>
      </c>
      <c r="BK229" s="239">
        <v>30</v>
      </c>
      <c r="BL229" s="239">
        <v>11</v>
      </c>
      <c r="BM229" s="239">
        <v>20</v>
      </c>
      <c r="CT229" s="239">
        <v>465012</v>
      </c>
      <c r="CU229" s="239">
        <v>4967738</v>
      </c>
      <c r="CV229" s="239">
        <v>44.862196300000001</v>
      </c>
      <c r="CW229" s="239">
        <v>-93.442866699999996</v>
      </c>
      <c r="CX229" s="239" t="s">
        <v>379</v>
      </c>
    </row>
    <row r="230" spans="1:103" x14ac:dyDescent="0.25">
      <c r="A230" s="239">
        <v>10958533</v>
      </c>
      <c r="B230" s="239">
        <v>2</v>
      </c>
      <c r="C230" s="239">
        <v>212</v>
      </c>
      <c r="D230" s="239">
        <v>158.02099999999999</v>
      </c>
      <c r="E230" s="239">
        <v>27</v>
      </c>
      <c r="F230" s="239" t="s">
        <v>2515</v>
      </c>
      <c r="H230" s="239" t="s">
        <v>374</v>
      </c>
      <c r="I230" s="239">
        <v>25</v>
      </c>
      <c r="K230" s="239">
        <v>14504264</v>
      </c>
      <c r="L230" s="239">
        <v>141470177</v>
      </c>
      <c r="M230" s="239">
        <v>4</v>
      </c>
      <c r="N230" s="239">
        <v>10</v>
      </c>
      <c r="O230" s="239">
        <v>2014</v>
      </c>
      <c r="P230" s="239" t="s">
        <v>416</v>
      </c>
      <c r="Q230" s="239">
        <v>19</v>
      </c>
      <c r="R230" s="239" t="s">
        <v>376</v>
      </c>
      <c r="S230" s="239">
        <v>5</v>
      </c>
      <c r="T230" s="239">
        <v>0</v>
      </c>
      <c r="U230" s="239">
        <v>1</v>
      </c>
      <c r="V230" s="239">
        <v>4</v>
      </c>
      <c r="W230" s="239">
        <v>53</v>
      </c>
      <c r="X230" s="239">
        <v>2</v>
      </c>
      <c r="Y230" s="239">
        <v>3</v>
      </c>
      <c r="Z230" s="239">
        <v>1</v>
      </c>
      <c r="AB230" s="239">
        <v>1</v>
      </c>
      <c r="AC230" s="239">
        <v>98</v>
      </c>
      <c r="AD230" s="239">
        <v>212</v>
      </c>
      <c r="AE230" s="239" t="s">
        <v>5003</v>
      </c>
      <c r="AF230" s="239" t="s">
        <v>378</v>
      </c>
      <c r="AG230" s="239">
        <v>3</v>
      </c>
      <c r="AH230" s="239">
        <v>2</v>
      </c>
      <c r="AI230" s="239">
        <v>4</v>
      </c>
      <c r="AJ230" s="239">
        <v>4</v>
      </c>
      <c r="AK230" s="239">
        <v>21</v>
      </c>
      <c r="AL230" s="239">
        <v>22</v>
      </c>
      <c r="AM230" s="239" t="s">
        <v>374</v>
      </c>
      <c r="AN230" s="239">
        <v>5</v>
      </c>
      <c r="AS230" s="239">
        <v>1</v>
      </c>
      <c r="AT230" s="239">
        <v>98</v>
      </c>
      <c r="AU230" s="239">
        <v>60</v>
      </c>
      <c r="AV230" s="239">
        <v>11</v>
      </c>
      <c r="AW230" s="239">
        <v>21</v>
      </c>
      <c r="CT230" s="239">
        <v>465012</v>
      </c>
      <c r="CU230" s="239">
        <v>4967738</v>
      </c>
      <c r="CV230" s="239">
        <v>44.862196300000001</v>
      </c>
      <c r="CW230" s="239">
        <v>-93.442866699999996</v>
      </c>
      <c r="CX230" s="239" t="s">
        <v>379</v>
      </c>
      <c r="CY230" s="239" t="s">
        <v>5033</v>
      </c>
    </row>
    <row r="231" spans="1:103" x14ac:dyDescent="0.25">
      <c r="A231" s="239">
        <v>10957754</v>
      </c>
      <c r="B231" s="239">
        <v>2</v>
      </c>
      <c r="C231" s="239">
        <v>212</v>
      </c>
      <c r="D231" s="239">
        <v>158.02099999999999</v>
      </c>
      <c r="E231" s="239">
        <v>27</v>
      </c>
      <c r="F231" s="239" t="s">
        <v>2515</v>
      </c>
      <c r="H231" s="239" t="s">
        <v>374</v>
      </c>
      <c r="I231" s="239">
        <v>25</v>
      </c>
      <c r="K231" s="239">
        <v>15447</v>
      </c>
      <c r="L231" s="239">
        <v>141330031</v>
      </c>
      <c r="M231" s="239">
        <v>4</v>
      </c>
      <c r="N231" s="239">
        <v>29</v>
      </c>
      <c r="O231" s="239">
        <v>2014</v>
      </c>
      <c r="P231" s="239" t="s">
        <v>391</v>
      </c>
      <c r="Q231" s="239">
        <v>18</v>
      </c>
      <c r="S231" s="239">
        <v>5</v>
      </c>
      <c r="T231" s="239">
        <v>0</v>
      </c>
      <c r="U231" s="239">
        <v>2</v>
      </c>
      <c r="V231" s="239">
        <v>1</v>
      </c>
      <c r="W231" s="239">
        <v>10</v>
      </c>
      <c r="X231" s="239">
        <v>3</v>
      </c>
      <c r="Y231" s="239">
        <v>1</v>
      </c>
      <c r="Z231" s="239">
        <v>3</v>
      </c>
      <c r="AA231" s="239">
        <v>2</v>
      </c>
      <c r="AB231" s="239">
        <v>2</v>
      </c>
      <c r="AC231" s="239">
        <v>98</v>
      </c>
      <c r="AF231" s="239" t="s">
        <v>378</v>
      </c>
      <c r="AG231" s="239">
        <v>7</v>
      </c>
      <c r="AH231" s="239">
        <v>2</v>
      </c>
      <c r="AI231" s="239">
        <v>2</v>
      </c>
      <c r="AJ231" s="239">
        <v>3</v>
      </c>
      <c r="AK231" s="239">
        <v>4</v>
      </c>
      <c r="AL231" s="239">
        <v>33</v>
      </c>
      <c r="AM231" s="239" t="s">
        <v>384</v>
      </c>
      <c r="AN231" s="239">
        <v>5</v>
      </c>
      <c r="AO231" s="239">
        <v>1</v>
      </c>
      <c r="AS231" s="239">
        <v>2</v>
      </c>
      <c r="AT231" s="239">
        <v>20</v>
      </c>
      <c r="AU231" s="239">
        <v>35</v>
      </c>
      <c r="AV231" s="239">
        <v>11</v>
      </c>
      <c r="AW231" s="239">
        <v>20</v>
      </c>
      <c r="AX231" s="239">
        <v>2</v>
      </c>
      <c r="AY231" s="239">
        <v>2</v>
      </c>
      <c r="AZ231" s="239">
        <v>3</v>
      </c>
      <c r="BA231" s="239">
        <v>7</v>
      </c>
      <c r="BB231" s="239">
        <v>26</v>
      </c>
      <c r="BC231" s="239" t="s">
        <v>384</v>
      </c>
      <c r="BD231" s="239">
        <v>5</v>
      </c>
      <c r="BE231" s="239">
        <v>9</v>
      </c>
      <c r="BI231" s="239">
        <v>2</v>
      </c>
      <c r="BJ231" s="239">
        <v>20</v>
      </c>
      <c r="BK231" s="239">
        <v>35</v>
      </c>
      <c r="BL231" s="239">
        <v>11</v>
      </c>
      <c r="BM231" s="239">
        <v>20</v>
      </c>
      <c r="CT231" s="239">
        <v>465012</v>
      </c>
      <c r="CU231" s="239">
        <v>4967738</v>
      </c>
      <c r="CV231" s="239">
        <v>44.862196300000001</v>
      </c>
      <c r="CW231" s="239">
        <v>-93.442866699999996</v>
      </c>
      <c r="CX231" s="239" t="s">
        <v>379</v>
      </c>
    </row>
    <row r="232" spans="1:103" x14ac:dyDescent="0.25">
      <c r="A232" s="239">
        <v>10959081</v>
      </c>
      <c r="B232" s="239">
        <v>2</v>
      </c>
      <c r="C232" s="239">
        <v>212</v>
      </c>
      <c r="D232" s="239">
        <v>158.02099999999999</v>
      </c>
      <c r="E232" s="239">
        <v>27</v>
      </c>
      <c r="F232" s="239" t="s">
        <v>2515</v>
      </c>
      <c r="H232" s="239" t="s">
        <v>374</v>
      </c>
      <c r="I232" s="239">
        <v>25</v>
      </c>
      <c r="K232" s="239">
        <v>1400018911</v>
      </c>
      <c r="L232" s="239">
        <v>141560124</v>
      </c>
      <c r="M232" s="239">
        <v>5</v>
      </c>
      <c r="N232" s="239">
        <v>23</v>
      </c>
      <c r="O232" s="239">
        <v>2014</v>
      </c>
      <c r="P232" s="239" t="s">
        <v>383</v>
      </c>
      <c r="Q232" s="239">
        <v>11</v>
      </c>
      <c r="S232" s="239">
        <v>5</v>
      </c>
      <c r="T232" s="239">
        <v>0</v>
      </c>
      <c r="U232" s="239">
        <v>2</v>
      </c>
      <c r="V232" s="239">
        <v>1</v>
      </c>
      <c r="W232" s="239">
        <v>10</v>
      </c>
      <c r="X232" s="239">
        <v>10</v>
      </c>
      <c r="Y232" s="239">
        <v>1</v>
      </c>
      <c r="AA232" s="239">
        <v>1</v>
      </c>
      <c r="AB232" s="239">
        <v>1</v>
      </c>
      <c r="AC232" s="239">
        <v>98</v>
      </c>
      <c r="AF232" s="239" t="s">
        <v>378</v>
      </c>
      <c r="AG232" s="239">
        <v>7</v>
      </c>
      <c r="AH232" s="239">
        <v>2</v>
      </c>
      <c r="AI232" s="239">
        <v>2</v>
      </c>
      <c r="AJ232" s="239">
        <v>3</v>
      </c>
      <c r="AK232" s="239">
        <v>23</v>
      </c>
      <c r="AL232" s="239">
        <v>78</v>
      </c>
      <c r="AM232" s="239" t="s">
        <v>374</v>
      </c>
      <c r="AN232" s="239">
        <v>5</v>
      </c>
      <c r="AO232" s="239">
        <v>15</v>
      </c>
      <c r="AT232" s="239">
        <v>20</v>
      </c>
      <c r="AV232" s="239">
        <v>11</v>
      </c>
      <c r="AW232" s="239">
        <v>20</v>
      </c>
      <c r="AX232" s="239">
        <v>0</v>
      </c>
      <c r="AY232" s="239">
        <v>2</v>
      </c>
      <c r="AZ232" s="239">
        <v>3</v>
      </c>
      <c r="BB232" s="239">
        <v>29</v>
      </c>
      <c r="BC232" s="239" t="s">
        <v>384</v>
      </c>
      <c r="BD232" s="239">
        <v>5</v>
      </c>
      <c r="BE232" s="239">
        <v>1</v>
      </c>
      <c r="BJ232" s="239">
        <v>20</v>
      </c>
      <c r="BL232" s="239">
        <v>11</v>
      </c>
      <c r="BM232" s="239">
        <v>20</v>
      </c>
      <c r="CT232" s="239">
        <v>465012</v>
      </c>
      <c r="CU232" s="239">
        <v>4967738</v>
      </c>
      <c r="CV232" s="239">
        <v>44.862196300000001</v>
      </c>
      <c r="CW232" s="239">
        <v>-93.442866699999996</v>
      </c>
      <c r="CX232" s="239" t="s">
        <v>379</v>
      </c>
    </row>
    <row r="233" spans="1:103" x14ac:dyDescent="0.25">
      <c r="A233" s="239">
        <v>10959522</v>
      </c>
      <c r="B233" s="239">
        <v>2</v>
      </c>
      <c r="C233" s="239">
        <v>212</v>
      </c>
      <c r="D233" s="239">
        <v>158.02099999999999</v>
      </c>
      <c r="E233" s="239">
        <v>27</v>
      </c>
      <c r="F233" s="239" t="s">
        <v>2515</v>
      </c>
      <c r="H233" s="239" t="s">
        <v>374</v>
      </c>
      <c r="I233" s="239">
        <v>25</v>
      </c>
      <c r="K233" s="239">
        <v>1400020154</v>
      </c>
      <c r="L233" s="239">
        <v>141630071</v>
      </c>
      <c r="M233" s="239">
        <v>5</v>
      </c>
      <c r="N233" s="239">
        <v>31</v>
      </c>
      <c r="O233" s="239">
        <v>2014</v>
      </c>
      <c r="P233" s="239" t="s">
        <v>386</v>
      </c>
      <c r="Q233" s="239">
        <v>17</v>
      </c>
      <c r="S233" s="239">
        <v>4</v>
      </c>
      <c r="T233" s="239">
        <v>0</v>
      </c>
      <c r="U233" s="239">
        <v>1</v>
      </c>
      <c r="V233" s="239">
        <v>4</v>
      </c>
      <c r="W233" s="239">
        <v>45</v>
      </c>
      <c r="X233" s="239">
        <v>25</v>
      </c>
      <c r="Y233" s="239">
        <v>1</v>
      </c>
      <c r="Z233" s="239">
        <v>2</v>
      </c>
      <c r="AB233" s="239">
        <v>1</v>
      </c>
      <c r="AC233" s="239">
        <v>98</v>
      </c>
      <c r="AF233" s="239" t="s">
        <v>378</v>
      </c>
      <c r="AG233" s="239">
        <v>3</v>
      </c>
      <c r="AH233" s="239">
        <v>2</v>
      </c>
      <c r="AI233" s="239">
        <v>2</v>
      </c>
      <c r="AJ233" s="239">
        <v>4</v>
      </c>
      <c r="AK233" s="239">
        <v>21</v>
      </c>
      <c r="AL233" s="239">
        <v>32</v>
      </c>
      <c r="AM233" s="239" t="s">
        <v>384</v>
      </c>
      <c r="AN233" s="239">
        <v>5</v>
      </c>
      <c r="AS233" s="239">
        <v>2</v>
      </c>
      <c r="AT233" s="239">
        <v>98</v>
      </c>
      <c r="AU233" s="239">
        <v>60</v>
      </c>
      <c r="AV233" s="239">
        <v>10</v>
      </c>
      <c r="AW233" s="239">
        <v>20</v>
      </c>
      <c r="CT233" s="239">
        <v>465012</v>
      </c>
      <c r="CU233" s="239">
        <v>4967738</v>
      </c>
      <c r="CV233" s="239">
        <v>44.862196300000001</v>
      </c>
      <c r="CW233" s="239">
        <v>-93.442866699999996</v>
      </c>
      <c r="CX233" s="239" t="s">
        <v>379</v>
      </c>
    </row>
    <row r="234" spans="1:103" x14ac:dyDescent="0.25">
      <c r="A234" s="239">
        <v>10968326</v>
      </c>
      <c r="B234" s="239">
        <v>2</v>
      </c>
      <c r="C234" s="239">
        <v>212</v>
      </c>
      <c r="D234" s="239">
        <v>158.02099999999999</v>
      </c>
      <c r="E234" s="239">
        <v>27</v>
      </c>
      <c r="F234" s="239" t="s">
        <v>2515</v>
      </c>
      <c r="H234" s="239" t="s">
        <v>374</v>
      </c>
      <c r="I234" s="239">
        <v>25</v>
      </c>
      <c r="K234" s="239">
        <v>14506532</v>
      </c>
      <c r="L234" s="239">
        <v>141870097</v>
      </c>
      <c r="M234" s="239">
        <v>6</v>
      </c>
      <c r="N234" s="239">
        <v>17</v>
      </c>
      <c r="O234" s="239">
        <v>2014</v>
      </c>
      <c r="P234" s="239" t="s">
        <v>391</v>
      </c>
      <c r="Q234" s="239">
        <v>7</v>
      </c>
      <c r="R234" s="239" t="s">
        <v>393</v>
      </c>
      <c r="S234" s="239">
        <v>5</v>
      </c>
      <c r="T234" s="239">
        <v>0</v>
      </c>
      <c r="U234" s="239">
        <v>2</v>
      </c>
      <c r="V234" s="239">
        <v>1</v>
      </c>
      <c r="W234" s="239">
        <v>10</v>
      </c>
      <c r="X234" s="239">
        <v>2</v>
      </c>
      <c r="Y234" s="239">
        <v>1</v>
      </c>
      <c r="Z234" s="239">
        <v>1</v>
      </c>
      <c r="AB234" s="239">
        <v>1</v>
      </c>
      <c r="AC234" s="239">
        <v>98</v>
      </c>
      <c r="AD234" s="239" t="s">
        <v>404</v>
      </c>
      <c r="AE234" s="239" t="s">
        <v>4931</v>
      </c>
      <c r="AF234" s="239" t="s">
        <v>378</v>
      </c>
      <c r="AG234" s="239">
        <v>7</v>
      </c>
      <c r="AH234" s="239">
        <v>2</v>
      </c>
      <c r="AI234" s="239">
        <v>4</v>
      </c>
      <c r="AJ234" s="239">
        <v>3</v>
      </c>
      <c r="AK234" s="239">
        <v>21</v>
      </c>
      <c r="AL234" s="239">
        <v>19</v>
      </c>
      <c r="AM234" s="239" t="s">
        <v>374</v>
      </c>
      <c r="AN234" s="239">
        <v>5</v>
      </c>
      <c r="AO234" s="239">
        <v>15</v>
      </c>
      <c r="AP234" s="239">
        <v>5</v>
      </c>
      <c r="AS234" s="239">
        <v>1</v>
      </c>
      <c r="AT234" s="239">
        <v>98</v>
      </c>
      <c r="AU234" s="239">
        <v>60</v>
      </c>
      <c r="AV234" s="239">
        <v>11</v>
      </c>
      <c r="AW234" s="239">
        <v>21</v>
      </c>
      <c r="AX234" s="239">
        <v>2</v>
      </c>
      <c r="AY234" s="239">
        <v>1</v>
      </c>
      <c r="AZ234" s="239">
        <v>3</v>
      </c>
      <c r="BA234" s="239">
        <v>26</v>
      </c>
      <c r="BB234" s="239">
        <v>44</v>
      </c>
      <c r="BC234" s="239" t="s">
        <v>384</v>
      </c>
      <c r="BD234" s="239">
        <v>5</v>
      </c>
      <c r="BE234" s="239">
        <v>1</v>
      </c>
      <c r="BI234" s="239">
        <v>1</v>
      </c>
      <c r="BJ234" s="239">
        <v>98</v>
      </c>
      <c r="BK234" s="239">
        <v>60</v>
      </c>
      <c r="BL234" s="239">
        <v>11</v>
      </c>
      <c r="BM234" s="239">
        <v>21</v>
      </c>
      <c r="CT234" s="239">
        <v>465012</v>
      </c>
      <c r="CU234" s="239">
        <v>4967738</v>
      </c>
      <c r="CV234" s="239">
        <v>44.862196300000001</v>
      </c>
      <c r="CW234" s="239">
        <v>-93.442866699999996</v>
      </c>
      <c r="CX234" s="239" t="s">
        <v>379</v>
      </c>
      <c r="CY234" s="239" t="s">
        <v>5034</v>
      </c>
    </row>
    <row r="235" spans="1:103" x14ac:dyDescent="0.25">
      <c r="A235" s="239">
        <v>10969110</v>
      </c>
      <c r="B235" s="239">
        <v>2</v>
      </c>
      <c r="C235" s="239">
        <v>212</v>
      </c>
      <c r="D235" s="239">
        <v>158.02099999999999</v>
      </c>
      <c r="E235" s="239">
        <v>27</v>
      </c>
      <c r="F235" s="239" t="s">
        <v>2515</v>
      </c>
      <c r="H235" s="239" t="s">
        <v>374</v>
      </c>
      <c r="I235" s="239">
        <v>25</v>
      </c>
      <c r="K235" s="239">
        <v>1400025387</v>
      </c>
      <c r="L235" s="239">
        <v>141980054</v>
      </c>
      <c r="M235" s="239">
        <v>7</v>
      </c>
      <c r="N235" s="239">
        <v>3</v>
      </c>
      <c r="O235" s="239">
        <v>2014</v>
      </c>
      <c r="P235" s="239" t="s">
        <v>416</v>
      </c>
      <c r="Q235" s="239">
        <v>15</v>
      </c>
      <c r="S235" s="239">
        <v>5</v>
      </c>
      <c r="T235" s="239">
        <v>0</v>
      </c>
      <c r="U235" s="239">
        <v>3</v>
      </c>
      <c r="V235" s="239">
        <v>1</v>
      </c>
      <c r="W235" s="239">
        <v>10</v>
      </c>
      <c r="X235" s="239">
        <v>25</v>
      </c>
      <c r="Y235" s="239">
        <v>1</v>
      </c>
      <c r="Z235" s="239">
        <v>1</v>
      </c>
      <c r="AB235" s="239">
        <v>1</v>
      </c>
      <c r="AC235" s="239">
        <v>98</v>
      </c>
      <c r="AF235" s="239" t="s">
        <v>378</v>
      </c>
      <c r="AG235" s="239">
        <v>7</v>
      </c>
      <c r="AH235" s="239">
        <v>2</v>
      </c>
      <c r="AI235" s="239">
        <v>2</v>
      </c>
      <c r="AJ235" s="239">
        <v>3</v>
      </c>
      <c r="AK235" s="239">
        <v>21</v>
      </c>
      <c r="AL235" s="239">
        <v>20</v>
      </c>
      <c r="AM235" s="239" t="s">
        <v>384</v>
      </c>
      <c r="AN235" s="239">
        <v>5</v>
      </c>
      <c r="AO235" s="239">
        <v>1</v>
      </c>
      <c r="AS235" s="239">
        <v>1</v>
      </c>
      <c r="AT235" s="239">
        <v>98</v>
      </c>
      <c r="AU235" s="239">
        <v>60</v>
      </c>
      <c r="AV235" s="239">
        <v>11</v>
      </c>
      <c r="AW235" s="239">
        <v>21</v>
      </c>
      <c r="AX235" s="239">
        <v>2</v>
      </c>
      <c r="AY235" s="239">
        <v>2</v>
      </c>
      <c r="AZ235" s="239">
        <v>3</v>
      </c>
      <c r="BA235" s="239">
        <v>21</v>
      </c>
      <c r="BB235" s="239">
        <v>44</v>
      </c>
      <c r="BC235" s="239" t="s">
        <v>384</v>
      </c>
      <c r="BD235" s="239">
        <v>5</v>
      </c>
      <c r="BE235" s="239">
        <v>1</v>
      </c>
      <c r="BI235" s="239">
        <v>1</v>
      </c>
      <c r="BJ235" s="239">
        <v>98</v>
      </c>
      <c r="BK235" s="239">
        <v>60</v>
      </c>
      <c r="BL235" s="239">
        <v>11</v>
      </c>
      <c r="BM235" s="239">
        <v>21</v>
      </c>
      <c r="BN235" s="239">
        <v>2</v>
      </c>
      <c r="BO235" s="239">
        <v>2</v>
      </c>
      <c r="BP235" s="239">
        <v>3</v>
      </c>
      <c r="BQ235" s="239">
        <v>28</v>
      </c>
      <c r="BR235" s="239">
        <v>28</v>
      </c>
      <c r="BS235" s="239" t="s">
        <v>374</v>
      </c>
      <c r="BT235" s="239">
        <v>5</v>
      </c>
      <c r="BU235" s="239">
        <v>15</v>
      </c>
      <c r="BY235" s="239">
        <v>1</v>
      </c>
      <c r="BZ235" s="239">
        <v>98</v>
      </c>
      <c r="CA235" s="239">
        <v>60</v>
      </c>
      <c r="CB235" s="239">
        <v>11</v>
      </c>
      <c r="CC235" s="239">
        <v>21</v>
      </c>
      <c r="CT235" s="239">
        <v>465012</v>
      </c>
      <c r="CU235" s="239">
        <v>4967738</v>
      </c>
      <c r="CV235" s="239">
        <v>44.862196300000001</v>
      </c>
      <c r="CW235" s="239">
        <v>-93.442866699999996</v>
      </c>
      <c r="CX235" s="239" t="s">
        <v>379</v>
      </c>
    </row>
    <row r="236" spans="1:103" x14ac:dyDescent="0.25">
      <c r="A236" s="239">
        <v>10968477</v>
      </c>
      <c r="B236" s="239">
        <v>2</v>
      </c>
      <c r="C236" s="239">
        <v>212</v>
      </c>
      <c r="D236" s="239">
        <v>158.02099999999999</v>
      </c>
      <c r="E236" s="239">
        <v>27</v>
      </c>
      <c r="F236" s="239" t="s">
        <v>2515</v>
      </c>
      <c r="H236" s="239" t="s">
        <v>374</v>
      </c>
      <c r="I236" s="239">
        <v>25</v>
      </c>
      <c r="K236" s="239">
        <v>14507300</v>
      </c>
      <c r="L236" s="239">
        <v>141890278</v>
      </c>
      <c r="M236" s="239">
        <v>7</v>
      </c>
      <c r="N236" s="239">
        <v>8</v>
      </c>
      <c r="O236" s="239">
        <v>2014</v>
      </c>
      <c r="P236" s="239" t="s">
        <v>391</v>
      </c>
      <c r="Q236" s="239">
        <v>7</v>
      </c>
      <c r="R236" s="239" t="s">
        <v>393</v>
      </c>
      <c r="S236" s="239">
        <v>3</v>
      </c>
      <c r="T236" s="239">
        <v>0</v>
      </c>
      <c r="U236" s="239">
        <v>2</v>
      </c>
      <c r="V236" s="239">
        <v>1</v>
      </c>
      <c r="W236" s="239">
        <v>10</v>
      </c>
      <c r="X236" s="239">
        <v>2</v>
      </c>
      <c r="Y236" s="239">
        <v>1</v>
      </c>
      <c r="Z236" s="239">
        <v>1</v>
      </c>
      <c r="AB236" s="239">
        <v>1</v>
      </c>
      <c r="AC236" s="239">
        <v>98</v>
      </c>
      <c r="AD236" s="239" t="s">
        <v>404</v>
      </c>
      <c r="AE236" s="239" t="s">
        <v>2711</v>
      </c>
      <c r="AF236" s="239" t="s">
        <v>378</v>
      </c>
      <c r="AG236" s="239">
        <v>7</v>
      </c>
      <c r="AH236" s="239">
        <v>2</v>
      </c>
      <c r="AI236" s="239">
        <v>2</v>
      </c>
      <c r="AJ236" s="239">
        <v>3</v>
      </c>
      <c r="AK236" s="239">
        <v>8</v>
      </c>
      <c r="AL236" s="239">
        <v>34</v>
      </c>
      <c r="AM236" s="239" t="s">
        <v>374</v>
      </c>
      <c r="AN236" s="239">
        <v>5</v>
      </c>
      <c r="AO236" s="239">
        <v>1</v>
      </c>
      <c r="AS236" s="239">
        <v>3</v>
      </c>
      <c r="AT236" s="239">
        <v>98</v>
      </c>
      <c r="AU236" s="239">
        <v>60</v>
      </c>
      <c r="AV236" s="239">
        <v>11</v>
      </c>
      <c r="AW236" s="239">
        <v>21</v>
      </c>
      <c r="AX236" s="239">
        <v>2</v>
      </c>
      <c r="AY236" s="239">
        <v>2</v>
      </c>
      <c r="AZ236" s="239">
        <v>3</v>
      </c>
      <c r="BA236" s="239">
        <v>21</v>
      </c>
      <c r="BB236" s="239">
        <v>23</v>
      </c>
      <c r="BC236" s="239" t="s">
        <v>374</v>
      </c>
      <c r="BD236" s="239">
        <v>5</v>
      </c>
      <c r="BE236" s="239">
        <v>5</v>
      </c>
      <c r="BI236" s="239">
        <v>3</v>
      </c>
      <c r="BJ236" s="239">
        <v>98</v>
      </c>
      <c r="BK236" s="239">
        <v>60</v>
      </c>
      <c r="BL236" s="239">
        <v>11</v>
      </c>
      <c r="BM236" s="239">
        <v>21</v>
      </c>
      <c r="CT236" s="239">
        <v>465012</v>
      </c>
      <c r="CU236" s="239">
        <v>4967738</v>
      </c>
      <c r="CV236" s="239">
        <v>44.862196300000001</v>
      </c>
      <c r="CW236" s="239">
        <v>-93.442866699999996</v>
      </c>
      <c r="CX236" s="239" t="s">
        <v>379</v>
      </c>
      <c r="CY236" s="239" t="s">
        <v>5035</v>
      </c>
    </row>
    <row r="237" spans="1:103" x14ac:dyDescent="0.25">
      <c r="A237" s="239">
        <v>11009639</v>
      </c>
      <c r="B237" s="239">
        <v>2</v>
      </c>
      <c r="C237" s="239">
        <v>212</v>
      </c>
      <c r="D237" s="239">
        <v>158.02099999999999</v>
      </c>
      <c r="E237" s="239">
        <v>27</v>
      </c>
      <c r="F237" s="239" t="s">
        <v>2515</v>
      </c>
      <c r="H237" s="239" t="s">
        <v>374</v>
      </c>
      <c r="I237" s="239">
        <v>25</v>
      </c>
      <c r="K237" s="239">
        <v>201400049974</v>
      </c>
      <c r="L237" s="239">
        <v>150080051</v>
      </c>
      <c r="M237" s="239">
        <v>12</v>
      </c>
      <c r="N237" s="239">
        <v>27</v>
      </c>
      <c r="O237" s="239">
        <v>2014</v>
      </c>
      <c r="P237" s="239" t="s">
        <v>386</v>
      </c>
      <c r="Q237" s="239">
        <v>14</v>
      </c>
      <c r="S237" s="239">
        <v>5</v>
      </c>
      <c r="T237" s="239">
        <v>0</v>
      </c>
      <c r="U237" s="239">
        <v>3</v>
      </c>
      <c r="V237" s="239">
        <v>1</v>
      </c>
      <c r="W237" s="239">
        <v>10</v>
      </c>
      <c r="X237" s="239">
        <v>26</v>
      </c>
      <c r="Y237" s="239">
        <v>1</v>
      </c>
      <c r="Z237" s="239">
        <v>1</v>
      </c>
      <c r="AB237" s="239">
        <v>4</v>
      </c>
      <c r="AC237" s="239">
        <v>98</v>
      </c>
      <c r="AF237" s="239" t="s">
        <v>378</v>
      </c>
      <c r="AG237" s="239">
        <v>7</v>
      </c>
      <c r="AH237" s="239">
        <v>2</v>
      </c>
      <c r="AI237" s="239">
        <v>2</v>
      </c>
      <c r="AJ237" s="239">
        <v>3</v>
      </c>
      <c r="AK237" s="239">
        <v>26</v>
      </c>
      <c r="AL237" s="239">
        <v>37</v>
      </c>
      <c r="AM237" s="239" t="s">
        <v>374</v>
      </c>
      <c r="AN237" s="239">
        <v>5</v>
      </c>
      <c r="AO237" s="239">
        <v>1</v>
      </c>
      <c r="AS237" s="239">
        <v>2</v>
      </c>
      <c r="AT237" s="239">
        <v>20</v>
      </c>
      <c r="AU237" s="239">
        <v>60</v>
      </c>
      <c r="AV237" s="239">
        <v>10</v>
      </c>
      <c r="AW237" s="239">
        <v>22</v>
      </c>
      <c r="AX237" s="239">
        <v>0</v>
      </c>
      <c r="AY237" s="239">
        <v>2</v>
      </c>
      <c r="AZ237" s="239">
        <v>3</v>
      </c>
      <c r="BB237" s="239">
        <v>28</v>
      </c>
      <c r="BC237" s="239" t="s">
        <v>384</v>
      </c>
      <c r="BD237" s="239">
        <v>5</v>
      </c>
      <c r="BE237" s="239">
        <v>1</v>
      </c>
      <c r="BI237" s="239">
        <v>2</v>
      </c>
      <c r="BJ237" s="239">
        <v>20</v>
      </c>
      <c r="BK237" s="239">
        <v>60</v>
      </c>
      <c r="BL237" s="239">
        <v>10</v>
      </c>
      <c r="BM237" s="239">
        <v>22</v>
      </c>
      <c r="BN237" s="239">
        <v>2</v>
      </c>
      <c r="BO237" s="239">
        <v>2</v>
      </c>
      <c r="BP237" s="239">
        <v>3</v>
      </c>
      <c r="BQ237" s="239">
        <v>26</v>
      </c>
      <c r="BR237" s="239">
        <v>57</v>
      </c>
      <c r="BS237" s="239" t="s">
        <v>384</v>
      </c>
      <c r="BT237" s="239">
        <v>5</v>
      </c>
      <c r="BU237" s="239">
        <v>3</v>
      </c>
      <c r="BY237" s="239">
        <v>2</v>
      </c>
      <c r="BZ237" s="239">
        <v>20</v>
      </c>
      <c r="CA237" s="239">
        <v>60</v>
      </c>
      <c r="CB237" s="239">
        <v>10</v>
      </c>
      <c r="CC237" s="239">
        <v>22</v>
      </c>
      <c r="CT237" s="239">
        <v>465012</v>
      </c>
      <c r="CU237" s="239">
        <v>4967738</v>
      </c>
      <c r="CV237" s="239">
        <v>44.862196300000001</v>
      </c>
      <c r="CW237" s="239">
        <v>-93.442866699999996</v>
      </c>
      <c r="CX237" s="239" t="s">
        <v>379</v>
      </c>
    </row>
    <row r="238" spans="1:103" x14ac:dyDescent="0.25">
      <c r="A238" s="239">
        <v>11009021</v>
      </c>
      <c r="B238" s="239">
        <v>2</v>
      </c>
      <c r="C238" s="239">
        <v>212</v>
      </c>
      <c r="D238" s="239">
        <v>158.02099999999999</v>
      </c>
      <c r="E238" s="239">
        <v>27</v>
      </c>
      <c r="F238" s="239" t="s">
        <v>2515</v>
      </c>
      <c r="H238" s="239" t="s">
        <v>374</v>
      </c>
      <c r="I238" s="239">
        <v>25</v>
      </c>
      <c r="K238" s="239">
        <v>14514048</v>
      </c>
      <c r="L238" s="239">
        <v>143630270</v>
      </c>
      <c r="M238" s="239">
        <v>12</v>
      </c>
      <c r="N238" s="239">
        <v>29</v>
      </c>
      <c r="O238" s="239">
        <v>2014</v>
      </c>
      <c r="P238" s="239" t="s">
        <v>381</v>
      </c>
      <c r="Q238" s="239">
        <v>18</v>
      </c>
      <c r="R238" s="239" t="s">
        <v>393</v>
      </c>
      <c r="S238" s="239">
        <v>5</v>
      </c>
      <c r="T238" s="239">
        <v>0</v>
      </c>
      <c r="U238" s="239">
        <v>2</v>
      </c>
      <c r="V238" s="239">
        <v>1</v>
      </c>
      <c r="W238" s="239">
        <v>10</v>
      </c>
      <c r="X238" s="239">
        <v>2</v>
      </c>
      <c r="Y238" s="239">
        <v>3</v>
      </c>
      <c r="Z238" s="239">
        <v>1</v>
      </c>
      <c r="AB238" s="239">
        <v>1</v>
      </c>
      <c r="AC238" s="239">
        <v>98</v>
      </c>
      <c r="AD238" s="239" t="s">
        <v>404</v>
      </c>
      <c r="AE238" s="239" t="s">
        <v>2711</v>
      </c>
      <c r="AF238" s="239" t="s">
        <v>378</v>
      </c>
      <c r="AG238" s="239">
        <v>7</v>
      </c>
      <c r="AH238" s="239">
        <v>2</v>
      </c>
      <c r="AI238" s="239">
        <v>2</v>
      </c>
      <c r="AJ238" s="239">
        <v>3</v>
      </c>
      <c r="AK238" s="239">
        <v>21</v>
      </c>
      <c r="AL238" s="239">
        <v>33</v>
      </c>
      <c r="AM238" s="239" t="s">
        <v>384</v>
      </c>
      <c r="AN238" s="239">
        <v>5</v>
      </c>
      <c r="AO238" s="239">
        <v>1</v>
      </c>
      <c r="AS238" s="239">
        <v>3</v>
      </c>
      <c r="AT238" s="239">
        <v>98</v>
      </c>
      <c r="AU238" s="239">
        <v>60</v>
      </c>
      <c r="AV238" s="239">
        <v>10</v>
      </c>
      <c r="AW238" s="239">
        <v>21</v>
      </c>
      <c r="AX238" s="239">
        <v>2</v>
      </c>
      <c r="AY238" s="239">
        <v>2</v>
      </c>
      <c r="AZ238" s="239">
        <v>3</v>
      </c>
      <c r="BA238" s="239">
        <v>21</v>
      </c>
      <c r="BB238" s="239">
        <v>58</v>
      </c>
      <c r="BC238" s="239" t="s">
        <v>374</v>
      </c>
      <c r="BD238" s="239">
        <v>5</v>
      </c>
      <c r="BE238" s="239">
        <v>5</v>
      </c>
      <c r="BI238" s="239">
        <v>3</v>
      </c>
      <c r="BJ238" s="239">
        <v>98</v>
      </c>
      <c r="BK238" s="239">
        <v>60</v>
      </c>
      <c r="BL238" s="239">
        <v>10</v>
      </c>
      <c r="BM238" s="239">
        <v>21</v>
      </c>
      <c r="CT238" s="239">
        <v>465012</v>
      </c>
      <c r="CU238" s="239">
        <v>4967738</v>
      </c>
      <c r="CV238" s="239">
        <v>44.862196300000001</v>
      </c>
      <c r="CW238" s="239">
        <v>-93.442866699999996</v>
      </c>
      <c r="CX238" s="239" t="s">
        <v>379</v>
      </c>
      <c r="CY238" s="239" t="s">
        <v>5036</v>
      </c>
    </row>
    <row r="239" spans="1:103" x14ac:dyDescent="0.25">
      <c r="A239" s="239">
        <v>11025377</v>
      </c>
      <c r="B239" s="239">
        <v>2</v>
      </c>
      <c r="C239" s="239">
        <v>212</v>
      </c>
      <c r="D239" s="239">
        <v>158.02099999999999</v>
      </c>
      <c r="E239" s="239">
        <v>27</v>
      </c>
      <c r="F239" s="239" t="s">
        <v>2515</v>
      </c>
      <c r="H239" s="239" t="s">
        <v>374</v>
      </c>
      <c r="I239" s="239">
        <v>25</v>
      </c>
      <c r="K239" s="239">
        <v>201500000103</v>
      </c>
      <c r="L239" s="239">
        <v>150220073</v>
      </c>
      <c r="M239" s="239">
        <v>1</v>
      </c>
      <c r="N239" s="239">
        <v>8</v>
      </c>
      <c r="O239" s="239">
        <v>2015</v>
      </c>
      <c r="P239" s="239" t="s">
        <v>416</v>
      </c>
      <c r="Q239" s="239">
        <v>18</v>
      </c>
      <c r="S239" s="239">
        <v>4</v>
      </c>
      <c r="T239" s="239">
        <v>0</v>
      </c>
      <c r="U239" s="239">
        <v>2</v>
      </c>
      <c r="V239" s="239">
        <v>5</v>
      </c>
      <c r="W239" s="239">
        <v>10</v>
      </c>
      <c r="X239" s="239">
        <v>2</v>
      </c>
      <c r="Y239" s="239">
        <v>4</v>
      </c>
      <c r="Z239" s="239">
        <v>4</v>
      </c>
      <c r="AA239" s="239">
        <v>7</v>
      </c>
      <c r="AB239" s="239">
        <v>3</v>
      </c>
      <c r="AC239" s="239">
        <v>98</v>
      </c>
      <c r="AF239" s="239" t="s">
        <v>378</v>
      </c>
      <c r="AG239" s="239">
        <v>10</v>
      </c>
      <c r="AH239" s="239">
        <v>2</v>
      </c>
      <c r="AI239" s="239">
        <v>2</v>
      </c>
      <c r="AJ239" s="239">
        <v>3</v>
      </c>
      <c r="AK239" s="239">
        <v>21</v>
      </c>
      <c r="AL239" s="239">
        <v>18</v>
      </c>
      <c r="AM239" s="239" t="s">
        <v>384</v>
      </c>
      <c r="AO239" s="239">
        <v>1</v>
      </c>
      <c r="AS239" s="239">
        <v>3</v>
      </c>
      <c r="AT239" s="239">
        <v>98</v>
      </c>
      <c r="AU239" s="239">
        <v>65</v>
      </c>
      <c r="AV239" s="239">
        <v>11</v>
      </c>
      <c r="AW239" s="239">
        <v>21</v>
      </c>
      <c r="AX239" s="239">
        <v>2</v>
      </c>
      <c r="AY239" s="239">
        <v>3</v>
      </c>
      <c r="AZ239" s="239">
        <v>3</v>
      </c>
      <c r="BA239" s="239">
        <v>28</v>
      </c>
      <c r="BB239" s="239">
        <v>30</v>
      </c>
      <c r="BC239" s="239" t="s">
        <v>374</v>
      </c>
      <c r="BD239" s="239">
        <v>5</v>
      </c>
      <c r="BI239" s="239">
        <v>3</v>
      </c>
      <c r="BJ239" s="239">
        <v>98</v>
      </c>
      <c r="BK239" s="239">
        <v>65</v>
      </c>
      <c r="BL239" s="239">
        <v>11</v>
      </c>
      <c r="BM239" s="239">
        <v>21</v>
      </c>
      <c r="CT239" s="239">
        <v>465012</v>
      </c>
      <c r="CU239" s="239">
        <v>4967738</v>
      </c>
      <c r="CV239" s="239">
        <v>44.862196300000001</v>
      </c>
      <c r="CW239" s="239">
        <v>-93.442866699999996</v>
      </c>
      <c r="CX239" s="239" t="s">
        <v>379</v>
      </c>
    </row>
    <row r="240" spans="1:103" x14ac:dyDescent="0.25">
      <c r="A240" s="239">
        <v>11026249</v>
      </c>
      <c r="B240" s="239">
        <v>2</v>
      </c>
      <c r="C240" s="239">
        <v>212</v>
      </c>
      <c r="D240" s="239">
        <v>158.02099999999999</v>
      </c>
      <c r="E240" s="239">
        <v>27</v>
      </c>
      <c r="F240" s="239" t="s">
        <v>2515</v>
      </c>
      <c r="H240" s="239" t="s">
        <v>374</v>
      </c>
      <c r="I240" s="239">
        <v>25</v>
      </c>
      <c r="K240" s="239">
        <v>201500002067</v>
      </c>
      <c r="L240" s="239">
        <v>150360061</v>
      </c>
      <c r="M240" s="239">
        <v>1</v>
      </c>
      <c r="N240" s="239">
        <v>16</v>
      </c>
      <c r="O240" s="239">
        <v>2015</v>
      </c>
      <c r="P240" s="239" t="s">
        <v>383</v>
      </c>
      <c r="Q240" s="239">
        <v>17</v>
      </c>
      <c r="S240" s="239">
        <v>3</v>
      </c>
      <c r="T240" s="239">
        <v>0</v>
      </c>
      <c r="U240" s="239">
        <v>3</v>
      </c>
      <c r="V240" s="239">
        <v>1</v>
      </c>
      <c r="W240" s="239">
        <v>10</v>
      </c>
      <c r="X240" s="239">
        <v>2</v>
      </c>
      <c r="Y240" s="239">
        <v>4</v>
      </c>
      <c r="Z240" s="239">
        <v>2</v>
      </c>
      <c r="AB240" s="239">
        <v>2</v>
      </c>
      <c r="AC240" s="239">
        <v>98</v>
      </c>
      <c r="AF240" s="239" t="s">
        <v>378</v>
      </c>
      <c r="AG240" s="239">
        <v>7</v>
      </c>
      <c r="AH240" s="239">
        <v>2</v>
      </c>
      <c r="AI240" s="239">
        <v>2</v>
      </c>
      <c r="AJ240" s="239">
        <v>4</v>
      </c>
      <c r="AK240" s="239">
        <v>26</v>
      </c>
      <c r="AL240" s="239">
        <v>24</v>
      </c>
      <c r="AM240" s="239" t="s">
        <v>374</v>
      </c>
      <c r="AN240" s="239">
        <v>5</v>
      </c>
      <c r="AO240" s="239">
        <v>1</v>
      </c>
      <c r="AS240" s="239">
        <v>3</v>
      </c>
      <c r="AT240" s="239">
        <v>98</v>
      </c>
      <c r="AU240" s="239">
        <v>60</v>
      </c>
      <c r="AV240" s="239">
        <v>11</v>
      </c>
      <c r="AW240" s="239">
        <v>21</v>
      </c>
      <c r="AX240" s="239">
        <v>2</v>
      </c>
      <c r="AY240" s="239">
        <v>2</v>
      </c>
      <c r="AZ240" s="239">
        <v>4</v>
      </c>
      <c r="BA240" s="239">
        <v>8</v>
      </c>
      <c r="BB240" s="239">
        <v>30</v>
      </c>
      <c r="BC240" s="239" t="s">
        <v>384</v>
      </c>
      <c r="BD240" s="239">
        <v>5</v>
      </c>
      <c r="BE240" s="239">
        <v>1</v>
      </c>
      <c r="BI240" s="239">
        <v>3</v>
      </c>
      <c r="BJ240" s="239">
        <v>98</v>
      </c>
      <c r="BK240" s="239">
        <v>60</v>
      </c>
      <c r="BL240" s="239">
        <v>11</v>
      </c>
      <c r="BM240" s="239">
        <v>21</v>
      </c>
      <c r="BN240" s="239">
        <v>2</v>
      </c>
      <c r="BO240" s="239">
        <v>2</v>
      </c>
      <c r="BP240" s="239">
        <v>4</v>
      </c>
      <c r="BQ240" s="239">
        <v>21</v>
      </c>
      <c r="BR240" s="239">
        <v>33</v>
      </c>
      <c r="BS240" s="239" t="s">
        <v>374</v>
      </c>
      <c r="BT240" s="239">
        <v>5</v>
      </c>
      <c r="BU240" s="239">
        <v>15</v>
      </c>
      <c r="BY240" s="239">
        <v>3</v>
      </c>
      <c r="BZ240" s="239">
        <v>98</v>
      </c>
      <c r="CA240" s="239">
        <v>60</v>
      </c>
      <c r="CB240" s="239">
        <v>11</v>
      </c>
      <c r="CC240" s="239">
        <v>21</v>
      </c>
      <c r="CT240" s="239">
        <v>465012</v>
      </c>
      <c r="CU240" s="239">
        <v>4967738</v>
      </c>
      <c r="CV240" s="239">
        <v>44.862196300000001</v>
      </c>
      <c r="CW240" s="239">
        <v>-93.442866699999996</v>
      </c>
      <c r="CX240" s="239" t="s">
        <v>379</v>
      </c>
    </row>
    <row r="241" spans="1:103" x14ac:dyDescent="0.25">
      <c r="A241" s="239">
        <v>11027076</v>
      </c>
      <c r="B241" s="239">
        <v>2</v>
      </c>
      <c r="C241" s="239">
        <v>212</v>
      </c>
      <c r="D241" s="239">
        <v>158.02099999999999</v>
      </c>
      <c r="E241" s="239">
        <v>27</v>
      </c>
      <c r="F241" s="239" t="s">
        <v>2515</v>
      </c>
      <c r="H241" s="239" t="s">
        <v>374</v>
      </c>
      <c r="I241" s="239">
        <v>25</v>
      </c>
      <c r="K241" s="239">
        <v>201500004490</v>
      </c>
      <c r="L241" s="239">
        <v>150430159</v>
      </c>
      <c r="M241" s="239">
        <v>2</v>
      </c>
      <c r="N241" s="239">
        <v>3</v>
      </c>
      <c r="O241" s="239">
        <v>2015</v>
      </c>
      <c r="P241" s="239" t="s">
        <v>391</v>
      </c>
      <c r="Q241" s="239">
        <v>22</v>
      </c>
      <c r="S241" s="239">
        <v>4</v>
      </c>
      <c r="T241" s="239">
        <v>0</v>
      </c>
      <c r="U241" s="239">
        <v>1</v>
      </c>
      <c r="V241" s="239">
        <v>7</v>
      </c>
      <c r="W241" s="239">
        <v>32</v>
      </c>
      <c r="X241" s="239">
        <v>2</v>
      </c>
      <c r="Z241" s="239">
        <v>4</v>
      </c>
      <c r="AB241" s="239">
        <v>2</v>
      </c>
      <c r="AC241" s="239">
        <v>98</v>
      </c>
      <c r="AF241" s="239" t="s">
        <v>378</v>
      </c>
      <c r="AG241" s="239">
        <v>3</v>
      </c>
      <c r="AH241" s="239">
        <v>2</v>
      </c>
      <c r="AI241" s="239">
        <v>2</v>
      </c>
      <c r="AJ241" s="239">
        <v>3</v>
      </c>
      <c r="AK241" s="239">
        <v>21</v>
      </c>
      <c r="AL241" s="239">
        <v>30</v>
      </c>
      <c r="AM241" s="239" t="s">
        <v>384</v>
      </c>
      <c r="AN241" s="239">
        <v>5</v>
      </c>
      <c r="AS241" s="239">
        <v>1</v>
      </c>
      <c r="AT241" s="239">
        <v>98</v>
      </c>
      <c r="AU241" s="239">
        <v>60</v>
      </c>
      <c r="AV241" s="239">
        <v>10</v>
      </c>
      <c r="AW241" s="239">
        <v>21</v>
      </c>
      <c r="CT241" s="239">
        <v>465012</v>
      </c>
      <c r="CU241" s="239">
        <v>4967738</v>
      </c>
      <c r="CV241" s="239">
        <v>44.862196300000001</v>
      </c>
      <c r="CW241" s="239">
        <v>-93.442866699999996</v>
      </c>
      <c r="CX241" s="239" t="s">
        <v>379</v>
      </c>
    </row>
    <row r="242" spans="1:103" x14ac:dyDescent="0.25">
      <c r="A242" s="239">
        <v>11026082</v>
      </c>
      <c r="B242" s="239">
        <v>2</v>
      </c>
      <c r="C242" s="239">
        <v>212</v>
      </c>
      <c r="D242" s="239">
        <v>158.02099999999999</v>
      </c>
      <c r="E242" s="239">
        <v>27</v>
      </c>
      <c r="F242" s="239" t="s">
        <v>2515</v>
      </c>
      <c r="H242" s="239" t="s">
        <v>374</v>
      </c>
      <c r="I242" s="239">
        <v>25</v>
      </c>
      <c r="K242" s="239">
        <v>15501399</v>
      </c>
      <c r="L242" s="239">
        <v>150340318</v>
      </c>
      <c r="M242" s="239">
        <v>2</v>
      </c>
      <c r="N242" s="239">
        <v>3</v>
      </c>
      <c r="O242" s="239">
        <v>2015</v>
      </c>
      <c r="P242" s="239" t="s">
        <v>391</v>
      </c>
      <c r="Q242" s="239">
        <v>7</v>
      </c>
      <c r="R242" s="239" t="s">
        <v>393</v>
      </c>
      <c r="S242" s="239">
        <v>5</v>
      </c>
      <c r="T242" s="239">
        <v>0</v>
      </c>
      <c r="U242" s="239">
        <v>2</v>
      </c>
      <c r="V242" s="239">
        <v>1</v>
      </c>
      <c r="W242" s="239">
        <v>10</v>
      </c>
      <c r="X242" s="239">
        <v>2</v>
      </c>
      <c r="Y242" s="239">
        <v>1</v>
      </c>
      <c r="Z242" s="239">
        <v>2</v>
      </c>
      <c r="AB242" s="239">
        <v>1</v>
      </c>
      <c r="AC242" s="239">
        <v>98</v>
      </c>
      <c r="AD242" s="239" t="s">
        <v>404</v>
      </c>
      <c r="AE242" s="239" t="s">
        <v>5037</v>
      </c>
      <c r="AF242" s="239" t="s">
        <v>378</v>
      </c>
      <c r="AG242" s="239">
        <v>7</v>
      </c>
      <c r="AH242" s="239">
        <v>2</v>
      </c>
      <c r="AI242" s="239">
        <v>2</v>
      </c>
      <c r="AJ242" s="239">
        <v>3</v>
      </c>
      <c r="AK242" s="239">
        <v>27</v>
      </c>
      <c r="AL242" s="239">
        <v>17</v>
      </c>
      <c r="AM242" s="239" t="s">
        <v>374</v>
      </c>
      <c r="AN242" s="239">
        <v>5</v>
      </c>
      <c r="AO242" s="239">
        <v>5</v>
      </c>
      <c r="AP242" s="239">
        <v>15</v>
      </c>
      <c r="AS242" s="239">
        <v>1</v>
      </c>
      <c r="AT242" s="239">
        <v>98</v>
      </c>
      <c r="AU242" s="239">
        <v>60</v>
      </c>
      <c r="AV242" s="239">
        <v>11</v>
      </c>
      <c r="AW242" s="239">
        <v>21</v>
      </c>
      <c r="AX242" s="239">
        <v>2</v>
      </c>
      <c r="AY242" s="239">
        <v>4</v>
      </c>
      <c r="AZ242" s="239">
        <v>3</v>
      </c>
      <c r="BA242" s="239">
        <v>27</v>
      </c>
      <c r="BB242" s="239">
        <v>19</v>
      </c>
      <c r="BC242" s="239" t="s">
        <v>384</v>
      </c>
      <c r="BD242" s="239">
        <v>5</v>
      </c>
      <c r="BE242" s="239">
        <v>1</v>
      </c>
      <c r="BI242" s="239">
        <v>1</v>
      </c>
      <c r="BJ242" s="239">
        <v>98</v>
      </c>
      <c r="BK242" s="239">
        <v>60</v>
      </c>
      <c r="BL242" s="239">
        <v>11</v>
      </c>
      <c r="BM242" s="239">
        <v>21</v>
      </c>
      <c r="CT242" s="239">
        <v>465012</v>
      </c>
      <c r="CU242" s="239">
        <v>4967738</v>
      </c>
      <c r="CV242" s="239">
        <v>44.862196300000001</v>
      </c>
      <c r="CW242" s="239">
        <v>-93.442866699999996</v>
      </c>
      <c r="CX242" s="239" t="s">
        <v>379</v>
      </c>
      <c r="CY242" s="239" t="s">
        <v>5038</v>
      </c>
    </row>
    <row r="243" spans="1:103" x14ac:dyDescent="0.25">
      <c r="A243" s="239">
        <v>11036440</v>
      </c>
      <c r="B243" s="239">
        <v>2</v>
      </c>
      <c r="C243" s="239">
        <v>212</v>
      </c>
      <c r="D243" s="239">
        <v>158.02099999999999</v>
      </c>
      <c r="E243" s="239">
        <v>27</v>
      </c>
      <c r="F243" s="239" t="s">
        <v>2515</v>
      </c>
      <c r="H243" s="239" t="s">
        <v>374</v>
      </c>
      <c r="I243" s="239">
        <v>25</v>
      </c>
      <c r="K243" s="239">
        <v>201500006676</v>
      </c>
      <c r="L243" s="239">
        <v>150630064</v>
      </c>
      <c r="M243" s="239">
        <v>2</v>
      </c>
      <c r="N243" s="239">
        <v>20</v>
      </c>
      <c r="O243" s="239">
        <v>2015</v>
      </c>
      <c r="P243" s="239" t="s">
        <v>383</v>
      </c>
      <c r="Q243" s="239">
        <v>9</v>
      </c>
      <c r="S243" s="239">
        <v>5</v>
      </c>
      <c r="T243" s="239">
        <v>0</v>
      </c>
      <c r="U243" s="239">
        <v>3</v>
      </c>
      <c r="V243" s="239">
        <v>90</v>
      </c>
      <c r="W243" s="239">
        <v>10</v>
      </c>
      <c r="X243" s="239">
        <v>2</v>
      </c>
      <c r="Y243" s="239">
        <v>1</v>
      </c>
      <c r="Z243" s="239">
        <v>2</v>
      </c>
      <c r="AA243" s="239">
        <v>4</v>
      </c>
      <c r="AB243" s="239">
        <v>3</v>
      </c>
      <c r="AC243" s="239">
        <v>98</v>
      </c>
      <c r="AF243" s="239" t="s">
        <v>378</v>
      </c>
      <c r="AG243" s="239">
        <v>90</v>
      </c>
      <c r="AH243" s="239">
        <v>2</v>
      </c>
      <c r="AI243" s="239">
        <v>2</v>
      </c>
      <c r="AJ243" s="239">
        <v>3</v>
      </c>
      <c r="AK243" s="239">
        <v>21</v>
      </c>
      <c r="AL243" s="239">
        <v>23</v>
      </c>
      <c r="AM243" s="239" t="s">
        <v>384</v>
      </c>
      <c r="AN243" s="239">
        <v>5</v>
      </c>
      <c r="AS243" s="239">
        <v>4</v>
      </c>
      <c r="AT243" s="239">
        <v>98</v>
      </c>
      <c r="AU243" s="239">
        <v>60</v>
      </c>
      <c r="AV243" s="239">
        <v>11</v>
      </c>
      <c r="AW243" s="239">
        <v>21</v>
      </c>
      <c r="AX243" s="239">
        <v>2</v>
      </c>
      <c r="AY243" s="239">
        <v>2</v>
      </c>
      <c r="AZ243" s="239">
        <v>3</v>
      </c>
      <c r="BA243" s="239">
        <v>21</v>
      </c>
      <c r="BB243" s="239">
        <v>36</v>
      </c>
      <c r="BC243" s="239" t="s">
        <v>374</v>
      </c>
      <c r="BD243" s="239">
        <v>5</v>
      </c>
      <c r="BE243" s="239">
        <v>1</v>
      </c>
      <c r="BI243" s="239">
        <v>4</v>
      </c>
      <c r="BJ243" s="239">
        <v>98</v>
      </c>
      <c r="BK243" s="239">
        <v>60</v>
      </c>
      <c r="BL243" s="239">
        <v>11</v>
      </c>
      <c r="BM243" s="239">
        <v>21</v>
      </c>
      <c r="BN243" s="239">
        <v>2</v>
      </c>
      <c r="BO243" s="239">
        <v>2</v>
      </c>
      <c r="BP243" s="239">
        <v>3</v>
      </c>
      <c r="BQ243" s="239">
        <v>21</v>
      </c>
      <c r="BR243" s="239">
        <v>36</v>
      </c>
      <c r="BS243" s="239" t="s">
        <v>374</v>
      </c>
      <c r="BT243" s="239">
        <v>5</v>
      </c>
      <c r="BU243" s="239">
        <v>1</v>
      </c>
      <c r="BY243" s="239">
        <v>4</v>
      </c>
      <c r="BZ243" s="239">
        <v>98</v>
      </c>
      <c r="CA243" s="239">
        <v>60</v>
      </c>
      <c r="CB243" s="239">
        <v>11</v>
      </c>
      <c r="CC243" s="239">
        <v>21</v>
      </c>
      <c r="CT243" s="239">
        <v>465012</v>
      </c>
      <c r="CU243" s="239">
        <v>4967738</v>
      </c>
      <c r="CV243" s="239">
        <v>44.862196300000001</v>
      </c>
      <c r="CW243" s="239">
        <v>-93.442866699999996</v>
      </c>
      <c r="CX243" s="239" t="s">
        <v>379</v>
      </c>
    </row>
    <row r="244" spans="1:103" x14ac:dyDescent="0.25">
      <c r="A244" s="239">
        <v>11036456</v>
      </c>
      <c r="B244" s="239">
        <v>2</v>
      </c>
      <c r="C244" s="239">
        <v>212</v>
      </c>
      <c r="D244" s="239">
        <v>158.02099999999999</v>
      </c>
      <c r="E244" s="239">
        <v>27</v>
      </c>
      <c r="F244" s="239" t="s">
        <v>2515</v>
      </c>
      <c r="H244" s="239" t="s">
        <v>374</v>
      </c>
      <c r="I244" s="239">
        <v>25</v>
      </c>
      <c r="K244" s="239">
        <v>201500006685</v>
      </c>
      <c r="L244" s="239">
        <v>150630094</v>
      </c>
      <c r="M244" s="239">
        <v>2</v>
      </c>
      <c r="N244" s="239">
        <v>20</v>
      </c>
      <c r="O244" s="239">
        <v>2015</v>
      </c>
      <c r="P244" s="239" t="s">
        <v>383</v>
      </c>
      <c r="Q244" s="239">
        <v>10</v>
      </c>
      <c r="S244" s="239">
        <v>5</v>
      </c>
      <c r="T244" s="239">
        <v>0</v>
      </c>
      <c r="U244" s="239">
        <v>2</v>
      </c>
      <c r="V244" s="239">
        <v>1</v>
      </c>
      <c r="W244" s="239">
        <v>10</v>
      </c>
      <c r="Y244" s="239">
        <v>1</v>
      </c>
      <c r="Z244" s="239">
        <v>2</v>
      </c>
      <c r="AB244" s="239">
        <v>5</v>
      </c>
      <c r="AC244" s="239">
        <v>98</v>
      </c>
      <c r="AF244" s="239" t="s">
        <v>378</v>
      </c>
      <c r="AG244" s="239">
        <v>7</v>
      </c>
      <c r="AH244" s="239">
        <v>2</v>
      </c>
      <c r="AI244" s="239">
        <v>2</v>
      </c>
      <c r="AJ244" s="239">
        <v>3</v>
      </c>
      <c r="AK244" s="239">
        <v>26</v>
      </c>
      <c r="AL244" s="239">
        <v>57</v>
      </c>
      <c r="AM244" s="239" t="s">
        <v>384</v>
      </c>
      <c r="AN244" s="239">
        <v>5</v>
      </c>
      <c r="AO244" s="239">
        <v>1</v>
      </c>
      <c r="AS244" s="239">
        <v>1</v>
      </c>
      <c r="AT244" s="239">
        <v>98</v>
      </c>
      <c r="AU244" s="239">
        <v>60</v>
      </c>
      <c r="AV244" s="239">
        <v>10</v>
      </c>
      <c r="AW244" s="239">
        <v>20</v>
      </c>
      <c r="AX244" s="239">
        <v>2</v>
      </c>
      <c r="AY244" s="239">
        <v>3</v>
      </c>
      <c r="AZ244" s="239">
        <v>3</v>
      </c>
      <c r="BA244" s="239">
        <v>26</v>
      </c>
      <c r="BB244" s="239">
        <v>53</v>
      </c>
      <c r="BC244" s="239" t="s">
        <v>374</v>
      </c>
      <c r="BD244" s="239">
        <v>5</v>
      </c>
      <c r="BI244" s="239">
        <v>1</v>
      </c>
      <c r="BJ244" s="239">
        <v>98</v>
      </c>
      <c r="BK244" s="239">
        <v>60</v>
      </c>
      <c r="BL244" s="239">
        <v>10</v>
      </c>
      <c r="BM244" s="239">
        <v>20</v>
      </c>
      <c r="CT244" s="239">
        <v>465012</v>
      </c>
      <c r="CU244" s="239">
        <v>4967738</v>
      </c>
      <c r="CV244" s="239">
        <v>44.862196300000001</v>
      </c>
      <c r="CW244" s="239">
        <v>-93.442866699999996</v>
      </c>
      <c r="CX244" s="239" t="s">
        <v>379</v>
      </c>
    </row>
    <row r="245" spans="1:103" x14ac:dyDescent="0.25">
      <c r="A245" s="239">
        <v>11036460</v>
      </c>
      <c r="B245" s="239">
        <v>2</v>
      </c>
      <c r="C245" s="239">
        <v>212</v>
      </c>
      <c r="D245" s="239">
        <v>158.02099999999999</v>
      </c>
      <c r="E245" s="239">
        <v>27</v>
      </c>
      <c r="F245" s="239" t="s">
        <v>2515</v>
      </c>
      <c r="H245" s="239" t="s">
        <v>374</v>
      </c>
      <c r="I245" s="239">
        <v>25</v>
      </c>
      <c r="K245" s="239">
        <v>201500006679</v>
      </c>
      <c r="L245" s="239">
        <v>150630104</v>
      </c>
      <c r="M245" s="239">
        <v>2</v>
      </c>
      <c r="N245" s="239">
        <v>20</v>
      </c>
      <c r="O245" s="239">
        <v>2015</v>
      </c>
      <c r="P245" s="239" t="s">
        <v>383</v>
      </c>
      <c r="Q245" s="239">
        <v>9</v>
      </c>
      <c r="S245" s="239">
        <v>5</v>
      </c>
      <c r="T245" s="239">
        <v>0</v>
      </c>
      <c r="U245" s="239">
        <v>1</v>
      </c>
      <c r="V245" s="239">
        <v>90</v>
      </c>
      <c r="W245" s="239">
        <v>54</v>
      </c>
      <c r="X245" s="239">
        <v>26</v>
      </c>
      <c r="Y245" s="239">
        <v>1</v>
      </c>
      <c r="Z245" s="239">
        <v>2</v>
      </c>
      <c r="AB245" s="239">
        <v>5</v>
      </c>
      <c r="AC245" s="239">
        <v>98</v>
      </c>
      <c r="AF245" s="239" t="s">
        <v>378</v>
      </c>
      <c r="AG245" s="239">
        <v>3</v>
      </c>
      <c r="AH245" s="239">
        <v>2</v>
      </c>
      <c r="AI245" s="239">
        <v>2</v>
      </c>
      <c r="AJ245" s="239">
        <v>3</v>
      </c>
      <c r="AK245" s="239">
        <v>21</v>
      </c>
      <c r="AL245" s="239">
        <v>28</v>
      </c>
      <c r="AM245" s="239" t="s">
        <v>374</v>
      </c>
      <c r="AN245" s="239">
        <v>5</v>
      </c>
      <c r="AS245" s="239">
        <v>1</v>
      </c>
      <c r="AT245" s="239">
        <v>98</v>
      </c>
      <c r="AU245" s="239">
        <v>60</v>
      </c>
      <c r="AV245" s="239">
        <v>10</v>
      </c>
      <c r="AW245" s="239">
        <v>20</v>
      </c>
      <c r="CT245" s="239">
        <v>465012</v>
      </c>
      <c r="CU245" s="239">
        <v>4967738</v>
      </c>
      <c r="CV245" s="239">
        <v>44.862196300000001</v>
      </c>
      <c r="CW245" s="239">
        <v>-93.442866699999996</v>
      </c>
      <c r="CX245" s="239" t="s">
        <v>379</v>
      </c>
    </row>
    <row r="246" spans="1:103" x14ac:dyDescent="0.25">
      <c r="A246" s="239">
        <v>11036462</v>
      </c>
      <c r="B246" s="239">
        <v>2</v>
      </c>
      <c r="C246" s="239">
        <v>212</v>
      </c>
      <c r="D246" s="239">
        <v>158.02099999999999</v>
      </c>
      <c r="E246" s="239">
        <v>27</v>
      </c>
      <c r="F246" s="239" t="s">
        <v>2515</v>
      </c>
      <c r="H246" s="239" t="s">
        <v>374</v>
      </c>
      <c r="I246" s="239">
        <v>25</v>
      </c>
      <c r="K246" s="239">
        <v>201500007330</v>
      </c>
      <c r="L246" s="239">
        <v>150630107</v>
      </c>
      <c r="M246" s="239">
        <v>2</v>
      </c>
      <c r="N246" s="239">
        <v>25</v>
      </c>
      <c r="O246" s="239">
        <v>2015</v>
      </c>
      <c r="P246" s="239" t="s">
        <v>375</v>
      </c>
      <c r="Q246" s="239">
        <v>7</v>
      </c>
      <c r="S246" s="239">
        <v>5</v>
      </c>
      <c r="T246" s="239">
        <v>0</v>
      </c>
      <c r="U246" s="239">
        <v>1</v>
      </c>
      <c r="V246" s="239">
        <v>7</v>
      </c>
      <c r="W246" s="239">
        <v>10</v>
      </c>
      <c r="X246" s="239">
        <v>25</v>
      </c>
      <c r="Y246" s="239">
        <v>1</v>
      </c>
      <c r="Z246" s="239">
        <v>4</v>
      </c>
      <c r="AB246" s="239">
        <v>5</v>
      </c>
      <c r="AC246" s="239">
        <v>98</v>
      </c>
      <c r="AF246" s="239" t="s">
        <v>378</v>
      </c>
      <c r="AG246" s="239">
        <v>3</v>
      </c>
      <c r="AH246" s="239">
        <v>2</v>
      </c>
      <c r="AI246" s="239">
        <v>2</v>
      </c>
      <c r="AJ246" s="239">
        <v>4</v>
      </c>
      <c r="AK246" s="239">
        <v>21</v>
      </c>
      <c r="AL246" s="239">
        <v>17</v>
      </c>
      <c r="AM246" s="239" t="s">
        <v>384</v>
      </c>
      <c r="AN246" s="239">
        <v>5</v>
      </c>
      <c r="AO246" s="239">
        <v>16</v>
      </c>
      <c r="AS246" s="239">
        <v>2</v>
      </c>
      <c r="AT246" s="239">
        <v>98</v>
      </c>
      <c r="AU246" s="239">
        <v>30</v>
      </c>
      <c r="AV246" s="239">
        <v>10</v>
      </c>
      <c r="AW246" s="239">
        <v>20</v>
      </c>
      <c r="CT246" s="239">
        <v>465012</v>
      </c>
      <c r="CU246" s="239">
        <v>4967738</v>
      </c>
      <c r="CV246" s="239">
        <v>44.862196300000001</v>
      </c>
      <c r="CW246" s="239">
        <v>-93.442866699999996</v>
      </c>
      <c r="CX246" s="239" t="s">
        <v>379</v>
      </c>
    </row>
    <row r="247" spans="1:103" x14ac:dyDescent="0.25">
      <c r="A247" s="239">
        <v>11037644</v>
      </c>
      <c r="B247" s="239">
        <v>2</v>
      </c>
      <c r="C247" s="239">
        <v>212</v>
      </c>
      <c r="D247" s="239">
        <v>158.02099999999999</v>
      </c>
      <c r="E247" s="239">
        <v>27</v>
      </c>
      <c r="F247" s="239" t="s">
        <v>2515</v>
      </c>
      <c r="H247" s="239" t="s">
        <v>374</v>
      </c>
      <c r="I247" s="239">
        <v>25</v>
      </c>
      <c r="K247" s="239">
        <v>201500007508</v>
      </c>
      <c r="L247" s="239">
        <v>150830052</v>
      </c>
      <c r="M247" s="239">
        <v>2</v>
      </c>
      <c r="N247" s="239">
        <v>26</v>
      </c>
      <c r="O247" s="239">
        <v>2015</v>
      </c>
      <c r="P247" s="239" t="s">
        <v>416</v>
      </c>
      <c r="Q247" s="239">
        <v>16</v>
      </c>
      <c r="S247" s="239">
        <v>3</v>
      </c>
      <c r="T247" s="239">
        <v>0</v>
      </c>
      <c r="U247" s="239">
        <v>3</v>
      </c>
      <c r="V247" s="239">
        <v>1</v>
      </c>
      <c r="W247" s="239">
        <v>10</v>
      </c>
      <c r="X247" s="239">
        <v>3</v>
      </c>
      <c r="Y247" s="239">
        <v>1</v>
      </c>
      <c r="Z247" s="239">
        <v>1</v>
      </c>
      <c r="AB247" s="239">
        <v>1</v>
      </c>
      <c r="AC247" s="239">
        <v>98</v>
      </c>
      <c r="AF247" s="239" t="s">
        <v>378</v>
      </c>
      <c r="AG247" s="239">
        <v>7</v>
      </c>
      <c r="AH247" s="239">
        <v>2</v>
      </c>
      <c r="AI247" s="239">
        <v>2</v>
      </c>
      <c r="AJ247" s="239">
        <v>3</v>
      </c>
      <c r="AK247" s="239">
        <v>4</v>
      </c>
      <c r="AL247" s="239">
        <v>17</v>
      </c>
      <c r="AM247" s="239" t="s">
        <v>384</v>
      </c>
      <c r="AN247" s="239">
        <v>5</v>
      </c>
      <c r="AS247" s="239">
        <v>4</v>
      </c>
      <c r="AT247" s="239">
        <v>20</v>
      </c>
      <c r="AU247" s="239">
        <v>40</v>
      </c>
      <c r="AV247" s="239">
        <v>11</v>
      </c>
      <c r="AW247" s="239">
        <v>21</v>
      </c>
      <c r="AX247" s="239">
        <v>2</v>
      </c>
      <c r="AY247" s="239">
        <v>2</v>
      </c>
      <c r="AZ247" s="239">
        <v>2</v>
      </c>
      <c r="BA247" s="239">
        <v>21</v>
      </c>
      <c r="BB247" s="239">
        <v>42</v>
      </c>
      <c r="BC247" s="239" t="s">
        <v>374</v>
      </c>
      <c r="BD247" s="239">
        <v>5</v>
      </c>
      <c r="BI247" s="239">
        <v>4</v>
      </c>
      <c r="BJ247" s="239">
        <v>20</v>
      </c>
      <c r="BK247" s="239">
        <v>40</v>
      </c>
      <c r="BL247" s="239">
        <v>11</v>
      </c>
      <c r="BM247" s="239">
        <v>21</v>
      </c>
      <c r="BN247" s="239">
        <v>2</v>
      </c>
      <c r="BO247" s="239">
        <v>2</v>
      </c>
      <c r="BP247" s="239">
        <v>1</v>
      </c>
      <c r="BQ247" s="239">
        <v>21</v>
      </c>
      <c r="BR247" s="239">
        <v>41</v>
      </c>
      <c r="BS247" s="239" t="s">
        <v>374</v>
      </c>
      <c r="BT247" s="239">
        <v>5</v>
      </c>
      <c r="BU247" s="239">
        <v>1</v>
      </c>
      <c r="BY247" s="239">
        <v>4</v>
      </c>
      <c r="BZ247" s="239">
        <v>20</v>
      </c>
      <c r="CA247" s="239">
        <v>40</v>
      </c>
      <c r="CB247" s="239">
        <v>11</v>
      </c>
      <c r="CC247" s="239">
        <v>21</v>
      </c>
      <c r="CT247" s="239">
        <v>465012</v>
      </c>
      <c r="CU247" s="239">
        <v>4967738</v>
      </c>
      <c r="CV247" s="239">
        <v>44.862196300000001</v>
      </c>
      <c r="CW247" s="239">
        <v>-93.442866699999996</v>
      </c>
      <c r="CX247" s="239" t="s">
        <v>379</v>
      </c>
    </row>
    <row r="248" spans="1:103" x14ac:dyDescent="0.25">
      <c r="A248" s="239">
        <v>11038966</v>
      </c>
      <c r="B248" s="239">
        <v>2</v>
      </c>
      <c r="C248" s="239">
        <v>212</v>
      </c>
      <c r="D248" s="239">
        <v>158.02099999999999</v>
      </c>
      <c r="E248" s="239">
        <v>27</v>
      </c>
      <c r="F248" s="239" t="s">
        <v>2515</v>
      </c>
      <c r="H248" s="239" t="s">
        <v>374</v>
      </c>
      <c r="I248" s="239">
        <v>25</v>
      </c>
      <c r="K248" s="239">
        <v>201500012786</v>
      </c>
      <c r="L248" s="239">
        <v>151070046</v>
      </c>
      <c r="M248" s="239">
        <v>4</v>
      </c>
      <c r="N248" s="239">
        <v>4</v>
      </c>
      <c r="O248" s="239">
        <v>2015</v>
      </c>
      <c r="P248" s="239" t="s">
        <v>386</v>
      </c>
      <c r="Q248" s="239">
        <v>16</v>
      </c>
      <c r="S248" s="239">
        <v>5</v>
      </c>
      <c r="T248" s="239">
        <v>0</v>
      </c>
      <c r="U248" s="239">
        <v>2</v>
      </c>
      <c r="V248" s="239">
        <v>10</v>
      </c>
      <c r="W248" s="239">
        <v>10</v>
      </c>
      <c r="X248" s="239">
        <v>2</v>
      </c>
      <c r="Y248" s="239">
        <v>1</v>
      </c>
      <c r="Z248" s="239">
        <v>2</v>
      </c>
      <c r="AB248" s="239">
        <v>1</v>
      </c>
      <c r="AC248" s="239">
        <v>98</v>
      </c>
      <c r="AF248" s="239" t="s">
        <v>378</v>
      </c>
      <c r="AG248" s="239">
        <v>5</v>
      </c>
      <c r="AH248" s="239">
        <v>2</v>
      </c>
      <c r="AI248" s="239">
        <v>2</v>
      </c>
      <c r="AJ248" s="239">
        <v>3</v>
      </c>
      <c r="AK248" s="239">
        <v>21</v>
      </c>
      <c r="AL248" s="239">
        <v>19</v>
      </c>
      <c r="AM248" s="239" t="s">
        <v>374</v>
      </c>
      <c r="AN248" s="239">
        <v>5</v>
      </c>
      <c r="AO248" s="239">
        <v>1</v>
      </c>
      <c r="AS248" s="239">
        <v>1</v>
      </c>
      <c r="AT248" s="239">
        <v>98</v>
      </c>
      <c r="AU248" s="239">
        <v>60</v>
      </c>
      <c r="AV248" s="239">
        <v>11</v>
      </c>
      <c r="AW248" s="239">
        <v>21</v>
      </c>
      <c r="AX248" s="239">
        <v>2</v>
      </c>
      <c r="AY248" s="239">
        <v>2</v>
      </c>
      <c r="AZ248" s="239">
        <v>3</v>
      </c>
      <c r="BA248" s="239">
        <v>28</v>
      </c>
      <c r="BB248" s="239">
        <v>18</v>
      </c>
      <c r="BC248" s="239" t="s">
        <v>384</v>
      </c>
      <c r="BD248" s="239">
        <v>5</v>
      </c>
      <c r="BE248" s="239">
        <v>8</v>
      </c>
      <c r="BF248" s="239">
        <v>15</v>
      </c>
      <c r="BI248" s="239">
        <v>1</v>
      </c>
      <c r="BJ248" s="239">
        <v>98</v>
      </c>
      <c r="BK248" s="239">
        <v>60</v>
      </c>
      <c r="BL248" s="239">
        <v>11</v>
      </c>
      <c r="BM248" s="239">
        <v>21</v>
      </c>
      <c r="CT248" s="239">
        <v>465012</v>
      </c>
      <c r="CU248" s="239">
        <v>4967738</v>
      </c>
      <c r="CV248" s="239">
        <v>44.862196300000001</v>
      </c>
      <c r="CW248" s="239">
        <v>-93.442866699999996</v>
      </c>
      <c r="CX248" s="239" t="s">
        <v>379</v>
      </c>
    </row>
    <row r="249" spans="1:103" x14ac:dyDescent="0.25">
      <c r="A249" s="239">
        <v>11039231</v>
      </c>
      <c r="B249" s="239">
        <v>2</v>
      </c>
      <c r="C249" s="239">
        <v>212</v>
      </c>
      <c r="D249" s="239">
        <v>158.02099999999999</v>
      </c>
      <c r="E249" s="239">
        <v>27</v>
      </c>
      <c r="F249" s="239" t="s">
        <v>2515</v>
      </c>
      <c r="H249" s="239" t="s">
        <v>374</v>
      </c>
      <c r="I249" s="239">
        <v>25</v>
      </c>
      <c r="K249" s="239">
        <v>201500014113</v>
      </c>
      <c r="L249" s="239">
        <v>151120034</v>
      </c>
      <c r="M249" s="239">
        <v>4</v>
      </c>
      <c r="N249" s="239">
        <v>13</v>
      </c>
      <c r="O249" s="239">
        <v>2015</v>
      </c>
      <c r="P249" s="239" t="s">
        <v>381</v>
      </c>
      <c r="Q249" s="239">
        <v>12</v>
      </c>
      <c r="S249" s="239">
        <v>5</v>
      </c>
      <c r="T249" s="239">
        <v>0</v>
      </c>
      <c r="U249" s="239">
        <v>2</v>
      </c>
      <c r="V249" s="239">
        <v>1</v>
      </c>
      <c r="W249" s="239">
        <v>10</v>
      </c>
      <c r="X249" s="239">
        <v>3</v>
      </c>
      <c r="Y249" s="239">
        <v>1</v>
      </c>
      <c r="Z249" s="239">
        <v>1</v>
      </c>
      <c r="AA249" s="239">
        <v>99</v>
      </c>
      <c r="AB249" s="239">
        <v>1</v>
      </c>
      <c r="AC249" s="239">
        <v>98</v>
      </c>
      <c r="AF249" s="239" t="s">
        <v>378</v>
      </c>
      <c r="AG249" s="239">
        <v>7</v>
      </c>
      <c r="AH249" s="239">
        <v>2</v>
      </c>
      <c r="AI249" s="239">
        <v>2</v>
      </c>
      <c r="AJ249" s="239">
        <v>3</v>
      </c>
      <c r="AK249" s="239">
        <v>21</v>
      </c>
      <c r="AL249" s="239">
        <v>41</v>
      </c>
      <c r="AM249" s="239" t="s">
        <v>374</v>
      </c>
      <c r="AN249" s="239">
        <v>5</v>
      </c>
      <c r="AO249" s="239">
        <v>1</v>
      </c>
      <c r="AS249" s="239">
        <v>2</v>
      </c>
      <c r="AT249" s="239">
        <v>20</v>
      </c>
      <c r="AU249" s="239">
        <v>60</v>
      </c>
      <c r="AV249" s="239">
        <v>11</v>
      </c>
      <c r="AW249" s="239">
        <v>22</v>
      </c>
      <c r="AX249" s="239">
        <v>2</v>
      </c>
      <c r="AY249" s="239">
        <v>2</v>
      </c>
      <c r="AZ249" s="239">
        <v>3</v>
      </c>
      <c r="BA249" s="239">
        <v>21</v>
      </c>
      <c r="BB249" s="239">
        <v>74</v>
      </c>
      <c r="BC249" s="239" t="s">
        <v>374</v>
      </c>
      <c r="BD249" s="239">
        <v>5</v>
      </c>
      <c r="BE249" s="239">
        <v>1</v>
      </c>
      <c r="BI249" s="239">
        <v>2</v>
      </c>
      <c r="BJ249" s="239">
        <v>20</v>
      </c>
      <c r="BK249" s="239">
        <v>60</v>
      </c>
      <c r="BL249" s="239">
        <v>11</v>
      </c>
      <c r="BM249" s="239">
        <v>22</v>
      </c>
      <c r="CT249" s="239">
        <v>465012</v>
      </c>
      <c r="CU249" s="239">
        <v>4967738</v>
      </c>
      <c r="CV249" s="239">
        <v>44.862196300000001</v>
      </c>
      <c r="CW249" s="239">
        <v>-93.442866699999996</v>
      </c>
      <c r="CX249" s="239" t="s">
        <v>379</v>
      </c>
    </row>
    <row r="250" spans="1:103" x14ac:dyDescent="0.25">
      <c r="A250" s="239">
        <v>11041179</v>
      </c>
      <c r="B250" s="239">
        <v>2</v>
      </c>
      <c r="C250" s="239">
        <v>212</v>
      </c>
      <c r="D250" s="239">
        <v>158.02099999999999</v>
      </c>
      <c r="E250" s="239">
        <v>27</v>
      </c>
      <c r="F250" s="239" t="s">
        <v>2515</v>
      </c>
      <c r="H250" s="239" t="s">
        <v>374</v>
      </c>
      <c r="I250" s="239">
        <v>25</v>
      </c>
      <c r="K250" s="239">
        <v>201500018147</v>
      </c>
      <c r="L250" s="239">
        <v>151410084</v>
      </c>
      <c r="M250" s="239">
        <v>5</v>
      </c>
      <c r="N250" s="239">
        <v>12</v>
      </c>
      <c r="O250" s="239">
        <v>2015</v>
      </c>
      <c r="P250" s="239" t="s">
        <v>391</v>
      </c>
      <c r="Q250" s="239">
        <v>11</v>
      </c>
      <c r="S250" s="239">
        <v>5</v>
      </c>
      <c r="T250" s="239">
        <v>0</v>
      </c>
      <c r="U250" s="239">
        <v>2</v>
      </c>
      <c r="V250" s="239">
        <v>1</v>
      </c>
      <c r="W250" s="239">
        <v>10</v>
      </c>
      <c r="X250" s="239">
        <v>3</v>
      </c>
      <c r="Y250" s="239">
        <v>1</v>
      </c>
      <c r="Z250" s="239">
        <v>2</v>
      </c>
      <c r="AB250" s="239">
        <v>1</v>
      </c>
      <c r="AC250" s="239">
        <v>98</v>
      </c>
      <c r="AF250" s="239" t="s">
        <v>378</v>
      </c>
      <c r="AG250" s="239">
        <v>7</v>
      </c>
      <c r="AH250" s="239">
        <v>2</v>
      </c>
      <c r="AI250" s="239">
        <v>2</v>
      </c>
      <c r="AJ250" s="239">
        <v>3</v>
      </c>
      <c r="AK250" s="239">
        <v>10</v>
      </c>
      <c r="AL250" s="239">
        <v>60</v>
      </c>
      <c r="AM250" s="239" t="s">
        <v>374</v>
      </c>
      <c r="AN250" s="239">
        <v>5</v>
      </c>
      <c r="AO250" s="239">
        <v>1</v>
      </c>
      <c r="AS250" s="239">
        <v>2</v>
      </c>
      <c r="AT250" s="239">
        <v>20</v>
      </c>
      <c r="AU250" s="239">
        <v>55</v>
      </c>
      <c r="AV250" s="239">
        <v>11</v>
      </c>
      <c r="AW250" s="239">
        <v>22</v>
      </c>
      <c r="AX250" s="239">
        <v>2</v>
      </c>
      <c r="AY250" s="239">
        <v>2</v>
      </c>
      <c r="AZ250" s="239">
        <v>3</v>
      </c>
      <c r="BA250" s="239">
        <v>10</v>
      </c>
      <c r="BB250" s="239">
        <v>63</v>
      </c>
      <c r="BC250" s="239" t="s">
        <v>374</v>
      </c>
      <c r="BD250" s="239">
        <v>5</v>
      </c>
      <c r="BE250" s="239">
        <v>15</v>
      </c>
      <c r="BI250" s="239">
        <v>2</v>
      </c>
      <c r="BJ250" s="239">
        <v>20</v>
      </c>
      <c r="BK250" s="239">
        <v>55</v>
      </c>
      <c r="BL250" s="239">
        <v>11</v>
      </c>
      <c r="BM250" s="239">
        <v>22</v>
      </c>
      <c r="CT250" s="239">
        <v>465012</v>
      </c>
      <c r="CU250" s="239">
        <v>4967738</v>
      </c>
      <c r="CV250" s="239">
        <v>44.862196300000001</v>
      </c>
      <c r="CW250" s="239">
        <v>-93.442866699999996</v>
      </c>
      <c r="CX250" s="239" t="s">
        <v>379</v>
      </c>
    </row>
    <row r="251" spans="1:103" x14ac:dyDescent="0.25">
      <c r="A251" s="239">
        <v>11063625</v>
      </c>
      <c r="B251" s="239">
        <v>2</v>
      </c>
      <c r="C251" s="239">
        <v>212</v>
      </c>
      <c r="D251" s="239">
        <v>158.02099999999999</v>
      </c>
      <c r="E251" s="239">
        <v>27</v>
      </c>
      <c r="F251" s="239" t="s">
        <v>2515</v>
      </c>
      <c r="H251" s="239" t="s">
        <v>374</v>
      </c>
      <c r="I251" s="239">
        <v>25</v>
      </c>
      <c r="K251" s="239">
        <v>15508658</v>
      </c>
      <c r="L251" s="239">
        <v>152330217</v>
      </c>
      <c r="M251" s="239">
        <v>8</v>
      </c>
      <c r="N251" s="239">
        <v>19</v>
      </c>
      <c r="O251" s="239">
        <v>2015</v>
      </c>
      <c r="P251" s="239" t="s">
        <v>375</v>
      </c>
      <c r="Q251" s="239">
        <v>17</v>
      </c>
      <c r="R251" s="239" t="s">
        <v>376</v>
      </c>
      <c r="S251" s="239">
        <v>5</v>
      </c>
      <c r="T251" s="239">
        <v>0</v>
      </c>
      <c r="U251" s="239">
        <v>2</v>
      </c>
      <c r="V251" s="239">
        <v>1</v>
      </c>
      <c r="W251" s="239">
        <v>10</v>
      </c>
      <c r="X251" s="239">
        <v>2</v>
      </c>
      <c r="Y251" s="239">
        <v>1</v>
      </c>
      <c r="Z251" s="239">
        <v>2</v>
      </c>
      <c r="AB251" s="239">
        <v>1</v>
      </c>
      <c r="AC251" s="239">
        <v>98</v>
      </c>
      <c r="AD251" s="239" t="s">
        <v>404</v>
      </c>
      <c r="AE251" s="239" t="s">
        <v>5039</v>
      </c>
      <c r="AF251" s="239" t="s">
        <v>378</v>
      </c>
      <c r="AG251" s="239">
        <v>7</v>
      </c>
      <c r="AH251" s="239">
        <v>2</v>
      </c>
      <c r="AI251" s="239">
        <v>40</v>
      </c>
      <c r="AJ251" s="239">
        <v>4</v>
      </c>
      <c r="AK251" s="239">
        <v>21</v>
      </c>
      <c r="AL251" s="239">
        <v>27</v>
      </c>
      <c r="AM251" s="239" t="s">
        <v>374</v>
      </c>
      <c r="AN251" s="239">
        <v>5</v>
      </c>
      <c r="AO251" s="239">
        <v>5</v>
      </c>
      <c r="AP251" s="239">
        <v>3</v>
      </c>
      <c r="AS251" s="239">
        <v>1</v>
      </c>
      <c r="AT251" s="239">
        <v>98</v>
      </c>
      <c r="AU251" s="239">
        <v>60</v>
      </c>
      <c r="AV251" s="239">
        <v>11</v>
      </c>
      <c r="AW251" s="239">
        <v>21</v>
      </c>
      <c r="AX251" s="239">
        <v>2</v>
      </c>
      <c r="AY251" s="239">
        <v>1</v>
      </c>
      <c r="AZ251" s="239">
        <v>4</v>
      </c>
      <c r="BA251" s="239">
        <v>21</v>
      </c>
      <c r="BB251" s="239">
        <v>42</v>
      </c>
      <c r="BC251" s="239" t="s">
        <v>384</v>
      </c>
      <c r="BD251" s="239">
        <v>5</v>
      </c>
      <c r="BE251" s="239">
        <v>1</v>
      </c>
      <c r="BI251" s="239">
        <v>1</v>
      </c>
      <c r="BJ251" s="239">
        <v>98</v>
      </c>
      <c r="BK251" s="239">
        <v>60</v>
      </c>
      <c r="BL251" s="239">
        <v>11</v>
      </c>
      <c r="BM251" s="239">
        <v>21</v>
      </c>
      <c r="CT251" s="239">
        <v>465012</v>
      </c>
      <c r="CU251" s="239">
        <v>4967738</v>
      </c>
      <c r="CV251" s="239">
        <v>44.862196300000001</v>
      </c>
      <c r="CW251" s="239">
        <v>-93.442866699999996</v>
      </c>
      <c r="CX251" s="239" t="s">
        <v>379</v>
      </c>
      <c r="CY251" s="239" t="s">
        <v>5040</v>
      </c>
    </row>
    <row r="252" spans="1:103" x14ac:dyDescent="0.25">
      <c r="A252" s="239">
        <v>11070561</v>
      </c>
      <c r="B252" s="239">
        <v>2</v>
      </c>
      <c r="C252" s="239">
        <v>212</v>
      </c>
      <c r="D252" s="239">
        <v>158.02099999999999</v>
      </c>
      <c r="E252" s="239">
        <v>27</v>
      </c>
      <c r="F252" s="239" t="s">
        <v>2515</v>
      </c>
      <c r="H252" s="239" t="s">
        <v>374</v>
      </c>
      <c r="I252" s="239">
        <v>25</v>
      </c>
      <c r="K252" s="239">
        <v>15509326</v>
      </c>
      <c r="L252" s="239">
        <v>152810233</v>
      </c>
      <c r="M252" s="239">
        <v>9</v>
      </c>
      <c r="N252" s="239">
        <v>8</v>
      </c>
      <c r="O252" s="239">
        <v>2015</v>
      </c>
      <c r="P252" s="239" t="s">
        <v>391</v>
      </c>
      <c r="Q252" s="239">
        <v>18</v>
      </c>
      <c r="R252" s="239" t="s">
        <v>376</v>
      </c>
      <c r="S252" s="239">
        <v>3</v>
      </c>
      <c r="T252" s="239">
        <v>0</v>
      </c>
      <c r="U252" s="239">
        <v>1</v>
      </c>
      <c r="V252" s="239">
        <v>4</v>
      </c>
      <c r="W252" s="239">
        <v>10</v>
      </c>
      <c r="X252" s="239">
        <v>2</v>
      </c>
      <c r="Y252" s="239">
        <v>1</v>
      </c>
      <c r="Z252" s="239">
        <v>1</v>
      </c>
      <c r="AB252" s="239">
        <v>1</v>
      </c>
      <c r="AC252" s="239">
        <v>98</v>
      </c>
      <c r="AD252" s="239">
        <v>212</v>
      </c>
      <c r="AE252" s="239" t="s">
        <v>4989</v>
      </c>
      <c r="AF252" s="239" t="s">
        <v>378</v>
      </c>
      <c r="AG252" s="239">
        <v>3</v>
      </c>
      <c r="AH252" s="239">
        <v>2</v>
      </c>
      <c r="AI252" s="239">
        <v>2</v>
      </c>
      <c r="AJ252" s="239">
        <v>4</v>
      </c>
      <c r="AK252" s="239">
        <v>99</v>
      </c>
      <c r="AL252" s="239">
        <v>24</v>
      </c>
      <c r="AM252" s="239" t="s">
        <v>374</v>
      </c>
      <c r="AN252" s="239">
        <v>5</v>
      </c>
      <c r="AQ252" s="239">
        <v>99</v>
      </c>
      <c r="AS252" s="239">
        <v>1</v>
      </c>
      <c r="AT252" s="239">
        <v>98</v>
      </c>
      <c r="AU252" s="239">
        <v>60</v>
      </c>
      <c r="AV252" s="239">
        <v>11</v>
      </c>
      <c r="AW252" s="239">
        <v>21</v>
      </c>
      <c r="CT252" s="239">
        <v>465012</v>
      </c>
      <c r="CU252" s="239">
        <v>4967738</v>
      </c>
      <c r="CV252" s="239">
        <v>44.862196300000001</v>
      </c>
      <c r="CW252" s="239">
        <v>-93.442866699999996</v>
      </c>
      <c r="CX252" s="239" t="s">
        <v>379</v>
      </c>
      <c r="CY252" s="239" t="s">
        <v>5041</v>
      </c>
    </row>
    <row r="253" spans="1:103" x14ac:dyDescent="0.25">
      <c r="A253" s="239">
        <v>11067575</v>
      </c>
      <c r="B253" s="239">
        <v>2</v>
      </c>
      <c r="C253" s="239">
        <v>212</v>
      </c>
      <c r="D253" s="239">
        <v>158.02099999999999</v>
      </c>
      <c r="E253" s="239">
        <v>27</v>
      </c>
      <c r="F253" s="239" t="s">
        <v>2515</v>
      </c>
      <c r="H253" s="239" t="s">
        <v>374</v>
      </c>
      <c r="I253" s="239">
        <v>25</v>
      </c>
      <c r="K253" s="239">
        <v>201500035271</v>
      </c>
      <c r="L253" s="239">
        <v>152600084</v>
      </c>
      <c r="M253" s="239">
        <v>9</v>
      </c>
      <c r="N253" s="239">
        <v>9</v>
      </c>
      <c r="O253" s="239">
        <v>2015</v>
      </c>
      <c r="P253" s="239" t="s">
        <v>375</v>
      </c>
      <c r="Q253" s="239">
        <v>23</v>
      </c>
      <c r="S253" s="239">
        <v>5</v>
      </c>
      <c r="T253" s="239">
        <v>0</v>
      </c>
      <c r="U253" s="239">
        <v>1</v>
      </c>
      <c r="V253" s="239">
        <v>90</v>
      </c>
      <c r="W253" s="239">
        <v>70</v>
      </c>
      <c r="X253" s="239">
        <v>2</v>
      </c>
      <c r="Y253" s="239">
        <v>4</v>
      </c>
      <c r="Z253" s="239">
        <v>3</v>
      </c>
      <c r="AB253" s="239">
        <v>2</v>
      </c>
      <c r="AC253" s="239">
        <v>98</v>
      </c>
      <c r="AF253" s="239" t="s">
        <v>378</v>
      </c>
      <c r="AG253" s="239">
        <v>3</v>
      </c>
      <c r="AH253" s="239">
        <v>2</v>
      </c>
      <c r="AI253" s="239">
        <v>2</v>
      </c>
      <c r="AJ253" s="239">
        <v>3</v>
      </c>
      <c r="AK253" s="239">
        <v>21</v>
      </c>
      <c r="AL253" s="239">
        <v>18</v>
      </c>
      <c r="AM253" s="239" t="s">
        <v>374</v>
      </c>
      <c r="AN253" s="239">
        <v>5</v>
      </c>
      <c r="AS253" s="239">
        <v>3</v>
      </c>
      <c r="AT253" s="239">
        <v>98</v>
      </c>
      <c r="AU253" s="239">
        <v>60</v>
      </c>
      <c r="AV253" s="239">
        <v>10</v>
      </c>
      <c r="AW253" s="239">
        <v>21</v>
      </c>
      <c r="CT253" s="239">
        <v>465012</v>
      </c>
      <c r="CU253" s="239">
        <v>4967738</v>
      </c>
      <c r="CV253" s="239">
        <v>44.862196300000001</v>
      </c>
      <c r="CW253" s="239">
        <v>-93.442866699999996</v>
      </c>
      <c r="CX253" s="239" t="s">
        <v>379</v>
      </c>
    </row>
    <row r="254" spans="1:103" x14ac:dyDescent="0.25">
      <c r="A254" s="239">
        <v>11068364</v>
      </c>
      <c r="B254" s="239">
        <v>2</v>
      </c>
      <c r="C254" s="239">
        <v>212</v>
      </c>
      <c r="D254" s="239">
        <v>158.02099999999999</v>
      </c>
      <c r="E254" s="239">
        <v>27</v>
      </c>
      <c r="F254" s="239" t="s">
        <v>2515</v>
      </c>
      <c r="H254" s="239" t="s">
        <v>374</v>
      </c>
      <c r="I254" s="239">
        <v>25</v>
      </c>
      <c r="K254" s="239">
        <v>15509343</v>
      </c>
      <c r="L254" s="239">
        <v>152650229</v>
      </c>
      <c r="M254" s="239">
        <v>9</v>
      </c>
      <c r="N254" s="239">
        <v>9</v>
      </c>
      <c r="O254" s="239">
        <v>2015</v>
      </c>
      <c r="P254" s="239" t="s">
        <v>375</v>
      </c>
      <c r="Q254" s="239">
        <v>8</v>
      </c>
      <c r="R254" s="239" t="s">
        <v>393</v>
      </c>
      <c r="S254" s="239">
        <v>5</v>
      </c>
      <c r="T254" s="239">
        <v>0</v>
      </c>
      <c r="U254" s="239">
        <v>2</v>
      </c>
      <c r="V254" s="239">
        <v>1</v>
      </c>
      <c r="W254" s="239">
        <v>10</v>
      </c>
      <c r="X254" s="239">
        <v>2</v>
      </c>
      <c r="Y254" s="239">
        <v>1</v>
      </c>
      <c r="Z254" s="239">
        <v>1</v>
      </c>
      <c r="AB254" s="239">
        <v>1</v>
      </c>
      <c r="AC254" s="239">
        <v>98</v>
      </c>
      <c r="AD254" s="239" t="s">
        <v>404</v>
      </c>
      <c r="AE254" s="239" t="s">
        <v>4931</v>
      </c>
      <c r="AF254" s="239" t="s">
        <v>378</v>
      </c>
      <c r="AG254" s="239">
        <v>7</v>
      </c>
      <c r="AH254" s="239">
        <v>2</v>
      </c>
      <c r="AI254" s="239">
        <v>2</v>
      </c>
      <c r="AJ254" s="239">
        <v>3</v>
      </c>
      <c r="AK254" s="239">
        <v>21</v>
      </c>
      <c r="AL254" s="239">
        <v>38</v>
      </c>
      <c r="AM254" s="239" t="s">
        <v>384</v>
      </c>
      <c r="AN254" s="239">
        <v>5</v>
      </c>
      <c r="AO254" s="239">
        <v>1</v>
      </c>
      <c r="AS254" s="239">
        <v>1</v>
      </c>
      <c r="AT254" s="239">
        <v>98</v>
      </c>
      <c r="AU254" s="239">
        <v>55</v>
      </c>
      <c r="AV254" s="239">
        <v>10</v>
      </c>
      <c r="AW254" s="239">
        <v>21</v>
      </c>
      <c r="AX254" s="239">
        <v>2</v>
      </c>
      <c r="AY254" s="239">
        <v>2</v>
      </c>
      <c r="AZ254" s="239">
        <v>3</v>
      </c>
      <c r="BA254" s="239">
        <v>21</v>
      </c>
      <c r="BB254" s="239">
        <v>20</v>
      </c>
      <c r="BC254" s="239" t="s">
        <v>384</v>
      </c>
      <c r="BD254" s="239">
        <v>5</v>
      </c>
      <c r="BE254" s="239">
        <v>15</v>
      </c>
      <c r="BI254" s="239">
        <v>1</v>
      </c>
      <c r="BJ254" s="239">
        <v>98</v>
      </c>
      <c r="BK254" s="239">
        <v>55</v>
      </c>
      <c r="BL254" s="239">
        <v>10</v>
      </c>
      <c r="BM254" s="239">
        <v>21</v>
      </c>
      <c r="CT254" s="239">
        <v>465012</v>
      </c>
      <c r="CU254" s="239">
        <v>4967738</v>
      </c>
      <c r="CV254" s="239">
        <v>44.862196300000001</v>
      </c>
      <c r="CW254" s="239">
        <v>-93.442866699999996</v>
      </c>
      <c r="CX254" s="239" t="s">
        <v>379</v>
      </c>
      <c r="CY254" s="239" t="s">
        <v>5042</v>
      </c>
    </row>
    <row r="255" spans="1:103" x14ac:dyDescent="0.25">
      <c r="A255" s="239">
        <v>11092270</v>
      </c>
      <c r="B255" s="239">
        <v>2</v>
      </c>
      <c r="C255" s="239">
        <v>212</v>
      </c>
      <c r="D255" s="239">
        <v>158.02099999999999</v>
      </c>
      <c r="E255" s="239">
        <v>27</v>
      </c>
      <c r="F255" s="239" t="s">
        <v>2515</v>
      </c>
      <c r="H255" s="239" t="s">
        <v>374</v>
      </c>
      <c r="I255" s="239">
        <v>25</v>
      </c>
      <c r="K255" s="239">
        <v>201500041805</v>
      </c>
      <c r="L255" s="239">
        <v>153560109</v>
      </c>
      <c r="M255" s="239">
        <v>10</v>
      </c>
      <c r="N255" s="239">
        <v>29</v>
      </c>
      <c r="O255" s="239">
        <v>2015</v>
      </c>
      <c r="P255" s="239" t="s">
        <v>416</v>
      </c>
      <c r="Q255" s="239">
        <v>17</v>
      </c>
      <c r="S255" s="239">
        <v>5</v>
      </c>
      <c r="T255" s="239">
        <v>0</v>
      </c>
      <c r="U255" s="239">
        <v>2</v>
      </c>
      <c r="V255" s="239">
        <v>1</v>
      </c>
      <c r="W255" s="239">
        <v>10</v>
      </c>
      <c r="X255" s="239">
        <v>2</v>
      </c>
      <c r="Y255" s="239">
        <v>1</v>
      </c>
      <c r="Z255" s="239">
        <v>1</v>
      </c>
      <c r="AB255" s="239">
        <v>1</v>
      </c>
      <c r="AC255" s="239">
        <v>98</v>
      </c>
      <c r="AF255" s="239" t="s">
        <v>378</v>
      </c>
      <c r="AG255" s="239">
        <v>7</v>
      </c>
      <c r="AH255" s="239">
        <v>2</v>
      </c>
      <c r="AI255" s="239">
        <v>2</v>
      </c>
      <c r="AJ255" s="239">
        <v>4</v>
      </c>
      <c r="AK255" s="239">
        <v>21</v>
      </c>
      <c r="AL255" s="239">
        <v>56</v>
      </c>
      <c r="AM255" s="239" t="s">
        <v>374</v>
      </c>
      <c r="AN255" s="239">
        <v>5</v>
      </c>
      <c r="AO255" s="239">
        <v>5</v>
      </c>
      <c r="AS255" s="239">
        <v>1</v>
      </c>
      <c r="AT255" s="239">
        <v>98</v>
      </c>
      <c r="AU255" s="239">
        <v>60</v>
      </c>
      <c r="AV255" s="239">
        <v>11</v>
      </c>
      <c r="AW255" s="239">
        <v>21</v>
      </c>
      <c r="AX255" s="239">
        <v>2</v>
      </c>
      <c r="AY255" s="239">
        <v>2</v>
      </c>
      <c r="AZ255" s="239">
        <v>4</v>
      </c>
      <c r="BA255" s="239">
        <v>21</v>
      </c>
      <c r="BB255" s="239">
        <v>38</v>
      </c>
      <c r="BC255" s="239" t="s">
        <v>374</v>
      </c>
      <c r="BD255" s="239">
        <v>5</v>
      </c>
      <c r="BE255" s="239">
        <v>1</v>
      </c>
      <c r="BI255" s="239">
        <v>1</v>
      </c>
      <c r="BJ255" s="239">
        <v>98</v>
      </c>
      <c r="BK255" s="239">
        <v>60</v>
      </c>
      <c r="BL255" s="239">
        <v>11</v>
      </c>
      <c r="BM255" s="239">
        <v>21</v>
      </c>
      <c r="CT255" s="239">
        <v>465012</v>
      </c>
      <c r="CU255" s="239">
        <v>4967738</v>
      </c>
      <c r="CV255" s="239">
        <v>44.862196300000001</v>
      </c>
      <c r="CW255" s="239">
        <v>-93.442866699999996</v>
      </c>
      <c r="CX255" s="239" t="s">
        <v>379</v>
      </c>
    </row>
    <row r="256" spans="1:103" x14ac:dyDescent="0.25">
      <c r="A256" s="239">
        <v>11083709</v>
      </c>
      <c r="B256" s="239">
        <v>2</v>
      </c>
      <c r="C256" s="239">
        <v>212</v>
      </c>
      <c r="D256" s="239">
        <v>158.02099999999999</v>
      </c>
      <c r="E256" s="239">
        <v>27</v>
      </c>
      <c r="F256" s="239" t="s">
        <v>2515</v>
      </c>
      <c r="H256" s="239" t="s">
        <v>374</v>
      </c>
      <c r="I256" s="239">
        <v>25</v>
      </c>
      <c r="K256" s="239">
        <v>201500045958</v>
      </c>
      <c r="L256" s="239">
        <v>153440102</v>
      </c>
      <c r="M256" s="239">
        <v>11</v>
      </c>
      <c r="N256" s="239">
        <v>30</v>
      </c>
      <c r="O256" s="239">
        <v>2015</v>
      </c>
      <c r="P256" s="239" t="s">
        <v>381</v>
      </c>
      <c r="Q256" s="239">
        <v>6</v>
      </c>
      <c r="S256" s="239">
        <v>5</v>
      </c>
      <c r="T256" s="239">
        <v>0</v>
      </c>
      <c r="U256" s="239">
        <v>2</v>
      </c>
      <c r="V256" s="239">
        <v>10</v>
      </c>
      <c r="W256" s="239">
        <v>10</v>
      </c>
      <c r="X256" s="239">
        <v>25</v>
      </c>
      <c r="Y256" s="239">
        <v>4</v>
      </c>
      <c r="Z256" s="239">
        <v>4</v>
      </c>
      <c r="AA256" s="239">
        <v>2</v>
      </c>
      <c r="AB256" s="239">
        <v>5</v>
      </c>
      <c r="AC256" s="239">
        <v>98</v>
      </c>
      <c r="AF256" s="239" t="s">
        <v>378</v>
      </c>
      <c r="AG256" s="239">
        <v>5</v>
      </c>
      <c r="AH256" s="239">
        <v>2</v>
      </c>
      <c r="AI256" s="239">
        <v>3</v>
      </c>
      <c r="AJ256" s="239">
        <v>3</v>
      </c>
      <c r="AK256" s="239">
        <v>21</v>
      </c>
      <c r="AL256" s="239">
        <v>63</v>
      </c>
      <c r="AM256" s="239" t="s">
        <v>374</v>
      </c>
      <c r="AN256" s="239">
        <v>5</v>
      </c>
      <c r="AO256" s="239">
        <v>3</v>
      </c>
      <c r="AS256" s="239">
        <v>2</v>
      </c>
      <c r="AT256" s="239">
        <v>98</v>
      </c>
      <c r="AU256" s="239">
        <v>60</v>
      </c>
      <c r="AV256" s="239">
        <v>11</v>
      </c>
      <c r="AW256" s="239">
        <v>21</v>
      </c>
      <c r="AX256" s="239">
        <v>2</v>
      </c>
      <c r="AY256" s="239">
        <v>2</v>
      </c>
      <c r="AZ256" s="239">
        <v>3</v>
      </c>
      <c r="BA256" s="239">
        <v>10</v>
      </c>
      <c r="BB256" s="239">
        <v>22</v>
      </c>
      <c r="BC256" s="239" t="s">
        <v>374</v>
      </c>
      <c r="BD256" s="239">
        <v>5</v>
      </c>
      <c r="BE256" s="239">
        <v>1</v>
      </c>
      <c r="BI256" s="239">
        <v>2</v>
      </c>
      <c r="BJ256" s="239">
        <v>98</v>
      </c>
      <c r="BK256" s="239">
        <v>60</v>
      </c>
      <c r="BL256" s="239">
        <v>11</v>
      </c>
      <c r="BM256" s="239">
        <v>21</v>
      </c>
      <c r="CT256" s="239">
        <v>465012</v>
      </c>
      <c r="CU256" s="239">
        <v>4967738</v>
      </c>
      <c r="CV256" s="239">
        <v>44.862196300000001</v>
      </c>
      <c r="CW256" s="239">
        <v>-93.442866699999996</v>
      </c>
      <c r="CX256" s="239" t="s">
        <v>379</v>
      </c>
    </row>
    <row r="257" spans="1:103" x14ac:dyDescent="0.25">
      <c r="A257" s="239">
        <v>11091933</v>
      </c>
      <c r="B257" s="239">
        <v>2</v>
      </c>
      <c r="C257" s="239">
        <v>212</v>
      </c>
      <c r="D257" s="239">
        <v>158.02099999999999</v>
      </c>
      <c r="E257" s="239">
        <v>27</v>
      </c>
      <c r="F257" s="239" t="s">
        <v>2515</v>
      </c>
      <c r="H257" s="239" t="s">
        <v>374</v>
      </c>
      <c r="I257" s="239">
        <v>25</v>
      </c>
      <c r="K257" s="239">
        <v>15003637</v>
      </c>
      <c r="L257" s="239">
        <v>153540151</v>
      </c>
      <c r="M257" s="239">
        <v>12</v>
      </c>
      <c r="N257" s="239">
        <v>20</v>
      </c>
      <c r="O257" s="239">
        <v>2015</v>
      </c>
      <c r="P257" s="239" t="s">
        <v>389</v>
      </c>
      <c r="Q257" s="239">
        <v>5</v>
      </c>
      <c r="R257" s="239" t="s">
        <v>376</v>
      </c>
      <c r="S257" s="239">
        <v>5</v>
      </c>
      <c r="T257" s="239">
        <v>0</v>
      </c>
      <c r="U257" s="239">
        <v>1</v>
      </c>
      <c r="V257" s="239">
        <v>4</v>
      </c>
      <c r="W257" s="239">
        <v>93</v>
      </c>
      <c r="X257" s="239">
        <v>2</v>
      </c>
      <c r="Y257" s="239">
        <v>4</v>
      </c>
      <c r="Z257" s="239">
        <v>1</v>
      </c>
      <c r="AB257" s="239">
        <v>1</v>
      </c>
      <c r="AC257" s="239">
        <v>98</v>
      </c>
      <c r="AD257" s="239" t="s">
        <v>2318</v>
      </c>
      <c r="AE257" s="239" t="s">
        <v>4931</v>
      </c>
      <c r="AF257" s="239" t="s">
        <v>378</v>
      </c>
      <c r="AG257" s="239">
        <v>3</v>
      </c>
      <c r="AH257" s="239">
        <v>0</v>
      </c>
      <c r="AI257" s="239">
        <v>2</v>
      </c>
      <c r="AJ257" s="239">
        <v>4</v>
      </c>
      <c r="AL257" s="239">
        <v>20</v>
      </c>
      <c r="AM257" s="239" t="s">
        <v>374</v>
      </c>
      <c r="AN257" s="239">
        <v>5</v>
      </c>
      <c r="AQ257" s="239">
        <v>22</v>
      </c>
      <c r="AS257" s="239">
        <v>2</v>
      </c>
      <c r="AT257" s="239">
        <v>98</v>
      </c>
      <c r="AU257" s="239">
        <v>55</v>
      </c>
      <c r="AV257" s="239">
        <v>10</v>
      </c>
      <c r="AW257" s="239">
        <v>20</v>
      </c>
      <c r="CT257" s="239">
        <v>465012</v>
      </c>
      <c r="CU257" s="239">
        <v>4967738</v>
      </c>
      <c r="CV257" s="239">
        <v>44.862196300000001</v>
      </c>
      <c r="CW257" s="239">
        <v>-93.442866699999996</v>
      </c>
      <c r="CX257" s="239" t="s">
        <v>379</v>
      </c>
      <c r="CY257" s="239" t="s">
        <v>5043</v>
      </c>
    </row>
    <row r="258" spans="1:103" x14ac:dyDescent="0.25">
      <c r="A258" s="239">
        <v>11093624</v>
      </c>
      <c r="B258" s="239">
        <v>2</v>
      </c>
      <c r="C258" s="239">
        <v>212</v>
      </c>
      <c r="D258" s="239">
        <v>158.02099999999999</v>
      </c>
      <c r="E258" s="239">
        <v>27</v>
      </c>
      <c r="F258" s="239" t="s">
        <v>2515</v>
      </c>
      <c r="H258" s="239" t="s">
        <v>374</v>
      </c>
      <c r="I258" s="239">
        <v>25</v>
      </c>
      <c r="K258" s="239">
        <v>15513708</v>
      </c>
      <c r="L258" s="239">
        <v>153630292</v>
      </c>
      <c r="M258" s="239">
        <v>12</v>
      </c>
      <c r="N258" s="239">
        <v>29</v>
      </c>
      <c r="O258" s="239">
        <v>2015</v>
      </c>
      <c r="P258" s="239" t="s">
        <v>391</v>
      </c>
      <c r="Q258" s="239">
        <v>14</v>
      </c>
      <c r="R258" s="239" t="s">
        <v>376</v>
      </c>
      <c r="S258" s="239">
        <v>4</v>
      </c>
      <c r="T258" s="239">
        <v>0</v>
      </c>
      <c r="U258" s="239">
        <v>2</v>
      </c>
      <c r="V258" s="239">
        <v>5</v>
      </c>
      <c r="W258" s="239">
        <v>10</v>
      </c>
      <c r="X258" s="239">
        <v>2</v>
      </c>
      <c r="Y258" s="239">
        <v>1</v>
      </c>
      <c r="Z258" s="239">
        <v>2</v>
      </c>
      <c r="AB258" s="239">
        <v>5</v>
      </c>
      <c r="AC258" s="239">
        <v>98</v>
      </c>
      <c r="AD258" s="239">
        <v>212</v>
      </c>
      <c r="AE258" s="239" t="s">
        <v>4931</v>
      </c>
      <c r="AF258" s="239" t="s">
        <v>378</v>
      </c>
      <c r="AG258" s="239">
        <v>10</v>
      </c>
      <c r="AH258" s="239">
        <v>2</v>
      </c>
      <c r="AI258" s="239">
        <v>2</v>
      </c>
      <c r="AJ258" s="239">
        <v>4</v>
      </c>
      <c r="AK258" s="239">
        <v>21</v>
      </c>
      <c r="AL258" s="239">
        <v>57</v>
      </c>
      <c r="AM258" s="239" t="s">
        <v>384</v>
      </c>
      <c r="AN258" s="239">
        <v>5</v>
      </c>
      <c r="AO258" s="239">
        <v>3</v>
      </c>
      <c r="AS258" s="239">
        <v>1</v>
      </c>
      <c r="AT258" s="239">
        <v>98</v>
      </c>
      <c r="AU258" s="239">
        <v>60</v>
      </c>
      <c r="AV258" s="239">
        <v>11</v>
      </c>
      <c r="AW258" s="239">
        <v>21</v>
      </c>
      <c r="AX258" s="239">
        <v>2</v>
      </c>
      <c r="AY258" s="239">
        <v>1</v>
      </c>
      <c r="AZ258" s="239">
        <v>4</v>
      </c>
      <c r="BA258" s="239">
        <v>21</v>
      </c>
      <c r="BB258" s="239">
        <v>67</v>
      </c>
      <c r="BC258" s="239" t="s">
        <v>384</v>
      </c>
      <c r="BD258" s="239">
        <v>5</v>
      </c>
      <c r="BE258" s="239">
        <v>1</v>
      </c>
      <c r="BI258" s="239">
        <v>1</v>
      </c>
      <c r="BJ258" s="239">
        <v>98</v>
      </c>
      <c r="BK258" s="239">
        <v>60</v>
      </c>
      <c r="BL258" s="239">
        <v>11</v>
      </c>
      <c r="BM258" s="239">
        <v>21</v>
      </c>
      <c r="CT258" s="239">
        <v>465012</v>
      </c>
      <c r="CU258" s="239">
        <v>4967738</v>
      </c>
      <c r="CV258" s="239">
        <v>44.862196300000001</v>
      </c>
      <c r="CW258" s="239">
        <v>-93.442866699999996</v>
      </c>
      <c r="CX258" s="239" t="s">
        <v>379</v>
      </c>
      <c r="CY258" s="239" t="s">
        <v>5044</v>
      </c>
    </row>
    <row r="259" spans="1:103" x14ac:dyDescent="0.25">
      <c r="A259" s="239">
        <v>413240</v>
      </c>
      <c r="B259" s="239">
        <v>2</v>
      </c>
      <c r="C259" s="239">
        <v>212</v>
      </c>
      <c r="D259" s="239">
        <v>158.023</v>
      </c>
      <c r="E259" s="239">
        <v>27</v>
      </c>
      <c r="F259" s="239" t="s">
        <v>2515</v>
      </c>
      <c r="H259" s="239" t="s">
        <v>374</v>
      </c>
      <c r="I259" s="239">
        <v>25</v>
      </c>
      <c r="K259" s="239">
        <v>17001062</v>
      </c>
      <c r="M259" s="239">
        <v>1</v>
      </c>
      <c r="N259" s="239">
        <v>10</v>
      </c>
      <c r="O259" s="239">
        <v>2017</v>
      </c>
      <c r="P259" s="239" t="s">
        <v>391</v>
      </c>
      <c r="Q259" s="239">
        <v>11</v>
      </c>
      <c r="R259" s="239" t="s">
        <v>393</v>
      </c>
      <c r="S259" s="239">
        <v>5</v>
      </c>
      <c r="T259" s="239">
        <v>0</v>
      </c>
      <c r="U259" s="239">
        <v>2</v>
      </c>
      <c r="V259" s="239">
        <v>5</v>
      </c>
      <c r="W259" s="239">
        <v>10</v>
      </c>
      <c r="X259" s="239">
        <v>2</v>
      </c>
      <c r="Y259" s="239">
        <v>1</v>
      </c>
      <c r="Z259" s="239">
        <v>4</v>
      </c>
      <c r="AB259" s="239">
        <v>3</v>
      </c>
      <c r="AC259" s="239">
        <v>98</v>
      </c>
      <c r="AD259" s="239" t="s">
        <v>377</v>
      </c>
      <c r="AF259" s="239" t="s">
        <v>378</v>
      </c>
      <c r="AG259" s="239">
        <v>10</v>
      </c>
      <c r="AH259" s="239">
        <v>2</v>
      </c>
      <c r="AI259" s="239">
        <v>2</v>
      </c>
      <c r="AJ259" s="239">
        <v>3</v>
      </c>
      <c r="AK259" s="239">
        <v>21</v>
      </c>
      <c r="AL259" s="239">
        <v>43</v>
      </c>
      <c r="AM259" s="239" t="s">
        <v>374</v>
      </c>
      <c r="AN259" s="239">
        <v>5</v>
      </c>
      <c r="AO259" s="239">
        <v>68</v>
      </c>
      <c r="AS259" s="239">
        <v>15</v>
      </c>
      <c r="AT259" s="239">
        <v>9</v>
      </c>
      <c r="AU259" s="239">
        <v>60</v>
      </c>
      <c r="AV259" s="239">
        <v>11</v>
      </c>
      <c r="AW259" s="239">
        <v>21</v>
      </c>
      <c r="AX259" s="239">
        <v>2</v>
      </c>
      <c r="AY259" s="239">
        <v>2</v>
      </c>
      <c r="AZ259" s="239">
        <v>3</v>
      </c>
      <c r="BA259" s="239">
        <v>21</v>
      </c>
      <c r="BB259" s="239">
        <v>32</v>
      </c>
      <c r="BC259" s="239" t="s">
        <v>374</v>
      </c>
      <c r="BD259" s="239">
        <v>5</v>
      </c>
      <c r="BE259" s="239">
        <v>1</v>
      </c>
      <c r="BI259" s="239">
        <v>15</v>
      </c>
      <c r="BJ259" s="239">
        <v>9</v>
      </c>
      <c r="BK259" s="239">
        <v>60</v>
      </c>
      <c r="BL259" s="239">
        <v>11</v>
      </c>
      <c r="BM259" s="239">
        <v>21</v>
      </c>
      <c r="CT259" s="239">
        <v>465012.774784512</v>
      </c>
      <c r="CU259" s="239">
        <v>4967737.4346553702</v>
      </c>
      <c r="CV259" s="239">
        <v>44.86219371</v>
      </c>
      <c r="CW259" s="239">
        <v>-93.442853850000006</v>
      </c>
      <c r="CX259" s="239" t="s">
        <v>379</v>
      </c>
      <c r="CY259" s="239" t="s">
        <v>5045</v>
      </c>
    </row>
    <row r="260" spans="1:103" x14ac:dyDescent="0.25">
      <c r="A260" s="239">
        <v>650003</v>
      </c>
      <c r="B260" s="239">
        <v>2</v>
      </c>
      <c r="C260" s="239">
        <v>212</v>
      </c>
      <c r="D260" s="239">
        <v>158.023</v>
      </c>
      <c r="E260" s="239">
        <v>27</v>
      </c>
      <c r="F260" s="239" t="s">
        <v>2515</v>
      </c>
      <c r="H260" s="239" t="s">
        <v>374</v>
      </c>
      <c r="I260" s="239">
        <v>25</v>
      </c>
      <c r="K260" s="239">
        <v>18041838</v>
      </c>
      <c r="M260" s="239">
        <v>10</v>
      </c>
      <c r="N260" s="239">
        <v>7</v>
      </c>
      <c r="O260" s="239">
        <v>2018</v>
      </c>
      <c r="P260" s="239" t="s">
        <v>389</v>
      </c>
      <c r="Q260" s="239">
        <v>9</v>
      </c>
      <c r="S260" s="239">
        <v>2</v>
      </c>
      <c r="T260" s="239">
        <v>0</v>
      </c>
      <c r="U260" s="239">
        <v>2</v>
      </c>
      <c r="V260" s="239">
        <v>12</v>
      </c>
      <c r="W260" s="239">
        <v>10</v>
      </c>
      <c r="X260" s="239">
        <v>3</v>
      </c>
      <c r="Y260" s="239">
        <v>1</v>
      </c>
      <c r="Z260" s="239">
        <v>1</v>
      </c>
      <c r="AB260" s="239">
        <v>1</v>
      </c>
      <c r="AC260" s="239">
        <v>98</v>
      </c>
      <c r="AD260" s="239" t="s">
        <v>377</v>
      </c>
      <c r="AF260" s="239" t="s">
        <v>378</v>
      </c>
      <c r="AG260" s="239">
        <v>7</v>
      </c>
      <c r="AH260" s="239">
        <v>2</v>
      </c>
      <c r="AI260" s="239">
        <v>3</v>
      </c>
      <c r="AJ260" s="239">
        <v>1</v>
      </c>
      <c r="AK260" s="239">
        <v>34</v>
      </c>
      <c r="AL260" s="239">
        <v>42</v>
      </c>
      <c r="AM260" s="239" t="s">
        <v>374</v>
      </c>
      <c r="AN260" s="239">
        <v>5</v>
      </c>
      <c r="AO260" s="239">
        <v>1</v>
      </c>
      <c r="AS260" s="239">
        <v>15</v>
      </c>
      <c r="AT260" s="239">
        <v>20</v>
      </c>
      <c r="AU260" s="239">
        <v>40</v>
      </c>
      <c r="AV260" s="239">
        <v>11</v>
      </c>
      <c r="AW260" s="239">
        <v>21</v>
      </c>
      <c r="AX260" s="239">
        <v>2</v>
      </c>
      <c r="AY260" s="239">
        <v>2</v>
      </c>
      <c r="AZ260" s="239">
        <v>1</v>
      </c>
      <c r="BA260" s="239">
        <v>21</v>
      </c>
      <c r="BB260" s="239">
        <v>34</v>
      </c>
      <c r="BC260" s="239" t="s">
        <v>384</v>
      </c>
      <c r="BD260" s="239">
        <v>5</v>
      </c>
      <c r="BE260" s="239">
        <v>70</v>
      </c>
      <c r="BI260" s="239">
        <v>15</v>
      </c>
      <c r="BJ260" s="239">
        <v>20</v>
      </c>
      <c r="BK260" s="239">
        <v>40</v>
      </c>
      <c r="BL260" s="239">
        <v>11</v>
      </c>
      <c r="BM260" s="239">
        <v>21</v>
      </c>
      <c r="CT260" s="239">
        <v>465012.93450562999</v>
      </c>
      <c r="CU260" s="239">
        <v>4967743.9443891896</v>
      </c>
      <c r="CV260" s="239">
        <v>44.862252320000003</v>
      </c>
      <c r="CW260" s="239">
        <v>-93.442852279999997</v>
      </c>
      <c r="CX260" s="239" t="s">
        <v>379</v>
      </c>
      <c r="CY260" s="239" t="s">
        <v>5046</v>
      </c>
    </row>
    <row r="261" spans="1:103" x14ac:dyDescent="0.25">
      <c r="A261" s="239">
        <v>735828</v>
      </c>
      <c r="B261" s="239">
        <v>2</v>
      </c>
      <c r="C261" s="239">
        <v>212</v>
      </c>
      <c r="D261" s="239">
        <v>158.03200000000001</v>
      </c>
      <c r="E261" s="239">
        <v>27</v>
      </c>
      <c r="F261" s="239" t="s">
        <v>2515</v>
      </c>
      <c r="H261" s="239" t="s">
        <v>374</v>
      </c>
      <c r="I261" s="239">
        <v>25</v>
      </c>
      <c r="K261" s="239">
        <v>19508993</v>
      </c>
      <c r="M261" s="239">
        <v>7</v>
      </c>
      <c r="N261" s="239">
        <v>23</v>
      </c>
      <c r="O261" s="239">
        <v>2019</v>
      </c>
      <c r="P261" s="239" t="s">
        <v>391</v>
      </c>
      <c r="Q261" s="239">
        <v>17</v>
      </c>
      <c r="R261" s="239" t="s">
        <v>376</v>
      </c>
      <c r="S261" s="239">
        <v>5</v>
      </c>
      <c r="T261" s="239">
        <v>0</v>
      </c>
      <c r="U261" s="239">
        <v>2</v>
      </c>
      <c r="V261" s="239">
        <v>10</v>
      </c>
      <c r="W261" s="239">
        <v>10</v>
      </c>
      <c r="X261" s="239">
        <v>2</v>
      </c>
      <c r="Y261" s="239">
        <v>1</v>
      </c>
      <c r="Z261" s="239">
        <v>1</v>
      </c>
      <c r="AB261" s="239">
        <v>1</v>
      </c>
      <c r="AC261" s="239">
        <v>98</v>
      </c>
      <c r="AD261" s="239" t="s">
        <v>5047</v>
      </c>
      <c r="AF261" s="239" t="s">
        <v>378</v>
      </c>
      <c r="AG261" s="239">
        <v>5</v>
      </c>
      <c r="AH261" s="239">
        <v>2</v>
      </c>
      <c r="AI261" s="239">
        <v>4</v>
      </c>
      <c r="AJ261" s="239">
        <v>4</v>
      </c>
      <c r="AK261" s="239">
        <v>21</v>
      </c>
      <c r="AL261" s="239">
        <v>62</v>
      </c>
      <c r="AM261" s="239" t="s">
        <v>384</v>
      </c>
      <c r="AN261" s="239">
        <v>5</v>
      </c>
      <c r="AO261" s="239">
        <v>10</v>
      </c>
      <c r="AS261" s="239">
        <v>15</v>
      </c>
      <c r="AT261" s="239">
        <v>9</v>
      </c>
      <c r="AU261" s="239">
        <v>60</v>
      </c>
      <c r="AV261" s="239">
        <v>11</v>
      </c>
      <c r="AW261" s="239">
        <v>21</v>
      </c>
      <c r="AX261" s="239">
        <v>2</v>
      </c>
      <c r="AY261" s="239">
        <v>2</v>
      </c>
      <c r="AZ261" s="239">
        <v>4</v>
      </c>
      <c r="BA261" s="239">
        <v>34</v>
      </c>
      <c r="BB261" s="239">
        <v>33</v>
      </c>
      <c r="BC261" s="239" t="s">
        <v>384</v>
      </c>
      <c r="BD261" s="239">
        <v>5</v>
      </c>
      <c r="BE261" s="239">
        <v>1</v>
      </c>
      <c r="BI261" s="239">
        <v>15</v>
      </c>
      <c r="BJ261" s="239">
        <v>9</v>
      </c>
      <c r="BK261" s="239">
        <v>60</v>
      </c>
      <c r="BL261" s="239">
        <v>11</v>
      </c>
      <c r="BM261" s="239">
        <v>21</v>
      </c>
      <c r="CT261" s="239">
        <v>465028.37185674399</v>
      </c>
      <c r="CU261" s="239">
        <v>4967742.70595208</v>
      </c>
      <c r="CV261" s="239">
        <v>44.862241930000003</v>
      </c>
      <c r="CW261" s="239">
        <v>-93.442656799999995</v>
      </c>
      <c r="CX261" s="239" t="s">
        <v>379</v>
      </c>
      <c r="CY261" s="239" t="s">
        <v>5048</v>
      </c>
    </row>
    <row r="262" spans="1:103" x14ac:dyDescent="0.25">
      <c r="A262" s="239">
        <v>10706650</v>
      </c>
      <c r="B262" s="239">
        <v>2</v>
      </c>
      <c r="C262" s="239">
        <v>212</v>
      </c>
      <c r="D262" s="239">
        <v>158.035</v>
      </c>
      <c r="E262" s="239">
        <v>27</v>
      </c>
      <c r="F262" s="239" t="s">
        <v>2515</v>
      </c>
      <c r="H262" s="239" t="s">
        <v>374</v>
      </c>
      <c r="I262" s="239">
        <v>25</v>
      </c>
      <c r="K262" s="239">
        <v>11500696</v>
      </c>
      <c r="L262" s="239">
        <v>110130469</v>
      </c>
      <c r="M262" s="239">
        <v>1</v>
      </c>
      <c r="N262" s="239">
        <v>13</v>
      </c>
      <c r="O262" s="239">
        <v>2011</v>
      </c>
      <c r="P262" s="239" t="s">
        <v>416</v>
      </c>
      <c r="Q262" s="239">
        <v>14</v>
      </c>
      <c r="S262" s="239">
        <v>5</v>
      </c>
      <c r="T262" s="239">
        <v>0</v>
      </c>
      <c r="U262" s="239">
        <v>1</v>
      </c>
      <c r="V262" s="239">
        <v>98</v>
      </c>
      <c r="W262" s="239">
        <v>83</v>
      </c>
      <c r="X262" s="239">
        <v>2</v>
      </c>
      <c r="Y262" s="239">
        <v>1</v>
      </c>
      <c r="Z262" s="239">
        <v>2</v>
      </c>
      <c r="AA262" s="239">
        <v>4</v>
      </c>
      <c r="AB262" s="239">
        <v>5</v>
      </c>
      <c r="AC262" s="239">
        <v>98</v>
      </c>
      <c r="AD262" s="239" t="s">
        <v>4989</v>
      </c>
      <c r="AE262" s="239" t="s">
        <v>1688</v>
      </c>
      <c r="AF262" s="239" t="s">
        <v>378</v>
      </c>
      <c r="AG262" s="239">
        <v>3</v>
      </c>
      <c r="AH262" s="239">
        <v>2</v>
      </c>
      <c r="AI262" s="239">
        <v>4</v>
      </c>
      <c r="AJ262" s="239">
        <v>4</v>
      </c>
      <c r="AK262" s="239">
        <v>21</v>
      </c>
      <c r="AL262" s="239">
        <v>35</v>
      </c>
      <c r="AM262" s="239" t="s">
        <v>384</v>
      </c>
      <c r="AN262" s="239">
        <v>5</v>
      </c>
      <c r="AO262" s="239">
        <v>3</v>
      </c>
      <c r="AS262" s="239">
        <v>1</v>
      </c>
      <c r="AT262" s="239">
        <v>98</v>
      </c>
      <c r="AU262" s="239">
        <v>55</v>
      </c>
      <c r="AV262" s="239">
        <v>11</v>
      </c>
      <c r="AW262" s="239">
        <v>21</v>
      </c>
      <c r="CT262" s="239">
        <v>465032</v>
      </c>
      <c r="CU262" s="239">
        <v>4967746</v>
      </c>
      <c r="CV262" s="239">
        <v>44.862275199999999</v>
      </c>
      <c r="CW262" s="239">
        <v>-93.442611299999996</v>
      </c>
      <c r="CX262" s="239" t="s">
        <v>379</v>
      </c>
      <c r="CY262" s="239" t="s">
        <v>5049</v>
      </c>
    </row>
    <row r="263" spans="1:103" x14ac:dyDescent="0.25">
      <c r="A263" s="239">
        <v>655522</v>
      </c>
      <c r="B263" s="239">
        <v>2</v>
      </c>
      <c r="C263" s="239">
        <v>212</v>
      </c>
      <c r="D263" s="239">
        <v>158.035</v>
      </c>
      <c r="E263" s="239">
        <v>27</v>
      </c>
      <c r="F263" s="239" t="s">
        <v>2515</v>
      </c>
      <c r="H263" s="239" t="s">
        <v>374</v>
      </c>
      <c r="I263" s="239">
        <v>25</v>
      </c>
      <c r="K263" s="239">
        <v>18512802</v>
      </c>
      <c r="M263" s="239">
        <v>10</v>
      </c>
      <c r="N263" s="239">
        <v>30</v>
      </c>
      <c r="O263" s="239">
        <v>2018</v>
      </c>
      <c r="P263" s="239" t="s">
        <v>391</v>
      </c>
      <c r="Q263" s="239">
        <v>7</v>
      </c>
      <c r="R263" s="239" t="s">
        <v>393</v>
      </c>
      <c r="S263" s="239">
        <v>5</v>
      </c>
      <c r="T263" s="239">
        <v>0</v>
      </c>
      <c r="U263" s="239">
        <v>2</v>
      </c>
      <c r="V263" s="239">
        <v>12</v>
      </c>
      <c r="W263" s="239">
        <v>10</v>
      </c>
      <c r="X263" s="239">
        <v>2</v>
      </c>
      <c r="Y263" s="239">
        <v>1</v>
      </c>
      <c r="Z263" s="239">
        <v>2</v>
      </c>
      <c r="AB263" s="239">
        <v>1</v>
      </c>
      <c r="AC263" s="239">
        <v>98</v>
      </c>
      <c r="AD263" s="239" t="s">
        <v>377</v>
      </c>
      <c r="AF263" s="239" t="s">
        <v>378</v>
      </c>
      <c r="AG263" s="239">
        <v>7</v>
      </c>
      <c r="AH263" s="239">
        <v>2</v>
      </c>
      <c r="AI263" s="239">
        <v>2</v>
      </c>
      <c r="AJ263" s="239">
        <v>3</v>
      </c>
      <c r="AK263" s="239">
        <v>21</v>
      </c>
      <c r="AL263" s="239">
        <v>38</v>
      </c>
      <c r="AM263" s="239" t="s">
        <v>374</v>
      </c>
      <c r="AN263" s="239">
        <v>5</v>
      </c>
      <c r="AO263" s="239">
        <v>4</v>
      </c>
      <c r="AS263" s="239">
        <v>15</v>
      </c>
      <c r="AT263" s="239">
        <v>98</v>
      </c>
      <c r="AU263" s="239">
        <v>60</v>
      </c>
      <c r="AV263" s="239">
        <v>11</v>
      </c>
      <c r="AW263" s="239">
        <v>21</v>
      </c>
      <c r="AX263" s="239">
        <v>2</v>
      </c>
      <c r="AY263" s="239">
        <v>4</v>
      </c>
      <c r="AZ263" s="239">
        <v>3</v>
      </c>
      <c r="BA263" s="239">
        <v>34</v>
      </c>
      <c r="BB263" s="239">
        <v>50</v>
      </c>
      <c r="BC263" s="239" t="s">
        <v>384</v>
      </c>
      <c r="BD263" s="239">
        <v>5</v>
      </c>
      <c r="BE263" s="239">
        <v>1</v>
      </c>
      <c r="BI263" s="239">
        <v>15</v>
      </c>
      <c r="BJ263" s="239">
        <v>98</v>
      </c>
      <c r="BK263" s="239">
        <v>60</v>
      </c>
      <c r="BL263" s="239">
        <v>11</v>
      </c>
      <c r="BM263" s="239">
        <v>21</v>
      </c>
      <c r="CT263" s="239">
        <v>465028.37185674399</v>
      </c>
      <c r="CU263" s="239">
        <v>4967755.4059774801</v>
      </c>
      <c r="CV263" s="239">
        <v>44.862356249999998</v>
      </c>
      <c r="CW263" s="239">
        <v>-93.442657670000003</v>
      </c>
      <c r="CX263" s="239" t="s">
        <v>379</v>
      </c>
      <c r="CY263" s="239" t="s">
        <v>5050</v>
      </c>
    </row>
    <row r="264" spans="1:103" x14ac:dyDescent="0.25">
      <c r="A264" s="239">
        <v>684942</v>
      </c>
      <c r="B264" s="239">
        <v>2</v>
      </c>
      <c r="C264" s="239">
        <v>212</v>
      </c>
      <c r="D264" s="239">
        <v>158.03800000000001</v>
      </c>
      <c r="E264" s="239">
        <v>27</v>
      </c>
      <c r="F264" s="239" t="s">
        <v>2515</v>
      </c>
      <c r="H264" s="239" t="s">
        <v>374</v>
      </c>
      <c r="I264" s="239">
        <v>25</v>
      </c>
      <c r="K264" s="239">
        <v>19004922</v>
      </c>
      <c r="M264" s="239">
        <v>2</v>
      </c>
      <c r="N264" s="239">
        <v>8</v>
      </c>
      <c r="O264" s="239">
        <v>2019</v>
      </c>
      <c r="P264" s="239" t="s">
        <v>383</v>
      </c>
      <c r="Q264" s="239">
        <v>0</v>
      </c>
      <c r="S264" s="239">
        <v>5</v>
      </c>
      <c r="T264" s="239">
        <v>0</v>
      </c>
      <c r="U264" s="239">
        <v>2</v>
      </c>
      <c r="V264" s="239">
        <v>10</v>
      </c>
      <c r="W264" s="239">
        <v>10</v>
      </c>
      <c r="X264" s="239">
        <v>2</v>
      </c>
      <c r="Y264" s="239">
        <v>4</v>
      </c>
      <c r="Z264" s="239">
        <v>1</v>
      </c>
      <c r="AB264" s="239">
        <v>5</v>
      </c>
      <c r="AC264" s="239">
        <v>98</v>
      </c>
      <c r="AD264" s="239" t="s">
        <v>377</v>
      </c>
      <c r="AF264" s="239" t="s">
        <v>378</v>
      </c>
      <c r="AG264" s="239">
        <v>5</v>
      </c>
      <c r="AH264" s="239">
        <v>2</v>
      </c>
      <c r="AI264" s="239">
        <v>2</v>
      </c>
      <c r="AJ264" s="239">
        <v>3</v>
      </c>
      <c r="AK264" s="239">
        <v>26</v>
      </c>
      <c r="AL264" s="239">
        <v>54</v>
      </c>
      <c r="AM264" s="239" t="s">
        <v>384</v>
      </c>
      <c r="AN264" s="239">
        <v>5</v>
      </c>
      <c r="AO264" s="239">
        <v>1</v>
      </c>
      <c r="AS264" s="239">
        <v>15</v>
      </c>
      <c r="AT264" s="239">
        <v>9</v>
      </c>
      <c r="AU264" s="239">
        <v>60</v>
      </c>
      <c r="AV264" s="239">
        <v>11</v>
      </c>
      <c r="AW264" s="239">
        <v>21</v>
      </c>
      <c r="AX264" s="239">
        <v>2</v>
      </c>
      <c r="AY264" s="239">
        <v>2</v>
      </c>
      <c r="AZ264" s="239">
        <v>3</v>
      </c>
      <c r="BA264" s="239">
        <v>21</v>
      </c>
      <c r="BB264" s="239">
        <v>28</v>
      </c>
      <c r="BC264" s="239" t="s">
        <v>374</v>
      </c>
      <c r="BD264" s="239">
        <v>5</v>
      </c>
      <c r="BE264" s="239">
        <v>1</v>
      </c>
      <c r="BI264" s="239">
        <v>15</v>
      </c>
      <c r="BJ264" s="239">
        <v>9</v>
      </c>
      <c r="BK264" s="239">
        <v>60</v>
      </c>
      <c r="BL264" s="239">
        <v>11</v>
      </c>
      <c r="BM264" s="239">
        <v>21</v>
      </c>
      <c r="CT264" s="239">
        <v>465034.63038235501</v>
      </c>
      <c r="CU264" s="239">
        <v>4967750.5273984699</v>
      </c>
      <c r="CV264" s="239">
        <v>44.862312639999999</v>
      </c>
      <c r="CW264" s="239">
        <v>-93.442578119999993</v>
      </c>
      <c r="CX264" s="239" t="s">
        <v>379</v>
      </c>
      <c r="CY264" s="239" t="s">
        <v>5051</v>
      </c>
    </row>
    <row r="265" spans="1:103" x14ac:dyDescent="0.25">
      <c r="A265" s="239">
        <v>635972</v>
      </c>
      <c r="B265" s="239">
        <v>2</v>
      </c>
      <c r="C265" s="239">
        <v>212</v>
      </c>
      <c r="D265" s="239">
        <v>158.041</v>
      </c>
      <c r="E265" s="239">
        <v>27</v>
      </c>
      <c r="F265" s="239" t="s">
        <v>2515</v>
      </c>
      <c r="H265" s="239" t="s">
        <v>374</v>
      </c>
      <c r="I265" s="239">
        <v>25</v>
      </c>
      <c r="K265" s="239">
        <v>18511024</v>
      </c>
      <c r="M265" s="239">
        <v>9</v>
      </c>
      <c r="N265" s="239">
        <v>17</v>
      </c>
      <c r="O265" s="239">
        <v>2018</v>
      </c>
      <c r="P265" s="239" t="s">
        <v>381</v>
      </c>
      <c r="Q265" s="239">
        <v>16</v>
      </c>
      <c r="R265" s="239" t="s">
        <v>376</v>
      </c>
      <c r="S265" s="239">
        <v>5</v>
      </c>
      <c r="T265" s="239">
        <v>0</v>
      </c>
      <c r="U265" s="239">
        <v>2</v>
      </c>
      <c r="V265" s="239">
        <v>12</v>
      </c>
      <c r="W265" s="239">
        <v>10</v>
      </c>
      <c r="X265" s="239">
        <v>2</v>
      </c>
      <c r="Y265" s="239">
        <v>1</v>
      </c>
      <c r="Z265" s="239">
        <v>3</v>
      </c>
      <c r="AB265" s="239">
        <v>2</v>
      </c>
      <c r="AC265" s="239">
        <v>98</v>
      </c>
      <c r="AD265" s="239" t="s">
        <v>377</v>
      </c>
      <c r="AF265" s="239" t="s">
        <v>470</v>
      </c>
      <c r="AG265" s="239">
        <v>7</v>
      </c>
      <c r="AH265" s="239">
        <v>2</v>
      </c>
      <c r="AI265" s="239">
        <v>3</v>
      </c>
      <c r="AJ265" s="239">
        <v>4</v>
      </c>
      <c r="AK265" s="239">
        <v>34</v>
      </c>
      <c r="AL265" s="239">
        <v>30</v>
      </c>
      <c r="AM265" s="239" t="s">
        <v>374</v>
      </c>
      <c r="AN265" s="239">
        <v>5</v>
      </c>
      <c r="AO265" s="239">
        <v>1</v>
      </c>
      <c r="AS265" s="239">
        <v>15</v>
      </c>
      <c r="AT265" s="239">
        <v>9</v>
      </c>
      <c r="AU265" s="239">
        <v>60</v>
      </c>
      <c r="AV265" s="239">
        <v>11</v>
      </c>
      <c r="AW265" s="239">
        <v>21</v>
      </c>
      <c r="AX265" s="239">
        <v>2</v>
      </c>
      <c r="AY265" s="239">
        <v>2</v>
      </c>
      <c r="AZ265" s="239">
        <v>4</v>
      </c>
      <c r="BA265" s="239">
        <v>26</v>
      </c>
      <c r="BB265" s="239">
        <v>48</v>
      </c>
      <c r="BC265" s="239" t="s">
        <v>374</v>
      </c>
      <c r="BD265" s="239">
        <v>5</v>
      </c>
      <c r="BE265" s="239">
        <v>90</v>
      </c>
      <c r="BI265" s="239">
        <v>15</v>
      </c>
      <c r="BJ265" s="239">
        <v>9</v>
      </c>
      <c r="BK265" s="239">
        <v>60</v>
      </c>
      <c r="BL265" s="239">
        <v>11</v>
      </c>
      <c r="BM265" s="239">
        <v>21</v>
      </c>
      <c r="CT265" s="239">
        <v>465032.60519854398</v>
      </c>
      <c r="CU265" s="239">
        <v>4967780.8060282804</v>
      </c>
      <c r="CV265" s="239">
        <v>44.862585109999998</v>
      </c>
      <c r="CW265" s="239">
        <v>-93.442605839999999</v>
      </c>
      <c r="CX265" s="239" t="s">
        <v>379</v>
      </c>
      <c r="CY265" s="239" t="s">
        <v>5052</v>
      </c>
    </row>
    <row r="266" spans="1:103" x14ac:dyDescent="0.25">
      <c r="A266" s="239">
        <v>675033</v>
      </c>
      <c r="B266" s="239">
        <v>2</v>
      </c>
      <c r="C266" s="239">
        <v>212</v>
      </c>
      <c r="D266" s="239">
        <v>158.041</v>
      </c>
      <c r="E266" s="239">
        <v>27</v>
      </c>
      <c r="F266" s="239" t="s">
        <v>2515</v>
      </c>
      <c r="H266" s="239" t="s">
        <v>374</v>
      </c>
      <c r="I266" s="239">
        <v>25</v>
      </c>
      <c r="K266" s="239">
        <v>19500246</v>
      </c>
      <c r="M266" s="239">
        <v>1</v>
      </c>
      <c r="N266" s="239">
        <v>7</v>
      </c>
      <c r="O266" s="239">
        <v>2019</v>
      </c>
      <c r="P266" s="239" t="s">
        <v>381</v>
      </c>
      <c r="Q266" s="239">
        <v>17</v>
      </c>
      <c r="R266" s="239" t="s">
        <v>376</v>
      </c>
      <c r="S266" s="239">
        <v>5</v>
      </c>
      <c r="T266" s="239">
        <v>0</v>
      </c>
      <c r="U266" s="239">
        <v>2</v>
      </c>
      <c r="V266" s="239">
        <v>12</v>
      </c>
      <c r="W266" s="239">
        <v>10</v>
      </c>
      <c r="X266" s="239">
        <v>2</v>
      </c>
      <c r="Y266" s="239">
        <v>4</v>
      </c>
      <c r="Z266" s="239">
        <v>1</v>
      </c>
      <c r="AB266" s="239">
        <v>1</v>
      </c>
      <c r="AC266" s="239">
        <v>98</v>
      </c>
      <c r="AD266" s="239" t="s">
        <v>377</v>
      </c>
      <c r="AF266" s="239" t="s">
        <v>470</v>
      </c>
      <c r="AG266" s="239">
        <v>7</v>
      </c>
      <c r="AH266" s="239">
        <v>2</v>
      </c>
      <c r="AI266" s="239">
        <v>4</v>
      </c>
      <c r="AJ266" s="239">
        <v>4</v>
      </c>
      <c r="AK266" s="239">
        <v>21</v>
      </c>
      <c r="AL266" s="239">
        <v>60</v>
      </c>
      <c r="AM266" s="239" t="s">
        <v>374</v>
      </c>
      <c r="AN266" s="239">
        <v>5</v>
      </c>
      <c r="AO266" s="239">
        <v>1</v>
      </c>
      <c r="AS266" s="239">
        <v>15</v>
      </c>
      <c r="AT266" s="239">
        <v>9</v>
      </c>
      <c r="AU266" s="239">
        <v>60</v>
      </c>
      <c r="AV266" s="239">
        <v>11</v>
      </c>
      <c r="AW266" s="239">
        <v>21</v>
      </c>
      <c r="AX266" s="239">
        <v>2</v>
      </c>
      <c r="AY266" s="239">
        <v>3</v>
      </c>
      <c r="AZ266" s="239">
        <v>4</v>
      </c>
      <c r="BA266" s="239">
        <v>21</v>
      </c>
      <c r="BB266" s="239">
        <v>56</v>
      </c>
      <c r="BC266" s="239" t="s">
        <v>374</v>
      </c>
      <c r="BD266" s="239">
        <v>5</v>
      </c>
      <c r="BE266" s="239">
        <v>74</v>
      </c>
      <c r="BI266" s="239">
        <v>15</v>
      </c>
      <c r="BJ266" s="239">
        <v>9</v>
      </c>
      <c r="BK266" s="239">
        <v>60</v>
      </c>
      <c r="BL266" s="239">
        <v>11</v>
      </c>
      <c r="BM266" s="239">
        <v>21</v>
      </c>
      <c r="CT266" s="239">
        <v>465049.53856574401</v>
      </c>
      <c r="CU266" s="239">
        <v>4967785.0393700805</v>
      </c>
      <c r="CV266" s="239">
        <v>44.862624050000001</v>
      </c>
      <c r="CW266" s="239">
        <v>-93.442391799999996</v>
      </c>
      <c r="CX266" s="239" t="s">
        <v>379</v>
      </c>
      <c r="CY266" s="239" t="s">
        <v>5053</v>
      </c>
    </row>
    <row r="267" spans="1:103" x14ac:dyDescent="0.25">
      <c r="A267" s="239">
        <v>606073</v>
      </c>
      <c r="B267" s="239">
        <v>2</v>
      </c>
      <c r="C267" s="239">
        <v>212</v>
      </c>
      <c r="D267" s="239">
        <v>158.042</v>
      </c>
      <c r="E267" s="239">
        <v>27</v>
      </c>
      <c r="F267" s="239" t="s">
        <v>2515</v>
      </c>
      <c r="H267" s="239" t="s">
        <v>374</v>
      </c>
      <c r="I267" s="239">
        <v>25</v>
      </c>
      <c r="K267" s="239">
        <v>18026097</v>
      </c>
      <c r="M267" s="239">
        <v>6</v>
      </c>
      <c r="N267" s="239">
        <v>21</v>
      </c>
      <c r="O267" s="239">
        <v>2018</v>
      </c>
      <c r="P267" s="239" t="s">
        <v>416</v>
      </c>
      <c r="Q267" s="239">
        <v>8</v>
      </c>
      <c r="R267" s="239" t="s">
        <v>393</v>
      </c>
      <c r="S267" s="239">
        <v>5</v>
      </c>
      <c r="T267" s="239">
        <v>0</v>
      </c>
      <c r="U267" s="239">
        <v>2</v>
      </c>
      <c r="V267" s="239">
        <v>10</v>
      </c>
      <c r="W267" s="239">
        <v>10</v>
      </c>
      <c r="X267" s="239">
        <v>2</v>
      </c>
      <c r="Y267" s="239">
        <v>1</v>
      </c>
      <c r="Z267" s="239">
        <v>1</v>
      </c>
      <c r="AB267" s="239">
        <v>1</v>
      </c>
      <c r="AC267" s="239">
        <v>98</v>
      </c>
      <c r="AD267" s="239" t="s">
        <v>377</v>
      </c>
      <c r="AF267" s="239" t="s">
        <v>378</v>
      </c>
      <c r="AG267" s="239">
        <v>5</v>
      </c>
      <c r="AH267" s="239">
        <v>2</v>
      </c>
      <c r="AI267" s="239">
        <v>2</v>
      </c>
      <c r="AJ267" s="239">
        <v>3</v>
      </c>
      <c r="AK267" s="239">
        <v>21</v>
      </c>
      <c r="AL267" s="239">
        <v>21</v>
      </c>
      <c r="AM267" s="239" t="s">
        <v>384</v>
      </c>
      <c r="AN267" s="239">
        <v>5</v>
      </c>
      <c r="AO267" s="239">
        <v>1</v>
      </c>
      <c r="AS267" s="239">
        <v>15</v>
      </c>
      <c r="AT267" s="239">
        <v>9</v>
      </c>
      <c r="AU267" s="239">
        <v>60</v>
      </c>
      <c r="AV267" s="239">
        <v>11</v>
      </c>
      <c r="AW267" s="239">
        <v>21</v>
      </c>
      <c r="AX267" s="239">
        <v>2</v>
      </c>
      <c r="AY267" s="239">
        <v>2</v>
      </c>
      <c r="AZ267" s="239">
        <v>3</v>
      </c>
      <c r="BA267" s="239">
        <v>21</v>
      </c>
      <c r="BB267" s="239">
        <v>26</v>
      </c>
      <c r="BC267" s="239" t="s">
        <v>374</v>
      </c>
      <c r="BD267" s="239">
        <v>5</v>
      </c>
      <c r="BE267" s="239">
        <v>4</v>
      </c>
      <c r="BI267" s="239">
        <v>15</v>
      </c>
      <c r="BJ267" s="239">
        <v>9</v>
      </c>
      <c r="BK267" s="239">
        <v>60</v>
      </c>
      <c r="BL267" s="239">
        <v>11</v>
      </c>
      <c r="BM267" s="239">
        <v>21</v>
      </c>
      <c r="CT267" s="239">
        <v>465042.70019016101</v>
      </c>
      <c r="CU267" s="239">
        <v>4967751.2841286603</v>
      </c>
      <c r="CV267" s="239">
        <v>44.862319849999999</v>
      </c>
      <c r="CW267" s="239">
        <v>-93.442476029999995</v>
      </c>
      <c r="CX267" s="239" t="s">
        <v>379</v>
      </c>
      <c r="CY267" s="239" t="s">
        <v>5054</v>
      </c>
    </row>
    <row r="268" spans="1:103" x14ac:dyDescent="0.25">
      <c r="A268" s="239">
        <v>817898</v>
      </c>
      <c r="B268" s="239">
        <v>2</v>
      </c>
      <c r="C268" s="239">
        <v>212</v>
      </c>
      <c r="D268" s="239">
        <v>158.04300000000001</v>
      </c>
      <c r="E268" s="239">
        <v>27</v>
      </c>
      <c r="F268" s="239" t="s">
        <v>2515</v>
      </c>
      <c r="H268" s="239" t="s">
        <v>374</v>
      </c>
      <c r="I268" s="239">
        <v>25</v>
      </c>
      <c r="K268" s="239">
        <v>20505328</v>
      </c>
      <c r="L268" s="239">
        <v>201860064</v>
      </c>
      <c r="M268" s="239">
        <v>7</v>
      </c>
      <c r="N268" s="239">
        <v>4</v>
      </c>
      <c r="O268" s="239">
        <v>2020</v>
      </c>
      <c r="P268" s="239" t="s">
        <v>386</v>
      </c>
      <c r="Q268" s="239">
        <v>3</v>
      </c>
      <c r="R268" s="239" t="s">
        <v>376</v>
      </c>
      <c r="S268" s="239">
        <v>5</v>
      </c>
      <c r="T268" s="239">
        <v>0</v>
      </c>
      <c r="U268" s="239">
        <v>2</v>
      </c>
      <c r="V268" s="239">
        <v>13</v>
      </c>
      <c r="W268" s="239">
        <v>10</v>
      </c>
      <c r="X268" s="239">
        <v>26</v>
      </c>
      <c r="Y268" s="239">
        <v>4</v>
      </c>
      <c r="Z268" s="239">
        <v>1</v>
      </c>
      <c r="AB268" s="239">
        <v>1</v>
      </c>
      <c r="AC268" s="239">
        <v>98</v>
      </c>
      <c r="AD268" s="239" t="s">
        <v>5055</v>
      </c>
      <c r="AF268" s="239" t="s">
        <v>470</v>
      </c>
      <c r="AG268" s="239">
        <v>7</v>
      </c>
      <c r="AH268" s="239">
        <v>2</v>
      </c>
      <c r="AI268" s="239">
        <v>4</v>
      </c>
      <c r="AJ268" s="239">
        <v>3</v>
      </c>
      <c r="AK268" s="239">
        <v>21</v>
      </c>
      <c r="AL268" s="239">
        <v>77</v>
      </c>
      <c r="AM268" s="239" t="s">
        <v>384</v>
      </c>
      <c r="AN268" s="239">
        <v>9</v>
      </c>
      <c r="AO268" s="239">
        <v>66</v>
      </c>
      <c r="AP268" s="239">
        <v>65</v>
      </c>
      <c r="AS268" s="239">
        <v>15</v>
      </c>
      <c r="AT268" s="239">
        <v>9</v>
      </c>
      <c r="AU268" s="239">
        <v>60</v>
      </c>
      <c r="AV268" s="239">
        <v>11</v>
      </c>
      <c r="AW268" s="239">
        <v>21</v>
      </c>
      <c r="AX268" s="239">
        <v>2</v>
      </c>
      <c r="AY268" s="239">
        <v>90</v>
      </c>
      <c r="AZ268" s="239">
        <v>3</v>
      </c>
      <c r="BA268" s="239">
        <v>21</v>
      </c>
      <c r="BB268" s="239">
        <v>40</v>
      </c>
      <c r="BC268" s="239" t="s">
        <v>374</v>
      </c>
      <c r="BD268" s="239">
        <v>5</v>
      </c>
      <c r="BE268" s="239">
        <v>1</v>
      </c>
      <c r="BI268" s="239">
        <v>15</v>
      </c>
      <c r="BJ268" s="239">
        <v>9</v>
      </c>
      <c r="BK268" s="239">
        <v>60</v>
      </c>
      <c r="BL268" s="239">
        <v>11</v>
      </c>
      <c r="BM268" s="239">
        <v>21</v>
      </c>
      <c r="CT268" s="239">
        <v>465053.77190754499</v>
      </c>
      <c r="CU268" s="239">
        <v>4967785.0393700805</v>
      </c>
      <c r="CV268" s="239">
        <v>44.862624259999997</v>
      </c>
      <c r="CW268" s="239">
        <v>-93.442338219999996</v>
      </c>
      <c r="CX268" s="239" t="s">
        <v>379</v>
      </c>
      <c r="CY268" s="239" t="s">
        <v>5056</v>
      </c>
    </row>
    <row r="269" spans="1:103" x14ac:dyDescent="0.25">
      <c r="A269" s="239">
        <v>357706</v>
      </c>
      <c r="B269" s="239">
        <v>2</v>
      </c>
      <c r="C269" s="239">
        <v>212</v>
      </c>
      <c r="D269" s="239">
        <v>158.047</v>
      </c>
      <c r="E269" s="239">
        <v>27</v>
      </c>
      <c r="F269" s="239" t="s">
        <v>2515</v>
      </c>
      <c r="H269" s="239" t="s">
        <v>374</v>
      </c>
      <c r="I269" s="239">
        <v>25</v>
      </c>
      <c r="K269" s="239">
        <v>16023678</v>
      </c>
      <c r="M269" s="239">
        <v>6</v>
      </c>
      <c r="N269" s="239">
        <v>17</v>
      </c>
      <c r="O269" s="239">
        <v>2016</v>
      </c>
      <c r="P269" s="239" t="s">
        <v>383</v>
      </c>
      <c r="Q269" s="239">
        <v>21</v>
      </c>
      <c r="R269" s="239" t="s">
        <v>393</v>
      </c>
      <c r="S269" s="239">
        <v>5</v>
      </c>
      <c r="T269" s="239">
        <v>0</v>
      </c>
      <c r="U269" s="239">
        <v>1</v>
      </c>
      <c r="W269" s="239">
        <v>16</v>
      </c>
      <c r="X269" s="239">
        <v>2</v>
      </c>
      <c r="Y269" s="239">
        <v>7</v>
      </c>
      <c r="Z269" s="239">
        <v>1</v>
      </c>
      <c r="AB269" s="239">
        <v>1</v>
      </c>
      <c r="AC269" s="239">
        <v>98</v>
      </c>
      <c r="AD269" s="239" t="s">
        <v>377</v>
      </c>
      <c r="AF269" s="239" t="s">
        <v>378</v>
      </c>
      <c r="AG269" s="239">
        <v>4</v>
      </c>
      <c r="AH269" s="239">
        <v>2</v>
      </c>
      <c r="AI269" s="239">
        <v>2</v>
      </c>
      <c r="AJ269" s="239">
        <v>3</v>
      </c>
      <c r="AK269" s="239">
        <v>21</v>
      </c>
      <c r="AL269" s="239">
        <v>25</v>
      </c>
      <c r="AM269" s="239" t="s">
        <v>374</v>
      </c>
      <c r="AN269" s="239">
        <v>5</v>
      </c>
      <c r="AO269" s="239">
        <v>1</v>
      </c>
      <c r="AS269" s="239">
        <v>11</v>
      </c>
      <c r="AT269" s="239">
        <v>9</v>
      </c>
      <c r="AU269" s="239">
        <v>60</v>
      </c>
      <c r="AV269" s="239">
        <v>11</v>
      </c>
      <c r="AW269" s="239">
        <v>21</v>
      </c>
      <c r="CT269" s="239">
        <v>465047.77657327399</v>
      </c>
      <c r="CU269" s="239">
        <v>4967754.3177383197</v>
      </c>
      <c r="CV269" s="239">
        <v>44.862347409999998</v>
      </c>
      <c r="CW269" s="239">
        <v>-93.442411989999997</v>
      </c>
      <c r="CX269" s="239" t="s">
        <v>379</v>
      </c>
      <c r="CY269" s="239" t="s">
        <v>5057</v>
      </c>
    </row>
    <row r="270" spans="1:103" x14ac:dyDescent="0.25">
      <c r="A270" s="239">
        <v>628336</v>
      </c>
      <c r="B270" s="239">
        <v>2</v>
      </c>
      <c r="C270" s="239">
        <v>212</v>
      </c>
      <c r="D270" s="239">
        <v>158.05199999999999</v>
      </c>
      <c r="E270" s="239">
        <v>27</v>
      </c>
      <c r="F270" s="239" t="s">
        <v>2515</v>
      </c>
      <c r="H270" s="239" t="s">
        <v>374</v>
      </c>
      <c r="I270" s="239">
        <v>25</v>
      </c>
      <c r="K270" s="239">
        <v>18509727</v>
      </c>
      <c r="M270" s="239">
        <v>8</v>
      </c>
      <c r="N270" s="239">
        <v>14</v>
      </c>
      <c r="O270" s="239">
        <v>2018</v>
      </c>
      <c r="P270" s="239" t="s">
        <v>391</v>
      </c>
      <c r="Q270" s="239">
        <v>7</v>
      </c>
      <c r="R270" s="239" t="s">
        <v>393</v>
      </c>
      <c r="S270" s="239">
        <v>5</v>
      </c>
      <c r="T270" s="239">
        <v>0</v>
      </c>
      <c r="U270" s="239">
        <v>2</v>
      </c>
      <c r="V270" s="239">
        <v>12</v>
      </c>
      <c r="W270" s="239">
        <v>10</v>
      </c>
      <c r="X270" s="239">
        <v>2</v>
      </c>
      <c r="Y270" s="239">
        <v>1</v>
      </c>
      <c r="Z270" s="239">
        <v>1</v>
      </c>
      <c r="AB270" s="239">
        <v>1</v>
      </c>
      <c r="AC270" s="239">
        <v>98</v>
      </c>
      <c r="AD270" s="239" t="s">
        <v>377</v>
      </c>
      <c r="AF270" s="239" t="s">
        <v>378</v>
      </c>
      <c r="AG270" s="239">
        <v>7</v>
      </c>
      <c r="AH270" s="239">
        <v>2</v>
      </c>
      <c r="AI270" s="239">
        <v>4</v>
      </c>
      <c r="AJ270" s="239">
        <v>3</v>
      </c>
      <c r="AK270" s="239">
        <v>34</v>
      </c>
      <c r="AL270" s="239">
        <v>42</v>
      </c>
      <c r="AM270" s="239" t="s">
        <v>374</v>
      </c>
      <c r="AN270" s="239">
        <v>5</v>
      </c>
      <c r="AO270" s="239">
        <v>1</v>
      </c>
      <c r="AS270" s="239">
        <v>15</v>
      </c>
      <c r="AT270" s="239">
        <v>9</v>
      </c>
      <c r="AU270" s="239">
        <v>65</v>
      </c>
      <c r="AV270" s="239">
        <v>11</v>
      </c>
      <c r="AW270" s="239">
        <v>21</v>
      </c>
      <c r="AX270" s="239">
        <v>2</v>
      </c>
      <c r="AY270" s="239">
        <v>4</v>
      </c>
      <c r="AZ270" s="239">
        <v>3</v>
      </c>
      <c r="BA270" s="239">
        <v>21</v>
      </c>
      <c r="BB270" s="239">
        <v>29</v>
      </c>
      <c r="BC270" s="239" t="s">
        <v>384</v>
      </c>
      <c r="BD270" s="239">
        <v>5</v>
      </c>
      <c r="BE270" s="239">
        <v>4</v>
      </c>
      <c r="BI270" s="239">
        <v>15</v>
      </c>
      <c r="BJ270" s="239">
        <v>9</v>
      </c>
      <c r="BK270" s="239">
        <v>65</v>
      </c>
      <c r="BL270" s="239">
        <v>11</v>
      </c>
      <c r="BM270" s="239">
        <v>21</v>
      </c>
      <c r="CT270" s="239">
        <v>465053.771907544</v>
      </c>
      <c r="CU270" s="239">
        <v>4967763.8726610802</v>
      </c>
      <c r="CV270" s="239">
        <v>44.862433719999999</v>
      </c>
      <c r="CW270" s="239">
        <v>-93.442336760000003</v>
      </c>
      <c r="CX270" s="239" t="s">
        <v>379</v>
      </c>
      <c r="CY270" s="239" t="s">
        <v>5058</v>
      </c>
    </row>
    <row r="271" spans="1:103" x14ac:dyDescent="0.25">
      <c r="A271" s="239">
        <v>419675</v>
      </c>
      <c r="B271" s="239">
        <v>2</v>
      </c>
      <c r="C271" s="239">
        <v>212</v>
      </c>
      <c r="D271" s="239">
        <v>158.053</v>
      </c>
      <c r="E271" s="239">
        <v>27</v>
      </c>
      <c r="F271" s="239" t="s">
        <v>2515</v>
      </c>
      <c r="H271" s="239" t="s">
        <v>374</v>
      </c>
      <c r="I271" s="239">
        <v>25</v>
      </c>
      <c r="K271" s="239">
        <v>17003567</v>
      </c>
      <c r="M271" s="239">
        <v>1</v>
      </c>
      <c r="N271" s="239">
        <v>31</v>
      </c>
      <c r="O271" s="239">
        <v>2017</v>
      </c>
      <c r="P271" s="239" t="s">
        <v>391</v>
      </c>
      <c r="Q271" s="239">
        <v>7</v>
      </c>
      <c r="R271" s="239" t="s">
        <v>393</v>
      </c>
      <c r="S271" s="239">
        <v>5</v>
      </c>
      <c r="T271" s="239">
        <v>0</v>
      </c>
      <c r="U271" s="239">
        <v>1</v>
      </c>
      <c r="W271" s="239">
        <v>32</v>
      </c>
      <c r="X271" s="239">
        <v>2</v>
      </c>
      <c r="Y271" s="239">
        <v>2</v>
      </c>
      <c r="Z271" s="239">
        <v>2</v>
      </c>
      <c r="AB271" s="239">
        <v>5</v>
      </c>
      <c r="AC271" s="239">
        <v>98</v>
      </c>
      <c r="AD271" s="239" t="s">
        <v>377</v>
      </c>
      <c r="AF271" s="239" t="s">
        <v>378</v>
      </c>
      <c r="AG271" s="239">
        <v>3</v>
      </c>
      <c r="AH271" s="239">
        <v>2</v>
      </c>
      <c r="AI271" s="239">
        <v>4</v>
      </c>
      <c r="AJ271" s="239">
        <v>3</v>
      </c>
      <c r="AK271" s="239">
        <v>31</v>
      </c>
      <c r="AL271" s="239">
        <v>70</v>
      </c>
      <c r="AM271" s="239" t="s">
        <v>374</v>
      </c>
      <c r="AN271" s="239">
        <v>5</v>
      </c>
      <c r="AO271" s="239">
        <v>1</v>
      </c>
      <c r="AS271" s="239">
        <v>15</v>
      </c>
      <c r="AT271" s="239">
        <v>9</v>
      </c>
      <c r="AU271" s="239">
        <v>60</v>
      </c>
      <c r="AV271" s="239">
        <v>11</v>
      </c>
      <c r="AW271" s="239">
        <v>21</v>
      </c>
      <c r="CT271" s="239">
        <v>465056.85542680498</v>
      </c>
      <c r="CU271" s="239">
        <v>4967756.6444145897</v>
      </c>
      <c r="CV271" s="239">
        <v>44.862368799999999</v>
      </c>
      <c r="CW271" s="239">
        <v>-93.442297229999994</v>
      </c>
      <c r="CX271" s="239" t="s">
        <v>379</v>
      </c>
      <c r="CY271" s="239" t="s">
        <v>5059</v>
      </c>
    </row>
    <row r="272" spans="1:103" x14ac:dyDescent="0.25">
      <c r="A272" s="239">
        <v>476202</v>
      </c>
      <c r="B272" s="239">
        <v>2</v>
      </c>
      <c r="C272" s="239">
        <v>212</v>
      </c>
      <c r="D272" s="239">
        <v>158.053</v>
      </c>
      <c r="E272" s="239">
        <v>27</v>
      </c>
      <c r="F272" s="239" t="s">
        <v>2515</v>
      </c>
      <c r="H272" s="239" t="s">
        <v>374</v>
      </c>
      <c r="I272" s="239">
        <v>25</v>
      </c>
      <c r="K272" s="239">
        <v>17024279</v>
      </c>
      <c r="M272" s="239">
        <v>7</v>
      </c>
      <c r="N272" s="239">
        <v>11</v>
      </c>
      <c r="O272" s="239">
        <v>2017</v>
      </c>
      <c r="P272" s="239" t="s">
        <v>391</v>
      </c>
      <c r="Q272" s="239">
        <v>17</v>
      </c>
      <c r="R272" s="239" t="s">
        <v>376</v>
      </c>
      <c r="S272" s="239">
        <v>5</v>
      </c>
      <c r="T272" s="239">
        <v>0</v>
      </c>
      <c r="U272" s="239">
        <v>2</v>
      </c>
      <c r="V272" s="239">
        <v>12</v>
      </c>
      <c r="W272" s="239">
        <v>10</v>
      </c>
      <c r="X272" s="239">
        <v>26</v>
      </c>
      <c r="Y272" s="239">
        <v>1</v>
      </c>
      <c r="Z272" s="239">
        <v>1</v>
      </c>
      <c r="AB272" s="239">
        <v>1</v>
      </c>
      <c r="AC272" s="239">
        <v>98</v>
      </c>
      <c r="AD272" s="239" t="s">
        <v>377</v>
      </c>
      <c r="AF272" s="239" t="s">
        <v>470</v>
      </c>
      <c r="AG272" s="239">
        <v>7</v>
      </c>
      <c r="AH272" s="239">
        <v>2</v>
      </c>
      <c r="AI272" s="239">
        <v>4</v>
      </c>
      <c r="AJ272" s="239">
        <v>4</v>
      </c>
      <c r="AK272" s="239">
        <v>21</v>
      </c>
      <c r="AL272" s="239">
        <v>50</v>
      </c>
      <c r="AM272" s="239" t="s">
        <v>384</v>
      </c>
      <c r="AN272" s="239">
        <v>5</v>
      </c>
      <c r="AO272" s="239">
        <v>1</v>
      </c>
      <c r="AS272" s="239">
        <v>15</v>
      </c>
      <c r="AT272" s="239">
        <v>9</v>
      </c>
      <c r="AU272" s="239">
        <v>60</v>
      </c>
      <c r="AV272" s="239">
        <v>11</v>
      </c>
      <c r="AW272" s="239">
        <v>21</v>
      </c>
      <c r="AX272" s="239">
        <v>2</v>
      </c>
      <c r="AY272" s="239">
        <v>4</v>
      </c>
      <c r="AZ272" s="239">
        <v>4</v>
      </c>
      <c r="BA272" s="239">
        <v>21</v>
      </c>
      <c r="BB272" s="239">
        <v>65</v>
      </c>
      <c r="BC272" s="239" t="s">
        <v>384</v>
      </c>
      <c r="BD272" s="239">
        <v>5</v>
      </c>
      <c r="BE272" s="239">
        <v>1</v>
      </c>
      <c r="BI272" s="239">
        <v>15</v>
      </c>
      <c r="BJ272" s="239">
        <v>9</v>
      </c>
      <c r="BK272" s="239">
        <v>60</v>
      </c>
      <c r="BL272" s="239">
        <v>11</v>
      </c>
      <c r="BM272" s="239">
        <v>21</v>
      </c>
      <c r="CT272" s="239">
        <v>465033.572046905</v>
      </c>
      <c r="CU272" s="239">
        <v>4967779.3986267699</v>
      </c>
      <c r="CV272" s="239">
        <v>44.862572489999998</v>
      </c>
      <c r="CW272" s="239">
        <v>-93.442593509999995</v>
      </c>
      <c r="CX272" s="239" t="s">
        <v>379</v>
      </c>
      <c r="CY272" s="239" t="s">
        <v>5060</v>
      </c>
    </row>
    <row r="273" spans="1:103" x14ac:dyDescent="0.25">
      <c r="A273" s="239">
        <v>528876</v>
      </c>
      <c r="B273" s="239">
        <v>2</v>
      </c>
      <c r="C273" s="239">
        <v>212</v>
      </c>
      <c r="D273" s="239">
        <v>158.053</v>
      </c>
      <c r="E273" s="239">
        <v>27</v>
      </c>
      <c r="F273" s="239" t="s">
        <v>2515</v>
      </c>
      <c r="H273" s="239" t="s">
        <v>374</v>
      </c>
      <c r="I273" s="239">
        <v>25</v>
      </c>
      <c r="K273" s="239">
        <v>17045922</v>
      </c>
      <c r="M273" s="239">
        <v>12</v>
      </c>
      <c r="N273" s="239">
        <v>28</v>
      </c>
      <c r="O273" s="239">
        <v>2017</v>
      </c>
      <c r="P273" s="239" t="s">
        <v>416</v>
      </c>
      <c r="Q273" s="239">
        <v>10</v>
      </c>
      <c r="R273" s="239" t="s">
        <v>393</v>
      </c>
      <c r="S273" s="239">
        <v>5</v>
      </c>
      <c r="T273" s="239">
        <v>0</v>
      </c>
      <c r="U273" s="239">
        <v>2</v>
      </c>
      <c r="V273" s="239">
        <v>5</v>
      </c>
      <c r="W273" s="239">
        <v>10</v>
      </c>
      <c r="X273" s="239">
        <v>25</v>
      </c>
      <c r="Y273" s="239">
        <v>1</v>
      </c>
      <c r="Z273" s="239">
        <v>4</v>
      </c>
      <c r="AB273" s="239">
        <v>3</v>
      </c>
      <c r="AC273" s="239">
        <v>98</v>
      </c>
      <c r="AD273" s="239" t="s">
        <v>377</v>
      </c>
      <c r="AF273" s="239" t="s">
        <v>378</v>
      </c>
      <c r="AG273" s="239">
        <v>10</v>
      </c>
      <c r="AH273" s="239">
        <v>2</v>
      </c>
      <c r="AI273" s="239">
        <v>3</v>
      </c>
      <c r="AJ273" s="239">
        <v>3</v>
      </c>
      <c r="AK273" s="239">
        <v>27</v>
      </c>
      <c r="AL273" s="239">
        <v>32</v>
      </c>
      <c r="AM273" s="239" t="s">
        <v>374</v>
      </c>
      <c r="AN273" s="239">
        <v>5</v>
      </c>
      <c r="AO273" s="239">
        <v>1</v>
      </c>
      <c r="AS273" s="239">
        <v>15</v>
      </c>
      <c r="AT273" s="239">
        <v>98</v>
      </c>
      <c r="AU273" s="239">
        <v>60</v>
      </c>
      <c r="AV273" s="239">
        <v>11</v>
      </c>
      <c r="AW273" s="239">
        <v>21</v>
      </c>
      <c r="AX273" s="239">
        <v>2</v>
      </c>
      <c r="AY273" s="239">
        <v>2</v>
      </c>
      <c r="AZ273" s="239">
        <v>3</v>
      </c>
      <c r="BA273" s="239">
        <v>21</v>
      </c>
      <c r="BB273" s="239">
        <v>83</v>
      </c>
      <c r="BC273" s="239" t="s">
        <v>374</v>
      </c>
      <c r="BD273" s="239">
        <v>5</v>
      </c>
      <c r="BE273" s="239">
        <v>1</v>
      </c>
      <c r="BI273" s="239">
        <v>15</v>
      </c>
      <c r="BJ273" s="239">
        <v>98</v>
      </c>
      <c r="BK273" s="239">
        <v>60</v>
      </c>
      <c r="BL273" s="239">
        <v>11</v>
      </c>
      <c r="BM273" s="239">
        <v>21</v>
      </c>
      <c r="CT273" s="239">
        <v>465054.73875590501</v>
      </c>
      <c r="CU273" s="239">
        <v>4967765.5556455897</v>
      </c>
      <c r="CV273" s="239">
        <v>44.862448909999998</v>
      </c>
      <c r="CW273" s="239">
        <v>-93.442324639999995</v>
      </c>
      <c r="CX273" s="239" t="s">
        <v>379</v>
      </c>
      <c r="CY273" s="239" t="s">
        <v>5061</v>
      </c>
    </row>
    <row r="274" spans="1:103" x14ac:dyDescent="0.25">
      <c r="A274" s="239">
        <v>605200</v>
      </c>
      <c r="B274" s="239">
        <v>2</v>
      </c>
      <c r="C274" s="239">
        <v>212</v>
      </c>
      <c r="D274" s="239">
        <v>158.053</v>
      </c>
      <c r="E274" s="239">
        <v>27</v>
      </c>
      <c r="F274" s="239" t="s">
        <v>2515</v>
      </c>
      <c r="H274" s="239" t="s">
        <v>374</v>
      </c>
      <c r="I274" s="239">
        <v>25</v>
      </c>
      <c r="K274" s="239">
        <v>18507416</v>
      </c>
      <c r="M274" s="239">
        <v>6</v>
      </c>
      <c r="N274" s="239">
        <v>15</v>
      </c>
      <c r="O274" s="239">
        <v>2018</v>
      </c>
      <c r="P274" s="239" t="s">
        <v>383</v>
      </c>
      <c r="Q274" s="239">
        <v>10</v>
      </c>
      <c r="R274" s="239" t="s">
        <v>393</v>
      </c>
      <c r="S274" s="239">
        <v>5</v>
      </c>
      <c r="T274" s="239">
        <v>0</v>
      </c>
      <c r="U274" s="239">
        <v>2</v>
      </c>
      <c r="V274" s="239">
        <v>10</v>
      </c>
      <c r="W274" s="239">
        <v>10</v>
      </c>
      <c r="X274" s="239">
        <v>2</v>
      </c>
      <c r="Y274" s="239">
        <v>1</v>
      </c>
      <c r="Z274" s="239">
        <v>1</v>
      </c>
      <c r="AB274" s="239">
        <v>1</v>
      </c>
      <c r="AC274" s="239">
        <v>98</v>
      </c>
      <c r="AD274" s="239" t="s">
        <v>377</v>
      </c>
      <c r="AF274" s="239" t="s">
        <v>378</v>
      </c>
      <c r="AG274" s="239">
        <v>5</v>
      </c>
      <c r="AH274" s="239">
        <v>2</v>
      </c>
      <c r="AI274" s="239">
        <v>2</v>
      </c>
      <c r="AJ274" s="239">
        <v>3</v>
      </c>
      <c r="AK274" s="239">
        <v>21</v>
      </c>
      <c r="AL274" s="239">
        <v>24</v>
      </c>
      <c r="AM274" s="239" t="s">
        <v>374</v>
      </c>
      <c r="AN274" s="239">
        <v>5</v>
      </c>
      <c r="AO274" s="239">
        <v>1</v>
      </c>
      <c r="AS274" s="239">
        <v>15</v>
      </c>
      <c r="AT274" s="239">
        <v>9</v>
      </c>
      <c r="AU274" s="239">
        <v>65</v>
      </c>
      <c r="AV274" s="239">
        <v>11</v>
      </c>
      <c r="AW274" s="239">
        <v>21</v>
      </c>
      <c r="AX274" s="239">
        <v>2</v>
      </c>
      <c r="AY274" s="239">
        <v>49</v>
      </c>
      <c r="AZ274" s="239">
        <v>3</v>
      </c>
      <c r="BA274" s="239">
        <v>28</v>
      </c>
      <c r="BB274" s="239">
        <v>21</v>
      </c>
      <c r="BC274" s="239" t="s">
        <v>374</v>
      </c>
      <c r="BD274" s="239">
        <v>5</v>
      </c>
      <c r="BE274" s="239">
        <v>90</v>
      </c>
      <c r="BI274" s="239">
        <v>15</v>
      </c>
      <c r="BJ274" s="239">
        <v>9</v>
      </c>
      <c r="BK274" s="239">
        <v>65</v>
      </c>
      <c r="BL274" s="239">
        <v>11</v>
      </c>
      <c r="BM274" s="239">
        <v>21</v>
      </c>
      <c r="CT274" s="239">
        <v>465058.00524934498</v>
      </c>
      <c r="CU274" s="239">
        <v>4967759.6393192802</v>
      </c>
      <c r="CV274" s="239">
        <v>44.862395820000003</v>
      </c>
      <c r="CW274" s="239">
        <v>-93.442282890000001</v>
      </c>
      <c r="CX274" s="239" t="s">
        <v>379</v>
      </c>
      <c r="CY274" s="239" t="s">
        <v>5062</v>
      </c>
    </row>
    <row r="275" spans="1:103" x14ac:dyDescent="0.25">
      <c r="A275" s="239">
        <v>719972</v>
      </c>
      <c r="B275" s="239">
        <v>2</v>
      </c>
      <c r="C275" s="239">
        <v>212</v>
      </c>
      <c r="D275" s="239">
        <v>158.06100000000001</v>
      </c>
      <c r="E275" s="239">
        <v>27</v>
      </c>
      <c r="F275" s="239" t="s">
        <v>2515</v>
      </c>
      <c r="H275" s="239" t="s">
        <v>374</v>
      </c>
      <c r="I275" s="239">
        <v>25</v>
      </c>
      <c r="K275" s="239">
        <v>19506225</v>
      </c>
      <c r="M275" s="239">
        <v>5</v>
      </c>
      <c r="N275" s="239">
        <v>15</v>
      </c>
      <c r="O275" s="239">
        <v>2019</v>
      </c>
      <c r="P275" s="239" t="s">
        <v>375</v>
      </c>
      <c r="Q275" s="239">
        <v>8</v>
      </c>
      <c r="R275" s="239" t="s">
        <v>393</v>
      </c>
      <c r="S275" s="239">
        <v>5</v>
      </c>
      <c r="T275" s="239">
        <v>0</v>
      </c>
      <c r="U275" s="239">
        <v>3</v>
      </c>
      <c r="V275" s="239">
        <v>12</v>
      </c>
      <c r="W275" s="239">
        <v>10</v>
      </c>
      <c r="X275" s="239">
        <v>2</v>
      </c>
      <c r="Y275" s="239">
        <v>1</v>
      </c>
      <c r="Z275" s="239">
        <v>1</v>
      </c>
      <c r="AB275" s="239">
        <v>1</v>
      </c>
      <c r="AC275" s="239">
        <v>98</v>
      </c>
      <c r="AD275" s="239" t="s">
        <v>377</v>
      </c>
      <c r="AF275" s="239" t="s">
        <v>470</v>
      </c>
      <c r="AG275" s="239">
        <v>7</v>
      </c>
      <c r="AH275" s="239">
        <v>2</v>
      </c>
      <c r="AI275" s="239">
        <v>4</v>
      </c>
      <c r="AJ275" s="239">
        <v>3</v>
      </c>
      <c r="AK275" s="239">
        <v>21</v>
      </c>
      <c r="AL275" s="239">
        <v>19</v>
      </c>
      <c r="AM275" s="239" t="s">
        <v>384</v>
      </c>
      <c r="AN275" s="239">
        <v>5</v>
      </c>
      <c r="AO275" s="239">
        <v>74</v>
      </c>
      <c r="AS275" s="239">
        <v>15</v>
      </c>
      <c r="AT275" s="239">
        <v>98</v>
      </c>
      <c r="AU275" s="239">
        <v>60</v>
      </c>
      <c r="AV275" s="239">
        <v>11</v>
      </c>
      <c r="AW275" s="239">
        <v>21</v>
      </c>
      <c r="AX275" s="239">
        <v>2</v>
      </c>
      <c r="AY275" s="239">
        <v>4</v>
      </c>
      <c r="AZ275" s="239">
        <v>3</v>
      </c>
      <c r="BA275" s="239">
        <v>34</v>
      </c>
      <c r="BB275" s="239">
        <v>44</v>
      </c>
      <c r="BC275" s="239" t="s">
        <v>384</v>
      </c>
      <c r="BD275" s="239">
        <v>5</v>
      </c>
      <c r="BE275" s="239">
        <v>1</v>
      </c>
      <c r="BI275" s="239">
        <v>15</v>
      </c>
      <c r="BJ275" s="239">
        <v>98</v>
      </c>
      <c r="BK275" s="239">
        <v>60</v>
      </c>
      <c r="BL275" s="239">
        <v>11</v>
      </c>
      <c r="BM275" s="239">
        <v>21</v>
      </c>
      <c r="BN275" s="239">
        <v>2</v>
      </c>
      <c r="BO275" s="239">
        <v>4</v>
      </c>
      <c r="BP275" s="239">
        <v>3</v>
      </c>
      <c r="BQ275" s="239">
        <v>34</v>
      </c>
      <c r="BR275" s="239">
        <v>28</v>
      </c>
      <c r="BS275" s="239" t="s">
        <v>384</v>
      </c>
      <c r="BT275" s="239">
        <v>5</v>
      </c>
      <c r="BU275" s="239">
        <v>1</v>
      </c>
      <c r="BY275" s="239">
        <v>15</v>
      </c>
      <c r="BZ275" s="239">
        <v>98</v>
      </c>
      <c r="CA275" s="239">
        <v>60</v>
      </c>
      <c r="CB275" s="239">
        <v>11</v>
      </c>
      <c r="CC275" s="239">
        <v>21</v>
      </c>
      <c r="CT275" s="239">
        <v>465083.40530014399</v>
      </c>
      <c r="CU275" s="239">
        <v>4967785.0393700805</v>
      </c>
      <c r="CV275" s="239">
        <v>44.862625710000003</v>
      </c>
      <c r="CW275" s="239">
        <v>-93.441963139999999</v>
      </c>
      <c r="CX275" s="239" t="s">
        <v>379</v>
      </c>
      <c r="CY275" s="239" t="s">
        <v>5063</v>
      </c>
    </row>
    <row r="276" spans="1:103" x14ac:dyDescent="0.25">
      <c r="A276" s="239">
        <v>623509</v>
      </c>
      <c r="B276" s="239">
        <v>2</v>
      </c>
      <c r="C276" s="239">
        <v>212</v>
      </c>
      <c r="D276" s="239">
        <v>158.06100000000001</v>
      </c>
      <c r="E276" s="239">
        <v>27</v>
      </c>
      <c r="F276" s="239" t="s">
        <v>2515</v>
      </c>
      <c r="H276" s="239" t="s">
        <v>374</v>
      </c>
      <c r="I276" s="239">
        <v>25</v>
      </c>
      <c r="K276" s="239">
        <v>18509000</v>
      </c>
      <c r="M276" s="239">
        <v>7</v>
      </c>
      <c r="N276" s="239">
        <v>26</v>
      </c>
      <c r="O276" s="239">
        <v>2018</v>
      </c>
      <c r="P276" s="239" t="s">
        <v>416</v>
      </c>
      <c r="Q276" s="239">
        <v>6</v>
      </c>
      <c r="R276" s="239" t="s">
        <v>393</v>
      </c>
      <c r="S276" s="239">
        <v>5</v>
      </c>
      <c r="T276" s="239">
        <v>0</v>
      </c>
      <c r="U276" s="239">
        <v>3</v>
      </c>
      <c r="V276" s="239">
        <v>12</v>
      </c>
      <c r="W276" s="239">
        <v>10</v>
      </c>
      <c r="X276" s="239">
        <v>2</v>
      </c>
      <c r="Y276" s="239">
        <v>1</v>
      </c>
      <c r="Z276" s="239">
        <v>1</v>
      </c>
      <c r="AB276" s="239">
        <v>1</v>
      </c>
      <c r="AC276" s="239">
        <v>98</v>
      </c>
      <c r="AD276" s="239" t="s">
        <v>377</v>
      </c>
      <c r="AF276" s="239" t="s">
        <v>378</v>
      </c>
      <c r="AG276" s="239">
        <v>7</v>
      </c>
      <c r="AH276" s="239">
        <v>2</v>
      </c>
      <c r="AI276" s="239">
        <v>2</v>
      </c>
      <c r="AJ276" s="239">
        <v>3</v>
      </c>
      <c r="AK276" s="239">
        <v>21</v>
      </c>
      <c r="AL276" s="239">
        <v>55</v>
      </c>
      <c r="AM276" s="239" t="s">
        <v>374</v>
      </c>
      <c r="AN276" s="239">
        <v>5</v>
      </c>
      <c r="AO276" s="239">
        <v>1</v>
      </c>
      <c r="AS276" s="239">
        <v>15</v>
      </c>
      <c r="AT276" s="239">
        <v>9</v>
      </c>
      <c r="AU276" s="239">
        <v>60</v>
      </c>
      <c r="AV276" s="239">
        <v>11</v>
      </c>
      <c r="AW276" s="239">
        <v>21</v>
      </c>
      <c r="AX276" s="239">
        <v>2</v>
      </c>
      <c r="AY276" s="239">
        <v>2</v>
      </c>
      <c r="AZ276" s="239">
        <v>3</v>
      </c>
      <c r="BA276" s="239">
        <v>21</v>
      </c>
      <c r="BB276" s="239">
        <v>64</v>
      </c>
      <c r="BC276" s="239" t="s">
        <v>374</v>
      </c>
      <c r="BD276" s="239">
        <v>5</v>
      </c>
      <c r="BE276" s="239">
        <v>1</v>
      </c>
      <c r="BI276" s="239">
        <v>15</v>
      </c>
      <c r="BJ276" s="239">
        <v>9</v>
      </c>
      <c r="BK276" s="239">
        <v>60</v>
      </c>
      <c r="BL276" s="239">
        <v>11</v>
      </c>
      <c r="BM276" s="239">
        <v>21</v>
      </c>
      <c r="BN276" s="239">
        <v>2</v>
      </c>
      <c r="BO276" s="239">
        <v>2</v>
      </c>
      <c r="BP276" s="239">
        <v>3</v>
      </c>
      <c r="BQ276" s="239">
        <v>21</v>
      </c>
      <c r="BR276" s="239">
        <v>35</v>
      </c>
      <c r="BS276" s="239" t="s">
        <v>374</v>
      </c>
      <c r="BT276" s="239">
        <v>5</v>
      </c>
      <c r="BU276" s="239">
        <v>4</v>
      </c>
      <c r="BY276" s="239">
        <v>15</v>
      </c>
      <c r="BZ276" s="239">
        <v>9</v>
      </c>
      <c r="CA276" s="239">
        <v>60</v>
      </c>
      <c r="CB276" s="239">
        <v>11</v>
      </c>
      <c r="CC276" s="239">
        <v>21</v>
      </c>
      <c r="CT276" s="239">
        <v>465070.70527474501</v>
      </c>
      <c r="CU276" s="239">
        <v>4967763.8726610802</v>
      </c>
      <c r="CV276" s="239">
        <v>44.862434550000003</v>
      </c>
      <c r="CW276" s="239">
        <v>-93.442122429999998</v>
      </c>
      <c r="CX276" s="239" t="s">
        <v>379</v>
      </c>
      <c r="CY276" s="239" t="s">
        <v>5064</v>
      </c>
    </row>
    <row r="277" spans="1:103" x14ac:dyDescent="0.25">
      <c r="A277" s="239">
        <v>10800134</v>
      </c>
      <c r="B277" s="239">
        <v>2</v>
      </c>
      <c r="C277" s="239">
        <v>212</v>
      </c>
      <c r="D277" s="239">
        <v>158.06299999999999</v>
      </c>
      <c r="E277" s="239">
        <v>27</v>
      </c>
      <c r="F277" s="239" t="s">
        <v>2515</v>
      </c>
      <c r="H277" s="239" t="s">
        <v>374</v>
      </c>
      <c r="I277" s="239">
        <v>25</v>
      </c>
      <c r="K277" s="239">
        <v>12506211</v>
      </c>
      <c r="L277" s="239">
        <v>122000226</v>
      </c>
      <c r="M277" s="239">
        <v>6</v>
      </c>
      <c r="N277" s="239">
        <v>28</v>
      </c>
      <c r="O277" s="239">
        <v>2012</v>
      </c>
      <c r="P277" s="239" t="s">
        <v>416</v>
      </c>
      <c r="Q277" s="239">
        <v>16</v>
      </c>
      <c r="S277" s="239">
        <v>5</v>
      </c>
      <c r="T277" s="239">
        <v>0</v>
      </c>
      <c r="U277" s="239">
        <v>2</v>
      </c>
      <c r="V277" s="239">
        <v>10</v>
      </c>
      <c r="W277" s="239">
        <v>10</v>
      </c>
      <c r="X277" s="239">
        <v>2</v>
      </c>
      <c r="Y277" s="239">
        <v>1</v>
      </c>
      <c r="Z277" s="239">
        <v>1</v>
      </c>
      <c r="AB277" s="239">
        <v>1</v>
      </c>
      <c r="AC277" s="239">
        <v>98</v>
      </c>
      <c r="AD277" s="239">
        <v>212</v>
      </c>
      <c r="AE277" s="239" t="s">
        <v>5003</v>
      </c>
      <c r="AF277" s="239" t="s">
        <v>378</v>
      </c>
      <c r="AG277" s="239">
        <v>5</v>
      </c>
      <c r="AH277" s="239">
        <v>2</v>
      </c>
      <c r="AI277" s="239">
        <v>4</v>
      </c>
      <c r="AJ277" s="239">
        <v>3</v>
      </c>
      <c r="AK277" s="239">
        <v>21</v>
      </c>
      <c r="AL277" s="239">
        <v>47</v>
      </c>
      <c r="AM277" s="239" t="s">
        <v>384</v>
      </c>
      <c r="AN277" s="239">
        <v>5</v>
      </c>
      <c r="AO277" s="239">
        <v>1</v>
      </c>
      <c r="AS277" s="239">
        <v>1</v>
      </c>
      <c r="AT277" s="239">
        <v>98</v>
      </c>
      <c r="AU277" s="239">
        <v>60</v>
      </c>
      <c r="AV277" s="239">
        <v>11</v>
      </c>
      <c r="AW277" s="239">
        <v>21</v>
      </c>
      <c r="AX277" s="239">
        <v>2</v>
      </c>
      <c r="AY277" s="239">
        <v>2</v>
      </c>
      <c r="AZ277" s="239">
        <v>3</v>
      </c>
      <c r="BA277" s="239">
        <v>28</v>
      </c>
      <c r="BB277" s="239">
        <v>62</v>
      </c>
      <c r="BC277" s="239" t="s">
        <v>374</v>
      </c>
      <c r="BD277" s="239">
        <v>5</v>
      </c>
      <c r="BE277" s="239">
        <v>8</v>
      </c>
      <c r="BF277" s="239">
        <v>12</v>
      </c>
      <c r="BI277" s="239">
        <v>1</v>
      </c>
      <c r="BJ277" s="239">
        <v>98</v>
      </c>
      <c r="BK277" s="239">
        <v>60</v>
      </c>
      <c r="BL277" s="239">
        <v>11</v>
      </c>
      <c r="BM277" s="239">
        <v>21</v>
      </c>
      <c r="CT277" s="239">
        <v>465073</v>
      </c>
      <c r="CU277" s="239">
        <v>4967764</v>
      </c>
      <c r="CV277" s="239">
        <v>44.862439199999997</v>
      </c>
      <c r="CW277" s="239">
        <v>-93.442087900000004</v>
      </c>
      <c r="CX277" s="239" t="s">
        <v>379</v>
      </c>
      <c r="CY277" s="239" t="s">
        <v>5065</v>
      </c>
    </row>
    <row r="278" spans="1:103" x14ac:dyDescent="0.25">
      <c r="A278" s="239">
        <v>329146</v>
      </c>
      <c r="B278" s="239">
        <v>2</v>
      </c>
      <c r="C278" s="239">
        <v>212</v>
      </c>
      <c r="D278" s="239">
        <v>158.065</v>
      </c>
      <c r="E278" s="239">
        <v>27</v>
      </c>
      <c r="F278" s="239" t="s">
        <v>2515</v>
      </c>
      <c r="H278" s="239" t="s">
        <v>374</v>
      </c>
      <c r="I278" s="239">
        <v>25</v>
      </c>
      <c r="K278" s="239">
        <v>16501837</v>
      </c>
      <c r="M278" s="239">
        <v>2</v>
      </c>
      <c r="N278" s="239">
        <v>13</v>
      </c>
      <c r="O278" s="239">
        <v>2016</v>
      </c>
      <c r="P278" s="239" t="s">
        <v>386</v>
      </c>
      <c r="Q278" s="239">
        <v>23</v>
      </c>
      <c r="R278" s="239" t="s">
        <v>376</v>
      </c>
      <c r="S278" s="239">
        <v>4</v>
      </c>
      <c r="T278" s="239">
        <v>0</v>
      </c>
      <c r="U278" s="239">
        <v>1</v>
      </c>
      <c r="W278" s="239">
        <v>41</v>
      </c>
      <c r="X278" s="239">
        <v>2</v>
      </c>
      <c r="Y278" s="239">
        <v>4</v>
      </c>
      <c r="Z278" s="239">
        <v>1</v>
      </c>
      <c r="AB278" s="239">
        <v>1</v>
      </c>
      <c r="AC278" s="239">
        <v>98</v>
      </c>
      <c r="AD278" s="239" t="s">
        <v>377</v>
      </c>
      <c r="AF278" s="239" t="s">
        <v>470</v>
      </c>
      <c r="AG278" s="239">
        <v>3</v>
      </c>
      <c r="AH278" s="239">
        <v>2</v>
      </c>
      <c r="AI278" s="239">
        <v>2</v>
      </c>
      <c r="AJ278" s="239">
        <v>4</v>
      </c>
      <c r="AK278" s="239">
        <v>21</v>
      </c>
      <c r="AL278" s="239">
        <v>22</v>
      </c>
      <c r="AM278" s="239" t="s">
        <v>374</v>
      </c>
      <c r="AN278" s="239">
        <v>9</v>
      </c>
      <c r="AO278" s="239">
        <v>62</v>
      </c>
      <c r="AS278" s="239">
        <v>15</v>
      </c>
      <c r="AT278" s="239">
        <v>9</v>
      </c>
      <c r="AU278" s="239">
        <v>65</v>
      </c>
      <c r="AV278" s="239">
        <v>11</v>
      </c>
      <c r="AW278" s="239">
        <v>21</v>
      </c>
      <c r="CT278" s="239">
        <v>465045.30522394401</v>
      </c>
      <c r="CU278" s="239">
        <v>4967806.2060790798</v>
      </c>
      <c r="CV278" s="239">
        <v>44.862814380000003</v>
      </c>
      <c r="CW278" s="239">
        <v>-93.442446849999996</v>
      </c>
      <c r="CX278" s="239" t="s">
        <v>379</v>
      </c>
      <c r="CY278" s="239" t="s">
        <v>5066</v>
      </c>
    </row>
    <row r="279" spans="1:103" x14ac:dyDescent="0.25">
      <c r="A279" s="239">
        <v>521081</v>
      </c>
      <c r="B279" s="239">
        <v>2</v>
      </c>
      <c r="C279" s="239">
        <v>212</v>
      </c>
      <c r="D279" s="239">
        <v>158.065</v>
      </c>
      <c r="E279" s="239">
        <v>27</v>
      </c>
      <c r="F279" s="239" t="s">
        <v>2515</v>
      </c>
      <c r="H279" s="239" t="s">
        <v>374</v>
      </c>
      <c r="I279" s="239">
        <v>25</v>
      </c>
      <c r="K279" s="239">
        <v>17513398</v>
      </c>
      <c r="M279" s="239">
        <v>11</v>
      </c>
      <c r="N279" s="239">
        <v>28</v>
      </c>
      <c r="O279" s="239">
        <v>2017</v>
      </c>
      <c r="P279" s="239" t="s">
        <v>391</v>
      </c>
      <c r="Q279" s="239">
        <v>17</v>
      </c>
      <c r="R279" s="239" t="s">
        <v>376</v>
      </c>
      <c r="S279" s="239">
        <v>5</v>
      </c>
      <c r="T279" s="239">
        <v>0</v>
      </c>
      <c r="U279" s="239">
        <v>2</v>
      </c>
      <c r="V279" s="239">
        <v>10</v>
      </c>
      <c r="W279" s="239">
        <v>10</v>
      </c>
      <c r="X279" s="239">
        <v>2</v>
      </c>
      <c r="Y279" s="239">
        <v>4</v>
      </c>
      <c r="Z279" s="239">
        <v>1</v>
      </c>
      <c r="AB279" s="239">
        <v>1</v>
      </c>
      <c r="AC279" s="239">
        <v>98</v>
      </c>
      <c r="AD279" s="239" t="s">
        <v>377</v>
      </c>
      <c r="AF279" s="239" t="s">
        <v>470</v>
      </c>
      <c r="AG279" s="239">
        <v>5</v>
      </c>
      <c r="AH279" s="239">
        <v>2</v>
      </c>
      <c r="AI279" s="239">
        <v>4</v>
      </c>
      <c r="AJ279" s="239">
        <v>4</v>
      </c>
      <c r="AK279" s="239">
        <v>21</v>
      </c>
      <c r="AL279" s="239">
        <v>52</v>
      </c>
      <c r="AM279" s="239" t="s">
        <v>374</v>
      </c>
      <c r="AN279" s="239">
        <v>5</v>
      </c>
      <c r="AO279" s="239">
        <v>1</v>
      </c>
      <c r="AS279" s="239">
        <v>15</v>
      </c>
      <c r="AT279" s="239">
        <v>9</v>
      </c>
      <c r="AU279" s="239">
        <v>60</v>
      </c>
      <c r="AV279" s="239">
        <v>11</v>
      </c>
      <c r="AW279" s="239">
        <v>21</v>
      </c>
      <c r="AX279" s="239">
        <v>2</v>
      </c>
      <c r="AY279" s="239">
        <v>2</v>
      </c>
      <c r="AZ279" s="239">
        <v>4</v>
      </c>
      <c r="BA279" s="239">
        <v>31</v>
      </c>
      <c r="BB279" s="239">
        <v>65</v>
      </c>
      <c r="BC279" s="239" t="s">
        <v>374</v>
      </c>
      <c r="BD279" s="239">
        <v>5</v>
      </c>
      <c r="BE279" s="239">
        <v>10</v>
      </c>
      <c r="BI279" s="239">
        <v>15</v>
      </c>
      <c r="BJ279" s="239">
        <v>9</v>
      </c>
      <c r="BK279" s="239">
        <v>60</v>
      </c>
      <c r="BL279" s="239">
        <v>11</v>
      </c>
      <c r="BM279" s="239">
        <v>21</v>
      </c>
      <c r="CT279" s="239">
        <v>465049.538565745</v>
      </c>
      <c r="CU279" s="239">
        <v>4967793.5060536796</v>
      </c>
      <c r="CV279" s="239">
        <v>44.862700259999997</v>
      </c>
      <c r="CW279" s="239">
        <v>-93.442392389999995</v>
      </c>
      <c r="CX279" s="239" t="s">
        <v>379</v>
      </c>
      <c r="CY279" s="239" t="s">
        <v>5067</v>
      </c>
    </row>
    <row r="280" spans="1:103" x14ac:dyDescent="0.25">
      <c r="A280" s="239">
        <v>11082566</v>
      </c>
      <c r="B280" s="239">
        <v>2</v>
      </c>
      <c r="C280" s="239">
        <v>212</v>
      </c>
      <c r="D280" s="239">
        <v>158.06899999999999</v>
      </c>
      <c r="E280" s="239">
        <v>27</v>
      </c>
      <c r="F280" s="239" t="s">
        <v>2515</v>
      </c>
      <c r="H280" s="239" t="s">
        <v>374</v>
      </c>
      <c r="I280" s="239">
        <v>25</v>
      </c>
      <c r="K280" s="239">
        <v>15512571</v>
      </c>
      <c r="L280" s="239">
        <v>153360293</v>
      </c>
      <c r="M280" s="239">
        <v>12</v>
      </c>
      <c r="N280" s="239">
        <v>2</v>
      </c>
      <c r="O280" s="239">
        <v>2015</v>
      </c>
      <c r="P280" s="239" t="s">
        <v>375</v>
      </c>
      <c r="Q280" s="239">
        <v>7</v>
      </c>
      <c r="R280" s="239" t="s">
        <v>393</v>
      </c>
      <c r="S280" s="239">
        <v>5</v>
      </c>
      <c r="T280" s="239">
        <v>0</v>
      </c>
      <c r="U280" s="239">
        <v>2</v>
      </c>
      <c r="V280" s="239">
        <v>1</v>
      </c>
      <c r="W280" s="239">
        <v>10</v>
      </c>
      <c r="X280" s="239">
        <v>2</v>
      </c>
      <c r="Y280" s="239">
        <v>2</v>
      </c>
      <c r="Z280" s="239">
        <v>2</v>
      </c>
      <c r="AB280" s="239">
        <v>1</v>
      </c>
      <c r="AC280" s="239">
        <v>98</v>
      </c>
      <c r="AD280" s="239" t="s">
        <v>404</v>
      </c>
      <c r="AE280" s="239" t="s">
        <v>4989</v>
      </c>
      <c r="AF280" s="239" t="s">
        <v>378</v>
      </c>
      <c r="AG280" s="239">
        <v>7</v>
      </c>
      <c r="AH280" s="239">
        <v>2</v>
      </c>
      <c r="AI280" s="239">
        <v>3</v>
      </c>
      <c r="AJ280" s="239">
        <v>3</v>
      </c>
      <c r="AK280" s="239">
        <v>21</v>
      </c>
      <c r="AL280" s="239">
        <v>27</v>
      </c>
      <c r="AN280" s="239">
        <v>1</v>
      </c>
      <c r="AO280" s="239">
        <v>18</v>
      </c>
      <c r="AS280" s="239">
        <v>1</v>
      </c>
      <c r="AT280" s="239">
        <v>98</v>
      </c>
      <c r="AU280" s="239">
        <v>60</v>
      </c>
      <c r="AV280" s="239">
        <v>11</v>
      </c>
      <c r="AW280" s="239">
        <v>21</v>
      </c>
      <c r="AX280" s="239">
        <v>2</v>
      </c>
      <c r="AY280" s="239">
        <v>1</v>
      </c>
      <c r="AZ280" s="239">
        <v>3</v>
      </c>
      <c r="BA280" s="239">
        <v>8</v>
      </c>
      <c r="BB280" s="239">
        <v>47</v>
      </c>
      <c r="BC280" s="239" t="s">
        <v>384</v>
      </c>
      <c r="BD280" s="239">
        <v>5</v>
      </c>
      <c r="BE280" s="239">
        <v>1</v>
      </c>
      <c r="BI280" s="239">
        <v>1</v>
      </c>
      <c r="BJ280" s="239">
        <v>98</v>
      </c>
      <c r="BK280" s="239">
        <v>60</v>
      </c>
      <c r="BL280" s="239">
        <v>11</v>
      </c>
      <c r="BM280" s="239">
        <v>21</v>
      </c>
      <c r="CT280" s="239">
        <v>465082</v>
      </c>
      <c r="CU280" s="239">
        <v>4967768</v>
      </c>
      <c r="CV280" s="239">
        <v>44.862472099999998</v>
      </c>
      <c r="CW280" s="239">
        <v>-93.441976400000001</v>
      </c>
      <c r="CX280" s="239" t="s">
        <v>379</v>
      </c>
      <c r="CY280" s="239" t="s">
        <v>5068</v>
      </c>
    </row>
    <row r="281" spans="1:103" x14ac:dyDescent="0.25">
      <c r="A281" s="239">
        <v>517498</v>
      </c>
      <c r="B281" s="239">
        <v>2</v>
      </c>
      <c r="C281" s="239">
        <v>212</v>
      </c>
      <c r="D281" s="239">
        <v>158.06899999999999</v>
      </c>
      <c r="E281" s="239">
        <v>27</v>
      </c>
      <c r="F281" s="239" t="s">
        <v>2515</v>
      </c>
      <c r="H281" s="239" t="s">
        <v>374</v>
      </c>
      <c r="I281" s="239">
        <v>25</v>
      </c>
      <c r="K281" s="239">
        <v>17512946</v>
      </c>
      <c r="M281" s="239">
        <v>11</v>
      </c>
      <c r="N281" s="239">
        <v>16</v>
      </c>
      <c r="O281" s="239">
        <v>2017</v>
      </c>
      <c r="P281" s="239" t="s">
        <v>416</v>
      </c>
      <c r="Q281" s="239">
        <v>6</v>
      </c>
      <c r="R281" s="239" t="s">
        <v>393</v>
      </c>
      <c r="S281" s="239">
        <v>5</v>
      </c>
      <c r="T281" s="239">
        <v>0</v>
      </c>
      <c r="U281" s="239">
        <v>2</v>
      </c>
      <c r="V281" s="239">
        <v>10</v>
      </c>
      <c r="W281" s="239">
        <v>10</v>
      </c>
      <c r="X281" s="239">
        <v>2</v>
      </c>
      <c r="Y281" s="239">
        <v>4</v>
      </c>
      <c r="Z281" s="239">
        <v>2</v>
      </c>
      <c r="AB281" s="239">
        <v>1</v>
      </c>
      <c r="AC281" s="239">
        <v>98</v>
      </c>
      <c r="AD281" s="239" t="s">
        <v>377</v>
      </c>
      <c r="AF281" s="239" t="s">
        <v>378</v>
      </c>
      <c r="AG281" s="239">
        <v>5</v>
      </c>
      <c r="AH281" s="239">
        <v>2</v>
      </c>
      <c r="AI281" s="239">
        <v>4</v>
      </c>
      <c r="AJ281" s="239">
        <v>3</v>
      </c>
      <c r="AK281" s="239">
        <v>21</v>
      </c>
      <c r="AL281" s="239">
        <v>65</v>
      </c>
      <c r="AM281" s="239" t="s">
        <v>384</v>
      </c>
      <c r="AN281" s="239">
        <v>5</v>
      </c>
      <c r="AO281" s="239">
        <v>68</v>
      </c>
      <c r="AS281" s="239">
        <v>15</v>
      </c>
      <c r="AT281" s="239">
        <v>9</v>
      </c>
      <c r="AU281" s="239">
        <v>60</v>
      </c>
      <c r="AV281" s="239">
        <v>11</v>
      </c>
      <c r="AW281" s="239">
        <v>21</v>
      </c>
      <c r="AX281" s="239">
        <v>2</v>
      </c>
      <c r="AY281" s="239">
        <v>2</v>
      </c>
      <c r="AZ281" s="239">
        <v>3</v>
      </c>
      <c r="BA281" s="239">
        <v>21</v>
      </c>
      <c r="BB281" s="239">
        <v>37</v>
      </c>
      <c r="BC281" s="239" t="s">
        <v>384</v>
      </c>
      <c r="BD281" s="239">
        <v>5</v>
      </c>
      <c r="BE281" s="239">
        <v>68</v>
      </c>
      <c r="BI281" s="239">
        <v>15</v>
      </c>
      <c r="BJ281" s="239">
        <v>9</v>
      </c>
      <c r="BK281" s="239">
        <v>60</v>
      </c>
      <c r="BL281" s="239">
        <v>11</v>
      </c>
      <c r="BM281" s="239">
        <v>21</v>
      </c>
      <c r="CT281" s="239">
        <v>465079.17195834499</v>
      </c>
      <c r="CU281" s="239">
        <v>4967772.3393446803</v>
      </c>
      <c r="CV281" s="239">
        <v>44.862511179999998</v>
      </c>
      <c r="CW281" s="239">
        <v>-93.442015850000004</v>
      </c>
      <c r="CX281" s="239" t="s">
        <v>379</v>
      </c>
      <c r="CY281" s="239" t="s">
        <v>5069</v>
      </c>
    </row>
    <row r="282" spans="1:103" x14ac:dyDescent="0.25">
      <c r="A282" s="239">
        <v>656027</v>
      </c>
      <c r="B282" s="239">
        <v>2</v>
      </c>
      <c r="C282" s="239">
        <v>212</v>
      </c>
      <c r="D282" s="239">
        <v>158.07599999999999</v>
      </c>
      <c r="E282" s="239">
        <v>27</v>
      </c>
      <c r="F282" s="239" t="s">
        <v>2515</v>
      </c>
      <c r="H282" s="239" t="s">
        <v>374</v>
      </c>
      <c r="I282" s="239">
        <v>25</v>
      </c>
      <c r="K282" s="239">
        <v>18512890</v>
      </c>
      <c r="M282" s="239">
        <v>11</v>
      </c>
      <c r="N282" s="239">
        <v>1</v>
      </c>
      <c r="O282" s="239">
        <v>2018</v>
      </c>
      <c r="P282" s="239" t="s">
        <v>416</v>
      </c>
      <c r="Q282" s="239">
        <v>8</v>
      </c>
      <c r="R282" s="239" t="s">
        <v>393</v>
      </c>
      <c r="S282" s="239">
        <v>4</v>
      </c>
      <c r="T282" s="239">
        <v>0</v>
      </c>
      <c r="U282" s="239">
        <v>2</v>
      </c>
      <c r="V282" s="239">
        <v>12</v>
      </c>
      <c r="W282" s="239">
        <v>10</v>
      </c>
      <c r="X282" s="239">
        <v>2</v>
      </c>
      <c r="Y282" s="239">
        <v>1</v>
      </c>
      <c r="Z282" s="239">
        <v>2</v>
      </c>
      <c r="AB282" s="239">
        <v>1</v>
      </c>
      <c r="AC282" s="239">
        <v>98</v>
      </c>
      <c r="AD282" s="239" t="s">
        <v>377</v>
      </c>
      <c r="AF282" s="239" t="s">
        <v>470</v>
      </c>
      <c r="AG282" s="239">
        <v>7</v>
      </c>
      <c r="AH282" s="239">
        <v>2</v>
      </c>
      <c r="AI282" s="239">
        <v>2</v>
      </c>
      <c r="AJ282" s="239">
        <v>3</v>
      </c>
      <c r="AK282" s="239">
        <v>21</v>
      </c>
      <c r="AL282" s="239">
        <v>26</v>
      </c>
      <c r="AM282" s="239" t="s">
        <v>384</v>
      </c>
      <c r="AN282" s="239">
        <v>5</v>
      </c>
      <c r="AO282" s="239">
        <v>4</v>
      </c>
      <c r="AS282" s="239">
        <v>15</v>
      </c>
      <c r="AT282" s="239">
        <v>9</v>
      </c>
      <c r="AU282" s="239">
        <v>60</v>
      </c>
      <c r="AV282" s="239">
        <v>11</v>
      </c>
      <c r="AW282" s="239">
        <v>21</v>
      </c>
      <c r="AX282" s="239">
        <v>2</v>
      </c>
      <c r="AY282" s="239">
        <v>2</v>
      </c>
      <c r="AZ282" s="239">
        <v>3</v>
      </c>
      <c r="BA282" s="239">
        <v>26</v>
      </c>
      <c r="BB282" s="239">
        <v>56</v>
      </c>
      <c r="BC282" s="239" t="s">
        <v>374</v>
      </c>
      <c r="BD282" s="239">
        <v>5</v>
      </c>
      <c r="BE282" s="239">
        <v>1</v>
      </c>
      <c r="BI282" s="239">
        <v>15</v>
      </c>
      <c r="BJ282" s="239">
        <v>9</v>
      </c>
      <c r="BK282" s="239">
        <v>60</v>
      </c>
      <c r="BL282" s="239">
        <v>11</v>
      </c>
      <c r="BM282" s="239">
        <v>21</v>
      </c>
      <c r="CT282" s="239">
        <v>465083.40530014399</v>
      </c>
      <c r="CU282" s="239">
        <v>4967806.2060790798</v>
      </c>
      <c r="CV282" s="239">
        <v>44.862816250000002</v>
      </c>
      <c r="CW282" s="239">
        <v>-93.441964600000006</v>
      </c>
      <c r="CX282" s="239" t="s">
        <v>379</v>
      </c>
      <c r="CY282" s="239" t="s">
        <v>5070</v>
      </c>
    </row>
    <row r="283" spans="1:103" x14ac:dyDescent="0.25">
      <c r="A283" s="239">
        <v>10941942</v>
      </c>
      <c r="B283" s="239">
        <v>2</v>
      </c>
      <c r="C283" s="239">
        <v>212</v>
      </c>
      <c r="D283" s="239">
        <v>158.077</v>
      </c>
      <c r="E283" s="239">
        <v>27</v>
      </c>
      <c r="F283" s="239" t="s">
        <v>2515</v>
      </c>
      <c r="H283" s="239" t="s">
        <v>374</v>
      </c>
      <c r="I283" s="239">
        <v>25</v>
      </c>
      <c r="K283" s="239">
        <v>14500981</v>
      </c>
      <c r="L283" s="239">
        <v>140230370</v>
      </c>
      <c r="M283" s="239">
        <v>1</v>
      </c>
      <c r="N283" s="239">
        <v>21</v>
      </c>
      <c r="O283" s="239">
        <v>2014</v>
      </c>
      <c r="P283" s="239" t="s">
        <v>391</v>
      </c>
      <c r="Q283" s="239">
        <v>21</v>
      </c>
      <c r="R283" s="239" t="s">
        <v>376</v>
      </c>
      <c r="S283" s="239">
        <v>4</v>
      </c>
      <c r="T283" s="239">
        <v>0</v>
      </c>
      <c r="U283" s="239">
        <v>2</v>
      </c>
      <c r="V283" s="239">
        <v>10</v>
      </c>
      <c r="W283" s="239">
        <v>10</v>
      </c>
      <c r="X283" s="239">
        <v>2</v>
      </c>
      <c r="Y283" s="239">
        <v>4</v>
      </c>
      <c r="Z283" s="239">
        <v>4</v>
      </c>
      <c r="AB283" s="239">
        <v>5</v>
      </c>
      <c r="AC283" s="239">
        <v>98</v>
      </c>
      <c r="AD283" s="239" t="s">
        <v>404</v>
      </c>
      <c r="AE283" s="239" t="s">
        <v>4989</v>
      </c>
      <c r="AF283" s="239" t="s">
        <v>378</v>
      </c>
      <c r="AG283" s="239">
        <v>5</v>
      </c>
      <c r="AH283" s="239">
        <v>2</v>
      </c>
      <c r="AI283" s="239">
        <v>2</v>
      </c>
      <c r="AJ283" s="239">
        <v>4</v>
      </c>
      <c r="AK283" s="239">
        <v>21</v>
      </c>
      <c r="AL283" s="239">
        <v>33</v>
      </c>
      <c r="AM283" s="239" t="s">
        <v>374</v>
      </c>
      <c r="AN283" s="239">
        <v>5</v>
      </c>
      <c r="AO283" s="239">
        <v>3</v>
      </c>
      <c r="AS283" s="239">
        <v>1</v>
      </c>
      <c r="AT283" s="239">
        <v>98</v>
      </c>
      <c r="AU283" s="239">
        <v>60</v>
      </c>
      <c r="AV283" s="239">
        <v>10</v>
      </c>
      <c r="AW283" s="239">
        <v>21</v>
      </c>
      <c r="AX283" s="239">
        <v>2</v>
      </c>
      <c r="AY283" s="239">
        <v>4</v>
      </c>
      <c r="AZ283" s="239">
        <v>4</v>
      </c>
      <c r="BA283" s="239">
        <v>21</v>
      </c>
      <c r="BB283" s="239">
        <v>25</v>
      </c>
      <c r="BC283" s="239" t="s">
        <v>384</v>
      </c>
      <c r="BD283" s="239">
        <v>5</v>
      </c>
      <c r="BE283" s="239">
        <v>1</v>
      </c>
      <c r="BI283" s="239">
        <v>1</v>
      </c>
      <c r="BJ283" s="239">
        <v>98</v>
      </c>
      <c r="BK283" s="239">
        <v>60</v>
      </c>
      <c r="BL283" s="239">
        <v>10</v>
      </c>
      <c r="BM283" s="239">
        <v>21</v>
      </c>
      <c r="CT283" s="239">
        <v>465094</v>
      </c>
      <c r="CU283" s="239">
        <v>4967773</v>
      </c>
      <c r="CV283" s="239">
        <v>44.862514400000002</v>
      </c>
      <c r="CW283" s="239">
        <v>-93.441833099999997</v>
      </c>
      <c r="CX283" s="239" t="s">
        <v>379</v>
      </c>
      <c r="CY283" s="239" t="s">
        <v>5071</v>
      </c>
    </row>
    <row r="284" spans="1:103" x14ac:dyDescent="0.25">
      <c r="A284" s="239">
        <v>738385</v>
      </c>
      <c r="B284" s="239">
        <v>2</v>
      </c>
      <c r="C284" s="239">
        <v>212</v>
      </c>
      <c r="D284" s="239">
        <v>158.07900000000001</v>
      </c>
      <c r="E284" s="239">
        <v>27</v>
      </c>
      <c r="F284" s="239" t="s">
        <v>2515</v>
      </c>
      <c r="H284" s="239" t="s">
        <v>374</v>
      </c>
      <c r="I284" s="239">
        <v>25</v>
      </c>
      <c r="K284" s="239">
        <v>19509116</v>
      </c>
      <c r="M284" s="239">
        <v>7</v>
      </c>
      <c r="N284" s="239">
        <v>26</v>
      </c>
      <c r="O284" s="239">
        <v>2019</v>
      </c>
      <c r="P284" s="239" t="s">
        <v>383</v>
      </c>
      <c r="Q284" s="239">
        <v>16</v>
      </c>
      <c r="R284" s="239" t="s">
        <v>376</v>
      </c>
      <c r="S284" s="239">
        <v>5</v>
      </c>
      <c r="T284" s="239">
        <v>0</v>
      </c>
      <c r="U284" s="239">
        <v>2</v>
      </c>
      <c r="V284" s="239">
        <v>12</v>
      </c>
      <c r="W284" s="239">
        <v>10</v>
      </c>
      <c r="X284" s="239">
        <v>2</v>
      </c>
      <c r="Y284" s="239">
        <v>1</v>
      </c>
      <c r="Z284" s="239">
        <v>1</v>
      </c>
      <c r="AB284" s="239">
        <v>1</v>
      </c>
      <c r="AC284" s="239">
        <v>98</v>
      </c>
      <c r="AD284" s="239" t="s">
        <v>377</v>
      </c>
      <c r="AF284" s="239" t="s">
        <v>470</v>
      </c>
      <c r="AG284" s="239">
        <v>7</v>
      </c>
      <c r="AH284" s="239">
        <v>2</v>
      </c>
      <c r="AI284" s="239">
        <v>2</v>
      </c>
      <c r="AJ284" s="239">
        <v>4</v>
      </c>
      <c r="AK284" s="239">
        <v>21</v>
      </c>
      <c r="AL284" s="239">
        <v>29</v>
      </c>
      <c r="AM284" s="239" t="s">
        <v>374</v>
      </c>
      <c r="AN284" s="239">
        <v>5</v>
      </c>
      <c r="AO284" s="239">
        <v>4</v>
      </c>
      <c r="AS284" s="239">
        <v>15</v>
      </c>
      <c r="AT284" s="239">
        <v>9</v>
      </c>
      <c r="AU284" s="239">
        <v>60</v>
      </c>
      <c r="AV284" s="239">
        <v>11</v>
      </c>
      <c r="AW284" s="239">
        <v>21</v>
      </c>
      <c r="AX284" s="239">
        <v>2</v>
      </c>
      <c r="AY284" s="239">
        <v>2</v>
      </c>
      <c r="AZ284" s="239">
        <v>4</v>
      </c>
      <c r="BA284" s="239">
        <v>21</v>
      </c>
      <c r="BB284" s="239">
        <v>23</v>
      </c>
      <c r="BC284" s="239" t="s">
        <v>384</v>
      </c>
      <c r="BD284" s="239">
        <v>5</v>
      </c>
      <c r="BE284" s="239">
        <v>1</v>
      </c>
      <c r="BI284" s="239">
        <v>15</v>
      </c>
      <c r="BJ284" s="239">
        <v>9</v>
      </c>
      <c r="BK284" s="239">
        <v>60</v>
      </c>
      <c r="BL284" s="239">
        <v>11</v>
      </c>
      <c r="BM284" s="239">
        <v>21</v>
      </c>
      <c r="CT284" s="239">
        <v>465108.80535094399</v>
      </c>
      <c r="CU284" s="239">
        <v>4967801.9727372797</v>
      </c>
      <c r="CV284" s="239">
        <v>44.862779379999999</v>
      </c>
      <c r="CW284" s="239">
        <v>-93.441642810000005</v>
      </c>
      <c r="CX284" s="239" t="s">
        <v>379</v>
      </c>
      <c r="CY284" s="239" t="s">
        <v>5072</v>
      </c>
    </row>
    <row r="285" spans="1:103" x14ac:dyDescent="0.25">
      <c r="A285" s="239">
        <v>11007068</v>
      </c>
      <c r="B285" s="239">
        <v>2</v>
      </c>
      <c r="C285" s="239">
        <v>212</v>
      </c>
      <c r="D285" s="239">
        <v>158.07900000000001</v>
      </c>
      <c r="E285" s="239">
        <v>27</v>
      </c>
      <c r="F285" s="239" t="s">
        <v>2515</v>
      </c>
      <c r="H285" s="239" t="s">
        <v>374</v>
      </c>
      <c r="I285" s="239">
        <v>25</v>
      </c>
      <c r="K285" s="239">
        <v>14513466</v>
      </c>
      <c r="L285" s="239">
        <v>143500360</v>
      </c>
      <c r="M285" s="239">
        <v>12</v>
      </c>
      <c r="N285" s="239">
        <v>15</v>
      </c>
      <c r="O285" s="239">
        <v>2014</v>
      </c>
      <c r="P285" s="239" t="s">
        <v>381</v>
      </c>
      <c r="Q285" s="239">
        <v>17</v>
      </c>
      <c r="R285" s="239" t="s">
        <v>376</v>
      </c>
      <c r="S285" s="239">
        <v>5</v>
      </c>
      <c r="T285" s="239">
        <v>0</v>
      </c>
      <c r="U285" s="239">
        <v>2</v>
      </c>
      <c r="V285" s="239">
        <v>1</v>
      </c>
      <c r="W285" s="239">
        <v>10</v>
      </c>
      <c r="X285" s="239">
        <v>2</v>
      </c>
      <c r="Y285" s="239">
        <v>4</v>
      </c>
      <c r="Z285" s="239">
        <v>3</v>
      </c>
      <c r="AB285" s="239">
        <v>2</v>
      </c>
      <c r="AC285" s="239">
        <v>98</v>
      </c>
      <c r="AD285" s="239">
        <v>212</v>
      </c>
      <c r="AE285" s="239" t="s">
        <v>5019</v>
      </c>
      <c r="AF285" s="239" t="s">
        <v>378</v>
      </c>
      <c r="AG285" s="239">
        <v>7</v>
      </c>
      <c r="AH285" s="239">
        <v>2</v>
      </c>
      <c r="AI285" s="239">
        <v>2</v>
      </c>
      <c r="AJ285" s="239">
        <v>4</v>
      </c>
      <c r="AK285" s="239">
        <v>21</v>
      </c>
      <c r="AL285" s="239">
        <v>19</v>
      </c>
      <c r="AM285" s="239" t="s">
        <v>374</v>
      </c>
      <c r="AN285" s="239">
        <v>5</v>
      </c>
      <c r="AO285" s="239">
        <v>15</v>
      </c>
      <c r="AS285" s="239">
        <v>1</v>
      </c>
      <c r="AT285" s="239">
        <v>98</v>
      </c>
      <c r="AU285" s="239">
        <v>60</v>
      </c>
      <c r="AV285" s="239">
        <v>10</v>
      </c>
      <c r="AW285" s="239">
        <v>21</v>
      </c>
      <c r="AX285" s="239">
        <v>2</v>
      </c>
      <c r="AY285" s="239">
        <v>4</v>
      </c>
      <c r="AZ285" s="239">
        <v>4</v>
      </c>
      <c r="BA285" s="239">
        <v>8</v>
      </c>
      <c r="BB285" s="239">
        <v>44</v>
      </c>
      <c r="BC285" s="239" t="s">
        <v>384</v>
      </c>
      <c r="BD285" s="239">
        <v>5</v>
      </c>
      <c r="BE285" s="239">
        <v>1</v>
      </c>
      <c r="BI285" s="239">
        <v>1</v>
      </c>
      <c r="BJ285" s="239">
        <v>98</v>
      </c>
      <c r="BK285" s="239">
        <v>60</v>
      </c>
      <c r="BL285" s="239">
        <v>10</v>
      </c>
      <c r="BM285" s="239">
        <v>21</v>
      </c>
      <c r="CT285" s="239">
        <v>465097</v>
      </c>
      <c r="CU285" s="239">
        <v>4967774</v>
      </c>
      <c r="CV285" s="239">
        <v>44.862528500000003</v>
      </c>
      <c r="CW285" s="239">
        <v>-93.441785300000006</v>
      </c>
      <c r="CX285" s="239" t="s">
        <v>379</v>
      </c>
      <c r="CY285" s="239" t="s">
        <v>5073</v>
      </c>
    </row>
    <row r="286" spans="1:103" x14ac:dyDescent="0.25">
      <c r="A286" s="239">
        <v>329175</v>
      </c>
      <c r="B286" s="239">
        <v>2</v>
      </c>
      <c r="C286" s="239">
        <v>212</v>
      </c>
      <c r="D286" s="239">
        <v>158.083</v>
      </c>
      <c r="E286" s="239">
        <v>27</v>
      </c>
      <c r="F286" s="239" t="s">
        <v>2515</v>
      </c>
      <c r="H286" s="239" t="s">
        <v>374</v>
      </c>
      <c r="I286" s="239">
        <v>25</v>
      </c>
      <c r="K286" s="239">
        <v>16501839</v>
      </c>
      <c r="M286" s="239">
        <v>2</v>
      </c>
      <c r="N286" s="239">
        <v>13</v>
      </c>
      <c r="O286" s="239">
        <v>2016</v>
      </c>
      <c r="P286" s="239" t="s">
        <v>386</v>
      </c>
      <c r="Q286" s="239">
        <v>23</v>
      </c>
      <c r="R286" s="239" t="s">
        <v>376</v>
      </c>
      <c r="S286" s="239">
        <v>5</v>
      </c>
      <c r="T286" s="239">
        <v>0</v>
      </c>
      <c r="U286" s="239">
        <v>2</v>
      </c>
      <c r="W286" s="239">
        <v>11</v>
      </c>
      <c r="X286" s="239">
        <v>2</v>
      </c>
      <c r="Y286" s="239">
        <v>4</v>
      </c>
      <c r="Z286" s="239">
        <v>2</v>
      </c>
      <c r="AB286" s="239">
        <v>1</v>
      </c>
      <c r="AC286" s="239">
        <v>98</v>
      </c>
      <c r="AD286" s="239" t="s">
        <v>377</v>
      </c>
      <c r="AF286" s="239" t="s">
        <v>470</v>
      </c>
      <c r="AG286" s="239">
        <v>90</v>
      </c>
      <c r="AH286" s="239">
        <v>2</v>
      </c>
      <c r="AI286" s="239">
        <v>2</v>
      </c>
      <c r="AJ286" s="239">
        <v>3</v>
      </c>
      <c r="AK286" s="239">
        <v>33</v>
      </c>
      <c r="AL286" s="239">
        <v>26</v>
      </c>
      <c r="AM286" s="239" t="s">
        <v>374</v>
      </c>
      <c r="AN286" s="239">
        <v>5</v>
      </c>
      <c r="AO286" s="239">
        <v>90</v>
      </c>
      <c r="AS286" s="239">
        <v>15</v>
      </c>
      <c r="AT286" s="239">
        <v>9</v>
      </c>
      <c r="AU286" s="239">
        <v>65</v>
      </c>
      <c r="AV286" s="239">
        <v>11</v>
      </c>
      <c r="AW286" s="239">
        <v>21</v>
      </c>
      <c r="AX286" s="239">
        <v>3</v>
      </c>
      <c r="AY286" s="239">
        <v>2</v>
      </c>
      <c r="AZ286" s="239">
        <v>10</v>
      </c>
      <c r="BA286" s="239">
        <v>20</v>
      </c>
      <c r="BI286" s="239">
        <v>15</v>
      </c>
      <c r="BJ286" s="239">
        <v>9</v>
      </c>
      <c r="BK286" s="239">
        <v>65</v>
      </c>
      <c r="BL286" s="239">
        <v>11</v>
      </c>
      <c r="BM286" s="239">
        <v>21</v>
      </c>
      <c r="CT286" s="239">
        <v>465079.17195834499</v>
      </c>
      <c r="CU286" s="239">
        <v>4967797.7393954797</v>
      </c>
      <c r="CV286" s="239">
        <v>44.862739820000002</v>
      </c>
      <c r="CW286" s="239">
        <v>-93.4420176</v>
      </c>
      <c r="CX286" s="239" t="s">
        <v>379</v>
      </c>
      <c r="CY286" s="239" t="s">
        <v>5074</v>
      </c>
    </row>
    <row r="287" spans="1:103" x14ac:dyDescent="0.25">
      <c r="A287" s="239">
        <v>11025828</v>
      </c>
      <c r="B287" s="239">
        <v>2</v>
      </c>
      <c r="C287" s="239">
        <v>212</v>
      </c>
      <c r="D287" s="239">
        <v>158.08600000000001</v>
      </c>
      <c r="E287" s="239">
        <v>27</v>
      </c>
      <c r="H287" s="239" t="s">
        <v>374</v>
      </c>
      <c r="I287" s="239">
        <v>25</v>
      </c>
      <c r="K287" s="239">
        <v>15501007</v>
      </c>
      <c r="L287" s="239">
        <v>150290231</v>
      </c>
      <c r="M287" s="239">
        <v>1</v>
      </c>
      <c r="N287" s="239">
        <v>20</v>
      </c>
      <c r="O287" s="239">
        <v>2015</v>
      </c>
      <c r="P287" s="239" t="s">
        <v>391</v>
      </c>
      <c r="Q287" s="239">
        <v>22</v>
      </c>
      <c r="R287" s="239" t="s">
        <v>393</v>
      </c>
      <c r="S287" s="239">
        <v>5</v>
      </c>
      <c r="T287" s="239">
        <v>0</v>
      </c>
      <c r="U287" s="239">
        <v>2</v>
      </c>
      <c r="V287" s="239">
        <v>1</v>
      </c>
      <c r="W287" s="239">
        <v>10</v>
      </c>
      <c r="X287" s="239">
        <v>2</v>
      </c>
      <c r="Y287" s="239">
        <v>4</v>
      </c>
      <c r="Z287" s="239">
        <v>4</v>
      </c>
      <c r="AB287" s="239">
        <v>3</v>
      </c>
      <c r="AC287" s="239">
        <v>98</v>
      </c>
      <c r="AD287" s="239" t="s">
        <v>404</v>
      </c>
      <c r="AE287" s="239" t="s">
        <v>2711</v>
      </c>
      <c r="AF287" s="239" t="s">
        <v>378</v>
      </c>
      <c r="AG287" s="239">
        <v>7</v>
      </c>
      <c r="AH287" s="239">
        <v>2</v>
      </c>
      <c r="AI287" s="239">
        <v>2</v>
      </c>
      <c r="AJ287" s="239">
        <v>3</v>
      </c>
      <c r="AK287" s="239">
        <v>21</v>
      </c>
      <c r="AL287" s="239">
        <v>23</v>
      </c>
      <c r="AM287" s="239" t="s">
        <v>374</v>
      </c>
      <c r="AN287" s="239">
        <v>5</v>
      </c>
      <c r="AS287" s="239">
        <v>1</v>
      </c>
      <c r="AT287" s="239">
        <v>98</v>
      </c>
      <c r="AU287" s="239">
        <v>60</v>
      </c>
      <c r="AV287" s="239">
        <v>11</v>
      </c>
      <c r="AW287" s="239">
        <v>21</v>
      </c>
      <c r="AX287" s="239">
        <v>2</v>
      </c>
      <c r="AY287" s="239">
        <v>4</v>
      </c>
      <c r="AZ287" s="239">
        <v>3</v>
      </c>
      <c r="BA287" s="239">
        <v>21</v>
      </c>
      <c r="BB287" s="239">
        <v>41</v>
      </c>
      <c r="BC287" s="239" t="s">
        <v>374</v>
      </c>
      <c r="BD287" s="239">
        <v>5</v>
      </c>
      <c r="BI287" s="239">
        <v>1</v>
      </c>
      <c r="BJ287" s="239">
        <v>98</v>
      </c>
      <c r="BK287" s="239">
        <v>60</v>
      </c>
      <c r="BL287" s="239">
        <v>11</v>
      </c>
      <c r="BM287" s="239">
        <v>21</v>
      </c>
      <c r="CT287" s="239">
        <v>465107</v>
      </c>
      <c r="CU287" s="239">
        <v>4967778</v>
      </c>
      <c r="CV287" s="239">
        <v>44.862566100000002</v>
      </c>
      <c r="CW287" s="239">
        <v>-93.441658000000004</v>
      </c>
      <c r="CX287" s="239" t="s">
        <v>379</v>
      </c>
      <c r="CY287" s="239" t="s">
        <v>5075</v>
      </c>
    </row>
    <row r="288" spans="1:103" x14ac:dyDescent="0.25">
      <c r="A288" s="239">
        <v>10885456</v>
      </c>
      <c r="B288" s="239">
        <v>2</v>
      </c>
      <c r="C288" s="239">
        <v>212</v>
      </c>
      <c r="D288" s="239">
        <v>158.09700000000001</v>
      </c>
      <c r="E288" s="239">
        <v>27</v>
      </c>
      <c r="F288" s="239" t="s">
        <v>2515</v>
      </c>
      <c r="H288" s="239" t="s">
        <v>374</v>
      </c>
      <c r="I288" s="239">
        <v>25</v>
      </c>
      <c r="K288" s="239">
        <v>13507934</v>
      </c>
      <c r="L288" s="239">
        <v>132260187</v>
      </c>
      <c r="M288" s="239">
        <v>8</v>
      </c>
      <c r="N288" s="239">
        <v>5</v>
      </c>
      <c r="O288" s="239">
        <v>2013</v>
      </c>
      <c r="P288" s="239" t="s">
        <v>381</v>
      </c>
      <c r="Q288" s="239">
        <v>7</v>
      </c>
      <c r="R288" s="239" t="s">
        <v>393</v>
      </c>
      <c r="S288" s="239">
        <v>5</v>
      </c>
      <c r="T288" s="239">
        <v>0</v>
      </c>
      <c r="U288" s="239">
        <v>1</v>
      </c>
      <c r="V288" s="239">
        <v>7</v>
      </c>
      <c r="W288" s="239">
        <v>32</v>
      </c>
      <c r="X288" s="239">
        <v>2</v>
      </c>
      <c r="Y288" s="239">
        <v>1</v>
      </c>
      <c r="Z288" s="239">
        <v>3</v>
      </c>
      <c r="AA288" s="239">
        <v>2</v>
      </c>
      <c r="AB288" s="239">
        <v>2</v>
      </c>
      <c r="AC288" s="239">
        <v>98</v>
      </c>
      <c r="AD288" s="239" t="s">
        <v>404</v>
      </c>
      <c r="AE288" s="239" t="s">
        <v>4931</v>
      </c>
      <c r="AF288" s="239" t="s">
        <v>378</v>
      </c>
      <c r="AG288" s="239">
        <v>3</v>
      </c>
      <c r="AH288" s="239">
        <v>2</v>
      </c>
      <c r="AI288" s="239">
        <v>2</v>
      </c>
      <c r="AJ288" s="239">
        <v>3</v>
      </c>
      <c r="AK288" s="239">
        <v>21</v>
      </c>
      <c r="AL288" s="239">
        <v>36</v>
      </c>
      <c r="AM288" s="239" t="s">
        <v>384</v>
      </c>
      <c r="AN288" s="239">
        <v>5</v>
      </c>
      <c r="AO288" s="239">
        <v>3</v>
      </c>
      <c r="AS288" s="239">
        <v>1</v>
      </c>
      <c r="AT288" s="239">
        <v>98</v>
      </c>
      <c r="AU288" s="239">
        <v>60</v>
      </c>
      <c r="AV288" s="239">
        <v>11</v>
      </c>
      <c r="AW288" s="239">
        <v>21</v>
      </c>
      <c r="CT288" s="239">
        <v>465124</v>
      </c>
      <c r="CU288" s="239">
        <v>4967785</v>
      </c>
      <c r="CV288" s="239">
        <v>44.862627199999999</v>
      </c>
      <c r="CW288" s="239">
        <v>-93.441451000000001</v>
      </c>
      <c r="CX288" s="239" t="s">
        <v>379</v>
      </c>
      <c r="CY288" s="239" t="s">
        <v>5076</v>
      </c>
    </row>
    <row r="289" spans="1:103" x14ac:dyDescent="0.25">
      <c r="A289" s="239">
        <v>757426</v>
      </c>
      <c r="B289" s="239">
        <v>2</v>
      </c>
      <c r="C289" s="239">
        <v>212</v>
      </c>
      <c r="D289" s="239">
        <v>158.09800000000001</v>
      </c>
      <c r="E289" s="239">
        <v>27</v>
      </c>
      <c r="F289" s="239" t="s">
        <v>2515</v>
      </c>
      <c r="H289" s="239" t="s">
        <v>374</v>
      </c>
      <c r="I289" s="239">
        <v>25</v>
      </c>
      <c r="K289" s="239">
        <v>19512483</v>
      </c>
      <c r="M289" s="239">
        <v>10</v>
      </c>
      <c r="N289" s="239">
        <v>15</v>
      </c>
      <c r="O289" s="239">
        <v>2019</v>
      </c>
      <c r="P289" s="239" t="s">
        <v>391</v>
      </c>
      <c r="Q289" s="239">
        <v>16</v>
      </c>
      <c r="R289" s="239" t="s">
        <v>376</v>
      </c>
      <c r="S289" s="239">
        <v>5</v>
      </c>
      <c r="T289" s="239">
        <v>0</v>
      </c>
      <c r="U289" s="239">
        <v>3</v>
      </c>
      <c r="V289" s="239">
        <v>12</v>
      </c>
      <c r="W289" s="239">
        <v>10</v>
      </c>
      <c r="X289" s="239">
        <v>2</v>
      </c>
      <c r="Y289" s="239">
        <v>1</v>
      </c>
      <c r="Z289" s="239">
        <v>1</v>
      </c>
      <c r="AB289" s="239">
        <v>1</v>
      </c>
      <c r="AC289" s="239">
        <v>98</v>
      </c>
      <c r="AD289" s="239" t="s">
        <v>377</v>
      </c>
      <c r="AF289" s="239" t="s">
        <v>378</v>
      </c>
      <c r="AG289" s="239">
        <v>7</v>
      </c>
      <c r="AH289" s="239">
        <v>2</v>
      </c>
      <c r="AI289" s="239">
        <v>4</v>
      </c>
      <c r="AJ289" s="239">
        <v>4</v>
      </c>
      <c r="AK289" s="239">
        <v>34</v>
      </c>
      <c r="AL289" s="239">
        <v>36</v>
      </c>
      <c r="AM289" s="239" t="s">
        <v>384</v>
      </c>
      <c r="AN289" s="239">
        <v>5</v>
      </c>
      <c r="AO289" s="239">
        <v>1</v>
      </c>
      <c r="AS289" s="239">
        <v>15</v>
      </c>
      <c r="AT289" s="239">
        <v>9</v>
      </c>
      <c r="AU289" s="239">
        <v>60</v>
      </c>
      <c r="AV289" s="239">
        <v>11</v>
      </c>
      <c r="AW289" s="239">
        <v>21</v>
      </c>
      <c r="AX289" s="239">
        <v>2</v>
      </c>
      <c r="AY289" s="239">
        <v>2</v>
      </c>
      <c r="AZ289" s="239">
        <v>4</v>
      </c>
      <c r="BA289" s="239">
        <v>26</v>
      </c>
      <c r="BB289" s="239">
        <v>25</v>
      </c>
      <c r="BC289" s="239" t="s">
        <v>374</v>
      </c>
      <c r="BD289" s="239">
        <v>5</v>
      </c>
      <c r="BE289" s="239">
        <v>1</v>
      </c>
      <c r="BI289" s="239">
        <v>15</v>
      </c>
      <c r="BJ289" s="239">
        <v>9</v>
      </c>
      <c r="BK289" s="239">
        <v>60</v>
      </c>
      <c r="BL289" s="239">
        <v>11</v>
      </c>
      <c r="BM289" s="239">
        <v>21</v>
      </c>
      <c r="BN289" s="239">
        <v>2</v>
      </c>
      <c r="BO289" s="239">
        <v>2</v>
      </c>
      <c r="BP289" s="239">
        <v>4</v>
      </c>
      <c r="BQ289" s="239">
        <v>21</v>
      </c>
      <c r="BR289" s="239">
        <v>27</v>
      </c>
      <c r="BS289" s="239" t="s">
        <v>374</v>
      </c>
      <c r="BT289" s="239">
        <v>5</v>
      </c>
      <c r="BU289" s="239">
        <v>90</v>
      </c>
      <c r="BY289" s="239">
        <v>15</v>
      </c>
      <c r="BZ289" s="239">
        <v>9</v>
      </c>
      <c r="CA289" s="239">
        <v>60</v>
      </c>
      <c r="CB289" s="239">
        <v>11</v>
      </c>
      <c r="CC289" s="239">
        <v>21</v>
      </c>
      <c r="CT289" s="239">
        <v>465129.97205994499</v>
      </c>
      <c r="CU289" s="239">
        <v>4967776.5726864804</v>
      </c>
      <c r="CV289" s="239">
        <v>44.862551770000003</v>
      </c>
      <c r="CW289" s="239">
        <v>-93.441373150000004</v>
      </c>
      <c r="CX289" s="239" t="s">
        <v>379</v>
      </c>
      <c r="CY289" s="239" t="s">
        <v>5077</v>
      </c>
    </row>
    <row r="290" spans="1:103" x14ac:dyDescent="0.25">
      <c r="A290" s="239">
        <v>757942</v>
      </c>
      <c r="B290" s="239">
        <v>2</v>
      </c>
      <c r="C290" s="239">
        <v>212</v>
      </c>
      <c r="D290" s="239">
        <v>158.09899999999999</v>
      </c>
      <c r="E290" s="239">
        <v>27</v>
      </c>
      <c r="F290" s="239" t="s">
        <v>2515</v>
      </c>
      <c r="H290" s="239" t="s">
        <v>374</v>
      </c>
      <c r="I290" s="239">
        <v>25</v>
      </c>
      <c r="K290" s="239">
        <v>19513045</v>
      </c>
      <c r="M290" s="239">
        <v>10</v>
      </c>
      <c r="N290" s="239">
        <v>29</v>
      </c>
      <c r="O290" s="239">
        <v>2019</v>
      </c>
      <c r="P290" s="239" t="s">
        <v>391</v>
      </c>
      <c r="Q290" s="239">
        <v>6</v>
      </c>
      <c r="R290" s="239" t="s">
        <v>393</v>
      </c>
      <c r="S290" s="239">
        <v>4</v>
      </c>
      <c r="T290" s="239">
        <v>0</v>
      </c>
      <c r="U290" s="239">
        <v>2</v>
      </c>
      <c r="V290" s="239">
        <v>12</v>
      </c>
      <c r="W290" s="239">
        <v>10</v>
      </c>
      <c r="X290" s="239">
        <v>27</v>
      </c>
      <c r="Y290" s="239">
        <v>4</v>
      </c>
      <c r="Z290" s="239">
        <v>1</v>
      </c>
      <c r="AB290" s="239">
        <v>1</v>
      </c>
      <c r="AC290" s="239">
        <v>98</v>
      </c>
      <c r="AD290" s="239" t="s">
        <v>377</v>
      </c>
      <c r="AF290" s="239" t="s">
        <v>378</v>
      </c>
      <c r="AG290" s="239">
        <v>7</v>
      </c>
      <c r="AH290" s="239">
        <v>2</v>
      </c>
      <c r="AI290" s="239">
        <v>2</v>
      </c>
      <c r="AJ290" s="239">
        <v>3</v>
      </c>
      <c r="AK290" s="239">
        <v>21</v>
      </c>
      <c r="AL290" s="239">
        <v>67</v>
      </c>
      <c r="AM290" s="239" t="s">
        <v>374</v>
      </c>
      <c r="AN290" s="239">
        <v>5</v>
      </c>
      <c r="AO290" s="239">
        <v>4</v>
      </c>
      <c r="AS290" s="239">
        <v>15</v>
      </c>
      <c r="AT290" s="239">
        <v>98</v>
      </c>
      <c r="AU290" s="239">
        <v>60</v>
      </c>
      <c r="AV290" s="239">
        <v>11</v>
      </c>
      <c r="AW290" s="239">
        <v>21</v>
      </c>
      <c r="AX290" s="239">
        <v>2</v>
      </c>
      <c r="AY290" s="239">
        <v>4</v>
      </c>
      <c r="AZ290" s="239">
        <v>3</v>
      </c>
      <c r="BA290" s="239">
        <v>26</v>
      </c>
      <c r="BB290" s="239">
        <v>41</v>
      </c>
      <c r="BC290" s="239" t="s">
        <v>384</v>
      </c>
      <c r="BD290" s="239">
        <v>5</v>
      </c>
      <c r="BE290" s="239">
        <v>1</v>
      </c>
      <c r="BI290" s="239">
        <v>15</v>
      </c>
      <c r="BJ290" s="239">
        <v>98</v>
      </c>
      <c r="BK290" s="239">
        <v>60</v>
      </c>
      <c r="BL290" s="239">
        <v>11</v>
      </c>
      <c r="BM290" s="239">
        <v>21</v>
      </c>
      <c r="CT290" s="239">
        <v>465125.738718145</v>
      </c>
      <c r="CU290" s="239">
        <v>4967789.2727118796</v>
      </c>
      <c r="CV290" s="239">
        <v>44.862665890000002</v>
      </c>
      <c r="CW290" s="239">
        <v>-93.441427610000005</v>
      </c>
      <c r="CX290" s="239" t="s">
        <v>379</v>
      </c>
      <c r="CY290" s="239" t="s">
        <v>5078</v>
      </c>
    </row>
    <row r="291" spans="1:103" x14ac:dyDescent="0.25">
      <c r="A291" s="239">
        <v>507521</v>
      </c>
      <c r="B291" s="239">
        <v>2</v>
      </c>
      <c r="C291" s="239">
        <v>212</v>
      </c>
      <c r="D291" s="239">
        <v>158.09899999999999</v>
      </c>
      <c r="E291" s="239">
        <v>27</v>
      </c>
      <c r="F291" s="239" t="s">
        <v>2515</v>
      </c>
      <c r="H291" s="239" t="s">
        <v>374</v>
      </c>
      <c r="I291" s="239">
        <v>25</v>
      </c>
      <c r="K291" s="239">
        <v>17510757</v>
      </c>
      <c r="M291" s="239">
        <v>9</v>
      </c>
      <c r="N291" s="239">
        <v>27</v>
      </c>
      <c r="O291" s="239">
        <v>2017</v>
      </c>
      <c r="P291" s="239" t="s">
        <v>375</v>
      </c>
      <c r="Q291" s="239">
        <v>7</v>
      </c>
      <c r="R291" s="239" t="s">
        <v>393</v>
      </c>
      <c r="S291" s="239">
        <v>5</v>
      </c>
      <c r="T291" s="239">
        <v>0</v>
      </c>
      <c r="U291" s="239">
        <v>3</v>
      </c>
      <c r="V291" s="239">
        <v>12</v>
      </c>
      <c r="W291" s="239">
        <v>10</v>
      </c>
      <c r="X291" s="239">
        <v>2</v>
      </c>
      <c r="Y291" s="239">
        <v>2</v>
      </c>
      <c r="Z291" s="239">
        <v>1</v>
      </c>
      <c r="AB291" s="239">
        <v>1</v>
      </c>
      <c r="AC291" s="239">
        <v>98</v>
      </c>
      <c r="AD291" s="239" t="s">
        <v>377</v>
      </c>
      <c r="AF291" s="239" t="s">
        <v>378</v>
      </c>
      <c r="AG291" s="239">
        <v>7</v>
      </c>
      <c r="AH291" s="239">
        <v>2</v>
      </c>
      <c r="AI291" s="239">
        <v>4</v>
      </c>
      <c r="AJ291" s="239">
        <v>3</v>
      </c>
      <c r="AK291" s="239">
        <v>21</v>
      </c>
      <c r="AL291" s="239">
        <v>28</v>
      </c>
      <c r="AM291" s="239" t="s">
        <v>384</v>
      </c>
      <c r="AN291" s="239">
        <v>5</v>
      </c>
      <c r="AO291" s="239">
        <v>4</v>
      </c>
      <c r="AS291" s="239">
        <v>15</v>
      </c>
      <c r="AT291" s="239">
        <v>98</v>
      </c>
      <c r="AU291" s="239">
        <v>60</v>
      </c>
      <c r="AV291" s="239">
        <v>11</v>
      </c>
      <c r="AW291" s="239">
        <v>21</v>
      </c>
      <c r="AX291" s="239">
        <v>2</v>
      </c>
      <c r="AY291" s="239">
        <v>4</v>
      </c>
      <c r="AZ291" s="239">
        <v>3</v>
      </c>
      <c r="BA291" s="239">
        <v>26</v>
      </c>
      <c r="BB291" s="239">
        <v>44</v>
      </c>
      <c r="BC291" s="239" t="s">
        <v>384</v>
      </c>
      <c r="BD291" s="239">
        <v>5</v>
      </c>
      <c r="BE291" s="239">
        <v>1</v>
      </c>
      <c r="BI291" s="239">
        <v>15</v>
      </c>
      <c r="BJ291" s="239">
        <v>98</v>
      </c>
      <c r="BK291" s="239">
        <v>60</v>
      </c>
      <c r="BL291" s="239">
        <v>11</v>
      </c>
      <c r="BM291" s="239">
        <v>21</v>
      </c>
      <c r="BN291" s="239">
        <v>2</v>
      </c>
      <c r="BO291" s="239">
        <v>4</v>
      </c>
      <c r="BP291" s="239">
        <v>3</v>
      </c>
      <c r="BQ291" s="239">
        <v>34</v>
      </c>
      <c r="BR291" s="239">
        <v>63</v>
      </c>
      <c r="BS291" s="239" t="s">
        <v>374</v>
      </c>
      <c r="BT291" s="239">
        <v>5</v>
      </c>
      <c r="BU291" s="239">
        <v>1</v>
      </c>
      <c r="BY291" s="239">
        <v>15</v>
      </c>
      <c r="BZ291" s="239">
        <v>98</v>
      </c>
      <c r="CA291" s="239">
        <v>60</v>
      </c>
      <c r="CB291" s="239">
        <v>11</v>
      </c>
      <c r="CC291" s="239">
        <v>21</v>
      </c>
      <c r="CT291" s="239">
        <v>465121.50537634501</v>
      </c>
      <c r="CU291" s="239">
        <v>4967797.7393954797</v>
      </c>
      <c r="CV291" s="239">
        <v>44.862741900000003</v>
      </c>
      <c r="CW291" s="239">
        <v>-93.441481769999996</v>
      </c>
      <c r="CX291" s="239" t="s">
        <v>379</v>
      </c>
      <c r="CY291" s="239" t="s">
        <v>5079</v>
      </c>
    </row>
    <row r="292" spans="1:103" x14ac:dyDescent="0.25">
      <c r="A292" s="239">
        <v>413215</v>
      </c>
      <c r="B292" s="239">
        <v>2</v>
      </c>
      <c r="C292" s="239">
        <v>212</v>
      </c>
      <c r="D292" s="239">
        <v>158.10400000000001</v>
      </c>
      <c r="E292" s="239">
        <v>27</v>
      </c>
      <c r="F292" s="239" t="s">
        <v>2515</v>
      </c>
      <c r="H292" s="239" t="s">
        <v>374</v>
      </c>
      <c r="I292" s="239">
        <v>25</v>
      </c>
      <c r="K292" s="239">
        <v>17001057</v>
      </c>
      <c r="M292" s="239">
        <v>1</v>
      </c>
      <c r="N292" s="239">
        <v>10</v>
      </c>
      <c r="O292" s="239">
        <v>2017</v>
      </c>
      <c r="P292" s="239" t="s">
        <v>391</v>
      </c>
      <c r="Q292" s="239">
        <v>10</v>
      </c>
      <c r="R292" s="239" t="s">
        <v>376</v>
      </c>
      <c r="S292" s="239">
        <v>5</v>
      </c>
      <c r="T292" s="239">
        <v>0</v>
      </c>
      <c r="U292" s="239">
        <v>1</v>
      </c>
      <c r="W292" s="239">
        <v>55</v>
      </c>
      <c r="X292" s="239">
        <v>2</v>
      </c>
      <c r="Y292" s="239">
        <v>1</v>
      </c>
      <c r="Z292" s="239">
        <v>7</v>
      </c>
      <c r="AB292" s="239">
        <v>3</v>
      </c>
      <c r="AC292" s="239">
        <v>98</v>
      </c>
      <c r="AD292" s="239" t="s">
        <v>377</v>
      </c>
      <c r="AF292" s="239" t="s">
        <v>470</v>
      </c>
      <c r="AG292" s="239">
        <v>3</v>
      </c>
      <c r="AH292" s="239">
        <v>2</v>
      </c>
      <c r="AI292" s="239">
        <v>2</v>
      </c>
      <c r="AJ292" s="239">
        <v>4</v>
      </c>
      <c r="AK292" s="239">
        <v>21</v>
      </c>
      <c r="AL292" s="239">
        <v>20</v>
      </c>
      <c r="AM292" s="239" t="s">
        <v>384</v>
      </c>
      <c r="AN292" s="239">
        <v>5</v>
      </c>
      <c r="AO292" s="239">
        <v>62</v>
      </c>
      <c r="AS292" s="239">
        <v>15</v>
      </c>
      <c r="AT292" s="239">
        <v>9</v>
      </c>
      <c r="AU292" s="239">
        <v>60</v>
      </c>
      <c r="AV292" s="239">
        <v>11</v>
      </c>
      <c r="AW292" s="239">
        <v>21</v>
      </c>
      <c r="CT292" s="239">
        <v>465108.71386385598</v>
      </c>
      <c r="CU292" s="239">
        <v>4967811.2333105998</v>
      </c>
      <c r="CV292" s="239">
        <v>44.862862739999997</v>
      </c>
      <c r="CW292" s="239">
        <v>-93.441644609999997</v>
      </c>
      <c r="CX292" s="239" t="s">
        <v>379</v>
      </c>
      <c r="CY292" s="239" t="s">
        <v>5080</v>
      </c>
    </row>
    <row r="293" spans="1:103" x14ac:dyDescent="0.25">
      <c r="A293" s="239">
        <v>669351</v>
      </c>
      <c r="B293" s="239">
        <v>2</v>
      </c>
      <c r="C293" s="239">
        <v>212</v>
      </c>
      <c r="D293" s="239">
        <v>158.108</v>
      </c>
      <c r="E293" s="239">
        <v>27</v>
      </c>
      <c r="F293" s="239" t="s">
        <v>2515</v>
      </c>
      <c r="H293" s="239" t="s">
        <v>374</v>
      </c>
      <c r="I293" s="239">
        <v>25</v>
      </c>
      <c r="K293" s="239">
        <v>18514940</v>
      </c>
      <c r="M293" s="239">
        <v>12</v>
      </c>
      <c r="N293" s="239">
        <v>18</v>
      </c>
      <c r="O293" s="239">
        <v>2018</v>
      </c>
      <c r="P293" s="239" t="s">
        <v>391</v>
      </c>
      <c r="Q293" s="239">
        <v>17</v>
      </c>
      <c r="R293" s="239" t="s">
        <v>376</v>
      </c>
      <c r="S293" s="239">
        <v>5</v>
      </c>
      <c r="T293" s="239">
        <v>0</v>
      </c>
      <c r="U293" s="239">
        <v>2</v>
      </c>
      <c r="V293" s="239">
        <v>12</v>
      </c>
      <c r="W293" s="239">
        <v>10</v>
      </c>
      <c r="X293" s="239">
        <v>2</v>
      </c>
      <c r="Y293" s="239">
        <v>4</v>
      </c>
      <c r="Z293" s="239">
        <v>2</v>
      </c>
      <c r="AB293" s="239">
        <v>1</v>
      </c>
      <c r="AC293" s="239">
        <v>98</v>
      </c>
      <c r="AD293" s="239" t="s">
        <v>377</v>
      </c>
      <c r="AF293" s="239" t="s">
        <v>470</v>
      </c>
      <c r="AG293" s="239">
        <v>7</v>
      </c>
      <c r="AH293" s="239">
        <v>2</v>
      </c>
      <c r="AI293" s="239">
        <v>4</v>
      </c>
      <c r="AJ293" s="239">
        <v>4</v>
      </c>
      <c r="AK293" s="239">
        <v>21</v>
      </c>
      <c r="AL293" s="239">
        <v>36</v>
      </c>
      <c r="AM293" s="239" t="s">
        <v>384</v>
      </c>
      <c r="AN293" s="239">
        <v>5</v>
      </c>
      <c r="AO293" s="239">
        <v>4</v>
      </c>
      <c r="AS293" s="239">
        <v>15</v>
      </c>
      <c r="AT293" s="239">
        <v>9</v>
      </c>
      <c r="AU293" s="239">
        <v>60</v>
      </c>
      <c r="AV293" s="239">
        <v>11</v>
      </c>
      <c r="AW293" s="239">
        <v>21</v>
      </c>
      <c r="AX293" s="239">
        <v>2</v>
      </c>
      <c r="AY293" s="239">
        <v>5</v>
      </c>
      <c r="AZ293" s="239">
        <v>4</v>
      </c>
      <c r="BA293" s="239">
        <v>26</v>
      </c>
      <c r="BB293" s="239">
        <v>51</v>
      </c>
      <c r="BC293" s="239" t="s">
        <v>374</v>
      </c>
      <c r="BD293" s="239">
        <v>5</v>
      </c>
      <c r="BE293" s="239">
        <v>1</v>
      </c>
      <c r="BI293" s="239">
        <v>15</v>
      </c>
      <c r="BJ293" s="239">
        <v>9</v>
      </c>
      <c r="BK293" s="239">
        <v>60</v>
      </c>
      <c r="BL293" s="239">
        <v>11</v>
      </c>
      <c r="BM293" s="239">
        <v>21</v>
      </c>
      <c r="CT293" s="239">
        <v>465146.90542714501</v>
      </c>
      <c r="CU293" s="239">
        <v>4967835.8394716801</v>
      </c>
      <c r="CV293" s="239">
        <v>44.863086109999998</v>
      </c>
      <c r="CW293" s="239">
        <v>-93.441162890000001</v>
      </c>
      <c r="CX293" s="239" t="s">
        <v>379</v>
      </c>
      <c r="CY293" s="239" t="s">
        <v>5081</v>
      </c>
    </row>
    <row r="294" spans="1:103" x14ac:dyDescent="0.25">
      <c r="A294" s="239">
        <v>656406</v>
      </c>
      <c r="B294" s="239">
        <v>2</v>
      </c>
      <c r="C294" s="239">
        <v>212</v>
      </c>
      <c r="D294" s="239">
        <v>158.10900000000001</v>
      </c>
      <c r="E294" s="239">
        <v>27</v>
      </c>
      <c r="F294" s="239" t="s">
        <v>2515</v>
      </c>
      <c r="H294" s="239" t="s">
        <v>374</v>
      </c>
      <c r="I294" s="239">
        <v>25</v>
      </c>
      <c r="K294" s="239">
        <v>18512912</v>
      </c>
      <c r="M294" s="239">
        <v>11</v>
      </c>
      <c r="N294" s="239">
        <v>1</v>
      </c>
      <c r="O294" s="239">
        <v>2018</v>
      </c>
      <c r="P294" s="239" t="s">
        <v>416</v>
      </c>
      <c r="Q294" s="239">
        <v>16</v>
      </c>
      <c r="R294" s="239" t="s">
        <v>376</v>
      </c>
      <c r="S294" s="239">
        <v>5</v>
      </c>
      <c r="T294" s="239">
        <v>0</v>
      </c>
      <c r="U294" s="239">
        <v>2</v>
      </c>
      <c r="V294" s="239">
        <v>12</v>
      </c>
      <c r="W294" s="239">
        <v>10</v>
      </c>
      <c r="X294" s="239">
        <v>2</v>
      </c>
      <c r="Y294" s="239">
        <v>1</v>
      </c>
      <c r="Z294" s="239">
        <v>2</v>
      </c>
      <c r="AB294" s="239">
        <v>1</v>
      </c>
      <c r="AC294" s="239">
        <v>98</v>
      </c>
      <c r="AD294" s="239" t="s">
        <v>377</v>
      </c>
      <c r="AF294" s="239" t="s">
        <v>470</v>
      </c>
      <c r="AG294" s="239">
        <v>7</v>
      </c>
      <c r="AH294" s="239">
        <v>2</v>
      </c>
      <c r="AI294" s="239">
        <v>4</v>
      </c>
      <c r="AJ294" s="239">
        <v>4</v>
      </c>
      <c r="AK294" s="239">
        <v>21</v>
      </c>
      <c r="AL294" s="239">
        <v>26</v>
      </c>
      <c r="AM294" s="239" t="s">
        <v>384</v>
      </c>
      <c r="AN294" s="239">
        <v>5</v>
      </c>
      <c r="AO294" s="239">
        <v>4</v>
      </c>
      <c r="AS294" s="239">
        <v>15</v>
      </c>
      <c r="AT294" s="239">
        <v>9</v>
      </c>
      <c r="AU294" s="239">
        <v>60</v>
      </c>
      <c r="AV294" s="239">
        <v>13</v>
      </c>
      <c r="AW294" s="239">
        <v>21</v>
      </c>
      <c r="AX294" s="239">
        <v>2</v>
      </c>
      <c r="AY294" s="239">
        <v>2</v>
      </c>
      <c r="AZ294" s="239">
        <v>4</v>
      </c>
      <c r="BA294" s="239">
        <v>34</v>
      </c>
      <c r="BB294" s="239">
        <v>66</v>
      </c>
      <c r="BC294" s="239" t="s">
        <v>374</v>
      </c>
      <c r="BD294" s="239">
        <v>5</v>
      </c>
      <c r="BE294" s="239">
        <v>1</v>
      </c>
      <c r="BI294" s="239">
        <v>15</v>
      </c>
      <c r="BJ294" s="239">
        <v>9</v>
      </c>
      <c r="BK294" s="239">
        <v>60</v>
      </c>
      <c r="BL294" s="239">
        <v>13</v>
      </c>
      <c r="BM294" s="239">
        <v>21</v>
      </c>
      <c r="CT294" s="239">
        <v>465134.20540174498</v>
      </c>
      <c r="CU294" s="239">
        <v>4967823.13944628</v>
      </c>
      <c r="CV294" s="239">
        <v>44.862971170000002</v>
      </c>
      <c r="CW294" s="239">
        <v>-93.441322769999999</v>
      </c>
      <c r="CX294" s="239" t="s">
        <v>379</v>
      </c>
      <c r="CY294" s="239" t="s">
        <v>5082</v>
      </c>
    </row>
    <row r="295" spans="1:103" x14ac:dyDescent="0.25">
      <c r="A295" s="239">
        <v>350132</v>
      </c>
      <c r="B295" s="239">
        <v>2</v>
      </c>
      <c r="C295" s="239">
        <v>212</v>
      </c>
      <c r="D295" s="239">
        <v>158.114</v>
      </c>
      <c r="E295" s="239">
        <v>27</v>
      </c>
      <c r="F295" s="239" t="s">
        <v>2515</v>
      </c>
      <c r="H295" s="239" t="s">
        <v>374</v>
      </c>
      <c r="I295" s="239">
        <v>25</v>
      </c>
      <c r="K295" s="239">
        <v>16505072</v>
      </c>
      <c r="M295" s="239">
        <v>5</v>
      </c>
      <c r="N295" s="239">
        <v>13</v>
      </c>
      <c r="O295" s="239">
        <v>2016</v>
      </c>
      <c r="P295" s="239" t="s">
        <v>383</v>
      </c>
      <c r="Q295" s="239">
        <v>13</v>
      </c>
      <c r="R295" s="239" t="s">
        <v>376</v>
      </c>
      <c r="S295" s="239">
        <v>5</v>
      </c>
      <c r="T295" s="239">
        <v>0</v>
      </c>
      <c r="U295" s="239">
        <v>2</v>
      </c>
      <c r="V295" s="239">
        <v>10</v>
      </c>
      <c r="W295" s="239">
        <v>10</v>
      </c>
      <c r="X295" s="239">
        <v>2</v>
      </c>
      <c r="Y295" s="239">
        <v>1</v>
      </c>
      <c r="Z295" s="239">
        <v>1</v>
      </c>
      <c r="AB295" s="239">
        <v>1</v>
      </c>
      <c r="AC295" s="239">
        <v>98</v>
      </c>
      <c r="AD295" s="239" t="s">
        <v>377</v>
      </c>
      <c r="AF295" s="239" t="s">
        <v>378</v>
      </c>
      <c r="AG295" s="239">
        <v>5</v>
      </c>
      <c r="AH295" s="239">
        <v>2</v>
      </c>
      <c r="AI295" s="239">
        <v>2</v>
      </c>
      <c r="AJ295" s="239">
        <v>4</v>
      </c>
      <c r="AK295" s="239">
        <v>28</v>
      </c>
      <c r="AL295" s="239">
        <v>52</v>
      </c>
      <c r="AM295" s="239" t="s">
        <v>384</v>
      </c>
      <c r="AN295" s="239">
        <v>5</v>
      </c>
      <c r="AO295" s="239">
        <v>2</v>
      </c>
      <c r="AS295" s="239">
        <v>15</v>
      </c>
      <c r="AT295" s="239">
        <v>9</v>
      </c>
      <c r="AV295" s="239">
        <v>11</v>
      </c>
      <c r="AW295" s="239">
        <v>21</v>
      </c>
      <c r="AX295" s="239">
        <v>2</v>
      </c>
      <c r="AY295" s="239">
        <v>49</v>
      </c>
      <c r="AZ295" s="239">
        <v>4</v>
      </c>
      <c r="BA295" s="239">
        <v>21</v>
      </c>
      <c r="BB295" s="239">
        <v>50</v>
      </c>
      <c r="BC295" s="239" t="s">
        <v>374</v>
      </c>
      <c r="BD295" s="239">
        <v>5</v>
      </c>
      <c r="BE295" s="239">
        <v>1</v>
      </c>
      <c r="BI295" s="239">
        <v>15</v>
      </c>
      <c r="BJ295" s="239">
        <v>9</v>
      </c>
      <c r="BL295" s="239">
        <v>11</v>
      </c>
      <c r="BM295" s="239">
        <v>21</v>
      </c>
      <c r="CT295" s="239">
        <v>465146.90542714501</v>
      </c>
      <c r="CU295" s="239">
        <v>4967797.7393954797</v>
      </c>
      <c r="CV295" s="239">
        <v>44.862743139999999</v>
      </c>
      <c r="CW295" s="239">
        <v>-93.441160269999997</v>
      </c>
      <c r="CX295" s="239" t="s">
        <v>379</v>
      </c>
      <c r="CY295" s="239" t="s">
        <v>5083</v>
      </c>
    </row>
    <row r="296" spans="1:103" x14ac:dyDescent="0.25">
      <c r="A296" s="239">
        <v>818528</v>
      </c>
      <c r="B296" s="239">
        <v>2</v>
      </c>
      <c r="C296" s="239">
        <v>212</v>
      </c>
      <c r="D296" s="239">
        <v>158.11600000000001</v>
      </c>
      <c r="E296" s="239">
        <v>27</v>
      </c>
      <c r="F296" s="239" t="s">
        <v>2515</v>
      </c>
      <c r="H296" s="239" t="s">
        <v>374</v>
      </c>
      <c r="I296" s="239">
        <v>25</v>
      </c>
      <c r="K296" s="239">
        <v>20505439</v>
      </c>
      <c r="L296" s="239">
        <v>201900043</v>
      </c>
      <c r="M296" s="239">
        <v>7</v>
      </c>
      <c r="N296" s="239">
        <v>8</v>
      </c>
      <c r="O296" s="239">
        <v>2020</v>
      </c>
      <c r="P296" s="239" t="s">
        <v>375</v>
      </c>
      <c r="Q296" s="239">
        <v>12</v>
      </c>
      <c r="R296" s="239" t="s">
        <v>376</v>
      </c>
      <c r="S296" s="239">
        <v>3</v>
      </c>
      <c r="T296" s="239">
        <v>0</v>
      </c>
      <c r="U296" s="239">
        <v>1</v>
      </c>
      <c r="W296" s="239">
        <v>32</v>
      </c>
      <c r="X296" s="239">
        <v>2</v>
      </c>
      <c r="Y296" s="239">
        <v>1</v>
      </c>
      <c r="Z296" s="239">
        <v>1</v>
      </c>
      <c r="AB296" s="239">
        <v>1</v>
      </c>
      <c r="AC296" s="239">
        <v>98</v>
      </c>
      <c r="AD296" s="239" t="s">
        <v>377</v>
      </c>
      <c r="AF296" s="239" t="s">
        <v>470</v>
      </c>
      <c r="AG296" s="239">
        <v>3</v>
      </c>
      <c r="AH296" s="239">
        <v>2</v>
      </c>
      <c r="AI296" s="239">
        <v>2</v>
      </c>
      <c r="AJ296" s="239">
        <v>4</v>
      </c>
      <c r="AK296" s="239">
        <v>21</v>
      </c>
      <c r="AL296" s="239">
        <v>67</v>
      </c>
      <c r="AM296" s="239" t="s">
        <v>384</v>
      </c>
      <c r="AN296" s="239">
        <v>7</v>
      </c>
      <c r="AO296" s="239">
        <v>62</v>
      </c>
      <c r="AS296" s="239">
        <v>15</v>
      </c>
      <c r="AT296" s="239">
        <v>98</v>
      </c>
      <c r="AU296" s="239">
        <v>60</v>
      </c>
      <c r="AV296" s="239">
        <v>11</v>
      </c>
      <c r="AW296" s="239">
        <v>21</v>
      </c>
      <c r="CT296" s="239">
        <v>465163.83879434498</v>
      </c>
      <c r="CU296" s="239">
        <v>4967823.13944628</v>
      </c>
      <c r="CV296" s="239">
        <v>44.862972620000001</v>
      </c>
      <c r="CW296" s="239">
        <v>-93.440947690000002</v>
      </c>
      <c r="CX296" s="239" t="s">
        <v>379</v>
      </c>
      <c r="CY296" s="239" t="s">
        <v>5084</v>
      </c>
    </row>
    <row r="297" spans="1:103" x14ac:dyDescent="0.25">
      <c r="A297" s="239">
        <v>872824</v>
      </c>
      <c r="B297" s="239">
        <v>2</v>
      </c>
      <c r="C297" s="239">
        <v>212</v>
      </c>
      <c r="D297" s="239">
        <v>158.11699999999999</v>
      </c>
      <c r="E297" s="239">
        <v>27</v>
      </c>
      <c r="F297" s="239" t="s">
        <v>2515</v>
      </c>
      <c r="H297" s="239" t="s">
        <v>374</v>
      </c>
      <c r="I297" s="239">
        <v>25</v>
      </c>
      <c r="K297" s="239">
        <v>20511358</v>
      </c>
      <c r="L297" s="239">
        <v>203640308</v>
      </c>
      <c r="M297" s="239">
        <v>12</v>
      </c>
      <c r="N297" s="239">
        <v>29</v>
      </c>
      <c r="O297" s="239">
        <v>2020</v>
      </c>
      <c r="P297" s="239" t="s">
        <v>391</v>
      </c>
      <c r="Q297" s="239">
        <v>17</v>
      </c>
      <c r="R297" s="239" t="s">
        <v>393</v>
      </c>
      <c r="S297" s="239">
        <v>5</v>
      </c>
      <c r="T297" s="239">
        <v>0</v>
      </c>
      <c r="U297" s="239">
        <v>1</v>
      </c>
      <c r="W297" s="239">
        <v>55</v>
      </c>
      <c r="X297" s="239">
        <v>2</v>
      </c>
      <c r="Y297" s="239">
        <v>4</v>
      </c>
      <c r="Z297" s="239">
        <v>4</v>
      </c>
      <c r="AB297" s="239">
        <v>3</v>
      </c>
      <c r="AC297" s="239">
        <v>98</v>
      </c>
      <c r="AD297" s="239" t="s">
        <v>5085</v>
      </c>
      <c r="AF297" s="239" t="s">
        <v>378</v>
      </c>
      <c r="AG297" s="239">
        <v>3</v>
      </c>
      <c r="AH297" s="239">
        <v>2</v>
      </c>
      <c r="AI297" s="239">
        <v>2</v>
      </c>
      <c r="AJ297" s="239">
        <v>3</v>
      </c>
      <c r="AK297" s="239">
        <v>21</v>
      </c>
      <c r="AL297" s="239">
        <v>31</v>
      </c>
      <c r="AM297" s="239" t="s">
        <v>384</v>
      </c>
      <c r="AN297" s="239">
        <v>5</v>
      </c>
      <c r="AO297" s="239">
        <v>71</v>
      </c>
      <c r="AS297" s="239">
        <v>15</v>
      </c>
      <c r="AT297" s="239">
        <v>9</v>
      </c>
      <c r="AU297" s="239">
        <v>60</v>
      </c>
      <c r="AV297" s="239">
        <v>11</v>
      </c>
      <c r="AW297" s="239">
        <v>21</v>
      </c>
      <c r="CT297" s="239">
        <v>465155.372110745</v>
      </c>
      <c r="CU297" s="239">
        <v>4967789.2727118796</v>
      </c>
      <c r="CV297" s="239">
        <v>44.862667340000002</v>
      </c>
      <c r="CW297" s="239">
        <v>-93.441052529999993</v>
      </c>
      <c r="CX297" s="239" t="s">
        <v>379</v>
      </c>
      <c r="CY297" s="239" t="s">
        <v>5086</v>
      </c>
    </row>
    <row r="298" spans="1:103" x14ac:dyDescent="0.25">
      <c r="A298" s="239">
        <v>10742240</v>
      </c>
      <c r="B298" s="239">
        <v>2</v>
      </c>
      <c r="C298" s="239">
        <v>212</v>
      </c>
      <c r="D298" s="239">
        <v>158.12100000000001</v>
      </c>
      <c r="E298" s="239">
        <v>27</v>
      </c>
      <c r="F298" s="239" t="s">
        <v>2515</v>
      </c>
      <c r="H298" s="239" t="s">
        <v>374</v>
      </c>
      <c r="I298" s="239">
        <v>25</v>
      </c>
      <c r="K298" s="239">
        <v>11508366</v>
      </c>
      <c r="L298" s="239">
        <v>112370097</v>
      </c>
      <c r="M298" s="239">
        <v>8</v>
      </c>
      <c r="N298" s="239">
        <v>21</v>
      </c>
      <c r="O298" s="239">
        <v>2011</v>
      </c>
      <c r="P298" s="239" t="s">
        <v>389</v>
      </c>
      <c r="Q298" s="239">
        <v>19</v>
      </c>
      <c r="R298" s="239" t="s">
        <v>376</v>
      </c>
      <c r="S298" s="239">
        <v>5</v>
      </c>
      <c r="T298" s="239">
        <v>0</v>
      </c>
      <c r="U298" s="239">
        <v>1</v>
      </c>
      <c r="V298" s="239">
        <v>4</v>
      </c>
      <c r="W298" s="239">
        <v>54</v>
      </c>
      <c r="X298" s="239">
        <v>2</v>
      </c>
      <c r="Y298" s="239">
        <v>1</v>
      </c>
      <c r="Z298" s="239">
        <v>1</v>
      </c>
      <c r="AB298" s="239">
        <v>1</v>
      </c>
      <c r="AC298" s="239">
        <v>98</v>
      </c>
      <c r="AD298" s="239" t="s">
        <v>404</v>
      </c>
      <c r="AE298" s="239" t="s">
        <v>5087</v>
      </c>
      <c r="AF298" s="239" t="s">
        <v>378</v>
      </c>
      <c r="AG298" s="239">
        <v>3</v>
      </c>
      <c r="AH298" s="239">
        <v>2</v>
      </c>
      <c r="AI298" s="239">
        <v>2</v>
      </c>
      <c r="AJ298" s="239">
        <v>4</v>
      </c>
      <c r="AK298" s="239">
        <v>21</v>
      </c>
      <c r="AL298" s="239">
        <v>26</v>
      </c>
      <c r="AM298" s="239" t="s">
        <v>374</v>
      </c>
      <c r="AN298" s="239">
        <v>10</v>
      </c>
      <c r="AO298" s="239">
        <v>3</v>
      </c>
      <c r="AP298" s="239">
        <v>15</v>
      </c>
      <c r="AS298" s="239">
        <v>1</v>
      </c>
      <c r="AT298" s="239">
        <v>98</v>
      </c>
      <c r="AU298" s="239">
        <v>55</v>
      </c>
      <c r="AV298" s="239">
        <v>11</v>
      </c>
      <c r="AW298" s="239">
        <v>21</v>
      </c>
      <c r="CT298" s="239">
        <v>465160</v>
      </c>
      <c r="CU298" s="239">
        <v>4967799</v>
      </c>
      <c r="CV298" s="239">
        <v>44.862750699999999</v>
      </c>
      <c r="CW298" s="239">
        <v>-93.441000700000004</v>
      </c>
      <c r="CX298" s="239" t="s">
        <v>379</v>
      </c>
      <c r="CY298" s="239" t="s">
        <v>5088</v>
      </c>
    </row>
    <row r="299" spans="1:103" x14ac:dyDescent="0.25">
      <c r="A299" s="239">
        <v>11082148</v>
      </c>
      <c r="B299" s="239">
        <v>2</v>
      </c>
      <c r="C299" s="239">
        <v>212</v>
      </c>
      <c r="D299" s="239">
        <v>158.12700000000001</v>
      </c>
      <c r="E299" s="239">
        <v>27</v>
      </c>
      <c r="F299" s="239" t="s">
        <v>2515</v>
      </c>
      <c r="H299" s="239" t="s">
        <v>374</v>
      </c>
      <c r="I299" s="239">
        <v>25</v>
      </c>
      <c r="K299" s="239">
        <v>15512465</v>
      </c>
      <c r="L299" s="239">
        <v>153340469</v>
      </c>
      <c r="M299" s="239">
        <v>11</v>
      </c>
      <c r="N299" s="239">
        <v>30</v>
      </c>
      <c r="O299" s="239">
        <v>2015</v>
      </c>
      <c r="P299" s="239" t="s">
        <v>381</v>
      </c>
      <c r="Q299" s="239">
        <v>6</v>
      </c>
      <c r="R299" s="239" t="s">
        <v>393</v>
      </c>
      <c r="S299" s="239">
        <v>5</v>
      </c>
      <c r="T299" s="239">
        <v>0</v>
      </c>
      <c r="U299" s="239">
        <v>1</v>
      </c>
      <c r="V299" s="239">
        <v>4</v>
      </c>
      <c r="W299" s="239">
        <v>53</v>
      </c>
      <c r="X299" s="239">
        <v>2</v>
      </c>
      <c r="Y299" s="239">
        <v>4</v>
      </c>
      <c r="Z299" s="239">
        <v>4</v>
      </c>
      <c r="AB299" s="239">
        <v>5</v>
      </c>
      <c r="AC299" s="239">
        <v>98</v>
      </c>
      <c r="AD299" s="239" t="s">
        <v>404</v>
      </c>
      <c r="AE299" s="239" t="s">
        <v>2711</v>
      </c>
      <c r="AF299" s="239" t="s">
        <v>378</v>
      </c>
      <c r="AG299" s="239">
        <v>3</v>
      </c>
      <c r="AH299" s="239">
        <v>2</v>
      </c>
      <c r="AI299" s="239">
        <v>4</v>
      </c>
      <c r="AJ299" s="239">
        <v>3</v>
      </c>
      <c r="AK299" s="239">
        <v>21</v>
      </c>
      <c r="AL299" s="239">
        <v>23</v>
      </c>
      <c r="AM299" s="239" t="s">
        <v>374</v>
      </c>
      <c r="AN299" s="239">
        <v>5</v>
      </c>
      <c r="AO299" s="239">
        <v>3</v>
      </c>
      <c r="AP299" s="239">
        <v>15</v>
      </c>
      <c r="AS299" s="239">
        <v>1</v>
      </c>
      <c r="AT299" s="239">
        <v>98</v>
      </c>
      <c r="AU299" s="239">
        <v>60</v>
      </c>
      <c r="AV299" s="239">
        <v>11</v>
      </c>
      <c r="AW299" s="239">
        <v>21</v>
      </c>
      <c r="CT299" s="239">
        <v>465170</v>
      </c>
      <c r="CU299" s="239">
        <v>4967802</v>
      </c>
      <c r="CV299" s="239">
        <v>44.862778499999997</v>
      </c>
      <c r="CW299" s="239">
        <v>-93.440867800000007</v>
      </c>
      <c r="CX299" s="239" t="s">
        <v>379</v>
      </c>
      <c r="CY299" s="239" t="s">
        <v>5089</v>
      </c>
    </row>
    <row r="300" spans="1:103" x14ac:dyDescent="0.25">
      <c r="A300" s="239">
        <v>472492</v>
      </c>
      <c r="B300" s="239">
        <v>2</v>
      </c>
      <c r="C300" s="239">
        <v>212</v>
      </c>
      <c r="D300" s="239">
        <v>158.13</v>
      </c>
      <c r="E300" s="239">
        <v>27</v>
      </c>
      <c r="F300" s="239" t="s">
        <v>2515</v>
      </c>
      <c r="H300" s="239" t="s">
        <v>374</v>
      </c>
      <c r="I300" s="239">
        <v>25</v>
      </c>
      <c r="K300" s="239">
        <v>17506953</v>
      </c>
      <c r="M300" s="239">
        <v>6</v>
      </c>
      <c r="N300" s="239">
        <v>24</v>
      </c>
      <c r="O300" s="239">
        <v>2017</v>
      </c>
      <c r="P300" s="239" t="s">
        <v>386</v>
      </c>
      <c r="Q300" s="239">
        <v>17</v>
      </c>
      <c r="R300" s="239" t="s">
        <v>393</v>
      </c>
      <c r="S300" s="239">
        <v>5</v>
      </c>
      <c r="T300" s="239">
        <v>0</v>
      </c>
      <c r="U300" s="239">
        <v>2</v>
      </c>
      <c r="V300" s="239">
        <v>10</v>
      </c>
      <c r="W300" s="239">
        <v>10</v>
      </c>
      <c r="X300" s="239">
        <v>2</v>
      </c>
      <c r="Y300" s="239">
        <v>1</v>
      </c>
      <c r="Z300" s="239">
        <v>1</v>
      </c>
      <c r="AB300" s="239">
        <v>1</v>
      </c>
      <c r="AC300" s="239">
        <v>98</v>
      </c>
      <c r="AD300" s="239" t="s">
        <v>4922</v>
      </c>
      <c r="AF300" s="239" t="s">
        <v>378</v>
      </c>
      <c r="AG300" s="239">
        <v>5</v>
      </c>
      <c r="AH300" s="239">
        <v>2</v>
      </c>
      <c r="AI300" s="239">
        <v>4</v>
      </c>
      <c r="AJ300" s="239">
        <v>3</v>
      </c>
      <c r="AK300" s="239">
        <v>21</v>
      </c>
      <c r="AL300" s="239">
        <v>25</v>
      </c>
      <c r="AM300" s="239" t="s">
        <v>384</v>
      </c>
      <c r="AN300" s="239">
        <v>5</v>
      </c>
      <c r="AO300" s="239">
        <v>1</v>
      </c>
      <c r="AS300" s="239">
        <v>15</v>
      </c>
      <c r="AT300" s="239">
        <v>9</v>
      </c>
      <c r="AU300" s="239">
        <v>60</v>
      </c>
      <c r="AV300" s="239">
        <v>11</v>
      </c>
      <c r="AW300" s="239">
        <v>21</v>
      </c>
      <c r="AX300" s="239">
        <v>2</v>
      </c>
      <c r="AY300" s="239">
        <v>4</v>
      </c>
      <c r="AZ300" s="239">
        <v>3</v>
      </c>
      <c r="BA300" s="239">
        <v>27</v>
      </c>
      <c r="BB300" s="239">
        <v>56</v>
      </c>
      <c r="BC300" s="239" t="s">
        <v>374</v>
      </c>
      <c r="BD300" s="239">
        <v>5</v>
      </c>
      <c r="BE300" s="239">
        <v>68</v>
      </c>
      <c r="BI300" s="239">
        <v>15</v>
      </c>
      <c r="BJ300" s="239">
        <v>9</v>
      </c>
      <c r="BK300" s="239">
        <v>60</v>
      </c>
      <c r="BL300" s="239">
        <v>11</v>
      </c>
      <c r="BM300" s="239">
        <v>21</v>
      </c>
      <c r="CT300" s="239">
        <v>465172.30547794502</v>
      </c>
      <c r="CU300" s="239">
        <v>4967806.2060790798</v>
      </c>
      <c r="CV300" s="239">
        <v>44.862820599999999</v>
      </c>
      <c r="CW300" s="239">
        <v>-93.440839359999998</v>
      </c>
      <c r="CX300" s="239" t="s">
        <v>379</v>
      </c>
      <c r="CY300" s="239" t="s">
        <v>5090</v>
      </c>
    </row>
    <row r="301" spans="1:103" x14ac:dyDescent="0.25">
      <c r="A301" s="239">
        <v>593116</v>
      </c>
      <c r="B301" s="239">
        <v>2</v>
      </c>
      <c r="C301" s="239">
        <v>212</v>
      </c>
      <c r="D301" s="239">
        <v>158.14599999999999</v>
      </c>
      <c r="E301" s="239">
        <v>27</v>
      </c>
      <c r="F301" s="239" t="s">
        <v>2515</v>
      </c>
      <c r="H301" s="239" t="s">
        <v>374</v>
      </c>
      <c r="I301" s="239">
        <v>25</v>
      </c>
      <c r="K301" s="239">
        <v>18505485</v>
      </c>
      <c r="M301" s="239">
        <v>4</v>
      </c>
      <c r="N301" s="239">
        <v>22</v>
      </c>
      <c r="O301" s="239">
        <v>2018</v>
      </c>
      <c r="P301" s="239" t="s">
        <v>389</v>
      </c>
      <c r="Q301" s="239">
        <v>23</v>
      </c>
      <c r="R301" s="239" t="s">
        <v>376</v>
      </c>
      <c r="S301" s="239">
        <v>5</v>
      </c>
      <c r="T301" s="239">
        <v>0</v>
      </c>
      <c r="U301" s="239">
        <v>2</v>
      </c>
      <c r="V301" s="239">
        <v>12</v>
      </c>
      <c r="W301" s="239">
        <v>10</v>
      </c>
      <c r="X301" s="239">
        <v>2</v>
      </c>
      <c r="Y301" s="239">
        <v>4</v>
      </c>
      <c r="Z301" s="239">
        <v>1</v>
      </c>
      <c r="AB301" s="239">
        <v>1</v>
      </c>
      <c r="AC301" s="239">
        <v>98</v>
      </c>
      <c r="AD301" s="239" t="s">
        <v>377</v>
      </c>
      <c r="AF301" s="239" t="s">
        <v>470</v>
      </c>
      <c r="AG301" s="239">
        <v>7</v>
      </c>
      <c r="AH301" s="239">
        <v>2</v>
      </c>
      <c r="AI301" s="239">
        <v>4</v>
      </c>
      <c r="AJ301" s="239">
        <v>4</v>
      </c>
      <c r="AK301" s="239">
        <v>21</v>
      </c>
      <c r="AL301" s="239">
        <v>28</v>
      </c>
      <c r="AM301" s="239" t="s">
        <v>374</v>
      </c>
      <c r="AN301" s="239">
        <v>5</v>
      </c>
      <c r="AO301" s="239">
        <v>1</v>
      </c>
      <c r="AS301" s="239">
        <v>15</v>
      </c>
      <c r="AT301" s="239">
        <v>9</v>
      </c>
      <c r="AU301" s="239">
        <v>60</v>
      </c>
      <c r="AV301" s="239">
        <v>11</v>
      </c>
      <c r="AW301" s="239">
        <v>21</v>
      </c>
      <c r="AX301" s="239">
        <v>1</v>
      </c>
      <c r="AY301" s="239">
        <v>2</v>
      </c>
      <c r="AZ301" s="239">
        <v>4</v>
      </c>
      <c r="BA301" s="239">
        <v>21</v>
      </c>
      <c r="BB301" s="239">
        <v>23</v>
      </c>
      <c r="BC301" s="239" t="s">
        <v>374</v>
      </c>
      <c r="BD301" s="239">
        <v>99</v>
      </c>
      <c r="BE301" s="239">
        <v>70</v>
      </c>
      <c r="BI301" s="239">
        <v>15</v>
      </c>
      <c r="BJ301" s="239">
        <v>9</v>
      </c>
      <c r="BK301" s="239">
        <v>60</v>
      </c>
      <c r="BL301" s="239">
        <v>11</v>
      </c>
      <c r="BM301" s="239">
        <v>21</v>
      </c>
      <c r="CT301" s="239">
        <v>465193.47218694497</v>
      </c>
      <c r="CU301" s="239">
        <v>4967835.8394716801</v>
      </c>
      <c r="CV301" s="239">
        <v>44.863088390000001</v>
      </c>
      <c r="CW301" s="239">
        <v>-93.440573479999998</v>
      </c>
      <c r="CX301" s="239" t="s">
        <v>379</v>
      </c>
      <c r="CY301" s="239" t="s">
        <v>5091</v>
      </c>
    </row>
    <row r="302" spans="1:103" x14ac:dyDescent="0.25">
      <c r="A302" s="239">
        <v>11007278</v>
      </c>
      <c r="B302" s="239">
        <v>2</v>
      </c>
      <c r="C302" s="239">
        <v>212</v>
      </c>
      <c r="D302" s="239">
        <v>158.161</v>
      </c>
      <c r="E302" s="239">
        <v>27</v>
      </c>
      <c r="F302" s="239" t="s">
        <v>2515</v>
      </c>
      <c r="H302" s="239" t="s">
        <v>374</v>
      </c>
      <c r="I302" s="239">
        <v>25</v>
      </c>
      <c r="K302" s="239">
        <v>14513520</v>
      </c>
      <c r="L302" s="239">
        <v>143510298</v>
      </c>
      <c r="M302" s="239">
        <v>12</v>
      </c>
      <c r="N302" s="239">
        <v>16</v>
      </c>
      <c r="O302" s="239">
        <v>2014</v>
      </c>
      <c r="P302" s="239" t="s">
        <v>391</v>
      </c>
      <c r="Q302" s="239">
        <v>17</v>
      </c>
      <c r="R302" s="239" t="s">
        <v>376</v>
      </c>
      <c r="S302" s="239">
        <v>5</v>
      </c>
      <c r="T302" s="239">
        <v>0</v>
      </c>
      <c r="U302" s="239">
        <v>2</v>
      </c>
      <c r="V302" s="239">
        <v>1</v>
      </c>
      <c r="W302" s="239">
        <v>10</v>
      </c>
      <c r="X302" s="239">
        <v>2</v>
      </c>
      <c r="Y302" s="239">
        <v>4</v>
      </c>
      <c r="Z302" s="239">
        <v>4</v>
      </c>
      <c r="AA302" s="239">
        <v>2</v>
      </c>
      <c r="AB302" s="239">
        <v>3</v>
      </c>
      <c r="AC302" s="239">
        <v>98</v>
      </c>
      <c r="AD302" s="239" t="s">
        <v>404</v>
      </c>
      <c r="AE302" s="239" t="s">
        <v>5019</v>
      </c>
      <c r="AF302" s="239" t="s">
        <v>378</v>
      </c>
      <c r="AG302" s="239">
        <v>7</v>
      </c>
      <c r="AH302" s="239">
        <v>2</v>
      </c>
      <c r="AI302" s="239">
        <v>2</v>
      </c>
      <c r="AJ302" s="239">
        <v>4</v>
      </c>
      <c r="AK302" s="239">
        <v>21</v>
      </c>
      <c r="AL302" s="239">
        <v>38</v>
      </c>
      <c r="AM302" s="239" t="s">
        <v>374</v>
      </c>
      <c r="AN302" s="239">
        <v>5</v>
      </c>
      <c r="AO302" s="239">
        <v>5</v>
      </c>
      <c r="AP302" s="239">
        <v>3</v>
      </c>
      <c r="AS302" s="239">
        <v>1</v>
      </c>
      <c r="AT302" s="239">
        <v>98</v>
      </c>
      <c r="AU302" s="239">
        <v>60</v>
      </c>
      <c r="AV302" s="239">
        <v>11</v>
      </c>
      <c r="AW302" s="239">
        <v>21</v>
      </c>
      <c r="AX302" s="239">
        <v>2</v>
      </c>
      <c r="AY302" s="239">
        <v>4</v>
      </c>
      <c r="AZ302" s="239">
        <v>4</v>
      </c>
      <c r="BA302" s="239">
        <v>21</v>
      </c>
      <c r="BB302" s="239">
        <v>28</v>
      </c>
      <c r="BC302" s="239" t="s">
        <v>384</v>
      </c>
      <c r="BD302" s="239">
        <v>5</v>
      </c>
      <c r="BE302" s="239">
        <v>1</v>
      </c>
      <c r="BI302" s="239">
        <v>1</v>
      </c>
      <c r="BJ302" s="239">
        <v>98</v>
      </c>
      <c r="BK302" s="239">
        <v>60</v>
      </c>
      <c r="BL302" s="239">
        <v>11</v>
      </c>
      <c r="BM302" s="239">
        <v>21</v>
      </c>
      <c r="CT302" s="239">
        <v>465223</v>
      </c>
      <c r="CU302" s="239">
        <v>4967817</v>
      </c>
      <c r="CV302" s="239">
        <v>44.862917299999999</v>
      </c>
      <c r="CW302" s="239">
        <v>-93.440203600000004</v>
      </c>
      <c r="CX302" s="239" t="s">
        <v>379</v>
      </c>
      <c r="CY302" s="239" t="s">
        <v>5092</v>
      </c>
    </row>
    <row r="303" spans="1:103" x14ac:dyDescent="0.25">
      <c r="A303" s="239">
        <v>636734</v>
      </c>
      <c r="B303" s="239">
        <v>2</v>
      </c>
      <c r="C303" s="239">
        <v>212</v>
      </c>
      <c r="D303" s="239">
        <v>158.16200000000001</v>
      </c>
      <c r="E303" s="239">
        <v>27</v>
      </c>
      <c r="F303" s="239" t="s">
        <v>2515</v>
      </c>
      <c r="H303" s="239" t="s">
        <v>374</v>
      </c>
      <c r="I303" s="239">
        <v>25</v>
      </c>
      <c r="K303" s="239">
        <v>18511273</v>
      </c>
      <c r="M303" s="239">
        <v>9</v>
      </c>
      <c r="N303" s="239">
        <v>22</v>
      </c>
      <c r="O303" s="239">
        <v>2018</v>
      </c>
      <c r="P303" s="239" t="s">
        <v>386</v>
      </c>
      <c r="Q303" s="239">
        <v>16</v>
      </c>
      <c r="R303" s="239" t="s">
        <v>393</v>
      </c>
      <c r="S303" s="239">
        <v>5</v>
      </c>
      <c r="T303" s="239">
        <v>0</v>
      </c>
      <c r="U303" s="239">
        <v>2</v>
      </c>
      <c r="V303" s="239">
        <v>12</v>
      </c>
      <c r="W303" s="239">
        <v>10</v>
      </c>
      <c r="X303" s="239">
        <v>2</v>
      </c>
      <c r="Y303" s="239">
        <v>1</v>
      </c>
      <c r="Z303" s="239">
        <v>1</v>
      </c>
      <c r="AB303" s="239">
        <v>1</v>
      </c>
      <c r="AC303" s="239">
        <v>98</v>
      </c>
      <c r="AD303" s="239" t="s">
        <v>5093</v>
      </c>
      <c r="AF303" s="239" t="s">
        <v>470</v>
      </c>
      <c r="AG303" s="239">
        <v>7</v>
      </c>
      <c r="AH303" s="239">
        <v>2</v>
      </c>
      <c r="AI303" s="239">
        <v>2</v>
      </c>
      <c r="AJ303" s="239">
        <v>3</v>
      </c>
      <c r="AK303" s="239">
        <v>26</v>
      </c>
      <c r="AL303" s="239">
        <v>40</v>
      </c>
      <c r="AM303" s="239" t="s">
        <v>374</v>
      </c>
      <c r="AN303" s="239">
        <v>5</v>
      </c>
      <c r="AO303" s="239">
        <v>1</v>
      </c>
      <c r="AS303" s="239">
        <v>15</v>
      </c>
      <c r="AT303" s="239">
        <v>9</v>
      </c>
      <c r="AU303" s="239">
        <v>60</v>
      </c>
      <c r="AV303" s="239">
        <v>11</v>
      </c>
      <c r="AW303" s="239">
        <v>21</v>
      </c>
      <c r="AX303" s="239">
        <v>2</v>
      </c>
      <c r="AY303" s="239">
        <v>4</v>
      </c>
      <c r="AZ303" s="239">
        <v>3</v>
      </c>
      <c r="BA303" s="239">
        <v>21</v>
      </c>
      <c r="BB303" s="239">
        <v>38</v>
      </c>
      <c r="BC303" s="239" t="s">
        <v>384</v>
      </c>
      <c r="BD303" s="239">
        <v>5</v>
      </c>
      <c r="BE303" s="239">
        <v>4</v>
      </c>
      <c r="BF303" s="239">
        <v>74</v>
      </c>
      <c r="BI303" s="239">
        <v>15</v>
      </c>
      <c r="BJ303" s="239">
        <v>9</v>
      </c>
      <c r="BK303" s="239">
        <v>60</v>
      </c>
      <c r="BL303" s="239">
        <v>11</v>
      </c>
      <c r="BM303" s="239">
        <v>21</v>
      </c>
      <c r="CT303" s="239">
        <v>465218.87223774497</v>
      </c>
      <c r="CU303" s="239">
        <v>4967835.8394716801</v>
      </c>
      <c r="CV303" s="239">
        <v>44.863089629999997</v>
      </c>
      <c r="CW303" s="239">
        <v>-93.440251979999999</v>
      </c>
      <c r="CX303" s="239" t="s">
        <v>379</v>
      </c>
      <c r="CY303" s="239" t="s">
        <v>5094</v>
      </c>
    </row>
    <row r="304" spans="1:103" x14ac:dyDescent="0.25">
      <c r="A304" s="239">
        <v>726921</v>
      </c>
      <c r="B304" s="239">
        <v>2</v>
      </c>
      <c r="C304" s="239">
        <v>212</v>
      </c>
      <c r="D304" s="239">
        <v>158.18299999999999</v>
      </c>
      <c r="E304" s="239">
        <v>27</v>
      </c>
      <c r="F304" s="239" t="s">
        <v>2515</v>
      </c>
      <c r="H304" s="239" t="s">
        <v>374</v>
      </c>
      <c r="I304" s="239">
        <v>25</v>
      </c>
      <c r="K304" s="239">
        <v>19507425</v>
      </c>
      <c r="M304" s="239">
        <v>6</v>
      </c>
      <c r="N304" s="239">
        <v>13</v>
      </c>
      <c r="O304" s="239">
        <v>2019</v>
      </c>
      <c r="P304" s="239" t="s">
        <v>416</v>
      </c>
      <c r="Q304" s="239">
        <v>17</v>
      </c>
      <c r="R304" s="239" t="s">
        <v>376</v>
      </c>
      <c r="S304" s="239">
        <v>5</v>
      </c>
      <c r="T304" s="239">
        <v>0</v>
      </c>
      <c r="U304" s="239">
        <v>2</v>
      </c>
      <c r="V304" s="239">
        <v>10</v>
      </c>
      <c r="W304" s="239">
        <v>10</v>
      </c>
      <c r="X304" s="239">
        <v>2</v>
      </c>
      <c r="Y304" s="239">
        <v>1</v>
      </c>
      <c r="Z304" s="239">
        <v>1</v>
      </c>
      <c r="AB304" s="239">
        <v>1</v>
      </c>
      <c r="AC304" s="239">
        <v>98</v>
      </c>
      <c r="AD304" s="239" t="s">
        <v>5095</v>
      </c>
      <c r="AF304" s="239" t="s">
        <v>470</v>
      </c>
      <c r="AG304" s="239">
        <v>5</v>
      </c>
      <c r="AH304" s="239">
        <v>2</v>
      </c>
      <c r="AI304" s="239">
        <v>49</v>
      </c>
      <c r="AJ304" s="239">
        <v>4</v>
      </c>
      <c r="AK304" s="239">
        <v>21</v>
      </c>
      <c r="AL304" s="239">
        <v>48</v>
      </c>
      <c r="AM304" s="239" t="s">
        <v>374</v>
      </c>
      <c r="AN304" s="239">
        <v>5</v>
      </c>
      <c r="AO304" s="239">
        <v>1</v>
      </c>
      <c r="AS304" s="239">
        <v>15</v>
      </c>
      <c r="AT304" s="239">
        <v>9</v>
      </c>
      <c r="AU304" s="239">
        <v>60</v>
      </c>
      <c r="AV304" s="239">
        <v>11</v>
      </c>
      <c r="AW304" s="239">
        <v>21</v>
      </c>
      <c r="AX304" s="239">
        <v>2</v>
      </c>
      <c r="AY304" s="239">
        <v>2</v>
      </c>
      <c r="AZ304" s="239">
        <v>4</v>
      </c>
      <c r="BA304" s="239">
        <v>21</v>
      </c>
      <c r="BB304" s="239">
        <v>64</v>
      </c>
      <c r="BC304" s="239" t="s">
        <v>384</v>
      </c>
      <c r="BD304" s="239">
        <v>5</v>
      </c>
      <c r="BE304" s="239">
        <v>2</v>
      </c>
      <c r="BF304" s="239">
        <v>10</v>
      </c>
      <c r="BI304" s="239">
        <v>15</v>
      </c>
      <c r="BJ304" s="239">
        <v>9</v>
      </c>
      <c r="BK304" s="239">
        <v>60</v>
      </c>
      <c r="BL304" s="239">
        <v>11</v>
      </c>
      <c r="BM304" s="239">
        <v>21</v>
      </c>
      <c r="CT304" s="239">
        <v>465265.43899754499</v>
      </c>
      <c r="CU304" s="239">
        <v>4967861.2395224804</v>
      </c>
      <c r="CV304" s="239">
        <v>44.863320549999997</v>
      </c>
      <c r="CW304" s="239">
        <v>-93.439664309999998</v>
      </c>
      <c r="CX304" s="239" t="s">
        <v>379</v>
      </c>
      <c r="CY304" s="239" t="s">
        <v>5096</v>
      </c>
    </row>
    <row r="305" spans="1:103" x14ac:dyDescent="0.25">
      <c r="A305" s="239">
        <v>620445</v>
      </c>
      <c r="B305" s="239">
        <v>2</v>
      </c>
      <c r="C305" s="239">
        <v>212</v>
      </c>
      <c r="D305" s="239">
        <v>158.18600000000001</v>
      </c>
      <c r="E305" s="239">
        <v>27</v>
      </c>
      <c r="F305" s="239" t="s">
        <v>2515</v>
      </c>
      <c r="H305" s="239" t="s">
        <v>374</v>
      </c>
      <c r="I305" s="239">
        <v>25</v>
      </c>
      <c r="K305" s="239">
        <v>18508467</v>
      </c>
      <c r="M305" s="239">
        <v>7</v>
      </c>
      <c r="N305" s="239">
        <v>12</v>
      </c>
      <c r="O305" s="239">
        <v>2018</v>
      </c>
      <c r="P305" s="239" t="s">
        <v>416</v>
      </c>
      <c r="Q305" s="239">
        <v>17</v>
      </c>
      <c r="R305" s="239" t="s">
        <v>376</v>
      </c>
      <c r="S305" s="239">
        <v>5</v>
      </c>
      <c r="T305" s="239">
        <v>0</v>
      </c>
      <c r="U305" s="239">
        <v>2</v>
      </c>
      <c r="V305" s="239">
        <v>12</v>
      </c>
      <c r="W305" s="239">
        <v>10</v>
      </c>
      <c r="X305" s="239">
        <v>2</v>
      </c>
      <c r="Y305" s="239">
        <v>1</v>
      </c>
      <c r="Z305" s="239">
        <v>3</v>
      </c>
      <c r="AB305" s="239">
        <v>2</v>
      </c>
      <c r="AC305" s="239">
        <v>98</v>
      </c>
      <c r="AD305" s="239" t="s">
        <v>5097</v>
      </c>
      <c r="AF305" s="239" t="s">
        <v>378</v>
      </c>
      <c r="AG305" s="239">
        <v>7</v>
      </c>
      <c r="AH305" s="239">
        <v>2</v>
      </c>
      <c r="AI305" s="239">
        <v>4</v>
      </c>
      <c r="AJ305" s="239">
        <v>4</v>
      </c>
      <c r="AK305" s="239">
        <v>21</v>
      </c>
      <c r="AL305" s="239">
        <v>44</v>
      </c>
      <c r="AM305" s="239" t="s">
        <v>384</v>
      </c>
      <c r="AN305" s="239">
        <v>5</v>
      </c>
      <c r="AO305" s="239">
        <v>1</v>
      </c>
      <c r="AS305" s="239">
        <v>15</v>
      </c>
      <c r="AT305" s="239">
        <v>9</v>
      </c>
      <c r="AU305" s="239">
        <v>55</v>
      </c>
      <c r="AV305" s="239">
        <v>11</v>
      </c>
      <c r="AW305" s="239">
        <v>21</v>
      </c>
      <c r="AX305" s="239">
        <v>2</v>
      </c>
      <c r="AY305" s="239">
        <v>4</v>
      </c>
      <c r="AZ305" s="239">
        <v>4</v>
      </c>
      <c r="BA305" s="239">
        <v>21</v>
      </c>
      <c r="BB305" s="239">
        <v>35</v>
      </c>
      <c r="BC305" s="239" t="s">
        <v>384</v>
      </c>
      <c r="BD305" s="239">
        <v>5</v>
      </c>
      <c r="BE305" s="239">
        <v>1</v>
      </c>
      <c r="BI305" s="239">
        <v>15</v>
      </c>
      <c r="BJ305" s="239">
        <v>9</v>
      </c>
      <c r="BK305" s="239">
        <v>55</v>
      </c>
      <c r="BL305" s="239">
        <v>11</v>
      </c>
      <c r="BM305" s="239">
        <v>21</v>
      </c>
      <c r="CT305" s="239">
        <v>465256.97231394501</v>
      </c>
      <c r="CU305" s="239">
        <v>4967840.0728134802</v>
      </c>
      <c r="CV305" s="239">
        <v>44.86312959</v>
      </c>
      <c r="CW305" s="239">
        <v>-93.439770019999997</v>
      </c>
      <c r="CX305" s="239" t="s">
        <v>379</v>
      </c>
      <c r="CY305" s="239" t="s">
        <v>5098</v>
      </c>
    </row>
    <row r="306" spans="1:103" x14ac:dyDescent="0.25">
      <c r="A306" s="239">
        <v>777559</v>
      </c>
      <c r="B306" s="239">
        <v>2</v>
      </c>
      <c r="C306" s="239">
        <v>212</v>
      </c>
      <c r="D306" s="239">
        <v>158.19</v>
      </c>
      <c r="E306" s="239">
        <v>27</v>
      </c>
      <c r="F306" s="239" t="s">
        <v>2515</v>
      </c>
      <c r="H306" s="239" t="s">
        <v>374</v>
      </c>
      <c r="I306" s="239">
        <v>25</v>
      </c>
      <c r="K306" s="239">
        <v>20500164</v>
      </c>
      <c r="L306" s="239">
        <v>200060100</v>
      </c>
      <c r="M306" s="239">
        <v>1</v>
      </c>
      <c r="N306" s="239">
        <v>6</v>
      </c>
      <c r="O306" s="239">
        <v>2020</v>
      </c>
      <c r="P306" s="239" t="s">
        <v>381</v>
      </c>
      <c r="Q306" s="239">
        <v>17</v>
      </c>
      <c r="R306" s="239" t="s">
        <v>376</v>
      </c>
      <c r="S306" s="239">
        <v>5</v>
      </c>
      <c r="T306" s="239">
        <v>0</v>
      </c>
      <c r="U306" s="239">
        <v>3</v>
      </c>
      <c r="V306" s="239">
        <v>12</v>
      </c>
      <c r="W306" s="239">
        <v>10</v>
      </c>
      <c r="X306" s="239">
        <v>2</v>
      </c>
      <c r="Y306" s="239">
        <v>4</v>
      </c>
      <c r="Z306" s="239">
        <v>1</v>
      </c>
      <c r="AB306" s="239">
        <v>1</v>
      </c>
      <c r="AC306" s="239">
        <v>98</v>
      </c>
      <c r="AD306" s="239" t="s">
        <v>5099</v>
      </c>
      <c r="AF306" s="239" t="s">
        <v>470</v>
      </c>
      <c r="AG306" s="239">
        <v>7</v>
      </c>
      <c r="AH306" s="239">
        <v>2</v>
      </c>
      <c r="AI306" s="239">
        <v>4</v>
      </c>
      <c r="AJ306" s="239">
        <v>4</v>
      </c>
      <c r="AK306" s="239">
        <v>34</v>
      </c>
      <c r="AL306" s="239">
        <v>48</v>
      </c>
      <c r="AM306" s="239" t="s">
        <v>374</v>
      </c>
      <c r="AN306" s="239">
        <v>5</v>
      </c>
      <c r="AO306" s="239">
        <v>1</v>
      </c>
      <c r="AS306" s="239">
        <v>15</v>
      </c>
      <c r="AT306" s="239">
        <v>9</v>
      </c>
      <c r="AU306" s="239">
        <v>60</v>
      </c>
      <c r="AV306" s="239">
        <v>11</v>
      </c>
      <c r="AW306" s="239">
        <v>21</v>
      </c>
      <c r="AX306" s="239">
        <v>2</v>
      </c>
      <c r="AY306" s="239">
        <v>4</v>
      </c>
      <c r="AZ306" s="239">
        <v>4</v>
      </c>
      <c r="BA306" s="239">
        <v>34</v>
      </c>
      <c r="BB306" s="239">
        <v>58</v>
      </c>
      <c r="BC306" s="239" t="s">
        <v>384</v>
      </c>
      <c r="BD306" s="239">
        <v>5</v>
      </c>
      <c r="BE306" s="239">
        <v>1</v>
      </c>
      <c r="BI306" s="239">
        <v>15</v>
      </c>
      <c r="BJ306" s="239">
        <v>9</v>
      </c>
      <c r="BK306" s="239">
        <v>60</v>
      </c>
      <c r="BL306" s="239">
        <v>11</v>
      </c>
      <c r="BM306" s="239">
        <v>21</v>
      </c>
      <c r="BN306" s="239">
        <v>2</v>
      </c>
      <c r="BO306" s="239">
        <v>2</v>
      </c>
      <c r="BP306" s="239">
        <v>4</v>
      </c>
      <c r="BQ306" s="239">
        <v>21</v>
      </c>
      <c r="BR306" s="239">
        <v>24</v>
      </c>
      <c r="BS306" s="239" t="s">
        <v>374</v>
      </c>
      <c r="BT306" s="239">
        <v>5</v>
      </c>
      <c r="BU306" s="239">
        <v>74</v>
      </c>
      <c r="BV306" s="239">
        <v>4</v>
      </c>
      <c r="BY306" s="239">
        <v>15</v>
      </c>
      <c r="BZ306" s="239">
        <v>9</v>
      </c>
      <c r="CA306" s="239">
        <v>60</v>
      </c>
      <c r="CB306" s="239">
        <v>11</v>
      </c>
      <c r="CC306" s="239">
        <v>21</v>
      </c>
      <c r="CT306" s="239">
        <v>465278.13902294502</v>
      </c>
      <c r="CU306" s="239">
        <v>4967861.2395224804</v>
      </c>
      <c r="CV306" s="239">
        <v>44.863321159999998</v>
      </c>
      <c r="CW306" s="239">
        <v>-93.439503560000006</v>
      </c>
      <c r="CX306" s="239" t="s">
        <v>379</v>
      </c>
      <c r="CY306" s="239" t="s">
        <v>5100</v>
      </c>
    </row>
    <row r="307" spans="1:103" x14ac:dyDescent="0.25">
      <c r="A307" s="239">
        <v>10745559</v>
      </c>
      <c r="B307" s="239">
        <v>2</v>
      </c>
      <c r="C307" s="239">
        <v>212</v>
      </c>
      <c r="D307" s="239">
        <v>158.19800000000001</v>
      </c>
      <c r="E307" s="239">
        <v>27</v>
      </c>
      <c r="F307" s="239" t="s">
        <v>2515</v>
      </c>
      <c r="H307" s="239" t="s">
        <v>374</v>
      </c>
      <c r="I307" s="239">
        <v>25</v>
      </c>
      <c r="K307" s="239">
        <v>11508949</v>
      </c>
      <c r="L307" s="239">
        <v>112680027</v>
      </c>
      <c r="M307" s="239">
        <v>9</v>
      </c>
      <c r="N307" s="239">
        <v>9</v>
      </c>
      <c r="O307" s="239">
        <v>2011</v>
      </c>
      <c r="P307" s="239" t="s">
        <v>383</v>
      </c>
      <c r="Q307" s="239">
        <v>4</v>
      </c>
      <c r="R307" s="239" t="s">
        <v>393</v>
      </c>
      <c r="S307" s="239">
        <v>5</v>
      </c>
      <c r="T307" s="239">
        <v>0</v>
      </c>
      <c r="U307" s="239">
        <v>1</v>
      </c>
      <c r="V307" s="239">
        <v>4</v>
      </c>
      <c r="W307" s="239">
        <v>54</v>
      </c>
      <c r="X307" s="239">
        <v>2</v>
      </c>
      <c r="Y307" s="239">
        <v>6</v>
      </c>
      <c r="Z307" s="239">
        <v>1</v>
      </c>
      <c r="AB307" s="239">
        <v>1</v>
      </c>
      <c r="AC307" s="239">
        <v>98</v>
      </c>
      <c r="AD307" s="239">
        <v>212</v>
      </c>
      <c r="AE307" s="239" t="s">
        <v>5101</v>
      </c>
      <c r="AF307" s="239" t="s">
        <v>378</v>
      </c>
      <c r="AG307" s="239">
        <v>3</v>
      </c>
      <c r="AH307" s="239">
        <v>2</v>
      </c>
      <c r="AI307" s="239">
        <v>2</v>
      </c>
      <c r="AJ307" s="239">
        <v>4</v>
      </c>
      <c r="AK307" s="239">
        <v>21</v>
      </c>
      <c r="AL307" s="239">
        <v>20</v>
      </c>
      <c r="AM307" s="239" t="s">
        <v>384</v>
      </c>
      <c r="AN307" s="239">
        <v>5</v>
      </c>
      <c r="AO307" s="239">
        <v>3</v>
      </c>
      <c r="AP307" s="239">
        <v>15</v>
      </c>
      <c r="AS307" s="239">
        <v>1</v>
      </c>
      <c r="AT307" s="239">
        <v>98</v>
      </c>
      <c r="AU307" s="239">
        <v>55</v>
      </c>
      <c r="AV307" s="239">
        <v>11</v>
      </c>
      <c r="AW307" s="239">
        <v>21</v>
      </c>
      <c r="CT307" s="239">
        <v>465279</v>
      </c>
      <c r="CU307" s="239">
        <v>4967833</v>
      </c>
      <c r="CV307" s="239">
        <v>44.863068900000002</v>
      </c>
      <c r="CW307" s="239">
        <v>-93.439491599999997</v>
      </c>
      <c r="CX307" s="239" t="s">
        <v>379</v>
      </c>
      <c r="CY307" s="239" t="s">
        <v>5102</v>
      </c>
    </row>
    <row r="308" spans="1:103" x14ac:dyDescent="0.25">
      <c r="A308" s="239">
        <v>317814</v>
      </c>
      <c r="B308" s="239">
        <v>2</v>
      </c>
      <c r="C308" s="239">
        <v>212</v>
      </c>
      <c r="D308" s="239">
        <v>158.202</v>
      </c>
      <c r="E308" s="239">
        <v>27</v>
      </c>
      <c r="F308" s="239" t="s">
        <v>2515</v>
      </c>
      <c r="H308" s="239" t="s">
        <v>374</v>
      </c>
      <c r="I308" s="239">
        <v>25</v>
      </c>
      <c r="K308" s="239">
        <v>16500272</v>
      </c>
      <c r="M308" s="239">
        <v>1</v>
      </c>
      <c r="N308" s="239">
        <v>8</v>
      </c>
      <c r="O308" s="239">
        <v>2016</v>
      </c>
      <c r="P308" s="239" t="s">
        <v>383</v>
      </c>
      <c r="Q308" s="239">
        <v>5</v>
      </c>
      <c r="R308" s="239" t="s">
        <v>376</v>
      </c>
      <c r="S308" s="239">
        <v>5</v>
      </c>
      <c r="T308" s="239">
        <v>0</v>
      </c>
      <c r="U308" s="239">
        <v>1</v>
      </c>
      <c r="W308" s="239">
        <v>70</v>
      </c>
      <c r="X308" s="239">
        <v>2</v>
      </c>
      <c r="Y308" s="239">
        <v>4</v>
      </c>
      <c r="Z308" s="239">
        <v>2</v>
      </c>
      <c r="AA308" s="239">
        <v>4</v>
      </c>
      <c r="AB308" s="239">
        <v>2</v>
      </c>
      <c r="AC308" s="239">
        <v>98</v>
      </c>
      <c r="AD308" s="239" t="s">
        <v>377</v>
      </c>
      <c r="AF308" s="239" t="s">
        <v>470</v>
      </c>
      <c r="AG308" s="239">
        <v>3</v>
      </c>
      <c r="AH308" s="239">
        <v>2</v>
      </c>
      <c r="AI308" s="239">
        <v>2</v>
      </c>
      <c r="AJ308" s="239">
        <v>4</v>
      </c>
      <c r="AK308" s="239">
        <v>21</v>
      </c>
      <c r="AL308" s="239">
        <v>38</v>
      </c>
      <c r="AM308" s="239" t="s">
        <v>374</v>
      </c>
      <c r="AN308" s="239">
        <v>5</v>
      </c>
      <c r="AO308" s="239">
        <v>72</v>
      </c>
      <c r="AS308" s="239">
        <v>15</v>
      </c>
      <c r="AT308" s="239">
        <v>98</v>
      </c>
      <c r="AU308" s="239">
        <v>60</v>
      </c>
      <c r="AV308" s="239">
        <v>11</v>
      </c>
      <c r="AW308" s="239">
        <v>21</v>
      </c>
      <c r="CT308" s="239">
        <v>465256.97231394501</v>
      </c>
      <c r="CU308" s="239">
        <v>4967869.7062060796</v>
      </c>
      <c r="CV308" s="239">
        <v>44.863396350000002</v>
      </c>
      <c r="CW308" s="239">
        <v>-93.439772050000002</v>
      </c>
      <c r="CX308" s="239" t="s">
        <v>379</v>
      </c>
      <c r="CY308" s="239" t="s">
        <v>5103</v>
      </c>
    </row>
    <row r="309" spans="1:103" x14ac:dyDescent="0.25">
      <c r="A309" s="239">
        <v>11015382</v>
      </c>
      <c r="B309" s="239">
        <v>2</v>
      </c>
      <c r="C309" s="239">
        <v>212</v>
      </c>
      <c r="D309" s="239">
        <v>158.209</v>
      </c>
      <c r="E309" s="239">
        <v>27</v>
      </c>
      <c r="F309" s="239" t="s">
        <v>2515</v>
      </c>
      <c r="H309" s="239" t="s">
        <v>374</v>
      </c>
      <c r="I309" s="239">
        <v>25</v>
      </c>
      <c r="K309" s="239">
        <v>15500247</v>
      </c>
      <c r="L309" s="239">
        <v>150070344</v>
      </c>
      <c r="M309" s="239">
        <v>1</v>
      </c>
      <c r="N309" s="239">
        <v>6</v>
      </c>
      <c r="O309" s="239">
        <v>2015</v>
      </c>
      <c r="P309" s="239" t="s">
        <v>391</v>
      </c>
      <c r="Q309" s="239">
        <v>10</v>
      </c>
      <c r="R309" s="239" t="s">
        <v>393</v>
      </c>
      <c r="S309" s="239">
        <v>5</v>
      </c>
      <c r="T309" s="239">
        <v>0</v>
      </c>
      <c r="U309" s="239">
        <v>2</v>
      </c>
      <c r="V309" s="239">
        <v>10</v>
      </c>
      <c r="W309" s="239">
        <v>10</v>
      </c>
      <c r="X309" s="239">
        <v>2</v>
      </c>
      <c r="Y309" s="239">
        <v>1</v>
      </c>
      <c r="Z309" s="239">
        <v>1</v>
      </c>
      <c r="AB309" s="239">
        <v>5</v>
      </c>
      <c r="AC309" s="239">
        <v>98</v>
      </c>
      <c r="AD309" s="239" t="s">
        <v>404</v>
      </c>
      <c r="AE309" s="239">
        <v>494</v>
      </c>
      <c r="AF309" s="239" t="s">
        <v>378</v>
      </c>
      <c r="AG309" s="239">
        <v>5</v>
      </c>
      <c r="AH309" s="239">
        <v>2</v>
      </c>
      <c r="AI309" s="239">
        <v>1</v>
      </c>
      <c r="AJ309" s="239">
        <v>3</v>
      </c>
      <c r="AK309" s="239">
        <v>28</v>
      </c>
      <c r="AL309" s="239">
        <v>69</v>
      </c>
      <c r="AM309" s="239" t="s">
        <v>374</v>
      </c>
      <c r="AN309" s="239">
        <v>5</v>
      </c>
      <c r="AO309" s="239">
        <v>15</v>
      </c>
      <c r="AP309" s="239">
        <v>8</v>
      </c>
      <c r="AS309" s="239">
        <v>1</v>
      </c>
      <c r="AT309" s="239">
        <v>98</v>
      </c>
      <c r="AU309" s="239">
        <v>60</v>
      </c>
      <c r="AV309" s="239">
        <v>11</v>
      </c>
      <c r="AW309" s="239">
        <v>21</v>
      </c>
      <c r="AX309" s="239">
        <v>2</v>
      </c>
      <c r="AY309" s="239">
        <v>2</v>
      </c>
      <c r="AZ309" s="239">
        <v>3</v>
      </c>
      <c r="BA309" s="239">
        <v>21</v>
      </c>
      <c r="BB309" s="239">
        <v>57</v>
      </c>
      <c r="BC309" s="239" t="s">
        <v>384</v>
      </c>
      <c r="BD309" s="239">
        <v>5</v>
      </c>
      <c r="BE309" s="239">
        <v>1</v>
      </c>
      <c r="BI309" s="239">
        <v>1</v>
      </c>
      <c r="BJ309" s="239">
        <v>98</v>
      </c>
      <c r="BK309" s="239">
        <v>60</v>
      </c>
      <c r="BL309" s="239">
        <v>11</v>
      </c>
      <c r="BM309" s="239">
        <v>21</v>
      </c>
      <c r="CT309" s="239">
        <v>465295</v>
      </c>
      <c r="CU309" s="239">
        <v>4967839</v>
      </c>
      <c r="CV309" s="239">
        <v>44.863121900000003</v>
      </c>
      <c r="CW309" s="239">
        <v>-93.439282500000004</v>
      </c>
      <c r="CX309" s="239" t="s">
        <v>379</v>
      </c>
      <c r="CY309" s="239" t="s">
        <v>5104</v>
      </c>
    </row>
    <row r="310" spans="1:103" x14ac:dyDescent="0.25">
      <c r="A310" s="239">
        <v>393928</v>
      </c>
      <c r="B310" s="239">
        <v>2</v>
      </c>
      <c r="C310" s="239">
        <v>212</v>
      </c>
      <c r="D310" s="239">
        <v>158.22499999999999</v>
      </c>
      <c r="E310" s="239">
        <v>27</v>
      </c>
      <c r="F310" s="239" t="s">
        <v>2515</v>
      </c>
      <c r="H310" s="239" t="s">
        <v>374</v>
      </c>
      <c r="I310" s="239">
        <v>25</v>
      </c>
      <c r="K310" s="239">
        <v>16511951</v>
      </c>
      <c r="M310" s="239">
        <v>10</v>
      </c>
      <c r="N310" s="239">
        <v>26</v>
      </c>
      <c r="O310" s="239">
        <v>2016</v>
      </c>
      <c r="P310" s="239" t="s">
        <v>375</v>
      </c>
      <c r="Q310" s="239">
        <v>16</v>
      </c>
      <c r="R310" s="239" t="s">
        <v>376</v>
      </c>
      <c r="S310" s="239">
        <v>5</v>
      </c>
      <c r="T310" s="239">
        <v>0</v>
      </c>
      <c r="U310" s="239">
        <v>2</v>
      </c>
      <c r="V310" s="239">
        <v>12</v>
      </c>
      <c r="W310" s="239">
        <v>10</v>
      </c>
      <c r="X310" s="239">
        <v>2</v>
      </c>
      <c r="Y310" s="239">
        <v>1</v>
      </c>
      <c r="Z310" s="239">
        <v>1</v>
      </c>
      <c r="AB310" s="239">
        <v>1</v>
      </c>
      <c r="AC310" s="239">
        <v>98</v>
      </c>
      <c r="AD310" s="239" t="s">
        <v>377</v>
      </c>
      <c r="AF310" s="239" t="s">
        <v>470</v>
      </c>
      <c r="AG310" s="239">
        <v>7</v>
      </c>
      <c r="AH310" s="239">
        <v>2</v>
      </c>
      <c r="AI310" s="239">
        <v>2</v>
      </c>
      <c r="AJ310" s="239">
        <v>4</v>
      </c>
      <c r="AK310" s="239">
        <v>34</v>
      </c>
      <c r="AL310" s="239">
        <v>47</v>
      </c>
      <c r="AM310" s="239" t="s">
        <v>374</v>
      </c>
      <c r="AN310" s="239">
        <v>5</v>
      </c>
      <c r="AO310" s="239">
        <v>1</v>
      </c>
      <c r="AS310" s="239">
        <v>15</v>
      </c>
      <c r="AT310" s="239">
        <v>9</v>
      </c>
      <c r="AU310" s="239">
        <v>65</v>
      </c>
      <c r="AV310" s="239">
        <v>11</v>
      </c>
      <c r="AW310" s="239">
        <v>21</v>
      </c>
      <c r="AX310" s="239">
        <v>2</v>
      </c>
      <c r="AY310" s="239">
        <v>2</v>
      </c>
      <c r="AZ310" s="239">
        <v>4</v>
      </c>
      <c r="BA310" s="239">
        <v>21</v>
      </c>
      <c r="BB310" s="239">
        <v>31</v>
      </c>
      <c r="BC310" s="239" t="s">
        <v>384</v>
      </c>
      <c r="BD310" s="239">
        <v>5</v>
      </c>
      <c r="BE310" s="239">
        <v>90</v>
      </c>
      <c r="BI310" s="239">
        <v>15</v>
      </c>
      <c r="BJ310" s="239">
        <v>9</v>
      </c>
      <c r="BK310" s="239">
        <v>65</v>
      </c>
      <c r="BL310" s="239">
        <v>11</v>
      </c>
      <c r="BM310" s="239">
        <v>21</v>
      </c>
      <c r="CT310" s="239">
        <v>465299.30573194497</v>
      </c>
      <c r="CU310" s="239">
        <v>4967857.0061806804</v>
      </c>
      <c r="CV310" s="239">
        <v>44.863284090000001</v>
      </c>
      <c r="CW310" s="239">
        <v>-93.439235350000004</v>
      </c>
      <c r="CX310" s="239" t="s">
        <v>379</v>
      </c>
      <c r="CY310" s="239" t="s">
        <v>5105</v>
      </c>
    </row>
    <row r="311" spans="1:103" x14ac:dyDescent="0.25">
      <c r="A311" s="239">
        <v>647857</v>
      </c>
      <c r="B311" s="239">
        <v>2</v>
      </c>
      <c r="C311" s="239">
        <v>212</v>
      </c>
      <c r="D311" s="239">
        <v>158.23699999999999</v>
      </c>
      <c r="E311" s="239">
        <v>27</v>
      </c>
      <c r="F311" s="239" t="s">
        <v>2515</v>
      </c>
      <c r="H311" s="239" t="s">
        <v>374</v>
      </c>
      <c r="I311" s="239">
        <v>25</v>
      </c>
      <c r="K311" s="239">
        <v>18511111</v>
      </c>
      <c r="M311" s="239">
        <v>9</v>
      </c>
      <c r="N311" s="239">
        <v>19</v>
      </c>
      <c r="O311" s="239">
        <v>2018</v>
      </c>
      <c r="P311" s="239" t="s">
        <v>375</v>
      </c>
      <c r="Q311" s="239">
        <v>16</v>
      </c>
      <c r="R311" s="239" t="s">
        <v>376</v>
      </c>
      <c r="S311" s="239">
        <v>5</v>
      </c>
      <c r="T311" s="239">
        <v>0</v>
      </c>
      <c r="U311" s="239">
        <v>3</v>
      </c>
      <c r="V311" s="239">
        <v>12</v>
      </c>
      <c r="W311" s="239">
        <v>10</v>
      </c>
      <c r="X311" s="239">
        <v>2</v>
      </c>
      <c r="Y311" s="239">
        <v>1</v>
      </c>
      <c r="Z311" s="239">
        <v>3</v>
      </c>
      <c r="AB311" s="239">
        <v>2</v>
      </c>
      <c r="AC311" s="239">
        <v>98</v>
      </c>
      <c r="AD311" s="239" t="s">
        <v>377</v>
      </c>
      <c r="AF311" s="239" t="s">
        <v>378</v>
      </c>
      <c r="AG311" s="239">
        <v>7</v>
      </c>
      <c r="AH311" s="239">
        <v>2</v>
      </c>
      <c r="AI311" s="239">
        <v>2</v>
      </c>
      <c r="AJ311" s="239">
        <v>4</v>
      </c>
      <c r="AK311" s="239">
        <v>34</v>
      </c>
      <c r="AL311" s="239">
        <v>57</v>
      </c>
      <c r="AM311" s="239" t="s">
        <v>384</v>
      </c>
      <c r="AN311" s="239">
        <v>5</v>
      </c>
      <c r="AO311" s="239">
        <v>1</v>
      </c>
      <c r="AS311" s="239">
        <v>15</v>
      </c>
      <c r="AT311" s="239">
        <v>9</v>
      </c>
      <c r="AU311" s="239">
        <v>60</v>
      </c>
      <c r="AV311" s="239">
        <v>11</v>
      </c>
      <c r="AW311" s="239">
        <v>21</v>
      </c>
      <c r="AX311" s="239">
        <v>2</v>
      </c>
      <c r="AY311" s="239">
        <v>2</v>
      </c>
      <c r="AZ311" s="239">
        <v>4</v>
      </c>
      <c r="BA311" s="239">
        <v>34</v>
      </c>
      <c r="BB311" s="239">
        <v>22</v>
      </c>
      <c r="BC311" s="239" t="s">
        <v>374</v>
      </c>
      <c r="BD311" s="239">
        <v>5</v>
      </c>
      <c r="BE311" s="239">
        <v>1</v>
      </c>
      <c r="BI311" s="239">
        <v>15</v>
      </c>
      <c r="BJ311" s="239">
        <v>9</v>
      </c>
      <c r="BK311" s="239">
        <v>60</v>
      </c>
      <c r="BL311" s="239">
        <v>11</v>
      </c>
      <c r="BM311" s="239">
        <v>21</v>
      </c>
      <c r="BN311" s="239">
        <v>2</v>
      </c>
      <c r="BO311" s="239">
        <v>2</v>
      </c>
      <c r="BP311" s="239">
        <v>4</v>
      </c>
      <c r="BQ311" s="239">
        <v>21</v>
      </c>
      <c r="BR311" s="239">
        <v>23</v>
      </c>
      <c r="BS311" s="239" t="s">
        <v>384</v>
      </c>
      <c r="BT311" s="239">
        <v>5</v>
      </c>
      <c r="BU311" s="239">
        <v>90</v>
      </c>
      <c r="BY311" s="239">
        <v>15</v>
      </c>
      <c r="BZ311" s="239">
        <v>9</v>
      </c>
      <c r="CA311" s="239">
        <v>60</v>
      </c>
      <c r="CB311" s="239">
        <v>11</v>
      </c>
      <c r="CC311" s="239">
        <v>21</v>
      </c>
      <c r="CT311" s="239">
        <v>465341.63914994599</v>
      </c>
      <c r="CU311" s="239">
        <v>4967844.3061552802</v>
      </c>
      <c r="CV311" s="239">
        <v>44.863171819999998</v>
      </c>
      <c r="CW311" s="239">
        <v>-93.438698650000006</v>
      </c>
      <c r="CX311" s="239" t="s">
        <v>379</v>
      </c>
      <c r="CY311" s="239" t="s">
        <v>5106</v>
      </c>
    </row>
    <row r="312" spans="1:103" x14ac:dyDescent="0.25">
      <c r="A312" s="239">
        <v>10913909</v>
      </c>
      <c r="B312" s="239">
        <v>2</v>
      </c>
      <c r="C312" s="239">
        <v>212</v>
      </c>
      <c r="D312" s="239">
        <v>158.24600000000001</v>
      </c>
      <c r="E312" s="239">
        <v>27</v>
      </c>
      <c r="F312" s="239" t="s">
        <v>2515</v>
      </c>
      <c r="H312" s="239" t="s">
        <v>374</v>
      </c>
      <c r="I312" s="239">
        <v>25</v>
      </c>
      <c r="K312" s="239">
        <v>13512761</v>
      </c>
      <c r="L312" s="239">
        <v>133430533</v>
      </c>
      <c r="M312" s="239">
        <v>12</v>
      </c>
      <c r="N312" s="239">
        <v>8</v>
      </c>
      <c r="O312" s="239">
        <v>2013</v>
      </c>
      <c r="P312" s="239" t="s">
        <v>389</v>
      </c>
      <c r="Q312" s="239">
        <v>16</v>
      </c>
      <c r="R312" s="239" t="s">
        <v>393</v>
      </c>
      <c r="S312" s="239">
        <v>5</v>
      </c>
      <c r="T312" s="239">
        <v>0</v>
      </c>
      <c r="U312" s="239">
        <v>1</v>
      </c>
      <c r="V312" s="239">
        <v>7</v>
      </c>
      <c r="W312" s="239">
        <v>83</v>
      </c>
      <c r="X312" s="239">
        <v>2</v>
      </c>
      <c r="Y312" s="239">
        <v>4</v>
      </c>
      <c r="Z312" s="239">
        <v>4</v>
      </c>
      <c r="AA312" s="239">
        <v>2</v>
      </c>
      <c r="AB312" s="239">
        <v>3</v>
      </c>
      <c r="AC312" s="239">
        <v>98</v>
      </c>
      <c r="AD312" s="239" t="s">
        <v>404</v>
      </c>
      <c r="AE312" s="239">
        <v>494</v>
      </c>
      <c r="AF312" s="239" t="s">
        <v>378</v>
      </c>
      <c r="AG312" s="239">
        <v>3</v>
      </c>
      <c r="AH312" s="239">
        <v>2</v>
      </c>
      <c r="AI312" s="239">
        <v>4</v>
      </c>
      <c r="AJ312" s="239">
        <v>3</v>
      </c>
      <c r="AK312" s="239">
        <v>28</v>
      </c>
      <c r="AL312" s="239">
        <v>45</v>
      </c>
      <c r="AM312" s="239" t="s">
        <v>374</v>
      </c>
      <c r="AN312" s="239">
        <v>5</v>
      </c>
      <c r="AO312" s="239">
        <v>3</v>
      </c>
      <c r="AS312" s="239">
        <v>1</v>
      </c>
      <c r="AT312" s="239">
        <v>98</v>
      </c>
      <c r="AU312" s="239">
        <v>60</v>
      </c>
      <c r="AV312" s="239">
        <v>11</v>
      </c>
      <c r="AW312" s="239">
        <v>21</v>
      </c>
      <c r="CT312" s="239">
        <v>465354</v>
      </c>
      <c r="CU312" s="239">
        <v>4967853</v>
      </c>
      <c r="CV312" s="239">
        <v>44.863246400000001</v>
      </c>
      <c r="CW312" s="239">
        <v>-93.438545500000004</v>
      </c>
      <c r="CX312" s="239" t="s">
        <v>379</v>
      </c>
      <c r="CY312" s="239" t="s">
        <v>5107</v>
      </c>
    </row>
    <row r="313" spans="1:103" x14ac:dyDescent="0.25">
      <c r="A313" s="239">
        <v>10718771</v>
      </c>
      <c r="B313" s="239">
        <v>2</v>
      </c>
      <c r="C313" s="239">
        <v>212</v>
      </c>
      <c r="D313" s="239">
        <v>158.24799999999999</v>
      </c>
      <c r="E313" s="239">
        <v>27</v>
      </c>
      <c r="F313" s="239" t="s">
        <v>2515</v>
      </c>
      <c r="H313" s="239" t="s">
        <v>374</v>
      </c>
      <c r="I313" s="239">
        <v>25</v>
      </c>
      <c r="K313" s="239">
        <v>11503640</v>
      </c>
      <c r="L313" s="239">
        <v>110870224</v>
      </c>
      <c r="M313" s="239">
        <v>3</v>
      </c>
      <c r="N313" s="239">
        <v>23</v>
      </c>
      <c r="O313" s="239">
        <v>2011</v>
      </c>
      <c r="P313" s="239" t="s">
        <v>375</v>
      </c>
      <c r="Q313" s="239">
        <v>9</v>
      </c>
      <c r="R313" s="239" t="s">
        <v>376</v>
      </c>
      <c r="S313" s="239">
        <v>5</v>
      </c>
      <c r="T313" s="239">
        <v>0</v>
      </c>
      <c r="U313" s="239">
        <v>3</v>
      </c>
      <c r="V313" s="239">
        <v>1</v>
      </c>
      <c r="W313" s="239">
        <v>10</v>
      </c>
      <c r="X313" s="239">
        <v>2</v>
      </c>
      <c r="Y313" s="239">
        <v>1</v>
      </c>
      <c r="Z313" s="239">
        <v>4</v>
      </c>
      <c r="AB313" s="239">
        <v>4</v>
      </c>
      <c r="AC313" s="239">
        <v>98</v>
      </c>
      <c r="AD313" s="239" t="s">
        <v>404</v>
      </c>
      <c r="AE313" s="239">
        <v>494</v>
      </c>
      <c r="AF313" s="239" t="s">
        <v>378</v>
      </c>
      <c r="AG313" s="239">
        <v>7</v>
      </c>
      <c r="AH313" s="239">
        <v>2</v>
      </c>
      <c r="AI313" s="239">
        <v>4</v>
      </c>
      <c r="AJ313" s="239">
        <v>4</v>
      </c>
      <c r="AK313" s="239">
        <v>21</v>
      </c>
      <c r="AL313" s="239">
        <v>46</v>
      </c>
      <c r="AM313" s="239" t="s">
        <v>384</v>
      </c>
      <c r="AN313" s="239">
        <v>5</v>
      </c>
      <c r="AO313" s="239">
        <v>3</v>
      </c>
      <c r="AS313" s="239">
        <v>1</v>
      </c>
      <c r="AT313" s="239">
        <v>98</v>
      </c>
      <c r="AU313" s="239">
        <v>55</v>
      </c>
      <c r="AV313" s="239">
        <v>11</v>
      </c>
      <c r="AW313" s="239">
        <v>21</v>
      </c>
      <c r="AX313" s="239">
        <v>2</v>
      </c>
      <c r="AY313" s="239">
        <v>4</v>
      </c>
      <c r="AZ313" s="239">
        <v>4</v>
      </c>
      <c r="BA313" s="239">
        <v>8</v>
      </c>
      <c r="BB313" s="239">
        <v>33</v>
      </c>
      <c r="BC313" s="239" t="s">
        <v>384</v>
      </c>
      <c r="BD313" s="239">
        <v>5</v>
      </c>
      <c r="BE313" s="239">
        <v>1</v>
      </c>
      <c r="BI313" s="239">
        <v>1</v>
      </c>
      <c r="BJ313" s="239">
        <v>98</v>
      </c>
      <c r="BK313" s="239">
        <v>55</v>
      </c>
      <c r="BL313" s="239">
        <v>11</v>
      </c>
      <c r="BM313" s="239">
        <v>21</v>
      </c>
      <c r="BN313" s="239">
        <v>2</v>
      </c>
      <c r="BO313" s="239">
        <v>2</v>
      </c>
      <c r="BP313" s="239">
        <v>4</v>
      </c>
      <c r="BQ313" s="239">
        <v>26</v>
      </c>
      <c r="BR313" s="239">
        <v>43</v>
      </c>
      <c r="BS313" s="239" t="s">
        <v>374</v>
      </c>
      <c r="BT313" s="239">
        <v>5</v>
      </c>
      <c r="BU313" s="239">
        <v>5</v>
      </c>
      <c r="BY313" s="239">
        <v>1</v>
      </c>
      <c r="BZ313" s="239">
        <v>98</v>
      </c>
      <c r="CA313" s="239">
        <v>55</v>
      </c>
      <c r="CB313" s="239">
        <v>11</v>
      </c>
      <c r="CC313" s="239">
        <v>21</v>
      </c>
      <c r="CT313" s="239">
        <v>465358</v>
      </c>
      <c r="CU313" s="239">
        <v>4967853</v>
      </c>
      <c r="CV313" s="239">
        <v>44.863254699999999</v>
      </c>
      <c r="CW313" s="239">
        <v>-93.438495099999997</v>
      </c>
      <c r="CX313" s="239" t="s">
        <v>379</v>
      </c>
      <c r="CY313" s="239" t="s">
        <v>5108</v>
      </c>
    </row>
    <row r="314" spans="1:103" x14ac:dyDescent="0.25">
      <c r="A314" s="239">
        <v>472996</v>
      </c>
      <c r="B314" s="239">
        <v>2</v>
      </c>
      <c r="C314" s="239">
        <v>212</v>
      </c>
      <c r="D314" s="239">
        <v>158.25200000000001</v>
      </c>
      <c r="E314" s="239">
        <v>27</v>
      </c>
      <c r="F314" s="239" t="s">
        <v>2515</v>
      </c>
      <c r="H314" s="239" t="s">
        <v>374</v>
      </c>
      <c r="I314" s="239">
        <v>25</v>
      </c>
      <c r="K314" s="239">
        <v>17506368</v>
      </c>
      <c r="M314" s="239">
        <v>6</v>
      </c>
      <c r="N314" s="239">
        <v>11</v>
      </c>
      <c r="O314" s="239">
        <v>2017</v>
      </c>
      <c r="P314" s="239" t="s">
        <v>389</v>
      </c>
      <c r="Q314" s="239">
        <v>16</v>
      </c>
      <c r="R314" s="239" t="s">
        <v>393</v>
      </c>
      <c r="S314" s="239">
        <v>5</v>
      </c>
      <c r="T314" s="239">
        <v>0</v>
      </c>
      <c r="U314" s="239">
        <v>2</v>
      </c>
      <c r="V314" s="239">
        <v>10</v>
      </c>
      <c r="W314" s="239">
        <v>10</v>
      </c>
      <c r="X314" s="239">
        <v>2</v>
      </c>
      <c r="Y314" s="239">
        <v>1</v>
      </c>
      <c r="Z314" s="239">
        <v>2</v>
      </c>
      <c r="AA314" s="239">
        <v>3</v>
      </c>
      <c r="AB314" s="239">
        <v>2</v>
      </c>
      <c r="AC314" s="239">
        <v>98</v>
      </c>
      <c r="AD314" s="239" t="s">
        <v>377</v>
      </c>
      <c r="AF314" s="239" t="s">
        <v>378</v>
      </c>
      <c r="AG314" s="239">
        <v>5</v>
      </c>
      <c r="AH314" s="239">
        <v>2</v>
      </c>
      <c r="AI314" s="239">
        <v>2</v>
      </c>
      <c r="AJ314" s="239">
        <v>3</v>
      </c>
      <c r="AK314" s="239">
        <v>21</v>
      </c>
      <c r="AL314" s="239">
        <v>29</v>
      </c>
      <c r="AM314" s="239" t="s">
        <v>374</v>
      </c>
      <c r="AN314" s="239">
        <v>5</v>
      </c>
      <c r="AO314" s="239">
        <v>1</v>
      </c>
      <c r="AS314" s="239">
        <v>15</v>
      </c>
      <c r="AT314" s="239">
        <v>9</v>
      </c>
      <c r="AU314" s="239">
        <v>55</v>
      </c>
      <c r="AV314" s="239">
        <v>11</v>
      </c>
      <c r="AW314" s="239">
        <v>21</v>
      </c>
      <c r="AX314" s="239">
        <v>2</v>
      </c>
      <c r="AY314" s="239">
        <v>3</v>
      </c>
      <c r="AZ314" s="239">
        <v>3</v>
      </c>
      <c r="BA314" s="239">
        <v>21</v>
      </c>
      <c r="BB314" s="239">
        <v>40</v>
      </c>
      <c r="BC314" s="239" t="s">
        <v>374</v>
      </c>
      <c r="BD314" s="239">
        <v>5</v>
      </c>
      <c r="BE314" s="239">
        <v>70</v>
      </c>
      <c r="BI314" s="239">
        <v>15</v>
      </c>
      <c r="BJ314" s="239">
        <v>9</v>
      </c>
      <c r="BK314" s="239">
        <v>55</v>
      </c>
      <c r="BL314" s="239">
        <v>11</v>
      </c>
      <c r="BM314" s="239">
        <v>21</v>
      </c>
      <c r="CT314" s="239">
        <v>465360.68918804498</v>
      </c>
      <c r="CU314" s="239">
        <v>4967857.0061806804</v>
      </c>
      <c r="CV314" s="239">
        <v>44.863287069999998</v>
      </c>
      <c r="CW314" s="239">
        <v>-93.438458389999994</v>
      </c>
      <c r="CX314" s="239" t="s">
        <v>379</v>
      </c>
      <c r="CY314" s="239" t="s">
        <v>5109</v>
      </c>
    </row>
    <row r="315" spans="1:103" x14ac:dyDescent="0.25">
      <c r="A315" s="239">
        <v>489082</v>
      </c>
      <c r="B315" s="239">
        <v>2</v>
      </c>
      <c r="C315" s="239">
        <v>212</v>
      </c>
      <c r="D315" s="239">
        <v>158.25200000000001</v>
      </c>
      <c r="E315" s="239">
        <v>27</v>
      </c>
      <c r="F315" s="239" t="s">
        <v>2515</v>
      </c>
      <c r="H315" s="239" t="s">
        <v>374</v>
      </c>
      <c r="I315" s="239">
        <v>25</v>
      </c>
      <c r="K315" s="239">
        <v>17507884</v>
      </c>
      <c r="M315" s="239">
        <v>7</v>
      </c>
      <c r="N315" s="239">
        <v>18</v>
      </c>
      <c r="O315" s="239">
        <v>2017</v>
      </c>
      <c r="P315" s="239" t="s">
        <v>391</v>
      </c>
      <c r="Q315" s="239">
        <v>7</v>
      </c>
      <c r="R315" s="239" t="s">
        <v>393</v>
      </c>
      <c r="S315" s="239">
        <v>5</v>
      </c>
      <c r="T315" s="239">
        <v>0</v>
      </c>
      <c r="U315" s="239">
        <v>3</v>
      </c>
      <c r="V315" s="239">
        <v>12</v>
      </c>
      <c r="W315" s="239">
        <v>10</v>
      </c>
      <c r="X315" s="239">
        <v>2</v>
      </c>
      <c r="Y315" s="239">
        <v>1</v>
      </c>
      <c r="Z315" s="239">
        <v>1</v>
      </c>
      <c r="AB315" s="239">
        <v>1</v>
      </c>
      <c r="AC315" s="239">
        <v>98</v>
      </c>
      <c r="AD315" s="239" t="s">
        <v>5110</v>
      </c>
      <c r="AF315" s="239" t="s">
        <v>378</v>
      </c>
      <c r="AG315" s="239">
        <v>7</v>
      </c>
      <c r="AH315" s="239">
        <v>2</v>
      </c>
      <c r="AI315" s="239">
        <v>2</v>
      </c>
      <c r="AJ315" s="239">
        <v>3</v>
      </c>
      <c r="AK315" s="239">
        <v>26</v>
      </c>
      <c r="AL315" s="239">
        <v>59</v>
      </c>
      <c r="AM315" s="239" t="s">
        <v>384</v>
      </c>
      <c r="AN315" s="239">
        <v>5</v>
      </c>
      <c r="AO315" s="239">
        <v>1</v>
      </c>
      <c r="AS315" s="239">
        <v>15</v>
      </c>
      <c r="AT315" s="239">
        <v>9</v>
      </c>
      <c r="AU315" s="239">
        <v>55</v>
      </c>
      <c r="AV315" s="239">
        <v>11</v>
      </c>
      <c r="AW315" s="239">
        <v>21</v>
      </c>
      <c r="AX315" s="239">
        <v>2</v>
      </c>
      <c r="AY315" s="239">
        <v>2</v>
      </c>
      <c r="AZ315" s="239">
        <v>3</v>
      </c>
      <c r="BA315" s="239">
        <v>26</v>
      </c>
      <c r="BB315" s="239">
        <v>33</v>
      </c>
      <c r="BC315" s="239" t="s">
        <v>374</v>
      </c>
      <c r="BD315" s="239">
        <v>5</v>
      </c>
      <c r="BE315" s="239">
        <v>1</v>
      </c>
      <c r="BI315" s="239">
        <v>15</v>
      </c>
      <c r="BJ315" s="239">
        <v>9</v>
      </c>
      <c r="BK315" s="239">
        <v>55</v>
      </c>
      <c r="BL315" s="239">
        <v>11</v>
      </c>
      <c r="BM315" s="239">
        <v>21</v>
      </c>
      <c r="BN315" s="239">
        <v>2</v>
      </c>
      <c r="BO315" s="239">
        <v>2</v>
      </c>
      <c r="BP315" s="239">
        <v>3</v>
      </c>
      <c r="BQ315" s="239">
        <v>21</v>
      </c>
      <c r="BR315" s="239">
        <v>22</v>
      </c>
      <c r="BS315" s="239" t="s">
        <v>374</v>
      </c>
      <c r="BT315" s="239">
        <v>5</v>
      </c>
      <c r="BU315" s="239">
        <v>4</v>
      </c>
      <c r="BY315" s="239">
        <v>15</v>
      </c>
      <c r="BZ315" s="239">
        <v>9</v>
      </c>
      <c r="CA315" s="239">
        <v>55</v>
      </c>
      <c r="CB315" s="239">
        <v>11</v>
      </c>
      <c r="CC315" s="239">
        <v>21</v>
      </c>
      <c r="CT315" s="239">
        <v>465362.80585894501</v>
      </c>
      <c r="CU315" s="239">
        <v>4967852.7728388803</v>
      </c>
      <c r="CV315" s="239">
        <v>44.863249070000002</v>
      </c>
      <c r="CW315" s="239">
        <v>-93.438431309999999</v>
      </c>
      <c r="CX315" s="239" t="s">
        <v>379</v>
      </c>
      <c r="CY315" s="239" t="s">
        <v>5111</v>
      </c>
    </row>
    <row r="316" spans="1:103" x14ac:dyDescent="0.25">
      <c r="A316" s="239">
        <v>10953223</v>
      </c>
      <c r="B316" s="239">
        <v>2</v>
      </c>
      <c r="C316" s="239">
        <v>212</v>
      </c>
      <c r="D316" s="239">
        <v>158.25899999999999</v>
      </c>
      <c r="E316" s="239">
        <v>27</v>
      </c>
      <c r="F316" s="239" t="s">
        <v>2515</v>
      </c>
      <c r="H316" s="239" t="s">
        <v>374</v>
      </c>
      <c r="I316" s="239">
        <v>25</v>
      </c>
      <c r="K316" s="239">
        <v>14502840</v>
      </c>
      <c r="L316" s="239">
        <v>140610296</v>
      </c>
      <c r="M316" s="239">
        <v>2</v>
      </c>
      <c r="N316" s="239">
        <v>26</v>
      </c>
      <c r="O316" s="239">
        <v>2014</v>
      </c>
      <c r="P316" s="239" t="s">
        <v>375</v>
      </c>
      <c r="Q316" s="239">
        <v>7</v>
      </c>
      <c r="R316" s="239" t="s">
        <v>393</v>
      </c>
      <c r="S316" s="239">
        <v>5</v>
      </c>
      <c r="T316" s="239">
        <v>0</v>
      </c>
      <c r="U316" s="239">
        <v>2</v>
      </c>
      <c r="V316" s="239">
        <v>1</v>
      </c>
      <c r="W316" s="239">
        <v>10</v>
      </c>
      <c r="X316" s="239">
        <v>2</v>
      </c>
      <c r="Y316" s="239">
        <v>1</v>
      </c>
      <c r="Z316" s="239">
        <v>1</v>
      </c>
      <c r="AB316" s="239">
        <v>1</v>
      </c>
      <c r="AC316" s="239">
        <v>98</v>
      </c>
      <c r="AD316" s="239" t="s">
        <v>404</v>
      </c>
      <c r="AE316" s="239" t="s">
        <v>4931</v>
      </c>
      <c r="AF316" s="239" t="s">
        <v>378</v>
      </c>
      <c r="AG316" s="239">
        <v>7</v>
      </c>
      <c r="AH316" s="239">
        <v>2</v>
      </c>
      <c r="AI316" s="239">
        <v>4</v>
      </c>
      <c r="AJ316" s="239">
        <v>3</v>
      </c>
      <c r="AK316" s="239">
        <v>21</v>
      </c>
      <c r="AL316" s="239">
        <v>26</v>
      </c>
      <c r="AM316" s="239" t="s">
        <v>384</v>
      </c>
      <c r="AN316" s="239">
        <v>5</v>
      </c>
      <c r="AO316" s="239">
        <v>5</v>
      </c>
      <c r="AS316" s="239">
        <v>1</v>
      </c>
      <c r="AT316" s="239">
        <v>98</v>
      </c>
      <c r="AU316" s="239">
        <v>65</v>
      </c>
      <c r="AV316" s="239">
        <v>11</v>
      </c>
      <c r="AW316" s="239">
        <v>21</v>
      </c>
      <c r="AX316" s="239">
        <v>2</v>
      </c>
      <c r="AY316" s="239">
        <v>4</v>
      </c>
      <c r="AZ316" s="239">
        <v>3</v>
      </c>
      <c r="BA316" s="239">
        <v>21</v>
      </c>
      <c r="BB316" s="239">
        <v>42</v>
      </c>
      <c r="BC316" s="239" t="s">
        <v>384</v>
      </c>
      <c r="BD316" s="239">
        <v>5</v>
      </c>
      <c r="BE316" s="239">
        <v>1</v>
      </c>
      <c r="BI316" s="239">
        <v>1</v>
      </c>
      <c r="BJ316" s="239">
        <v>98</v>
      </c>
      <c r="BK316" s="239">
        <v>65</v>
      </c>
      <c r="BL316" s="239">
        <v>11</v>
      </c>
      <c r="BM316" s="239">
        <v>21</v>
      </c>
      <c r="CT316" s="239">
        <v>465374</v>
      </c>
      <c r="CU316" s="239">
        <v>4967857</v>
      </c>
      <c r="CV316" s="239">
        <v>44.863287800000002</v>
      </c>
      <c r="CW316" s="239">
        <v>-93.438293700000003</v>
      </c>
      <c r="CX316" s="239" t="s">
        <v>379</v>
      </c>
      <c r="CY316" s="239" t="s">
        <v>5112</v>
      </c>
    </row>
    <row r="317" spans="1:103" x14ac:dyDescent="0.25">
      <c r="A317" s="239">
        <v>677664</v>
      </c>
      <c r="B317" s="239">
        <v>2</v>
      </c>
      <c r="C317" s="239">
        <v>212</v>
      </c>
      <c r="D317" s="239">
        <v>158.26300000000001</v>
      </c>
      <c r="E317" s="239">
        <v>27</v>
      </c>
      <c r="F317" s="239" t="s">
        <v>2515</v>
      </c>
      <c r="H317" s="239" t="s">
        <v>374</v>
      </c>
      <c r="I317" s="239">
        <v>25</v>
      </c>
      <c r="K317" s="239">
        <v>19500643</v>
      </c>
      <c r="M317" s="239">
        <v>1</v>
      </c>
      <c r="N317" s="239">
        <v>18</v>
      </c>
      <c r="O317" s="239">
        <v>2019</v>
      </c>
      <c r="P317" s="239" t="s">
        <v>383</v>
      </c>
      <c r="Q317" s="239">
        <v>17</v>
      </c>
      <c r="R317" s="239" t="s">
        <v>376</v>
      </c>
      <c r="S317" s="239">
        <v>5</v>
      </c>
      <c r="T317" s="239">
        <v>0</v>
      </c>
      <c r="U317" s="239">
        <v>2</v>
      </c>
      <c r="V317" s="239">
        <v>12</v>
      </c>
      <c r="W317" s="239">
        <v>10</v>
      </c>
      <c r="X317" s="239">
        <v>2</v>
      </c>
      <c r="Y317" s="239">
        <v>4</v>
      </c>
      <c r="Z317" s="239">
        <v>1</v>
      </c>
      <c r="AB317" s="239">
        <v>1</v>
      </c>
      <c r="AC317" s="239">
        <v>98</v>
      </c>
      <c r="AD317" s="239" t="s">
        <v>377</v>
      </c>
      <c r="AF317" s="239" t="s">
        <v>470</v>
      </c>
      <c r="AG317" s="239">
        <v>7</v>
      </c>
      <c r="AH317" s="239">
        <v>2</v>
      </c>
      <c r="AI317" s="239">
        <v>4</v>
      </c>
      <c r="AJ317" s="239">
        <v>4</v>
      </c>
      <c r="AK317" s="239">
        <v>26</v>
      </c>
      <c r="AL317" s="239">
        <v>20</v>
      </c>
      <c r="AM317" s="239" t="s">
        <v>384</v>
      </c>
      <c r="AN317" s="239">
        <v>5</v>
      </c>
      <c r="AO317" s="239">
        <v>1</v>
      </c>
      <c r="AS317" s="239">
        <v>15</v>
      </c>
      <c r="AT317" s="239">
        <v>9</v>
      </c>
      <c r="AU317" s="239">
        <v>65</v>
      </c>
      <c r="AV317" s="239">
        <v>11</v>
      </c>
      <c r="AW317" s="239">
        <v>21</v>
      </c>
      <c r="AX317" s="239">
        <v>2</v>
      </c>
      <c r="AY317" s="239">
        <v>2</v>
      </c>
      <c r="AZ317" s="239">
        <v>4</v>
      </c>
      <c r="BA317" s="239">
        <v>21</v>
      </c>
      <c r="BB317" s="239">
        <v>20</v>
      </c>
      <c r="BC317" s="239" t="s">
        <v>374</v>
      </c>
      <c r="BD317" s="239">
        <v>5</v>
      </c>
      <c r="BE317" s="239">
        <v>90</v>
      </c>
      <c r="BI317" s="239">
        <v>15</v>
      </c>
      <c r="BJ317" s="239">
        <v>9</v>
      </c>
      <c r="BK317" s="239">
        <v>65</v>
      </c>
      <c r="BL317" s="239">
        <v>11</v>
      </c>
      <c r="BM317" s="239">
        <v>21</v>
      </c>
      <c r="CT317" s="239">
        <v>465390.32258064603</v>
      </c>
      <c r="CU317" s="239">
        <v>4967892.9895859798</v>
      </c>
      <c r="CV317" s="239">
        <v>44.863612430000003</v>
      </c>
      <c r="CW317" s="239">
        <v>-93.438085760000007</v>
      </c>
      <c r="CX317" s="239" t="s">
        <v>379</v>
      </c>
      <c r="CY317" s="239" t="s">
        <v>5113</v>
      </c>
    </row>
    <row r="318" spans="1:103" x14ac:dyDescent="0.25">
      <c r="A318" s="239">
        <v>370812</v>
      </c>
      <c r="B318" s="239">
        <v>2</v>
      </c>
      <c r="C318" s="239">
        <v>212</v>
      </c>
      <c r="D318" s="239">
        <v>158.30000000000001</v>
      </c>
      <c r="E318" s="239">
        <v>27</v>
      </c>
      <c r="F318" s="239" t="s">
        <v>2515</v>
      </c>
      <c r="H318" s="239" t="s">
        <v>374</v>
      </c>
      <c r="I318" s="239">
        <v>25</v>
      </c>
      <c r="K318" s="239">
        <v>16508769</v>
      </c>
      <c r="M318" s="239">
        <v>8</v>
      </c>
      <c r="N318" s="239">
        <v>11</v>
      </c>
      <c r="O318" s="239">
        <v>2016</v>
      </c>
      <c r="P318" s="239" t="s">
        <v>416</v>
      </c>
      <c r="Q318" s="239">
        <v>17</v>
      </c>
      <c r="R318" s="239" t="s">
        <v>376</v>
      </c>
      <c r="S318" s="239">
        <v>5</v>
      </c>
      <c r="T318" s="239">
        <v>0</v>
      </c>
      <c r="U318" s="239">
        <v>2</v>
      </c>
      <c r="V318" s="239">
        <v>10</v>
      </c>
      <c r="W318" s="239">
        <v>10</v>
      </c>
      <c r="X318" s="239">
        <v>2</v>
      </c>
      <c r="Y318" s="239">
        <v>1</v>
      </c>
      <c r="Z318" s="239">
        <v>1</v>
      </c>
      <c r="AB318" s="239">
        <v>1</v>
      </c>
      <c r="AC318" s="239">
        <v>98</v>
      </c>
      <c r="AD318" s="239" t="s">
        <v>5114</v>
      </c>
      <c r="AF318" s="239" t="s">
        <v>470</v>
      </c>
      <c r="AG318" s="239">
        <v>5</v>
      </c>
      <c r="AH318" s="239">
        <v>2</v>
      </c>
      <c r="AI318" s="239">
        <v>2</v>
      </c>
      <c r="AJ318" s="239">
        <v>4</v>
      </c>
      <c r="AK318" s="239">
        <v>21</v>
      </c>
      <c r="AL318" s="239">
        <v>42</v>
      </c>
      <c r="AM318" s="239" t="s">
        <v>374</v>
      </c>
      <c r="AN318" s="239">
        <v>5</v>
      </c>
      <c r="AO318" s="239">
        <v>1</v>
      </c>
      <c r="AS318" s="239">
        <v>15</v>
      </c>
      <c r="AT318" s="239">
        <v>9</v>
      </c>
      <c r="AU318" s="239">
        <v>55</v>
      </c>
      <c r="AV318" s="239">
        <v>13</v>
      </c>
      <c r="AW318" s="239">
        <v>21</v>
      </c>
      <c r="AX318" s="239">
        <v>2</v>
      </c>
      <c r="AY318" s="239">
        <v>2</v>
      </c>
      <c r="AZ318" s="239">
        <v>4</v>
      </c>
      <c r="BA318" s="239">
        <v>28</v>
      </c>
      <c r="BB318" s="239">
        <v>41</v>
      </c>
      <c r="BC318" s="239" t="s">
        <v>374</v>
      </c>
      <c r="BD318" s="239">
        <v>5</v>
      </c>
      <c r="BE318" s="239">
        <v>2</v>
      </c>
      <c r="BI318" s="239">
        <v>15</v>
      </c>
      <c r="BJ318" s="239">
        <v>9</v>
      </c>
      <c r="BK318" s="239">
        <v>55</v>
      </c>
      <c r="BL318" s="239">
        <v>13</v>
      </c>
      <c r="BM318" s="239">
        <v>21</v>
      </c>
      <c r="CT318" s="239">
        <v>465417.83930234599</v>
      </c>
      <c r="CU318" s="239">
        <v>4967882.4062314797</v>
      </c>
      <c r="CV318" s="239">
        <v>44.863518499999998</v>
      </c>
      <c r="CW318" s="239">
        <v>-93.437736749999999</v>
      </c>
      <c r="CX318" s="239" t="s">
        <v>379</v>
      </c>
      <c r="CY318" s="239" t="s">
        <v>5115</v>
      </c>
    </row>
    <row r="319" spans="1:103" x14ac:dyDescent="0.25">
      <c r="A319" s="239">
        <v>387719</v>
      </c>
      <c r="B319" s="239">
        <v>2</v>
      </c>
      <c r="C319" s="239">
        <v>212</v>
      </c>
      <c r="D319" s="239">
        <v>158.30699999999999</v>
      </c>
      <c r="E319" s="239">
        <v>27</v>
      </c>
      <c r="F319" s="239" t="s">
        <v>2515</v>
      </c>
      <c r="H319" s="239" t="s">
        <v>374</v>
      </c>
      <c r="I319" s="239">
        <v>25</v>
      </c>
      <c r="K319" s="239">
        <v>16511277</v>
      </c>
      <c r="M319" s="239">
        <v>10</v>
      </c>
      <c r="N319" s="239">
        <v>11</v>
      </c>
      <c r="O319" s="239">
        <v>2016</v>
      </c>
      <c r="P319" s="239" t="s">
        <v>391</v>
      </c>
      <c r="Q319" s="239">
        <v>7</v>
      </c>
      <c r="R319" s="239" t="s">
        <v>393</v>
      </c>
      <c r="S319" s="239">
        <v>5</v>
      </c>
      <c r="T319" s="239">
        <v>0</v>
      </c>
      <c r="U319" s="239">
        <v>2</v>
      </c>
      <c r="V319" s="239">
        <v>12</v>
      </c>
      <c r="W319" s="239">
        <v>10</v>
      </c>
      <c r="X319" s="239">
        <v>2</v>
      </c>
      <c r="Y319" s="239">
        <v>1</v>
      </c>
      <c r="Z319" s="239">
        <v>1</v>
      </c>
      <c r="AB319" s="239">
        <v>1</v>
      </c>
      <c r="AC319" s="239">
        <v>98</v>
      </c>
      <c r="AD319" s="239" t="s">
        <v>5116</v>
      </c>
      <c r="AF319" s="239" t="s">
        <v>378</v>
      </c>
      <c r="AG319" s="239">
        <v>7</v>
      </c>
      <c r="AH319" s="239">
        <v>2</v>
      </c>
      <c r="AI319" s="239">
        <v>4</v>
      </c>
      <c r="AJ319" s="239">
        <v>3</v>
      </c>
      <c r="AK319" s="239">
        <v>21</v>
      </c>
      <c r="AL319" s="239">
        <v>29</v>
      </c>
      <c r="AM319" s="239" t="s">
        <v>384</v>
      </c>
      <c r="AN319" s="239">
        <v>99</v>
      </c>
      <c r="AO319" s="239">
        <v>1</v>
      </c>
      <c r="AS319" s="239">
        <v>14</v>
      </c>
      <c r="AT319" s="239">
        <v>9</v>
      </c>
      <c r="AU319" s="239">
        <v>60</v>
      </c>
      <c r="AV319" s="239">
        <v>11</v>
      </c>
      <c r="AW319" s="239">
        <v>21</v>
      </c>
      <c r="AX319" s="239">
        <v>1</v>
      </c>
      <c r="AY319" s="239">
        <v>3</v>
      </c>
      <c r="AZ319" s="239">
        <v>3</v>
      </c>
      <c r="BA319" s="239">
        <v>28</v>
      </c>
      <c r="BB319" s="239">
        <v>0</v>
      </c>
      <c r="BI319" s="239">
        <v>14</v>
      </c>
      <c r="BJ319" s="239">
        <v>9</v>
      </c>
      <c r="BK319" s="239">
        <v>60</v>
      </c>
      <c r="BL319" s="239">
        <v>11</v>
      </c>
      <c r="BM319" s="239">
        <v>21</v>
      </c>
      <c r="CT319" s="239">
        <v>465447.47269494599</v>
      </c>
      <c r="CU319" s="239">
        <v>4967873.9395478796</v>
      </c>
      <c r="CV319" s="239">
        <v>44.863443719999999</v>
      </c>
      <c r="CW319" s="239">
        <v>-93.437361089999996</v>
      </c>
      <c r="CX319" s="239" t="s">
        <v>379</v>
      </c>
      <c r="CY319" s="239" t="s">
        <v>5117</v>
      </c>
    </row>
    <row r="320" spans="1:103" x14ac:dyDescent="0.25">
      <c r="A320" s="239">
        <v>416784</v>
      </c>
      <c r="B320" s="239">
        <v>2</v>
      </c>
      <c r="C320" s="239">
        <v>212</v>
      </c>
      <c r="D320" s="239">
        <v>158.309</v>
      </c>
      <c r="E320" s="239">
        <v>27</v>
      </c>
      <c r="F320" s="239" t="s">
        <v>2515</v>
      </c>
      <c r="H320" s="239" t="s">
        <v>374</v>
      </c>
      <c r="I320" s="239">
        <v>25</v>
      </c>
      <c r="K320" s="239">
        <v>17002166</v>
      </c>
      <c r="M320" s="239">
        <v>1</v>
      </c>
      <c r="N320" s="239">
        <v>19</v>
      </c>
      <c r="O320" s="239">
        <v>2017</v>
      </c>
      <c r="P320" s="239" t="s">
        <v>416</v>
      </c>
      <c r="Q320" s="239">
        <v>13</v>
      </c>
      <c r="R320" s="239" t="s">
        <v>393</v>
      </c>
      <c r="S320" s="239">
        <v>5</v>
      </c>
      <c r="T320" s="239">
        <v>0</v>
      </c>
      <c r="U320" s="239">
        <v>2</v>
      </c>
      <c r="V320" s="239">
        <v>10</v>
      </c>
      <c r="W320" s="239">
        <v>10</v>
      </c>
      <c r="X320" s="239">
        <v>2</v>
      </c>
      <c r="Y320" s="239">
        <v>1</v>
      </c>
      <c r="Z320" s="239">
        <v>1</v>
      </c>
      <c r="AB320" s="239">
        <v>1</v>
      </c>
      <c r="AC320" s="239">
        <v>98</v>
      </c>
      <c r="AD320" s="239" t="s">
        <v>377</v>
      </c>
      <c r="AF320" s="239" t="s">
        <v>378</v>
      </c>
      <c r="AG320" s="239">
        <v>5</v>
      </c>
      <c r="AH320" s="239">
        <v>2</v>
      </c>
      <c r="AI320" s="239">
        <v>2</v>
      </c>
      <c r="AJ320" s="239">
        <v>3</v>
      </c>
      <c r="AK320" s="239">
        <v>21</v>
      </c>
      <c r="AL320" s="239">
        <v>42</v>
      </c>
      <c r="AM320" s="239" t="s">
        <v>374</v>
      </c>
      <c r="AN320" s="239">
        <v>5</v>
      </c>
      <c r="AO320" s="239">
        <v>1</v>
      </c>
      <c r="AS320" s="239">
        <v>90</v>
      </c>
      <c r="AT320" s="239">
        <v>9</v>
      </c>
      <c r="AU320" s="239">
        <v>55</v>
      </c>
      <c r="AV320" s="239">
        <v>11</v>
      </c>
      <c r="AW320" s="239">
        <v>21</v>
      </c>
      <c r="AX320" s="239">
        <v>2</v>
      </c>
      <c r="AY320" s="239">
        <v>3</v>
      </c>
      <c r="AZ320" s="239">
        <v>3</v>
      </c>
      <c r="BA320" s="239">
        <v>21</v>
      </c>
      <c r="BB320" s="239">
        <v>65</v>
      </c>
      <c r="BC320" s="239" t="s">
        <v>374</v>
      </c>
      <c r="BD320" s="239">
        <v>5</v>
      </c>
      <c r="BE320" s="239">
        <v>1</v>
      </c>
      <c r="BI320" s="239">
        <v>90</v>
      </c>
      <c r="BJ320" s="239">
        <v>9</v>
      </c>
      <c r="BK320" s="239">
        <v>55</v>
      </c>
      <c r="BL320" s="239">
        <v>11</v>
      </c>
      <c r="BM320" s="239">
        <v>21</v>
      </c>
      <c r="CT320" s="239">
        <v>465451.61454965698</v>
      </c>
      <c r="CU320" s="239">
        <v>4967873.5904818196</v>
      </c>
      <c r="CV320" s="239">
        <v>44.863440769999997</v>
      </c>
      <c r="CW320" s="239">
        <v>-93.437308639999998</v>
      </c>
      <c r="CX320" s="239" t="s">
        <v>379</v>
      </c>
      <c r="CY320" s="239" t="s">
        <v>5118</v>
      </c>
    </row>
    <row r="321" spans="1:103" x14ac:dyDescent="0.25">
      <c r="A321" s="239">
        <v>567920</v>
      </c>
      <c r="B321" s="239">
        <v>2</v>
      </c>
      <c r="C321" s="239">
        <v>212</v>
      </c>
      <c r="D321" s="239">
        <v>158.328</v>
      </c>
      <c r="E321" s="239">
        <v>27</v>
      </c>
      <c r="F321" s="239" t="s">
        <v>2515</v>
      </c>
      <c r="H321" s="239" t="s">
        <v>374</v>
      </c>
      <c r="I321" s="239">
        <v>25</v>
      </c>
      <c r="K321" s="239">
        <v>18502908</v>
      </c>
      <c r="M321" s="239">
        <v>2</v>
      </c>
      <c r="N321" s="239">
        <v>21</v>
      </c>
      <c r="O321" s="239">
        <v>2018</v>
      </c>
      <c r="P321" s="239" t="s">
        <v>375</v>
      </c>
      <c r="Q321" s="239">
        <v>7</v>
      </c>
      <c r="R321" s="239" t="s">
        <v>393</v>
      </c>
      <c r="S321" s="239">
        <v>5</v>
      </c>
      <c r="T321" s="239">
        <v>0</v>
      </c>
      <c r="U321" s="239">
        <v>2</v>
      </c>
      <c r="V321" s="239">
        <v>12</v>
      </c>
      <c r="W321" s="239">
        <v>10</v>
      </c>
      <c r="X321" s="239">
        <v>25</v>
      </c>
      <c r="Y321" s="239">
        <v>1</v>
      </c>
      <c r="Z321" s="239">
        <v>1</v>
      </c>
      <c r="AB321" s="239">
        <v>1</v>
      </c>
      <c r="AC321" s="239">
        <v>98</v>
      </c>
      <c r="AD321" s="239" t="s">
        <v>377</v>
      </c>
      <c r="AF321" s="239" t="s">
        <v>378</v>
      </c>
      <c r="AG321" s="239">
        <v>7</v>
      </c>
      <c r="AH321" s="239">
        <v>2</v>
      </c>
      <c r="AI321" s="239">
        <v>4</v>
      </c>
      <c r="AJ321" s="239">
        <v>3</v>
      </c>
      <c r="AK321" s="239">
        <v>26</v>
      </c>
      <c r="AL321" s="239">
        <v>19</v>
      </c>
      <c r="AM321" s="239" t="s">
        <v>384</v>
      </c>
      <c r="AN321" s="239">
        <v>5</v>
      </c>
      <c r="AO321" s="239">
        <v>1</v>
      </c>
      <c r="AS321" s="239">
        <v>11</v>
      </c>
      <c r="AT321" s="239">
        <v>98</v>
      </c>
      <c r="AU321" s="239">
        <v>60</v>
      </c>
      <c r="AV321" s="239">
        <v>11</v>
      </c>
      <c r="AW321" s="239">
        <v>21</v>
      </c>
      <c r="AX321" s="239">
        <v>2</v>
      </c>
      <c r="AY321" s="239">
        <v>4</v>
      </c>
      <c r="AZ321" s="239">
        <v>3</v>
      </c>
      <c r="BA321" s="239">
        <v>21</v>
      </c>
      <c r="BB321" s="239">
        <v>53</v>
      </c>
      <c r="BC321" s="239" t="s">
        <v>374</v>
      </c>
      <c r="BD321" s="239">
        <v>5</v>
      </c>
      <c r="BE321" s="239">
        <v>4</v>
      </c>
      <c r="BI321" s="239">
        <v>11</v>
      </c>
      <c r="BJ321" s="239">
        <v>98</v>
      </c>
      <c r="BK321" s="239">
        <v>60</v>
      </c>
      <c r="BL321" s="239">
        <v>11</v>
      </c>
      <c r="BM321" s="239">
        <v>21</v>
      </c>
      <c r="CT321" s="239">
        <v>465481.33942934597</v>
      </c>
      <c r="CU321" s="239">
        <v>4967886.6395732798</v>
      </c>
      <c r="CV321" s="239">
        <v>44.863559680000002</v>
      </c>
      <c r="CW321" s="239">
        <v>-93.436933280000005</v>
      </c>
      <c r="CX321" s="239" t="s">
        <v>379</v>
      </c>
      <c r="CY321" s="239" t="s">
        <v>5119</v>
      </c>
    </row>
    <row r="322" spans="1:103" x14ac:dyDescent="0.25">
      <c r="A322" s="239">
        <v>454704</v>
      </c>
      <c r="B322" s="239">
        <v>2</v>
      </c>
      <c r="C322" s="239">
        <v>212</v>
      </c>
      <c r="D322" s="239">
        <v>158.33199999999999</v>
      </c>
      <c r="E322" s="239">
        <v>27</v>
      </c>
      <c r="F322" s="239" t="s">
        <v>2515</v>
      </c>
      <c r="H322" s="239" t="s">
        <v>374</v>
      </c>
      <c r="I322" s="239">
        <v>25</v>
      </c>
      <c r="K322" s="239">
        <v>17505644</v>
      </c>
      <c r="M322" s="239">
        <v>5</v>
      </c>
      <c r="N322" s="239">
        <v>25</v>
      </c>
      <c r="O322" s="239">
        <v>2017</v>
      </c>
      <c r="P322" s="239" t="s">
        <v>416</v>
      </c>
      <c r="Q322" s="239">
        <v>8</v>
      </c>
      <c r="R322" s="239" t="s">
        <v>393</v>
      </c>
      <c r="S322" s="239">
        <v>5</v>
      </c>
      <c r="T322" s="239">
        <v>0</v>
      </c>
      <c r="U322" s="239">
        <v>1</v>
      </c>
      <c r="W322" s="239">
        <v>16</v>
      </c>
      <c r="X322" s="239">
        <v>2</v>
      </c>
      <c r="Y322" s="239">
        <v>1</v>
      </c>
      <c r="Z322" s="239">
        <v>1</v>
      </c>
      <c r="AB322" s="239">
        <v>1</v>
      </c>
      <c r="AC322" s="239">
        <v>98</v>
      </c>
      <c r="AD322" s="239" t="s">
        <v>5120</v>
      </c>
      <c r="AF322" s="239" t="s">
        <v>378</v>
      </c>
      <c r="AG322" s="239">
        <v>4</v>
      </c>
      <c r="AH322" s="239">
        <v>2</v>
      </c>
      <c r="AI322" s="239">
        <v>2</v>
      </c>
      <c r="AJ322" s="239">
        <v>3</v>
      </c>
      <c r="AK322" s="239">
        <v>26</v>
      </c>
      <c r="AL322" s="239">
        <v>49</v>
      </c>
      <c r="AM322" s="239" t="s">
        <v>374</v>
      </c>
      <c r="AN322" s="239">
        <v>5</v>
      </c>
      <c r="AO322" s="239">
        <v>1</v>
      </c>
      <c r="AS322" s="239">
        <v>15</v>
      </c>
      <c r="AT322" s="239">
        <v>9</v>
      </c>
      <c r="AU322" s="239">
        <v>55</v>
      </c>
      <c r="AV322" s="239">
        <v>11</v>
      </c>
      <c r="AW322" s="239">
        <v>21</v>
      </c>
      <c r="CT322" s="239">
        <v>465485.57277114602</v>
      </c>
      <c r="CU322" s="239">
        <v>4967890.8729150798</v>
      </c>
      <c r="CV322" s="239">
        <v>44.863597990000002</v>
      </c>
      <c r="CW322" s="239">
        <v>-93.436879989999994</v>
      </c>
      <c r="CX322" s="239" t="s">
        <v>379</v>
      </c>
      <c r="CY322" s="239" t="s">
        <v>5121</v>
      </c>
    </row>
    <row r="323" spans="1:103" x14ac:dyDescent="0.25">
      <c r="A323" s="239">
        <v>10763228</v>
      </c>
      <c r="B323" s="239">
        <v>2</v>
      </c>
      <c r="C323" s="239">
        <v>212</v>
      </c>
      <c r="D323" s="239">
        <v>158.34100000000001</v>
      </c>
      <c r="E323" s="239">
        <v>27</v>
      </c>
      <c r="F323" s="239" t="s">
        <v>2515</v>
      </c>
      <c r="H323" s="239" t="s">
        <v>374</v>
      </c>
      <c r="I323" s="239">
        <v>25</v>
      </c>
      <c r="K323" s="239">
        <v>11512389</v>
      </c>
      <c r="L323" s="239">
        <v>113500414</v>
      </c>
      <c r="M323" s="239">
        <v>12</v>
      </c>
      <c r="N323" s="239">
        <v>13</v>
      </c>
      <c r="O323" s="239">
        <v>2011</v>
      </c>
      <c r="P323" s="239" t="s">
        <v>391</v>
      </c>
      <c r="Q323" s="239">
        <v>6</v>
      </c>
      <c r="R323" s="239" t="s">
        <v>393</v>
      </c>
      <c r="S323" s="239">
        <v>5</v>
      </c>
      <c r="T323" s="239">
        <v>0</v>
      </c>
      <c r="U323" s="239">
        <v>2</v>
      </c>
      <c r="V323" s="239">
        <v>1</v>
      </c>
      <c r="W323" s="239">
        <v>10</v>
      </c>
      <c r="X323" s="239">
        <v>2</v>
      </c>
      <c r="Y323" s="239">
        <v>2</v>
      </c>
      <c r="Z323" s="239">
        <v>2</v>
      </c>
      <c r="AB323" s="239">
        <v>1</v>
      </c>
      <c r="AC323" s="239">
        <v>98</v>
      </c>
      <c r="AD323" s="239" t="s">
        <v>404</v>
      </c>
      <c r="AE323" s="239" t="s">
        <v>4931</v>
      </c>
      <c r="AF323" s="239" t="s">
        <v>378</v>
      </c>
      <c r="AG323" s="239">
        <v>7</v>
      </c>
      <c r="AH323" s="239">
        <v>2</v>
      </c>
      <c r="AI323" s="239">
        <v>4</v>
      </c>
      <c r="AJ323" s="239">
        <v>3</v>
      </c>
      <c r="AK323" s="239">
        <v>8</v>
      </c>
      <c r="AL323" s="239">
        <v>49</v>
      </c>
      <c r="AM323" s="239" t="s">
        <v>384</v>
      </c>
      <c r="AN323" s="239">
        <v>5</v>
      </c>
      <c r="AO323" s="239">
        <v>5</v>
      </c>
      <c r="AS323" s="239">
        <v>1</v>
      </c>
      <c r="AT323" s="239">
        <v>98</v>
      </c>
      <c r="AU323" s="239">
        <v>55</v>
      </c>
      <c r="AV323" s="239">
        <v>11</v>
      </c>
      <c r="AW323" s="239">
        <v>21</v>
      </c>
      <c r="AX323" s="239">
        <v>2</v>
      </c>
      <c r="AY323" s="239">
        <v>2</v>
      </c>
      <c r="AZ323" s="239">
        <v>3</v>
      </c>
      <c r="BA323" s="239">
        <v>21</v>
      </c>
      <c r="BB323" s="239">
        <v>20</v>
      </c>
      <c r="BC323" s="239" t="s">
        <v>374</v>
      </c>
      <c r="BD323" s="239">
        <v>5</v>
      </c>
      <c r="BE323" s="239">
        <v>5</v>
      </c>
      <c r="BF323" s="239">
        <v>15</v>
      </c>
      <c r="BI323" s="239">
        <v>1</v>
      </c>
      <c r="BJ323" s="239">
        <v>98</v>
      </c>
      <c r="BK323" s="239">
        <v>55</v>
      </c>
      <c r="BL323" s="239">
        <v>11</v>
      </c>
      <c r="BM323" s="239">
        <v>21</v>
      </c>
      <c r="CT323" s="239">
        <v>465503</v>
      </c>
      <c r="CU323" s="239">
        <v>4967886</v>
      </c>
      <c r="CV323" s="239">
        <v>44.863552800000001</v>
      </c>
      <c r="CW323" s="239">
        <v>-93.4366615</v>
      </c>
      <c r="CX323" s="239" t="s">
        <v>379</v>
      </c>
      <c r="CY323" s="239" t="s">
        <v>5122</v>
      </c>
    </row>
    <row r="324" spans="1:103" x14ac:dyDescent="0.25">
      <c r="A324" s="239">
        <v>10811249</v>
      </c>
      <c r="B324" s="239">
        <v>2</v>
      </c>
      <c r="C324" s="239">
        <v>212</v>
      </c>
      <c r="D324" s="239">
        <v>158.34100000000001</v>
      </c>
      <c r="E324" s="239">
        <v>27</v>
      </c>
      <c r="F324" s="239" t="s">
        <v>2515</v>
      </c>
      <c r="H324" s="239" t="s">
        <v>374</v>
      </c>
      <c r="I324" s="239">
        <v>25</v>
      </c>
      <c r="K324" s="239">
        <v>12508983</v>
      </c>
      <c r="L324" s="239">
        <v>122860223</v>
      </c>
      <c r="M324" s="239">
        <v>9</v>
      </c>
      <c r="N324" s="239">
        <v>16</v>
      </c>
      <c r="O324" s="239">
        <v>2012</v>
      </c>
      <c r="P324" s="239" t="s">
        <v>389</v>
      </c>
      <c r="Q324" s="239">
        <v>23</v>
      </c>
      <c r="S324" s="239">
        <v>5</v>
      </c>
      <c r="T324" s="239">
        <v>0</v>
      </c>
      <c r="U324" s="239">
        <v>2</v>
      </c>
      <c r="V324" s="239">
        <v>5</v>
      </c>
      <c r="W324" s="239">
        <v>10</v>
      </c>
      <c r="X324" s="239">
        <v>3</v>
      </c>
      <c r="Y324" s="239">
        <v>4</v>
      </c>
      <c r="Z324" s="239">
        <v>1</v>
      </c>
      <c r="AB324" s="239">
        <v>1</v>
      </c>
      <c r="AC324" s="239">
        <v>98</v>
      </c>
      <c r="AD324" s="239" t="s">
        <v>2494</v>
      </c>
      <c r="AE324" s="239" t="s">
        <v>4989</v>
      </c>
      <c r="AF324" s="239" t="s">
        <v>378</v>
      </c>
      <c r="AG324" s="239">
        <v>10</v>
      </c>
      <c r="AH324" s="239">
        <v>2</v>
      </c>
      <c r="AI324" s="239">
        <v>2</v>
      </c>
      <c r="AJ324" s="239">
        <v>4</v>
      </c>
      <c r="AK324" s="239">
        <v>21</v>
      </c>
      <c r="AL324" s="239">
        <v>28</v>
      </c>
      <c r="AM324" s="239" t="s">
        <v>374</v>
      </c>
      <c r="AN324" s="239">
        <v>5</v>
      </c>
      <c r="AO324" s="239">
        <v>2</v>
      </c>
      <c r="AS324" s="239">
        <v>4</v>
      </c>
      <c r="AT324" s="239">
        <v>20</v>
      </c>
      <c r="AU324" s="239">
        <v>40</v>
      </c>
      <c r="AV324" s="239">
        <v>11</v>
      </c>
      <c r="AW324" s="239">
        <v>20</v>
      </c>
      <c r="AX324" s="239">
        <v>2</v>
      </c>
      <c r="AY324" s="239">
        <v>2</v>
      </c>
      <c r="AZ324" s="239">
        <v>2</v>
      </c>
      <c r="BA324" s="239">
        <v>21</v>
      </c>
      <c r="BB324" s="239">
        <v>23</v>
      </c>
      <c r="BC324" s="239" t="s">
        <v>374</v>
      </c>
      <c r="BD324" s="239">
        <v>5</v>
      </c>
      <c r="BE324" s="239">
        <v>1</v>
      </c>
      <c r="BI324" s="239">
        <v>4</v>
      </c>
      <c r="BJ324" s="239">
        <v>20</v>
      </c>
      <c r="BK324" s="239">
        <v>40</v>
      </c>
      <c r="BL324" s="239">
        <v>11</v>
      </c>
      <c r="BM324" s="239">
        <v>20</v>
      </c>
      <c r="CT324" s="239">
        <v>465503</v>
      </c>
      <c r="CU324" s="239">
        <v>4967886</v>
      </c>
      <c r="CV324" s="239">
        <v>44.863552800000001</v>
      </c>
      <c r="CW324" s="239">
        <v>-93.4366615</v>
      </c>
      <c r="CX324" s="239" t="s">
        <v>379</v>
      </c>
      <c r="CY324" s="239" t="s">
        <v>5123</v>
      </c>
    </row>
    <row r="325" spans="1:103" x14ac:dyDescent="0.25">
      <c r="A325" s="239">
        <v>10885552</v>
      </c>
      <c r="B325" s="239">
        <v>2</v>
      </c>
      <c r="C325" s="239">
        <v>212</v>
      </c>
      <c r="D325" s="239">
        <v>158.34100000000001</v>
      </c>
      <c r="E325" s="239">
        <v>27</v>
      </c>
      <c r="F325" s="239" t="s">
        <v>2515</v>
      </c>
      <c r="H325" s="239" t="s">
        <v>374</v>
      </c>
      <c r="I325" s="239">
        <v>25</v>
      </c>
      <c r="K325" s="239">
        <v>13508299</v>
      </c>
      <c r="L325" s="239">
        <v>132270222</v>
      </c>
      <c r="M325" s="239">
        <v>8</v>
      </c>
      <c r="N325" s="239">
        <v>15</v>
      </c>
      <c r="O325" s="239">
        <v>2013</v>
      </c>
      <c r="P325" s="239" t="s">
        <v>416</v>
      </c>
      <c r="Q325" s="239">
        <v>6</v>
      </c>
      <c r="R325" s="239" t="s">
        <v>393</v>
      </c>
      <c r="S325" s="239">
        <v>5</v>
      </c>
      <c r="T325" s="239">
        <v>0</v>
      </c>
      <c r="U325" s="239">
        <v>2</v>
      </c>
      <c r="V325" s="239">
        <v>1</v>
      </c>
      <c r="W325" s="239">
        <v>10</v>
      </c>
      <c r="X325" s="239">
        <v>2</v>
      </c>
      <c r="Y325" s="239">
        <v>1</v>
      </c>
      <c r="Z325" s="239">
        <v>1</v>
      </c>
      <c r="AB325" s="239">
        <v>1</v>
      </c>
      <c r="AC325" s="239">
        <v>98</v>
      </c>
      <c r="AD325" s="239">
        <v>212</v>
      </c>
      <c r="AE325" s="239" t="s">
        <v>4989</v>
      </c>
      <c r="AF325" s="239" t="s">
        <v>378</v>
      </c>
      <c r="AG325" s="239">
        <v>7</v>
      </c>
      <c r="AH325" s="239">
        <v>2</v>
      </c>
      <c r="AI325" s="239">
        <v>2</v>
      </c>
      <c r="AJ325" s="239">
        <v>3</v>
      </c>
      <c r="AK325" s="239">
        <v>21</v>
      </c>
      <c r="AL325" s="239">
        <v>20</v>
      </c>
      <c r="AM325" s="239" t="s">
        <v>374</v>
      </c>
      <c r="AN325" s="239">
        <v>5</v>
      </c>
      <c r="AO325" s="239">
        <v>5</v>
      </c>
      <c r="AS325" s="239">
        <v>1</v>
      </c>
      <c r="AT325" s="239">
        <v>98</v>
      </c>
      <c r="AU325" s="239">
        <v>55</v>
      </c>
      <c r="AV325" s="239">
        <v>11</v>
      </c>
      <c r="AW325" s="239">
        <v>21</v>
      </c>
      <c r="AX325" s="239">
        <v>2</v>
      </c>
      <c r="AY325" s="239">
        <v>4</v>
      </c>
      <c r="AZ325" s="239">
        <v>3</v>
      </c>
      <c r="BA325" s="239">
        <v>26</v>
      </c>
      <c r="BB325" s="239">
        <v>60</v>
      </c>
      <c r="BC325" s="239" t="s">
        <v>374</v>
      </c>
      <c r="BD325" s="239">
        <v>5</v>
      </c>
      <c r="BE325" s="239">
        <v>1</v>
      </c>
      <c r="BI325" s="239">
        <v>1</v>
      </c>
      <c r="BJ325" s="239">
        <v>98</v>
      </c>
      <c r="BK325" s="239">
        <v>55</v>
      </c>
      <c r="BL325" s="239">
        <v>11</v>
      </c>
      <c r="BM325" s="239">
        <v>21</v>
      </c>
      <c r="CT325" s="239">
        <v>465503</v>
      </c>
      <c r="CU325" s="239">
        <v>4967886</v>
      </c>
      <c r="CV325" s="239">
        <v>44.863552800000001</v>
      </c>
      <c r="CW325" s="239">
        <v>-93.4366615</v>
      </c>
      <c r="CX325" s="239" t="s">
        <v>379</v>
      </c>
      <c r="CY325" s="239" t="s">
        <v>5124</v>
      </c>
    </row>
    <row r="326" spans="1:103" x14ac:dyDescent="0.25">
      <c r="A326" s="239">
        <v>358471</v>
      </c>
      <c r="B326" s="239">
        <v>2</v>
      </c>
      <c r="C326" s="239">
        <v>212</v>
      </c>
      <c r="D326" s="239">
        <v>158.34299999999999</v>
      </c>
      <c r="E326" s="239">
        <v>27</v>
      </c>
      <c r="F326" s="239" t="s">
        <v>2515</v>
      </c>
      <c r="H326" s="239" t="s">
        <v>374</v>
      </c>
      <c r="I326" s="239">
        <v>25</v>
      </c>
      <c r="K326" s="239">
        <v>16506703</v>
      </c>
      <c r="M326" s="239">
        <v>6</v>
      </c>
      <c r="N326" s="239">
        <v>22</v>
      </c>
      <c r="O326" s="239">
        <v>2016</v>
      </c>
      <c r="P326" s="239" t="s">
        <v>375</v>
      </c>
      <c r="Q326" s="239">
        <v>6</v>
      </c>
      <c r="R326" s="239" t="s">
        <v>376</v>
      </c>
      <c r="S326" s="239">
        <v>5</v>
      </c>
      <c r="T326" s="239">
        <v>0</v>
      </c>
      <c r="U326" s="239">
        <v>2</v>
      </c>
      <c r="V326" s="239">
        <v>12</v>
      </c>
      <c r="W326" s="239">
        <v>10</v>
      </c>
      <c r="X326" s="239">
        <v>2</v>
      </c>
      <c r="Y326" s="239">
        <v>1</v>
      </c>
      <c r="Z326" s="239">
        <v>2</v>
      </c>
      <c r="AB326" s="239">
        <v>1</v>
      </c>
      <c r="AC326" s="239">
        <v>98</v>
      </c>
      <c r="AD326" s="239" t="s">
        <v>377</v>
      </c>
      <c r="AF326" s="239" t="s">
        <v>470</v>
      </c>
      <c r="AG326" s="239">
        <v>7</v>
      </c>
      <c r="AH326" s="239">
        <v>2</v>
      </c>
      <c r="AI326" s="239">
        <v>2</v>
      </c>
      <c r="AJ326" s="239">
        <v>4</v>
      </c>
      <c r="AK326" s="239">
        <v>21</v>
      </c>
      <c r="AL326" s="239">
        <v>23</v>
      </c>
      <c r="AM326" s="239" t="s">
        <v>374</v>
      </c>
      <c r="AN326" s="239">
        <v>5</v>
      </c>
      <c r="AO326" s="239">
        <v>4</v>
      </c>
      <c r="AS326" s="239">
        <v>15</v>
      </c>
      <c r="AT326" s="239">
        <v>9</v>
      </c>
      <c r="AU326" s="239">
        <v>60</v>
      </c>
      <c r="AV326" s="239">
        <v>11</v>
      </c>
      <c r="AW326" s="239">
        <v>21</v>
      </c>
      <c r="AX326" s="239">
        <v>2</v>
      </c>
      <c r="AY326" s="239">
        <v>2</v>
      </c>
      <c r="AZ326" s="239">
        <v>4</v>
      </c>
      <c r="BA326" s="239">
        <v>34</v>
      </c>
      <c r="BB326" s="239">
        <v>38</v>
      </c>
      <c r="BC326" s="239" t="s">
        <v>384</v>
      </c>
      <c r="BD326" s="239">
        <v>5</v>
      </c>
      <c r="BE326" s="239">
        <v>1</v>
      </c>
      <c r="BI326" s="239">
        <v>15</v>
      </c>
      <c r="BJ326" s="239">
        <v>9</v>
      </c>
      <c r="BK326" s="239">
        <v>60</v>
      </c>
      <c r="BL326" s="239">
        <v>11</v>
      </c>
      <c r="BM326" s="239">
        <v>21</v>
      </c>
      <c r="CT326" s="239">
        <v>465481.33942934597</v>
      </c>
      <c r="CU326" s="239">
        <v>4967912.0396240801</v>
      </c>
      <c r="CV326" s="239">
        <v>44.863788329999998</v>
      </c>
      <c r="CW326" s="239">
        <v>-93.436935009999999</v>
      </c>
      <c r="CX326" s="239" t="s">
        <v>379</v>
      </c>
      <c r="CY326" s="239" t="s">
        <v>5125</v>
      </c>
    </row>
    <row r="327" spans="1:103" x14ac:dyDescent="0.25">
      <c r="A327" s="239">
        <v>321795</v>
      </c>
      <c r="B327" s="239">
        <v>2</v>
      </c>
      <c r="C327" s="239">
        <v>212</v>
      </c>
      <c r="D327" s="239">
        <v>158.346</v>
      </c>
      <c r="E327" s="239">
        <v>27</v>
      </c>
      <c r="F327" s="239" t="s">
        <v>2515</v>
      </c>
      <c r="H327" s="239" t="s">
        <v>374</v>
      </c>
      <c r="I327" s="239">
        <v>25</v>
      </c>
      <c r="K327" s="239">
        <v>16500857</v>
      </c>
      <c r="M327" s="239">
        <v>1</v>
      </c>
      <c r="N327" s="239">
        <v>20</v>
      </c>
      <c r="O327" s="239">
        <v>2016</v>
      </c>
      <c r="P327" s="239" t="s">
        <v>375</v>
      </c>
      <c r="Q327" s="239">
        <v>11</v>
      </c>
      <c r="R327" s="239" t="s">
        <v>393</v>
      </c>
      <c r="S327" s="239">
        <v>5</v>
      </c>
      <c r="T327" s="239">
        <v>0</v>
      </c>
      <c r="U327" s="239">
        <v>2</v>
      </c>
      <c r="V327" s="239">
        <v>10</v>
      </c>
      <c r="W327" s="239">
        <v>10</v>
      </c>
      <c r="X327" s="239">
        <v>2</v>
      </c>
      <c r="Y327" s="239">
        <v>1</v>
      </c>
      <c r="Z327" s="239">
        <v>2</v>
      </c>
      <c r="AB327" s="239">
        <v>2</v>
      </c>
      <c r="AC327" s="239">
        <v>98</v>
      </c>
      <c r="AD327" s="239" t="s">
        <v>377</v>
      </c>
      <c r="AF327" s="239" t="s">
        <v>378</v>
      </c>
      <c r="AG327" s="239">
        <v>5</v>
      </c>
      <c r="AH327" s="239">
        <v>2</v>
      </c>
      <c r="AI327" s="239">
        <v>4</v>
      </c>
      <c r="AJ327" s="239">
        <v>3</v>
      </c>
      <c r="AK327" s="239">
        <v>21</v>
      </c>
      <c r="AL327" s="239">
        <v>50</v>
      </c>
      <c r="AM327" s="239" t="s">
        <v>384</v>
      </c>
      <c r="AN327" s="239">
        <v>5</v>
      </c>
      <c r="AO327" s="239">
        <v>10</v>
      </c>
      <c r="AS327" s="239">
        <v>15</v>
      </c>
      <c r="AT327" s="239">
        <v>9</v>
      </c>
      <c r="AU327" s="239">
        <v>60</v>
      </c>
      <c r="AV327" s="239">
        <v>11</v>
      </c>
      <c r="AW327" s="239">
        <v>21</v>
      </c>
      <c r="AX327" s="239">
        <v>2</v>
      </c>
      <c r="AY327" s="239">
        <v>2</v>
      </c>
      <c r="AZ327" s="239">
        <v>3</v>
      </c>
      <c r="BA327" s="239">
        <v>21</v>
      </c>
      <c r="BB327" s="239">
        <v>48</v>
      </c>
      <c r="BC327" s="239" t="s">
        <v>374</v>
      </c>
      <c r="BD327" s="239">
        <v>5</v>
      </c>
      <c r="BE327" s="239">
        <v>1</v>
      </c>
      <c r="BI327" s="239">
        <v>15</v>
      </c>
      <c r="BJ327" s="239">
        <v>9</v>
      </c>
      <c r="BK327" s="239">
        <v>60</v>
      </c>
      <c r="BL327" s="239">
        <v>11</v>
      </c>
      <c r="BM327" s="239">
        <v>21</v>
      </c>
      <c r="CT327" s="239">
        <v>465510.97282194602</v>
      </c>
      <c r="CU327" s="239">
        <v>4967882.4062314797</v>
      </c>
      <c r="CV327" s="239">
        <v>44.863523010000002</v>
      </c>
      <c r="CW327" s="239">
        <v>-93.436557910000005</v>
      </c>
      <c r="CX327" s="239" t="s">
        <v>438</v>
      </c>
      <c r="CY327" s="239" t="s">
        <v>5126</v>
      </c>
    </row>
    <row r="328" spans="1:103" x14ac:dyDescent="0.25">
      <c r="A328" s="239">
        <v>569770</v>
      </c>
      <c r="B328" s="239">
        <v>2</v>
      </c>
      <c r="C328" s="239">
        <v>212</v>
      </c>
      <c r="D328" s="239">
        <v>158.357</v>
      </c>
      <c r="E328" s="239">
        <v>27</v>
      </c>
      <c r="F328" s="239" t="s">
        <v>2515</v>
      </c>
      <c r="H328" s="239" t="s">
        <v>374</v>
      </c>
      <c r="I328" s="239">
        <v>25</v>
      </c>
      <c r="K328" s="239">
        <v>18502785</v>
      </c>
      <c r="M328" s="239">
        <v>2</v>
      </c>
      <c r="N328" s="239">
        <v>19</v>
      </c>
      <c r="O328" s="239">
        <v>2018</v>
      </c>
      <c r="P328" s="239" t="s">
        <v>381</v>
      </c>
      <c r="Q328" s="239">
        <v>14</v>
      </c>
      <c r="R328" s="239" t="s">
        <v>376</v>
      </c>
      <c r="S328" s="239">
        <v>5</v>
      </c>
      <c r="T328" s="239">
        <v>0</v>
      </c>
      <c r="U328" s="239">
        <v>2</v>
      </c>
      <c r="V328" s="239">
        <v>5</v>
      </c>
      <c r="W328" s="239">
        <v>10</v>
      </c>
      <c r="X328" s="239">
        <v>2</v>
      </c>
      <c r="Y328" s="239">
        <v>1</v>
      </c>
      <c r="Z328" s="239">
        <v>2</v>
      </c>
      <c r="AB328" s="239">
        <v>3</v>
      </c>
      <c r="AC328" s="239">
        <v>98</v>
      </c>
      <c r="AD328" s="239" t="s">
        <v>5127</v>
      </c>
      <c r="AF328" s="239" t="s">
        <v>378</v>
      </c>
      <c r="AG328" s="239">
        <v>10</v>
      </c>
      <c r="AH328" s="239">
        <v>2</v>
      </c>
      <c r="AI328" s="239">
        <v>4</v>
      </c>
      <c r="AJ328" s="239">
        <v>4</v>
      </c>
      <c r="AK328" s="239">
        <v>21</v>
      </c>
      <c r="AL328" s="239">
        <v>46</v>
      </c>
      <c r="AM328" s="239" t="s">
        <v>374</v>
      </c>
      <c r="AN328" s="239">
        <v>5</v>
      </c>
      <c r="AO328" s="239">
        <v>1</v>
      </c>
      <c r="AS328" s="239">
        <v>12</v>
      </c>
      <c r="AT328" s="239">
        <v>9</v>
      </c>
      <c r="AU328" s="239">
        <v>60</v>
      </c>
      <c r="AV328" s="239">
        <v>11</v>
      </c>
      <c r="AW328" s="239">
        <v>21</v>
      </c>
      <c r="AX328" s="239">
        <v>2</v>
      </c>
      <c r="AY328" s="239">
        <v>2</v>
      </c>
      <c r="AZ328" s="239">
        <v>4</v>
      </c>
      <c r="BA328" s="239">
        <v>28</v>
      </c>
      <c r="BB328" s="239">
        <v>36</v>
      </c>
      <c r="BC328" s="239" t="s">
        <v>384</v>
      </c>
      <c r="BD328" s="239">
        <v>5</v>
      </c>
      <c r="BE328" s="239">
        <v>70</v>
      </c>
      <c r="BI328" s="239">
        <v>12</v>
      </c>
      <c r="BJ328" s="239">
        <v>9</v>
      </c>
      <c r="BK328" s="239">
        <v>60</v>
      </c>
      <c r="BL328" s="239">
        <v>11</v>
      </c>
      <c r="BM328" s="239">
        <v>21</v>
      </c>
      <c r="CT328" s="239">
        <v>465527.90618914599</v>
      </c>
      <c r="CU328" s="239">
        <v>4967890.8729150798</v>
      </c>
      <c r="CV328" s="239">
        <v>44.863600040000001</v>
      </c>
      <c r="CW328" s="239">
        <v>-93.436344149999996</v>
      </c>
      <c r="CX328" s="239" t="s">
        <v>379</v>
      </c>
      <c r="CY328" s="239" t="s">
        <v>5128</v>
      </c>
    </row>
    <row r="329" spans="1:103" x14ac:dyDescent="0.25">
      <c r="A329" s="239">
        <v>635084</v>
      </c>
      <c r="B329" s="239">
        <v>2</v>
      </c>
      <c r="C329" s="239">
        <v>212</v>
      </c>
      <c r="D329" s="239">
        <v>158.36099999999999</v>
      </c>
      <c r="E329" s="239">
        <v>27</v>
      </c>
      <c r="F329" s="239" t="s">
        <v>2515</v>
      </c>
      <c r="H329" s="239" t="s">
        <v>374</v>
      </c>
      <c r="I329" s="239">
        <v>25</v>
      </c>
      <c r="K329" s="239">
        <v>18510885</v>
      </c>
      <c r="M329" s="239">
        <v>9</v>
      </c>
      <c r="N329" s="239">
        <v>13</v>
      </c>
      <c r="O329" s="239">
        <v>2018</v>
      </c>
      <c r="P329" s="239" t="s">
        <v>416</v>
      </c>
      <c r="Q329" s="239">
        <v>16</v>
      </c>
      <c r="R329" s="239" t="s">
        <v>376</v>
      </c>
      <c r="S329" s="239">
        <v>5</v>
      </c>
      <c r="T329" s="239">
        <v>0</v>
      </c>
      <c r="U329" s="239">
        <v>2</v>
      </c>
      <c r="V329" s="239">
        <v>12</v>
      </c>
      <c r="W329" s="239">
        <v>10</v>
      </c>
      <c r="X329" s="239">
        <v>2</v>
      </c>
      <c r="Y329" s="239">
        <v>1</v>
      </c>
      <c r="Z329" s="239">
        <v>1</v>
      </c>
      <c r="AB329" s="239">
        <v>1</v>
      </c>
      <c r="AC329" s="239">
        <v>98</v>
      </c>
      <c r="AD329" s="239" t="s">
        <v>377</v>
      </c>
      <c r="AF329" s="239" t="s">
        <v>470</v>
      </c>
      <c r="AG329" s="239">
        <v>7</v>
      </c>
      <c r="AH329" s="239">
        <v>2</v>
      </c>
      <c r="AI329" s="239">
        <v>2</v>
      </c>
      <c r="AJ329" s="239">
        <v>4</v>
      </c>
      <c r="AK329" s="239">
        <v>21</v>
      </c>
      <c r="AL329" s="239">
        <v>37</v>
      </c>
      <c r="AM329" s="239" t="s">
        <v>384</v>
      </c>
      <c r="AN329" s="239">
        <v>5</v>
      </c>
      <c r="AO329" s="239">
        <v>1</v>
      </c>
      <c r="AS329" s="239">
        <v>15</v>
      </c>
      <c r="AT329" s="239">
        <v>9</v>
      </c>
      <c r="AU329" s="239">
        <v>60</v>
      </c>
      <c r="AV329" s="239">
        <v>11</v>
      </c>
      <c r="AW329" s="239">
        <v>21</v>
      </c>
      <c r="AX329" s="239">
        <v>2</v>
      </c>
      <c r="AY329" s="239">
        <v>2</v>
      </c>
      <c r="AZ329" s="239">
        <v>4</v>
      </c>
      <c r="BA329" s="239">
        <v>21</v>
      </c>
      <c r="BB329" s="239">
        <v>21</v>
      </c>
      <c r="BC329" s="239" t="s">
        <v>374</v>
      </c>
      <c r="BD329" s="239">
        <v>5</v>
      </c>
      <c r="BE329" s="239">
        <v>4</v>
      </c>
      <c r="BI329" s="239">
        <v>15</v>
      </c>
      <c r="BJ329" s="239">
        <v>9</v>
      </c>
      <c r="BK329" s="239">
        <v>60</v>
      </c>
      <c r="BL329" s="239">
        <v>11</v>
      </c>
      <c r="BM329" s="239">
        <v>21</v>
      </c>
      <c r="CT329" s="239">
        <v>465527.90618914599</v>
      </c>
      <c r="CU329" s="239">
        <v>4967916.2729658801</v>
      </c>
      <c r="CV329" s="239">
        <v>44.863828689999998</v>
      </c>
      <c r="CW329" s="239">
        <v>-93.436345880000005</v>
      </c>
      <c r="CX329" s="239" t="s">
        <v>379</v>
      </c>
      <c r="CY329" s="239" t="s">
        <v>5129</v>
      </c>
    </row>
    <row r="330" spans="1:103" x14ac:dyDescent="0.25">
      <c r="A330" s="239">
        <v>668386</v>
      </c>
      <c r="B330" s="239">
        <v>2</v>
      </c>
      <c r="C330" s="239">
        <v>212</v>
      </c>
      <c r="D330" s="239">
        <v>158.36099999999999</v>
      </c>
      <c r="E330" s="239">
        <v>27</v>
      </c>
      <c r="F330" s="239" t="s">
        <v>2515</v>
      </c>
      <c r="H330" s="239" t="s">
        <v>374</v>
      </c>
      <c r="I330" s="239">
        <v>25</v>
      </c>
      <c r="K330" s="239">
        <v>18050554</v>
      </c>
      <c r="M330" s="239">
        <v>12</v>
      </c>
      <c r="N330" s="239">
        <v>14</v>
      </c>
      <c r="O330" s="239">
        <v>2018</v>
      </c>
      <c r="P330" s="239" t="s">
        <v>383</v>
      </c>
      <c r="Q330" s="239">
        <v>17</v>
      </c>
      <c r="S330" s="239">
        <v>5</v>
      </c>
      <c r="T330" s="239">
        <v>0</v>
      </c>
      <c r="U330" s="239">
        <v>2</v>
      </c>
      <c r="V330" s="239">
        <v>12</v>
      </c>
      <c r="W330" s="239">
        <v>10</v>
      </c>
      <c r="X330" s="239">
        <v>2</v>
      </c>
      <c r="Y330" s="239">
        <v>4</v>
      </c>
      <c r="Z330" s="239">
        <v>1</v>
      </c>
      <c r="AB330" s="239">
        <v>1</v>
      </c>
      <c r="AC330" s="239">
        <v>98</v>
      </c>
      <c r="AD330" s="239" t="s">
        <v>377</v>
      </c>
      <c r="AF330" s="239" t="s">
        <v>470</v>
      </c>
      <c r="AG330" s="239">
        <v>7</v>
      </c>
      <c r="AH330" s="239">
        <v>2</v>
      </c>
      <c r="AI330" s="239">
        <v>3</v>
      </c>
      <c r="AJ330" s="239">
        <v>4</v>
      </c>
      <c r="AK330" s="239">
        <v>21</v>
      </c>
      <c r="AL330" s="239">
        <v>49</v>
      </c>
      <c r="AM330" s="239" t="s">
        <v>374</v>
      </c>
      <c r="AN330" s="239">
        <v>5</v>
      </c>
      <c r="AO330" s="239">
        <v>90</v>
      </c>
      <c r="AS330" s="239">
        <v>15</v>
      </c>
      <c r="AT330" s="239">
        <v>9</v>
      </c>
      <c r="AU330" s="239">
        <v>60</v>
      </c>
      <c r="AV330" s="239">
        <v>11</v>
      </c>
      <c r="AW330" s="239">
        <v>21</v>
      </c>
      <c r="AX330" s="239">
        <v>2</v>
      </c>
      <c r="AY330" s="239">
        <v>13</v>
      </c>
      <c r="AZ330" s="239">
        <v>4</v>
      </c>
      <c r="BA330" s="239">
        <v>21</v>
      </c>
      <c r="BB330" s="239">
        <v>40</v>
      </c>
      <c r="BC330" s="239" t="s">
        <v>384</v>
      </c>
      <c r="BD330" s="239">
        <v>5</v>
      </c>
      <c r="BE330" s="239">
        <v>1</v>
      </c>
      <c r="BI330" s="239">
        <v>15</v>
      </c>
      <c r="BJ330" s="239">
        <v>9</v>
      </c>
      <c r="BK330" s="239">
        <v>60</v>
      </c>
      <c r="BL330" s="239">
        <v>11</v>
      </c>
      <c r="BM330" s="239">
        <v>21</v>
      </c>
      <c r="CT330" s="239">
        <v>465545.80640470702</v>
      </c>
      <c r="CU330" s="239">
        <v>4967913.7226085896</v>
      </c>
      <c r="CV330" s="239">
        <v>44.863806599999997</v>
      </c>
      <c r="CW330" s="239">
        <v>-93.436119129999994</v>
      </c>
      <c r="CX330" s="239" t="s">
        <v>379</v>
      </c>
      <c r="CY330" s="239" t="s">
        <v>5130</v>
      </c>
    </row>
    <row r="331" spans="1:103" x14ac:dyDescent="0.25">
      <c r="A331" s="239">
        <v>10707549</v>
      </c>
      <c r="B331" s="239">
        <v>2</v>
      </c>
      <c r="C331" s="239">
        <v>212</v>
      </c>
      <c r="D331" s="239">
        <v>158.36500000000001</v>
      </c>
      <c r="E331" s="239">
        <v>27</v>
      </c>
      <c r="F331" s="239" t="s">
        <v>2515</v>
      </c>
      <c r="H331" s="239" t="s">
        <v>374</v>
      </c>
      <c r="I331" s="239">
        <v>25</v>
      </c>
      <c r="K331" s="239">
        <v>11500155</v>
      </c>
      <c r="L331" s="239">
        <v>110240007</v>
      </c>
      <c r="M331" s="239">
        <v>1</v>
      </c>
      <c r="N331" s="239">
        <v>4</v>
      </c>
      <c r="O331" s="239">
        <v>2011</v>
      </c>
      <c r="P331" s="239" t="s">
        <v>391</v>
      </c>
      <c r="Q331" s="239">
        <v>13</v>
      </c>
      <c r="R331" s="239" t="s">
        <v>393</v>
      </c>
      <c r="S331" s="239">
        <v>5</v>
      </c>
      <c r="T331" s="239">
        <v>0</v>
      </c>
      <c r="U331" s="239">
        <v>4</v>
      </c>
      <c r="V331" s="239">
        <v>1</v>
      </c>
      <c r="W331" s="239">
        <v>10</v>
      </c>
      <c r="X331" s="239">
        <v>2</v>
      </c>
      <c r="Y331" s="239">
        <v>1</v>
      </c>
      <c r="Z331" s="239">
        <v>1</v>
      </c>
      <c r="AB331" s="239">
        <v>1</v>
      </c>
      <c r="AC331" s="239">
        <v>98</v>
      </c>
      <c r="AD331" s="239" t="s">
        <v>2494</v>
      </c>
      <c r="AE331" s="239" t="s">
        <v>5131</v>
      </c>
      <c r="AF331" s="239" t="s">
        <v>378</v>
      </c>
      <c r="AG331" s="239">
        <v>7</v>
      </c>
      <c r="AH331" s="239">
        <v>2</v>
      </c>
      <c r="AI331" s="239">
        <v>1</v>
      </c>
      <c r="AJ331" s="239">
        <v>3</v>
      </c>
      <c r="AK331" s="239">
        <v>21</v>
      </c>
      <c r="AL331" s="239">
        <v>38</v>
      </c>
      <c r="AM331" s="239" t="s">
        <v>384</v>
      </c>
      <c r="AN331" s="239">
        <v>5</v>
      </c>
      <c r="AO331" s="239">
        <v>15</v>
      </c>
      <c r="AS331" s="239">
        <v>4</v>
      </c>
      <c r="AT331" s="239">
        <v>98</v>
      </c>
      <c r="AU331" s="239">
        <v>35</v>
      </c>
      <c r="AV331" s="239">
        <v>11</v>
      </c>
      <c r="AW331" s="239">
        <v>21</v>
      </c>
      <c r="AX331" s="239">
        <v>2</v>
      </c>
      <c r="AY331" s="239">
        <v>2</v>
      </c>
      <c r="AZ331" s="239">
        <v>3</v>
      </c>
      <c r="BA331" s="239">
        <v>8</v>
      </c>
      <c r="BB331" s="239">
        <v>86</v>
      </c>
      <c r="BC331" s="239" t="s">
        <v>374</v>
      </c>
      <c r="BD331" s="239">
        <v>5</v>
      </c>
      <c r="BE331" s="239">
        <v>1</v>
      </c>
      <c r="BI331" s="239">
        <v>4</v>
      </c>
      <c r="BJ331" s="239">
        <v>98</v>
      </c>
      <c r="BK331" s="239">
        <v>35</v>
      </c>
      <c r="BL331" s="239">
        <v>11</v>
      </c>
      <c r="BM331" s="239">
        <v>21</v>
      </c>
      <c r="BN331" s="239">
        <v>2</v>
      </c>
      <c r="BO331" s="239">
        <v>3</v>
      </c>
      <c r="BP331" s="239">
        <v>3</v>
      </c>
      <c r="BQ331" s="239">
        <v>8</v>
      </c>
      <c r="BR331" s="239">
        <v>50</v>
      </c>
      <c r="BS331" s="239" t="s">
        <v>374</v>
      </c>
      <c r="BT331" s="239">
        <v>5</v>
      </c>
      <c r="BU331" s="239">
        <v>1</v>
      </c>
      <c r="BY331" s="239">
        <v>4</v>
      </c>
      <c r="BZ331" s="239">
        <v>98</v>
      </c>
      <c r="CA331" s="239">
        <v>35</v>
      </c>
      <c r="CB331" s="239">
        <v>11</v>
      </c>
      <c r="CC331" s="239">
        <v>21</v>
      </c>
      <c r="CD331" s="239">
        <v>2</v>
      </c>
      <c r="CE331" s="239">
        <v>2</v>
      </c>
      <c r="CF331" s="239">
        <v>3</v>
      </c>
      <c r="CG331" s="239">
        <v>8</v>
      </c>
      <c r="CH331" s="239">
        <v>19</v>
      </c>
      <c r="CI331" s="239" t="s">
        <v>384</v>
      </c>
      <c r="CJ331" s="239">
        <v>5</v>
      </c>
      <c r="CK331" s="239">
        <v>1</v>
      </c>
      <c r="CO331" s="239">
        <v>4</v>
      </c>
      <c r="CP331" s="239">
        <v>98</v>
      </c>
      <c r="CQ331" s="239">
        <v>35</v>
      </c>
      <c r="CR331" s="239">
        <v>11</v>
      </c>
      <c r="CS331" s="239">
        <v>21</v>
      </c>
      <c r="CT331" s="239">
        <v>465540</v>
      </c>
      <c r="CU331" s="239">
        <v>4967894</v>
      </c>
      <c r="CV331" s="239">
        <v>44.863628900000002</v>
      </c>
      <c r="CW331" s="239">
        <v>-93.436189799999994</v>
      </c>
      <c r="CX331" s="239" t="s">
        <v>379</v>
      </c>
      <c r="CY331" s="239" t="s">
        <v>5132</v>
      </c>
    </row>
    <row r="332" spans="1:103" x14ac:dyDescent="0.25">
      <c r="A332" s="239">
        <v>585362</v>
      </c>
      <c r="B332" s="239">
        <v>2</v>
      </c>
      <c r="C332" s="239">
        <v>212</v>
      </c>
      <c r="D332" s="239">
        <v>158.36600000000001</v>
      </c>
      <c r="E332" s="239">
        <v>27</v>
      </c>
      <c r="F332" s="239" t="s">
        <v>2515</v>
      </c>
      <c r="H332" s="239" t="s">
        <v>374</v>
      </c>
      <c r="I332" s="239">
        <v>25</v>
      </c>
      <c r="K332" s="239">
        <v>18504126</v>
      </c>
      <c r="M332" s="239">
        <v>3</v>
      </c>
      <c r="N332" s="239">
        <v>24</v>
      </c>
      <c r="O332" s="239">
        <v>2018</v>
      </c>
      <c r="P332" s="239" t="s">
        <v>386</v>
      </c>
      <c r="Q332" s="239">
        <v>18</v>
      </c>
      <c r="R332" s="239" t="s">
        <v>393</v>
      </c>
      <c r="S332" s="239">
        <v>4</v>
      </c>
      <c r="T332" s="239">
        <v>0</v>
      </c>
      <c r="U332" s="239">
        <v>1</v>
      </c>
      <c r="W332" s="239">
        <v>62</v>
      </c>
      <c r="X332" s="239">
        <v>2</v>
      </c>
      <c r="Y332" s="239">
        <v>1</v>
      </c>
      <c r="Z332" s="239">
        <v>1</v>
      </c>
      <c r="AB332" s="239">
        <v>1</v>
      </c>
      <c r="AC332" s="239">
        <v>98</v>
      </c>
      <c r="AD332" s="239" t="s">
        <v>377</v>
      </c>
      <c r="AF332" s="239" t="s">
        <v>378</v>
      </c>
      <c r="AG332" s="239">
        <v>3</v>
      </c>
      <c r="AH332" s="239">
        <v>2</v>
      </c>
      <c r="AI332" s="239">
        <v>2</v>
      </c>
      <c r="AJ332" s="239">
        <v>3</v>
      </c>
      <c r="AK332" s="239">
        <v>21</v>
      </c>
      <c r="AL332" s="239">
        <v>48</v>
      </c>
      <c r="AM332" s="239" t="s">
        <v>374</v>
      </c>
      <c r="AN332" s="239">
        <v>5</v>
      </c>
      <c r="AO332" s="239">
        <v>68</v>
      </c>
      <c r="AS332" s="239">
        <v>15</v>
      </c>
      <c r="AT332" s="239">
        <v>9</v>
      </c>
      <c r="AU332" s="239">
        <v>60</v>
      </c>
      <c r="AV332" s="239">
        <v>11</v>
      </c>
      <c r="AW332" s="239">
        <v>21</v>
      </c>
      <c r="CT332" s="239">
        <v>465540.60621454701</v>
      </c>
      <c r="CU332" s="239">
        <v>4967899.3395986799</v>
      </c>
      <c r="CV332" s="239">
        <v>44.863676869999999</v>
      </c>
      <c r="CW332" s="239">
        <v>-93.436183979999996</v>
      </c>
      <c r="CX332" s="239" t="s">
        <v>379</v>
      </c>
      <c r="CY332" s="239" t="s">
        <v>5133</v>
      </c>
    </row>
    <row r="333" spans="1:103" x14ac:dyDescent="0.25">
      <c r="A333" s="239">
        <v>591342</v>
      </c>
      <c r="B333" s="239">
        <v>2</v>
      </c>
      <c r="C333" s="239">
        <v>212</v>
      </c>
      <c r="D333" s="239">
        <v>158.37200000000001</v>
      </c>
      <c r="E333" s="239">
        <v>27</v>
      </c>
      <c r="F333" s="239" t="s">
        <v>2515</v>
      </c>
      <c r="H333" s="239" t="s">
        <v>374</v>
      </c>
      <c r="I333" s="239">
        <v>25</v>
      </c>
      <c r="K333" s="239">
        <v>18505033</v>
      </c>
      <c r="M333" s="239">
        <v>4</v>
      </c>
      <c r="N333" s="239">
        <v>14</v>
      </c>
      <c r="O333" s="239">
        <v>2018</v>
      </c>
      <c r="P333" s="239" t="s">
        <v>386</v>
      </c>
      <c r="Q333" s="239">
        <v>9</v>
      </c>
      <c r="R333" s="239" t="s">
        <v>393</v>
      </c>
      <c r="S333" s="239">
        <v>5</v>
      </c>
      <c r="T333" s="239">
        <v>0</v>
      </c>
      <c r="U333" s="239">
        <v>2</v>
      </c>
      <c r="V333" s="239">
        <v>10</v>
      </c>
      <c r="W333" s="239">
        <v>10</v>
      </c>
      <c r="X333" s="239">
        <v>2</v>
      </c>
      <c r="Y333" s="239">
        <v>1</v>
      </c>
      <c r="Z333" s="239">
        <v>4</v>
      </c>
      <c r="AB333" s="239">
        <v>3</v>
      </c>
      <c r="AC333" s="239">
        <v>98</v>
      </c>
      <c r="AD333" s="239" t="s">
        <v>377</v>
      </c>
      <c r="AF333" s="239" t="s">
        <v>378</v>
      </c>
      <c r="AG333" s="239">
        <v>5</v>
      </c>
      <c r="AH333" s="239">
        <v>2</v>
      </c>
      <c r="AI333" s="239">
        <v>2</v>
      </c>
      <c r="AJ333" s="239">
        <v>3</v>
      </c>
      <c r="AK333" s="239">
        <v>21</v>
      </c>
      <c r="AL333" s="239">
        <v>28</v>
      </c>
      <c r="AM333" s="239" t="s">
        <v>374</v>
      </c>
      <c r="AN333" s="239">
        <v>5</v>
      </c>
      <c r="AO333" s="239">
        <v>1</v>
      </c>
      <c r="AS333" s="239">
        <v>15</v>
      </c>
      <c r="AT333" s="239">
        <v>9</v>
      </c>
      <c r="AU333" s="239">
        <v>60</v>
      </c>
      <c r="AV333" s="239">
        <v>11</v>
      </c>
      <c r="AW333" s="239">
        <v>21</v>
      </c>
      <c r="AX333" s="239">
        <v>2</v>
      </c>
      <c r="AY333" s="239">
        <v>2</v>
      </c>
      <c r="AZ333" s="239">
        <v>3</v>
      </c>
      <c r="BA333" s="239">
        <v>21</v>
      </c>
      <c r="BB333" s="239">
        <v>73</v>
      </c>
      <c r="BC333" s="239" t="s">
        <v>384</v>
      </c>
      <c r="BD333" s="239">
        <v>5</v>
      </c>
      <c r="BE333" s="239">
        <v>71</v>
      </c>
      <c r="BI333" s="239">
        <v>15</v>
      </c>
      <c r="BJ333" s="239">
        <v>9</v>
      </c>
      <c r="BK333" s="239">
        <v>60</v>
      </c>
      <c r="BL333" s="239">
        <v>11</v>
      </c>
      <c r="BM333" s="239">
        <v>21</v>
      </c>
      <c r="CT333" s="239">
        <v>465553.30623994698</v>
      </c>
      <c r="CU333" s="239">
        <v>4967886.6395732798</v>
      </c>
      <c r="CV333" s="239">
        <v>44.863563159999998</v>
      </c>
      <c r="CW333" s="239">
        <v>-93.436022359999996</v>
      </c>
      <c r="CX333" s="239" t="s">
        <v>379</v>
      </c>
      <c r="CY333" s="239" t="s">
        <v>5134</v>
      </c>
    </row>
    <row r="334" spans="1:103" x14ac:dyDescent="0.25">
      <c r="A334" s="239">
        <v>688542</v>
      </c>
      <c r="B334" s="239">
        <v>2</v>
      </c>
      <c r="C334" s="239">
        <v>212</v>
      </c>
      <c r="D334" s="239">
        <v>158.37700000000001</v>
      </c>
      <c r="E334" s="239">
        <v>27</v>
      </c>
      <c r="F334" s="239" t="s">
        <v>2515</v>
      </c>
      <c r="H334" s="239" t="s">
        <v>374</v>
      </c>
      <c r="I334" s="239">
        <v>25</v>
      </c>
      <c r="K334" s="239">
        <v>19500863</v>
      </c>
      <c r="M334" s="239">
        <v>1</v>
      </c>
      <c r="N334" s="239">
        <v>23</v>
      </c>
      <c r="O334" s="239">
        <v>2019</v>
      </c>
      <c r="P334" s="239" t="s">
        <v>375</v>
      </c>
      <c r="Q334" s="239">
        <v>8</v>
      </c>
      <c r="R334" s="239" t="s">
        <v>393</v>
      </c>
      <c r="S334" s="239">
        <v>5</v>
      </c>
      <c r="T334" s="239">
        <v>0</v>
      </c>
      <c r="U334" s="239">
        <v>2</v>
      </c>
      <c r="V334" s="239">
        <v>12</v>
      </c>
      <c r="W334" s="239">
        <v>10</v>
      </c>
      <c r="X334" s="239">
        <v>2</v>
      </c>
      <c r="Y334" s="239">
        <v>1</v>
      </c>
      <c r="Z334" s="239">
        <v>1</v>
      </c>
      <c r="AB334" s="239">
        <v>1</v>
      </c>
      <c r="AC334" s="239">
        <v>98</v>
      </c>
      <c r="AD334" s="239" t="s">
        <v>377</v>
      </c>
      <c r="AF334" s="239" t="s">
        <v>470</v>
      </c>
      <c r="AG334" s="239">
        <v>7</v>
      </c>
      <c r="AH334" s="239">
        <v>2</v>
      </c>
      <c r="AI334" s="239">
        <v>3</v>
      </c>
      <c r="AJ334" s="239">
        <v>3</v>
      </c>
      <c r="AK334" s="239">
        <v>21</v>
      </c>
      <c r="AL334" s="239">
        <v>57</v>
      </c>
      <c r="AM334" s="239" t="s">
        <v>374</v>
      </c>
      <c r="AN334" s="239">
        <v>5</v>
      </c>
      <c r="AO334" s="239">
        <v>10</v>
      </c>
      <c r="AS334" s="239">
        <v>15</v>
      </c>
      <c r="AT334" s="239">
        <v>9</v>
      </c>
      <c r="AU334" s="239">
        <v>55</v>
      </c>
      <c r="AV334" s="239">
        <v>11</v>
      </c>
      <c r="AW334" s="239">
        <v>21</v>
      </c>
      <c r="AX334" s="239">
        <v>2</v>
      </c>
      <c r="AY334" s="239">
        <v>3</v>
      </c>
      <c r="AZ334" s="239">
        <v>3</v>
      </c>
      <c r="BA334" s="239">
        <v>21</v>
      </c>
      <c r="BB334" s="239">
        <v>44</v>
      </c>
      <c r="BC334" s="239" t="s">
        <v>374</v>
      </c>
      <c r="BD334" s="239">
        <v>5</v>
      </c>
      <c r="BE334" s="239">
        <v>1</v>
      </c>
      <c r="BI334" s="239">
        <v>15</v>
      </c>
      <c r="BJ334" s="239">
        <v>9</v>
      </c>
      <c r="BK334" s="239">
        <v>55</v>
      </c>
      <c r="BL334" s="239">
        <v>11</v>
      </c>
      <c r="BM334" s="239">
        <v>21</v>
      </c>
      <c r="CT334" s="239">
        <v>465570.239607147</v>
      </c>
      <c r="CU334" s="239">
        <v>4967924.7396494802</v>
      </c>
      <c r="CV334" s="239">
        <v>44.863906950000001</v>
      </c>
      <c r="CW334" s="239">
        <v>-93.435810619999998</v>
      </c>
      <c r="CX334" s="239" t="s">
        <v>438</v>
      </c>
      <c r="CY334" s="239" t="s">
        <v>5135</v>
      </c>
    </row>
    <row r="335" spans="1:103" x14ac:dyDescent="0.25">
      <c r="A335" s="239">
        <v>622446</v>
      </c>
      <c r="B335" s="239">
        <v>2</v>
      </c>
      <c r="C335" s="239">
        <v>212</v>
      </c>
      <c r="D335" s="239">
        <v>158.37799999999999</v>
      </c>
      <c r="E335" s="239">
        <v>27</v>
      </c>
      <c r="F335" s="239" t="s">
        <v>2515</v>
      </c>
      <c r="H335" s="239" t="s">
        <v>374</v>
      </c>
      <c r="I335" s="239">
        <v>25</v>
      </c>
      <c r="K335" s="239">
        <v>18508774</v>
      </c>
      <c r="M335" s="239">
        <v>7</v>
      </c>
      <c r="N335" s="239">
        <v>19</v>
      </c>
      <c r="O335" s="239">
        <v>2018</v>
      </c>
      <c r="P335" s="239" t="s">
        <v>416</v>
      </c>
      <c r="Q335" s="239">
        <v>18</v>
      </c>
      <c r="R335" s="239" t="s">
        <v>376</v>
      </c>
      <c r="S335" s="239">
        <v>5</v>
      </c>
      <c r="T335" s="239">
        <v>0</v>
      </c>
      <c r="U335" s="239">
        <v>2</v>
      </c>
      <c r="V335" s="239">
        <v>12</v>
      </c>
      <c r="W335" s="239">
        <v>10</v>
      </c>
      <c r="X335" s="239">
        <v>2</v>
      </c>
      <c r="Y335" s="239">
        <v>1</v>
      </c>
      <c r="Z335" s="239">
        <v>3</v>
      </c>
      <c r="AB335" s="239">
        <v>2</v>
      </c>
      <c r="AC335" s="239">
        <v>98</v>
      </c>
      <c r="AD335" s="239" t="s">
        <v>377</v>
      </c>
      <c r="AF335" s="239" t="s">
        <v>470</v>
      </c>
      <c r="AG335" s="239">
        <v>7</v>
      </c>
      <c r="AH335" s="239">
        <v>2</v>
      </c>
      <c r="AI335" s="239">
        <v>2</v>
      </c>
      <c r="AJ335" s="239">
        <v>4</v>
      </c>
      <c r="AK335" s="239">
        <v>26</v>
      </c>
      <c r="AL335" s="239">
        <v>43</v>
      </c>
      <c r="AM335" s="239" t="s">
        <v>384</v>
      </c>
      <c r="AN335" s="239">
        <v>5</v>
      </c>
      <c r="AO335" s="239">
        <v>4</v>
      </c>
      <c r="AS335" s="239">
        <v>15</v>
      </c>
      <c r="AT335" s="239">
        <v>98</v>
      </c>
      <c r="AU335" s="239">
        <v>55</v>
      </c>
      <c r="AV335" s="239">
        <v>11</v>
      </c>
      <c r="AW335" s="239">
        <v>21</v>
      </c>
      <c r="AX335" s="239">
        <v>2</v>
      </c>
      <c r="AY335" s="239">
        <v>2</v>
      </c>
      <c r="AZ335" s="239">
        <v>4</v>
      </c>
      <c r="BA335" s="239">
        <v>26</v>
      </c>
      <c r="BB335" s="239">
        <v>49</v>
      </c>
      <c r="BC335" s="239" t="s">
        <v>384</v>
      </c>
      <c r="BD335" s="239">
        <v>5</v>
      </c>
      <c r="BE335" s="239">
        <v>1</v>
      </c>
      <c r="BI335" s="239">
        <v>15</v>
      </c>
      <c r="BJ335" s="239">
        <v>98</v>
      </c>
      <c r="BK335" s="239">
        <v>55</v>
      </c>
      <c r="BL335" s="239">
        <v>11</v>
      </c>
      <c r="BM335" s="239">
        <v>21</v>
      </c>
      <c r="CT335" s="239">
        <v>465553.30623994698</v>
      </c>
      <c r="CU335" s="239">
        <v>4967928.9729912803</v>
      </c>
      <c r="CV335" s="239">
        <v>44.863944240000002</v>
      </c>
      <c r="CW335" s="239">
        <v>-93.436025240000006</v>
      </c>
      <c r="CX335" s="239" t="s">
        <v>438</v>
      </c>
      <c r="CY335" s="239" t="s">
        <v>5136</v>
      </c>
    </row>
    <row r="336" spans="1:103" x14ac:dyDescent="0.25">
      <c r="A336" s="239">
        <v>593120</v>
      </c>
      <c r="B336" s="239">
        <v>2</v>
      </c>
      <c r="C336" s="239">
        <v>212</v>
      </c>
      <c r="D336" s="239">
        <v>158.38</v>
      </c>
      <c r="E336" s="239">
        <v>27</v>
      </c>
      <c r="F336" s="239" t="s">
        <v>2515</v>
      </c>
      <c r="H336" s="239" t="s">
        <v>374</v>
      </c>
      <c r="I336" s="239">
        <v>25</v>
      </c>
      <c r="K336" s="239">
        <v>18504488</v>
      </c>
      <c r="M336" s="239">
        <v>4</v>
      </c>
      <c r="N336" s="239">
        <v>2</v>
      </c>
      <c r="O336" s="239">
        <v>2018</v>
      </c>
      <c r="P336" s="239" t="s">
        <v>381</v>
      </c>
      <c r="Q336" s="239">
        <v>20</v>
      </c>
      <c r="R336" s="239" t="s">
        <v>393</v>
      </c>
      <c r="S336" s="239">
        <v>5</v>
      </c>
      <c r="T336" s="239">
        <v>0</v>
      </c>
      <c r="U336" s="239">
        <v>2</v>
      </c>
      <c r="V336" s="239">
        <v>5</v>
      </c>
      <c r="W336" s="239">
        <v>10</v>
      </c>
      <c r="X336" s="239">
        <v>2</v>
      </c>
      <c r="Y336" s="239">
        <v>4</v>
      </c>
      <c r="Z336" s="239">
        <v>4</v>
      </c>
      <c r="AB336" s="239">
        <v>5</v>
      </c>
      <c r="AC336" s="239">
        <v>98</v>
      </c>
      <c r="AD336" s="239" t="s">
        <v>377</v>
      </c>
      <c r="AF336" s="239" t="s">
        <v>378</v>
      </c>
      <c r="AG336" s="239">
        <v>10</v>
      </c>
      <c r="AH336" s="239">
        <v>2</v>
      </c>
      <c r="AI336" s="239">
        <v>2</v>
      </c>
      <c r="AJ336" s="239">
        <v>3</v>
      </c>
      <c r="AK336" s="239">
        <v>90</v>
      </c>
      <c r="AL336" s="239">
        <v>17</v>
      </c>
      <c r="AM336" s="239" t="s">
        <v>384</v>
      </c>
      <c r="AN336" s="239">
        <v>5</v>
      </c>
      <c r="AO336" s="239">
        <v>90</v>
      </c>
      <c r="AS336" s="239">
        <v>15</v>
      </c>
      <c r="AT336" s="239">
        <v>98</v>
      </c>
      <c r="AU336" s="239">
        <v>60</v>
      </c>
      <c r="AV336" s="239">
        <v>11</v>
      </c>
      <c r="AW336" s="239">
        <v>21</v>
      </c>
      <c r="AX336" s="239">
        <v>2</v>
      </c>
      <c r="AY336" s="239">
        <v>2</v>
      </c>
      <c r="AZ336" s="239">
        <v>3</v>
      </c>
      <c r="BA336" s="239">
        <v>21</v>
      </c>
      <c r="BB336" s="239">
        <v>38</v>
      </c>
      <c r="BC336" s="239" t="s">
        <v>374</v>
      </c>
      <c r="BD336" s="239">
        <v>5</v>
      </c>
      <c r="BE336" s="239">
        <v>1</v>
      </c>
      <c r="BI336" s="239">
        <v>15</v>
      </c>
      <c r="BJ336" s="239">
        <v>98</v>
      </c>
      <c r="BK336" s="239">
        <v>60</v>
      </c>
      <c r="BL336" s="239">
        <v>11</v>
      </c>
      <c r="BM336" s="239">
        <v>21</v>
      </c>
      <c r="CT336" s="239">
        <v>465561.77292354702</v>
      </c>
      <c r="CU336" s="239">
        <v>4967907.80628228</v>
      </c>
      <c r="CV336" s="239">
        <v>44.863754110000002</v>
      </c>
      <c r="CW336" s="239">
        <v>-93.435916629999994</v>
      </c>
      <c r="CX336" s="239" t="s">
        <v>379</v>
      </c>
      <c r="CY336" s="239" t="s">
        <v>5137</v>
      </c>
    </row>
    <row r="337" spans="1:103" x14ac:dyDescent="0.25">
      <c r="A337" s="239">
        <v>633496</v>
      </c>
      <c r="B337" s="239">
        <v>2</v>
      </c>
      <c r="C337" s="239">
        <v>212</v>
      </c>
      <c r="D337" s="239">
        <v>158.38</v>
      </c>
      <c r="E337" s="239">
        <v>27</v>
      </c>
      <c r="F337" s="239" t="s">
        <v>2515</v>
      </c>
      <c r="H337" s="239" t="s">
        <v>374</v>
      </c>
      <c r="I337" s="239">
        <v>25</v>
      </c>
      <c r="K337" s="239">
        <v>18510683</v>
      </c>
      <c r="M337" s="239">
        <v>9</v>
      </c>
      <c r="N337" s="239">
        <v>8</v>
      </c>
      <c r="O337" s="239">
        <v>2018</v>
      </c>
      <c r="P337" s="239" t="s">
        <v>386</v>
      </c>
      <c r="Q337" s="239">
        <v>12</v>
      </c>
      <c r="R337" s="239" t="s">
        <v>393</v>
      </c>
      <c r="S337" s="239">
        <v>3</v>
      </c>
      <c r="T337" s="239">
        <v>0</v>
      </c>
      <c r="U337" s="239">
        <v>2</v>
      </c>
      <c r="V337" s="239">
        <v>12</v>
      </c>
      <c r="W337" s="239">
        <v>10</v>
      </c>
      <c r="X337" s="239">
        <v>2</v>
      </c>
      <c r="Y337" s="239">
        <v>1</v>
      </c>
      <c r="Z337" s="239">
        <v>1</v>
      </c>
      <c r="AB337" s="239">
        <v>1</v>
      </c>
      <c r="AC337" s="239">
        <v>1</v>
      </c>
      <c r="AD337" s="239" t="s">
        <v>377</v>
      </c>
      <c r="AF337" s="239" t="s">
        <v>378</v>
      </c>
      <c r="AG337" s="239">
        <v>7</v>
      </c>
      <c r="AH337" s="239">
        <v>2</v>
      </c>
      <c r="AI337" s="239">
        <v>4</v>
      </c>
      <c r="AJ337" s="239">
        <v>3</v>
      </c>
      <c r="AK337" s="239">
        <v>34</v>
      </c>
      <c r="AL337" s="239">
        <v>48</v>
      </c>
      <c r="AM337" s="239" t="s">
        <v>384</v>
      </c>
      <c r="AN337" s="239">
        <v>5</v>
      </c>
      <c r="AO337" s="239">
        <v>1</v>
      </c>
      <c r="AS337" s="239">
        <v>15</v>
      </c>
      <c r="AT337" s="239">
        <v>9</v>
      </c>
      <c r="AU337" s="239">
        <v>60</v>
      </c>
      <c r="AV337" s="239">
        <v>11</v>
      </c>
      <c r="AW337" s="239">
        <v>21</v>
      </c>
      <c r="AX337" s="239">
        <v>2</v>
      </c>
      <c r="AY337" s="239">
        <v>31</v>
      </c>
      <c r="AZ337" s="239">
        <v>3</v>
      </c>
      <c r="BA337" s="239">
        <v>21</v>
      </c>
      <c r="BB337" s="239">
        <v>53</v>
      </c>
      <c r="BC337" s="239" t="s">
        <v>374</v>
      </c>
      <c r="BD337" s="239">
        <v>5</v>
      </c>
      <c r="BE337" s="239">
        <v>4</v>
      </c>
      <c r="BI337" s="239">
        <v>15</v>
      </c>
      <c r="BJ337" s="239">
        <v>9</v>
      </c>
      <c r="BK337" s="239">
        <v>60</v>
      </c>
      <c r="BL337" s="239">
        <v>11</v>
      </c>
      <c r="BM337" s="239">
        <v>21</v>
      </c>
      <c r="CT337" s="239">
        <v>465566.00626534602</v>
      </c>
      <c r="CU337" s="239">
        <v>4967890.8729150798</v>
      </c>
      <c r="CV337" s="239">
        <v>44.863601889999998</v>
      </c>
      <c r="CW337" s="239">
        <v>-93.435861900000006</v>
      </c>
      <c r="CX337" s="239" t="s">
        <v>379</v>
      </c>
      <c r="CY337" s="239" t="s">
        <v>5138</v>
      </c>
    </row>
    <row r="338" spans="1:103" x14ac:dyDescent="0.25">
      <c r="A338" s="239">
        <v>457341</v>
      </c>
      <c r="B338" s="239">
        <v>2</v>
      </c>
      <c r="C338" s="239">
        <v>212</v>
      </c>
      <c r="D338" s="239">
        <v>158.41</v>
      </c>
      <c r="E338" s="239">
        <v>27</v>
      </c>
      <c r="F338" s="239" t="s">
        <v>2515</v>
      </c>
      <c r="H338" s="239" t="s">
        <v>374</v>
      </c>
      <c r="I338" s="239">
        <v>25</v>
      </c>
      <c r="K338" s="239">
        <v>17506085</v>
      </c>
      <c r="M338" s="239">
        <v>6</v>
      </c>
      <c r="N338" s="239">
        <v>5</v>
      </c>
      <c r="O338" s="239">
        <v>2017</v>
      </c>
      <c r="P338" s="239" t="s">
        <v>381</v>
      </c>
      <c r="Q338" s="239">
        <v>17</v>
      </c>
      <c r="R338" s="239" t="s">
        <v>376</v>
      </c>
      <c r="S338" s="239">
        <v>5</v>
      </c>
      <c r="T338" s="239">
        <v>0</v>
      </c>
      <c r="U338" s="239">
        <v>2</v>
      </c>
      <c r="V338" s="239">
        <v>12</v>
      </c>
      <c r="W338" s="239">
        <v>10</v>
      </c>
      <c r="X338" s="239">
        <v>2</v>
      </c>
      <c r="Y338" s="239">
        <v>1</v>
      </c>
      <c r="Z338" s="239">
        <v>1</v>
      </c>
      <c r="AB338" s="239">
        <v>1</v>
      </c>
      <c r="AC338" s="239">
        <v>98</v>
      </c>
      <c r="AD338" s="239" t="s">
        <v>377</v>
      </c>
      <c r="AF338" s="239" t="s">
        <v>470</v>
      </c>
      <c r="AG338" s="239">
        <v>7</v>
      </c>
      <c r="AH338" s="239">
        <v>2</v>
      </c>
      <c r="AI338" s="239">
        <v>4</v>
      </c>
      <c r="AJ338" s="239">
        <v>4</v>
      </c>
      <c r="AK338" s="239">
        <v>26</v>
      </c>
      <c r="AL338" s="239">
        <v>37</v>
      </c>
      <c r="AM338" s="239" t="s">
        <v>374</v>
      </c>
      <c r="AN338" s="239">
        <v>5</v>
      </c>
      <c r="AO338" s="239">
        <v>1</v>
      </c>
      <c r="AS338" s="239">
        <v>15</v>
      </c>
      <c r="AT338" s="239">
        <v>9</v>
      </c>
      <c r="AU338" s="239">
        <v>60</v>
      </c>
      <c r="AV338" s="239">
        <v>11</v>
      </c>
      <c r="AW338" s="239">
        <v>21</v>
      </c>
      <c r="AX338" s="239">
        <v>2</v>
      </c>
      <c r="AY338" s="239">
        <v>2</v>
      </c>
      <c r="AZ338" s="239">
        <v>4</v>
      </c>
      <c r="BA338" s="239">
        <v>21</v>
      </c>
      <c r="BB338" s="239">
        <v>17</v>
      </c>
      <c r="BC338" s="239" t="s">
        <v>384</v>
      </c>
      <c r="BD338" s="239">
        <v>5</v>
      </c>
      <c r="BE338" s="239">
        <v>4</v>
      </c>
      <c r="BI338" s="239">
        <v>15</v>
      </c>
      <c r="BJ338" s="239">
        <v>9</v>
      </c>
      <c r="BK338" s="239">
        <v>60</v>
      </c>
      <c r="BL338" s="239">
        <v>11</v>
      </c>
      <c r="BM338" s="239">
        <v>21</v>
      </c>
      <c r="CT338" s="239">
        <v>465587.17297434597</v>
      </c>
      <c r="CU338" s="239">
        <v>4967924.7396494802</v>
      </c>
      <c r="CV338" s="239">
        <v>44.863907769999997</v>
      </c>
      <c r="CW338" s="239">
        <v>-93.435596279999999</v>
      </c>
      <c r="CX338" s="239" t="s">
        <v>379</v>
      </c>
      <c r="CY338" s="239" t="s">
        <v>5139</v>
      </c>
    </row>
    <row r="339" spans="1:103" x14ac:dyDescent="0.25">
      <c r="A339" s="239">
        <v>11007357</v>
      </c>
      <c r="B339" s="239">
        <v>2</v>
      </c>
      <c r="C339" s="239">
        <v>212</v>
      </c>
      <c r="D339" s="239">
        <v>158.42099999999999</v>
      </c>
      <c r="E339" s="239">
        <v>27</v>
      </c>
      <c r="F339" s="239" t="s">
        <v>2515</v>
      </c>
      <c r="H339" s="239" t="s">
        <v>374</v>
      </c>
      <c r="I339" s="239">
        <v>25</v>
      </c>
      <c r="K339" s="239">
        <v>201400047748</v>
      </c>
      <c r="L339" s="239">
        <v>143520137</v>
      </c>
      <c r="M339" s="239">
        <v>12</v>
      </c>
      <c r="N339" s="239">
        <v>9</v>
      </c>
      <c r="O339" s="239">
        <v>2014</v>
      </c>
      <c r="P339" s="239" t="s">
        <v>391</v>
      </c>
      <c r="Q339" s="239">
        <v>17</v>
      </c>
      <c r="S339" s="239">
        <v>5</v>
      </c>
      <c r="T339" s="239">
        <v>0</v>
      </c>
      <c r="U339" s="239">
        <v>3</v>
      </c>
      <c r="V339" s="239">
        <v>1</v>
      </c>
      <c r="W339" s="239">
        <v>10</v>
      </c>
      <c r="X339" s="239">
        <v>90</v>
      </c>
      <c r="Y339" s="239">
        <v>4</v>
      </c>
      <c r="Z339" s="239">
        <v>2</v>
      </c>
      <c r="AB339" s="239">
        <v>1</v>
      </c>
      <c r="AC339" s="239">
        <v>98</v>
      </c>
      <c r="AF339" s="239" t="s">
        <v>378</v>
      </c>
      <c r="AG339" s="239">
        <v>7</v>
      </c>
      <c r="AH339" s="239">
        <v>2</v>
      </c>
      <c r="AI339" s="239">
        <v>2</v>
      </c>
      <c r="AJ339" s="239">
        <v>3</v>
      </c>
      <c r="AK339" s="239">
        <v>26</v>
      </c>
      <c r="AL339" s="239">
        <v>54</v>
      </c>
      <c r="AM339" s="239" t="s">
        <v>374</v>
      </c>
      <c r="AN339" s="239">
        <v>5</v>
      </c>
      <c r="AO339" s="239">
        <v>1</v>
      </c>
      <c r="AP339" s="239">
        <v>1</v>
      </c>
      <c r="AS339" s="239">
        <v>2</v>
      </c>
      <c r="AT339" s="239">
        <v>98</v>
      </c>
      <c r="AU339" s="239">
        <v>60</v>
      </c>
      <c r="AV339" s="239">
        <v>11</v>
      </c>
      <c r="AW339" s="239">
        <v>21</v>
      </c>
      <c r="AX339" s="239">
        <v>2</v>
      </c>
      <c r="AY339" s="239">
        <v>2</v>
      </c>
      <c r="AZ339" s="239">
        <v>3</v>
      </c>
      <c r="BA339" s="239">
        <v>26</v>
      </c>
      <c r="BB339" s="239">
        <v>29</v>
      </c>
      <c r="BC339" s="239" t="s">
        <v>384</v>
      </c>
      <c r="BD339" s="239">
        <v>5</v>
      </c>
      <c r="BE339" s="239">
        <v>1</v>
      </c>
      <c r="BF339" s="239">
        <v>1</v>
      </c>
      <c r="BI339" s="239">
        <v>2</v>
      </c>
      <c r="BJ339" s="239">
        <v>98</v>
      </c>
      <c r="BK339" s="239">
        <v>60</v>
      </c>
      <c r="BL339" s="239">
        <v>11</v>
      </c>
      <c r="BM339" s="239">
        <v>21</v>
      </c>
      <c r="BN339" s="239">
        <v>2</v>
      </c>
      <c r="BO339" s="239">
        <v>2</v>
      </c>
      <c r="BP339" s="239">
        <v>3</v>
      </c>
      <c r="BQ339" s="239">
        <v>26</v>
      </c>
      <c r="BR339" s="239">
        <v>30</v>
      </c>
      <c r="BS339" s="239" t="s">
        <v>384</v>
      </c>
      <c r="BT339" s="239">
        <v>5</v>
      </c>
      <c r="BU339" s="239">
        <v>21</v>
      </c>
      <c r="BY339" s="239">
        <v>2</v>
      </c>
      <c r="BZ339" s="239">
        <v>98</v>
      </c>
      <c r="CA339" s="239">
        <v>60</v>
      </c>
      <c r="CB339" s="239">
        <v>11</v>
      </c>
      <c r="CC339" s="239">
        <v>21</v>
      </c>
      <c r="CT339" s="239">
        <v>465628</v>
      </c>
      <c r="CU339" s="239">
        <v>4967914</v>
      </c>
      <c r="CV339" s="239">
        <v>44.863808599999999</v>
      </c>
      <c r="CW339" s="239">
        <v>-93.435074799999995</v>
      </c>
      <c r="CX339" s="239" t="s">
        <v>379</v>
      </c>
    </row>
    <row r="340" spans="1:103" x14ac:dyDescent="0.25">
      <c r="A340" s="239">
        <v>594955</v>
      </c>
      <c r="B340" s="239">
        <v>2</v>
      </c>
      <c r="C340" s="239">
        <v>212</v>
      </c>
      <c r="D340" s="239">
        <v>158.43299999999999</v>
      </c>
      <c r="E340" s="239">
        <v>27</v>
      </c>
      <c r="F340" s="239" t="s">
        <v>2515</v>
      </c>
      <c r="H340" s="239" t="s">
        <v>374</v>
      </c>
      <c r="I340" s="239">
        <v>25</v>
      </c>
      <c r="K340" s="239">
        <v>18505632</v>
      </c>
      <c r="M340" s="239">
        <v>4</v>
      </c>
      <c r="N340" s="239">
        <v>27</v>
      </c>
      <c r="O340" s="239">
        <v>2018</v>
      </c>
      <c r="P340" s="239" t="s">
        <v>383</v>
      </c>
      <c r="Q340" s="239">
        <v>11</v>
      </c>
      <c r="R340" s="239" t="s">
        <v>376</v>
      </c>
      <c r="S340" s="239">
        <v>5</v>
      </c>
      <c r="T340" s="239">
        <v>0</v>
      </c>
      <c r="U340" s="239">
        <v>2</v>
      </c>
      <c r="V340" s="239">
        <v>10</v>
      </c>
      <c r="W340" s="239">
        <v>10</v>
      </c>
      <c r="X340" s="239">
        <v>2</v>
      </c>
      <c r="Y340" s="239">
        <v>1</v>
      </c>
      <c r="Z340" s="239">
        <v>1</v>
      </c>
      <c r="AB340" s="239">
        <v>1</v>
      </c>
      <c r="AC340" s="239">
        <v>98</v>
      </c>
      <c r="AD340" s="239" t="s">
        <v>377</v>
      </c>
      <c r="AF340" s="239" t="s">
        <v>378</v>
      </c>
      <c r="AG340" s="239">
        <v>5</v>
      </c>
      <c r="AH340" s="239">
        <v>2</v>
      </c>
      <c r="AI340" s="239">
        <v>14</v>
      </c>
      <c r="AJ340" s="239">
        <v>4</v>
      </c>
      <c r="AK340" s="239">
        <v>21</v>
      </c>
      <c r="AL340" s="239">
        <v>58</v>
      </c>
      <c r="AM340" s="239" t="s">
        <v>384</v>
      </c>
      <c r="AN340" s="239">
        <v>5</v>
      </c>
      <c r="AO340" s="239">
        <v>1</v>
      </c>
      <c r="AS340" s="239">
        <v>15</v>
      </c>
      <c r="AT340" s="239">
        <v>9</v>
      </c>
      <c r="AU340" s="239">
        <v>55</v>
      </c>
      <c r="AV340" s="239">
        <v>11</v>
      </c>
      <c r="AW340" s="239">
        <v>21</v>
      </c>
      <c r="AX340" s="239">
        <v>2</v>
      </c>
      <c r="AY340" s="239">
        <v>2</v>
      </c>
      <c r="AZ340" s="239">
        <v>4</v>
      </c>
      <c r="BA340" s="239">
        <v>28</v>
      </c>
      <c r="BB340" s="239">
        <v>22</v>
      </c>
      <c r="BC340" s="239" t="s">
        <v>374</v>
      </c>
      <c r="BD340" s="239">
        <v>5</v>
      </c>
      <c r="BE340" s="239">
        <v>2</v>
      </c>
      <c r="BI340" s="239">
        <v>15</v>
      </c>
      <c r="BJ340" s="239">
        <v>9</v>
      </c>
      <c r="BK340" s="239">
        <v>55</v>
      </c>
      <c r="BL340" s="239">
        <v>11</v>
      </c>
      <c r="BM340" s="239">
        <v>21</v>
      </c>
      <c r="CT340" s="239">
        <v>465646.43975954701</v>
      </c>
      <c r="CU340" s="239">
        <v>4967924.7396494802</v>
      </c>
      <c r="CV340" s="239">
        <v>44.863910629999999</v>
      </c>
      <c r="CW340" s="239">
        <v>-93.434846100000001</v>
      </c>
      <c r="CX340" s="239" t="s">
        <v>379</v>
      </c>
      <c r="CY340" s="239" t="s">
        <v>5140</v>
      </c>
    </row>
    <row r="341" spans="1:103" x14ac:dyDescent="0.25">
      <c r="A341" s="239">
        <v>454017</v>
      </c>
      <c r="B341" s="239">
        <v>2</v>
      </c>
      <c r="C341" s="239">
        <v>212</v>
      </c>
      <c r="D341" s="239">
        <v>158.43899999999999</v>
      </c>
      <c r="E341" s="239">
        <v>27</v>
      </c>
      <c r="F341" s="239" t="s">
        <v>2515</v>
      </c>
      <c r="H341" s="239" t="s">
        <v>374</v>
      </c>
      <c r="I341" s="239">
        <v>25</v>
      </c>
      <c r="K341" s="239">
        <v>17505508</v>
      </c>
      <c r="M341" s="239">
        <v>5</v>
      </c>
      <c r="N341" s="239">
        <v>22</v>
      </c>
      <c r="O341" s="239">
        <v>2017</v>
      </c>
      <c r="P341" s="239" t="s">
        <v>381</v>
      </c>
      <c r="Q341" s="239">
        <v>7</v>
      </c>
      <c r="R341" s="239" t="s">
        <v>393</v>
      </c>
      <c r="S341" s="239">
        <v>5</v>
      </c>
      <c r="T341" s="239">
        <v>0</v>
      </c>
      <c r="U341" s="239">
        <v>3</v>
      </c>
      <c r="V341" s="239">
        <v>12</v>
      </c>
      <c r="W341" s="239">
        <v>10</v>
      </c>
      <c r="X341" s="239">
        <v>29</v>
      </c>
      <c r="Y341" s="239">
        <v>1</v>
      </c>
      <c r="Z341" s="239">
        <v>1</v>
      </c>
      <c r="AB341" s="239">
        <v>1</v>
      </c>
      <c r="AC341" s="239">
        <v>98</v>
      </c>
      <c r="AD341" s="239" t="s">
        <v>377</v>
      </c>
      <c r="AF341" s="239" t="s">
        <v>378</v>
      </c>
      <c r="AG341" s="239">
        <v>7</v>
      </c>
      <c r="AH341" s="239">
        <v>2</v>
      </c>
      <c r="AI341" s="239">
        <v>2</v>
      </c>
      <c r="AJ341" s="239">
        <v>3</v>
      </c>
      <c r="AK341" s="239">
        <v>21</v>
      </c>
      <c r="AL341" s="239">
        <v>36</v>
      </c>
      <c r="AM341" s="239" t="s">
        <v>374</v>
      </c>
      <c r="AN341" s="239">
        <v>5</v>
      </c>
      <c r="AO341" s="239">
        <v>4</v>
      </c>
      <c r="AS341" s="239">
        <v>15</v>
      </c>
      <c r="AT341" s="239">
        <v>9</v>
      </c>
      <c r="AU341" s="239">
        <v>60</v>
      </c>
      <c r="AV341" s="239">
        <v>11</v>
      </c>
      <c r="AW341" s="239">
        <v>21</v>
      </c>
      <c r="AX341" s="239">
        <v>2</v>
      </c>
      <c r="AY341" s="239">
        <v>5</v>
      </c>
      <c r="AZ341" s="239">
        <v>3</v>
      </c>
      <c r="BA341" s="239">
        <v>26</v>
      </c>
      <c r="BB341" s="239">
        <v>47</v>
      </c>
      <c r="BC341" s="239" t="s">
        <v>374</v>
      </c>
      <c r="BD341" s="239">
        <v>5</v>
      </c>
      <c r="BE341" s="239">
        <v>70</v>
      </c>
      <c r="BI341" s="239">
        <v>15</v>
      </c>
      <c r="BJ341" s="239">
        <v>9</v>
      </c>
      <c r="BK341" s="239">
        <v>60</v>
      </c>
      <c r="BL341" s="239">
        <v>11</v>
      </c>
      <c r="BM341" s="239">
        <v>21</v>
      </c>
      <c r="BN341" s="239">
        <v>2</v>
      </c>
      <c r="BO341" s="239">
        <v>5</v>
      </c>
      <c r="BP341" s="239">
        <v>3</v>
      </c>
      <c r="BQ341" s="239">
        <v>26</v>
      </c>
      <c r="BR341" s="239">
        <v>38</v>
      </c>
      <c r="BS341" s="239" t="s">
        <v>374</v>
      </c>
      <c r="BT341" s="239">
        <v>5</v>
      </c>
      <c r="BU341" s="239">
        <v>1</v>
      </c>
      <c r="BY341" s="239">
        <v>15</v>
      </c>
      <c r="BZ341" s="239">
        <v>9</v>
      </c>
      <c r="CA341" s="239">
        <v>60</v>
      </c>
      <c r="CB341" s="239">
        <v>11</v>
      </c>
      <c r="CC341" s="239">
        <v>21</v>
      </c>
      <c r="CT341" s="239">
        <v>465654.90644314699</v>
      </c>
      <c r="CU341" s="239">
        <v>4967924.7396494802</v>
      </c>
      <c r="CV341" s="239">
        <v>44.863911039999998</v>
      </c>
      <c r="CW341" s="239">
        <v>-93.434738940000003</v>
      </c>
      <c r="CX341" s="239" t="s">
        <v>379</v>
      </c>
      <c r="CY341" s="239" t="s">
        <v>5141</v>
      </c>
    </row>
    <row r="342" spans="1:103" x14ac:dyDescent="0.25">
      <c r="A342" s="239">
        <v>421781</v>
      </c>
      <c r="B342" s="239">
        <v>2</v>
      </c>
      <c r="C342" s="239">
        <v>212</v>
      </c>
      <c r="D342" s="239">
        <v>158.44300000000001</v>
      </c>
      <c r="E342" s="239">
        <v>27</v>
      </c>
      <c r="F342" s="239" t="s">
        <v>2515</v>
      </c>
      <c r="H342" s="239" t="s">
        <v>374</v>
      </c>
      <c r="I342" s="239">
        <v>25</v>
      </c>
      <c r="K342" s="239">
        <v>17501183</v>
      </c>
      <c r="M342" s="239">
        <v>1</v>
      </c>
      <c r="N342" s="239">
        <v>25</v>
      </c>
      <c r="O342" s="239">
        <v>2017</v>
      </c>
      <c r="P342" s="239" t="s">
        <v>375</v>
      </c>
      <c r="Q342" s="239">
        <v>5</v>
      </c>
      <c r="R342" s="239" t="s">
        <v>376</v>
      </c>
      <c r="S342" s="239">
        <v>5</v>
      </c>
      <c r="T342" s="239">
        <v>0</v>
      </c>
      <c r="U342" s="239">
        <v>1</v>
      </c>
      <c r="W342" s="239">
        <v>56</v>
      </c>
      <c r="X342" s="239">
        <v>2</v>
      </c>
      <c r="Y342" s="239">
        <v>4</v>
      </c>
      <c r="Z342" s="239">
        <v>4</v>
      </c>
      <c r="AB342" s="239">
        <v>3</v>
      </c>
      <c r="AC342" s="239">
        <v>98</v>
      </c>
      <c r="AD342" s="239" t="s">
        <v>377</v>
      </c>
      <c r="AF342" s="239" t="s">
        <v>470</v>
      </c>
      <c r="AG342" s="239">
        <v>3</v>
      </c>
      <c r="AH342" s="239">
        <v>2</v>
      </c>
      <c r="AI342" s="239">
        <v>4</v>
      </c>
      <c r="AJ342" s="239">
        <v>4</v>
      </c>
      <c r="AK342" s="239">
        <v>21</v>
      </c>
      <c r="AL342" s="239">
        <v>50</v>
      </c>
      <c r="AM342" s="239" t="s">
        <v>374</v>
      </c>
      <c r="AN342" s="239">
        <v>5</v>
      </c>
      <c r="AO342" s="239">
        <v>70</v>
      </c>
      <c r="AS342" s="239">
        <v>15</v>
      </c>
      <c r="AT342" s="239">
        <v>9</v>
      </c>
      <c r="AU342" s="239">
        <v>60</v>
      </c>
      <c r="AV342" s="239">
        <v>11</v>
      </c>
      <c r="AW342" s="239">
        <v>21</v>
      </c>
      <c r="CT342" s="239">
        <v>465637.97307594703</v>
      </c>
      <c r="CU342" s="239">
        <v>4967941.6730166804</v>
      </c>
      <c r="CV342" s="239">
        <v>44.864062650000001</v>
      </c>
      <c r="CW342" s="239">
        <v>-93.434954419999997</v>
      </c>
      <c r="CX342" s="239" t="s">
        <v>379</v>
      </c>
      <c r="CY342" s="239" t="s">
        <v>5142</v>
      </c>
    </row>
    <row r="343" spans="1:103" x14ac:dyDescent="0.25">
      <c r="A343" s="239">
        <v>319745</v>
      </c>
      <c r="B343" s="239">
        <v>2</v>
      </c>
      <c r="C343" s="239">
        <v>212</v>
      </c>
      <c r="D343" s="239">
        <v>158.45699999999999</v>
      </c>
      <c r="E343" s="239">
        <v>27</v>
      </c>
      <c r="F343" s="239" t="s">
        <v>2515</v>
      </c>
      <c r="H343" s="239" t="s">
        <v>374</v>
      </c>
      <c r="I343" s="239">
        <v>25</v>
      </c>
      <c r="K343" s="239">
        <v>16500532</v>
      </c>
      <c r="M343" s="239">
        <v>1</v>
      </c>
      <c r="N343" s="239">
        <v>13</v>
      </c>
      <c r="O343" s="239">
        <v>2016</v>
      </c>
      <c r="P343" s="239" t="s">
        <v>375</v>
      </c>
      <c r="Q343" s="239">
        <v>7</v>
      </c>
      <c r="R343" s="239" t="s">
        <v>393</v>
      </c>
      <c r="S343" s="239">
        <v>5</v>
      </c>
      <c r="T343" s="239">
        <v>0</v>
      </c>
      <c r="U343" s="239">
        <v>2</v>
      </c>
      <c r="V343" s="239">
        <v>12</v>
      </c>
      <c r="W343" s="239">
        <v>10</v>
      </c>
      <c r="X343" s="239">
        <v>2</v>
      </c>
      <c r="Y343" s="239">
        <v>1</v>
      </c>
      <c r="Z343" s="239">
        <v>2</v>
      </c>
      <c r="AB343" s="239">
        <v>1</v>
      </c>
      <c r="AC343" s="239">
        <v>98</v>
      </c>
      <c r="AD343" s="239" t="s">
        <v>377</v>
      </c>
      <c r="AF343" s="239" t="s">
        <v>470</v>
      </c>
      <c r="AG343" s="239">
        <v>7</v>
      </c>
      <c r="AH343" s="239">
        <v>2</v>
      </c>
      <c r="AI343" s="239">
        <v>4</v>
      </c>
      <c r="AJ343" s="239">
        <v>3</v>
      </c>
      <c r="AK343" s="239">
        <v>21</v>
      </c>
      <c r="AL343" s="239">
        <v>28</v>
      </c>
      <c r="AM343" s="239" t="s">
        <v>374</v>
      </c>
      <c r="AN343" s="239">
        <v>5</v>
      </c>
      <c r="AO343" s="239">
        <v>4</v>
      </c>
      <c r="AS343" s="239">
        <v>11</v>
      </c>
      <c r="AT343" s="239">
        <v>9</v>
      </c>
      <c r="AU343" s="239">
        <v>60</v>
      </c>
      <c r="AV343" s="239">
        <v>11</v>
      </c>
      <c r="AW343" s="239">
        <v>21</v>
      </c>
      <c r="AX343" s="239">
        <v>2</v>
      </c>
      <c r="AY343" s="239">
        <v>2</v>
      </c>
      <c r="AZ343" s="239">
        <v>3</v>
      </c>
      <c r="BA343" s="239">
        <v>21</v>
      </c>
      <c r="BB343" s="239">
        <v>54</v>
      </c>
      <c r="BC343" s="239" t="s">
        <v>374</v>
      </c>
      <c r="BD343" s="239">
        <v>5</v>
      </c>
      <c r="BE343" s="239">
        <v>1</v>
      </c>
      <c r="BI343" s="239">
        <v>11</v>
      </c>
      <c r="BJ343" s="239">
        <v>9</v>
      </c>
      <c r="BK343" s="239">
        <v>60</v>
      </c>
      <c r="BL343" s="239">
        <v>11</v>
      </c>
      <c r="BM343" s="239">
        <v>21</v>
      </c>
      <c r="CT343" s="239">
        <v>465663.37312674703</v>
      </c>
      <c r="CU343" s="239">
        <v>4967933.2063330803</v>
      </c>
      <c r="CV343" s="239">
        <v>44.863987659999999</v>
      </c>
      <c r="CW343" s="239">
        <v>-93.434632339999993</v>
      </c>
      <c r="CX343" s="239" t="s">
        <v>379</v>
      </c>
      <c r="CY343" s="239" t="s">
        <v>5143</v>
      </c>
    </row>
    <row r="344" spans="1:103" x14ac:dyDescent="0.25">
      <c r="A344" s="239">
        <v>10983540</v>
      </c>
      <c r="B344" s="239">
        <v>2</v>
      </c>
      <c r="C344" s="239">
        <v>212</v>
      </c>
      <c r="D344" s="239">
        <v>158.46199999999999</v>
      </c>
      <c r="E344" s="239">
        <v>27</v>
      </c>
      <c r="F344" s="239" t="s">
        <v>2515</v>
      </c>
      <c r="H344" s="239" t="s">
        <v>374</v>
      </c>
      <c r="I344" s="239">
        <v>25</v>
      </c>
      <c r="K344" s="239">
        <v>14509626</v>
      </c>
      <c r="L344" s="239">
        <v>142520189</v>
      </c>
      <c r="M344" s="239">
        <v>9</v>
      </c>
      <c r="N344" s="239">
        <v>8</v>
      </c>
      <c r="O344" s="239">
        <v>2014</v>
      </c>
      <c r="P344" s="239" t="s">
        <v>381</v>
      </c>
      <c r="Q344" s="239">
        <v>17</v>
      </c>
      <c r="R344" s="239" t="s">
        <v>393</v>
      </c>
      <c r="S344" s="239">
        <v>5</v>
      </c>
      <c r="T344" s="239">
        <v>0</v>
      </c>
      <c r="U344" s="239">
        <v>2</v>
      </c>
      <c r="V344" s="239">
        <v>10</v>
      </c>
      <c r="W344" s="239">
        <v>10</v>
      </c>
      <c r="X344" s="239">
        <v>2</v>
      </c>
      <c r="Y344" s="239">
        <v>1</v>
      </c>
      <c r="Z344" s="239">
        <v>2</v>
      </c>
      <c r="AB344" s="239">
        <v>1</v>
      </c>
      <c r="AC344" s="239">
        <v>98</v>
      </c>
      <c r="AD344" s="239" t="s">
        <v>404</v>
      </c>
      <c r="AE344" s="239" t="s">
        <v>4931</v>
      </c>
      <c r="AF344" s="239" t="s">
        <v>378</v>
      </c>
      <c r="AG344" s="239">
        <v>5</v>
      </c>
      <c r="AH344" s="239">
        <v>2</v>
      </c>
      <c r="AI344" s="239">
        <v>2</v>
      </c>
      <c r="AJ344" s="239">
        <v>3</v>
      </c>
      <c r="AK344" s="239">
        <v>21</v>
      </c>
      <c r="AL344" s="239">
        <v>25</v>
      </c>
      <c r="AM344" s="239" t="s">
        <v>374</v>
      </c>
      <c r="AN344" s="239">
        <v>5</v>
      </c>
      <c r="AO344" s="239">
        <v>8</v>
      </c>
      <c r="AS344" s="239">
        <v>3</v>
      </c>
      <c r="AT344" s="239">
        <v>98</v>
      </c>
      <c r="AU344" s="239">
        <v>60</v>
      </c>
      <c r="AV344" s="239">
        <v>10</v>
      </c>
      <c r="AW344" s="239">
        <v>21</v>
      </c>
      <c r="AX344" s="239">
        <v>2</v>
      </c>
      <c r="AY344" s="239">
        <v>2</v>
      </c>
      <c r="AZ344" s="239">
        <v>3</v>
      </c>
      <c r="BA344" s="239">
        <v>21</v>
      </c>
      <c r="BB344" s="239">
        <v>64</v>
      </c>
      <c r="BC344" s="239" t="s">
        <v>374</v>
      </c>
      <c r="BD344" s="239">
        <v>5</v>
      </c>
      <c r="BE344" s="239">
        <v>1</v>
      </c>
      <c r="BI344" s="239">
        <v>3</v>
      </c>
      <c r="BJ344" s="239">
        <v>98</v>
      </c>
      <c r="BK344" s="239">
        <v>60</v>
      </c>
      <c r="BL344" s="239">
        <v>10</v>
      </c>
      <c r="BM344" s="239">
        <v>21</v>
      </c>
      <c r="CT344" s="239">
        <v>465695</v>
      </c>
      <c r="CU344" s="239">
        <v>4967924</v>
      </c>
      <c r="CV344" s="239">
        <v>44.863901800000001</v>
      </c>
      <c r="CW344" s="239">
        <v>-93.434237300000007</v>
      </c>
      <c r="CX344" s="239" t="s">
        <v>379</v>
      </c>
      <c r="CY344" s="239" t="s">
        <v>5144</v>
      </c>
    </row>
    <row r="345" spans="1:103" x14ac:dyDescent="0.25">
      <c r="A345" s="239">
        <v>756914</v>
      </c>
      <c r="B345" s="239">
        <v>2</v>
      </c>
      <c r="C345" s="239">
        <v>212</v>
      </c>
      <c r="D345" s="239">
        <v>158.464</v>
      </c>
      <c r="E345" s="239">
        <v>27</v>
      </c>
      <c r="F345" s="239" t="s">
        <v>2515</v>
      </c>
      <c r="H345" s="239" t="s">
        <v>374</v>
      </c>
      <c r="I345" s="239">
        <v>25</v>
      </c>
      <c r="K345" s="239">
        <v>19512846</v>
      </c>
      <c r="M345" s="239">
        <v>10</v>
      </c>
      <c r="N345" s="239">
        <v>24</v>
      </c>
      <c r="O345" s="239">
        <v>2019</v>
      </c>
      <c r="P345" s="239" t="s">
        <v>416</v>
      </c>
      <c r="Q345" s="239">
        <v>12</v>
      </c>
      <c r="R345" s="239" t="s">
        <v>393</v>
      </c>
      <c r="S345" s="239">
        <v>5</v>
      </c>
      <c r="T345" s="239">
        <v>0</v>
      </c>
      <c r="U345" s="239">
        <v>2</v>
      </c>
      <c r="V345" s="239">
        <v>12</v>
      </c>
      <c r="W345" s="239">
        <v>10</v>
      </c>
      <c r="X345" s="239">
        <v>2</v>
      </c>
      <c r="Y345" s="239">
        <v>1</v>
      </c>
      <c r="Z345" s="239">
        <v>1</v>
      </c>
      <c r="AB345" s="239">
        <v>1</v>
      </c>
      <c r="AC345" s="239">
        <v>98</v>
      </c>
      <c r="AD345" s="239" t="s">
        <v>5145</v>
      </c>
      <c r="AF345" s="239" t="s">
        <v>378</v>
      </c>
      <c r="AG345" s="239">
        <v>7</v>
      </c>
      <c r="AH345" s="239">
        <v>2</v>
      </c>
      <c r="AI345" s="239">
        <v>4</v>
      </c>
      <c r="AJ345" s="239">
        <v>3</v>
      </c>
      <c r="AK345" s="239">
        <v>21</v>
      </c>
      <c r="AL345" s="239">
        <v>40</v>
      </c>
      <c r="AM345" s="239" t="s">
        <v>374</v>
      </c>
      <c r="AN345" s="239">
        <v>5</v>
      </c>
      <c r="AO345" s="239">
        <v>1</v>
      </c>
      <c r="AS345" s="239">
        <v>15</v>
      </c>
      <c r="AT345" s="239">
        <v>9</v>
      </c>
      <c r="AU345" s="239">
        <v>60</v>
      </c>
      <c r="AV345" s="239">
        <v>11</v>
      </c>
      <c r="AW345" s="239">
        <v>21</v>
      </c>
      <c r="AX345" s="239">
        <v>2</v>
      </c>
      <c r="AY345" s="239">
        <v>2</v>
      </c>
      <c r="AZ345" s="239">
        <v>3</v>
      </c>
      <c r="BA345" s="239">
        <v>21</v>
      </c>
      <c r="BB345" s="239">
        <v>22</v>
      </c>
      <c r="BC345" s="239" t="s">
        <v>384</v>
      </c>
      <c r="BD345" s="239">
        <v>5</v>
      </c>
      <c r="BE345" s="239">
        <v>4</v>
      </c>
      <c r="BI345" s="239">
        <v>15</v>
      </c>
      <c r="BJ345" s="239">
        <v>9</v>
      </c>
      <c r="BK345" s="239">
        <v>60</v>
      </c>
      <c r="BL345" s="239">
        <v>11</v>
      </c>
      <c r="BM345" s="239">
        <v>21</v>
      </c>
      <c r="CT345" s="239">
        <v>465697.23986114701</v>
      </c>
      <c r="CU345" s="239">
        <v>4967924.7396494802</v>
      </c>
      <c r="CV345" s="239">
        <v>44.863913080000003</v>
      </c>
      <c r="CW345" s="239">
        <v>-93.434203100000005</v>
      </c>
      <c r="CX345" s="239" t="s">
        <v>379</v>
      </c>
      <c r="CY345" s="239" t="s">
        <v>5146</v>
      </c>
    </row>
    <row r="346" spans="1:103" x14ac:dyDescent="0.25">
      <c r="A346" s="239">
        <v>784879</v>
      </c>
      <c r="B346" s="239">
        <v>2</v>
      </c>
      <c r="C346" s="239">
        <v>212</v>
      </c>
      <c r="D346" s="239">
        <v>158.50899999999999</v>
      </c>
      <c r="E346" s="239">
        <v>27</v>
      </c>
      <c r="F346" s="239" t="s">
        <v>2515</v>
      </c>
      <c r="H346" s="239" t="s">
        <v>374</v>
      </c>
      <c r="I346" s="239">
        <v>25</v>
      </c>
      <c r="K346" s="239">
        <v>20501382</v>
      </c>
      <c r="L346" s="239">
        <v>200320047</v>
      </c>
      <c r="M346" s="239">
        <v>2</v>
      </c>
      <c r="N346" s="239">
        <v>1</v>
      </c>
      <c r="O346" s="239">
        <v>2020</v>
      </c>
      <c r="P346" s="239" t="s">
        <v>386</v>
      </c>
      <c r="Q346" s="239">
        <v>12</v>
      </c>
      <c r="R346" s="239" t="s">
        <v>376</v>
      </c>
      <c r="S346" s="239">
        <v>5</v>
      </c>
      <c r="T346" s="239">
        <v>0</v>
      </c>
      <c r="U346" s="239">
        <v>2</v>
      </c>
      <c r="V346" s="239">
        <v>10</v>
      </c>
      <c r="W346" s="239">
        <v>10</v>
      </c>
      <c r="X346" s="239">
        <v>2</v>
      </c>
      <c r="Y346" s="239">
        <v>1</v>
      </c>
      <c r="Z346" s="239">
        <v>2</v>
      </c>
      <c r="AB346" s="239">
        <v>1</v>
      </c>
      <c r="AC346" s="239">
        <v>98</v>
      </c>
      <c r="AD346" s="239" t="s">
        <v>377</v>
      </c>
      <c r="AF346" s="239" t="s">
        <v>470</v>
      </c>
      <c r="AG346" s="239">
        <v>5</v>
      </c>
      <c r="AH346" s="239">
        <v>2</v>
      </c>
      <c r="AI346" s="239">
        <v>2</v>
      </c>
      <c r="AJ346" s="239">
        <v>4</v>
      </c>
      <c r="AK346" s="239">
        <v>28</v>
      </c>
      <c r="AL346" s="239">
        <v>16</v>
      </c>
      <c r="AM346" s="239" t="s">
        <v>374</v>
      </c>
      <c r="AN346" s="239">
        <v>5</v>
      </c>
      <c r="AO346" s="239">
        <v>68</v>
      </c>
      <c r="AP346" s="239">
        <v>2</v>
      </c>
      <c r="AS346" s="239">
        <v>15</v>
      </c>
      <c r="AT346" s="239">
        <v>9</v>
      </c>
      <c r="AU346" s="239">
        <v>60</v>
      </c>
      <c r="AV346" s="239">
        <v>11</v>
      </c>
      <c r="AW346" s="239">
        <v>21</v>
      </c>
      <c r="AX346" s="239">
        <v>2</v>
      </c>
      <c r="AY346" s="239">
        <v>2</v>
      </c>
      <c r="AZ346" s="239">
        <v>4</v>
      </c>
      <c r="BA346" s="239">
        <v>21</v>
      </c>
      <c r="BB346" s="239">
        <v>55</v>
      </c>
      <c r="BC346" s="239" t="s">
        <v>384</v>
      </c>
      <c r="BD346" s="239">
        <v>5</v>
      </c>
      <c r="BE346" s="239">
        <v>1</v>
      </c>
      <c r="BI346" s="239">
        <v>15</v>
      </c>
      <c r="BJ346" s="239">
        <v>9</v>
      </c>
      <c r="BK346" s="239">
        <v>60</v>
      </c>
      <c r="BL346" s="239">
        <v>11</v>
      </c>
      <c r="BM346" s="239">
        <v>21</v>
      </c>
      <c r="CT346" s="239">
        <v>465777.67335534701</v>
      </c>
      <c r="CU346" s="239">
        <v>4967971.3064092798</v>
      </c>
      <c r="CV346" s="239">
        <v>44.864336129999998</v>
      </c>
      <c r="CW346" s="239">
        <v>-93.433188150000007</v>
      </c>
      <c r="CX346" s="239" t="s">
        <v>379</v>
      </c>
      <c r="CY346" s="239" t="s">
        <v>5147</v>
      </c>
    </row>
    <row r="347" spans="1:103" x14ac:dyDescent="0.25">
      <c r="A347" s="239">
        <v>500694</v>
      </c>
      <c r="B347" s="239">
        <v>2</v>
      </c>
      <c r="C347" s="239">
        <v>212</v>
      </c>
      <c r="D347" s="239">
        <v>158.52500000000001</v>
      </c>
      <c r="E347" s="239">
        <v>27</v>
      </c>
      <c r="F347" s="239" t="s">
        <v>2515</v>
      </c>
      <c r="H347" s="239" t="s">
        <v>374</v>
      </c>
      <c r="I347" s="239">
        <v>25</v>
      </c>
      <c r="K347" s="239">
        <v>17032362</v>
      </c>
      <c r="M347" s="239">
        <v>9</v>
      </c>
      <c r="N347" s="239">
        <v>12</v>
      </c>
      <c r="O347" s="239">
        <v>2017</v>
      </c>
      <c r="P347" s="239" t="s">
        <v>391</v>
      </c>
      <c r="Q347" s="239">
        <v>15</v>
      </c>
      <c r="R347" s="239" t="s">
        <v>376</v>
      </c>
      <c r="S347" s="239">
        <v>5</v>
      </c>
      <c r="T347" s="239">
        <v>0</v>
      </c>
      <c r="U347" s="239">
        <v>2</v>
      </c>
      <c r="V347" s="239">
        <v>10</v>
      </c>
      <c r="W347" s="239">
        <v>10</v>
      </c>
      <c r="X347" s="239">
        <v>26</v>
      </c>
      <c r="Y347" s="239">
        <v>1</v>
      </c>
      <c r="Z347" s="239">
        <v>1</v>
      </c>
      <c r="AB347" s="239">
        <v>1</v>
      </c>
      <c r="AC347" s="239">
        <v>98</v>
      </c>
      <c r="AD347" s="239" t="s">
        <v>377</v>
      </c>
      <c r="AF347" s="239" t="s">
        <v>470</v>
      </c>
      <c r="AG347" s="239">
        <v>5</v>
      </c>
      <c r="AH347" s="239">
        <v>2</v>
      </c>
      <c r="AI347" s="239">
        <v>2</v>
      </c>
      <c r="AJ347" s="239">
        <v>4</v>
      </c>
      <c r="AK347" s="239">
        <v>28</v>
      </c>
      <c r="AL347" s="239">
        <v>45</v>
      </c>
      <c r="AM347" s="239" t="s">
        <v>384</v>
      </c>
      <c r="AN347" s="239">
        <v>5</v>
      </c>
      <c r="AO347" s="239">
        <v>1</v>
      </c>
      <c r="AS347" s="239">
        <v>15</v>
      </c>
      <c r="AT347" s="239">
        <v>9</v>
      </c>
      <c r="AU347" s="239">
        <v>60</v>
      </c>
      <c r="AV347" s="239">
        <v>11</v>
      </c>
      <c r="AW347" s="239">
        <v>21</v>
      </c>
      <c r="AX347" s="239">
        <v>2</v>
      </c>
      <c r="AY347" s="239">
        <v>2</v>
      </c>
      <c r="AZ347" s="239">
        <v>4</v>
      </c>
      <c r="BA347" s="239">
        <v>21</v>
      </c>
      <c r="BB347" s="239">
        <v>20</v>
      </c>
      <c r="BC347" s="239" t="s">
        <v>374</v>
      </c>
      <c r="BD347" s="239">
        <v>5</v>
      </c>
      <c r="BE347" s="239">
        <v>1</v>
      </c>
      <c r="BI347" s="239">
        <v>15</v>
      </c>
      <c r="BJ347" s="239">
        <v>9</v>
      </c>
      <c r="BK347" s="239">
        <v>60</v>
      </c>
      <c r="BL347" s="239">
        <v>11</v>
      </c>
      <c r="BM347" s="239">
        <v>21</v>
      </c>
      <c r="CT347" s="239">
        <v>465766.99851375801</v>
      </c>
      <c r="CU347" s="239">
        <v>4967968.8829824803</v>
      </c>
      <c r="CV347" s="239">
        <v>44.864313799999998</v>
      </c>
      <c r="CW347" s="239">
        <v>-93.433323099999996</v>
      </c>
      <c r="CX347" s="239" t="s">
        <v>379</v>
      </c>
      <c r="CY347" s="239" t="s">
        <v>5148</v>
      </c>
    </row>
    <row r="348" spans="1:103" x14ac:dyDescent="0.25">
      <c r="A348" s="239">
        <v>500775</v>
      </c>
      <c r="B348" s="239">
        <v>2</v>
      </c>
      <c r="C348" s="239">
        <v>212</v>
      </c>
      <c r="D348" s="239">
        <v>158.583</v>
      </c>
      <c r="E348" s="239">
        <v>27</v>
      </c>
      <c r="F348" s="239" t="s">
        <v>2515</v>
      </c>
      <c r="H348" s="239" t="s">
        <v>374</v>
      </c>
      <c r="I348" s="239">
        <v>25</v>
      </c>
      <c r="K348" s="239">
        <v>17510169</v>
      </c>
      <c r="M348" s="239">
        <v>9</v>
      </c>
      <c r="N348" s="239">
        <v>12</v>
      </c>
      <c r="O348" s="239">
        <v>2017</v>
      </c>
      <c r="P348" s="239" t="s">
        <v>391</v>
      </c>
      <c r="Q348" s="239">
        <v>17</v>
      </c>
      <c r="R348" s="239" t="s">
        <v>376</v>
      </c>
      <c r="S348" s="239">
        <v>5</v>
      </c>
      <c r="T348" s="239">
        <v>0</v>
      </c>
      <c r="U348" s="239">
        <v>2</v>
      </c>
      <c r="V348" s="239">
        <v>12</v>
      </c>
      <c r="W348" s="239">
        <v>10</v>
      </c>
      <c r="X348" s="239">
        <v>2</v>
      </c>
      <c r="Y348" s="239">
        <v>1</v>
      </c>
      <c r="Z348" s="239">
        <v>1</v>
      </c>
      <c r="AB348" s="239">
        <v>1</v>
      </c>
      <c r="AC348" s="239">
        <v>98</v>
      </c>
      <c r="AD348" s="239" t="s">
        <v>377</v>
      </c>
      <c r="AF348" s="239" t="s">
        <v>470</v>
      </c>
      <c r="AG348" s="239">
        <v>7</v>
      </c>
      <c r="AH348" s="239">
        <v>2</v>
      </c>
      <c r="AI348" s="239">
        <v>2</v>
      </c>
      <c r="AJ348" s="239">
        <v>4</v>
      </c>
      <c r="AK348" s="239">
        <v>21</v>
      </c>
      <c r="AL348" s="239">
        <v>39</v>
      </c>
      <c r="AM348" s="239" t="s">
        <v>374</v>
      </c>
      <c r="AN348" s="239">
        <v>5</v>
      </c>
      <c r="AO348" s="239">
        <v>1</v>
      </c>
      <c r="AS348" s="239">
        <v>15</v>
      </c>
      <c r="AT348" s="239">
        <v>9</v>
      </c>
      <c r="AU348" s="239">
        <v>55</v>
      </c>
      <c r="AV348" s="239">
        <v>11</v>
      </c>
      <c r="AW348" s="239">
        <v>21</v>
      </c>
      <c r="AX348" s="239">
        <v>2</v>
      </c>
      <c r="AY348" s="239">
        <v>2</v>
      </c>
      <c r="AZ348" s="239">
        <v>4</v>
      </c>
      <c r="BA348" s="239">
        <v>21</v>
      </c>
      <c r="BB348" s="239">
        <v>30</v>
      </c>
      <c r="BC348" s="239" t="s">
        <v>374</v>
      </c>
      <c r="BD348" s="239">
        <v>5</v>
      </c>
      <c r="BE348" s="239">
        <v>4</v>
      </c>
      <c r="BI348" s="239">
        <v>15</v>
      </c>
      <c r="BJ348" s="239">
        <v>9</v>
      </c>
      <c r="BK348" s="239">
        <v>55</v>
      </c>
      <c r="BL348" s="239">
        <v>11</v>
      </c>
      <c r="BM348" s="239">
        <v>21</v>
      </c>
      <c r="CT348" s="239">
        <v>465858.10684954701</v>
      </c>
      <c r="CU348" s="239">
        <v>4967992.4731182801</v>
      </c>
      <c r="CV348" s="239">
        <v>44.864530530000003</v>
      </c>
      <c r="CW348" s="239">
        <v>-93.43217147</v>
      </c>
      <c r="CX348" s="239" t="s">
        <v>379</v>
      </c>
      <c r="CY348" s="239" t="s">
        <v>5149</v>
      </c>
    </row>
    <row r="349" spans="1:103" x14ac:dyDescent="0.25">
      <c r="A349" s="239">
        <v>756057</v>
      </c>
      <c r="B349" s="239">
        <v>2</v>
      </c>
      <c r="C349" s="239">
        <v>212</v>
      </c>
      <c r="D349" s="239">
        <v>158.583</v>
      </c>
      <c r="E349" s="239">
        <v>27</v>
      </c>
      <c r="F349" s="239" t="s">
        <v>2515</v>
      </c>
      <c r="H349" s="239" t="s">
        <v>374</v>
      </c>
      <c r="I349" s="239">
        <v>25</v>
      </c>
      <c r="K349" s="239">
        <v>19512249</v>
      </c>
      <c r="M349" s="239">
        <v>10</v>
      </c>
      <c r="N349" s="239">
        <v>9</v>
      </c>
      <c r="O349" s="239">
        <v>2019</v>
      </c>
      <c r="P349" s="239" t="s">
        <v>375</v>
      </c>
      <c r="Q349" s="239">
        <v>10</v>
      </c>
      <c r="R349" s="239" t="s">
        <v>376</v>
      </c>
      <c r="S349" s="239">
        <v>5</v>
      </c>
      <c r="T349" s="239">
        <v>0</v>
      </c>
      <c r="U349" s="239">
        <v>2</v>
      </c>
      <c r="V349" s="239">
        <v>10</v>
      </c>
      <c r="W349" s="239">
        <v>10</v>
      </c>
      <c r="X349" s="239">
        <v>2</v>
      </c>
      <c r="Y349" s="239">
        <v>1</v>
      </c>
      <c r="Z349" s="239">
        <v>1</v>
      </c>
      <c r="AB349" s="239">
        <v>1</v>
      </c>
      <c r="AC349" s="239">
        <v>98</v>
      </c>
      <c r="AD349" s="239" t="s">
        <v>377</v>
      </c>
      <c r="AF349" s="239" t="s">
        <v>470</v>
      </c>
      <c r="AG349" s="239">
        <v>5</v>
      </c>
      <c r="AH349" s="239">
        <v>2</v>
      </c>
      <c r="AI349" s="239">
        <v>2</v>
      </c>
      <c r="AJ349" s="239">
        <v>4</v>
      </c>
      <c r="AK349" s="239">
        <v>28</v>
      </c>
      <c r="AL349" s="239">
        <v>17</v>
      </c>
      <c r="AM349" s="239" t="s">
        <v>384</v>
      </c>
      <c r="AN349" s="239">
        <v>5</v>
      </c>
      <c r="AO349" s="239">
        <v>2</v>
      </c>
      <c r="AS349" s="239">
        <v>15</v>
      </c>
      <c r="AT349" s="239">
        <v>98</v>
      </c>
      <c r="AU349" s="239">
        <v>60</v>
      </c>
      <c r="AV349" s="239">
        <v>11</v>
      </c>
      <c r="AW349" s="239">
        <v>21</v>
      </c>
      <c r="AX349" s="239">
        <v>2</v>
      </c>
      <c r="AY349" s="239">
        <v>49</v>
      </c>
      <c r="AZ349" s="239">
        <v>4</v>
      </c>
      <c r="BA349" s="239">
        <v>21</v>
      </c>
      <c r="BB349" s="239">
        <v>55</v>
      </c>
      <c r="BC349" s="239" t="s">
        <v>374</v>
      </c>
      <c r="BD349" s="239">
        <v>5</v>
      </c>
      <c r="BE349" s="239">
        <v>1</v>
      </c>
      <c r="BI349" s="239">
        <v>15</v>
      </c>
      <c r="BJ349" s="239">
        <v>98</v>
      </c>
      <c r="BK349" s="239">
        <v>60</v>
      </c>
      <c r="BL349" s="239">
        <v>11</v>
      </c>
      <c r="BM349" s="239">
        <v>21</v>
      </c>
      <c r="CT349" s="239">
        <v>465896.20692574797</v>
      </c>
      <c r="CU349" s="239">
        <v>4967992.4731182801</v>
      </c>
      <c r="CV349" s="239">
        <v>44.864532349999998</v>
      </c>
      <c r="CW349" s="239">
        <v>-93.431689210000002</v>
      </c>
      <c r="CX349" s="239" t="s">
        <v>379</v>
      </c>
      <c r="CY349" s="239" t="s">
        <v>5150</v>
      </c>
    </row>
    <row r="350" spans="1:103" x14ac:dyDescent="0.25">
      <c r="A350" s="239">
        <v>781242</v>
      </c>
      <c r="B350" s="239">
        <v>2</v>
      </c>
      <c r="C350" s="239">
        <v>212</v>
      </c>
      <c r="D350" s="239">
        <v>158.61699999999999</v>
      </c>
      <c r="E350" s="239">
        <v>27</v>
      </c>
      <c r="F350" s="239" t="s">
        <v>2515</v>
      </c>
      <c r="H350" s="239" t="s">
        <v>374</v>
      </c>
      <c r="I350" s="239">
        <v>25</v>
      </c>
      <c r="K350" s="239">
        <v>20500762</v>
      </c>
      <c r="L350" s="239">
        <v>200180513</v>
      </c>
      <c r="M350" s="239">
        <v>1</v>
      </c>
      <c r="N350" s="239">
        <v>18</v>
      </c>
      <c r="O350" s="239">
        <v>2020</v>
      </c>
      <c r="P350" s="239" t="s">
        <v>386</v>
      </c>
      <c r="Q350" s="239">
        <v>17</v>
      </c>
      <c r="R350" s="239" t="s">
        <v>393</v>
      </c>
      <c r="S350" s="239">
        <v>5</v>
      </c>
      <c r="T350" s="239">
        <v>0</v>
      </c>
      <c r="U350" s="239">
        <v>2</v>
      </c>
      <c r="V350" s="239">
        <v>5</v>
      </c>
      <c r="W350" s="239">
        <v>10</v>
      </c>
      <c r="X350" s="239">
        <v>2</v>
      </c>
      <c r="Y350" s="239">
        <v>4</v>
      </c>
      <c r="Z350" s="239">
        <v>1</v>
      </c>
      <c r="AB350" s="239">
        <v>5</v>
      </c>
      <c r="AC350" s="239">
        <v>98</v>
      </c>
      <c r="AD350" s="239" t="s">
        <v>5151</v>
      </c>
      <c r="AF350" s="239" t="s">
        <v>470</v>
      </c>
      <c r="AG350" s="239">
        <v>10</v>
      </c>
      <c r="AH350" s="239">
        <v>2</v>
      </c>
      <c r="AI350" s="239">
        <v>2</v>
      </c>
      <c r="AJ350" s="239">
        <v>3</v>
      </c>
      <c r="AK350" s="239">
        <v>21</v>
      </c>
      <c r="AL350" s="239">
        <v>28</v>
      </c>
      <c r="AM350" s="239" t="s">
        <v>374</v>
      </c>
      <c r="AN350" s="239">
        <v>5</v>
      </c>
      <c r="AO350" s="239">
        <v>1</v>
      </c>
      <c r="AS350" s="239">
        <v>15</v>
      </c>
      <c r="AT350" s="239">
        <v>9</v>
      </c>
      <c r="AU350" s="239">
        <v>60</v>
      </c>
      <c r="AV350" s="239">
        <v>11</v>
      </c>
      <c r="AW350" s="239">
        <v>21</v>
      </c>
      <c r="AX350" s="239">
        <v>2</v>
      </c>
      <c r="AY350" s="239">
        <v>4</v>
      </c>
      <c r="AZ350" s="239">
        <v>3</v>
      </c>
      <c r="BA350" s="239">
        <v>21</v>
      </c>
      <c r="BB350" s="239">
        <v>65</v>
      </c>
      <c r="BC350" s="239" t="s">
        <v>374</v>
      </c>
      <c r="BD350" s="239">
        <v>5</v>
      </c>
      <c r="BE350" s="239">
        <v>72</v>
      </c>
      <c r="BI350" s="239">
        <v>15</v>
      </c>
      <c r="BJ350" s="239">
        <v>9</v>
      </c>
      <c r="BK350" s="239">
        <v>60</v>
      </c>
      <c r="BL350" s="239">
        <v>11</v>
      </c>
      <c r="BM350" s="239">
        <v>21</v>
      </c>
      <c r="CT350" s="239">
        <v>465951.24036914803</v>
      </c>
      <c r="CU350" s="239">
        <v>4967992.4731182801</v>
      </c>
      <c r="CV350" s="239">
        <v>44.864534980000002</v>
      </c>
      <c r="CW350" s="239">
        <v>-93.430992610000004</v>
      </c>
      <c r="CX350" s="239" t="s">
        <v>379</v>
      </c>
      <c r="CY350" s="239" t="s">
        <v>5152</v>
      </c>
    </row>
    <row r="351" spans="1:103" x14ac:dyDescent="0.25">
      <c r="A351" s="239">
        <v>803319</v>
      </c>
      <c r="B351" s="239">
        <v>2</v>
      </c>
      <c r="C351" s="239">
        <v>212</v>
      </c>
      <c r="D351" s="239">
        <v>158.62</v>
      </c>
      <c r="E351" s="239">
        <v>27</v>
      </c>
      <c r="F351" s="239" t="s">
        <v>2515</v>
      </c>
      <c r="H351" s="239" t="s">
        <v>374</v>
      </c>
      <c r="I351" s="239">
        <v>25</v>
      </c>
      <c r="K351" s="239">
        <v>20502617</v>
      </c>
      <c r="L351" s="239">
        <v>200650219</v>
      </c>
      <c r="M351" s="239">
        <v>3</v>
      </c>
      <c r="N351" s="239">
        <v>5</v>
      </c>
      <c r="O351" s="239">
        <v>2020</v>
      </c>
      <c r="P351" s="239" t="s">
        <v>416</v>
      </c>
      <c r="Q351" s="239">
        <v>20</v>
      </c>
      <c r="R351" s="239" t="s">
        <v>376</v>
      </c>
      <c r="S351" s="239">
        <v>5</v>
      </c>
      <c r="T351" s="239">
        <v>0</v>
      </c>
      <c r="U351" s="239">
        <v>2</v>
      </c>
      <c r="W351" s="239">
        <v>12</v>
      </c>
      <c r="X351" s="239">
        <v>2</v>
      </c>
      <c r="Y351" s="239">
        <v>4</v>
      </c>
      <c r="Z351" s="239">
        <v>1</v>
      </c>
      <c r="AB351" s="239">
        <v>1</v>
      </c>
      <c r="AC351" s="239">
        <v>98</v>
      </c>
      <c r="AD351" s="239" t="s">
        <v>377</v>
      </c>
      <c r="AF351" s="239" t="s">
        <v>378</v>
      </c>
      <c r="AG351" s="239">
        <v>90</v>
      </c>
      <c r="AH351" s="239">
        <v>2</v>
      </c>
      <c r="AI351" s="239">
        <v>3</v>
      </c>
      <c r="AJ351" s="239">
        <v>4</v>
      </c>
      <c r="AK351" s="239">
        <v>21</v>
      </c>
      <c r="AL351" s="239">
        <v>23</v>
      </c>
      <c r="AM351" s="239" t="s">
        <v>374</v>
      </c>
      <c r="AN351" s="239">
        <v>5</v>
      </c>
      <c r="AO351" s="239">
        <v>90</v>
      </c>
      <c r="AS351" s="239">
        <v>15</v>
      </c>
      <c r="AT351" s="239">
        <v>98</v>
      </c>
      <c r="AU351" s="239">
        <v>60</v>
      </c>
      <c r="AV351" s="239">
        <v>11</v>
      </c>
      <c r="AW351" s="239">
        <v>21</v>
      </c>
      <c r="AX351" s="239">
        <v>2</v>
      </c>
      <c r="AY351" s="239">
        <v>4</v>
      </c>
      <c r="AZ351" s="239">
        <v>3</v>
      </c>
      <c r="BA351" s="239">
        <v>21</v>
      </c>
      <c r="BB351" s="239">
        <v>61</v>
      </c>
      <c r="BC351" s="239" t="s">
        <v>384</v>
      </c>
      <c r="BD351" s="239">
        <v>5</v>
      </c>
      <c r="BE351" s="239">
        <v>1</v>
      </c>
      <c r="BI351" s="239">
        <v>15</v>
      </c>
      <c r="BJ351" s="239">
        <v>98</v>
      </c>
      <c r="BK351" s="239">
        <v>60</v>
      </c>
      <c r="BL351" s="239">
        <v>11</v>
      </c>
      <c r="BM351" s="239">
        <v>21</v>
      </c>
      <c r="CT351" s="239">
        <v>465942.77368554799</v>
      </c>
      <c r="CU351" s="239">
        <v>4967979.7730928799</v>
      </c>
      <c r="CV351" s="239">
        <v>44.864420260000003</v>
      </c>
      <c r="CW351" s="239">
        <v>-93.431098919999997</v>
      </c>
      <c r="CX351" s="239" t="s">
        <v>379</v>
      </c>
      <c r="CY351" s="239" t="s">
        <v>5153</v>
      </c>
    </row>
    <row r="352" spans="1:103" x14ac:dyDescent="0.25">
      <c r="A352" s="239">
        <v>10981480</v>
      </c>
      <c r="B352" s="239">
        <v>2</v>
      </c>
      <c r="C352" s="239">
        <v>212</v>
      </c>
      <c r="D352" s="239">
        <v>158.626</v>
      </c>
      <c r="E352" s="239">
        <v>27</v>
      </c>
      <c r="F352" s="239" t="s">
        <v>2515</v>
      </c>
      <c r="H352" s="239" t="s">
        <v>374</v>
      </c>
      <c r="I352" s="239">
        <v>25</v>
      </c>
      <c r="K352" s="239">
        <v>201400031515</v>
      </c>
      <c r="L352" s="239">
        <v>142340072</v>
      </c>
      <c r="M352" s="239">
        <v>8</v>
      </c>
      <c r="N352" s="239">
        <v>11</v>
      </c>
      <c r="O352" s="239">
        <v>2014</v>
      </c>
      <c r="P352" s="239" t="s">
        <v>381</v>
      </c>
      <c r="Q352" s="239">
        <v>12</v>
      </c>
      <c r="S352" s="239">
        <v>5</v>
      </c>
      <c r="T352" s="239">
        <v>0</v>
      </c>
      <c r="U352" s="239">
        <v>1</v>
      </c>
      <c r="V352" s="239">
        <v>90</v>
      </c>
      <c r="W352" s="239">
        <v>16</v>
      </c>
      <c r="X352" s="239">
        <v>10</v>
      </c>
      <c r="Z352" s="239">
        <v>2</v>
      </c>
      <c r="AB352" s="239">
        <v>1</v>
      </c>
      <c r="AC352" s="239">
        <v>98</v>
      </c>
      <c r="AF352" s="239" t="s">
        <v>378</v>
      </c>
      <c r="AG352" s="239">
        <v>4</v>
      </c>
      <c r="AH352" s="239">
        <v>2</v>
      </c>
      <c r="AI352" s="239">
        <v>2</v>
      </c>
      <c r="AJ352" s="239">
        <v>3</v>
      </c>
      <c r="AK352" s="239">
        <v>21</v>
      </c>
      <c r="AL352" s="239">
        <v>24</v>
      </c>
      <c r="AM352" s="239" t="s">
        <v>384</v>
      </c>
      <c r="AN352" s="239">
        <v>5</v>
      </c>
      <c r="AO352" s="239">
        <v>1</v>
      </c>
      <c r="AS352" s="239">
        <v>1</v>
      </c>
      <c r="AT352" s="239">
        <v>98</v>
      </c>
      <c r="AU352" s="239">
        <v>60</v>
      </c>
      <c r="AV352" s="239">
        <v>11</v>
      </c>
      <c r="AW352" s="239">
        <v>21</v>
      </c>
      <c r="CT352" s="239">
        <v>465952</v>
      </c>
      <c r="CU352" s="239">
        <v>4967978</v>
      </c>
      <c r="CV352" s="239">
        <v>44.864403600000003</v>
      </c>
      <c r="CW352" s="239">
        <v>-93.4309765</v>
      </c>
      <c r="CX352" s="239" t="s">
        <v>379</v>
      </c>
    </row>
    <row r="353" spans="1:103" x14ac:dyDescent="0.25">
      <c r="A353" s="239">
        <v>412497</v>
      </c>
      <c r="B353" s="239">
        <v>2</v>
      </c>
      <c r="C353" s="239">
        <v>212</v>
      </c>
      <c r="D353" s="239">
        <v>158.62700000000001</v>
      </c>
      <c r="E353" s="239">
        <v>27</v>
      </c>
      <c r="F353" s="239" t="s">
        <v>2515</v>
      </c>
      <c r="H353" s="239" t="s">
        <v>374</v>
      </c>
      <c r="I353" s="239">
        <v>25</v>
      </c>
      <c r="K353" s="239">
        <v>17500289</v>
      </c>
      <c r="M353" s="239">
        <v>1</v>
      </c>
      <c r="N353" s="239">
        <v>6</v>
      </c>
      <c r="O353" s="239">
        <v>2017</v>
      </c>
      <c r="P353" s="239" t="s">
        <v>383</v>
      </c>
      <c r="Q353" s="239">
        <v>14</v>
      </c>
      <c r="R353" s="239" t="s">
        <v>376</v>
      </c>
      <c r="S353" s="239">
        <v>5</v>
      </c>
      <c r="T353" s="239">
        <v>0</v>
      </c>
      <c r="U353" s="239">
        <v>2</v>
      </c>
      <c r="V353" s="239">
        <v>10</v>
      </c>
      <c r="W353" s="239">
        <v>10</v>
      </c>
      <c r="X353" s="239">
        <v>2</v>
      </c>
      <c r="Y353" s="239">
        <v>1</v>
      </c>
      <c r="Z353" s="239">
        <v>2</v>
      </c>
      <c r="AB353" s="239">
        <v>1</v>
      </c>
      <c r="AC353" s="239">
        <v>98</v>
      </c>
      <c r="AD353" s="239" t="s">
        <v>377</v>
      </c>
      <c r="AF353" s="239" t="s">
        <v>470</v>
      </c>
      <c r="AG353" s="239">
        <v>5</v>
      </c>
      <c r="AH353" s="239">
        <v>2</v>
      </c>
      <c r="AI353" s="239">
        <v>48</v>
      </c>
      <c r="AJ353" s="239">
        <v>4</v>
      </c>
      <c r="AK353" s="239">
        <v>21</v>
      </c>
      <c r="AL353" s="239">
        <v>56</v>
      </c>
      <c r="AM353" s="239" t="s">
        <v>374</v>
      </c>
      <c r="AN353" s="239">
        <v>5</v>
      </c>
      <c r="AO353" s="239">
        <v>1</v>
      </c>
      <c r="AS353" s="239">
        <v>15</v>
      </c>
      <c r="AT353" s="239">
        <v>9</v>
      </c>
      <c r="AU353" s="239">
        <v>60</v>
      </c>
      <c r="AV353" s="239">
        <v>11</v>
      </c>
      <c r="AW353" s="239">
        <v>21</v>
      </c>
      <c r="AX353" s="239">
        <v>2</v>
      </c>
      <c r="AY353" s="239">
        <v>2</v>
      </c>
      <c r="AZ353" s="239">
        <v>4</v>
      </c>
      <c r="BA353" s="239">
        <v>28</v>
      </c>
      <c r="BB353" s="239">
        <v>28</v>
      </c>
      <c r="BC353" s="239" t="s">
        <v>384</v>
      </c>
      <c r="BD353" s="239">
        <v>5</v>
      </c>
      <c r="BE353" s="239">
        <v>7</v>
      </c>
      <c r="BI353" s="239">
        <v>15</v>
      </c>
      <c r="BJ353" s="239">
        <v>9</v>
      </c>
      <c r="BK353" s="239">
        <v>60</v>
      </c>
      <c r="BL353" s="239">
        <v>11</v>
      </c>
      <c r="BM353" s="239">
        <v>21</v>
      </c>
      <c r="CT353" s="239">
        <v>465925.84031834803</v>
      </c>
      <c r="CU353" s="239">
        <v>4968009.4064854803</v>
      </c>
      <c r="CV353" s="239">
        <v>44.864686200000001</v>
      </c>
      <c r="CW353" s="239">
        <v>-93.431315249999997</v>
      </c>
      <c r="CX353" s="239" t="s">
        <v>379</v>
      </c>
      <c r="CY353" s="239" t="s">
        <v>5154</v>
      </c>
    </row>
    <row r="354" spans="1:103" x14ac:dyDescent="0.25">
      <c r="A354" s="239">
        <v>529609</v>
      </c>
      <c r="B354" s="239">
        <v>2</v>
      </c>
      <c r="C354" s="239">
        <v>212</v>
      </c>
      <c r="D354" s="239">
        <v>158.63300000000001</v>
      </c>
      <c r="E354" s="239">
        <v>27</v>
      </c>
      <c r="F354" s="239" t="s">
        <v>2515</v>
      </c>
      <c r="H354" s="239" t="s">
        <v>374</v>
      </c>
      <c r="I354" s="239">
        <v>25</v>
      </c>
      <c r="K354" s="239">
        <v>17514906</v>
      </c>
      <c r="M354" s="239">
        <v>12</v>
      </c>
      <c r="N354" s="239">
        <v>28</v>
      </c>
      <c r="O354" s="239">
        <v>2017</v>
      </c>
      <c r="P354" s="239" t="s">
        <v>416</v>
      </c>
      <c r="Q354" s="239">
        <v>11</v>
      </c>
      <c r="R354" s="239" t="s">
        <v>393</v>
      </c>
      <c r="S354" s="239">
        <v>5</v>
      </c>
      <c r="T354" s="239">
        <v>0</v>
      </c>
      <c r="U354" s="239">
        <v>2</v>
      </c>
      <c r="V354" s="239">
        <v>10</v>
      </c>
      <c r="W354" s="239">
        <v>10</v>
      </c>
      <c r="X354" s="239">
        <v>2</v>
      </c>
      <c r="Y354" s="239">
        <v>1</v>
      </c>
      <c r="Z354" s="239">
        <v>1</v>
      </c>
      <c r="AB354" s="239">
        <v>5</v>
      </c>
      <c r="AC354" s="239">
        <v>98</v>
      </c>
      <c r="AD354" s="239" t="s">
        <v>377</v>
      </c>
      <c r="AF354" s="239" t="s">
        <v>470</v>
      </c>
      <c r="AG354" s="239">
        <v>5</v>
      </c>
      <c r="AH354" s="239">
        <v>2</v>
      </c>
      <c r="AI354" s="239">
        <v>4</v>
      </c>
      <c r="AJ354" s="239">
        <v>3</v>
      </c>
      <c r="AK354" s="239">
        <v>28</v>
      </c>
      <c r="AL354" s="239">
        <v>53</v>
      </c>
      <c r="AM354" s="239" t="s">
        <v>374</v>
      </c>
      <c r="AN354" s="239">
        <v>5</v>
      </c>
      <c r="AO354" s="239">
        <v>68</v>
      </c>
      <c r="AS354" s="239">
        <v>15</v>
      </c>
      <c r="AT354" s="239">
        <v>9</v>
      </c>
      <c r="AU354" s="239">
        <v>60</v>
      </c>
      <c r="AV354" s="239">
        <v>11</v>
      </c>
      <c r="AW354" s="239">
        <v>21</v>
      </c>
      <c r="AX354" s="239">
        <v>2</v>
      </c>
      <c r="AY354" s="239">
        <v>4</v>
      </c>
      <c r="AZ354" s="239">
        <v>3</v>
      </c>
      <c r="BA354" s="239">
        <v>21</v>
      </c>
      <c r="BB354" s="239">
        <v>21</v>
      </c>
      <c r="BC354" s="239" t="s">
        <v>384</v>
      </c>
      <c r="BD354" s="239">
        <v>5</v>
      </c>
      <c r="BE354" s="239">
        <v>1</v>
      </c>
      <c r="BI354" s="239">
        <v>15</v>
      </c>
      <c r="BJ354" s="239">
        <v>9</v>
      </c>
      <c r="BK354" s="239">
        <v>60</v>
      </c>
      <c r="BL354" s="239">
        <v>11</v>
      </c>
      <c r="BM354" s="239">
        <v>21</v>
      </c>
      <c r="CT354" s="239">
        <v>465938.540343748</v>
      </c>
      <c r="CU354" s="239">
        <v>4967996.7064600801</v>
      </c>
      <c r="CV354" s="239">
        <v>44.86457249</v>
      </c>
      <c r="CW354" s="239">
        <v>-93.431153649999999</v>
      </c>
      <c r="CX354" s="239" t="s">
        <v>379</v>
      </c>
      <c r="CY354" s="239" t="s">
        <v>5155</v>
      </c>
    </row>
    <row r="355" spans="1:103" x14ac:dyDescent="0.25">
      <c r="A355" s="239">
        <v>740328</v>
      </c>
      <c r="B355" s="239">
        <v>2</v>
      </c>
      <c r="C355" s="239">
        <v>212</v>
      </c>
      <c r="D355" s="239">
        <v>158.63300000000001</v>
      </c>
      <c r="E355" s="239">
        <v>27</v>
      </c>
      <c r="F355" s="239" t="s">
        <v>2515</v>
      </c>
      <c r="H355" s="239" t="s">
        <v>374</v>
      </c>
      <c r="I355" s="239">
        <v>25</v>
      </c>
      <c r="K355" s="239">
        <v>19509839</v>
      </c>
      <c r="M355" s="239">
        <v>8</v>
      </c>
      <c r="N355" s="239">
        <v>13</v>
      </c>
      <c r="O355" s="239">
        <v>2019</v>
      </c>
      <c r="P355" s="239" t="s">
        <v>391</v>
      </c>
      <c r="Q355" s="239">
        <v>17</v>
      </c>
      <c r="R355" s="239" t="s">
        <v>376</v>
      </c>
      <c r="S355" s="239">
        <v>5</v>
      </c>
      <c r="T355" s="239">
        <v>0</v>
      </c>
      <c r="U355" s="239">
        <v>2</v>
      </c>
      <c r="V355" s="239">
        <v>10</v>
      </c>
      <c r="W355" s="239">
        <v>10</v>
      </c>
      <c r="X355" s="239">
        <v>2</v>
      </c>
      <c r="Y355" s="239">
        <v>1</v>
      </c>
      <c r="Z355" s="239">
        <v>1</v>
      </c>
      <c r="AB355" s="239">
        <v>1</v>
      </c>
      <c r="AC355" s="239">
        <v>98</v>
      </c>
      <c r="AD355" s="239" t="s">
        <v>5156</v>
      </c>
      <c r="AF355" s="239" t="s">
        <v>470</v>
      </c>
      <c r="AG355" s="239">
        <v>5</v>
      </c>
      <c r="AH355" s="239">
        <v>2</v>
      </c>
      <c r="AI355" s="239">
        <v>3</v>
      </c>
      <c r="AJ355" s="239">
        <v>4</v>
      </c>
      <c r="AK355" s="239">
        <v>21</v>
      </c>
      <c r="AL355" s="239">
        <v>51</v>
      </c>
      <c r="AM355" s="239" t="s">
        <v>374</v>
      </c>
      <c r="AN355" s="239">
        <v>5</v>
      </c>
      <c r="AO355" s="239">
        <v>1</v>
      </c>
      <c r="AS355" s="239">
        <v>15</v>
      </c>
      <c r="AT355" s="239">
        <v>9</v>
      </c>
      <c r="AU355" s="239">
        <v>60</v>
      </c>
      <c r="AV355" s="239">
        <v>11</v>
      </c>
      <c r="AW355" s="239">
        <v>21</v>
      </c>
      <c r="AX355" s="239">
        <v>2</v>
      </c>
      <c r="AY355" s="239">
        <v>3</v>
      </c>
      <c r="AZ355" s="239">
        <v>4</v>
      </c>
      <c r="BA355" s="239">
        <v>28</v>
      </c>
      <c r="BB355" s="239">
        <v>20</v>
      </c>
      <c r="BC355" s="239" t="s">
        <v>374</v>
      </c>
      <c r="BD355" s="239">
        <v>5</v>
      </c>
      <c r="BE355" s="239">
        <v>2</v>
      </c>
      <c r="BI355" s="239">
        <v>15</v>
      </c>
      <c r="BJ355" s="239">
        <v>9</v>
      </c>
      <c r="BK355" s="239">
        <v>60</v>
      </c>
      <c r="BL355" s="239">
        <v>11</v>
      </c>
      <c r="BM355" s="239">
        <v>21</v>
      </c>
      <c r="CT355" s="239">
        <v>465972.40707814798</v>
      </c>
      <c r="CU355" s="239">
        <v>4968013.6398272803</v>
      </c>
      <c r="CV355" s="239">
        <v>44.864726539999999</v>
      </c>
      <c r="CW355" s="239">
        <v>-93.430726109999995</v>
      </c>
      <c r="CX355" s="239" t="s">
        <v>379</v>
      </c>
      <c r="CY355" s="239" t="s">
        <v>5157</v>
      </c>
    </row>
    <row r="356" spans="1:103" x14ac:dyDescent="0.25">
      <c r="A356" s="239">
        <v>526862</v>
      </c>
      <c r="B356" s="239">
        <v>2</v>
      </c>
      <c r="C356" s="239">
        <v>212</v>
      </c>
      <c r="D356" s="239">
        <v>158.63999999999999</v>
      </c>
      <c r="E356" s="239">
        <v>27</v>
      </c>
      <c r="F356" s="239" t="s">
        <v>2515</v>
      </c>
      <c r="H356" s="239" t="s">
        <v>374</v>
      </c>
      <c r="I356" s="239">
        <v>25</v>
      </c>
      <c r="K356" s="239">
        <v>17514548</v>
      </c>
      <c r="M356" s="239">
        <v>12</v>
      </c>
      <c r="N356" s="239">
        <v>20</v>
      </c>
      <c r="O356" s="239">
        <v>2017</v>
      </c>
      <c r="P356" s="239" t="s">
        <v>375</v>
      </c>
      <c r="Q356" s="239">
        <v>17</v>
      </c>
      <c r="R356" s="239" t="s">
        <v>376</v>
      </c>
      <c r="S356" s="239">
        <v>5</v>
      </c>
      <c r="T356" s="239">
        <v>0</v>
      </c>
      <c r="U356" s="239">
        <v>4</v>
      </c>
      <c r="V356" s="239">
        <v>12</v>
      </c>
      <c r="W356" s="239">
        <v>10</v>
      </c>
      <c r="X356" s="239">
        <v>2</v>
      </c>
      <c r="Y356" s="239">
        <v>4</v>
      </c>
      <c r="Z356" s="239">
        <v>1</v>
      </c>
      <c r="AB356" s="239">
        <v>1</v>
      </c>
      <c r="AC356" s="239">
        <v>98</v>
      </c>
      <c r="AD356" s="239" t="s">
        <v>5158</v>
      </c>
      <c r="AF356" s="239" t="s">
        <v>470</v>
      </c>
      <c r="AG356" s="239">
        <v>7</v>
      </c>
      <c r="AH356" s="239">
        <v>2</v>
      </c>
      <c r="AI356" s="239">
        <v>4</v>
      </c>
      <c r="AJ356" s="239">
        <v>4</v>
      </c>
      <c r="AK356" s="239">
        <v>26</v>
      </c>
      <c r="AL356" s="239">
        <v>17</v>
      </c>
      <c r="AM356" s="239" t="s">
        <v>384</v>
      </c>
      <c r="AN356" s="239">
        <v>5</v>
      </c>
      <c r="AO356" s="239">
        <v>1</v>
      </c>
      <c r="AS356" s="239">
        <v>15</v>
      </c>
      <c r="AT356" s="239">
        <v>9</v>
      </c>
      <c r="AU356" s="239">
        <v>60</v>
      </c>
      <c r="AV356" s="239">
        <v>11</v>
      </c>
      <c r="AW356" s="239">
        <v>21</v>
      </c>
      <c r="AX356" s="239">
        <v>2</v>
      </c>
      <c r="AY356" s="239">
        <v>4</v>
      </c>
      <c r="AZ356" s="239">
        <v>4</v>
      </c>
      <c r="BA356" s="239">
        <v>21</v>
      </c>
      <c r="BB356" s="239">
        <v>20</v>
      </c>
      <c r="BC356" s="239" t="s">
        <v>374</v>
      </c>
      <c r="BD356" s="239">
        <v>5</v>
      </c>
      <c r="BE356" s="239">
        <v>74</v>
      </c>
      <c r="BI356" s="239">
        <v>15</v>
      </c>
      <c r="BJ356" s="239">
        <v>9</v>
      </c>
      <c r="BK356" s="239">
        <v>60</v>
      </c>
      <c r="BL356" s="239">
        <v>11</v>
      </c>
      <c r="BM356" s="239">
        <v>21</v>
      </c>
      <c r="BN356" s="239">
        <v>2</v>
      </c>
      <c r="BO356" s="239">
        <v>2</v>
      </c>
      <c r="BP356" s="239">
        <v>4</v>
      </c>
      <c r="BQ356" s="239">
        <v>26</v>
      </c>
      <c r="BR356" s="239">
        <v>48</v>
      </c>
      <c r="BS356" s="239" t="s">
        <v>374</v>
      </c>
      <c r="BT356" s="239">
        <v>5</v>
      </c>
      <c r="BU356" s="239">
        <v>1</v>
      </c>
      <c r="BY356" s="239">
        <v>15</v>
      </c>
      <c r="BZ356" s="239">
        <v>9</v>
      </c>
      <c r="CA356" s="239">
        <v>60</v>
      </c>
      <c r="CB356" s="239">
        <v>11</v>
      </c>
      <c r="CC356" s="239">
        <v>21</v>
      </c>
      <c r="CD356" s="239">
        <v>2</v>
      </c>
      <c r="CE356" s="239">
        <v>2</v>
      </c>
      <c r="CF356" s="239">
        <v>4</v>
      </c>
      <c r="CG356" s="239">
        <v>34</v>
      </c>
      <c r="CH356" s="239">
        <v>52</v>
      </c>
      <c r="CI356" s="239" t="s">
        <v>374</v>
      </c>
      <c r="CJ356" s="239">
        <v>5</v>
      </c>
      <c r="CK356" s="239">
        <v>1</v>
      </c>
      <c r="CO356" s="239">
        <v>15</v>
      </c>
      <c r="CP356" s="239">
        <v>9</v>
      </c>
      <c r="CQ356" s="239">
        <v>60</v>
      </c>
      <c r="CR356" s="239">
        <v>11</v>
      </c>
      <c r="CS356" s="239">
        <v>21</v>
      </c>
      <c r="CT356" s="239">
        <v>465951.24036914803</v>
      </c>
      <c r="CU356" s="239">
        <v>4967992.4731182801</v>
      </c>
      <c r="CV356" s="239">
        <v>44.864534980000002</v>
      </c>
      <c r="CW356" s="239">
        <v>-93.430992610000004</v>
      </c>
      <c r="CX356" s="239" t="s">
        <v>379</v>
      </c>
      <c r="CY356" s="239" t="s">
        <v>5159</v>
      </c>
    </row>
    <row r="357" spans="1:103" x14ac:dyDescent="0.25">
      <c r="A357" s="239">
        <v>776042</v>
      </c>
      <c r="B357" s="239">
        <v>2</v>
      </c>
      <c r="C357" s="239">
        <v>212</v>
      </c>
      <c r="D357" s="239">
        <v>158.63999999999999</v>
      </c>
      <c r="E357" s="239">
        <v>27</v>
      </c>
      <c r="F357" s="239" t="s">
        <v>2515</v>
      </c>
      <c r="H357" s="239" t="s">
        <v>374</v>
      </c>
      <c r="I357" s="239">
        <v>25</v>
      </c>
      <c r="K357" s="239">
        <v>19516064</v>
      </c>
      <c r="M357" s="239">
        <v>12</v>
      </c>
      <c r="N357" s="239">
        <v>31</v>
      </c>
      <c r="O357" s="239">
        <v>2019</v>
      </c>
      <c r="P357" s="239" t="s">
        <v>391</v>
      </c>
      <c r="Q357" s="239">
        <v>10</v>
      </c>
      <c r="R357" s="239" t="s">
        <v>376</v>
      </c>
      <c r="S357" s="239">
        <v>5</v>
      </c>
      <c r="T357" s="239">
        <v>0</v>
      </c>
      <c r="U357" s="239">
        <v>2</v>
      </c>
      <c r="V357" s="239">
        <v>10</v>
      </c>
      <c r="W357" s="239">
        <v>10</v>
      </c>
      <c r="X357" s="239">
        <v>2</v>
      </c>
      <c r="Y357" s="239">
        <v>1</v>
      </c>
      <c r="Z357" s="239">
        <v>1</v>
      </c>
      <c r="AB357" s="239">
        <v>5</v>
      </c>
      <c r="AC357" s="239">
        <v>98</v>
      </c>
      <c r="AD357" s="239" t="s">
        <v>5160</v>
      </c>
      <c r="AF357" s="239" t="s">
        <v>470</v>
      </c>
      <c r="AG357" s="239">
        <v>5</v>
      </c>
      <c r="AH357" s="239">
        <v>2</v>
      </c>
      <c r="AI357" s="239">
        <v>2</v>
      </c>
      <c r="AJ357" s="239">
        <v>4</v>
      </c>
      <c r="AK357" s="239">
        <v>34</v>
      </c>
      <c r="AL357" s="239">
        <v>74</v>
      </c>
      <c r="AM357" s="239" t="s">
        <v>384</v>
      </c>
      <c r="AN357" s="239">
        <v>5</v>
      </c>
      <c r="AO357" s="239">
        <v>72</v>
      </c>
      <c r="AS357" s="239">
        <v>15</v>
      </c>
      <c r="AT357" s="239">
        <v>9</v>
      </c>
      <c r="AU357" s="239">
        <v>60</v>
      </c>
      <c r="AV357" s="239">
        <v>11</v>
      </c>
      <c r="AW357" s="239">
        <v>21</v>
      </c>
      <c r="AX357" s="239">
        <v>2</v>
      </c>
      <c r="AY357" s="239">
        <v>4</v>
      </c>
      <c r="AZ357" s="239">
        <v>4</v>
      </c>
      <c r="BA357" s="239">
        <v>21</v>
      </c>
      <c r="BB357" s="239">
        <v>48</v>
      </c>
      <c r="BC357" s="239" t="s">
        <v>374</v>
      </c>
      <c r="BD357" s="239">
        <v>5</v>
      </c>
      <c r="BE357" s="239">
        <v>72</v>
      </c>
      <c r="BI357" s="239">
        <v>15</v>
      </c>
      <c r="BJ357" s="239">
        <v>9</v>
      </c>
      <c r="BK357" s="239">
        <v>60</v>
      </c>
      <c r="BL357" s="239">
        <v>11</v>
      </c>
      <c r="BM357" s="239">
        <v>21</v>
      </c>
      <c r="CT357" s="239">
        <v>465985.10710354801</v>
      </c>
      <c r="CU357" s="239">
        <v>4968009.4064854803</v>
      </c>
      <c r="CV357" s="239">
        <v>44.864689030000001</v>
      </c>
      <c r="CW357" s="239">
        <v>-93.43056507</v>
      </c>
      <c r="CX357" s="239" t="s">
        <v>379</v>
      </c>
      <c r="CY357" s="239" t="s">
        <v>5161</v>
      </c>
    </row>
    <row r="358" spans="1:103" x14ac:dyDescent="0.25">
      <c r="A358" s="239">
        <v>10748361</v>
      </c>
      <c r="B358" s="239">
        <v>2</v>
      </c>
      <c r="C358" s="239">
        <v>212</v>
      </c>
      <c r="D358" s="239">
        <v>158.642</v>
      </c>
      <c r="E358" s="239">
        <v>27</v>
      </c>
      <c r="F358" s="239" t="s">
        <v>2515</v>
      </c>
      <c r="H358" s="239" t="s">
        <v>374</v>
      </c>
      <c r="I358" s="239">
        <v>25</v>
      </c>
      <c r="K358" s="239">
        <v>11509609</v>
      </c>
      <c r="L358" s="239">
        <v>112790027</v>
      </c>
      <c r="M358" s="239">
        <v>9</v>
      </c>
      <c r="N358" s="239">
        <v>29</v>
      </c>
      <c r="O358" s="239">
        <v>2011</v>
      </c>
      <c r="P358" s="239" t="s">
        <v>416</v>
      </c>
      <c r="Q358" s="239">
        <v>17</v>
      </c>
      <c r="R358" s="239" t="s">
        <v>376</v>
      </c>
      <c r="S358" s="239">
        <v>5</v>
      </c>
      <c r="T358" s="239">
        <v>0</v>
      </c>
      <c r="U358" s="239">
        <v>3</v>
      </c>
      <c r="V358" s="239">
        <v>1</v>
      </c>
      <c r="W358" s="239">
        <v>10</v>
      </c>
      <c r="X358" s="239">
        <v>2</v>
      </c>
      <c r="Y358" s="239">
        <v>1</v>
      </c>
      <c r="Z358" s="239">
        <v>1</v>
      </c>
      <c r="AB358" s="239">
        <v>1</v>
      </c>
      <c r="AC358" s="239">
        <v>98</v>
      </c>
      <c r="AD358" s="239" t="s">
        <v>404</v>
      </c>
      <c r="AE358" s="239" t="s">
        <v>4989</v>
      </c>
      <c r="AF358" s="239" t="s">
        <v>378</v>
      </c>
      <c r="AG358" s="239">
        <v>7</v>
      </c>
      <c r="AH358" s="239">
        <v>2</v>
      </c>
      <c r="AI358" s="239">
        <v>2</v>
      </c>
      <c r="AJ358" s="239">
        <v>4</v>
      </c>
      <c r="AK358" s="239">
        <v>26</v>
      </c>
      <c r="AL358" s="239">
        <v>23</v>
      </c>
      <c r="AM358" s="239" t="s">
        <v>384</v>
      </c>
      <c r="AN358" s="239">
        <v>5</v>
      </c>
      <c r="AO358" s="239">
        <v>1</v>
      </c>
      <c r="AS358" s="239">
        <v>1</v>
      </c>
      <c r="AT358" s="239">
        <v>98</v>
      </c>
      <c r="AU358" s="239">
        <v>55</v>
      </c>
      <c r="AV358" s="239">
        <v>11</v>
      </c>
      <c r="AW358" s="239">
        <v>21</v>
      </c>
      <c r="AX358" s="239">
        <v>2</v>
      </c>
      <c r="AY358" s="239">
        <v>4</v>
      </c>
      <c r="AZ358" s="239">
        <v>4</v>
      </c>
      <c r="BA358" s="239">
        <v>26</v>
      </c>
      <c r="BB358" s="239">
        <v>31</v>
      </c>
      <c r="BC358" s="239" t="s">
        <v>384</v>
      </c>
      <c r="BD358" s="239">
        <v>5</v>
      </c>
      <c r="BE358" s="239">
        <v>5</v>
      </c>
      <c r="BI358" s="239">
        <v>1</v>
      </c>
      <c r="BJ358" s="239">
        <v>98</v>
      </c>
      <c r="BK358" s="239">
        <v>55</v>
      </c>
      <c r="BL358" s="239">
        <v>11</v>
      </c>
      <c r="BM358" s="239">
        <v>21</v>
      </c>
      <c r="BN358" s="239">
        <v>2</v>
      </c>
      <c r="BO358" s="239">
        <v>2</v>
      </c>
      <c r="BP358" s="239">
        <v>4</v>
      </c>
      <c r="BQ358" s="239">
        <v>26</v>
      </c>
      <c r="BR358" s="239">
        <v>30</v>
      </c>
      <c r="BS358" s="239" t="s">
        <v>384</v>
      </c>
      <c r="BT358" s="239">
        <v>5</v>
      </c>
      <c r="BU358" s="239">
        <v>5</v>
      </c>
      <c r="BY358" s="239">
        <v>1</v>
      </c>
      <c r="BZ358" s="239">
        <v>98</v>
      </c>
      <c r="CA358" s="239">
        <v>55</v>
      </c>
      <c r="CB358" s="239">
        <v>11</v>
      </c>
      <c r="CC358" s="239">
        <v>21</v>
      </c>
      <c r="CT358" s="239">
        <v>465977</v>
      </c>
      <c r="CU358" s="239">
        <v>4967983</v>
      </c>
      <c r="CV358" s="239">
        <v>44.8644514</v>
      </c>
      <c r="CW358" s="239">
        <v>-93.430666400000007</v>
      </c>
      <c r="CX358" s="239" t="s">
        <v>379</v>
      </c>
      <c r="CY358" s="239" t="s">
        <v>5162</v>
      </c>
    </row>
    <row r="359" spans="1:103" x14ac:dyDescent="0.25">
      <c r="A359" s="239">
        <v>815419</v>
      </c>
      <c r="B359" s="239">
        <v>2</v>
      </c>
      <c r="C359" s="239">
        <v>212</v>
      </c>
      <c r="D359" s="239">
        <v>158.64699999999999</v>
      </c>
      <c r="E359" s="239">
        <v>27</v>
      </c>
      <c r="F359" s="239" t="s">
        <v>2515</v>
      </c>
      <c r="H359" s="239" t="s">
        <v>374</v>
      </c>
      <c r="I359" s="239">
        <v>25</v>
      </c>
      <c r="K359" s="239">
        <v>20504932</v>
      </c>
      <c r="L359" s="239">
        <v>201710111</v>
      </c>
      <c r="M359" s="239">
        <v>6</v>
      </c>
      <c r="N359" s="239">
        <v>19</v>
      </c>
      <c r="O359" s="239">
        <v>2020</v>
      </c>
      <c r="P359" s="239" t="s">
        <v>383</v>
      </c>
      <c r="Q359" s="239">
        <v>19</v>
      </c>
      <c r="R359" s="239" t="s">
        <v>376</v>
      </c>
      <c r="S359" s="239">
        <v>5</v>
      </c>
      <c r="T359" s="239">
        <v>0</v>
      </c>
      <c r="U359" s="239">
        <v>2</v>
      </c>
      <c r="V359" s="239">
        <v>10</v>
      </c>
      <c r="W359" s="239">
        <v>10</v>
      </c>
      <c r="X359" s="239">
        <v>2</v>
      </c>
      <c r="Y359" s="239">
        <v>1</v>
      </c>
      <c r="Z359" s="239">
        <v>1</v>
      </c>
      <c r="AB359" s="239">
        <v>1</v>
      </c>
      <c r="AC359" s="239">
        <v>98</v>
      </c>
      <c r="AD359" s="239" t="s">
        <v>5163</v>
      </c>
      <c r="AF359" s="239" t="s">
        <v>470</v>
      </c>
      <c r="AG359" s="239">
        <v>5</v>
      </c>
      <c r="AH359" s="239">
        <v>2</v>
      </c>
      <c r="AI359" s="239">
        <v>2</v>
      </c>
      <c r="AJ359" s="239">
        <v>4</v>
      </c>
      <c r="AK359" s="239">
        <v>21</v>
      </c>
      <c r="AL359" s="239">
        <v>69</v>
      </c>
      <c r="AM359" s="239" t="s">
        <v>384</v>
      </c>
      <c r="AN359" s="239">
        <v>5</v>
      </c>
      <c r="AO359" s="239">
        <v>7</v>
      </c>
      <c r="AS359" s="239">
        <v>15</v>
      </c>
      <c r="AT359" s="239">
        <v>9</v>
      </c>
      <c r="AU359" s="239">
        <v>60</v>
      </c>
      <c r="AV359" s="239">
        <v>11</v>
      </c>
      <c r="AW359" s="239">
        <v>21</v>
      </c>
      <c r="AX359" s="239">
        <v>2</v>
      </c>
      <c r="AY359" s="239">
        <v>2</v>
      </c>
      <c r="AZ359" s="239">
        <v>4</v>
      </c>
      <c r="BA359" s="239">
        <v>21</v>
      </c>
      <c r="BB359" s="239">
        <v>45</v>
      </c>
      <c r="BC359" s="239" t="s">
        <v>384</v>
      </c>
      <c r="BD359" s="239">
        <v>5</v>
      </c>
      <c r="BE359" s="239">
        <v>1</v>
      </c>
      <c r="BI359" s="239">
        <v>15</v>
      </c>
      <c r="BJ359" s="239">
        <v>9</v>
      </c>
      <c r="BK359" s="239">
        <v>60</v>
      </c>
      <c r="BL359" s="239">
        <v>11</v>
      </c>
      <c r="BM359" s="239">
        <v>21</v>
      </c>
      <c r="CT359" s="239">
        <v>465997.80712894798</v>
      </c>
      <c r="CU359" s="239">
        <v>4968005.1731436802</v>
      </c>
      <c r="CV359" s="239">
        <v>44.864651530000003</v>
      </c>
      <c r="CW359" s="239">
        <v>-93.430404030000005</v>
      </c>
      <c r="CX359" s="239" t="s">
        <v>379</v>
      </c>
      <c r="CY359" s="239" t="s">
        <v>5164</v>
      </c>
    </row>
    <row r="360" spans="1:103" x14ac:dyDescent="0.25">
      <c r="A360" s="239">
        <v>370752</v>
      </c>
      <c r="B360" s="239">
        <v>2</v>
      </c>
      <c r="C360" s="239">
        <v>212</v>
      </c>
      <c r="D360" s="239">
        <v>158.66</v>
      </c>
      <c r="E360" s="239">
        <v>27</v>
      </c>
      <c r="F360" s="239" t="s">
        <v>2515</v>
      </c>
      <c r="H360" s="239" t="s">
        <v>374</v>
      </c>
      <c r="I360" s="239">
        <v>25</v>
      </c>
      <c r="K360" s="239">
        <v>16508758</v>
      </c>
      <c r="M360" s="239">
        <v>8</v>
      </c>
      <c r="N360" s="239">
        <v>11</v>
      </c>
      <c r="O360" s="239">
        <v>2016</v>
      </c>
      <c r="P360" s="239" t="s">
        <v>416</v>
      </c>
      <c r="Q360" s="239">
        <v>12</v>
      </c>
      <c r="R360" s="239" t="s">
        <v>376</v>
      </c>
      <c r="S360" s="239">
        <v>4</v>
      </c>
      <c r="T360" s="239">
        <v>0</v>
      </c>
      <c r="U360" s="239">
        <v>1</v>
      </c>
      <c r="W360" s="239">
        <v>55</v>
      </c>
      <c r="X360" s="239">
        <v>2</v>
      </c>
      <c r="Y360" s="239">
        <v>1</v>
      </c>
      <c r="Z360" s="239">
        <v>1</v>
      </c>
      <c r="AB360" s="239">
        <v>1</v>
      </c>
      <c r="AC360" s="239">
        <v>98</v>
      </c>
      <c r="AD360" s="239" t="s">
        <v>5158</v>
      </c>
      <c r="AF360" s="239" t="s">
        <v>470</v>
      </c>
      <c r="AG360" s="239">
        <v>3</v>
      </c>
      <c r="AH360" s="239">
        <v>2</v>
      </c>
      <c r="AI360" s="239">
        <v>2</v>
      </c>
      <c r="AJ360" s="239">
        <v>2</v>
      </c>
      <c r="AK360" s="239">
        <v>21</v>
      </c>
      <c r="AL360" s="239">
        <v>40</v>
      </c>
      <c r="AM360" s="239" t="s">
        <v>374</v>
      </c>
      <c r="AN360" s="239">
        <v>7</v>
      </c>
      <c r="AO360" s="239">
        <v>74</v>
      </c>
      <c r="AP360" s="239">
        <v>62</v>
      </c>
      <c r="AS360" s="239">
        <v>15</v>
      </c>
      <c r="AT360" s="239">
        <v>9</v>
      </c>
      <c r="AU360" s="239">
        <v>60</v>
      </c>
      <c r="AV360" s="239">
        <v>11</v>
      </c>
      <c r="AW360" s="239">
        <v>21</v>
      </c>
      <c r="CT360" s="239">
        <v>465980.87376174802</v>
      </c>
      <c r="CU360" s="239">
        <v>4968011.5231563803</v>
      </c>
      <c r="CV360" s="239">
        <v>44.864707889999998</v>
      </c>
      <c r="CW360" s="239">
        <v>-93.430618800000005</v>
      </c>
      <c r="CX360" s="239" t="s">
        <v>379</v>
      </c>
      <c r="CY360" s="239" t="s">
        <v>5165</v>
      </c>
    </row>
    <row r="361" spans="1:103" x14ac:dyDescent="0.25">
      <c r="A361" s="239">
        <v>526861</v>
      </c>
      <c r="B361" s="239">
        <v>2</v>
      </c>
      <c r="C361" s="239">
        <v>212</v>
      </c>
      <c r="D361" s="239">
        <v>158.666</v>
      </c>
      <c r="E361" s="239">
        <v>27</v>
      </c>
      <c r="F361" s="239" t="s">
        <v>2515</v>
      </c>
      <c r="H361" s="239" t="s">
        <v>374</v>
      </c>
      <c r="I361" s="239">
        <v>25</v>
      </c>
      <c r="K361" s="239">
        <v>17514543</v>
      </c>
      <c r="M361" s="239">
        <v>12</v>
      </c>
      <c r="N361" s="239">
        <v>20</v>
      </c>
      <c r="O361" s="239">
        <v>2017</v>
      </c>
      <c r="P361" s="239" t="s">
        <v>375</v>
      </c>
      <c r="Q361" s="239">
        <v>17</v>
      </c>
      <c r="R361" s="239" t="s">
        <v>376</v>
      </c>
      <c r="S361" s="239">
        <v>5</v>
      </c>
      <c r="T361" s="239">
        <v>0</v>
      </c>
      <c r="U361" s="239">
        <v>2</v>
      </c>
      <c r="V361" s="239">
        <v>12</v>
      </c>
      <c r="W361" s="239">
        <v>10</v>
      </c>
      <c r="X361" s="239">
        <v>29</v>
      </c>
      <c r="Y361" s="239">
        <v>4</v>
      </c>
      <c r="Z361" s="239">
        <v>1</v>
      </c>
      <c r="AB361" s="239">
        <v>1</v>
      </c>
      <c r="AC361" s="239">
        <v>98</v>
      </c>
      <c r="AD361" s="239" t="s">
        <v>5158</v>
      </c>
      <c r="AF361" s="239" t="s">
        <v>470</v>
      </c>
      <c r="AG361" s="239">
        <v>7</v>
      </c>
      <c r="AH361" s="239">
        <v>2</v>
      </c>
      <c r="AI361" s="239">
        <v>2</v>
      </c>
      <c r="AJ361" s="239">
        <v>4</v>
      </c>
      <c r="AK361" s="239">
        <v>26</v>
      </c>
      <c r="AL361" s="239">
        <v>49</v>
      </c>
      <c r="AM361" s="239" t="s">
        <v>374</v>
      </c>
      <c r="AN361" s="239">
        <v>5</v>
      </c>
      <c r="AO361" s="239">
        <v>1</v>
      </c>
      <c r="AS361" s="239">
        <v>15</v>
      </c>
      <c r="AT361" s="239">
        <v>9</v>
      </c>
      <c r="AU361" s="239">
        <v>60</v>
      </c>
      <c r="AV361" s="239">
        <v>11</v>
      </c>
      <c r="AW361" s="239">
        <v>21</v>
      </c>
      <c r="AX361" s="239">
        <v>2</v>
      </c>
      <c r="AY361" s="239">
        <v>4</v>
      </c>
      <c r="AZ361" s="239">
        <v>4</v>
      </c>
      <c r="BA361" s="239">
        <v>28</v>
      </c>
      <c r="BB361" s="239">
        <v>21</v>
      </c>
      <c r="BC361" s="239" t="s">
        <v>384</v>
      </c>
      <c r="BD361" s="239">
        <v>5</v>
      </c>
      <c r="BE361" s="239">
        <v>74</v>
      </c>
      <c r="BI361" s="239">
        <v>15</v>
      </c>
      <c r="BJ361" s="239">
        <v>9</v>
      </c>
      <c r="BK361" s="239">
        <v>60</v>
      </c>
      <c r="BL361" s="239">
        <v>11</v>
      </c>
      <c r="BM361" s="239">
        <v>21</v>
      </c>
      <c r="CT361" s="239">
        <v>465989.340445348</v>
      </c>
      <c r="CU361" s="239">
        <v>4968017.8731690804</v>
      </c>
      <c r="CV361" s="239">
        <v>44.86476545</v>
      </c>
      <c r="CW361" s="239">
        <v>-93.430512050000004</v>
      </c>
      <c r="CX361" s="239" t="s">
        <v>379</v>
      </c>
      <c r="CY361" s="239" t="s">
        <v>5166</v>
      </c>
    </row>
    <row r="362" spans="1:103" x14ac:dyDescent="0.25">
      <c r="A362" s="239">
        <v>392013</v>
      </c>
      <c r="B362" s="239">
        <v>2</v>
      </c>
      <c r="C362" s="239">
        <v>212</v>
      </c>
      <c r="D362" s="239">
        <v>158.673</v>
      </c>
      <c r="E362" s="239">
        <v>27</v>
      </c>
      <c r="F362" s="239" t="s">
        <v>2515</v>
      </c>
      <c r="H362" s="239" t="s">
        <v>374</v>
      </c>
      <c r="I362" s="239">
        <v>25</v>
      </c>
      <c r="K362" s="239">
        <v>16511537</v>
      </c>
      <c r="M362" s="239">
        <v>10</v>
      </c>
      <c r="N362" s="239">
        <v>17</v>
      </c>
      <c r="O362" s="239">
        <v>2016</v>
      </c>
      <c r="P362" s="239" t="s">
        <v>381</v>
      </c>
      <c r="Q362" s="239">
        <v>18</v>
      </c>
      <c r="R362" s="239" t="s">
        <v>376</v>
      </c>
      <c r="S362" s="239">
        <v>5</v>
      </c>
      <c r="T362" s="239">
        <v>0</v>
      </c>
      <c r="U362" s="239">
        <v>2</v>
      </c>
      <c r="V362" s="239">
        <v>12</v>
      </c>
      <c r="W362" s="239">
        <v>10</v>
      </c>
      <c r="X362" s="239">
        <v>2</v>
      </c>
      <c r="Y362" s="239">
        <v>3</v>
      </c>
      <c r="Z362" s="239">
        <v>1</v>
      </c>
      <c r="AB362" s="239">
        <v>1</v>
      </c>
      <c r="AC362" s="239">
        <v>98</v>
      </c>
      <c r="AD362" s="239" t="s">
        <v>377</v>
      </c>
      <c r="AF362" s="239" t="s">
        <v>470</v>
      </c>
      <c r="AG362" s="239">
        <v>7</v>
      </c>
      <c r="AH362" s="239">
        <v>2</v>
      </c>
      <c r="AI362" s="239">
        <v>3</v>
      </c>
      <c r="AJ362" s="239">
        <v>4</v>
      </c>
      <c r="AK362" s="239">
        <v>34</v>
      </c>
      <c r="AL362" s="239">
        <v>33</v>
      </c>
      <c r="AM362" s="239" t="s">
        <v>374</v>
      </c>
      <c r="AN362" s="239">
        <v>5</v>
      </c>
      <c r="AO362" s="239">
        <v>1</v>
      </c>
      <c r="AS362" s="239">
        <v>15</v>
      </c>
      <c r="AT362" s="239">
        <v>9</v>
      </c>
      <c r="AU362" s="239">
        <v>65</v>
      </c>
      <c r="AV362" s="239">
        <v>11</v>
      </c>
      <c r="AW362" s="239">
        <v>21</v>
      </c>
      <c r="AX362" s="239">
        <v>1</v>
      </c>
      <c r="AZ362" s="239">
        <v>4</v>
      </c>
      <c r="BA362" s="239">
        <v>99</v>
      </c>
      <c r="BI362" s="239">
        <v>15</v>
      </c>
      <c r="BJ362" s="239">
        <v>9</v>
      </c>
      <c r="BK362" s="239">
        <v>65</v>
      </c>
      <c r="BL362" s="239">
        <v>11</v>
      </c>
      <c r="BM362" s="239">
        <v>21</v>
      </c>
      <c r="CT362" s="239">
        <v>466002.04047074798</v>
      </c>
      <c r="CU362" s="239">
        <v>4968009.4064854803</v>
      </c>
      <c r="CV362" s="239">
        <v>44.864689839999997</v>
      </c>
      <c r="CW362" s="239">
        <v>-93.430350730000001</v>
      </c>
      <c r="CX362" s="239" t="s">
        <v>379</v>
      </c>
      <c r="CY362" s="239" t="s">
        <v>5167</v>
      </c>
    </row>
    <row r="363" spans="1:103" x14ac:dyDescent="0.25">
      <c r="A363" s="239">
        <v>316763</v>
      </c>
      <c r="B363" s="239">
        <v>2</v>
      </c>
      <c r="C363" s="239">
        <v>212</v>
      </c>
      <c r="E363" s="239">
        <v>27</v>
      </c>
      <c r="F363" s="239" t="s">
        <v>2515</v>
      </c>
      <c r="H363" s="239" t="s">
        <v>374</v>
      </c>
      <c r="I363" s="239">
        <v>25</v>
      </c>
      <c r="K363" s="239">
        <v>16500099</v>
      </c>
      <c r="M363" s="239">
        <v>1</v>
      </c>
      <c r="N363" s="239">
        <v>4</v>
      </c>
      <c r="O363" s="239">
        <v>2016</v>
      </c>
      <c r="P363" s="239" t="s">
        <v>381</v>
      </c>
      <c r="Q363" s="239">
        <v>17</v>
      </c>
      <c r="R363" s="239" t="s">
        <v>376</v>
      </c>
      <c r="S363" s="239">
        <v>5</v>
      </c>
      <c r="T363" s="239">
        <v>0</v>
      </c>
      <c r="U363" s="239">
        <v>2</v>
      </c>
      <c r="V363" s="239">
        <v>12</v>
      </c>
      <c r="W363" s="239">
        <v>10</v>
      </c>
      <c r="X363" s="239">
        <v>2</v>
      </c>
      <c r="Y363" s="239">
        <v>4</v>
      </c>
      <c r="Z363" s="239">
        <v>1</v>
      </c>
      <c r="AB363" s="239">
        <v>1</v>
      </c>
      <c r="AC363" s="239">
        <v>98</v>
      </c>
      <c r="AD363" s="239" t="s">
        <v>377</v>
      </c>
      <c r="AF363" s="239" t="s">
        <v>470</v>
      </c>
      <c r="AG363" s="239">
        <v>7</v>
      </c>
      <c r="AH363" s="239">
        <v>2</v>
      </c>
      <c r="AI363" s="239">
        <v>2</v>
      </c>
      <c r="AJ363" s="239">
        <v>4</v>
      </c>
      <c r="AK363" s="239">
        <v>21</v>
      </c>
      <c r="AL363" s="239">
        <v>63</v>
      </c>
      <c r="AM363" s="239" t="s">
        <v>374</v>
      </c>
      <c r="AN363" s="239">
        <v>5</v>
      </c>
      <c r="AO363" s="239">
        <v>74</v>
      </c>
      <c r="AS363" s="239">
        <v>15</v>
      </c>
      <c r="AT363" s="239">
        <v>98</v>
      </c>
      <c r="AU363" s="239">
        <v>60</v>
      </c>
      <c r="AV363" s="239">
        <v>11</v>
      </c>
      <c r="AW363" s="239">
        <v>21</v>
      </c>
      <c r="AX363" s="239">
        <v>2</v>
      </c>
      <c r="AY363" s="239">
        <v>2</v>
      </c>
      <c r="AZ363" s="239">
        <v>4</v>
      </c>
      <c r="BA363" s="239">
        <v>26</v>
      </c>
      <c r="BB363" s="239">
        <v>47</v>
      </c>
      <c r="BC363" s="239" t="s">
        <v>374</v>
      </c>
      <c r="BD363" s="239">
        <v>5</v>
      </c>
      <c r="BE363" s="239">
        <v>1</v>
      </c>
      <c r="BI363" s="239">
        <v>15</v>
      </c>
      <c r="BJ363" s="239">
        <v>98</v>
      </c>
      <c r="BK363" s="239">
        <v>60</v>
      </c>
      <c r="BL363" s="239">
        <v>11</v>
      </c>
      <c r="BM363" s="239">
        <v>21</v>
      </c>
      <c r="CT363" s="239">
        <v>465304.62546563498</v>
      </c>
      <c r="CU363" s="239">
        <v>4967860.4650694001</v>
      </c>
      <c r="CV363" s="239">
        <v>44.863315530000001</v>
      </c>
      <c r="CW363" s="239">
        <v>-93.439168249999994</v>
      </c>
      <c r="CX363" s="239" t="s">
        <v>379</v>
      </c>
      <c r="CY363" s="239" t="s">
        <v>5168</v>
      </c>
    </row>
    <row r="364" spans="1:103" x14ac:dyDescent="0.25">
      <c r="A364" s="239">
        <v>491618</v>
      </c>
      <c r="B364" s="239">
        <v>2</v>
      </c>
      <c r="C364" s="239">
        <v>212</v>
      </c>
      <c r="E364" s="239">
        <v>27</v>
      </c>
      <c r="F364" s="239" t="s">
        <v>2515</v>
      </c>
      <c r="H364" s="239" t="s">
        <v>374</v>
      </c>
      <c r="I364" s="239">
        <v>25</v>
      </c>
      <c r="K364" s="239">
        <v>17508269</v>
      </c>
      <c r="M364" s="239">
        <v>7</v>
      </c>
      <c r="N364" s="239">
        <v>26</v>
      </c>
      <c r="O364" s="239">
        <v>2017</v>
      </c>
      <c r="P364" s="239" t="s">
        <v>375</v>
      </c>
      <c r="Q364" s="239">
        <v>14</v>
      </c>
      <c r="R364" s="239" t="s">
        <v>393</v>
      </c>
      <c r="S364" s="239">
        <v>4</v>
      </c>
      <c r="T364" s="239">
        <v>0</v>
      </c>
      <c r="U364" s="239">
        <v>2</v>
      </c>
      <c r="V364" s="239">
        <v>10</v>
      </c>
      <c r="W364" s="239">
        <v>10</v>
      </c>
      <c r="X364" s="239">
        <v>2</v>
      </c>
      <c r="Y364" s="239">
        <v>1</v>
      </c>
      <c r="Z364" s="239">
        <v>2</v>
      </c>
      <c r="AB364" s="239">
        <v>1</v>
      </c>
      <c r="AC364" s="239">
        <v>98</v>
      </c>
      <c r="AD364" s="239" t="s">
        <v>377</v>
      </c>
      <c r="AF364" s="239" t="s">
        <v>378</v>
      </c>
      <c r="AG364" s="239">
        <v>5</v>
      </c>
      <c r="AH364" s="239">
        <v>2</v>
      </c>
      <c r="AI364" s="239">
        <v>2</v>
      </c>
      <c r="AJ364" s="239">
        <v>3</v>
      </c>
      <c r="AK364" s="239">
        <v>28</v>
      </c>
      <c r="AL364" s="239">
        <v>17</v>
      </c>
      <c r="AM364" s="239" t="s">
        <v>374</v>
      </c>
      <c r="AN364" s="239">
        <v>5</v>
      </c>
      <c r="AO364" s="239">
        <v>2</v>
      </c>
      <c r="AS364" s="239">
        <v>15</v>
      </c>
      <c r="AT364" s="239">
        <v>98</v>
      </c>
      <c r="AU364" s="239">
        <v>60</v>
      </c>
      <c r="AV364" s="239">
        <v>11</v>
      </c>
      <c r="AW364" s="239">
        <v>21</v>
      </c>
      <c r="AX364" s="239">
        <v>2</v>
      </c>
      <c r="AY364" s="239">
        <v>5</v>
      </c>
      <c r="AZ364" s="239">
        <v>3</v>
      </c>
      <c r="BA364" s="239">
        <v>21</v>
      </c>
      <c r="BB364" s="239">
        <v>38</v>
      </c>
      <c r="BC364" s="239" t="s">
        <v>384</v>
      </c>
      <c r="BD364" s="239">
        <v>5</v>
      </c>
      <c r="BE364" s="239">
        <v>1</v>
      </c>
      <c r="BI364" s="239">
        <v>15</v>
      </c>
      <c r="BJ364" s="239">
        <v>98</v>
      </c>
      <c r="BK364" s="239">
        <v>60</v>
      </c>
      <c r="BL364" s="239">
        <v>11</v>
      </c>
      <c r="BM364" s="239">
        <v>21</v>
      </c>
      <c r="CT364" s="239">
        <v>465069.74813957099</v>
      </c>
      <c r="CU364" s="239">
        <v>4967759.507793</v>
      </c>
      <c r="CV364" s="239">
        <v>44.862395249999999</v>
      </c>
      <c r="CW364" s="239">
        <v>-93.442134249999995</v>
      </c>
      <c r="CX364" s="239" t="s">
        <v>379</v>
      </c>
      <c r="CY364" s="239" t="s">
        <v>5169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pageSetUpPr fitToPage="1"/>
  </sheetPr>
  <dimension ref="A1:Z58"/>
  <sheetViews>
    <sheetView view="pageBreakPreview" zoomScale="85" zoomScaleNormal="85" zoomScaleSheetLayoutView="85" workbookViewId="0">
      <selection activeCell="K28" sqref="K28"/>
    </sheetView>
  </sheetViews>
  <sheetFormatPr defaultColWidth="9.140625" defaultRowHeight="15" x14ac:dyDescent="0.25"/>
  <cols>
    <col min="1" max="1" width="5.7109375" style="19" customWidth="1"/>
    <col min="2" max="2" width="16.140625" style="19" customWidth="1"/>
    <col min="3" max="11" width="15.85546875" style="19" customWidth="1"/>
    <col min="12" max="16" width="9.140625" style="19"/>
    <col min="17" max="26" width="10.85546875" style="19" customWidth="1"/>
    <col min="27" max="16384" width="9.140625" style="19"/>
  </cols>
  <sheetData>
    <row r="1" spans="2:26" x14ac:dyDescent="0.25">
      <c r="B1" s="19">
        <v>1</v>
      </c>
      <c r="C1" s="19">
        <f t="shared" ref="C1" si="0">B1+1</f>
        <v>2</v>
      </c>
      <c r="D1" s="19">
        <f t="shared" ref="D1" si="1">C1+1</f>
        <v>3</v>
      </c>
      <c r="E1" s="19">
        <f t="shared" ref="E1" si="2">D1+1</f>
        <v>4</v>
      </c>
      <c r="F1" s="19">
        <f t="shared" ref="F1" si="3">E1+1</f>
        <v>5</v>
      </c>
      <c r="G1" s="19">
        <f t="shared" ref="G1" si="4">F1+1</f>
        <v>6</v>
      </c>
      <c r="H1" s="19">
        <f t="shared" ref="H1" si="5">G1+1</f>
        <v>7</v>
      </c>
      <c r="I1" s="19">
        <f t="shared" ref="I1" si="6">H1+1</f>
        <v>8</v>
      </c>
      <c r="J1" s="19">
        <f t="shared" ref="J1" si="7">I1+1</f>
        <v>9</v>
      </c>
    </row>
    <row r="2" spans="2:26" x14ac:dyDescent="0.25">
      <c r="B2" s="102"/>
      <c r="C2" s="437" t="s">
        <v>146</v>
      </c>
      <c r="D2" s="438"/>
      <c r="E2" s="439"/>
      <c r="F2" s="452" t="s">
        <v>145</v>
      </c>
      <c r="G2" s="452"/>
      <c r="H2" s="452"/>
      <c r="I2" s="452"/>
      <c r="J2" s="452"/>
      <c r="K2" s="452"/>
    </row>
    <row r="3" spans="2:26" x14ac:dyDescent="0.25">
      <c r="B3" s="102"/>
      <c r="C3" s="128" t="s">
        <v>42</v>
      </c>
      <c r="D3" s="128" t="s">
        <v>43</v>
      </c>
      <c r="E3" s="128" t="s">
        <v>70</v>
      </c>
      <c r="F3" s="452" t="s">
        <v>165</v>
      </c>
      <c r="G3" s="452"/>
      <c r="H3" s="452"/>
      <c r="I3" s="452" t="s">
        <v>164</v>
      </c>
      <c r="J3" s="452"/>
      <c r="K3" s="452"/>
    </row>
    <row r="4" spans="2:26" x14ac:dyDescent="0.25">
      <c r="B4" s="175" t="s">
        <v>94</v>
      </c>
      <c r="C4" s="128" t="s">
        <v>45</v>
      </c>
      <c r="D4" s="128" t="s">
        <v>45</v>
      </c>
      <c r="E4" s="128" t="s">
        <v>45</v>
      </c>
      <c r="F4" s="128" t="s">
        <v>42</v>
      </c>
      <c r="G4" s="128" t="s">
        <v>43</v>
      </c>
      <c r="H4" s="128" t="s">
        <v>70</v>
      </c>
      <c r="I4" s="128" t="s">
        <v>42</v>
      </c>
      <c r="J4" s="128" t="s">
        <v>43</v>
      </c>
      <c r="K4" s="128" t="s">
        <v>70</v>
      </c>
      <c r="N4" s="453" t="s">
        <v>166</v>
      </c>
      <c r="O4" s="453"/>
    </row>
    <row r="5" spans="2:26" x14ac:dyDescent="0.25">
      <c r="B5" s="129">
        <v>2014</v>
      </c>
      <c r="C5" s="174">
        <f>[2]Subarea_Expanded!$C$6</f>
        <v>7194763.4400000013</v>
      </c>
      <c r="D5" s="174">
        <f>[2]Subarea_Expanded!$G$6</f>
        <v>7207379.2000000002</v>
      </c>
      <c r="E5" s="174">
        <f>C5-D5</f>
        <v>-12615.759999998845</v>
      </c>
      <c r="F5" s="174">
        <f>[2]Subarea_Expanded!$D$6</f>
        <v>154932.25</v>
      </c>
      <c r="G5" s="174">
        <f>[2]Subarea_Expanded!$H$6</f>
        <v>154527.4</v>
      </c>
      <c r="H5" s="174">
        <f>F5-G5</f>
        <v>404.85000000000582</v>
      </c>
      <c r="I5" s="174">
        <v>140.43627408607102</v>
      </c>
      <c r="J5" s="174">
        <v>137.5</v>
      </c>
      <c r="K5" s="174">
        <f>I5-J5</f>
        <v>2.9362740860710232</v>
      </c>
      <c r="N5" s="246">
        <f>C5/F5</f>
        <v>46.438126600497966</v>
      </c>
      <c r="O5" s="246">
        <f>D5/G5</f>
        <v>46.641431875512048</v>
      </c>
      <c r="Q5" s="174">
        <v>7183548.0300000012</v>
      </c>
      <c r="R5" s="174">
        <v>7190987.2500000009</v>
      </c>
      <c r="S5" s="174">
        <v>7194763.4400000013</v>
      </c>
      <c r="T5" s="174">
        <v>7207379.2000000002</v>
      </c>
      <c r="U5" s="174">
        <f>Q5-T5</f>
        <v>-23831.169999998994</v>
      </c>
      <c r="V5" s="174">
        <v>154871.48000000004</v>
      </c>
      <c r="W5" s="174">
        <v>154793.8277385135</v>
      </c>
      <c r="X5" s="174">
        <v>154830.68432541389</v>
      </c>
      <c r="Y5" s="174">
        <v>154527.4</v>
      </c>
      <c r="Z5" s="174">
        <f>V5-Y5</f>
        <v>344.0800000000454</v>
      </c>
    </row>
    <row r="6" spans="2:26" x14ac:dyDescent="0.25">
      <c r="B6" s="129">
        <v>2040</v>
      </c>
      <c r="C6" s="174">
        <f>[2]Subarea_Expanded!$C$30</f>
        <v>9383009.8600000013</v>
      </c>
      <c r="D6" s="174">
        <f>[2]Subarea_Expanded!$G$30</f>
        <v>9397261.2599999998</v>
      </c>
      <c r="E6" s="174">
        <f>C6-D6</f>
        <v>-14251.39999999851</v>
      </c>
      <c r="F6" s="174">
        <f>[2]Subarea_Expanded!$D$30</f>
        <v>213832.06000000006</v>
      </c>
      <c r="G6" s="174">
        <f>[2]Subarea_Expanded!$H$30</f>
        <v>213296.36999999994</v>
      </c>
      <c r="H6" s="174">
        <f>F6-G6</f>
        <v>535.69000000011874</v>
      </c>
      <c r="I6" s="174">
        <v>225.06096501018777</v>
      </c>
      <c r="J6" s="174">
        <v>175.7</v>
      </c>
      <c r="K6" s="174">
        <f>I6-J6</f>
        <v>49.360965010187783</v>
      </c>
      <c r="N6" s="246">
        <f>C6/F6</f>
        <v>43.880276231730633</v>
      </c>
      <c r="O6" s="246">
        <f>D6/G6</f>
        <v>44.057295771137611</v>
      </c>
      <c r="Q6" s="174">
        <v>7202601.370000001</v>
      </c>
      <c r="R6" s="174">
        <v>0</v>
      </c>
      <c r="S6" s="174">
        <v>0</v>
      </c>
      <c r="T6" s="174">
        <v>9.3800000000046566</v>
      </c>
      <c r="U6" s="174">
        <f>Q6-T6</f>
        <v>7202591.9900000012</v>
      </c>
      <c r="V6" s="174">
        <v>154020.62406756604</v>
      </c>
      <c r="W6" s="174">
        <v>-369.22120422694326</v>
      </c>
      <c r="X6" s="174">
        <v>-203.04293762538853</v>
      </c>
      <c r="Y6" s="174">
        <v>0</v>
      </c>
      <c r="Z6" s="174">
        <f>V6-Y6</f>
        <v>154020.62406756604</v>
      </c>
    </row>
    <row r="7" spans="2:26" x14ac:dyDescent="0.25">
      <c r="B7" s="130" t="s">
        <v>71</v>
      </c>
      <c r="C7" s="201">
        <f>((C6-C5)/C5)/($B6-$B5)</f>
        <v>1.16978583865926E-2</v>
      </c>
      <c r="D7" s="201">
        <f t="shared" ref="D7:J7" si="8">((D6-D5)/D5)/($B6-$B5)</f>
        <v>1.1686110962071077E-2</v>
      </c>
      <c r="E7" s="201">
        <f t="shared" si="8"/>
        <v>4.9865589365383958E-3</v>
      </c>
      <c r="F7" s="201">
        <f t="shared" si="8"/>
        <v>1.4621728579377824E-2</v>
      </c>
      <c r="G7" s="201">
        <f t="shared" si="8"/>
        <v>1.4627470597447428E-2</v>
      </c>
      <c r="H7" s="201">
        <f>((H6-H5)/H5)/($B6-$B5)</f>
        <v>1.2430054816134279E-2</v>
      </c>
      <c r="I7" s="201">
        <f t="shared" si="8"/>
        <v>2.317631841171542E-2</v>
      </c>
      <c r="J7" s="201">
        <f t="shared" si="8"/>
        <v>1.0685314685314683E-2</v>
      </c>
      <c r="K7" s="201">
        <f>((K6-K5)/K5)/($B6-$B5)</f>
        <v>0.60810570920924678</v>
      </c>
    </row>
    <row r="8" spans="2:26" x14ac:dyDescent="0.25">
      <c r="B8" s="6" t="s">
        <v>72</v>
      </c>
      <c r="C8" s="21"/>
      <c r="J8" s="21"/>
      <c r="K8" s="21"/>
    </row>
    <row r="9" spans="2:26" ht="19.5" thickBot="1" x14ac:dyDescent="0.35">
      <c r="C9" s="204"/>
      <c r="D9" s="204"/>
      <c r="E9" s="204"/>
      <c r="F9" s="276"/>
      <c r="G9" s="276"/>
      <c r="H9" s="276"/>
      <c r="I9" s="276"/>
      <c r="J9" s="276"/>
      <c r="K9" s="276"/>
    </row>
    <row r="10" spans="2:26" ht="35.1" customHeight="1" thickBot="1" x14ac:dyDescent="0.3">
      <c r="B10" s="440" t="s">
        <v>0</v>
      </c>
      <c r="C10" s="443" t="s">
        <v>103</v>
      </c>
      <c r="D10" s="444"/>
      <c r="E10" s="445"/>
      <c r="F10" s="460" t="s">
        <v>78</v>
      </c>
      <c r="G10" s="461"/>
      <c r="H10" s="461"/>
      <c r="I10" s="461"/>
      <c r="J10" s="461"/>
      <c r="K10" s="462"/>
    </row>
    <row r="11" spans="2:26" ht="35.1" customHeight="1" thickBot="1" x14ac:dyDescent="0.3">
      <c r="B11" s="441"/>
      <c r="C11" s="448" t="s">
        <v>42</v>
      </c>
      <c r="D11" s="446" t="s">
        <v>43</v>
      </c>
      <c r="E11" s="450" t="s">
        <v>73</v>
      </c>
      <c r="F11" s="454" t="s">
        <v>165</v>
      </c>
      <c r="G11" s="455"/>
      <c r="H11" s="456"/>
      <c r="I11" s="457" t="s">
        <v>164</v>
      </c>
      <c r="J11" s="458"/>
      <c r="K11" s="459"/>
    </row>
    <row r="12" spans="2:26" ht="35.1" customHeight="1" thickBot="1" x14ac:dyDescent="0.3">
      <c r="B12" s="442"/>
      <c r="C12" s="449"/>
      <c r="D12" s="447"/>
      <c r="E12" s="451"/>
      <c r="F12" s="269" t="s">
        <v>42</v>
      </c>
      <c r="G12" s="271" t="s">
        <v>43</v>
      </c>
      <c r="H12" s="272" t="s">
        <v>73</v>
      </c>
      <c r="I12" s="283" t="s">
        <v>42</v>
      </c>
      <c r="J12" s="284" t="s">
        <v>43</v>
      </c>
      <c r="K12" s="285" t="s">
        <v>73</v>
      </c>
    </row>
    <row r="13" spans="2:26" x14ac:dyDescent="0.25">
      <c r="B13" s="22">
        <f>Assumptions!C10</f>
        <v>2026</v>
      </c>
      <c r="C13" s="277">
        <f>TREND(C$5:C$6,$B$5:$B$6,$B13)*Assumptions!$C$13</f>
        <v>2994724014.046164</v>
      </c>
      <c r="D13" s="278">
        <f>TREND(D$5:D$6,$B$5:$B$6,$B13)*Assumptions!$C$13</f>
        <v>2999604308.8769164</v>
      </c>
      <c r="E13" s="114">
        <f t="shared" ref="E13:E32" si="9">D13-C13</f>
        <v>4880294.8307523727</v>
      </c>
      <c r="F13" s="277">
        <f>TREND(F$5:F$6,$B$5:$B$6,$B13)*Assumptions!$C$13</f>
        <v>66472623.857692659</v>
      </c>
      <c r="G13" s="278">
        <f>TREND(G$5:G$6,$B$5:$B$6,$B13)*Assumptions!$C$13</f>
        <v>66302812.100000016</v>
      </c>
      <c r="H13" s="114">
        <f t="shared" ref="H13:H32" si="10">G13-F13</f>
        <v>-169811.75769264251</v>
      </c>
      <c r="I13" s="279">
        <f>TREND(I$5:I$6,$B$5:$B$6,$B13)*Assumptions!$C$13</f>
        <v>65515.245666324678</v>
      </c>
      <c r="J13" s="286">
        <f>TREND(J$5:J$6,$B$5:$B$6,$B13)*Assumptions!$C$13</f>
        <v>56622.730769230737</v>
      </c>
      <c r="K13" s="114">
        <f t="shared" ref="K13:K32" si="11">J13-I13</f>
        <v>-8892.5148970939408</v>
      </c>
    </row>
    <row r="14" spans="2:26" x14ac:dyDescent="0.25">
      <c r="B14" s="23">
        <f>B13+1</f>
        <v>2027</v>
      </c>
      <c r="C14" s="279">
        <f>TREND(C$5:C$6,$B$5:$B$6,$B14)*Assumptions!$C$13</f>
        <v>3025443627.2500024</v>
      </c>
      <c r="D14" s="280">
        <f>TREND(D$5:D$6,$B$5:$B$6,$B14)*Assumptions!$C$13</f>
        <v>3030346883.949996</v>
      </c>
      <c r="E14" s="173">
        <f t="shared" si="9"/>
        <v>4903256.6999936104</v>
      </c>
      <c r="F14" s="279">
        <f>TREND(F$5:F$6,$B$5:$B$6,$B14)*Assumptions!$C$13</f>
        <v>67299486.575000092</v>
      </c>
      <c r="G14" s="280">
        <f>TREND(G$5:G$6,$B$5:$B$6,$B14)*Assumptions!$C$13</f>
        <v>67127838.024999917</v>
      </c>
      <c r="H14" s="173">
        <f t="shared" si="10"/>
        <v>-171648.55000017583</v>
      </c>
      <c r="I14" s="279">
        <f>TREND(I$5:I$6,$B$5:$B$6,$B14)*Assumptions!$C$13</f>
        <v>66703.24613506734</v>
      </c>
      <c r="J14" s="280">
        <f>TREND(J$5:J$6,$B$5:$B$6,$B14)*Assumptions!$C$13</f>
        <v>57158.999999999964</v>
      </c>
      <c r="K14" s="173">
        <f t="shared" si="11"/>
        <v>-9544.2461350673766</v>
      </c>
    </row>
    <row r="15" spans="2:26" x14ac:dyDescent="0.25">
      <c r="B15" s="23">
        <f t="shared" ref="B15:B32" si="12">B14+1</f>
        <v>2028</v>
      </c>
      <c r="C15" s="279">
        <f>TREND(C$5:C$6,$B$5:$B$6,$B15)*Assumptions!$C$13</f>
        <v>3056163240.4538512</v>
      </c>
      <c r="D15" s="280">
        <f>TREND(D$5:D$6,$B$5:$B$6,$B15)*Assumptions!$C$13</f>
        <v>3061089459.0230756</v>
      </c>
      <c r="E15" s="173">
        <f t="shared" si="9"/>
        <v>4926218.5692243576</v>
      </c>
      <c r="F15" s="279">
        <f>TREND(F$5:F$6,$B$5:$B$6,$B15)*Assumptions!$C$13</f>
        <v>68126349.292307869</v>
      </c>
      <c r="G15" s="280">
        <f>TREND(G$5:G$6,$B$5:$B$6,$B15)*Assumptions!$C$13</f>
        <v>67952863.949999824</v>
      </c>
      <c r="H15" s="173">
        <f t="shared" si="10"/>
        <v>-173485.34230804443</v>
      </c>
      <c r="I15" s="279">
        <f>TREND(I$5:I$6,$B$5:$B$6,$B15)*Assumptions!$C$13</f>
        <v>67891.246603809661</v>
      </c>
      <c r="J15" s="280">
        <f>TREND(J$5:J$6,$B$5:$B$6,$B15)*Assumptions!$C$13</f>
        <v>57695.269230769198</v>
      </c>
      <c r="K15" s="173">
        <f t="shared" si="11"/>
        <v>-10195.977373040463</v>
      </c>
    </row>
    <row r="16" spans="2:26" x14ac:dyDescent="0.25">
      <c r="B16" s="23">
        <f t="shared" si="12"/>
        <v>2029</v>
      </c>
      <c r="C16" s="279">
        <f>TREND(C$5:C$6,$B$5:$B$6,$B16)*Assumptions!$C$13</f>
        <v>3086882853.6577001</v>
      </c>
      <c r="D16" s="280">
        <f>TREND(D$5:D$6,$B$5:$B$6,$B16)*Assumptions!$C$13</f>
        <v>3091832034.0961442</v>
      </c>
      <c r="E16" s="173">
        <f t="shared" si="9"/>
        <v>4949180.4384441376</v>
      </c>
      <c r="F16" s="279">
        <f>TREND(F$5:F$6,$B$5:$B$6,$B16)*Assumptions!$C$13</f>
        <v>68953212.009615645</v>
      </c>
      <c r="G16" s="280">
        <f>TREND(G$5:G$6,$B$5:$B$6,$B16)*Assumptions!$C$13</f>
        <v>68777889.875000075</v>
      </c>
      <c r="H16" s="173">
        <f t="shared" si="10"/>
        <v>-175322.13461557031</v>
      </c>
      <c r="I16" s="279">
        <f>TREND(I$5:I$6,$B$5:$B$6,$B16)*Assumptions!$C$13</f>
        <v>69079.247072551982</v>
      </c>
      <c r="J16" s="280">
        <f>TREND(J$5:J$6,$B$5:$B$6,$B16)*Assumptions!$C$13</f>
        <v>58231.538461538425</v>
      </c>
      <c r="K16" s="173">
        <f t="shared" si="11"/>
        <v>-10847.708611013557</v>
      </c>
    </row>
    <row r="17" spans="2:11" x14ac:dyDescent="0.25">
      <c r="B17" s="23">
        <f t="shared" si="12"/>
        <v>2030</v>
      </c>
      <c r="C17" s="279">
        <f>TREND(C$5:C$6,$B$5:$B$6,$B17)*Assumptions!$C$13</f>
        <v>3117602466.8615489</v>
      </c>
      <c r="D17" s="280">
        <f>TREND(D$5:D$6,$B$5:$B$6,$B17)*Assumptions!$C$13</f>
        <v>3122574609.1692238</v>
      </c>
      <c r="E17" s="173">
        <f t="shared" si="9"/>
        <v>4972142.3076748848</v>
      </c>
      <c r="F17" s="279">
        <f>TREND(F$5:F$6,$B$5:$B$6,$B17)*Assumptions!$C$13</f>
        <v>69780074.726923093</v>
      </c>
      <c r="G17" s="280">
        <f>TREND(G$5:G$6,$B$5:$B$6,$B17)*Assumptions!$C$13</f>
        <v>69602915.799999967</v>
      </c>
      <c r="H17" s="173">
        <f t="shared" si="10"/>
        <v>-177158.92692312598</v>
      </c>
      <c r="I17" s="279">
        <f>TREND(I$5:I$6,$B$5:$B$6,$B17)*Assumptions!$C$13</f>
        <v>70267.247541294637</v>
      </c>
      <c r="J17" s="280">
        <f>TREND(J$5:J$6,$B$5:$B$6,$B17)*Assumptions!$C$13</f>
        <v>58767.807692307651</v>
      </c>
      <c r="K17" s="173">
        <f t="shared" si="11"/>
        <v>-11499.439848986985</v>
      </c>
    </row>
    <row r="18" spans="2:11" x14ac:dyDescent="0.25">
      <c r="B18" s="23">
        <f t="shared" si="12"/>
        <v>2031</v>
      </c>
      <c r="C18" s="279">
        <f>TREND(C$5:C$6,$B$5:$B$6,$B18)*Assumptions!$C$13</f>
        <v>3148322080.0653868</v>
      </c>
      <c r="D18" s="280">
        <f>TREND(D$5:D$6,$B$5:$B$6,$B18)*Assumptions!$C$13</f>
        <v>3153317184.2423029</v>
      </c>
      <c r="E18" s="173">
        <f t="shared" si="9"/>
        <v>4995104.1769161224</v>
      </c>
      <c r="F18" s="279">
        <f>TREND(F$5:F$6,$B$5:$B$6,$B18)*Assumptions!$C$13</f>
        <v>70606937.444230869</v>
      </c>
      <c r="G18" s="280">
        <f>TREND(G$5:G$6,$B$5:$B$6,$B18)*Assumptions!$C$13</f>
        <v>70427941.724999875</v>
      </c>
      <c r="H18" s="173">
        <f t="shared" si="10"/>
        <v>-178995.71923099458</v>
      </c>
      <c r="I18" s="279">
        <f>TREND(I$5:I$6,$B$5:$B$6,$B18)*Assumptions!$C$13</f>
        <v>71455.248010036972</v>
      </c>
      <c r="J18" s="280">
        <f>TREND(J$5:J$6,$B$5:$B$6,$B18)*Assumptions!$C$13</f>
        <v>59304.076923076878</v>
      </c>
      <c r="K18" s="173">
        <f t="shared" si="11"/>
        <v>-12151.171086960094</v>
      </c>
    </row>
    <row r="19" spans="2:11" x14ac:dyDescent="0.25">
      <c r="B19" s="23">
        <f>B18+1</f>
        <v>2032</v>
      </c>
      <c r="C19" s="279">
        <f>TREND(C$5:C$6,$B$5:$B$6,$B19)*Assumptions!$C$13</f>
        <v>3179041693.2692356</v>
      </c>
      <c r="D19" s="280">
        <f>TREND(D$5:D$6,$B$5:$B$6,$B19)*Assumptions!$C$13</f>
        <v>3184059759.3153825</v>
      </c>
      <c r="E19" s="173">
        <f t="shared" si="9"/>
        <v>5018066.0461468697</v>
      </c>
      <c r="F19" s="279">
        <f>TREND(F$5:F$6,$B$5:$B$6,$B19)*Assumptions!$C$13</f>
        <v>71433800.161538646</v>
      </c>
      <c r="G19" s="280">
        <f>TREND(G$5:G$6,$B$5:$B$6,$B19)*Assumptions!$C$13</f>
        <v>71252967.650000125</v>
      </c>
      <c r="H19" s="173">
        <f t="shared" si="10"/>
        <v>-180832.51153852046</v>
      </c>
      <c r="I19" s="279">
        <f>TREND(I$5:I$6,$B$5:$B$6,$B19)*Assumptions!$C$13</f>
        <v>72643.248478779293</v>
      </c>
      <c r="J19" s="280">
        <f>TREND(J$5:J$6,$B$5:$B$6,$B19)*Assumptions!$C$13</f>
        <v>59840.346153846105</v>
      </c>
      <c r="K19" s="173">
        <f t="shared" si="11"/>
        <v>-12802.902324933188</v>
      </c>
    </row>
    <row r="20" spans="2:11" x14ac:dyDescent="0.25">
      <c r="B20" s="23">
        <f t="shared" si="12"/>
        <v>2033</v>
      </c>
      <c r="C20" s="279">
        <f>TREND(C$5:C$6,$B$5:$B$6,$B20)*Assumptions!$C$13</f>
        <v>3209761306.4730844</v>
      </c>
      <c r="D20" s="280">
        <f>TREND(D$5:D$6,$B$5:$B$6,$B20)*Assumptions!$C$13</f>
        <v>3214802334.3884621</v>
      </c>
      <c r="E20" s="173">
        <f t="shared" si="9"/>
        <v>5041027.9153776169</v>
      </c>
      <c r="F20" s="279">
        <f>TREND(F$5:F$6,$B$5:$B$6,$B20)*Assumptions!$C$13</f>
        <v>72260662.878846422</v>
      </c>
      <c r="G20" s="280">
        <f>TREND(G$5:G$6,$B$5:$B$6,$B20)*Assumptions!$C$13</f>
        <v>72077993.575000033</v>
      </c>
      <c r="H20" s="173">
        <f t="shared" si="10"/>
        <v>-182669.30384638906</v>
      </c>
      <c r="I20" s="279">
        <f>TREND(I$5:I$6,$B$5:$B$6,$B20)*Assumptions!$C$13</f>
        <v>73831.248947521613</v>
      </c>
      <c r="J20" s="280">
        <f>TREND(J$5:J$6,$B$5:$B$6,$B20)*Assumptions!$C$13</f>
        <v>60376.615384615339</v>
      </c>
      <c r="K20" s="173">
        <f t="shared" si="11"/>
        <v>-13454.633562906274</v>
      </c>
    </row>
    <row r="21" spans="2:11" x14ac:dyDescent="0.25">
      <c r="B21" s="23">
        <f t="shared" si="12"/>
        <v>2034</v>
      </c>
      <c r="C21" s="279">
        <f>TREND(C$5:C$6,$B$5:$B$6,$B21)*Assumptions!$C$13</f>
        <v>3240480919.6769338</v>
      </c>
      <c r="D21" s="280">
        <f>TREND(D$5:D$6,$B$5:$B$6,$B21)*Assumptions!$C$13</f>
        <v>3245544909.4615307</v>
      </c>
      <c r="E21" s="173">
        <f t="shared" si="9"/>
        <v>5063989.78459692</v>
      </c>
      <c r="F21" s="279">
        <f>TREND(F$5:F$6,$B$5:$B$6,$B21)*Assumptions!$C$13</f>
        <v>73087525.596154198</v>
      </c>
      <c r="G21" s="280">
        <f>TREND(G$5:G$6,$B$5:$B$6,$B21)*Assumptions!$C$13</f>
        <v>72903019.499999925</v>
      </c>
      <c r="H21" s="173">
        <f t="shared" si="10"/>
        <v>-184506.09615427256</v>
      </c>
      <c r="I21" s="279">
        <f>TREND(I$5:I$6,$B$5:$B$6,$B21)*Assumptions!$C$13</f>
        <v>75019.249416263949</v>
      </c>
      <c r="J21" s="280">
        <f>TREND(J$5:J$6,$B$5:$B$6,$B21)*Assumptions!$C$13</f>
        <v>60912.884615384566</v>
      </c>
      <c r="K21" s="173">
        <f t="shared" si="11"/>
        <v>-14106.364800879383</v>
      </c>
    </row>
    <row r="22" spans="2:11" x14ac:dyDescent="0.25">
      <c r="B22" s="23">
        <f t="shared" si="12"/>
        <v>2035</v>
      </c>
      <c r="C22" s="279">
        <f>TREND(C$5:C$6,$B$5:$B$6,$B22)*Assumptions!$C$13</f>
        <v>3271200532.8807716</v>
      </c>
      <c r="D22" s="280">
        <f>TREND(D$5:D$6,$B$5:$B$6,$B22)*Assumptions!$C$13</f>
        <v>3276287484.5346103</v>
      </c>
      <c r="E22" s="173">
        <f t="shared" si="9"/>
        <v>5086951.6538386345</v>
      </c>
      <c r="F22" s="279">
        <f>TREND(F$5:F$6,$B$5:$B$6,$B22)*Assumptions!$C$13</f>
        <v>73914388.313461646</v>
      </c>
      <c r="G22" s="280">
        <f>TREND(G$5:G$6,$B$5:$B$6,$B22)*Assumptions!$C$13</f>
        <v>73728045.424999833</v>
      </c>
      <c r="H22" s="173">
        <f t="shared" si="10"/>
        <v>-186342.88846181333</v>
      </c>
      <c r="I22" s="279">
        <f>TREND(I$5:I$6,$B$5:$B$6,$B22)*Assumptions!$C$13</f>
        <v>76207.249885006604</v>
      </c>
      <c r="J22" s="280">
        <f>TREND(J$5:J$6,$B$5:$B$6,$B22)*Assumptions!$C$13</f>
        <v>61449.153846153793</v>
      </c>
      <c r="K22" s="173">
        <f t="shared" si="11"/>
        <v>-14758.096038852811</v>
      </c>
    </row>
    <row r="23" spans="2:11" x14ac:dyDescent="0.25">
      <c r="B23" s="23">
        <f t="shared" si="12"/>
        <v>2036</v>
      </c>
      <c r="C23" s="279">
        <f>TREND(C$5:C$6,$B$5:$B$6,$B23)*Assumptions!$C$13</f>
        <v>3301920146.0846205</v>
      </c>
      <c r="D23" s="280">
        <f>TREND(D$5:D$6,$B$5:$B$6,$B23)*Assumptions!$C$13</f>
        <v>3307030059.6076894</v>
      </c>
      <c r="E23" s="173">
        <f t="shared" si="9"/>
        <v>5109913.5230689049</v>
      </c>
      <c r="F23" s="279">
        <f>TREND(F$5:F$6,$B$5:$B$6,$B23)*Assumptions!$C$13</f>
        <v>74741251.030769423</v>
      </c>
      <c r="G23" s="280">
        <f>TREND(G$5:G$6,$B$5:$B$6,$B23)*Assumptions!$C$13</f>
        <v>74553071.350000083</v>
      </c>
      <c r="H23" s="173">
        <f t="shared" si="10"/>
        <v>-188179.6807693392</v>
      </c>
      <c r="I23" s="279">
        <f>TREND(I$5:I$6,$B$5:$B$6,$B23)*Assumptions!$C$13</f>
        <v>77395.250353748925</v>
      </c>
      <c r="J23" s="280">
        <f>TREND(J$5:J$6,$B$5:$B$6,$B23)*Assumptions!$C$13</f>
        <v>61985.42307692302</v>
      </c>
      <c r="K23" s="173">
        <f t="shared" si="11"/>
        <v>-15409.827276825905</v>
      </c>
    </row>
    <row r="24" spans="2:11" x14ac:dyDescent="0.25">
      <c r="B24" s="23">
        <f t="shared" si="12"/>
        <v>2037</v>
      </c>
      <c r="C24" s="279">
        <f>TREND(C$5:C$6,$B$5:$B$6,$B24)*Assumptions!$C$13</f>
        <v>3332639759.2884693</v>
      </c>
      <c r="D24" s="280">
        <f>TREND(D$5:D$6,$B$5:$B$6,$B24)*Assumptions!$C$13</f>
        <v>3337772634.680769</v>
      </c>
      <c r="E24" s="173">
        <f t="shared" si="9"/>
        <v>5132875.3922996521</v>
      </c>
      <c r="F24" s="279">
        <f>TREND(F$5:F$6,$B$5:$B$6,$B24)*Assumptions!$C$13</f>
        <v>75568113.748077199</v>
      </c>
      <c r="G24" s="280">
        <f>TREND(G$5:G$6,$B$5:$B$6,$B24)*Assumptions!$C$13</f>
        <v>75378097.274999991</v>
      </c>
      <c r="H24" s="173">
        <f t="shared" si="10"/>
        <v>-190016.4730772078</v>
      </c>
      <c r="I24" s="279">
        <f>TREND(I$5:I$6,$B$5:$B$6,$B24)*Assumptions!$C$13</f>
        <v>78583.250822491245</v>
      </c>
      <c r="J24" s="280">
        <f>TREND(J$5:J$6,$B$5:$B$6,$B24)*Assumptions!$C$13</f>
        <v>62521.692307692247</v>
      </c>
      <c r="K24" s="173">
        <f t="shared" si="11"/>
        <v>-16061.558514798999</v>
      </c>
    </row>
    <row r="25" spans="2:11" x14ac:dyDescent="0.25">
      <c r="B25" s="23">
        <f t="shared" si="12"/>
        <v>2038</v>
      </c>
      <c r="C25" s="279">
        <f>TREND(C$5:C$6,$B$5:$B$6,$B25)*Assumptions!$C$13</f>
        <v>3363359372.4923182</v>
      </c>
      <c r="D25" s="280">
        <f>TREND(D$5:D$6,$B$5:$B$6,$B25)*Assumptions!$C$13</f>
        <v>3368515209.7538376</v>
      </c>
      <c r="E25" s="173">
        <f t="shared" si="9"/>
        <v>5155837.2615194321</v>
      </c>
      <c r="F25" s="279">
        <f>TREND(F$5:F$6,$B$5:$B$6,$B25)*Assumptions!$C$13</f>
        <v>76394976.465384632</v>
      </c>
      <c r="G25" s="280">
        <f>TREND(G$5:G$6,$B$5:$B$6,$B25)*Assumptions!$C$13</f>
        <v>76203123.199999899</v>
      </c>
      <c r="H25" s="173">
        <f t="shared" si="10"/>
        <v>-191853.26538473368</v>
      </c>
      <c r="I25" s="279">
        <f>TREND(I$5:I$6,$B$5:$B$6,$B25)*Assumptions!$C$13</f>
        <v>79771.251291233901</v>
      </c>
      <c r="J25" s="280">
        <f>TREND(J$5:J$6,$B$5:$B$6,$B25)*Assumptions!$C$13</f>
        <v>63057.961538461474</v>
      </c>
      <c r="K25" s="173">
        <f t="shared" si="11"/>
        <v>-16713.289752772427</v>
      </c>
    </row>
    <row r="26" spans="2:11" x14ac:dyDescent="0.25">
      <c r="B26" s="23">
        <f t="shared" si="12"/>
        <v>2039</v>
      </c>
      <c r="C26" s="279">
        <f>TREND(C$5:C$6,$B$5:$B$6,$B26)*Assumptions!$C$13</f>
        <v>3394078985.6961565</v>
      </c>
      <c r="D26" s="280">
        <f>TREND(D$5:D$6,$B$5:$B$6,$B26)*Assumptions!$C$13</f>
        <v>3399257784.8269172</v>
      </c>
      <c r="E26" s="173">
        <f t="shared" si="9"/>
        <v>5178799.1307606697</v>
      </c>
      <c r="F26" s="279">
        <f>TREND(F$5:F$6,$B$5:$B$6,$B26)*Assumptions!$C$13</f>
        <v>77221839.182692409</v>
      </c>
      <c r="G26" s="280">
        <f>TREND(G$5:G$6,$B$5:$B$6,$B26)*Assumptions!$C$13</f>
        <v>77028149.125000134</v>
      </c>
      <c r="H26" s="173">
        <f t="shared" si="10"/>
        <v>-193690.05769227445</v>
      </c>
      <c r="I26" s="279">
        <f>TREND(I$5:I$6,$B$5:$B$6,$B26)*Assumptions!$C$13</f>
        <v>80959.251759976236</v>
      </c>
      <c r="J26" s="280">
        <f>TREND(J$5:J$6,$B$5:$B$6,$B26)*Assumptions!$C$13</f>
        <v>63594.230769230708</v>
      </c>
      <c r="K26" s="173">
        <f t="shared" si="11"/>
        <v>-17365.020990745528</v>
      </c>
    </row>
    <row r="27" spans="2:11" x14ac:dyDescent="0.25">
      <c r="B27" s="23">
        <f t="shared" si="12"/>
        <v>2040</v>
      </c>
      <c r="C27" s="279">
        <f>TREND(C$5:C$6,$B$5:$B$6,$B27)*Assumptions!$C$13</f>
        <v>3424798598.9000053</v>
      </c>
      <c r="D27" s="280">
        <f>TREND(D$5:D$6,$B$5:$B$6,$B27)*Assumptions!$C$13</f>
        <v>3430000359.8999968</v>
      </c>
      <c r="E27" s="173">
        <f t="shared" si="9"/>
        <v>5201760.9999914169</v>
      </c>
      <c r="F27" s="279">
        <f>TREND(F$5:F$6,$B$5:$B$6,$B27)*Assumptions!$C$13</f>
        <v>78048701.900000185</v>
      </c>
      <c r="G27" s="280">
        <f>TREND(G$5:G$6,$B$5:$B$6,$B27)*Assumptions!$C$13</f>
        <v>77853175.050000042</v>
      </c>
      <c r="H27" s="173">
        <f t="shared" si="10"/>
        <v>-195526.85000014305</v>
      </c>
      <c r="I27" s="279">
        <f>TREND(I$5:I$6,$B$5:$B$6,$B27)*Assumptions!$C$13</f>
        <v>82147.252228718557</v>
      </c>
      <c r="J27" s="280">
        <f>TREND(J$5:J$6,$B$5:$B$6,$B27)*Assumptions!$C$13</f>
        <v>64130.499999999935</v>
      </c>
      <c r="K27" s="173">
        <f t="shared" si="11"/>
        <v>-18016.752228718622</v>
      </c>
    </row>
    <row r="28" spans="2:11" x14ac:dyDescent="0.25">
      <c r="B28" s="23">
        <f t="shared" si="12"/>
        <v>2041</v>
      </c>
      <c r="C28" s="279">
        <f>TREND(C$5:C$6,$B$5:$B$6,$B28)*Assumptions!$C$13</f>
        <v>3455518212.1038542</v>
      </c>
      <c r="D28" s="280">
        <f>TREND(D$5:D$6,$B$5:$B$6,$B28)*Assumptions!$C$13</f>
        <v>3460742934.9730759</v>
      </c>
      <c r="E28" s="173">
        <f t="shared" si="9"/>
        <v>5224722.8692216873</v>
      </c>
      <c r="F28" s="279">
        <f>TREND(F$5:F$6,$B$5:$B$6,$B28)*Assumptions!$C$13</f>
        <v>78875564.617307961</v>
      </c>
      <c r="G28" s="280">
        <f>TREND(G$5:G$6,$B$5:$B$6,$B28)*Assumptions!$C$13</f>
        <v>78678200.974999949</v>
      </c>
      <c r="H28" s="173">
        <f t="shared" si="10"/>
        <v>-197363.64230801165</v>
      </c>
      <c r="I28" s="279">
        <f>TREND(I$5:I$6,$B$5:$B$6,$B28)*Assumptions!$C$13</f>
        <v>83335.252697460877</v>
      </c>
      <c r="J28" s="280">
        <f>TREND(J$5:J$6,$B$5:$B$6,$B28)*Assumptions!$C$13</f>
        <v>64666.769230769161</v>
      </c>
      <c r="K28" s="173">
        <f t="shared" si="11"/>
        <v>-18668.483466691716</v>
      </c>
    </row>
    <row r="29" spans="2:11" x14ac:dyDescent="0.25">
      <c r="B29" s="23">
        <f t="shared" si="12"/>
        <v>2042</v>
      </c>
      <c r="C29" s="279">
        <f>TREND(C$5:C$6,$B$5:$B$6,$B29)*Assumptions!$C$13</f>
        <v>3486237825.307703</v>
      </c>
      <c r="D29" s="280">
        <f>TREND(D$5:D$6,$B$5:$B$6,$B29)*Assumptions!$C$13</f>
        <v>3491485510.0461445</v>
      </c>
      <c r="E29" s="173">
        <f t="shared" si="9"/>
        <v>5247684.7384414673</v>
      </c>
      <c r="F29" s="279">
        <f>TREND(F$5:F$6,$B$5:$B$6,$B29)*Assumptions!$C$13</f>
        <v>79702427.334615752</v>
      </c>
      <c r="G29" s="280">
        <f>TREND(G$5:G$6,$B$5:$B$6,$B29)*Assumptions!$C$13</f>
        <v>79503226.899999857</v>
      </c>
      <c r="H29" s="173">
        <f t="shared" si="10"/>
        <v>-199200.43461589515</v>
      </c>
      <c r="I29" s="279">
        <f>TREND(I$5:I$6,$B$5:$B$6,$B29)*Assumptions!$C$13</f>
        <v>84523.253166203212</v>
      </c>
      <c r="J29" s="280">
        <f>TREND(J$5:J$6,$B$5:$B$6,$B29)*Assumptions!$C$13</f>
        <v>65203.038461538388</v>
      </c>
      <c r="K29" s="173">
        <f t="shared" si="11"/>
        <v>-19320.214704664824</v>
      </c>
    </row>
    <row r="30" spans="2:11" x14ac:dyDescent="0.25">
      <c r="B30" s="23">
        <f t="shared" si="12"/>
        <v>2043</v>
      </c>
      <c r="C30" s="279">
        <f>TREND(C$5:C$6,$B$5:$B$6,$B30)*Assumptions!$C$13</f>
        <v>3516957438.5115409</v>
      </c>
      <c r="D30" s="280">
        <f>TREND(D$5:D$6,$B$5:$B$6,$B30)*Assumptions!$C$13</f>
        <v>3522228085.1192241</v>
      </c>
      <c r="E30" s="173">
        <f t="shared" si="9"/>
        <v>5270646.6076831818</v>
      </c>
      <c r="F30" s="279">
        <f>TREND(F$5:F$6,$B$5:$B$6,$B30)*Assumptions!$C$13</f>
        <v>80529290.051923186</v>
      </c>
      <c r="G30" s="280">
        <f>TREND(G$5:G$6,$B$5:$B$6,$B30)*Assumptions!$C$13</f>
        <v>80328252.825000092</v>
      </c>
      <c r="H30" s="173">
        <f t="shared" si="10"/>
        <v>-201037.2269230932</v>
      </c>
      <c r="I30" s="279">
        <f>TREND(I$5:I$6,$B$5:$B$6,$B30)*Assumptions!$C$13</f>
        <v>85711.253634945868</v>
      </c>
      <c r="J30" s="280">
        <f>TREND(J$5:J$6,$B$5:$B$6,$B30)*Assumptions!$C$13</f>
        <v>65739.307692307615</v>
      </c>
      <c r="K30" s="173">
        <f t="shared" si="11"/>
        <v>-19971.945942638253</v>
      </c>
    </row>
    <row r="31" spans="2:11" x14ac:dyDescent="0.25">
      <c r="B31" s="23">
        <f t="shared" si="12"/>
        <v>2044</v>
      </c>
      <c r="C31" s="279">
        <f>TREND(C$5:C$6,$B$5:$B$6,$B31)*Assumptions!$C$13</f>
        <v>3547677051.7153897</v>
      </c>
      <c r="D31" s="280">
        <f>TREND(D$5:D$6,$B$5:$B$6,$B31)*Assumptions!$C$13</f>
        <v>3552970660.1923037</v>
      </c>
      <c r="E31" s="173">
        <f t="shared" si="9"/>
        <v>5293608.476913929</v>
      </c>
      <c r="F31" s="279">
        <f>TREND(F$5:F$6,$B$5:$B$6,$B31)*Assumptions!$C$13</f>
        <v>81356152.769230962</v>
      </c>
      <c r="G31" s="280">
        <f>TREND(G$5:G$6,$B$5:$B$6,$B31)*Assumptions!$C$13</f>
        <v>81153278.75</v>
      </c>
      <c r="H31" s="173">
        <f t="shared" si="10"/>
        <v>-202874.0192309618</v>
      </c>
      <c r="I31" s="279">
        <f>TREND(I$5:I$6,$B$5:$B$6,$B31)*Assumptions!$C$13</f>
        <v>86899.254103688188</v>
      </c>
      <c r="J31" s="280">
        <f>TREND(J$5:J$6,$B$5:$B$6,$B31)*Assumptions!$C$13</f>
        <v>66275.576923076849</v>
      </c>
      <c r="K31" s="173">
        <f t="shared" si="11"/>
        <v>-20623.677180611339</v>
      </c>
    </row>
    <row r="32" spans="2:11" ht="15.75" thickBot="1" x14ac:dyDescent="0.3">
      <c r="B32" s="24">
        <f t="shared" si="12"/>
        <v>2045</v>
      </c>
      <c r="C32" s="281">
        <f>TREND(C$5:C$6,$B$5:$B$6,$B32)*Assumptions!$C$13</f>
        <v>3578396664.919239</v>
      </c>
      <c r="D32" s="282">
        <f>TREND(D$5:D$6,$B$5:$B$6,$B32)*Assumptions!$C$13</f>
        <v>3583713235.2653828</v>
      </c>
      <c r="E32" s="113">
        <f t="shared" si="9"/>
        <v>5316570.3461437225</v>
      </c>
      <c r="F32" s="281">
        <f>TREND(F$5:F$6,$B$5:$B$6,$B32)*Assumptions!$C$13</f>
        <v>82183015.486538738</v>
      </c>
      <c r="G32" s="282">
        <f>TREND(G$5:G$6,$B$5:$B$6,$B32)*Assumptions!$C$13</f>
        <v>81978304.674999908</v>
      </c>
      <c r="H32" s="113">
        <f t="shared" si="10"/>
        <v>-204710.8115388304</v>
      </c>
      <c r="I32" s="281">
        <f>TREND(I$5:I$6,$B$5:$B$6,$B32)*Assumptions!$C$13</f>
        <v>88087.254572430509</v>
      </c>
      <c r="J32" s="282">
        <f>TREND(J$5:J$6,$B$5:$B$6,$B32)*Assumptions!$C$13</f>
        <v>66811.846153846069</v>
      </c>
      <c r="K32" s="113">
        <f t="shared" si="11"/>
        <v>-21275.40841858444</v>
      </c>
    </row>
    <row r="33" spans="1:11" x14ac:dyDescent="0.25">
      <c r="B33" s="25"/>
      <c r="C33" s="25"/>
      <c r="D33" s="26"/>
      <c r="E33" s="27"/>
      <c r="F33" s="25"/>
    </row>
    <row r="35" spans="1:11" x14ac:dyDescent="0.25">
      <c r="B35" s="21"/>
      <c r="F35" s="21"/>
    </row>
    <row r="36" spans="1:11" x14ac:dyDescent="0.25">
      <c r="A36" s="96"/>
      <c r="B36" s="20"/>
      <c r="C36" s="20"/>
      <c r="D36" s="103"/>
      <c r="E36" s="20"/>
    </row>
    <row r="37" spans="1:11" x14ac:dyDescent="0.25">
      <c r="B37" s="20"/>
      <c r="C37" s="20"/>
      <c r="D37" s="20"/>
      <c r="E37" s="20"/>
      <c r="F37" s="20"/>
      <c r="G37" s="20"/>
      <c r="H37" s="20"/>
      <c r="I37" s="20"/>
      <c r="J37" s="20"/>
      <c r="K37" s="20"/>
    </row>
    <row r="38" spans="1:11" x14ac:dyDescent="0.25">
      <c r="B38" s="20"/>
      <c r="C38" s="20"/>
      <c r="D38" s="20"/>
      <c r="E38" s="20"/>
      <c r="F38" s="20"/>
      <c r="G38" s="20"/>
      <c r="H38" s="20"/>
      <c r="I38" s="20"/>
      <c r="J38" s="20"/>
      <c r="K38" s="20"/>
    </row>
    <row r="39" spans="1:11" x14ac:dyDescent="0.25">
      <c r="B39" s="20"/>
      <c r="C39" s="20"/>
      <c r="D39" s="20"/>
      <c r="E39" s="20"/>
      <c r="F39" s="20"/>
      <c r="G39" s="20"/>
      <c r="H39" s="20"/>
      <c r="I39" s="20"/>
      <c r="J39" s="20"/>
      <c r="K39" s="20"/>
    </row>
    <row r="40" spans="1:11" x14ac:dyDescent="0.25">
      <c r="B40" s="20"/>
      <c r="C40" s="20"/>
      <c r="D40" s="20"/>
      <c r="E40" s="20"/>
      <c r="F40" s="20"/>
      <c r="G40" s="20"/>
      <c r="H40" s="20"/>
      <c r="I40" s="20"/>
      <c r="J40" s="20"/>
      <c r="K40" s="20"/>
    </row>
    <row r="41" spans="1:11" x14ac:dyDescent="0.25">
      <c r="B41" s="28"/>
      <c r="C41" s="28"/>
      <c r="D41" s="28"/>
      <c r="E41" s="28"/>
      <c r="F41" s="28"/>
      <c r="G41" s="28"/>
      <c r="H41" s="28"/>
      <c r="I41" s="28"/>
      <c r="J41" s="28"/>
      <c r="K41" s="28"/>
    </row>
    <row r="42" spans="1:11" x14ac:dyDescent="0.25">
      <c r="A42" s="96"/>
      <c r="B42" s="20"/>
      <c r="C42" s="20"/>
      <c r="D42" s="20"/>
      <c r="E42" s="20"/>
      <c r="F42" s="20"/>
      <c r="G42" s="20"/>
      <c r="H42" s="20"/>
      <c r="I42" s="20"/>
      <c r="J42" s="20"/>
      <c r="K42" s="20"/>
    </row>
    <row r="43" spans="1:11" x14ac:dyDescent="0.25">
      <c r="B43" s="20"/>
      <c r="C43" s="20"/>
      <c r="D43" s="20"/>
      <c r="E43" s="20"/>
      <c r="F43" s="20"/>
      <c r="G43" s="20"/>
      <c r="H43" s="20"/>
      <c r="I43" s="20"/>
      <c r="J43" s="20"/>
      <c r="K43" s="20"/>
    </row>
    <row r="44" spans="1:11" x14ac:dyDescent="0.25">
      <c r="B44" s="20"/>
      <c r="C44" s="20"/>
      <c r="D44" s="20"/>
      <c r="E44" s="20"/>
      <c r="F44" s="20"/>
      <c r="G44" s="20"/>
      <c r="H44" s="20"/>
      <c r="I44" s="20"/>
      <c r="J44" s="20"/>
      <c r="K44" s="20"/>
    </row>
    <row r="45" spans="1:11" x14ac:dyDescent="0.25">
      <c r="B45" s="20"/>
      <c r="C45" s="20"/>
      <c r="D45" s="20"/>
      <c r="E45" s="20"/>
      <c r="F45" s="20"/>
      <c r="G45" s="20"/>
      <c r="H45" s="20"/>
      <c r="I45" s="20"/>
      <c r="J45" s="20"/>
      <c r="K45" s="20"/>
    </row>
    <row r="46" spans="1:11" x14ac:dyDescent="0.25">
      <c r="B46" s="20"/>
      <c r="C46" s="20"/>
      <c r="D46" s="20"/>
      <c r="E46" s="20"/>
      <c r="F46" s="20"/>
      <c r="G46" s="20"/>
      <c r="H46" s="20"/>
      <c r="I46" s="20"/>
      <c r="J46" s="20"/>
      <c r="K46" s="20"/>
    </row>
    <row r="47" spans="1:11" x14ac:dyDescent="0.25">
      <c r="B47" s="20"/>
      <c r="C47" s="20"/>
      <c r="D47" s="20"/>
      <c r="E47" s="20"/>
      <c r="F47" s="20"/>
      <c r="G47" s="20"/>
      <c r="H47" s="20"/>
      <c r="I47" s="20"/>
      <c r="J47" s="20"/>
      <c r="K47" s="20"/>
    </row>
    <row r="52" ht="15" customHeight="1" x14ac:dyDescent="0.25"/>
    <row r="58" ht="15" customHeight="1" x14ac:dyDescent="0.25"/>
  </sheetData>
  <mergeCells count="13">
    <mergeCell ref="F2:K2"/>
    <mergeCell ref="I3:K3"/>
    <mergeCell ref="N4:O4"/>
    <mergeCell ref="F11:H11"/>
    <mergeCell ref="I11:K11"/>
    <mergeCell ref="F10:K10"/>
    <mergeCell ref="F3:H3"/>
    <mergeCell ref="C2:E2"/>
    <mergeCell ref="B10:B12"/>
    <mergeCell ref="C10:E10"/>
    <mergeCell ref="D11:D12"/>
    <mergeCell ref="C11:C12"/>
    <mergeCell ref="E11:E12"/>
  </mergeCells>
  <pageMargins left="0.25" right="0.25" top="0.75" bottom="0.75" header="0.3" footer="0.3"/>
  <pageSetup paperSize="3" scale="7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R47"/>
  <sheetViews>
    <sheetView view="pageBreakPreview" zoomScale="85" zoomScaleNormal="85" zoomScaleSheetLayoutView="85" workbookViewId="0">
      <selection activeCell="M15" sqref="M15"/>
    </sheetView>
  </sheetViews>
  <sheetFormatPr defaultColWidth="9.140625" defaultRowHeight="15" x14ac:dyDescent="0.25"/>
  <cols>
    <col min="1" max="1" width="3.7109375" style="86" customWidth="1"/>
    <col min="2" max="3" width="15.7109375" style="86" customWidth="1"/>
    <col min="4" max="12" width="15.7109375" style="239" customWidth="1"/>
    <col min="13" max="14" width="15.7109375" style="86" customWidth="1"/>
    <col min="15" max="15" width="5.7109375" style="86" customWidth="1"/>
    <col min="16" max="16" width="39" style="86" customWidth="1"/>
    <col min="17" max="17" width="9.5703125" style="86" customWidth="1"/>
    <col min="18" max="16384" width="9.140625" style="86"/>
  </cols>
  <sheetData>
    <row r="1" spans="1:18" x14ac:dyDescent="0.25">
      <c r="A1" s="19"/>
      <c r="B1" s="19">
        <v>1</v>
      </c>
      <c r="C1" s="19">
        <f>B1+1</f>
        <v>2</v>
      </c>
      <c r="D1" s="19">
        <f t="shared" ref="D1:G1" si="0">C1+1</f>
        <v>3</v>
      </c>
      <c r="E1" s="19">
        <f t="shared" si="0"/>
        <v>4</v>
      </c>
      <c r="F1" s="19">
        <f t="shared" si="0"/>
        <v>5</v>
      </c>
      <c r="G1" s="19">
        <f t="shared" si="0"/>
        <v>6</v>
      </c>
      <c r="H1" s="19">
        <f t="shared" ref="H1" si="1">G1+1</f>
        <v>7</v>
      </c>
      <c r="I1" s="19">
        <f t="shared" ref="I1" si="2">H1+1</f>
        <v>8</v>
      </c>
      <c r="J1" s="19">
        <f t="shared" ref="J1" si="3">I1+1</f>
        <v>9</v>
      </c>
      <c r="K1" s="19">
        <f t="shared" ref="K1" si="4">J1+1</f>
        <v>10</v>
      </c>
      <c r="L1" s="19">
        <f t="shared" ref="L1" si="5">K1+1</f>
        <v>11</v>
      </c>
      <c r="M1" s="19">
        <f t="shared" ref="M1" si="6">L1+1</f>
        <v>12</v>
      </c>
      <c r="N1" s="19">
        <f t="shared" ref="N1" si="7">M1+1</f>
        <v>13</v>
      </c>
    </row>
    <row r="2" spans="1:18" x14ac:dyDescent="0.25">
      <c r="B2" s="6" t="s">
        <v>77</v>
      </c>
      <c r="M2" s="176"/>
    </row>
    <row r="3" spans="1:18" ht="15.75" thickBot="1" x14ac:dyDescent="0.3">
      <c r="B3" s="6"/>
      <c r="M3" s="176"/>
    </row>
    <row r="4" spans="1:18" ht="15.75" thickBot="1" x14ac:dyDescent="0.3">
      <c r="C4" s="467" t="s">
        <v>165</v>
      </c>
      <c r="D4" s="465"/>
      <c r="E4" s="465"/>
      <c r="F4" s="465"/>
      <c r="G4" s="466"/>
      <c r="H4" s="465" t="s">
        <v>164</v>
      </c>
      <c r="I4" s="465"/>
      <c r="J4" s="465"/>
      <c r="K4" s="465"/>
      <c r="L4" s="466"/>
      <c r="M4" s="302"/>
      <c r="N4" s="303"/>
      <c r="Q4" s="92"/>
    </row>
    <row r="5" spans="1:18" ht="35.1" customHeight="1" x14ac:dyDescent="0.25">
      <c r="B5" s="469" t="s">
        <v>0</v>
      </c>
      <c r="C5" s="471" t="s">
        <v>156</v>
      </c>
      <c r="D5" s="473" t="s">
        <v>257</v>
      </c>
      <c r="E5" s="446" t="s">
        <v>70</v>
      </c>
      <c r="F5" s="446" t="s">
        <v>76</v>
      </c>
      <c r="G5" s="463" t="s">
        <v>1</v>
      </c>
      <c r="H5" s="471" t="s">
        <v>156</v>
      </c>
      <c r="I5" s="446" t="s">
        <v>257</v>
      </c>
      <c r="J5" s="446" t="s">
        <v>70</v>
      </c>
      <c r="K5" s="446" t="s">
        <v>76</v>
      </c>
      <c r="L5" s="463" t="s">
        <v>1</v>
      </c>
      <c r="M5" s="479" t="s">
        <v>167</v>
      </c>
      <c r="N5" s="476" t="s">
        <v>1</v>
      </c>
      <c r="P5" s="92"/>
      <c r="R5" s="32"/>
    </row>
    <row r="6" spans="1:18" ht="43.5" customHeight="1" thickBot="1" x14ac:dyDescent="0.3">
      <c r="B6" s="470"/>
      <c r="C6" s="472"/>
      <c r="D6" s="474"/>
      <c r="E6" s="447"/>
      <c r="F6" s="447"/>
      <c r="G6" s="464"/>
      <c r="H6" s="472"/>
      <c r="I6" s="447"/>
      <c r="J6" s="447"/>
      <c r="K6" s="447"/>
      <c r="L6" s="464"/>
      <c r="M6" s="480"/>
      <c r="N6" s="477"/>
      <c r="P6" s="478" t="s">
        <v>157</v>
      </c>
      <c r="Q6" s="478"/>
      <c r="R6" s="60"/>
    </row>
    <row r="7" spans="1:18" ht="18" customHeight="1" x14ac:dyDescent="0.25">
      <c r="B7" s="1">
        <f>Assumptions!C10</f>
        <v>2026</v>
      </c>
      <c r="C7" s="387">
        <f>IFERROR(VLOOKUP($B7,'Annualized Operations'!$B$13:$J$32,'Annualized Operations'!F$1,FALSE),0)</f>
        <v>66472623.857692659</v>
      </c>
      <c r="D7" s="389">
        <f>IFERROR(VLOOKUP($B7,'Annualized Operations'!$B$13:$J$32,'Annualized Operations'!G$1,FALSE),0)</f>
        <v>66302812.100000016</v>
      </c>
      <c r="E7" s="288">
        <f>C7-D7</f>
        <v>169811.75769264251</v>
      </c>
      <c r="F7" s="289">
        <f t="shared" ref="F7:F26" si="8">E7*$Q$19</f>
        <v>5096821.4541126098</v>
      </c>
      <c r="G7" s="165">
        <f>F7*(1+0.07)^-($B7-Assumptions!$C$6)</f>
        <v>3174044.244980474</v>
      </c>
      <c r="H7" s="387">
        <f>IFERROR(VLOOKUP($B7,'Annualized Operations'!$B$13:$J$32,'Annualized Operations'!I$1,FALSE),0)</f>
        <v>65515.245666324678</v>
      </c>
      <c r="I7" s="288">
        <f>IFERROR(VLOOKUP($B7,'Annualized Operations'!$B$13:$J$32,'Annualized Operations'!J$1,FALSE),0)</f>
        <v>56622.730769230737</v>
      </c>
      <c r="J7" s="288">
        <f>H7-I7</f>
        <v>8892.5148970939408</v>
      </c>
      <c r="K7" s="289">
        <f t="shared" ref="K7:K26" si="9">J7*$Q$19</f>
        <v>266904.72629439214</v>
      </c>
      <c r="L7" s="165">
        <f>K7*(1+0.07)^-($B7-Assumptions!$C$6)</f>
        <v>166214.84940761013</v>
      </c>
      <c r="M7" s="177">
        <f>F7+K7</f>
        <v>5363726.1804070016</v>
      </c>
      <c r="N7" s="165">
        <f>M7*(1+0.07)^-($B7-Assumptions!$C$6)</f>
        <v>3340259.094388084</v>
      </c>
      <c r="P7" s="104" t="s">
        <v>118</v>
      </c>
      <c r="Q7" s="105">
        <v>17.899999999999999</v>
      </c>
      <c r="R7" s="19"/>
    </row>
    <row r="8" spans="1:18" x14ac:dyDescent="0.25">
      <c r="B8" s="2">
        <f>B7+1</f>
        <v>2027</v>
      </c>
      <c r="C8" s="386">
        <f>IFERROR(VLOOKUP($B8,'Annualized Operations'!$B$13:$J$32,'Annualized Operations'!F$1,FALSE),0)</f>
        <v>67299486.575000092</v>
      </c>
      <c r="D8" s="390">
        <f>IFERROR(VLOOKUP($B8,'Annualized Operations'!$B$13:$J$32,'Annualized Operations'!G$1,FALSE),0)</f>
        <v>67127838.024999917</v>
      </c>
      <c r="E8" s="291">
        <f t="shared" ref="E8:E26" si="10">C8-D8</f>
        <v>171648.55000017583</v>
      </c>
      <c r="F8" s="292">
        <f t="shared" si="8"/>
        <v>5151951.9266251763</v>
      </c>
      <c r="G8" s="293">
        <f>F8*(1+0.07)^-($B8-Assumptions!$C$6)</f>
        <v>2998482.9275772432</v>
      </c>
      <c r="H8" s="386">
        <f>IFERROR(VLOOKUP($B8,'Annualized Operations'!$B$13:$J$32,'Annualized Operations'!I$1,FALSE),0)</f>
        <v>66703.24613506734</v>
      </c>
      <c r="I8" s="291">
        <f>IFERROR(VLOOKUP($B8,'Annualized Operations'!$B$13:$J$32,'Annualized Operations'!J$1,FALSE),0)</f>
        <v>57158.999999999964</v>
      </c>
      <c r="J8" s="291">
        <f t="shared" ref="J8:J26" si="11">H8-I8</f>
        <v>9544.2461350673766</v>
      </c>
      <c r="K8" s="292">
        <f t="shared" si="9"/>
        <v>286466.13830233284</v>
      </c>
      <c r="L8" s="293">
        <f>K8*(1+0.07)^-($B8-Assumptions!$C$6)</f>
        <v>166725.90064154519</v>
      </c>
      <c r="M8" s="179">
        <f t="shared" ref="M8:M26" si="12">F8+K8</f>
        <v>5438418.0649275091</v>
      </c>
      <c r="N8" s="293">
        <f>M8*(1+0.07)^-($B8-Assumptions!$C$6)</f>
        <v>3165208.8282187884</v>
      </c>
      <c r="P8" s="104" t="s">
        <v>65</v>
      </c>
      <c r="Q8" s="106">
        <v>30.8</v>
      </c>
      <c r="R8" s="30"/>
    </row>
    <row r="9" spans="1:18" x14ac:dyDescent="0.25">
      <c r="B9" s="2">
        <f t="shared" ref="B9:B26" si="13">B8+1</f>
        <v>2028</v>
      </c>
      <c r="C9" s="386">
        <f>IFERROR(VLOOKUP($B9,'Annualized Operations'!$B$13:$J$32,'Annualized Operations'!F$1,FALSE),0)</f>
        <v>68126349.292307869</v>
      </c>
      <c r="D9" s="390">
        <f>IFERROR(VLOOKUP($B9,'Annualized Operations'!$B$13:$J$32,'Annualized Operations'!G$1,FALSE),0)</f>
        <v>67952863.949999824</v>
      </c>
      <c r="E9" s="291">
        <f t="shared" si="10"/>
        <v>173485.34230804443</v>
      </c>
      <c r="F9" s="292">
        <f t="shared" si="8"/>
        <v>5207082.3991478067</v>
      </c>
      <c r="G9" s="293">
        <f>F9*(1+0.07)^-($B9-Assumptions!$C$6)</f>
        <v>2832307.8173125111</v>
      </c>
      <c r="H9" s="386">
        <f>IFERROR(VLOOKUP($B9,'Annualized Operations'!$B$13:$J$32,'Annualized Operations'!I$1,FALSE),0)</f>
        <v>67891.246603809661</v>
      </c>
      <c r="I9" s="291">
        <f>IFERROR(VLOOKUP($B9,'Annualized Operations'!$B$13:$J$32,'Annualized Operations'!J$1,FALSE),0)</f>
        <v>57695.269230769198</v>
      </c>
      <c r="J9" s="291">
        <f t="shared" si="11"/>
        <v>10195.977373040463</v>
      </c>
      <c r="K9" s="292">
        <f t="shared" si="9"/>
        <v>306027.55031026312</v>
      </c>
      <c r="L9" s="293">
        <f>K9*(1+0.07)^-($B9-Assumptions!$C$6)</f>
        <v>166458.71077412009</v>
      </c>
      <c r="M9" s="179">
        <f t="shared" si="12"/>
        <v>5513109.9494580701</v>
      </c>
      <c r="N9" s="293">
        <f>M9*(1+0.07)^-($B9-Assumptions!$C$6)</f>
        <v>2998766.5280866316</v>
      </c>
      <c r="O9" s="97"/>
      <c r="P9" s="87"/>
      <c r="Q9" s="99"/>
      <c r="R9" s="30"/>
    </row>
    <row r="10" spans="1:18" ht="14.25" customHeight="1" x14ac:dyDescent="0.25">
      <c r="B10" s="2">
        <f t="shared" si="13"/>
        <v>2029</v>
      </c>
      <c r="C10" s="386">
        <f>IFERROR(VLOOKUP($B10,'Annualized Operations'!$B$13:$J$32,'Annualized Operations'!F$1,FALSE),0)</f>
        <v>68953212.009615645</v>
      </c>
      <c r="D10" s="390">
        <f>IFERROR(VLOOKUP($B10,'Annualized Operations'!$B$13:$J$32,'Annualized Operations'!G$1,FALSE),0)</f>
        <v>68777889.875000075</v>
      </c>
      <c r="E10" s="291">
        <f t="shared" si="10"/>
        <v>175322.13461557031</v>
      </c>
      <c r="F10" s="292">
        <f t="shared" si="8"/>
        <v>5262212.8716601497</v>
      </c>
      <c r="G10" s="293">
        <f>F10*(1+0.07)^-($B10-Assumptions!$C$6)</f>
        <v>2675042.1883706376</v>
      </c>
      <c r="H10" s="386">
        <f>IFERROR(VLOOKUP($B10,'Annualized Operations'!$B$13:$J$32,'Annualized Operations'!I$1,FALSE),0)</f>
        <v>69079.247072551982</v>
      </c>
      <c r="I10" s="291">
        <f>IFERROR(VLOOKUP($B10,'Annualized Operations'!$B$13:$J$32,'Annualized Operations'!J$1,FALSE),0)</f>
        <v>58231.538461538425</v>
      </c>
      <c r="J10" s="291">
        <f t="shared" si="11"/>
        <v>10847.708611013557</v>
      </c>
      <c r="K10" s="292">
        <f t="shared" si="9"/>
        <v>325588.96231819357</v>
      </c>
      <c r="L10" s="293">
        <f>K10*(1+0.07)^-($B10-Assumptions!$C$6)</f>
        <v>165512.91852133101</v>
      </c>
      <c r="M10" s="179">
        <f t="shared" si="12"/>
        <v>5587801.8339783428</v>
      </c>
      <c r="N10" s="293">
        <f>M10*(1+0.07)^-($B10-Assumptions!$C$6)</f>
        <v>2840555.1068919683</v>
      </c>
      <c r="P10" s="475" t="s">
        <v>160</v>
      </c>
      <c r="Q10" s="475"/>
      <c r="R10" s="29"/>
    </row>
    <row r="11" spans="1:18" x14ac:dyDescent="0.25">
      <c r="B11" s="2">
        <f t="shared" si="13"/>
        <v>2030</v>
      </c>
      <c r="C11" s="386">
        <f>IFERROR(VLOOKUP($B11,'Annualized Operations'!$B$13:$J$32,'Annualized Operations'!F$1,FALSE),0)</f>
        <v>69780074.726923093</v>
      </c>
      <c r="D11" s="390">
        <f>IFERROR(VLOOKUP($B11,'Annualized Operations'!$B$13:$J$32,'Annualized Operations'!G$1,FALSE),0)</f>
        <v>69602915.799999967</v>
      </c>
      <c r="E11" s="291">
        <f t="shared" si="10"/>
        <v>177158.92692312598</v>
      </c>
      <c r="F11" s="292">
        <f t="shared" si="8"/>
        <v>5317343.3441733867</v>
      </c>
      <c r="G11" s="293">
        <f>F11*(1+0.07)^-($B11-Assumptions!$C$6)</f>
        <v>2526231.5187362558</v>
      </c>
      <c r="H11" s="386">
        <f>IFERROR(VLOOKUP($B11,'Annualized Operations'!$B$13:$J$32,'Annualized Operations'!I$1,FALSE),0)</f>
        <v>70267.247541294637</v>
      </c>
      <c r="I11" s="291">
        <f>IFERROR(VLOOKUP($B11,'Annualized Operations'!$B$13:$J$32,'Annualized Operations'!J$1,FALSE),0)</f>
        <v>58767.807692307651</v>
      </c>
      <c r="J11" s="291">
        <f t="shared" si="11"/>
        <v>11499.439848986985</v>
      </c>
      <c r="K11" s="292">
        <f t="shared" si="9"/>
        <v>345150.3743261341</v>
      </c>
      <c r="L11" s="293">
        <f>K11*(1+0.07)^-($B11-Assumptions!$C$6)</f>
        <v>163978.45651282536</v>
      </c>
      <c r="M11" s="179">
        <f t="shared" si="12"/>
        <v>5662493.7184995208</v>
      </c>
      <c r="N11" s="293">
        <f>M11*(1+0.07)^-($B11-Assumptions!$C$6)</f>
        <v>2690209.9752490814</v>
      </c>
      <c r="P11" s="104" t="s">
        <v>61</v>
      </c>
      <c r="Q11" s="101">
        <f>1-Q12</f>
        <v>0.86599999999999999</v>
      </c>
      <c r="R11" s="29"/>
    </row>
    <row r="12" spans="1:18" x14ac:dyDescent="0.25">
      <c r="B12" s="2">
        <f t="shared" si="13"/>
        <v>2031</v>
      </c>
      <c r="C12" s="386">
        <f>IFERROR(VLOOKUP($B12,'Annualized Operations'!$B$13:$J$32,'Annualized Operations'!F$1,FALSE),0)</f>
        <v>70606937.444230869</v>
      </c>
      <c r="D12" s="390">
        <f>IFERROR(VLOOKUP($B12,'Annualized Operations'!$B$13:$J$32,'Annualized Operations'!G$1,FALSE),0)</f>
        <v>70427941.724999875</v>
      </c>
      <c r="E12" s="291">
        <f t="shared" si="10"/>
        <v>178995.71923099458</v>
      </c>
      <c r="F12" s="292">
        <f t="shared" si="8"/>
        <v>5372473.816696017</v>
      </c>
      <c r="G12" s="293">
        <f>F12*(1+0.07)^-($B12-Assumptions!$C$6)</f>
        <v>2385442.6253207494</v>
      </c>
      <c r="H12" s="386">
        <f>IFERROR(VLOOKUP($B12,'Annualized Operations'!$B$13:$J$32,'Annualized Operations'!I$1,FALSE),0)</f>
        <v>71455.248010036972</v>
      </c>
      <c r="I12" s="291">
        <f>IFERROR(VLOOKUP($B12,'Annualized Operations'!$B$13:$J$32,'Annualized Operations'!J$1,FALSE),0)</f>
        <v>59304.076923076878</v>
      </c>
      <c r="J12" s="291">
        <f t="shared" si="11"/>
        <v>12151.171086960094</v>
      </c>
      <c r="K12" s="292">
        <f t="shared" si="9"/>
        <v>364711.78633406496</v>
      </c>
      <c r="L12" s="293">
        <f>K12*(1+0.07)^-($B12-Assumptions!$C$6)</f>
        <v>161936.39480837662</v>
      </c>
      <c r="M12" s="179">
        <f t="shared" si="12"/>
        <v>5737185.6030300818</v>
      </c>
      <c r="N12" s="293">
        <f>M12*(1+0.07)^-($B12-Assumptions!$C$6)</f>
        <v>2547379.020129126</v>
      </c>
      <c r="P12" s="104" t="s">
        <v>62</v>
      </c>
      <c r="Q12" s="101">
        <v>0.13400000000000001</v>
      </c>
      <c r="R12" s="87"/>
    </row>
    <row r="13" spans="1:18" x14ac:dyDescent="0.25">
      <c r="B13" s="2">
        <f t="shared" si="13"/>
        <v>2032</v>
      </c>
      <c r="C13" s="386">
        <f>IFERROR(VLOOKUP($B13,'Annualized Operations'!$B$13:$J$32,'Annualized Operations'!F$1,FALSE),0)</f>
        <v>71433800.161538646</v>
      </c>
      <c r="D13" s="390">
        <f>IFERROR(VLOOKUP($B13,'Annualized Operations'!$B$13:$J$32,'Annualized Operations'!G$1,FALSE),0)</f>
        <v>71252967.650000125</v>
      </c>
      <c r="E13" s="291">
        <f t="shared" si="10"/>
        <v>180832.51153852046</v>
      </c>
      <c r="F13" s="292">
        <f t="shared" si="8"/>
        <v>5427604.28920836</v>
      </c>
      <c r="G13" s="293">
        <f>F13*(1+0.07)^-($B13-Assumptions!$C$6)</f>
        <v>2252262.8172288057</v>
      </c>
      <c r="H13" s="386">
        <f>IFERROR(VLOOKUP($B13,'Annualized Operations'!$B$13:$J$32,'Annualized Operations'!I$1,FALSE),0)</f>
        <v>72643.248478779293</v>
      </c>
      <c r="I13" s="291">
        <f>IFERROR(VLOOKUP($B13,'Annualized Operations'!$B$13:$J$32,'Annualized Operations'!J$1,FALSE),0)</f>
        <v>59840.346153846105</v>
      </c>
      <c r="J13" s="291">
        <f t="shared" si="11"/>
        <v>12802.902324933188</v>
      </c>
      <c r="K13" s="292">
        <f t="shared" si="9"/>
        <v>384273.19834199542</v>
      </c>
      <c r="L13" s="293">
        <f>K13*(1+0.07)^-($B13-Assumptions!$C$6)</f>
        <v>159459.71558834863</v>
      </c>
      <c r="M13" s="179">
        <f t="shared" si="12"/>
        <v>5811877.4875503555</v>
      </c>
      <c r="N13" s="293">
        <f>M13*(1+0.07)^-($B13-Assumptions!$C$6)</f>
        <v>2411722.5328171542</v>
      </c>
      <c r="P13" s="87"/>
      <c r="Q13" s="90"/>
      <c r="R13" s="29"/>
    </row>
    <row r="14" spans="1:18" ht="15" customHeight="1" x14ac:dyDescent="0.25">
      <c r="B14" s="2">
        <f t="shared" si="13"/>
        <v>2033</v>
      </c>
      <c r="C14" s="386">
        <f>IFERROR(VLOOKUP($B14,'Annualized Operations'!$B$13:$J$32,'Annualized Operations'!F$1,FALSE),0)</f>
        <v>72260662.878846422</v>
      </c>
      <c r="D14" s="390">
        <f>IFERROR(VLOOKUP($B14,'Annualized Operations'!$B$13:$J$32,'Annualized Operations'!G$1,FALSE),0)</f>
        <v>72077993.575000033</v>
      </c>
      <c r="E14" s="291">
        <f t="shared" si="10"/>
        <v>182669.30384638906</v>
      </c>
      <c r="F14" s="292">
        <f t="shared" si="8"/>
        <v>5482734.7617309894</v>
      </c>
      <c r="G14" s="293">
        <f>F14*(1+0.07)^-($B14-Assumptions!$C$6)</f>
        <v>2126299.0685242927</v>
      </c>
      <c r="H14" s="386">
        <f>IFERROR(VLOOKUP($B14,'Annualized Operations'!$B$13:$J$32,'Annualized Operations'!I$1,FALSE),0)</f>
        <v>73831.248947521613</v>
      </c>
      <c r="I14" s="291">
        <f>IFERROR(VLOOKUP($B14,'Annualized Operations'!$B$13:$J$32,'Annualized Operations'!J$1,FALSE),0)</f>
        <v>60376.615384615339</v>
      </c>
      <c r="J14" s="291">
        <f t="shared" si="11"/>
        <v>13454.633562906274</v>
      </c>
      <c r="K14" s="292">
        <f t="shared" si="9"/>
        <v>403834.6103499257</v>
      </c>
      <c r="L14" s="293">
        <f>K14*(1+0.07)^-($B14-Assumptions!$C$6)</f>
        <v>156614.02441321462</v>
      </c>
      <c r="M14" s="179">
        <f t="shared" si="12"/>
        <v>5886569.3720809147</v>
      </c>
      <c r="N14" s="293">
        <f>M14*(1+0.07)^-($B14-Assumptions!$C$6)</f>
        <v>2282913.0929375072</v>
      </c>
      <c r="P14" s="475" t="s">
        <v>158</v>
      </c>
      <c r="Q14" s="475"/>
      <c r="R14" s="29"/>
    </row>
    <row r="15" spans="1:18" x14ac:dyDescent="0.25">
      <c r="B15" s="2">
        <f t="shared" si="13"/>
        <v>2034</v>
      </c>
      <c r="C15" s="386">
        <f>IFERROR(VLOOKUP($B15,'Annualized Operations'!$B$13:$J$32,'Annualized Operations'!F$1,FALSE),0)</f>
        <v>73087525.596154198</v>
      </c>
      <c r="D15" s="390">
        <f>IFERROR(VLOOKUP($B15,'Annualized Operations'!$B$13:$J$32,'Annualized Operations'!G$1,FALSE),0)</f>
        <v>72903019.499999925</v>
      </c>
      <c r="E15" s="291">
        <f t="shared" si="10"/>
        <v>184506.09615427256</v>
      </c>
      <c r="F15" s="292">
        <f t="shared" si="8"/>
        <v>5537865.2342540668</v>
      </c>
      <c r="G15" s="293">
        <f>F15*(1+0.07)^-($B15-Assumptions!$C$6)</f>
        <v>2007177.2114711902</v>
      </c>
      <c r="H15" s="386">
        <f>IFERROR(VLOOKUP($B15,'Annualized Operations'!$B$13:$J$32,'Annualized Operations'!I$1,FALSE),0)</f>
        <v>75019.249416263949</v>
      </c>
      <c r="I15" s="291">
        <f>IFERROR(VLOOKUP($B15,'Annualized Operations'!$B$13:$J$32,'Annualized Operations'!J$1,FALSE),0)</f>
        <v>60912.884615384566</v>
      </c>
      <c r="J15" s="291">
        <f t="shared" si="11"/>
        <v>14106.364800879383</v>
      </c>
      <c r="K15" s="292">
        <f t="shared" si="9"/>
        <v>423396.02235785656</v>
      </c>
      <c r="L15" s="293">
        <f>K15*(1+0.07)^-($B15-Assumptions!$C$6)</f>
        <v>153458.20303601262</v>
      </c>
      <c r="M15" s="179">
        <f t="shared" si="12"/>
        <v>5961261.2566119237</v>
      </c>
      <c r="N15" s="293">
        <f>M15*(1+0.07)^-($B15-Assumptions!$C$6)</f>
        <v>2160635.4145072028</v>
      </c>
      <c r="P15" s="104" t="s">
        <v>67</v>
      </c>
      <c r="Q15" s="107">
        <v>1.67</v>
      </c>
      <c r="R15" s="91"/>
    </row>
    <row r="16" spans="1:18" x14ac:dyDescent="0.25">
      <c r="B16" s="2">
        <f t="shared" si="13"/>
        <v>2035</v>
      </c>
      <c r="C16" s="386">
        <f>IFERROR(VLOOKUP($B16,'Annualized Operations'!$B$13:$J$32,'Annualized Operations'!F$1,FALSE),0)</f>
        <v>73914388.313461646</v>
      </c>
      <c r="D16" s="390">
        <f>IFERROR(VLOOKUP($B16,'Annualized Operations'!$B$13:$J$32,'Annualized Operations'!G$1,FALSE),0)</f>
        <v>73728045.424999833</v>
      </c>
      <c r="E16" s="291">
        <f t="shared" si="10"/>
        <v>186342.88846181333</v>
      </c>
      <c r="F16" s="292">
        <f t="shared" si="8"/>
        <v>5592995.7067668568</v>
      </c>
      <c r="G16" s="293">
        <f>F16*(1+0.07)^-($B16-Assumptions!$C$6)</f>
        <v>1894541.1512097698</v>
      </c>
      <c r="H16" s="386">
        <f>IFERROR(VLOOKUP($B16,'Annualized Operations'!$B$13:$J$32,'Annualized Operations'!I$1,FALSE),0)</f>
        <v>76207.249885006604</v>
      </c>
      <c r="I16" s="291">
        <f>IFERROR(VLOOKUP($B16,'Annualized Operations'!$B$13:$J$32,'Annualized Operations'!J$1,FALSE),0)</f>
        <v>61449.153846153793</v>
      </c>
      <c r="J16" s="291">
        <f t="shared" si="11"/>
        <v>14758.096038852811</v>
      </c>
      <c r="K16" s="292">
        <f t="shared" si="9"/>
        <v>442957.43436579709</v>
      </c>
      <c r="L16" s="293">
        <f>K16*(1+0.07)^-($B16-Assumptions!$C$6)</f>
        <v>150045.00837091118</v>
      </c>
      <c r="M16" s="179">
        <f t="shared" si="12"/>
        <v>6035953.1411326537</v>
      </c>
      <c r="N16" s="293">
        <f>M16*(1+0.07)^-($B16-Assumptions!$C$6)</f>
        <v>2044586.159580681</v>
      </c>
      <c r="P16" s="104" t="s">
        <v>68</v>
      </c>
      <c r="Q16" s="107">
        <v>1</v>
      </c>
      <c r="R16" s="29"/>
    </row>
    <row r="17" spans="1:18" x14ac:dyDescent="0.25">
      <c r="B17" s="2">
        <f t="shared" si="13"/>
        <v>2036</v>
      </c>
      <c r="C17" s="386">
        <f>IFERROR(VLOOKUP($B17,'Annualized Operations'!$B$13:$J$32,'Annualized Operations'!F$1,FALSE),0)</f>
        <v>74741251.030769423</v>
      </c>
      <c r="D17" s="390">
        <f>IFERROR(VLOOKUP($B17,'Annualized Operations'!$B$13:$J$32,'Annualized Operations'!G$1,FALSE),0)</f>
        <v>74553071.350000083</v>
      </c>
      <c r="E17" s="291">
        <f t="shared" si="10"/>
        <v>188179.6807693392</v>
      </c>
      <c r="F17" s="292">
        <f t="shared" si="8"/>
        <v>5648126.1792791998</v>
      </c>
      <c r="G17" s="293">
        <f>F17*(1+0.07)^-($B17-Assumptions!$C$6)</f>
        <v>1788052.1024696962</v>
      </c>
      <c r="H17" s="386">
        <f>IFERROR(VLOOKUP($B17,'Annualized Operations'!$B$13:$J$32,'Annualized Operations'!I$1,FALSE),0)</f>
        <v>77395.250353748925</v>
      </c>
      <c r="I17" s="291">
        <f>IFERROR(VLOOKUP($B17,'Annualized Operations'!$B$13:$J$32,'Annualized Operations'!J$1,FALSE),0)</f>
        <v>61985.42307692302</v>
      </c>
      <c r="J17" s="291">
        <f t="shared" si="11"/>
        <v>15409.827276825905</v>
      </c>
      <c r="K17" s="292">
        <f t="shared" si="9"/>
        <v>462518.84637372755</v>
      </c>
      <c r="L17" s="293">
        <f>K17*(1+0.07)^-($B17-Assumptions!$C$6)</f>
        <v>146421.62186892622</v>
      </c>
      <c r="M17" s="179">
        <f t="shared" si="12"/>
        <v>6110645.0256529273</v>
      </c>
      <c r="N17" s="293">
        <f>M17*(1+0.07)^-($B17-Assumptions!$C$6)</f>
        <v>1934473.7243386223</v>
      </c>
      <c r="P17" s="87"/>
      <c r="Q17" s="90"/>
      <c r="R17" s="30"/>
    </row>
    <row r="18" spans="1:18" x14ac:dyDescent="0.25">
      <c r="B18" s="2">
        <f t="shared" si="13"/>
        <v>2037</v>
      </c>
      <c r="C18" s="386">
        <f>IFERROR(VLOOKUP($B18,'Annualized Operations'!$B$13:$J$32,'Annualized Operations'!F$1,FALSE),0)</f>
        <v>75568113.748077199</v>
      </c>
      <c r="D18" s="390">
        <f>IFERROR(VLOOKUP($B18,'Annualized Operations'!$B$13:$J$32,'Annualized Operations'!G$1,FALSE),0)</f>
        <v>75378097.274999991</v>
      </c>
      <c r="E18" s="291">
        <f t="shared" si="10"/>
        <v>190016.4730772078</v>
      </c>
      <c r="F18" s="292">
        <f t="shared" si="8"/>
        <v>5703256.6518018292</v>
      </c>
      <c r="G18" s="293">
        <f>F18*(1+0.07)^-($B18-Assumptions!$C$6)</f>
        <v>1687387.8487892949</v>
      </c>
      <c r="H18" s="386">
        <f>IFERROR(VLOOKUP($B18,'Annualized Operations'!$B$13:$J$32,'Annualized Operations'!I$1,FALSE),0)</f>
        <v>78583.250822491245</v>
      </c>
      <c r="I18" s="291">
        <f>IFERROR(VLOOKUP($B18,'Annualized Operations'!$B$13:$J$32,'Annualized Operations'!J$1,FALSE),0)</f>
        <v>62521.692307692247</v>
      </c>
      <c r="J18" s="291">
        <f t="shared" si="11"/>
        <v>16061.558514798999</v>
      </c>
      <c r="K18" s="292">
        <f t="shared" si="9"/>
        <v>482080.258381658</v>
      </c>
      <c r="L18" s="293">
        <f>K18*(1+0.07)^-($B18-Assumptions!$C$6)</f>
        <v>142630.15322612532</v>
      </c>
      <c r="M18" s="179">
        <f t="shared" si="12"/>
        <v>6185336.9101834875</v>
      </c>
      <c r="N18" s="293">
        <f>M18*(1+0.07)^-($B18-Assumptions!$C$6)</f>
        <v>1830018.0020154205</v>
      </c>
      <c r="P18" s="35" t="s">
        <v>69</v>
      </c>
      <c r="Q18" s="80"/>
      <c r="R18" s="30"/>
    </row>
    <row r="19" spans="1:18" x14ac:dyDescent="0.25">
      <c r="B19" s="2">
        <f t="shared" si="13"/>
        <v>2038</v>
      </c>
      <c r="C19" s="386">
        <f>IFERROR(VLOOKUP($B19,'Annualized Operations'!$B$13:$J$32,'Annualized Operations'!F$1,FALSE),0)</f>
        <v>76394976.465384632</v>
      </c>
      <c r="D19" s="390">
        <f>IFERROR(VLOOKUP($B19,'Annualized Operations'!$B$13:$J$32,'Annualized Operations'!G$1,FALSE),0)</f>
        <v>76203123.199999899</v>
      </c>
      <c r="E19" s="291">
        <f t="shared" si="10"/>
        <v>191853.26538473368</v>
      </c>
      <c r="F19" s="292">
        <f t="shared" si="8"/>
        <v>5758387.1243141722</v>
      </c>
      <c r="G19" s="293">
        <f>F19*(1+0.07)^-($B19-Assumptions!$C$6)</f>
        <v>1592242.0245751934</v>
      </c>
      <c r="H19" s="386">
        <f>IFERROR(VLOOKUP($B19,'Annualized Operations'!$B$13:$J$32,'Annualized Operations'!I$1,FALSE),0)</f>
        <v>79771.251291233901</v>
      </c>
      <c r="I19" s="291">
        <f>IFERROR(VLOOKUP($B19,'Annualized Operations'!$B$13:$J$32,'Annualized Operations'!J$1,FALSE),0)</f>
        <v>63057.961538461474</v>
      </c>
      <c r="J19" s="291">
        <f t="shared" si="11"/>
        <v>16713.289752772427</v>
      </c>
      <c r="K19" s="292">
        <f t="shared" si="9"/>
        <v>501641.67038959853</v>
      </c>
      <c r="L19" s="293">
        <f>K19*(1+0.07)^-($B19-Assumptions!$C$6)</f>
        <v>138708.10204820088</v>
      </c>
      <c r="M19" s="179">
        <f t="shared" si="12"/>
        <v>6260028.7947037704</v>
      </c>
      <c r="N19" s="293">
        <f>M19*(1+0.07)^-($B19-Assumptions!$C$6)</f>
        <v>1730950.1266233942</v>
      </c>
      <c r="P19" s="79" t="s">
        <v>66</v>
      </c>
      <c r="Q19" s="106">
        <f>Q11*Q7*Q15+Q12*Q8*Q16</f>
        <v>30.014537999999995</v>
      </c>
      <c r="R19" s="88"/>
    </row>
    <row r="20" spans="1:18" x14ac:dyDescent="0.25">
      <c r="B20" s="2">
        <f t="shared" si="13"/>
        <v>2039</v>
      </c>
      <c r="C20" s="386">
        <f>IFERROR(VLOOKUP($B20,'Annualized Operations'!$B$13:$J$32,'Annualized Operations'!F$1,FALSE),0)</f>
        <v>77221839.182692409</v>
      </c>
      <c r="D20" s="390">
        <f>IFERROR(VLOOKUP($B20,'Annualized Operations'!$B$13:$J$32,'Annualized Operations'!G$1,FALSE),0)</f>
        <v>77028149.125000134</v>
      </c>
      <c r="E20" s="291">
        <f t="shared" si="10"/>
        <v>193690.05769227445</v>
      </c>
      <c r="F20" s="292">
        <f t="shared" si="8"/>
        <v>5813517.5968269631</v>
      </c>
      <c r="G20" s="293">
        <f>F20*(1+0.07)^-($B20-Assumptions!$C$6)</f>
        <v>1502323.4202129021</v>
      </c>
      <c r="H20" s="386">
        <f>IFERROR(VLOOKUP($B20,'Annualized Operations'!$B$13:$J$32,'Annualized Operations'!I$1,FALSE),0)</f>
        <v>80959.251759976236</v>
      </c>
      <c r="I20" s="291">
        <f>IFERROR(VLOOKUP($B20,'Annualized Operations'!$B$13:$J$32,'Annualized Operations'!J$1,FALSE),0)</f>
        <v>63594.230769230708</v>
      </c>
      <c r="J20" s="291">
        <f t="shared" si="11"/>
        <v>17365.020990745528</v>
      </c>
      <c r="K20" s="292">
        <f t="shared" si="9"/>
        <v>521203.08239752922</v>
      </c>
      <c r="L20" s="293">
        <f>K20*(1+0.07)^-($B20-Assumptions!$C$6)</f>
        <v>134688.78081668416</v>
      </c>
      <c r="M20" s="179">
        <f t="shared" si="12"/>
        <v>6334720.6792244921</v>
      </c>
      <c r="N20" s="293">
        <f>M20*(1+0.07)^-($B20-Assumptions!$C$6)</f>
        <v>1637012.2010295864</v>
      </c>
      <c r="P20" s="87"/>
      <c r="Q20" s="90"/>
      <c r="R20" s="89"/>
    </row>
    <row r="21" spans="1:18" ht="14.25" customHeight="1" x14ac:dyDescent="0.25">
      <c r="B21" s="2">
        <f t="shared" si="13"/>
        <v>2040</v>
      </c>
      <c r="C21" s="386">
        <f>IFERROR(VLOOKUP($B21,'Annualized Operations'!$B$13:$J$32,'Annualized Operations'!F$1,FALSE),0)</f>
        <v>78048701.900000185</v>
      </c>
      <c r="D21" s="390">
        <f>IFERROR(VLOOKUP($B21,'Annualized Operations'!$B$13:$J$32,'Annualized Operations'!G$1,FALSE),0)</f>
        <v>77853175.050000042</v>
      </c>
      <c r="E21" s="291">
        <f t="shared" si="10"/>
        <v>195526.85000014305</v>
      </c>
      <c r="F21" s="292">
        <f t="shared" si="8"/>
        <v>5868648.0693495926</v>
      </c>
      <c r="G21" s="293">
        <f>F21*(1+0.07)^-($B21-Assumptions!$C$6)</f>
        <v>1417355.310230708</v>
      </c>
      <c r="H21" s="386">
        <f>IFERROR(VLOOKUP($B21,'Annualized Operations'!$B$13:$J$32,'Annualized Operations'!I$1,FALSE),0)</f>
        <v>82147.252228718557</v>
      </c>
      <c r="I21" s="291">
        <f>IFERROR(VLOOKUP($B21,'Annualized Operations'!$B$13:$J$32,'Annualized Operations'!J$1,FALSE),0)</f>
        <v>64130.499999999935</v>
      </c>
      <c r="J21" s="291">
        <f t="shared" si="11"/>
        <v>18016.752228718622</v>
      </c>
      <c r="K21" s="292">
        <f t="shared" si="9"/>
        <v>540764.49440545973</v>
      </c>
      <c r="L21" s="293">
        <f>K21*(1+0.07)^-($B21-Assumptions!$C$6)</f>
        <v>130601.70224430354</v>
      </c>
      <c r="M21" s="179">
        <f t="shared" si="12"/>
        <v>6409412.5637550522</v>
      </c>
      <c r="N21" s="293">
        <f>M21*(1+0.07)^-($B21-Assumptions!$C$6)</f>
        <v>1547957.0124750114</v>
      </c>
      <c r="P21" s="87"/>
      <c r="Q21" s="30"/>
      <c r="R21" s="74"/>
    </row>
    <row r="22" spans="1:18" x14ac:dyDescent="0.25">
      <c r="B22" s="2">
        <f t="shared" si="13"/>
        <v>2041</v>
      </c>
      <c r="C22" s="386">
        <f>IFERROR(VLOOKUP($B22,'Annualized Operations'!$B$13:$J$32,'Annualized Operations'!F$1,FALSE),0)</f>
        <v>78875564.617307961</v>
      </c>
      <c r="D22" s="390">
        <f>IFERROR(VLOOKUP($B22,'Annualized Operations'!$B$13:$J$32,'Annualized Operations'!G$1,FALSE),0)</f>
        <v>78678200.974999949</v>
      </c>
      <c r="E22" s="291">
        <f t="shared" si="10"/>
        <v>197363.64230801165</v>
      </c>
      <c r="F22" s="292">
        <f t="shared" si="8"/>
        <v>5923778.541872222</v>
      </c>
      <c r="G22" s="293">
        <f>F22*(1+0.07)^-($B22-Assumptions!$C$6)</f>
        <v>1337074.8045076537</v>
      </c>
      <c r="H22" s="386">
        <f>IFERROR(VLOOKUP($B22,'Annualized Operations'!$B$13:$J$32,'Annualized Operations'!I$1,FALSE),0)</f>
        <v>83335.252697460877</v>
      </c>
      <c r="I22" s="291">
        <f>IFERROR(VLOOKUP($B22,'Annualized Operations'!$B$13:$J$32,'Annualized Operations'!J$1,FALSE),0)</f>
        <v>64666.769230769161</v>
      </c>
      <c r="J22" s="291">
        <f t="shared" si="11"/>
        <v>18668.483466691716</v>
      </c>
      <c r="K22" s="292">
        <f t="shared" si="9"/>
        <v>560325.90641339018</v>
      </c>
      <c r="L22" s="293">
        <f>K22*(1+0.07)^-($B22-Assumptions!$C$6)</f>
        <v>126472.93386856967</v>
      </c>
      <c r="M22" s="179">
        <f t="shared" si="12"/>
        <v>6484104.4482856123</v>
      </c>
      <c r="N22" s="293">
        <f>M22*(1+0.07)^-($B22-Assumptions!$C$6)</f>
        <v>1463547.7383762235</v>
      </c>
      <c r="P22" s="87"/>
      <c r="Q22" s="30"/>
      <c r="R22" s="75"/>
    </row>
    <row r="23" spans="1:18" x14ac:dyDescent="0.25">
      <c r="B23" s="2">
        <f t="shared" si="13"/>
        <v>2042</v>
      </c>
      <c r="C23" s="386">
        <f>IFERROR(VLOOKUP($B23,'Annualized Operations'!$B$13:$J$32,'Annualized Operations'!F$1,FALSE),0)</f>
        <v>79702427.334615752</v>
      </c>
      <c r="D23" s="390">
        <f>IFERROR(VLOOKUP($B23,'Annualized Operations'!$B$13:$J$32,'Annualized Operations'!G$1,FALSE),0)</f>
        <v>79503226.899999857</v>
      </c>
      <c r="E23" s="291">
        <f t="shared" si="10"/>
        <v>199200.43461589515</v>
      </c>
      <c r="F23" s="292">
        <f t="shared" si="8"/>
        <v>5978909.0143952994</v>
      </c>
      <c r="G23" s="293">
        <f>F23*(1+0.07)^-($B23-Assumptions!$C$6)</f>
        <v>1261232.2223912824</v>
      </c>
      <c r="H23" s="386">
        <f>IFERROR(VLOOKUP($B23,'Annualized Operations'!$B$13:$J$32,'Annualized Operations'!I$1,FALSE),0)</f>
        <v>84523.253166203212</v>
      </c>
      <c r="I23" s="291">
        <f>IFERROR(VLOOKUP($B23,'Annualized Operations'!$B$13:$J$32,'Annualized Operations'!J$1,FALSE),0)</f>
        <v>65203.038461538388</v>
      </c>
      <c r="J23" s="291">
        <f t="shared" si="11"/>
        <v>19320.214704664824</v>
      </c>
      <c r="K23" s="292">
        <f t="shared" si="9"/>
        <v>579887.31842132099</v>
      </c>
      <c r="L23" s="293">
        <f>K23*(1+0.07)^-($B23-Assumptions!$C$6)</f>
        <v>122325.42251239027</v>
      </c>
      <c r="M23" s="179">
        <f t="shared" si="12"/>
        <v>6558796.3328166204</v>
      </c>
      <c r="N23" s="293">
        <f>M23*(1+0.07)^-($B23-Assumptions!$C$6)</f>
        <v>1383557.6449036726</v>
      </c>
      <c r="P23" s="87"/>
      <c r="Q23" s="30"/>
      <c r="R23" s="71"/>
    </row>
    <row r="24" spans="1:18" x14ac:dyDescent="0.25">
      <c r="B24" s="2">
        <f t="shared" si="13"/>
        <v>2043</v>
      </c>
      <c r="C24" s="386">
        <f>IFERROR(VLOOKUP($B24,'Annualized Operations'!$B$13:$J$32,'Annualized Operations'!F$1,FALSE),0)</f>
        <v>80529290.051923186</v>
      </c>
      <c r="D24" s="390">
        <f>IFERROR(VLOOKUP($B24,'Annualized Operations'!$B$13:$J$32,'Annualized Operations'!G$1,FALSE),0)</f>
        <v>80328252.825000092</v>
      </c>
      <c r="E24" s="291">
        <f t="shared" si="10"/>
        <v>201037.2269230932</v>
      </c>
      <c r="F24" s="292">
        <f t="shared" si="8"/>
        <v>6034039.4868978029</v>
      </c>
      <c r="G24" s="293">
        <f>F24*(1+0.07)^-($B24-Assumptions!$C$6)</f>
        <v>1189590.4894794715</v>
      </c>
      <c r="H24" s="386">
        <f>IFERROR(VLOOKUP($B24,'Annualized Operations'!$B$13:$J$32,'Annualized Operations'!I$1,FALSE),0)</f>
        <v>85711.253634945868</v>
      </c>
      <c r="I24" s="291">
        <f>IFERROR(VLOOKUP($B24,'Annualized Operations'!$B$13:$J$32,'Annualized Operations'!J$1,FALSE),0)</f>
        <v>65739.307692307615</v>
      </c>
      <c r="J24" s="291">
        <f t="shared" si="11"/>
        <v>19971.945942638253</v>
      </c>
      <c r="K24" s="292">
        <f t="shared" si="9"/>
        <v>599448.73042926157</v>
      </c>
      <c r="L24" s="293">
        <f>K24*(1+0.07)^-($B24-Assumptions!$C$6)</f>
        <v>118179.29103672612</v>
      </c>
      <c r="M24" s="179">
        <f t="shared" si="12"/>
        <v>6633488.2173270648</v>
      </c>
      <c r="N24" s="293">
        <f>M24*(1+0.07)^-($B24-Assumptions!$C$6)</f>
        <v>1307769.7805161977</v>
      </c>
      <c r="P24" s="35"/>
      <c r="Q24" s="69"/>
      <c r="R24" s="71"/>
    </row>
    <row r="25" spans="1:18" x14ac:dyDescent="0.25">
      <c r="B25" s="2">
        <f t="shared" si="13"/>
        <v>2044</v>
      </c>
      <c r="C25" s="386">
        <f>IFERROR(VLOOKUP($B25,'Annualized Operations'!$B$13:$J$32,'Annualized Operations'!F$1,FALSE),0)</f>
        <v>81356152.769230962</v>
      </c>
      <c r="D25" s="390">
        <f>IFERROR(VLOOKUP($B25,'Annualized Operations'!$B$13:$J$32,'Annualized Operations'!G$1,FALSE),0)</f>
        <v>81153278.75</v>
      </c>
      <c r="E25" s="291">
        <f t="shared" si="10"/>
        <v>202874.0192309618</v>
      </c>
      <c r="F25" s="292">
        <f t="shared" si="8"/>
        <v>6089169.9594204323</v>
      </c>
      <c r="G25" s="293">
        <f>F25*(1+0.07)^-($B25-Assumptions!$C$6)</f>
        <v>1121924.5568163435</v>
      </c>
      <c r="H25" s="386">
        <f>IFERROR(VLOOKUP($B25,'Annualized Operations'!$B$13:$J$32,'Annualized Operations'!I$1,FALSE),0)</f>
        <v>86899.254103688188</v>
      </c>
      <c r="I25" s="291">
        <f>IFERROR(VLOOKUP($B25,'Annualized Operations'!$B$13:$J$32,'Annualized Operations'!J$1,FALSE),0)</f>
        <v>66275.576923076849</v>
      </c>
      <c r="J25" s="291">
        <f t="shared" si="11"/>
        <v>20623.677180611339</v>
      </c>
      <c r="K25" s="292">
        <f t="shared" si="9"/>
        <v>619010.1424371918</v>
      </c>
      <c r="L25" s="293">
        <f>K25*(1+0.07)^-($B25-Assumptions!$C$6)</f>
        <v>114052.10962197695</v>
      </c>
      <c r="M25" s="179">
        <f t="shared" si="12"/>
        <v>6708180.101857624</v>
      </c>
      <c r="N25" s="293">
        <f>M25*(1+0.07)^-($B25-Assumptions!$C$6)</f>
        <v>1235976.6664383204</v>
      </c>
      <c r="P25" s="87"/>
      <c r="Q25" s="76"/>
      <c r="R25" s="71"/>
    </row>
    <row r="26" spans="1:18" ht="15" customHeight="1" thickBot="1" x14ac:dyDescent="0.3">
      <c r="B26" s="3">
        <f t="shared" si="13"/>
        <v>2045</v>
      </c>
      <c r="C26" s="388">
        <f>IFERROR(VLOOKUP($B26,'Annualized Operations'!$B$13:$J$32,'Annualized Operations'!F$1,FALSE),0)</f>
        <v>82183015.486538738</v>
      </c>
      <c r="D26" s="391">
        <f>IFERROR(VLOOKUP($B26,'Annualized Operations'!$B$13:$J$32,'Annualized Operations'!G$1,FALSE),0)</f>
        <v>81978304.674999908</v>
      </c>
      <c r="E26" s="295">
        <f t="shared" si="10"/>
        <v>204710.8115388304</v>
      </c>
      <c r="F26" s="296">
        <f t="shared" si="8"/>
        <v>6144300.4319430627</v>
      </c>
      <c r="G26" s="297">
        <f>F26*(1+0.07)^-($B26-Assumptions!$C$6)</f>
        <v>1058020.8420888325</v>
      </c>
      <c r="H26" s="388">
        <f>IFERROR(VLOOKUP($B26,'Annualized Operations'!$B$13:$J$32,'Annualized Operations'!I$1,FALSE),0)</f>
        <v>88087.254572430509</v>
      </c>
      <c r="I26" s="295">
        <f>IFERROR(VLOOKUP($B26,'Annualized Operations'!$B$13:$J$32,'Annualized Operations'!J$1,FALSE),0)</f>
        <v>66811.846153846069</v>
      </c>
      <c r="J26" s="295">
        <f t="shared" si="11"/>
        <v>21275.40841858444</v>
      </c>
      <c r="K26" s="296">
        <f t="shared" si="9"/>
        <v>638571.55444512249</v>
      </c>
      <c r="L26" s="297">
        <f>K26*(1+0.07)^-($B26-Assumptions!$C$6)</f>
        <v>109959.14364075875</v>
      </c>
      <c r="M26" s="181">
        <f t="shared" si="12"/>
        <v>6782871.9863881851</v>
      </c>
      <c r="N26" s="297">
        <f>M26*(1+0.07)^-($B26-Assumptions!$C$6)</f>
        <v>1167979.9857295912</v>
      </c>
      <c r="P26" s="87"/>
      <c r="Q26" s="29"/>
      <c r="R26" s="36"/>
    </row>
    <row r="27" spans="1:18" ht="15" customHeight="1" thickBot="1" x14ac:dyDescent="0.3">
      <c r="B27" s="4"/>
      <c r="C27" s="84"/>
      <c r="D27" s="298"/>
      <c r="E27" s="298"/>
      <c r="F27" s="182" t="s">
        <v>2</v>
      </c>
      <c r="G27" s="183">
        <f>SUM(G7:G26)</f>
        <v>38827035.192293316</v>
      </c>
      <c r="H27" s="304"/>
      <c r="I27" s="298"/>
      <c r="J27" s="298"/>
      <c r="K27" s="182" t="s">
        <v>2</v>
      </c>
      <c r="L27" s="327">
        <f>SUM(L7:L26)</f>
        <v>2894443.442958957</v>
      </c>
      <c r="M27" s="328">
        <f>SUM(M7:M26)</f>
        <v>121465981.66787119</v>
      </c>
      <c r="N27" s="327">
        <f>SUM(N7:N26)</f>
        <v>41721478.635252267</v>
      </c>
    </row>
    <row r="28" spans="1:18" ht="15" customHeight="1" x14ac:dyDescent="0.25">
      <c r="M28" s="71"/>
      <c r="N28" s="71"/>
    </row>
    <row r="29" spans="1:18" x14ac:dyDescent="0.25">
      <c r="A29" s="239"/>
      <c r="B29" s="21" t="s">
        <v>3</v>
      </c>
      <c r="C29" s="239"/>
      <c r="L29" s="31"/>
      <c r="P29" s="68"/>
      <c r="Q29" s="68"/>
      <c r="R29" s="68"/>
    </row>
    <row r="30" spans="1:18" ht="15" customHeight="1" x14ac:dyDescent="0.25">
      <c r="A30" s="7" t="s">
        <v>32</v>
      </c>
      <c r="B30" s="468" t="s">
        <v>258</v>
      </c>
      <c r="C30" s="468"/>
      <c r="D30" s="468"/>
      <c r="E30" s="468"/>
      <c r="F30" s="468"/>
      <c r="G30" s="468"/>
      <c r="H30" s="468"/>
      <c r="I30" s="468"/>
      <c r="J30" s="468"/>
      <c r="K30" s="468"/>
      <c r="L30" s="468"/>
      <c r="M30" s="468"/>
      <c r="N30" s="468"/>
      <c r="P30" s="68"/>
      <c r="Q30" s="68"/>
      <c r="R30" s="68"/>
    </row>
    <row r="31" spans="1:18" ht="15" customHeight="1" x14ac:dyDescent="0.25">
      <c r="A31" s="239"/>
      <c r="B31" s="468"/>
      <c r="C31" s="468"/>
      <c r="D31" s="468"/>
      <c r="E31" s="468"/>
      <c r="F31" s="468"/>
      <c r="G31" s="468"/>
      <c r="H31" s="468"/>
      <c r="I31" s="468"/>
      <c r="J31" s="468"/>
      <c r="K31" s="468"/>
      <c r="L31" s="468"/>
      <c r="M31" s="468"/>
      <c r="N31" s="468"/>
      <c r="P31" s="68"/>
      <c r="Q31" s="68"/>
      <c r="R31" s="68"/>
    </row>
    <row r="32" spans="1:18" s="239" customFormat="1" ht="15" customHeight="1" x14ac:dyDescent="0.25">
      <c r="B32" s="468"/>
      <c r="C32" s="468"/>
      <c r="D32" s="468"/>
      <c r="E32" s="468"/>
      <c r="F32" s="468"/>
      <c r="G32" s="468"/>
      <c r="H32" s="468"/>
      <c r="I32" s="468"/>
      <c r="J32" s="468"/>
      <c r="K32" s="468"/>
      <c r="L32" s="468"/>
      <c r="M32" s="468"/>
      <c r="N32" s="468"/>
      <c r="P32" s="68"/>
      <c r="Q32" s="68"/>
      <c r="R32" s="68"/>
    </row>
    <row r="33" spans="1:18" s="239" customFormat="1" ht="15" customHeight="1" x14ac:dyDescent="0.25">
      <c r="B33" s="468"/>
      <c r="C33" s="468"/>
      <c r="D33" s="468"/>
      <c r="E33" s="468"/>
      <c r="F33" s="468"/>
      <c r="G33" s="468"/>
      <c r="H33" s="468"/>
      <c r="I33" s="468"/>
      <c r="J33" s="468"/>
      <c r="K33" s="468"/>
      <c r="L33" s="468"/>
      <c r="M33" s="468"/>
      <c r="N33" s="468"/>
      <c r="P33" s="68"/>
      <c r="Q33" s="68"/>
      <c r="R33" s="68"/>
    </row>
    <row r="34" spans="1:18" s="239" customFormat="1" ht="15" customHeight="1" x14ac:dyDescent="0.25">
      <c r="B34" s="468"/>
      <c r="C34" s="468"/>
      <c r="D34" s="468"/>
      <c r="E34" s="468"/>
      <c r="F34" s="468"/>
      <c r="G34" s="468"/>
      <c r="H34" s="468"/>
      <c r="I34" s="468"/>
      <c r="J34" s="468"/>
      <c r="K34" s="468"/>
      <c r="L34" s="468"/>
      <c r="M34" s="468"/>
      <c r="N34" s="468"/>
      <c r="P34" s="68"/>
      <c r="Q34" s="68"/>
      <c r="R34" s="68"/>
    </row>
    <row r="35" spans="1:18" ht="15" customHeight="1" x14ac:dyDescent="0.25">
      <c r="A35" s="239"/>
      <c r="B35" s="468"/>
      <c r="C35" s="468"/>
      <c r="D35" s="468"/>
      <c r="E35" s="468"/>
      <c r="F35" s="468"/>
      <c r="G35" s="468"/>
      <c r="H35" s="468"/>
      <c r="I35" s="468"/>
      <c r="J35" s="468"/>
      <c r="K35" s="468"/>
      <c r="L35" s="468"/>
      <c r="M35" s="468"/>
      <c r="N35" s="468"/>
      <c r="P35" s="68"/>
      <c r="Q35" s="68"/>
      <c r="R35" s="68"/>
    </row>
    <row r="36" spans="1:18" ht="15" customHeight="1" x14ac:dyDescent="0.25">
      <c r="B36" s="468"/>
      <c r="C36" s="468"/>
      <c r="D36" s="468"/>
      <c r="E36" s="468"/>
      <c r="F36" s="468"/>
      <c r="G36" s="468"/>
      <c r="H36" s="468"/>
      <c r="I36" s="468"/>
      <c r="J36" s="468"/>
      <c r="K36" s="468"/>
      <c r="L36" s="468"/>
      <c r="M36" s="468"/>
      <c r="N36" s="468"/>
      <c r="P36" s="33"/>
      <c r="Q36" s="68"/>
      <c r="R36" s="68"/>
    </row>
    <row r="37" spans="1:18" ht="15" customHeight="1" x14ac:dyDescent="0.25">
      <c r="B37" s="468"/>
      <c r="C37" s="468"/>
      <c r="D37" s="468"/>
      <c r="E37" s="468"/>
      <c r="F37" s="468"/>
      <c r="G37" s="468"/>
      <c r="H37" s="468"/>
      <c r="I37" s="468"/>
      <c r="J37" s="468"/>
      <c r="K37" s="468"/>
      <c r="L37" s="468"/>
      <c r="M37" s="468"/>
      <c r="N37" s="468"/>
      <c r="P37" s="33"/>
      <c r="Q37" s="68"/>
      <c r="R37" s="68"/>
    </row>
    <row r="38" spans="1:18" x14ac:dyDescent="0.25">
      <c r="B38" s="468"/>
      <c r="C38" s="468"/>
      <c r="D38" s="468"/>
      <c r="E38" s="468"/>
      <c r="F38" s="468"/>
      <c r="G38" s="468"/>
      <c r="H38" s="468"/>
      <c r="I38" s="468"/>
      <c r="J38" s="468"/>
      <c r="K38" s="468"/>
      <c r="L38" s="468"/>
      <c r="M38" s="468"/>
      <c r="N38" s="468"/>
      <c r="P38" s="33"/>
      <c r="Q38" s="68"/>
      <c r="R38" s="68"/>
    </row>
    <row r="39" spans="1:18" ht="15" customHeight="1" x14ac:dyDescent="0.25">
      <c r="O39" s="19"/>
      <c r="P39" s="33"/>
      <c r="Q39" s="68"/>
      <c r="R39" s="68"/>
    </row>
    <row r="40" spans="1:18" ht="15" customHeight="1" x14ac:dyDescent="0.25">
      <c r="A40" s="7" t="s">
        <v>31</v>
      </c>
      <c r="B40" s="468" t="s">
        <v>259</v>
      </c>
      <c r="C40" s="468"/>
      <c r="D40" s="468"/>
      <c r="E40" s="468"/>
      <c r="F40" s="468"/>
      <c r="G40" s="468"/>
      <c r="H40" s="468"/>
      <c r="I40" s="468"/>
      <c r="J40" s="468"/>
      <c r="K40" s="468"/>
      <c r="L40" s="468"/>
      <c r="M40" s="468"/>
      <c r="N40" s="468"/>
      <c r="Q40" s="33"/>
      <c r="R40" s="33"/>
    </row>
    <row r="41" spans="1:18" ht="15" customHeight="1" x14ac:dyDescent="0.25">
      <c r="B41" s="468"/>
      <c r="C41" s="468"/>
      <c r="D41" s="468"/>
      <c r="E41" s="468"/>
      <c r="F41" s="468"/>
      <c r="G41" s="468"/>
      <c r="H41" s="468"/>
      <c r="I41" s="468"/>
      <c r="J41" s="468"/>
      <c r="K41" s="468"/>
      <c r="L41" s="468"/>
      <c r="M41" s="468"/>
      <c r="N41" s="468"/>
    </row>
    <row r="42" spans="1:18" ht="15" customHeight="1" x14ac:dyDescent="0.25"/>
    <row r="43" spans="1:18" x14ac:dyDescent="0.25">
      <c r="A43" s="7" t="s">
        <v>138</v>
      </c>
      <c r="B43" s="86" t="s">
        <v>159</v>
      </c>
    </row>
    <row r="47" spans="1:18" x14ac:dyDescent="0.25">
      <c r="C47" s="86">
        <f>13500/127000</f>
        <v>0.1062992125984252</v>
      </c>
      <c r="D47" s="239">
        <f>1300/12200</f>
        <v>0.10655737704918032</v>
      </c>
    </row>
  </sheetData>
  <mergeCells count="20">
    <mergeCell ref="P14:Q14"/>
    <mergeCell ref="N5:N6"/>
    <mergeCell ref="P6:Q6"/>
    <mergeCell ref="P10:Q10"/>
    <mergeCell ref="M5:M6"/>
    <mergeCell ref="L5:L6"/>
    <mergeCell ref="H4:L4"/>
    <mergeCell ref="C4:G4"/>
    <mergeCell ref="B30:N38"/>
    <mergeCell ref="B40:N41"/>
    <mergeCell ref="B5:B6"/>
    <mergeCell ref="C5:C6"/>
    <mergeCell ref="H5:H6"/>
    <mergeCell ref="D5:D6"/>
    <mergeCell ref="E5:E6"/>
    <mergeCell ref="F5:F6"/>
    <mergeCell ref="G5:G6"/>
    <mergeCell ref="I5:I6"/>
    <mergeCell ref="J5:J6"/>
    <mergeCell ref="K5:K6"/>
  </mergeCells>
  <pageMargins left="0.25" right="0.25" top="0.75" bottom="0.75" header="0.3" footer="0.3"/>
  <pageSetup paperSize="11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L38"/>
  <sheetViews>
    <sheetView view="pageBreakPreview" zoomScale="85" zoomScaleNormal="85" zoomScaleSheetLayoutView="85" workbookViewId="0">
      <selection activeCell="I24" sqref="I24"/>
    </sheetView>
  </sheetViews>
  <sheetFormatPr defaultColWidth="9.140625" defaultRowHeight="15" x14ac:dyDescent="0.25"/>
  <cols>
    <col min="1" max="1" width="3.7109375" style="86" customWidth="1"/>
    <col min="2" max="3" width="15.85546875" style="86" customWidth="1"/>
    <col min="4" max="7" width="15.85546875" style="239" customWidth="1"/>
    <col min="8" max="8" width="5.7109375" style="86" customWidth="1"/>
    <col min="9" max="9" width="10.7109375" style="86" customWidth="1"/>
    <col min="10" max="10" width="32" style="86" customWidth="1"/>
    <col min="11" max="12" width="20" style="86" customWidth="1"/>
    <col min="13" max="16384" width="9.140625" style="86"/>
  </cols>
  <sheetData>
    <row r="1" spans="1:12" x14ac:dyDescent="0.25">
      <c r="A1" s="19"/>
      <c r="B1" s="19">
        <v>1</v>
      </c>
      <c r="C1" s="19">
        <f>B1+1</f>
        <v>2</v>
      </c>
      <c r="D1" s="19">
        <f t="shared" ref="D1:G1" si="0">C1+1</f>
        <v>3</v>
      </c>
      <c r="E1" s="19">
        <f t="shared" si="0"/>
        <v>4</v>
      </c>
      <c r="F1" s="19">
        <f t="shared" si="0"/>
        <v>5</v>
      </c>
      <c r="G1" s="19">
        <f t="shared" si="0"/>
        <v>6</v>
      </c>
    </row>
    <row r="2" spans="1:12" x14ac:dyDescent="0.25">
      <c r="B2" s="6" t="s">
        <v>115</v>
      </c>
    </row>
    <row r="3" spans="1:12" ht="15.75" thickBot="1" x14ac:dyDescent="0.3">
      <c r="B3" s="6"/>
    </row>
    <row r="4" spans="1:12" ht="15.75" thickBot="1" x14ac:dyDescent="0.3">
      <c r="C4" s="71"/>
      <c r="D4" s="299"/>
      <c r="E4" s="300"/>
      <c r="F4" s="300"/>
      <c r="G4" s="301"/>
    </row>
    <row r="5" spans="1:12" ht="35.1" customHeight="1" x14ac:dyDescent="0.25">
      <c r="B5" s="469" t="s">
        <v>0</v>
      </c>
      <c r="C5" s="469" t="s">
        <v>161</v>
      </c>
      <c r="D5" s="448" t="s">
        <v>162</v>
      </c>
      <c r="E5" s="446" t="s">
        <v>70</v>
      </c>
      <c r="F5" s="446" t="s">
        <v>76</v>
      </c>
      <c r="G5" s="463" t="s">
        <v>1</v>
      </c>
    </row>
    <row r="6" spans="1:12" ht="43.5" customHeight="1" thickBot="1" x14ac:dyDescent="0.3">
      <c r="B6" s="470"/>
      <c r="C6" s="470"/>
      <c r="D6" s="449"/>
      <c r="E6" s="447"/>
      <c r="F6" s="447"/>
      <c r="G6" s="464"/>
      <c r="J6" s="475" t="s">
        <v>163</v>
      </c>
      <c r="K6" s="475"/>
    </row>
    <row r="7" spans="1:12" ht="18" customHeight="1" x14ac:dyDescent="0.25">
      <c r="B7" s="1">
        <f>Assumptions!C10</f>
        <v>2026</v>
      </c>
      <c r="C7" s="184">
        <f>IFERROR(VLOOKUP($B7,'Annualized Operations'!$B$13:$J$32,'Annualized Operations'!C$1,FALSE),0)</f>
        <v>2994724014.046164</v>
      </c>
      <c r="D7" s="287">
        <f>IFERROR(VLOOKUP($B7,'Annualized Operations'!$B$13:$J$32,'Annualized Operations'!D$1,FALSE),0)</f>
        <v>2999604308.8769164</v>
      </c>
      <c r="E7" s="288">
        <f>$C7-D7</f>
        <v>-4880294.8307523727</v>
      </c>
      <c r="F7" s="329">
        <f>E7*$K$15</f>
        <v>-1726160.2816371142</v>
      </c>
      <c r="G7" s="330">
        <f>F7*(1+0.07)^-($B7-Assumptions!$C$6)</f>
        <v>-1074965.869840946</v>
      </c>
      <c r="J7" s="104" t="s">
        <v>59</v>
      </c>
      <c r="K7" s="375">
        <v>0.28000000000000003</v>
      </c>
    </row>
    <row r="8" spans="1:12" x14ac:dyDescent="0.25">
      <c r="B8" s="2">
        <f>B7+1</f>
        <v>2027</v>
      </c>
      <c r="C8" s="185">
        <f>IFERROR(VLOOKUP($B8,'Annualized Operations'!$B$13:$J$32,'Annualized Operations'!C$1,FALSE),0)</f>
        <v>3025443627.2500024</v>
      </c>
      <c r="D8" s="290">
        <f>IFERROR(VLOOKUP($B8,'Annualized Operations'!$B$13:$J$32,'Annualized Operations'!D$1,FALSE),0)</f>
        <v>3030346883.949996</v>
      </c>
      <c r="E8" s="291">
        <f t="shared" ref="E8:E26" si="1">$C8-D8</f>
        <v>-4903256.6999936104</v>
      </c>
      <c r="F8" s="331">
        <f t="shared" ref="F8:F26" si="2">E8*$K$15</f>
        <v>-1734281.89478774</v>
      </c>
      <c r="G8" s="332">
        <f>F8*(1+0.07)^-($B8-Assumptions!$C$6)</f>
        <v>-1009367.8526487707</v>
      </c>
      <c r="J8" s="104" t="s">
        <v>60</v>
      </c>
      <c r="K8" s="106">
        <v>0.83</v>
      </c>
    </row>
    <row r="9" spans="1:12" x14ac:dyDescent="0.25">
      <c r="B9" s="2">
        <f t="shared" ref="B9:B26" si="3">B8+1</f>
        <v>2028</v>
      </c>
      <c r="C9" s="185">
        <f>IFERROR(VLOOKUP($B9,'Annualized Operations'!$B$13:$J$32,'Annualized Operations'!C$1,FALSE),0)</f>
        <v>3056163240.4538512</v>
      </c>
      <c r="D9" s="290">
        <f>IFERROR(VLOOKUP($B9,'Annualized Operations'!$B$13:$J$32,'Annualized Operations'!D$1,FALSE),0)</f>
        <v>3061089459.0230756</v>
      </c>
      <c r="E9" s="291">
        <f t="shared" si="1"/>
        <v>-4926218.5692243576</v>
      </c>
      <c r="F9" s="331">
        <f t="shared" si="2"/>
        <v>-1742403.5079346553</v>
      </c>
      <c r="G9" s="332">
        <f>F9*(1+0.07)^-($B9-Assumptions!$C$6)</f>
        <v>-947752.06116264535</v>
      </c>
      <c r="H9" s="97"/>
      <c r="I9" s="97"/>
      <c r="J9" s="87"/>
      <c r="K9" s="99"/>
      <c r="L9" s="97"/>
    </row>
    <row r="10" spans="1:12" ht="14.25" customHeight="1" x14ac:dyDescent="0.25">
      <c r="B10" s="2">
        <f t="shared" si="3"/>
        <v>2029</v>
      </c>
      <c r="C10" s="185">
        <f>IFERROR(VLOOKUP($B10,'Annualized Operations'!$B$13:$J$32,'Annualized Operations'!C$1,FALSE),0)</f>
        <v>3086882853.6577001</v>
      </c>
      <c r="D10" s="290">
        <f>IFERROR(VLOOKUP($B10,'Annualized Operations'!$B$13:$J$32,'Annualized Operations'!D$1,FALSE),0)</f>
        <v>3091832034.0961442</v>
      </c>
      <c r="E10" s="291">
        <f t="shared" si="1"/>
        <v>-4949180.4384441376</v>
      </c>
      <c r="F10" s="331">
        <f t="shared" si="2"/>
        <v>-1750525.1210776914</v>
      </c>
      <c r="G10" s="332">
        <f>F10*(1+0.07)^-($B10-Assumptions!$C$6)</f>
        <v>-889878.20616388565</v>
      </c>
      <c r="J10" s="475" t="s">
        <v>160</v>
      </c>
      <c r="K10" s="475"/>
    </row>
    <row r="11" spans="1:12" x14ac:dyDescent="0.25">
      <c r="B11" s="2">
        <f t="shared" si="3"/>
        <v>2030</v>
      </c>
      <c r="C11" s="185">
        <f>IFERROR(VLOOKUP($B11,'Annualized Operations'!$B$13:$J$32,'Annualized Operations'!C$1,FALSE),0)</f>
        <v>3117602466.8615489</v>
      </c>
      <c r="D11" s="290">
        <f>IFERROR(VLOOKUP($B11,'Annualized Operations'!$B$13:$J$32,'Annualized Operations'!D$1,FALSE),0)</f>
        <v>3122574609.1692238</v>
      </c>
      <c r="E11" s="291">
        <f t="shared" si="1"/>
        <v>-4972142.3076748848</v>
      </c>
      <c r="F11" s="331">
        <f t="shared" si="2"/>
        <v>-1758646.7342246068</v>
      </c>
      <c r="G11" s="332">
        <f>F11*(1+0.07)^-($B11-Assumptions!$C$6)</f>
        <v>-835520.39482066536</v>
      </c>
      <c r="J11" s="104" t="s">
        <v>61</v>
      </c>
      <c r="K11" s="101">
        <f>1-K12</f>
        <v>0.86599999999999999</v>
      </c>
    </row>
    <row r="12" spans="1:12" x14ac:dyDescent="0.25">
      <c r="B12" s="2">
        <f t="shared" si="3"/>
        <v>2031</v>
      </c>
      <c r="C12" s="185">
        <f>IFERROR(VLOOKUP($B12,'Annualized Operations'!$B$13:$J$32,'Annualized Operations'!C$1,FALSE),0)</f>
        <v>3148322080.0653868</v>
      </c>
      <c r="D12" s="290">
        <f>IFERROR(VLOOKUP($B12,'Annualized Operations'!$B$13:$J$32,'Annualized Operations'!D$1,FALSE),0)</f>
        <v>3153317184.2423029</v>
      </c>
      <c r="E12" s="291">
        <f t="shared" si="1"/>
        <v>-4995104.1769161224</v>
      </c>
      <c r="F12" s="331">
        <f t="shared" si="2"/>
        <v>-1766768.3473752325</v>
      </c>
      <c r="G12" s="332">
        <f>F12*(1+0.07)^-($B12-Assumptions!$C$6)</f>
        <v>-784466.27544259292</v>
      </c>
      <c r="J12" s="104" t="s">
        <v>62</v>
      </c>
      <c r="K12" s="101">
        <f>'Travel Time Cost Savings'!Q12</f>
        <v>0.13400000000000001</v>
      </c>
    </row>
    <row r="13" spans="1:12" x14ac:dyDescent="0.25">
      <c r="B13" s="2">
        <f t="shared" si="3"/>
        <v>2032</v>
      </c>
      <c r="C13" s="185">
        <f>IFERROR(VLOOKUP($B13,'Annualized Operations'!$B$13:$J$32,'Annualized Operations'!C$1,FALSE),0)</f>
        <v>3179041693.2692356</v>
      </c>
      <c r="D13" s="290">
        <f>IFERROR(VLOOKUP($B13,'Annualized Operations'!$B$13:$J$32,'Annualized Operations'!D$1,FALSE),0)</f>
        <v>3184059759.3153825</v>
      </c>
      <c r="E13" s="291">
        <f t="shared" si="1"/>
        <v>-5018066.0461468697</v>
      </c>
      <c r="F13" s="331">
        <f t="shared" si="2"/>
        <v>-1774889.9605221478</v>
      </c>
      <c r="G13" s="332">
        <f>F13*(1+0.07)^-($B13-Assumptions!$C$6)</f>
        <v>-736516.2325309813</v>
      </c>
      <c r="J13" s="87"/>
      <c r="K13" s="90"/>
    </row>
    <row r="14" spans="1:12" ht="15" customHeight="1" x14ac:dyDescent="0.25">
      <c r="B14" s="2">
        <f t="shared" si="3"/>
        <v>2033</v>
      </c>
      <c r="C14" s="185">
        <f>IFERROR(VLOOKUP($B14,'Annualized Operations'!$B$13:$J$32,'Annualized Operations'!C$1,FALSE),0)</f>
        <v>3209761306.4730844</v>
      </c>
      <c r="D14" s="290">
        <f>IFERROR(VLOOKUP($B14,'Annualized Operations'!$B$13:$J$32,'Annualized Operations'!D$1,FALSE),0)</f>
        <v>3214802334.3884621</v>
      </c>
      <c r="E14" s="291">
        <f t="shared" si="1"/>
        <v>-5041027.9153776169</v>
      </c>
      <c r="F14" s="331">
        <f t="shared" si="2"/>
        <v>-1783011.5736690632</v>
      </c>
      <c r="G14" s="332">
        <f>F14*(1+0.07)^-($B14-Assumptions!$C$6)</f>
        <v>-691482.62920229486</v>
      </c>
      <c r="J14" s="146" t="s">
        <v>63</v>
      </c>
      <c r="K14" s="80"/>
    </row>
    <row r="15" spans="1:12" x14ac:dyDescent="0.25">
      <c r="B15" s="2">
        <f t="shared" si="3"/>
        <v>2034</v>
      </c>
      <c r="C15" s="185">
        <f>IFERROR(VLOOKUP($B15,'Annualized Operations'!$B$13:$J$32,'Annualized Operations'!C$1,FALSE),0)</f>
        <v>3240480919.6769338</v>
      </c>
      <c r="D15" s="290">
        <f>IFERROR(VLOOKUP($B15,'Annualized Operations'!$B$13:$J$32,'Annualized Operations'!D$1,FALSE),0)</f>
        <v>3245544909.4615307</v>
      </c>
      <c r="E15" s="291">
        <f t="shared" si="1"/>
        <v>-5063989.78459692</v>
      </c>
      <c r="F15" s="331">
        <f t="shared" si="2"/>
        <v>-1791133.1868119307</v>
      </c>
      <c r="G15" s="332">
        <f>F15*(1+0.07)^-($B15-Assumptions!$C$6)</f>
        <v>-649189.09420931933</v>
      </c>
      <c r="J15" s="79" t="s">
        <v>64</v>
      </c>
      <c r="K15" s="106">
        <f>K11*K7+K12*K8</f>
        <v>0.35370000000000001</v>
      </c>
    </row>
    <row r="16" spans="1:12" x14ac:dyDescent="0.25">
      <c r="B16" s="2">
        <f t="shared" si="3"/>
        <v>2035</v>
      </c>
      <c r="C16" s="185">
        <f>IFERROR(VLOOKUP($B16,'Annualized Operations'!$B$13:$J$32,'Annualized Operations'!C$1,FALSE),0)</f>
        <v>3271200532.8807716</v>
      </c>
      <c r="D16" s="290">
        <f>IFERROR(VLOOKUP($B16,'Annualized Operations'!$B$13:$J$32,'Annualized Operations'!D$1,FALSE),0)</f>
        <v>3276287484.5346103</v>
      </c>
      <c r="E16" s="291">
        <f t="shared" si="1"/>
        <v>-5086951.6538386345</v>
      </c>
      <c r="F16" s="331">
        <f t="shared" si="2"/>
        <v>-1799254.799962725</v>
      </c>
      <c r="G16" s="332">
        <f>F16*(1+0.07)^-($B16-Assumptions!$C$6)</f>
        <v>-609469.85099897184</v>
      </c>
    </row>
    <row r="17" spans="1:7" x14ac:dyDescent="0.25">
      <c r="B17" s="2">
        <f t="shared" si="3"/>
        <v>2036</v>
      </c>
      <c r="C17" s="185">
        <f>IFERROR(VLOOKUP($B17,'Annualized Operations'!$B$13:$J$32,'Annualized Operations'!C$1,FALSE),0)</f>
        <v>3301920146.0846205</v>
      </c>
      <c r="D17" s="290">
        <f>IFERROR(VLOOKUP($B17,'Annualized Operations'!$B$13:$J$32,'Annualized Operations'!D$1,FALSE),0)</f>
        <v>3307030059.6076894</v>
      </c>
      <c r="E17" s="291">
        <f t="shared" si="1"/>
        <v>-5109913.5230689049</v>
      </c>
      <c r="F17" s="331">
        <f t="shared" si="2"/>
        <v>-1807376.4131094718</v>
      </c>
      <c r="G17" s="332">
        <f>F17*(1+0.07)^-($B17-Assumptions!$C$6)</f>
        <v>-572169.08631934086</v>
      </c>
    </row>
    <row r="18" spans="1:7" x14ac:dyDescent="0.25">
      <c r="B18" s="2">
        <f t="shared" si="3"/>
        <v>2037</v>
      </c>
      <c r="C18" s="185">
        <f>IFERROR(VLOOKUP($B18,'Annualized Operations'!$B$13:$J$32,'Annualized Operations'!C$1,FALSE),0)</f>
        <v>3332639759.2884693</v>
      </c>
      <c r="D18" s="290">
        <f>IFERROR(VLOOKUP($B18,'Annualized Operations'!$B$13:$J$32,'Annualized Operations'!D$1,FALSE),0)</f>
        <v>3337772634.680769</v>
      </c>
      <c r="E18" s="291">
        <f t="shared" si="1"/>
        <v>-5132875.3922996521</v>
      </c>
      <c r="F18" s="331">
        <f t="shared" si="2"/>
        <v>-1815498.0262563871</v>
      </c>
      <c r="G18" s="332">
        <f>F18*(1+0.07)^-($B18-Assumptions!$C$6)</f>
        <v>-537140.35612234648</v>
      </c>
    </row>
    <row r="19" spans="1:7" x14ac:dyDescent="0.25">
      <c r="B19" s="2">
        <f t="shared" si="3"/>
        <v>2038</v>
      </c>
      <c r="C19" s="185">
        <f>IFERROR(VLOOKUP($B19,'Annualized Operations'!$B$13:$J$32,'Annualized Operations'!C$1,FALSE),0)</f>
        <v>3363359372.4923182</v>
      </c>
      <c r="D19" s="290">
        <f>IFERROR(VLOOKUP($B19,'Annualized Operations'!$B$13:$J$32,'Annualized Operations'!D$1,FALSE),0)</f>
        <v>3368515209.7538376</v>
      </c>
      <c r="E19" s="291">
        <f t="shared" si="1"/>
        <v>-5155837.2615194321</v>
      </c>
      <c r="F19" s="331">
        <f t="shared" si="2"/>
        <v>-1823619.6393994233</v>
      </c>
      <c r="G19" s="332">
        <f>F19*(1+0.07)^-($B19-Assumptions!$C$6)</f>
        <v>-504246.02653616277</v>
      </c>
    </row>
    <row r="20" spans="1:7" x14ac:dyDescent="0.25">
      <c r="B20" s="2">
        <f t="shared" si="3"/>
        <v>2039</v>
      </c>
      <c r="C20" s="185">
        <f>IFERROR(VLOOKUP($B20,'Annualized Operations'!$B$13:$J$32,'Annualized Operations'!C$1,FALSE),0)</f>
        <v>3394078985.6961565</v>
      </c>
      <c r="D20" s="290">
        <f>IFERROR(VLOOKUP($B20,'Annualized Operations'!$B$13:$J$32,'Annualized Operations'!D$1,FALSE),0)</f>
        <v>3399257784.8269172</v>
      </c>
      <c r="E20" s="291">
        <f t="shared" si="1"/>
        <v>-5178799.1307606697</v>
      </c>
      <c r="F20" s="331">
        <f t="shared" si="2"/>
        <v>-1831741.252550049</v>
      </c>
      <c r="G20" s="332">
        <f>F20*(1+0.07)^-($B20-Assumptions!$C$6)</f>
        <v>-473356.74789701047</v>
      </c>
    </row>
    <row r="21" spans="1:7" ht="14.25" customHeight="1" x14ac:dyDescent="0.25">
      <c r="B21" s="2">
        <f t="shared" si="3"/>
        <v>2040</v>
      </c>
      <c r="C21" s="185">
        <f>IFERROR(VLOOKUP($B21,'Annualized Operations'!$B$13:$J$32,'Annualized Operations'!C$1,FALSE),0)</f>
        <v>3424798598.9000053</v>
      </c>
      <c r="D21" s="290">
        <f>IFERROR(VLOOKUP($B21,'Annualized Operations'!$B$13:$J$32,'Annualized Operations'!D$1,FALSE),0)</f>
        <v>3430000359.8999968</v>
      </c>
      <c r="E21" s="291">
        <f t="shared" si="1"/>
        <v>-5201760.9999914169</v>
      </c>
      <c r="F21" s="331">
        <f t="shared" si="2"/>
        <v>-1839862.8656969643</v>
      </c>
      <c r="G21" s="332">
        <f>F21*(1+0.07)^-($B21-Assumptions!$C$6)</f>
        <v>-444350.95987633301</v>
      </c>
    </row>
    <row r="22" spans="1:7" x14ac:dyDescent="0.25">
      <c r="B22" s="2">
        <f t="shared" si="3"/>
        <v>2041</v>
      </c>
      <c r="C22" s="185">
        <f>IFERROR(VLOOKUP($B22,'Annualized Operations'!$B$13:$J$32,'Annualized Operations'!C$1,FALSE),0)</f>
        <v>3455518212.1038542</v>
      </c>
      <c r="D22" s="290">
        <f>IFERROR(VLOOKUP($B22,'Annualized Operations'!$B$13:$J$32,'Annualized Operations'!D$1,FALSE),0)</f>
        <v>3460742934.9730759</v>
      </c>
      <c r="E22" s="291">
        <f t="shared" si="1"/>
        <v>-5224722.8692216873</v>
      </c>
      <c r="F22" s="331">
        <f t="shared" si="2"/>
        <v>-1847984.4788437109</v>
      </c>
      <c r="G22" s="332">
        <f>F22*(1+0.07)^-($B22-Assumptions!$C$6)</f>
        <v>-417114.4259221754</v>
      </c>
    </row>
    <row r="23" spans="1:7" x14ac:dyDescent="0.25">
      <c r="B23" s="2">
        <f t="shared" si="3"/>
        <v>2042</v>
      </c>
      <c r="C23" s="185">
        <f>IFERROR(VLOOKUP($B23,'Annualized Operations'!$B$13:$J$32,'Annualized Operations'!C$1,FALSE),0)</f>
        <v>3486237825.307703</v>
      </c>
      <c r="D23" s="290">
        <f>IFERROR(VLOOKUP($B23,'Annualized Operations'!$B$13:$J$32,'Annualized Operations'!D$1,FALSE),0)</f>
        <v>3491485510.0461445</v>
      </c>
      <c r="E23" s="291">
        <f t="shared" si="1"/>
        <v>-5247684.7384414673</v>
      </c>
      <c r="F23" s="331">
        <f t="shared" si="2"/>
        <v>-1856106.091986747</v>
      </c>
      <c r="G23" s="332">
        <f>F23*(1+0.07)^-($B23-Assumptions!$C$6)</f>
        <v>-391539.79526266584</v>
      </c>
    </row>
    <row r="24" spans="1:7" x14ac:dyDescent="0.25">
      <c r="B24" s="2">
        <f t="shared" si="3"/>
        <v>2043</v>
      </c>
      <c r="C24" s="185">
        <f>IFERROR(VLOOKUP($B24,'Annualized Operations'!$B$13:$J$32,'Annualized Operations'!C$1,FALSE),0)</f>
        <v>3516957438.5115409</v>
      </c>
      <c r="D24" s="290">
        <f>IFERROR(VLOOKUP($B24,'Annualized Operations'!$B$13:$J$32,'Annualized Operations'!D$1,FALSE),0)</f>
        <v>3522228085.1192241</v>
      </c>
      <c r="E24" s="291">
        <f t="shared" si="1"/>
        <v>-5270646.6076831818</v>
      </c>
      <c r="F24" s="331">
        <f t="shared" si="2"/>
        <v>-1864227.7051375415</v>
      </c>
      <c r="G24" s="332">
        <f>F24*(1+0.07)^-($B24-Assumptions!$C$6)</f>
        <v>-367526.19088276773</v>
      </c>
    </row>
    <row r="25" spans="1:7" x14ac:dyDescent="0.25">
      <c r="B25" s="2">
        <f t="shared" si="3"/>
        <v>2044</v>
      </c>
      <c r="C25" s="185">
        <f>IFERROR(VLOOKUP($B25,'Annualized Operations'!$B$13:$J$32,'Annualized Operations'!C$1,FALSE),0)</f>
        <v>3547677051.7153897</v>
      </c>
      <c r="D25" s="290">
        <f>IFERROR(VLOOKUP($B25,'Annualized Operations'!$B$13:$J$32,'Annualized Operations'!D$1,FALSE),0)</f>
        <v>3552970660.1923037</v>
      </c>
      <c r="E25" s="291">
        <f t="shared" si="1"/>
        <v>-5293608.476913929</v>
      </c>
      <c r="F25" s="331">
        <f t="shared" si="2"/>
        <v>-1872349.3182844569</v>
      </c>
      <c r="G25" s="332">
        <f>F25*(1+0.07)^-($B25-Assumptions!$C$6)</f>
        <v>-344978.82192823716</v>
      </c>
    </row>
    <row r="26" spans="1:7" ht="15" customHeight="1" thickBot="1" x14ac:dyDescent="0.3">
      <c r="B26" s="3">
        <f t="shared" si="3"/>
        <v>2045</v>
      </c>
      <c r="C26" s="186">
        <f>IFERROR(VLOOKUP($B26,'Annualized Operations'!$B$13:$J$32,'Annualized Operations'!C$1,FALSE),0)</f>
        <v>3578396664.919239</v>
      </c>
      <c r="D26" s="294">
        <f>IFERROR(VLOOKUP($B26,'Annualized Operations'!$B$13:$J$32,'Annualized Operations'!D$1,FALSE),0)</f>
        <v>3583713235.2653828</v>
      </c>
      <c r="E26" s="295">
        <f t="shared" si="1"/>
        <v>-5316570.3461437225</v>
      </c>
      <c r="F26" s="333">
        <f t="shared" si="2"/>
        <v>-1880470.9314310348</v>
      </c>
      <c r="G26" s="334">
        <f>F26*(1+0.07)^-($B26-Assumptions!$C$6)</f>
        <v>-323808.6191314467</v>
      </c>
    </row>
    <row r="27" spans="1:7" ht="15" customHeight="1" thickBot="1" x14ac:dyDescent="0.3">
      <c r="B27" s="4"/>
      <c r="C27" s="84"/>
      <c r="D27" s="298"/>
      <c r="E27" s="182" t="s">
        <v>2</v>
      </c>
      <c r="F27" s="266">
        <f>SUM(F7:F26)</f>
        <v>-36066312.130698688</v>
      </c>
      <c r="G27" s="134">
        <f>SUM(G7:G26)</f>
        <v>-12604839.496899558</v>
      </c>
    </row>
    <row r="28" spans="1:7" ht="15" customHeight="1" x14ac:dyDescent="0.25"/>
    <row r="29" spans="1:7" x14ac:dyDescent="0.25">
      <c r="A29" s="239"/>
      <c r="B29" s="21" t="s">
        <v>3</v>
      </c>
      <c r="C29" s="239"/>
    </row>
    <row r="30" spans="1:7" x14ac:dyDescent="0.25">
      <c r="A30" s="7" t="s">
        <v>32</v>
      </c>
      <c r="B30" s="468" t="s">
        <v>260</v>
      </c>
      <c r="C30" s="468"/>
      <c r="D30" s="468"/>
      <c r="E30" s="468"/>
      <c r="F30" s="468"/>
      <c r="G30" s="468"/>
    </row>
    <row r="31" spans="1:7" x14ac:dyDescent="0.25">
      <c r="A31" s="239"/>
      <c r="B31" s="468"/>
      <c r="C31" s="468"/>
      <c r="D31" s="468"/>
      <c r="E31" s="468"/>
      <c r="F31" s="468"/>
      <c r="G31" s="468"/>
    </row>
    <row r="32" spans="1:7" x14ac:dyDescent="0.25">
      <c r="A32" s="239"/>
      <c r="B32" s="468"/>
      <c r="C32" s="468"/>
      <c r="D32" s="468"/>
      <c r="E32" s="468"/>
      <c r="F32" s="468"/>
      <c r="G32" s="468"/>
    </row>
    <row r="33" spans="1:7" x14ac:dyDescent="0.25">
      <c r="A33" s="239"/>
      <c r="B33" s="239"/>
      <c r="C33" s="239"/>
    </row>
    <row r="34" spans="1:7" x14ac:dyDescent="0.25">
      <c r="A34" s="7" t="s">
        <v>31</v>
      </c>
      <c r="B34" s="468" t="s">
        <v>261</v>
      </c>
      <c r="C34" s="468"/>
      <c r="D34" s="468"/>
      <c r="E34" s="468"/>
      <c r="F34" s="468"/>
      <c r="G34" s="468"/>
    </row>
    <row r="35" spans="1:7" x14ac:dyDescent="0.25">
      <c r="A35" s="239"/>
      <c r="B35" s="468"/>
      <c r="C35" s="468"/>
      <c r="D35" s="468"/>
      <c r="E35" s="468"/>
      <c r="F35" s="468"/>
      <c r="G35" s="468"/>
    </row>
    <row r="36" spans="1:7" x14ac:dyDescent="0.25">
      <c r="A36" s="239"/>
      <c r="B36" s="239"/>
      <c r="C36" s="239"/>
    </row>
    <row r="37" spans="1:7" x14ac:dyDescent="0.25">
      <c r="A37" s="7" t="s">
        <v>138</v>
      </c>
      <c r="B37" s="468" t="s">
        <v>159</v>
      </c>
      <c r="C37" s="468"/>
      <c r="D37" s="468"/>
      <c r="E37" s="468"/>
      <c r="F37" s="468"/>
      <c r="G37" s="468"/>
    </row>
    <row r="38" spans="1:7" x14ac:dyDescent="0.25">
      <c r="B38" s="468"/>
      <c r="C38" s="468"/>
      <c r="D38" s="468"/>
      <c r="E38" s="468"/>
      <c r="F38" s="468"/>
      <c r="G38" s="468"/>
    </row>
  </sheetData>
  <mergeCells count="11">
    <mergeCell ref="B37:G38"/>
    <mergeCell ref="B30:G32"/>
    <mergeCell ref="B34:G35"/>
    <mergeCell ref="J6:K6"/>
    <mergeCell ref="J10:K10"/>
    <mergeCell ref="B5:B6"/>
    <mergeCell ref="C5:C6"/>
    <mergeCell ref="D5:D6"/>
    <mergeCell ref="E5:E6"/>
    <mergeCell ref="F5:F6"/>
    <mergeCell ref="G5:G6"/>
  </mergeCells>
  <pageMargins left="0.25" right="0.25" top="0.75" bottom="0.75" header="0.3" footer="0.3"/>
  <pageSetup paperSize="119" scale="7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BC150"/>
  <sheetViews>
    <sheetView view="pageBreakPreview" topLeftCell="G1" zoomScale="85" zoomScaleNormal="85" zoomScaleSheetLayoutView="85" workbookViewId="0">
      <selection activeCell="P23" sqref="P23"/>
    </sheetView>
  </sheetViews>
  <sheetFormatPr defaultRowHeight="15" x14ac:dyDescent="0.25"/>
  <cols>
    <col min="1" max="1" width="5.42578125" style="239" customWidth="1"/>
    <col min="2" max="8" width="15.85546875" style="239" customWidth="1"/>
    <col min="9" max="9" width="10.85546875" style="239" customWidth="1"/>
    <col min="10" max="10" width="11.140625" style="239" customWidth="1"/>
    <col min="11" max="11" width="43.5703125" style="239" customWidth="1"/>
    <col min="12" max="16" width="18.28515625" style="239" customWidth="1"/>
    <col min="17" max="17" width="54" style="239" customWidth="1"/>
    <col min="18" max="18" width="53.7109375" style="239" customWidth="1"/>
    <col min="19" max="21" width="9.140625" style="239"/>
    <col min="22" max="22" width="15.28515625" style="239" bestFit="1" customWidth="1"/>
    <col min="23" max="23" width="23.28515625" style="239" customWidth="1"/>
    <col min="24" max="24" width="30.5703125" style="239" bestFit="1" customWidth="1"/>
    <col min="25" max="25" width="45.140625" style="239" customWidth="1"/>
    <col min="26" max="26" width="24.5703125" style="239" customWidth="1"/>
    <col min="27" max="27" width="14.28515625" style="239" customWidth="1"/>
    <col min="28" max="28" width="15.42578125" style="239" customWidth="1"/>
    <col min="29" max="33" width="15.28515625" style="239" bestFit="1" customWidth="1"/>
    <col min="34" max="34" width="9.5703125" style="239" customWidth="1"/>
    <col min="35" max="39" width="10.5703125" style="239" customWidth="1"/>
    <col min="40" max="45" width="9.140625" style="239"/>
    <col min="46" max="46" width="14.5703125" style="239" customWidth="1"/>
    <col min="47" max="50" width="9.140625" style="239"/>
    <col min="51" max="51" width="15.28515625" style="239" bestFit="1" customWidth="1"/>
    <col min="52" max="53" width="12.5703125" style="239" bestFit="1" customWidth="1"/>
    <col min="54" max="54" width="11.5703125" style="239" bestFit="1" customWidth="1"/>
    <col min="55" max="55" width="10.5703125" style="239" bestFit="1" customWidth="1"/>
    <col min="56" max="56" width="13.42578125" style="239" bestFit="1" customWidth="1"/>
    <col min="57" max="16384" width="9.140625" style="239"/>
  </cols>
  <sheetData>
    <row r="1" spans="2:55" x14ac:dyDescent="0.25">
      <c r="B1" s="239">
        <v>1</v>
      </c>
      <c r="C1" s="239">
        <f>B1+1</f>
        <v>2</v>
      </c>
      <c r="D1" s="239">
        <f t="shared" ref="D1" si="0">C1+1</f>
        <v>3</v>
      </c>
      <c r="E1" s="239">
        <f t="shared" ref="E1" si="1">D1+1</f>
        <v>4</v>
      </c>
      <c r="F1" s="239">
        <f t="shared" ref="F1" si="2">E1+1</f>
        <v>5</v>
      </c>
      <c r="G1" s="239">
        <f t="shared" ref="G1" si="3">F1+1</f>
        <v>6</v>
      </c>
      <c r="H1" s="239">
        <f t="shared" ref="H1" si="4">G1+1</f>
        <v>7</v>
      </c>
    </row>
    <row r="2" spans="2:55" x14ac:dyDescent="0.25">
      <c r="B2" s="240" t="s">
        <v>116</v>
      </c>
    </row>
    <row r="3" spans="2:55" ht="15.75" thickBot="1" x14ac:dyDescent="0.3"/>
    <row r="4" spans="2:55" ht="29.25" customHeight="1" x14ac:dyDescent="0.25">
      <c r="B4" s="469" t="s">
        <v>0</v>
      </c>
      <c r="C4" s="471" t="s">
        <v>215</v>
      </c>
      <c r="D4" s="485" t="s">
        <v>1</v>
      </c>
      <c r="E4" s="471" t="s">
        <v>246</v>
      </c>
      <c r="F4" s="485" t="s">
        <v>1</v>
      </c>
      <c r="G4" s="469" t="s">
        <v>126</v>
      </c>
      <c r="H4" s="485" t="s">
        <v>1</v>
      </c>
    </row>
    <row r="5" spans="2:55" ht="29.25" customHeight="1" thickBot="1" x14ac:dyDescent="0.3">
      <c r="B5" s="470"/>
      <c r="C5" s="472"/>
      <c r="D5" s="486"/>
      <c r="E5" s="472"/>
      <c r="F5" s="486"/>
      <c r="G5" s="470"/>
      <c r="H5" s="486"/>
      <c r="K5" s="344" t="s">
        <v>153</v>
      </c>
      <c r="L5" s="345"/>
    </row>
    <row r="6" spans="2:55" x14ac:dyDescent="0.25">
      <c r="B6" s="346">
        <f>Assumptions!$C$10</f>
        <v>2026</v>
      </c>
      <c r="C6" s="151">
        <f t="shared" ref="C6:C25" si="5">TREND($L$73:$M$73,$L$51:$M$51,$B6)</f>
        <v>5604498.9874071237</v>
      </c>
      <c r="D6" s="151">
        <f>C6*(1+0.07)^-($B6-Assumptions!$C$6)</f>
        <v>3490200.2978002382</v>
      </c>
      <c r="E6" s="151">
        <f t="shared" ref="E6:E25" si="6">TREND($L$96:$L$97,$K$96:$K$97,$B6)</f>
        <v>1809771.3684082553</v>
      </c>
      <c r="F6" s="260">
        <f>E6*(1+0.07)^-($B6-Assumptions!$C$6)</f>
        <v>1127034.6525463641</v>
      </c>
      <c r="G6" s="347">
        <f>SUM(C6,E6)</f>
        <v>7414270.3558153789</v>
      </c>
      <c r="H6" s="108">
        <f>G6*(1+0.07)^-($B6-Assumptions!$C$6)</f>
        <v>4617234.9503466021</v>
      </c>
      <c r="I6" s="244"/>
      <c r="K6" s="348" t="s">
        <v>88</v>
      </c>
      <c r="L6" s="349" t="s">
        <v>51</v>
      </c>
      <c r="M6" s="349" t="s">
        <v>52</v>
      </c>
      <c r="N6" s="349" t="s">
        <v>53</v>
      </c>
      <c r="O6" s="275" t="s">
        <v>54</v>
      </c>
      <c r="P6" s="275" t="s">
        <v>83</v>
      </c>
    </row>
    <row r="7" spans="2:55" x14ac:dyDescent="0.25">
      <c r="B7" s="350">
        <f>B6+1</f>
        <v>2027</v>
      </c>
      <c r="C7" s="162">
        <f t="shared" si="5"/>
        <v>5599693.5380176641</v>
      </c>
      <c r="D7" s="162">
        <f>C7*(1+0.07)^-($B7-Assumptions!$C$6)</f>
        <v>3259072.6219002926</v>
      </c>
      <c r="E7" s="162">
        <f t="shared" si="6"/>
        <v>1831157.9047971293</v>
      </c>
      <c r="F7" s="261">
        <f>E7*(1+0.07)^-($B7-Assumptions!$C$6)</f>
        <v>1065750.5724881692</v>
      </c>
      <c r="G7" s="351">
        <f t="shared" ref="G7:G25" si="7">SUM(C7,E7)</f>
        <v>7430851.4428147934</v>
      </c>
      <c r="H7" s="148">
        <f>G7*(1+0.07)^-($B7-Assumptions!$C$6)</f>
        <v>4324823.1943884613</v>
      </c>
      <c r="K7" s="221" t="s">
        <v>44</v>
      </c>
      <c r="L7" s="352">
        <v>10900000</v>
      </c>
      <c r="M7" s="352">
        <v>521300</v>
      </c>
      <c r="N7" s="352">
        <v>142000</v>
      </c>
      <c r="O7" s="352">
        <v>72500</v>
      </c>
      <c r="P7" s="352">
        <v>4500</v>
      </c>
    </row>
    <row r="8" spans="2:55" x14ac:dyDescent="0.25">
      <c r="B8" s="350">
        <f t="shared" ref="B8:B25" si="8">B7+1</f>
        <v>2028</v>
      </c>
      <c r="C8" s="162">
        <f t="shared" si="5"/>
        <v>5594888.0886282064</v>
      </c>
      <c r="D8" s="162">
        <f>C8*(1+0.07)^-($B8-Assumptions!$C$6)</f>
        <v>3043248.417387011</v>
      </c>
      <c r="E8" s="162">
        <f t="shared" si="6"/>
        <v>1852544.4411860108</v>
      </c>
      <c r="F8" s="261">
        <f>E8*(1+0.07)^-($B8-Assumptions!$C$6)</f>
        <v>1007661.431197766</v>
      </c>
      <c r="G8" s="351">
        <f t="shared" si="7"/>
        <v>7447432.5298142172</v>
      </c>
      <c r="H8" s="148">
        <f>G8*(1+0.07)^-($B8-Assumptions!$C$6)</f>
        <v>4050909.8485847772</v>
      </c>
    </row>
    <row r="9" spans="2:55" x14ac:dyDescent="0.25">
      <c r="B9" s="350">
        <f t="shared" si="8"/>
        <v>2029</v>
      </c>
      <c r="C9" s="162">
        <f t="shared" si="5"/>
        <v>5590082.6392387487</v>
      </c>
      <c r="D9" s="162">
        <f>C9*(1+0.07)^-($B9-Assumptions!$C$6)</f>
        <v>2841714.5526315928</v>
      </c>
      <c r="E9" s="162">
        <f t="shared" si="6"/>
        <v>1873930.9775748849</v>
      </c>
      <c r="F9" s="261">
        <f>E9*(1+0.07)^-($B9-Assumptions!$C$6)</f>
        <v>952611.48595951241</v>
      </c>
      <c r="G9" s="351">
        <f t="shared" si="7"/>
        <v>7464013.6168136336</v>
      </c>
      <c r="H9" s="148">
        <f>G9*(1+0.07)^-($B9-Assumptions!$C$6)</f>
        <v>3794326.0385911055</v>
      </c>
      <c r="K9" s="240" t="s">
        <v>128</v>
      </c>
    </row>
    <row r="10" spans="2:55" ht="15" customHeight="1" x14ac:dyDescent="0.25">
      <c r="B10" s="350">
        <f t="shared" si="8"/>
        <v>2030</v>
      </c>
      <c r="C10" s="162">
        <f t="shared" si="5"/>
        <v>5585277.1898492891</v>
      </c>
      <c r="D10" s="162">
        <f>C10*(1+0.07)^-($B10-Assumptions!$C$6)</f>
        <v>2653524.9587253006</v>
      </c>
      <c r="E10" s="162">
        <f t="shared" si="6"/>
        <v>1895317.5139637664</v>
      </c>
      <c r="F10" s="261">
        <f>E10*(1+0.07)^-($B10-Assumptions!$C$6)</f>
        <v>900451.69775141461</v>
      </c>
      <c r="G10" s="351">
        <f t="shared" si="7"/>
        <v>7480594.7038130555</v>
      </c>
      <c r="H10" s="148">
        <f>G10*(1+0.07)^-($B10-Assumptions!$C$6)</f>
        <v>3553976.6564767151</v>
      </c>
      <c r="K10" s="144" t="s">
        <v>79</v>
      </c>
      <c r="L10" s="275" t="s">
        <v>84</v>
      </c>
      <c r="M10" s="378"/>
      <c r="N10" s="379"/>
      <c r="O10" s="380"/>
      <c r="P10" s="380"/>
    </row>
    <row r="11" spans="2:55" x14ac:dyDescent="0.25">
      <c r="B11" s="350">
        <f t="shared" si="8"/>
        <v>2031</v>
      </c>
      <c r="C11" s="162">
        <f t="shared" si="5"/>
        <v>5580471.7404598296</v>
      </c>
      <c r="D11" s="162">
        <f>C11*(1+0.07)^-($B11-Assumptions!$C$6)</f>
        <v>2477796.1909691249</v>
      </c>
      <c r="E11" s="162">
        <f t="shared" si="6"/>
        <v>1916704.0503526479</v>
      </c>
      <c r="F11" s="261">
        <f>E11*(1+0.07)^-($B11-Assumptions!$C$6)</f>
        <v>851039.5206817321</v>
      </c>
      <c r="G11" s="351">
        <f t="shared" si="7"/>
        <v>7497175.7908124775</v>
      </c>
      <c r="H11" s="148">
        <f>G11*(1+0.07)^-($B11-Assumptions!$C$6)</f>
        <v>3328835.7116508572</v>
      </c>
      <c r="K11" s="223">
        <v>2014</v>
      </c>
      <c r="L11" s="123">
        <v>50049.52</v>
      </c>
      <c r="M11" s="381"/>
      <c r="N11" s="382"/>
      <c r="O11" s="379"/>
      <c r="P11" s="379"/>
      <c r="R11" s="245"/>
    </row>
    <row r="12" spans="2:55" x14ac:dyDescent="0.25">
      <c r="B12" s="350">
        <f t="shared" si="8"/>
        <v>2032</v>
      </c>
      <c r="C12" s="162">
        <f t="shared" si="5"/>
        <v>5575666.2910703719</v>
      </c>
      <c r="D12" s="162">
        <f>C12*(1+0.07)^-($B12-Assumptions!$C$6)</f>
        <v>2313703.2840847471</v>
      </c>
      <c r="E12" s="162">
        <f t="shared" si="6"/>
        <v>1938090.586741522</v>
      </c>
      <c r="F12" s="261">
        <f>E12*(1+0.07)^-($B12-Assumptions!$C$6)</f>
        <v>804238.69028516754</v>
      </c>
      <c r="G12" s="351">
        <f t="shared" si="7"/>
        <v>7513756.8778118938</v>
      </c>
      <c r="H12" s="148">
        <f>G12*(1+0.07)^-($B12-Assumptions!$C$6)</f>
        <v>3117941.9743699147</v>
      </c>
      <c r="K12" s="223">
        <v>2040</v>
      </c>
      <c r="L12" s="123">
        <v>60856.97</v>
      </c>
      <c r="M12" s="381"/>
      <c r="N12" s="382"/>
      <c r="O12" s="383"/>
      <c r="P12" s="383"/>
      <c r="V12" s="374">
        <v>10900000</v>
      </c>
      <c r="AY12" s="374"/>
      <c r="AZ12" s="374"/>
      <c r="BA12" s="374"/>
      <c r="BB12" s="374"/>
      <c r="BC12" s="374"/>
    </row>
    <row r="13" spans="2:55" x14ac:dyDescent="0.25">
      <c r="B13" s="350">
        <f t="shared" si="8"/>
        <v>2033</v>
      </c>
      <c r="C13" s="162">
        <f t="shared" si="5"/>
        <v>5570860.8416809142</v>
      </c>
      <c r="D13" s="162">
        <f>C13*(1+0.07)^-($B13-Assumptions!$C$6)</f>
        <v>2160475.8817121447</v>
      </c>
      <c r="E13" s="162">
        <f t="shared" si="6"/>
        <v>1959477.1231304035</v>
      </c>
      <c r="F13" s="261">
        <f>E13*(1+0.07)^-($B13-Assumptions!$C$6)</f>
        <v>759919.01172899804</v>
      </c>
      <c r="G13" s="351">
        <f t="shared" si="7"/>
        <v>7530337.9648113176</v>
      </c>
      <c r="H13" s="148">
        <f>G13*(1+0.07)^-($B13-Assumptions!$C$6)</f>
        <v>2920394.8934411425</v>
      </c>
      <c r="K13" s="241"/>
      <c r="L13" s="127"/>
      <c r="M13" s="127"/>
      <c r="N13" s="353"/>
      <c r="V13" s="374">
        <v>521300</v>
      </c>
    </row>
    <row r="14" spans="2:55" x14ac:dyDescent="0.25">
      <c r="B14" s="350">
        <f t="shared" si="8"/>
        <v>2034</v>
      </c>
      <c r="C14" s="162">
        <f t="shared" si="5"/>
        <v>5566055.3922914546</v>
      </c>
      <c r="D14" s="162">
        <f>C14*(1+0.07)^-($B14-Assumptions!$C$6)</f>
        <v>2017394.6220449305</v>
      </c>
      <c r="E14" s="162">
        <f t="shared" si="6"/>
        <v>1980863.6595192775</v>
      </c>
      <c r="F14" s="261">
        <f>E14*(1+0.07)^-($B14-Assumptions!$C$6)</f>
        <v>717956.14884696051</v>
      </c>
      <c r="G14" s="351">
        <f t="shared" si="7"/>
        <v>7546919.0518107321</v>
      </c>
      <c r="H14" s="148">
        <f>G14*(1+0.07)^-($B14-Assumptions!$C$6)</f>
        <v>2735350.7708918909</v>
      </c>
      <c r="V14" s="374">
        <v>142000</v>
      </c>
      <c r="AC14" s="481" t="s">
        <v>253</v>
      </c>
      <c r="AD14" s="481"/>
      <c r="AE14" s="481"/>
      <c r="AF14" s="481"/>
      <c r="AG14" s="481"/>
      <c r="AI14" s="482" t="s">
        <v>254</v>
      </c>
      <c r="AJ14" s="483"/>
      <c r="AK14" s="483"/>
      <c r="AL14" s="483"/>
      <c r="AM14" s="484"/>
      <c r="AO14" s="482" t="s">
        <v>255</v>
      </c>
      <c r="AP14" s="483"/>
      <c r="AQ14" s="483"/>
      <c r="AR14" s="483"/>
      <c r="AS14" s="483"/>
      <c r="AT14" s="484"/>
    </row>
    <row r="15" spans="2:55" x14ac:dyDescent="0.25">
      <c r="B15" s="350">
        <f t="shared" si="8"/>
        <v>2035</v>
      </c>
      <c r="C15" s="162">
        <f t="shared" si="5"/>
        <v>5561249.942901995</v>
      </c>
      <c r="D15" s="162">
        <f>C15*(1+0.07)^-($B15-Assumptions!$C$6)</f>
        <v>1883787.76265526</v>
      </c>
      <c r="E15" s="162">
        <f t="shared" si="6"/>
        <v>2002250.195908159</v>
      </c>
      <c r="F15" s="261">
        <f>E15*(1+0.07)^-($B15-Assumptions!$C$6)</f>
        <v>678231.41479910957</v>
      </c>
      <c r="G15" s="351">
        <f t="shared" si="7"/>
        <v>7563500.1388101541</v>
      </c>
      <c r="H15" s="148">
        <f>G15*(1+0.07)^-($B15-Assumptions!$C$6)</f>
        <v>2562019.1774543696</v>
      </c>
      <c r="K15" s="344" t="s">
        <v>216</v>
      </c>
      <c r="Q15" s="354"/>
      <c r="V15" s="374">
        <v>72500</v>
      </c>
      <c r="W15" s="223" t="s">
        <v>251</v>
      </c>
      <c r="X15" s="223" t="s">
        <v>250</v>
      </c>
      <c r="Y15" s="223" t="s">
        <v>252</v>
      </c>
      <c r="Z15" s="223" t="s">
        <v>232</v>
      </c>
      <c r="AA15" s="223" t="s">
        <v>233</v>
      </c>
      <c r="AB15" s="223" t="s">
        <v>234</v>
      </c>
      <c r="AC15" s="223" t="s">
        <v>227</v>
      </c>
      <c r="AD15" s="223" t="s">
        <v>228</v>
      </c>
      <c r="AE15" s="223" t="s">
        <v>229</v>
      </c>
      <c r="AF15" s="223" t="s">
        <v>230</v>
      </c>
      <c r="AG15" s="223" t="s">
        <v>231</v>
      </c>
      <c r="AI15" s="223" t="s">
        <v>227</v>
      </c>
      <c r="AJ15" s="223" t="s">
        <v>228</v>
      </c>
      <c r="AK15" s="223" t="s">
        <v>229</v>
      </c>
      <c r="AL15" s="223" t="s">
        <v>230</v>
      </c>
      <c r="AM15" s="223" t="s">
        <v>231</v>
      </c>
      <c r="AN15" s="241"/>
      <c r="AO15" s="223" t="s">
        <v>227</v>
      </c>
      <c r="AP15" s="223" t="s">
        <v>228</v>
      </c>
      <c r="AQ15" s="223" t="s">
        <v>229</v>
      </c>
      <c r="AR15" s="223" t="s">
        <v>230</v>
      </c>
      <c r="AS15" s="223" t="s">
        <v>231</v>
      </c>
      <c r="AT15" s="223" t="s">
        <v>256</v>
      </c>
    </row>
    <row r="16" spans="2:55" x14ac:dyDescent="0.25">
      <c r="B16" s="350">
        <f t="shared" si="8"/>
        <v>2036</v>
      </c>
      <c r="C16" s="162">
        <f t="shared" si="5"/>
        <v>5556444.4935125373</v>
      </c>
      <c r="D16" s="162">
        <f>C16*(1+0.07)^-($B16-Assumptions!$C$6)</f>
        <v>1759028.028681393</v>
      </c>
      <c r="E16" s="162">
        <f t="shared" si="6"/>
        <v>2023636.7322970331</v>
      </c>
      <c r="F16" s="261">
        <f>E16*(1+0.07)^-($B16-Assumptions!$C$6)</f>
        <v>640631.56504771695</v>
      </c>
      <c r="G16" s="351">
        <f t="shared" si="7"/>
        <v>7580081.2258095704</v>
      </c>
      <c r="H16" s="148">
        <f>G16*(1+0.07)^-($B16-Assumptions!$C$6)</f>
        <v>2399659.59372911</v>
      </c>
      <c r="K16" s="275" t="s">
        <v>93</v>
      </c>
      <c r="L16" s="275" t="s">
        <v>51</v>
      </c>
      <c r="M16" s="150" t="s">
        <v>52</v>
      </c>
      <c r="N16" s="150" t="s">
        <v>53</v>
      </c>
      <c r="O16" s="150" t="s">
        <v>54</v>
      </c>
      <c r="P16" s="150" t="s">
        <v>83</v>
      </c>
      <c r="Q16" s="355"/>
      <c r="V16" s="374">
        <v>4500</v>
      </c>
      <c r="W16" s="135">
        <f>AVERAGE(1000,800)</f>
        <v>900</v>
      </c>
      <c r="X16" s="221" t="s">
        <v>217</v>
      </c>
      <c r="Y16" s="135" t="s">
        <v>5180</v>
      </c>
      <c r="Z16" s="135">
        <v>35.299999999999997</v>
      </c>
      <c r="AA16" s="135">
        <v>9930</v>
      </c>
      <c r="AB16" s="135">
        <v>2019</v>
      </c>
      <c r="AC16" s="223">
        <v>7</v>
      </c>
      <c r="AD16" s="223">
        <v>15</v>
      </c>
      <c r="AE16" s="223">
        <v>56</v>
      </c>
      <c r="AF16" s="223">
        <v>85</v>
      </c>
      <c r="AG16" s="223">
        <v>386</v>
      </c>
      <c r="AI16" s="372">
        <f>AC16*100000000/($AA16*365*7*$Z16)</f>
        <v>0.78159753612319116</v>
      </c>
      <c r="AJ16" s="372">
        <f t="shared" ref="AJ16:AJ27" si="9">AD16*100000000/($AA16*365*7*$Z16)</f>
        <v>1.6748518631211238</v>
      </c>
      <c r="AK16" s="372">
        <f t="shared" ref="AK16:AK27" si="10">AE16*100000000/($AA16*365*7*$Z16)</f>
        <v>6.2527802889855293</v>
      </c>
      <c r="AL16" s="372">
        <f t="shared" ref="AL16:AL27" si="11">AF16*100000000/($AA16*365*7*$Z16)</f>
        <v>9.4908272243530352</v>
      </c>
      <c r="AM16" s="372">
        <f t="shared" ref="AM16:AM27" si="12">AG16*100000000/($AA16*365*7*$Z16)</f>
        <v>43.099521277650254</v>
      </c>
      <c r="AO16" s="338">
        <f t="shared" ref="AO16:AO27" si="13">AI16*$W16*$Z16*365/10^8</f>
        <v>9.0634441087613288E-2</v>
      </c>
      <c r="AP16" s="338">
        <f t="shared" ref="AP16:AP27" si="14">AJ16*$W16*$Z16*365/10^8</f>
        <v>0.19421665947345704</v>
      </c>
      <c r="AQ16" s="338">
        <f t="shared" ref="AQ16:AQ27" si="15">AK16*$W16*$Z16*365/10^8</f>
        <v>0.7250755287009063</v>
      </c>
      <c r="AR16" s="338">
        <f t="shared" ref="AR16:AR27" si="16">AL16*$W16*$Z16*365/10^8</f>
        <v>1.1005610703495903</v>
      </c>
      <c r="AS16" s="338">
        <f t="shared" ref="AS16:AS27" si="17">AM16*$W16*$Z16*365/10^8</f>
        <v>4.9978420371169623</v>
      </c>
      <c r="AT16" s="163">
        <f>(SUMPRODUCT(AO16:AS16,$L$7:$P$7))</f>
        <v>1294402.2442813984</v>
      </c>
    </row>
    <row r="17" spans="1:46" x14ac:dyDescent="0.25">
      <c r="B17" s="350">
        <f t="shared" si="8"/>
        <v>2037</v>
      </c>
      <c r="C17" s="162">
        <f t="shared" si="5"/>
        <v>5551639.0441230796</v>
      </c>
      <c r="D17" s="162">
        <f>C17*(1+0.07)^-($B17-Assumptions!$C$6)</f>
        <v>1642529.6695981484</v>
      </c>
      <c r="E17" s="162">
        <f t="shared" si="6"/>
        <v>2045023.2686859146</v>
      </c>
      <c r="F17" s="261">
        <f>E17*(1+0.07)^-($B17-Assumptions!$C$6)</f>
        <v>605048.5932422108</v>
      </c>
      <c r="G17" s="351">
        <f t="shared" si="7"/>
        <v>7596662.3128089942</v>
      </c>
      <c r="H17" s="148">
        <f>G17*(1+0.07)^-($B17-Assumptions!$C$6)</f>
        <v>2247578.2628403595</v>
      </c>
      <c r="J17" s="356">
        <v>1</v>
      </c>
      <c r="K17" s="356">
        <v>1</v>
      </c>
      <c r="L17" s="223">
        <v>0</v>
      </c>
      <c r="M17" s="223">
        <v>0</v>
      </c>
      <c r="N17" s="223">
        <v>0</v>
      </c>
      <c r="O17" s="223">
        <v>0</v>
      </c>
      <c r="P17" s="223">
        <v>1</v>
      </c>
      <c r="Q17" s="357"/>
      <c r="W17" s="135">
        <v>-1100</v>
      </c>
      <c r="X17" s="221" t="s">
        <v>218</v>
      </c>
      <c r="Y17" s="135" t="s">
        <v>5173</v>
      </c>
      <c r="Z17" s="135">
        <v>10.6</v>
      </c>
      <c r="AA17" s="135">
        <v>12050</v>
      </c>
      <c r="AB17" s="135">
        <v>2019</v>
      </c>
      <c r="AC17" s="223">
        <v>1</v>
      </c>
      <c r="AD17" s="223">
        <v>3</v>
      </c>
      <c r="AE17" s="223">
        <v>29</v>
      </c>
      <c r="AF17" s="223">
        <v>25</v>
      </c>
      <c r="AG17" s="223">
        <v>128</v>
      </c>
      <c r="AI17" s="372">
        <f t="shared" ref="AI17:AI27" si="18">AC17*100000000/($AA17*365*7*$Z17)</f>
        <v>0.30641934744016514</v>
      </c>
      <c r="AJ17" s="372">
        <f t="shared" si="9"/>
        <v>0.91925804232049535</v>
      </c>
      <c r="AK17" s="372">
        <f t="shared" si="10"/>
        <v>8.8861610757647878</v>
      </c>
      <c r="AL17" s="372">
        <f t="shared" si="11"/>
        <v>7.6604836860041274</v>
      </c>
      <c r="AM17" s="372">
        <f t="shared" si="12"/>
        <v>39.221676472341137</v>
      </c>
      <c r="AO17" s="338">
        <f t="shared" si="13"/>
        <v>-1.3040901007705987E-2</v>
      </c>
      <c r="AP17" s="338">
        <f t="shared" si="14"/>
        <v>-3.9122703023117961E-2</v>
      </c>
      <c r="AQ17" s="338">
        <f t="shared" si="15"/>
        <v>-0.37818612922347361</v>
      </c>
      <c r="AR17" s="338">
        <f t="shared" si="16"/>
        <v>-0.32602252519264968</v>
      </c>
      <c r="AS17" s="338">
        <f t="shared" si="17"/>
        <v>-1.6692353289863664</v>
      </c>
      <c r="AT17" s="163">
        <f t="shared" ref="AT17:AT27" si="19">(SUMPRODUCT(AO17:AS17,$L$7:$P$7))</f>
        <v>-247391.10847658568</v>
      </c>
    </row>
    <row r="18" spans="1:46" x14ac:dyDescent="0.25">
      <c r="B18" s="350">
        <f t="shared" si="8"/>
        <v>2038</v>
      </c>
      <c r="C18" s="162">
        <f t="shared" si="5"/>
        <v>5546833.5947336201</v>
      </c>
      <c r="D18" s="162">
        <f>C18*(1+0.07)^-($B18-Assumptions!$C$6)</f>
        <v>1533745.7107683157</v>
      </c>
      <c r="E18" s="162">
        <f t="shared" si="6"/>
        <v>2066409.8050747886</v>
      </c>
      <c r="F18" s="261">
        <f>E18*(1+0.07)^-($B18-Assumptions!$C$6)</f>
        <v>571379.5305184836</v>
      </c>
      <c r="G18" s="351">
        <f t="shared" si="7"/>
        <v>7613243.3998084087</v>
      </c>
      <c r="H18" s="148">
        <f>G18*(1+0.07)^-($B18-Assumptions!$C$6)</f>
        <v>2105125.2412867993</v>
      </c>
      <c r="J18" s="356">
        <v>2</v>
      </c>
      <c r="K18" s="356">
        <v>2</v>
      </c>
      <c r="L18" s="223">
        <v>0</v>
      </c>
      <c r="M18" s="223">
        <v>0</v>
      </c>
      <c r="N18" s="223">
        <v>0</v>
      </c>
      <c r="O18" s="223">
        <v>0</v>
      </c>
      <c r="P18" s="223">
        <v>1</v>
      </c>
      <c r="Q18" s="357"/>
      <c r="W18" s="135">
        <v>-1000</v>
      </c>
      <c r="X18" s="221" t="s">
        <v>669</v>
      </c>
      <c r="Y18" s="135" t="s">
        <v>235</v>
      </c>
      <c r="Z18" s="135">
        <v>13.3</v>
      </c>
      <c r="AA18" s="135">
        <v>4575</v>
      </c>
      <c r="AB18" s="135">
        <v>2019</v>
      </c>
      <c r="AC18" s="223">
        <v>1</v>
      </c>
      <c r="AD18" s="223">
        <v>1</v>
      </c>
      <c r="AE18" s="223">
        <v>9</v>
      </c>
      <c r="AF18" s="223">
        <v>15</v>
      </c>
      <c r="AG18" s="223">
        <v>65</v>
      </c>
      <c r="AI18" s="372">
        <f t="shared" si="18"/>
        <v>0.64323009570700995</v>
      </c>
      <c r="AJ18" s="372">
        <f t="shared" si="9"/>
        <v>0.64323009570700995</v>
      </c>
      <c r="AK18" s="372">
        <f t="shared" si="10"/>
        <v>5.7890708613630899</v>
      </c>
      <c r="AL18" s="372">
        <f t="shared" si="11"/>
        <v>9.6484514356051498</v>
      </c>
      <c r="AM18" s="372">
        <f t="shared" si="12"/>
        <v>41.809956220955648</v>
      </c>
      <c r="AO18" s="338">
        <f t="shared" si="13"/>
        <v>-3.1225604996096799E-2</v>
      </c>
      <c r="AP18" s="338">
        <f t="shared" si="14"/>
        <v>-3.1225604996096799E-2</v>
      </c>
      <c r="AQ18" s="338">
        <f t="shared" si="15"/>
        <v>-0.28103044496487117</v>
      </c>
      <c r="AR18" s="338">
        <f t="shared" si="16"/>
        <v>-0.46838407494145201</v>
      </c>
      <c r="AS18" s="338">
        <f t="shared" si="17"/>
        <v>-2.0296643247462924</v>
      </c>
      <c r="AT18" s="163">
        <f t="shared" si="19"/>
        <v>-439634.66042154562</v>
      </c>
    </row>
    <row r="19" spans="1:46" x14ac:dyDescent="0.25">
      <c r="B19" s="350">
        <f t="shared" si="8"/>
        <v>2039</v>
      </c>
      <c r="C19" s="162">
        <f t="shared" si="5"/>
        <v>5542028.1453441605</v>
      </c>
      <c r="D19" s="162">
        <f>C19*(1+0.07)^-($B19-Assumptions!$C$6)</f>
        <v>1432165.3868862321</v>
      </c>
      <c r="E19" s="162">
        <f t="shared" si="6"/>
        <v>2087796.3414636701</v>
      </c>
      <c r="F19" s="261">
        <f>E19*(1+0.07)^-($B19-Assumptions!$C$6)</f>
        <v>539526.24863948498</v>
      </c>
      <c r="G19" s="351">
        <f t="shared" si="7"/>
        <v>7629824.4868078306</v>
      </c>
      <c r="H19" s="148">
        <f>G19*(1+0.07)^-($B19-Assumptions!$C$6)</f>
        <v>1971691.6355257172</v>
      </c>
      <c r="J19" s="356">
        <v>3</v>
      </c>
      <c r="K19" s="356">
        <v>3</v>
      </c>
      <c r="L19" s="223">
        <v>0</v>
      </c>
      <c r="M19" s="223">
        <v>0</v>
      </c>
      <c r="N19" s="223">
        <v>0</v>
      </c>
      <c r="O19" s="223">
        <v>0</v>
      </c>
      <c r="P19" s="223">
        <v>1</v>
      </c>
      <c r="Q19" s="357"/>
      <c r="W19" s="135">
        <v>-900</v>
      </c>
      <c r="X19" s="221" t="s">
        <v>5171</v>
      </c>
      <c r="Y19" s="135" t="s">
        <v>236</v>
      </c>
      <c r="Z19" s="135">
        <v>10.3</v>
      </c>
      <c r="AA19" s="135">
        <v>50750</v>
      </c>
      <c r="AB19" s="135">
        <v>2019</v>
      </c>
      <c r="AC19" s="223">
        <v>0</v>
      </c>
      <c r="AD19" s="223">
        <v>3</v>
      </c>
      <c r="AE19" s="223">
        <v>26</v>
      </c>
      <c r="AF19" s="223">
        <v>68</v>
      </c>
      <c r="AG19" s="223">
        <v>388</v>
      </c>
      <c r="AI19" s="372">
        <f t="shared" si="18"/>
        <v>0</v>
      </c>
      <c r="AJ19" s="372">
        <f t="shared" si="9"/>
        <v>0.22462447701104188</v>
      </c>
      <c r="AK19" s="372">
        <f t="shared" si="10"/>
        <v>1.9467454674290297</v>
      </c>
      <c r="AL19" s="372">
        <f t="shared" si="11"/>
        <v>5.0914881455836163</v>
      </c>
      <c r="AM19" s="372">
        <f t="shared" si="12"/>
        <v>29.051432360094751</v>
      </c>
      <c r="AO19" s="338">
        <f t="shared" si="13"/>
        <v>0</v>
      </c>
      <c r="AP19" s="338">
        <f t="shared" si="14"/>
        <v>-7.6002814919071083E-3</v>
      </c>
      <c r="AQ19" s="338">
        <f t="shared" si="15"/>
        <v>-6.5869106263194935E-2</v>
      </c>
      <c r="AR19" s="338">
        <f t="shared" si="16"/>
        <v>-0.17227304714989447</v>
      </c>
      <c r="AS19" s="338">
        <f t="shared" si="17"/>
        <v>-0.98296973961998602</v>
      </c>
      <c r="AT19" s="163">
        <f t="shared" si="19"/>
        <v>-30228.599577762139</v>
      </c>
    </row>
    <row r="20" spans="1:46" x14ac:dyDescent="0.25">
      <c r="B20" s="350">
        <f t="shared" si="8"/>
        <v>2040</v>
      </c>
      <c r="C20" s="162">
        <f t="shared" si="5"/>
        <v>5537222.6959547028</v>
      </c>
      <c r="D20" s="162">
        <f>C20*(1+0.07)^-($B20-Assumptions!$C$6)</f>
        <v>1337311.7452775103</v>
      </c>
      <c r="E20" s="162">
        <f t="shared" si="6"/>
        <v>2109182.8778525516</v>
      </c>
      <c r="F20" s="261">
        <f>E20*(1+0.07)^-($B20-Assumptions!$C$6)</f>
        <v>509395.26733340393</v>
      </c>
      <c r="G20" s="351">
        <f t="shared" si="7"/>
        <v>7646405.5738072544</v>
      </c>
      <c r="H20" s="148">
        <f>G20*(1+0.07)^-($B20-Assumptions!$C$6)</f>
        <v>1846707.0126109142</v>
      </c>
      <c r="J20" s="356">
        <v>4</v>
      </c>
      <c r="K20" s="356" t="s">
        <v>242</v>
      </c>
      <c r="L20" s="223">
        <v>2</v>
      </c>
      <c r="M20" s="223">
        <v>0</v>
      </c>
      <c r="N20" s="223">
        <v>2</v>
      </c>
      <c r="O20" s="223">
        <v>0</v>
      </c>
      <c r="P20" s="223">
        <v>6</v>
      </c>
      <c r="Q20" s="357"/>
      <c r="W20" s="135">
        <v>-900</v>
      </c>
      <c r="X20" s="221" t="s">
        <v>5172</v>
      </c>
      <c r="Y20" s="135" t="s">
        <v>5170</v>
      </c>
      <c r="Z20" s="135">
        <v>2</v>
      </c>
      <c r="AA20" s="135">
        <v>102500</v>
      </c>
      <c r="AB20" s="135">
        <v>2019</v>
      </c>
      <c r="AC20" s="223">
        <v>1</v>
      </c>
      <c r="AD20" s="223">
        <v>3</v>
      </c>
      <c r="AE20" s="223">
        <v>13</v>
      </c>
      <c r="AF20" s="223">
        <v>25</v>
      </c>
      <c r="AG20" s="223">
        <v>267</v>
      </c>
      <c r="AI20" s="372">
        <f t="shared" si="18"/>
        <v>0.19092167438308433</v>
      </c>
      <c r="AJ20" s="372">
        <f t="shared" si="9"/>
        <v>0.57276502314925304</v>
      </c>
      <c r="AK20" s="372">
        <f t="shared" si="10"/>
        <v>2.4819817669800965</v>
      </c>
      <c r="AL20" s="372">
        <f t="shared" si="11"/>
        <v>4.7730418595771082</v>
      </c>
      <c r="AM20" s="372">
        <f t="shared" si="12"/>
        <v>50.976087060283518</v>
      </c>
      <c r="AO20" s="338">
        <f t="shared" si="13"/>
        <v>-1.2543554006968639E-3</v>
      </c>
      <c r="AP20" s="338">
        <f t="shared" si="14"/>
        <v>-3.7630662020905923E-3</v>
      </c>
      <c r="AQ20" s="338">
        <f t="shared" si="15"/>
        <v>-1.6306620209059236E-2</v>
      </c>
      <c r="AR20" s="338">
        <f t="shared" si="16"/>
        <v>-3.1358885017421602E-2</v>
      </c>
      <c r="AS20" s="338">
        <f t="shared" si="17"/>
        <v>-0.33491289198606272</v>
      </c>
      <c r="AT20" s="163">
        <f t="shared" si="19"/>
        <v>-21730.327526132402</v>
      </c>
    </row>
    <row r="21" spans="1:46" x14ac:dyDescent="0.25">
      <c r="B21" s="350">
        <f t="shared" si="8"/>
        <v>2041</v>
      </c>
      <c r="C21" s="162">
        <f t="shared" si="5"/>
        <v>5532417.2465652451</v>
      </c>
      <c r="D21" s="162">
        <f>C21*(1+0.07)^-($B21-Assumptions!$C$6)</f>
        <v>1248739.4078152152</v>
      </c>
      <c r="E21" s="162">
        <f t="shared" si="6"/>
        <v>2130569.4142414257</v>
      </c>
      <c r="F21" s="261">
        <f>E21*(1+0.07)^-($B21-Assumptions!$C$6)</f>
        <v>480897.56612280337</v>
      </c>
      <c r="G21" s="351">
        <f t="shared" si="7"/>
        <v>7662986.6608066708</v>
      </c>
      <c r="H21" s="148">
        <f>G21*(1+0.07)^-($B21-Assumptions!$C$6)</f>
        <v>1729636.9739380185</v>
      </c>
      <c r="J21" s="356">
        <v>5</v>
      </c>
      <c r="K21" s="356">
        <v>5</v>
      </c>
      <c r="L21" s="223">
        <v>0</v>
      </c>
      <c r="M21" s="223">
        <v>0</v>
      </c>
      <c r="N21" s="223">
        <v>0</v>
      </c>
      <c r="O21" s="223">
        <v>1</v>
      </c>
      <c r="P21" s="223">
        <v>0</v>
      </c>
      <c r="Q21" s="357"/>
      <c r="W21" s="135">
        <f>AVERAGE(1600,2900)</f>
        <v>2250</v>
      </c>
      <c r="X21" s="221" t="s">
        <v>5176</v>
      </c>
      <c r="Y21" s="135" t="s">
        <v>5174</v>
      </c>
      <c r="Z21" s="135">
        <v>9.4</v>
      </c>
      <c r="AA21" s="135">
        <v>1070</v>
      </c>
      <c r="AB21" s="135">
        <v>2018</v>
      </c>
      <c r="AC21" s="223">
        <v>0</v>
      </c>
      <c r="AD21" s="223">
        <v>1</v>
      </c>
      <c r="AE21" s="223">
        <v>8</v>
      </c>
      <c r="AF21" s="223">
        <v>1</v>
      </c>
      <c r="AG21" s="223">
        <v>7</v>
      </c>
      <c r="AI21" s="372">
        <f t="shared" si="18"/>
        <v>0</v>
      </c>
      <c r="AJ21" s="372">
        <f t="shared" si="9"/>
        <v>3.8913246419300349</v>
      </c>
      <c r="AK21" s="372">
        <f t="shared" si="10"/>
        <v>31.130597135440279</v>
      </c>
      <c r="AL21" s="372">
        <f t="shared" si="11"/>
        <v>3.8913246419300349</v>
      </c>
      <c r="AM21" s="372">
        <f t="shared" si="12"/>
        <v>27.239272493510242</v>
      </c>
      <c r="AO21" s="338">
        <f t="shared" si="13"/>
        <v>0</v>
      </c>
      <c r="AP21" s="338">
        <f t="shared" si="14"/>
        <v>0.30040053404539385</v>
      </c>
      <c r="AQ21" s="338">
        <f t="shared" si="15"/>
        <v>2.4032042723631508</v>
      </c>
      <c r="AR21" s="338">
        <f t="shared" si="16"/>
        <v>0.30040053404539385</v>
      </c>
      <c r="AS21" s="338">
        <f t="shared" si="17"/>
        <v>2.1028037383177569</v>
      </c>
      <c r="AT21" s="163">
        <f t="shared" si="19"/>
        <v>529095.46061415214</v>
      </c>
    </row>
    <row r="22" spans="1:46" ht="14.25" customHeight="1" x14ac:dyDescent="0.25">
      <c r="B22" s="350">
        <f t="shared" si="8"/>
        <v>2042</v>
      </c>
      <c r="C22" s="162">
        <f t="shared" si="5"/>
        <v>5527611.7971757855</v>
      </c>
      <c r="D22" s="162">
        <f>C22*(1+0.07)^-($B22-Assumptions!$C$6)</f>
        <v>1166032.4809564587</v>
      </c>
      <c r="E22" s="162">
        <f t="shared" si="6"/>
        <v>2151955.9506303072</v>
      </c>
      <c r="F22" s="261">
        <f>E22*(1+0.07)^-($B22-Assumptions!$C$6)</f>
        <v>453948.40088164643</v>
      </c>
      <c r="G22" s="351">
        <f t="shared" si="7"/>
        <v>7679567.7478060927</v>
      </c>
      <c r="H22" s="148">
        <f>G22*(1+0.07)^-($B22-Assumptions!$C$6)</f>
        <v>1619980.8818381052</v>
      </c>
      <c r="J22" s="356">
        <v>6</v>
      </c>
      <c r="K22" s="356" t="s">
        <v>243</v>
      </c>
      <c r="L22" s="223">
        <v>0</v>
      </c>
      <c r="M22" s="223">
        <v>0</v>
      </c>
      <c r="N22" s="223">
        <v>0</v>
      </c>
      <c r="O22" s="223">
        <v>1</v>
      </c>
      <c r="P22" s="223">
        <v>3</v>
      </c>
      <c r="Q22" s="357"/>
      <c r="V22" s="239" t="s">
        <v>5175</v>
      </c>
      <c r="W22" s="135"/>
      <c r="X22" s="221" t="s">
        <v>223</v>
      </c>
      <c r="Y22" s="135" t="s">
        <v>237</v>
      </c>
      <c r="Z22" s="135">
        <v>8</v>
      </c>
      <c r="AA22" s="135">
        <v>15320</v>
      </c>
      <c r="AB22" s="135">
        <v>2018</v>
      </c>
      <c r="AC22" s="223">
        <v>1</v>
      </c>
      <c r="AD22" s="223">
        <v>6</v>
      </c>
      <c r="AE22" s="223">
        <v>38</v>
      </c>
      <c r="AF22" s="223">
        <v>62</v>
      </c>
      <c r="AG22" s="223">
        <v>290</v>
      </c>
      <c r="AI22" s="372">
        <f t="shared" si="18"/>
        <v>0.31934516358136661</v>
      </c>
      <c r="AJ22" s="372">
        <f t="shared" si="9"/>
        <v>1.9160709814881995</v>
      </c>
      <c r="AK22" s="372">
        <f t="shared" si="10"/>
        <v>12.13511621609193</v>
      </c>
      <c r="AL22" s="372">
        <f t="shared" si="11"/>
        <v>19.799400142044728</v>
      </c>
      <c r="AM22" s="372">
        <f t="shared" si="12"/>
        <v>92.610097438596313</v>
      </c>
      <c r="AO22" s="338">
        <f t="shared" si="13"/>
        <v>0</v>
      </c>
      <c r="AP22" s="338">
        <f t="shared" si="14"/>
        <v>0</v>
      </c>
      <c r="AQ22" s="338">
        <f t="shared" si="15"/>
        <v>0</v>
      </c>
      <c r="AR22" s="338">
        <f t="shared" si="16"/>
        <v>0</v>
      </c>
      <c r="AS22" s="338">
        <f t="shared" si="17"/>
        <v>0</v>
      </c>
      <c r="AT22" s="163">
        <f t="shared" si="19"/>
        <v>0</v>
      </c>
    </row>
    <row r="23" spans="1:46" x14ac:dyDescent="0.25">
      <c r="B23" s="350">
        <f t="shared" si="8"/>
        <v>2043</v>
      </c>
      <c r="C23" s="162">
        <f t="shared" si="5"/>
        <v>5522806.347786326</v>
      </c>
      <c r="D23" s="162">
        <f>C23*(1+0.07)^-($B23-Assumptions!$C$6)</f>
        <v>1088802.6040978308</v>
      </c>
      <c r="E23" s="162">
        <f t="shared" si="6"/>
        <v>2173342.4870191813</v>
      </c>
      <c r="F23" s="261">
        <f>E23*(1+0.07)^-($B23-Assumptions!$C$6)</f>
        <v>428467.12530694244</v>
      </c>
      <c r="G23" s="351">
        <f t="shared" si="7"/>
        <v>7696148.8348055072</v>
      </c>
      <c r="H23" s="148">
        <f>G23*(1+0.07)^-($B23-Assumptions!$C$6)</f>
        <v>1517269.7294047733</v>
      </c>
      <c r="J23" s="356">
        <v>7</v>
      </c>
      <c r="K23" s="356">
        <v>7</v>
      </c>
      <c r="L23" s="223">
        <v>0</v>
      </c>
      <c r="M23" s="223">
        <v>0</v>
      </c>
      <c r="N23" s="223">
        <v>0</v>
      </c>
      <c r="O23" s="223">
        <v>0</v>
      </c>
      <c r="P23" s="223">
        <v>0</v>
      </c>
      <c r="Q23" s="357"/>
      <c r="V23" s="239" t="s">
        <v>5175</v>
      </c>
      <c r="W23" s="135"/>
      <c r="X23" s="221" t="s">
        <v>5181</v>
      </c>
      <c r="Y23" s="135" t="s">
        <v>238</v>
      </c>
      <c r="Z23" s="135">
        <v>4.7</v>
      </c>
      <c r="AA23" s="135">
        <v>5000</v>
      </c>
      <c r="AB23" s="135">
        <v>2018</v>
      </c>
      <c r="AC23" s="223">
        <v>1</v>
      </c>
      <c r="AD23" s="223">
        <v>5</v>
      </c>
      <c r="AE23" s="223">
        <v>11</v>
      </c>
      <c r="AF23" s="223">
        <v>13</v>
      </c>
      <c r="AG23" s="223">
        <v>66</v>
      </c>
      <c r="AI23" s="372">
        <f t="shared" si="18"/>
        <v>1.6654869467460549</v>
      </c>
      <c r="AJ23" s="372">
        <f t="shared" si="9"/>
        <v>8.327434733730275</v>
      </c>
      <c r="AK23" s="372">
        <f t="shared" si="10"/>
        <v>18.320356414206604</v>
      </c>
      <c r="AL23" s="372">
        <f t="shared" si="11"/>
        <v>21.651330307698714</v>
      </c>
      <c r="AM23" s="372">
        <f t="shared" si="12"/>
        <v>109.92213848523963</v>
      </c>
      <c r="AO23" s="338">
        <f t="shared" si="13"/>
        <v>0</v>
      </c>
      <c r="AP23" s="338">
        <f t="shared" si="14"/>
        <v>0</v>
      </c>
      <c r="AQ23" s="338">
        <f t="shared" si="15"/>
        <v>0</v>
      </c>
      <c r="AR23" s="338">
        <f t="shared" si="16"/>
        <v>0</v>
      </c>
      <c r="AS23" s="338">
        <f t="shared" si="17"/>
        <v>0</v>
      </c>
      <c r="AT23" s="163">
        <f t="shared" si="19"/>
        <v>0</v>
      </c>
    </row>
    <row r="24" spans="1:46" x14ac:dyDescent="0.25">
      <c r="B24" s="350">
        <f t="shared" si="8"/>
        <v>2044</v>
      </c>
      <c r="C24" s="162">
        <f t="shared" si="5"/>
        <v>5518000.8983968683</v>
      </c>
      <c r="D24" s="162">
        <f>C24*(1+0.07)^-($B24-Assumptions!$C$6)</f>
        <v>1016687.127096602</v>
      </c>
      <c r="E24" s="162">
        <f t="shared" si="6"/>
        <v>2194729.0234080628</v>
      </c>
      <c r="F24" s="261">
        <f>E24*(1+0.07)^-($B24-Assumptions!$C$6)</f>
        <v>404377.01744712365</v>
      </c>
      <c r="G24" s="351">
        <f t="shared" si="7"/>
        <v>7712729.921804931</v>
      </c>
      <c r="H24" s="148">
        <f>G24*(1+0.07)^-($B24-Assumptions!$C$6)</f>
        <v>1421064.1445437258</v>
      </c>
      <c r="J24" s="356">
        <v>8</v>
      </c>
      <c r="K24" s="356" t="s">
        <v>244</v>
      </c>
      <c r="L24" s="223">
        <v>0</v>
      </c>
      <c r="M24" s="223">
        <v>0</v>
      </c>
      <c r="N24" s="223">
        <v>0</v>
      </c>
      <c r="O24" s="223">
        <v>1</v>
      </c>
      <c r="P24" s="223">
        <v>0</v>
      </c>
      <c r="Q24" s="357"/>
      <c r="V24" s="239" t="s">
        <v>5175</v>
      </c>
      <c r="W24" s="135"/>
      <c r="X24" s="221" t="s">
        <v>5182</v>
      </c>
      <c r="Y24" s="135" t="s">
        <v>239</v>
      </c>
      <c r="Z24" s="135">
        <v>1</v>
      </c>
      <c r="AA24" s="135">
        <v>7870</v>
      </c>
      <c r="AB24" s="135">
        <v>2018</v>
      </c>
      <c r="AC24" s="223">
        <v>0</v>
      </c>
      <c r="AD24" s="223">
        <v>0</v>
      </c>
      <c r="AE24" s="223">
        <v>2</v>
      </c>
      <c r="AF24" s="223">
        <v>5</v>
      </c>
      <c r="AG24" s="223">
        <v>21</v>
      </c>
      <c r="AI24" s="372">
        <f t="shared" si="18"/>
        <v>0</v>
      </c>
      <c r="AJ24" s="372">
        <f t="shared" si="9"/>
        <v>0</v>
      </c>
      <c r="AK24" s="372">
        <f t="shared" si="10"/>
        <v>9.9463642308849529</v>
      </c>
      <c r="AL24" s="372">
        <f t="shared" si="11"/>
        <v>24.865910577212382</v>
      </c>
      <c r="AM24" s="372">
        <f t="shared" si="12"/>
        <v>104.436824424292</v>
      </c>
      <c r="AO24" s="338">
        <f t="shared" si="13"/>
        <v>0</v>
      </c>
      <c r="AP24" s="338">
        <f t="shared" si="14"/>
        <v>0</v>
      </c>
      <c r="AQ24" s="338">
        <f t="shared" si="15"/>
        <v>0</v>
      </c>
      <c r="AR24" s="338">
        <f t="shared" si="16"/>
        <v>0</v>
      </c>
      <c r="AS24" s="338">
        <f t="shared" si="17"/>
        <v>0</v>
      </c>
      <c r="AT24" s="163">
        <f t="shared" si="19"/>
        <v>0</v>
      </c>
    </row>
    <row r="25" spans="1:46" ht="15.75" thickBot="1" x14ac:dyDescent="0.3">
      <c r="B25" s="358">
        <f t="shared" si="8"/>
        <v>2045</v>
      </c>
      <c r="C25" s="214">
        <f t="shared" si="5"/>
        <v>5513195.4490074106</v>
      </c>
      <c r="D25" s="214">
        <f>C25*(1+0.07)^-($B25-Assumptions!$C$6)</f>
        <v>949347.40841025219</v>
      </c>
      <c r="E25" s="214">
        <f t="shared" si="6"/>
        <v>2216115.5597969368</v>
      </c>
      <c r="F25" s="262">
        <f>E25*(1+0.07)^-($B25-Assumptions!$C$6)</f>
        <v>381605.1113895544</v>
      </c>
      <c r="G25" s="359">
        <f t="shared" si="7"/>
        <v>7729311.0088043474</v>
      </c>
      <c r="H25" s="149">
        <f>G25*(1+0.07)^-($B25-Assumptions!$C$6)</f>
        <v>1330952.5197998066</v>
      </c>
      <c r="J25" s="356">
        <v>9</v>
      </c>
      <c r="K25" s="356">
        <v>9</v>
      </c>
      <c r="L25" s="223">
        <v>0</v>
      </c>
      <c r="M25" s="223">
        <v>0</v>
      </c>
      <c r="N25" s="223">
        <v>0</v>
      </c>
      <c r="O25" s="223">
        <v>0</v>
      </c>
      <c r="P25" s="223">
        <v>0</v>
      </c>
      <c r="Q25" s="357"/>
      <c r="W25" s="409">
        <f>AVERAGE(2600,4000,800)</f>
        <v>2466.6666666666665</v>
      </c>
      <c r="X25" s="221" t="s">
        <v>224</v>
      </c>
      <c r="Y25" s="135" t="s">
        <v>5179</v>
      </c>
      <c r="Z25" s="135">
        <v>14.5</v>
      </c>
      <c r="AA25" s="135">
        <v>1100</v>
      </c>
      <c r="AB25" s="135">
        <v>2019</v>
      </c>
      <c r="AC25" s="223">
        <v>0</v>
      </c>
      <c r="AD25" s="223">
        <v>1</v>
      </c>
      <c r="AE25" s="223">
        <v>3</v>
      </c>
      <c r="AF25" s="223">
        <v>5</v>
      </c>
      <c r="AG25" s="223">
        <v>12</v>
      </c>
      <c r="AI25" s="372">
        <f t="shared" si="18"/>
        <v>0</v>
      </c>
      <c r="AJ25" s="372">
        <f t="shared" si="9"/>
        <v>2.453852241287291</v>
      </c>
      <c r="AK25" s="372">
        <f t="shared" si="10"/>
        <v>7.3615567238618729</v>
      </c>
      <c r="AL25" s="372">
        <f t="shared" si="11"/>
        <v>12.269261206436454</v>
      </c>
      <c r="AM25" s="372">
        <f t="shared" si="12"/>
        <v>29.446226895447492</v>
      </c>
      <c r="AO25" s="338">
        <f t="shared" si="13"/>
        <v>0</v>
      </c>
      <c r="AP25" s="338">
        <f t="shared" si="14"/>
        <v>0.32034632034632032</v>
      </c>
      <c r="AQ25" s="338">
        <f t="shared" si="15"/>
        <v>0.96103896103896091</v>
      </c>
      <c r="AR25" s="338">
        <f t="shared" si="16"/>
        <v>1.6017316017316017</v>
      </c>
      <c r="AS25" s="338">
        <f t="shared" si="17"/>
        <v>3.8441558441558437</v>
      </c>
      <c r="AT25" s="163">
        <f t="shared" si="19"/>
        <v>436888.31168831157</v>
      </c>
    </row>
    <row r="26" spans="1:46" ht="15.75" thickBot="1" x14ac:dyDescent="0.3">
      <c r="B26" s="4"/>
      <c r="C26" s="360"/>
      <c r="D26" s="360">
        <f>SUM(D6:D25)</f>
        <v>39315308.159498602</v>
      </c>
      <c r="E26" s="360"/>
      <c r="F26" s="360">
        <f>SUM(F6:F25)</f>
        <v>13880171.052214565</v>
      </c>
      <c r="G26" s="322" t="s">
        <v>2</v>
      </c>
      <c r="H26" s="361">
        <f>SUM(H6:H25)</f>
        <v>53195479.21171315</v>
      </c>
      <c r="J26" s="362">
        <v>10</v>
      </c>
      <c r="K26" s="362">
        <v>10</v>
      </c>
      <c r="L26" s="223">
        <v>0</v>
      </c>
      <c r="M26" s="223">
        <v>0</v>
      </c>
      <c r="N26" s="223">
        <v>0</v>
      </c>
      <c r="O26" s="223">
        <v>1</v>
      </c>
      <c r="P26" s="223">
        <v>0</v>
      </c>
      <c r="Q26" s="363"/>
      <c r="W26" s="135">
        <v>-500</v>
      </c>
      <c r="X26" s="221" t="s">
        <v>225</v>
      </c>
      <c r="Y26" s="135" t="s">
        <v>240</v>
      </c>
      <c r="Z26" s="135">
        <v>8.5</v>
      </c>
      <c r="AA26" s="135">
        <v>1870</v>
      </c>
      <c r="AB26" s="135">
        <v>2019</v>
      </c>
      <c r="AC26" s="223">
        <v>0</v>
      </c>
      <c r="AD26" s="223">
        <v>2</v>
      </c>
      <c r="AE26" s="223">
        <v>5</v>
      </c>
      <c r="AF26" s="223">
        <v>6</v>
      </c>
      <c r="AG26" s="223">
        <v>43</v>
      </c>
      <c r="AI26" s="372">
        <f t="shared" si="18"/>
        <v>0</v>
      </c>
      <c r="AJ26" s="372">
        <f t="shared" si="9"/>
        <v>4.9246861589848745</v>
      </c>
      <c r="AK26" s="372">
        <f t="shared" si="10"/>
        <v>12.311715397462185</v>
      </c>
      <c r="AL26" s="372">
        <f t="shared" si="11"/>
        <v>14.774058476954623</v>
      </c>
      <c r="AM26" s="372">
        <f t="shared" si="12"/>
        <v>105.88075241817479</v>
      </c>
      <c r="AO26" s="338">
        <f t="shared" si="13"/>
        <v>0</v>
      </c>
      <c r="AP26" s="338">
        <f t="shared" si="14"/>
        <v>-7.6394194041252847E-2</v>
      </c>
      <c r="AQ26" s="338">
        <f t="shared" si="15"/>
        <v>-0.19098548510313215</v>
      </c>
      <c r="AR26" s="338">
        <f t="shared" si="16"/>
        <v>-0.22918258212375861</v>
      </c>
      <c r="AS26" s="338">
        <f t="shared" si="17"/>
        <v>-1.6424751718869364</v>
      </c>
      <c r="AT26" s="163">
        <f t="shared" si="19"/>
        <v>-90951.107715813589</v>
      </c>
    </row>
    <row r="27" spans="1:46" x14ac:dyDescent="0.25">
      <c r="J27" s="362">
        <v>11</v>
      </c>
      <c r="K27" s="362" t="s">
        <v>245</v>
      </c>
      <c r="L27" s="223">
        <v>0</v>
      </c>
      <c r="M27" s="223">
        <v>0</v>
      </c>
      <c r="N27" s="223">
        <v>1</v>
      </c>
      <c r="O27" s="223">
        <v>0</v>
      </c>
      <c r="P27" s="223">
        <v>2</v>
      </c>
      <c r="Q27" s="363"/>
      <c r="W27" s="135">
        <v>700</v>
      </c>
      <c r="X27" s="221" t="s">
        <v>226</v>
      </c>
      <c r="Y27" s="135" t="s">
        <v>241</v>
      </c>
      <c r="Z27" s="135">
        <v>8.34</v>
      </c>
      <c r="AA27" s="135">
        <v>9450</v>
      </c>
      <c r="AB27" s="135">
        <v>2019</v>
      </c>
      <c r="AC27" s="223">
        <v>1</v>
      </c>
      <c r="AD27" s="223">
        <v>2</v>
      </c>
      <c r="AE27" s="223">
        <v>18</v>
      </c>
      <c r="AF27" s="223">
        <v>34</v>
      </c>
      <c r="AG27" s="223">
        <v>154</v>
      </c>
      <c r="AI27" s="372">
        <f t="shared" si="18"/>
        <v>0.49660516981376535</v>
      </c>
      <c r="AJ27" s="372">
        <f t="shared" si="9"/>
        <v>0.99321033962753069</v>
      </c>
      <c r="AK27" s="372">
        <f t="shared" si="10"/>
        <v>8.9388930566477764</v>
      </c>
      <c r="AL27" s="372">
        <f t="shared" si="11"/>
        <v>16.884575773668022</v>
      </c>
      <c r="AM27" s="372">
        <f t="shared" si="12"/>
        <v>76.477196151319859</v>
      </c>
      <c r="AO27" s="338">
        <f t="shared" si="13"/>
        <v>1.0582010582010581E-2</v>
      </c>
      <c r="AP27" s="338">
        <f t="shared" si="14"/>
        <v>2.1164021164021163E-2</v>
      </c>
      <c r="AQ27" s="338">
        <f t="shared" si="15"/>
        <v>0.19047619047619049</v>
      </c>
      <c r="AR27" s="338">
        <f t="shared" si="16"/>
        <v>0.35978835978835971</v>
      </c>
      <c r="AS27" s="338">
        <f t="shared" si="17"/>
        <v>1.6296296296296293</v>
      </c>
      <c r="AT27" s="163">
        <f t="shared" si="19"/>
        <v>186842.32804232804</v>
      </c>
    </row>
    <row r="28" spans="1:46" x14ac:dyDescent="0.25">
      <c r="B28" s="240" t="s">
        <v>3</v>
      </c>
      <c r="J28" s="362" t="s">
        <v>207</v>
      </c>
      <c r="K28" s="362" t="s">
        <v>247</v>
      </c>
      <c r="L28" s="223">
        <v>0</v>
      </c>
      <c r="M28" s="223">
        <v>0</v>
      </c>
      <c r="N28" s="223">
        <v>1</v>
      </c>
      <c r="O28" s="223">
        <v>1</v>
      </c>
      <c r="P28" s="223">
        <v>5</v>
      </c>
      <c r="Q28" s="365"/>
      <c r="AT28" s="243">
        <f>SUM(AT16:AT27)</f>
        <v>1617292.5409083508</v>
      </c>
    </row>
    <row r="29" spans="1:46" ht="15" customHeight="1" x14ac:dyDescent="0.25">
      <c r="A29" s="7" t="s">
        <v>32</v>
      </c>
      <c r="B29" s="468" t="s">
        <v>137</v>
      </c>
      <c r="C29" s="468"/>
      <c r="D29" s="468"/>
      <c r="E29" s="468"/>
      <c r="F29" s="468"/>
      <c r="G29" s="468"/>
      <c r="H29" s="468"/>
      <c r="Q29" s="354"/>
    </row>
    <row r="30" spans="1:46" x14ac:dyDescent="0.25">
      <c r="B30" s="468"/>
      <c r="C30" s="468"/>
      <c r="D30" s="468"/>
      <c r="E30" s="468"/>
      <c r="F30" s="468"/>
      <c r="G30" s="468"/>
      <c r="H30" s="468"/>
      <c r="J30" s="411">
        <v>12</v>
      </c>
      <c r="K30" s="411">
        <v>12</v>
      </c>
      <c r="L30" s="411">
        <v>0</v>
      </c>
      <c r="M30" s="411">
        <v>0</v>
      </c>
      <c r="N30" s="411">
        <v>0</v>
      </c>
      <c r="O30" s="411">
        <v>0</v>
      </c>
      <c r="P30" s="411">
        <v>0</v>
      </c>
    </row>
    <row r="31" spans="1:46" x14ac:dyDescent="0.25">
      <c r="B31" s="468"/>
      <c r="C31" s="468"/>
      <c r="D31" s="468"/>
      <c r="E31" s="468"/>
      <c r="F31" s="468"/>
      <c r="G31" s="468"/>
      <c r="H31" s="468"/>
      <c r="J31" s="411">
        <v>13</v>
      </c>
      <c r="K31" s="411">
        <v>13</v>
      </c>
      <c r="L31" s="411">
        <v>0</v>
      </c>
      <c r="M31" s="411">
        <v>0</v>
      </c>
      <c r="N31" s="411">
        <v>0</v>
      </c>
      <c r="O31" s="411">
        <v>0</v>
      </c>
      <c r="P31" s="411">
        <v>0</v>
      </c>
      <c r="Q31" s="487" t="s">
        <v>122</v>
      </c>
      <c r="R31" s="488"/>
    </row>
    <row r="32" spans="1:46" x14ac:dyDescent="0.25">
      <c r="J32" s="411">
        <v>14</v>
      </c>
      <c r="K32" s="411">
        <v>14</v>
      </c>
      <c r="L32" s="411">
        <v>0</v>
      </c>
      <c r="M32" s="411">
        <v>0</v>
      </c>
      <c r="N32" s="411">
        <v>0</v>
      </c>
      <c r="O32" s="411">
        <v>0</v>
      </c>
      <c r="P32" s="411">
        <v>2</v>
      </c>
      <c r="Q32" s="410" t="s">
        <v>105</v>
      </c>
      <c r="R32" s="228" t="s">
        <v>106</v>
      </c>
    </row>
    <row r="33" spans="1:18" x14ac:dyDescent="0.25">
      <c r="A33" s="7" t="s">
        <v>31</v>
      </c>
      <c r="B33" s="468" t="s">
        <v>149</v>
      </c>
      <c r="C33" s="468"/>
      <c r="D33" s="468"/>
      <c r="E33" s="468"/>
      <c r="F33" s="468"/>
      <c r="G33" s="468"/>
      <c r="H33" s="468"/>
      <c r="J33" s="411">
        <v>15</v>
      </c>
      <c r="K33" s="411">
        <v>15</v>
      </c>
      <c r="L33" s="411">
        <v>0</v>
      </c>
      <c r="M33" s="411">
        <v>0</v>
      </c>
      <c r="N33" s="411">
        <v>0</v>
      </c>
      <c r="O33" s="411">
        <v>0</v>
      </c>
      <c r="P33" s="411">
        <v>0</v>
      </c>
      <c r="Q33" s="131" t="s">
        <v>147</v>
      </c>
      <c r="R33" s="135"/>
    </row>
    <row r="34" spans="1:18" x14ac:dyDescent="0.25">
      <c r="B34" s="468"/>
      <c r="C34" s="468"/>
      <c r="D34" s="468"/>
      <c r="E34" s="468"/>
      <c r="F34" s="468"/>
      <c r="G34" s="468"/>
      <c r="H34" s="468"/>
      <c r="J34" s="411">
        <v>16</v>
      </c>
      <c r="K34" s="411">
        <v>16</v>
      </c>
      <c r="L34" s="411">
        <v>0</v>
      </c>
      <c r="M34" s="411">
        <v>0</v>
      </c>
      <c r="N34" s="411">
        <v>0</v>
      </c>
      <c r="O34" s="411">
        <v>0</v>
      </c>
      <c r="P34" s="411">
        <v>0</v>
      </c>
      <c r="Q34" s="410" t="s">
        <v>95</v>
      </c>
      <c r="R34" s="135"/>
    </row>
    <row r="35" spans="1:18" x14ac:dyDescent="0.25">
      <c r="B35" s="468"/>
      <c r="C35" s="468"/>
      <c r="D35" s="468"/>
      <c r="E35" s="468"/>
      <c r="F35" s="468"/>
      <c r="G35" s="468"/>
      <c r="H35" s="468"/>
      <c r="J35" s="411">
        <v>17</v>
      </c>
      <c r="K35" s="411" t="s">
        <v>5184</v>
      </c>
      <c r="L35" s="411">
        <v>0</v>
      </c>
      <c r="M35" s="411">
        <v>1</v>
      </c>
      <c r="N35" s="411">
        <v>1</v>
      </c>
      <c r="O35" s="411">
        <v>1</v>
      </c>
      <c r="P35" s="411">
        <v>3</v>
      </c>
      <c r="Q35" s="410" t="s">
        <v>92</v>
      </c>
      <c r="R35" s="135"/>
    </row>
    <row r="36" spans="1:18" x14ac:dyDescent="0.25">
      <c r="B36" s="468"/>
      <c r="C36" s="468"/>
      <c r="D36" s="468"/>
      <c r="E36" s="468"/>
      <c r="F36" s="468"/>
      <c r="G36" s="468"/>
      <c r="H36" s="468"/>
      <c r="J36" s="411">
        <v>18</v>
      </c>
      <c r="K36" s="411">
        <v>18</v>
      </c>
      <c r="L36" s="411">
        <v>0</v>
      </c>
      <c r="M36" s="411">
        <v>0</v>
      </c>
      <c r="N36" s="411">
        <v>0</v>
      </c>
      <c r="O36" s="411">
        <v>0</v>
      </c>
      <c r="P36" s="411">
        <v>0</v>
      </c>
      <c r="Q36" s="410" t="s">
        <v>111</v>
      </c>
      <c r="R36" s="135"/>
    </row>
    <row r="37" spans="1:18" ht="15" customHeight="1" x14ac:dyDescent="0.25">
      <c r="B37" s="468"/>
      <c r="C37" s="468"/>
      <c r="D37" s="468"/>
      <c r="E37" s="468"/>
      <c r="F37" s="468"/>
      <c r="G37" s="468"/>
      <c r="H37" s="468"/>
      <c r="J37" s="411">
        <v>19</v>
      </c>
      <c r="K37" s="411" t="s">
        <v>5185</v>
      </c>
      <c r="L37" s="411">
        <v>0</v>
      </c>
      <c r="M37" s="411">
        <v>0</v>
      </c>
      <c r="N37" s="411">
        <v>1</v>
      </c>
      <c r="O37" s="411">
        <v>0</v>
      </c>
      <c r="P37" s="411">
        <v>2</v>
      </c>
    </row>
    <row r="38" spans="1:18" ht="15" customHeight="1" x14ac:dyDescent="0.25">
      <c r="B38" s="33"/>
      <c r="C38" s="33"/>
      <c r="D38" s="33"/>
      <c r="E38" s="33"/>
      <c r="F38" s="33"/>
      <c r="G38" s="33"/>
      <c r="H38" s="33"/>
      <c r="J38" s="411">
        <v>20</v>
      </c>
      <c r="K38" s="411">
        <v>20</v>
      </c>
      <c r="L38" s="411">
        <v>0</v>
      </c>
      <c r="M38" s="411">
        <v>0</v>
      </c>
      <c r="N38" s="411">
        <v>0</v>
      </c>
      <c r="O38" s="411">
        <v>0</v>
      </c>
      <c r="P38" s="411">
        <v>3</v>
      </c>
    </row>
    <row r="39" spans="1:18" x14ac:dyDescent="0.25">
      <c r="A39" s="7" t="s">
        <v>138</v>
      </c>
      <c r="B39" s="468" t="s">
        <v>148</v>
      </c>
      <c r="C39" s="468"/>
      <c r="D39" s="468"/>
      <c r="E39" s="468"/>
      <c r="F39" s="468"/>
      <c r="G39" s="468"/>
      <c r="H39" s="468"/>
      <c r="J39" s="411">
        <v>21</v>
      </c>
      <c r="K39" s="411" t="s">
        <v>5186</v>
      </c>
      <c r="L39" s="411">
        <v>0</v>
      </c>
      <c r="M39" s="411">
        <v>0</v>
      </c>
      <c r="N39" s="411">
        <v>3</v>
      </c>
      <c r="O39" s="411">
        <v>4</v>
      </c>
      <c r="P39" s="411">
        <v>5</v>
      </c>
      <c r="Q39" s="240" t="s">
        <v>249</v>
      </c>
    </row>
    <row r="40" spans="1:18" x14ac:dyDescent="0.25">
      <c r="B40" s="468"/>
      <c r="C40" s="468"/>
      <c r="D40" s="468"/>
      <c r="E40" s="468"/>
      <c r="F40" s="468"/>
      <c r="G40" s="468"/>
      <c r="H40" s="468"/>
      <c r="J40" s="411" t="s">
        <v>5187</v>
      </c>
      <c r="K40" s="411" t="s">
        <v>5188</v>
      </c>
      <c r="L40" s="411">
        <v>0</v>
      </c>
      <c r="M40" s="411">
        <v>0</v>
      </c>
      <c r="N40" s="411">
        <v>2</v>
      </c>
      <c r="O40" s="411">
        <v>4</v>
      </c>
      <c r="P40" s="411">
        <v>11</v>
      </c>
    </row>
    <row r="41" spans="1:18" ht="17.25" customHeight="1" x14ac:dyDescent="0.25">
      <c r="B41" s="468"/>
      <c r="C41" s="468"/>
      <c r="D41" s="468"/>
      <c r="E41" s="468"/>
      <c r="F41" s="468"/>
      <c r="G41" s="468"/>
      <c r="H41" s="468"/>
      <c r="L41" s="224">
        <v>2</v>
      </c>
      <c r="M41" s="224">
        <v>3</v>
      </c>
      <c r="N41" s="224">
        <v>4</v>
      </c>
      <c r="O41" s="224">
        <v>5</v>
      </c>
      <c r="P41" s="224">
        <v>6</v>
      </c>
    </row>
    <row r="42" spans="1:18" ht="15" customHeight="1" x14ac:dyDescent="0.25">
      <c r="B42" s="468"/>
      <c r="C42" s="468"/>
      <c r="D42" s="468"/>
      <c r="E42" s="468"/>
      <c r="F42" s="468"/>
      <c r="G42" s="468"/>
      <c r="H42" s="468"/>
      <c r="K42" s="240" t="s">
        <v>150</v>
      </c>
    </row>
    <row r="43" spans="1:18" x14ac:dyDescent="0.25">
      <c r="K43" s="144" t="s">
        <v>89</v>
      </c>
      <c r="L43" s="275" t="s">
        <v>51</v>
      </c>
      <c r="M43" s="150" t="s">
        <v>52</v>
      </c>
      <c r="N43" s="150" t="s">
        <v>53</v>
      </c>
      <c r="O43" s="150" t="s">
        <v>54</v>
      </c>
      <c r="P43" s="150" t="s">
        <v>83</v>
      </c>
    </row>
    <row r="44" spans="1:18" ht="15" customHeight="1" x14ac:dyDescent="0.25">
      <c r="A44" s="7" t="s">
        <v>139</v>
      </c>
      <c r="B44" s="468" t="s">
        <v>268</v>
      </c>
      <c r="C44" s="468"/>
      <c r="D44" s="468"/>
      <c r="E44" s="468"/>
      <c r="F44" s="468"/>
      <c r="G44" s="468"/>
      <c r="H44" s="468"/>
      <c r="K44" s="135" t="s">
        <v>107</v>
      </c>
      <c r="L44" s="223">
        <v>0.54900000000000004</v>
      </c>
      <c r="M44" s="223">
        <v>0.54900000000000004</v>
      </c>
      <c r="N44" s="223">
        <v>0.54900000000000004</v>
      </c>
      <c r="O44" s="223">
        <v>0.54900000000000004</v>
      </c>
      <c r="P44" s="223">
        <v>0.69099999999999995</v>
      </c>
    </row>
    <row r="45" spans="1:18" ht="15" customHeight="1" x14ac:dyDescent="0.25">
      <c r="B45" s="468"/>
      <c r="C45" s="468"/>
      <c r="D45" s="468"/>
      <c r="E45" s="468"/>
      <c r="F45" s="468"/>
      <c r="G45" s="468"/>
      <c r="H45" s="468"/>
      <c r="K45" s="135" t="s">
        <v>127</v>
      </c>
      <c r="L45" s="223">
        <f>1-0.667</f>
        <v>0.33299999999999996</v>
      </c>
      <c r="M45" s="223">
        <f>1-0.667</f>
        <v>0.33299999999999996</v>
      </c>
      <c r="N45" s="223">
        <f>1-0.636</f>
        <v>0.36399999999999999</v>
      </c>
      <c r="O45" s="223">
        <f>1-0.059</f>
        <v>0.94100000000000006</v>
      </c>
      <c r="P45" s="223">
        <f>1+0.314</f>
        <v>1.3140000000000001</v>
      </c>
    </row>
    <row r="46" spans="1:18" x14ac:dyDescent="0.25">
      <c r="B46" s="468"/>
      <c r="C46" s="468"/>
      <c r="D46" s="468"/>
      <c r="E46" s="468"/>
      <c r="F46" s="468"/>
      <c r="G46" s="468"/>
      <c r="H46" s="468"/>
      <c r="K46" s="135" t="s">
        <v>121</v>
      </c>
      <c r="L46" s="223">
        <v>0.55000000000000004</v>
      </c>
      <c r="M46" s="223">
        <v>0.55000000000000004</v>
      </c>
      <c r="N46" s="223">
        <v>0.55000000000000004</v>
      </c>
      <c r="O46" s="223">
        <v>0.55000000000000004</v>
      </c>
      <c r="P46" s="223">
        <v>0.55000000000000004</v>
      </c>
    </row>
    <row r="47" spans="1:18" x14ac:dyDescent="0.25">
      <c r="B47" s="468"/>
      <c r="C47" s="468"/>
      <c r="D47" s="468"/>
      <c r="E47" s="468"/>
      <c r="F47" s="468"/>
      <c r="G47" s="468"/>
      <c r="H47" s="468"/>
      <c r="K47" s="135" t="s">
        <v>108</v>
      </c>
      <c r="L47" s="223">
        <v>0.57999999999999996</v>
      </c>
      <c r="M47" s="223">
        <v>0.57999999999999996</v>
      </c>
      <c r="N47" s="223">
        <v>0.57999999999999996</v>
      </c>
      <c r="O47" s="223">
        <v>0.57999999999999996</v>
      </c>
      <c r="P47" s="223">
        <v>0.57999999999999996</v>
      </c>
    </row>
    <row r="48" spans="1:18" x14ac:dyDescent="0.25">
      <c r="B48" s="468"/>
      <c r="C48" s="468"/>
      <c r="D48" s="468"/>
      <c r="E48" s="468"/>
      <c r="F48" s="468"/>
      <c r="G48" s="468"/>
      <c r="H48" s="468"/>
      <c r="K48" s="135" t="s">
        <v>91</v>
      </c>
      <c r="L48" s="223">
        <v>0.49</v>
      </c>
      <c r="M48" s="223">
        <v>0.49</v>
      </c>
      <c r="N48" s="223">
        <v>0.49</v>
      </c>
      <c r="O48" s="223">
        <v>0.49</v>
      </c>
      <c r="P48" s="223">
        <v>0.49</v>
      </c>
    </row>
    <row r="49" spans="1:18" x14ac:dyDescent="0.25">
      <c r="B49" s="468"/>
      <c r="C49" s="468"/>
      <c r="D49" s="468"/>
      <c r="E49" s="468"/>
      <c r="F49" s="468"/>
      <c r="G49" s="468"/>
      <c r="H49" s="468"/>
    </row>
    <row r="50" spans="1:18" ht="17.25" x14ac:dyDescent="0.25">
      <c r="B50" s="468"/>
      <c r="C50" s="468"/>
      <c r="D50" s="468"/>
      <c r="E50" s="468"/>
      <c r="F50" s="468"/>
      <c r="G50" s="468"/>
      <c r="H50" s="468"/>
      <c r="K50" s="344" t="s">
        <v>151</v>
      </c>
      <c r="L50" s="364"/>
      <c r="M50" s="241"/>
    </row>
    <row r="51" spans="1:18" x14ac:dyDescent="0.25">
      <c r="B51" s="468"/>
      <c r="C51" s="468"/>
      <c r="D51" s="468"/>
      <c r="E51" s="468"/>
      <c r="F51" s="468"/>
      <c r="G51" s="468"/>
      <c r="H51" s="468"/>
      <c r="K51" s="144" t="s">
        <v>93</v>
      </c>
      <c r="L51" s="275">
        <v>2019</v>
      </c>
      <c r="M51" s="275">
        <v>2040</v>
      </c>
      <c r="N51" s="275" t="s">
        <v>123</v>
      </c>
    </row>
    <row r="52" spans="1:18" x14ac:dyDescent="0.25">
      <c r="K52" s="356">
        <v>1</v>
      </c>
      <c r="L52" s="352" cm="1">
        <f t="array" ref="L52">(SUMPRODUCT($L17:$P17,$L$7:$P$7,1-($L$46:$P$46*$L$44:$P$44))/3)</f>
        <v>929.92500000000007</v>
      </c>
      <c r="M52" s="352">
        <f t="shared" ref="M52:M63" si="20">L52*$L$12/$L$11/($K$12-$K$11)*($M$51-$L$51)</f>
        <v>913.28069785242405</v>
      </c>
      <c r="N52" s="163">
        <f>(SUMPRODUCT($L17:$P17,$L$7:$P$7))/3</f>
        <v>1500</v>
      </c>
      <c r="O52" s="239" t="s">
        <v>208</v>
      </c>
      <c r="R52" s="244"/>
    </row>
    <row r="53" spans="1:18" x14ac:dyDescent="0.25">
      <c r="A53" s="7" t="s">
        <v>140</v>
      </c>
      <c r="B53" s="468" t="s">
        <v>263</v>
      </c>
      <c r="C53" s="468"/>
      <c r="D53" s="468"/>
      <c r="E53" s="468"/>
      <c r="F53" s="468"/>
      <c r="G53" s="468"/>
      <c r="H53" s="468"/>
      <c r="K53" s="356">
        <v>2</v>
      </c>
      <c r="L53" s="352" cm="1">
        <f t="array" ref="L53">(SUMPRODUCT($L18:$P18,$L$7:$P$7,1-($L$46:$P$46*$L$44:$P$44))/3)</f>
        <v>929.92500000000007</v>
      </c>
      <c r="M53" s="352">
        <f t="shared" si="20"/>
        <v>913.28069785242405</v>
      </c>
      <c r="N53" s="163">
        <f t="shared" ref="N53:N63" si="21">(SUMPRODUCT($L18:$P18,$L$7:$P$7))/3</f>
        <v>1500</v>
      </c>
      <c r="O53" s="239" t="s">
        <v>208</v>
      </c>
      <c r="R53" s="244"/>
    </row>
    <row r="54" spans="1:18" ht="15" customHeight="1" x14ac:dyDescent="0.25">
      <c r="B54" s="468"/>
      <c r="C54" s="468"/>
      <c r="D54" s="468"/>
      <c r="E54" s="468"/>
      <c r="F54" s="468"/>
      <c r="G54" s="468"/>
      <c r="H54" s="468"/>
      <c r="K54" s="356">
        <v>3</v>
      </c>
      <c r="L54" s="352" cm="1">
        <f t="array" ref="L54">(SUMPRODUCT($L19:$P19,$L$7:$P$7,1-($L$46:$P$46*$L$44:$P$44))/3)</f>
        <v>929.92500000000007</v>
      </c>
      <c r="M54" s="352">
        <f t="shared" si="20"/>
        <v>913.28069785242405</v>
      </c>
      <c r="N54" s="163">
        <f t="shared" si="21"/>
        <v>1500</v>
      </c>
      <c r="O54" s="239" t="s">
        <v>208</v>
      </c>
    </row>
    <row r="55" spans="1:18" x14ac:dyDescent="0.25">
      <c r="B55" s="33"/>
      <c r="C55" s="33"/>
      <c r="D55" s="33"/>
      <c r="K55" s="356" t="s">
        <v>242</v>
      </c>
      <c r="L55" s="352" cm="1">
        <f t="array" ref="L55">(SUMPRODUCT($L20:$P20,$L$7:$P$7,1-($L$47:$P$47*$L$44:$P$44))/3)</f>
        <v>5022730.5533333337</v>
      </c>
      <c r="M55" s="352">
        <f t="shared" si="20"/>
        <v>4932830.9969868092</v>
      </c>
      <c r="N55" s="163">
        <f t="shared" si="21"/>
        <v>7370333.333333333</v>
      </c>
      <c r="O55" s="239" t="s">
        <v>209</v>
      </c>
    </row>
    <row r="56" spans="1:18" x14ac:dyDescent="0.25">
      <c r="B56" s="33"/>
      <c r="C56" s="33"/>
      <c r="D56" s="33"/>
      <c r="K56" s="356">
        <v>5</v>
      </c>
      <c r="L56" s="352" cm="1">
        <f t="array" ref="L56">(SUMPRODUCT($L21:$P21,$L$7:$P$7,1-($L$46:$P$46*$L$44:$P$44))/3)</f>
        <v>16869.541666666664</v>
      </c>
      <c r="M56" s="352">
        <f t="shared" si="20"/>
        <v>16567.601457949699</v>
      </c>
      <c r="N56" s="163">
        <f t="shared" si="21"/>
        <v>24166.666666666668</v>
      </c>
      <c r="O56" s="239" t="s">
        <v>208</v>
      </c>
    </row>
    <row r="57" spans="1:18" x14ac:dyDescent="0.25">
      <c r="B57" s="33"/>
      <c r="C57" s="33"/>
      <c r="D57" s="33"/>
      <c r="K57" s="356" t="s">
        <v>243</v>
      </c>
      <c r="L57" s="352" cm="1">
        <f t="array" ref="L57">(SUMPRODUCT($L22:$P22,$L$7:$P$7,1-($L$45:$P$45*$L$44:$P$44))/3)</f>
        <v>12096.066166666666</v>
      </c>
      <c r="M57" s="352">
        <f t="shared" si="20"/>
        <v>11879.564212127245</v>
      </c>
      <c r="N57" s="163">
        <f t="shared" si="21"/>
        <v>28666.666666666668</v>
      </c>
      <c r="O57" s="239" t="s">
        <v>210</v>
      </c>
    </row>
    <row r="58" spans="1:18" x14ac:dyDescent="0.25">
      <c r="K58" s="356">
        <v>7</v>
      </c>
      <c r="L58" s="352" cm="1">
        <f t="array" ref="L58">(SUMPRODUCT($L23:$P23,$L$7:$P$7,1-($L$46:$P$46*$L$44:$P$44))/3)</f>
        <v>0</v>
      </c>
      <c r="M58" s="352">
        <f t="shared" si="20"/>
        <v>0</v>
      </c>
      <c r="N58" s="163">
        <f t="shared" si="21"/>
        <v>0</v>
      </c>
      <c r="O58" s="239" t="s">
        <v>208</v>
      </c>
    </row>
    <row r="59" spans="1:18" x14ac:dyDescent="0.25">
      <c r="K59" s="356" t="s">
        <v>244</v>
      </c>
      <c r="L59" s="352" cm="1">
        <f t="array" ref="L59">(SUMPRODUCT($L24:$P24,$L$7:$P$7,1-($L$45:$P$45*$L$44:$P$44))/3)</f>
        <v>11681.949166666665</v>
      </c>
      <c r="M59" s="352">
        <f t="shared" si="20"/>
        <v>11472.859302857622</v>
      </c>
      <c r="N59" s="163">
        <f t="shared" si="21"/>
        <v>24166.666666666668</v>
      </c>
      <c r="O59" s="239" t="s">
        <v>210</v>
      </c>
    </row>
    <row r="60" spans="1:18" x14ac:dyDescent="0.25">
      <c r="K60" s="356">
        <v>9</v>
      </c>
      <c r="L60" s="352" cm="1">
        <f t="array" ref="L60">(SUMPRODUCT($L25:$P25,$L$7:$P$7,1-($L$46:$P$46*$L$44:$P$44))/3)</f>
        <v>0</v>
      </c>
      <c r="M60" s="352">
        <f t="shared" si="20"/>
        <v>0</v>
      </c>
      <c r="N60" s="163">
        <f t="shared" si="21"/>
        <v>0</v>
      </c>
      <c r="O60" s="239" t="s">
        <v>211</v>
      </c>
    </row>
    <row r="61" spans="1:18" x14ac:dyDescent="0.25">
      <c r="K61" s="362">
        <v>10</v>
      </c>
      <c r="L61" s="352" cm="1">
        <f t="array" ref="L61">(SUMPRODUCT($L26:$P26,$L$7:$P$7,1-($L$46:$P$46*$L$44:$P$44))/3)</f>
        <v>16869.541666666664</v>
      </c>
      <c r="M61" s="352">
        <f t="shared" si="20"/>
        <v>16567.601457949699</v>
      </c>
      <c r="N61" s="163">
        <f t="shared" si="21"/>
        <v>24166.666666666668</v>
      </c>
      <c r="O61" s="239" t="s">
        <v>208</v>
      </c>
    </row>
    <row r="62" spans="1:18" x14ac:dyDescent="0.25">
      <c r="K62" s="362" t="s">
        <v>245</v>
      </c>
      <c r="L62" s="376" cm="1">
        <f t="array" ref="L62">(SUMPRODUCT($L27:$P27,$L$7:$P$7,1-($L$48:$P$48*$L$44:$P$44))/3)</f>
        <v>36584.423333333332</v>
      </c>
      <c r="M62" s="376">
        <f t="shared" si="20"/>
        <v>35929.615476941872</v>
      </c>
      <c r="N62" s="377">
        <f t="shared" si="21"/>
        <v>50333.333333333336</v>
      </c>
      <c r="O62" s="19" t="s">
        <v>212</v>
      </c>
    </row>
    <row r="63" spans="1:18" x14ac:dyDescent="0.25">
      <c r="K63" s="362" t="s">
        <v>247</v>
      </c>
      <c r="L63" s="352" cm="1">
        <f t="array" ref="L63">(SUMPRODUCT($L28:$P28,$L$7:$P$7,1-($L$44:$P$44))/3)</f>
        <v>34563.999999999993</v>
      </c>
      <c r="M63" s="352">
        <f t="shared" si="20"/>
        <v>33945.354776537009</v>
      </c>
      <c r="N63" s="163">
        <f t="shared" si="21"/>
        <v>79000</v>
      </c>
      <c r="O63" s="239" t="s">
        <v>213</v>
      </c>
    </row>
    <row r="64" spans="1:18" x14ac:dyDescent="0.25">
      <c r="K64" s="415">
        <v>14</v>
      </c>
      <c r="L64" s="416" cm="1">
        <f t="array" ref="L64">(SUMPRODUCT($L32:$P32,$L$7:$P$7,1-($L$46:$P$46*$L$44:$P$44))/3)</f>
        <v>1859.8500000000001</v>
      </c>
      <c r="M64" s="416">
        <f>L64*$L$12/$L$11/($K$12-$K$11)*($M$51-$L$51)</f>
        <v>1826.5613957048481</v>
      </c>
      <c r="N64" s="417">
        <f>(SUMPRODUCT($L32:$P32,$L$7:$P$7))/3</f>
        <v>3000</v>
      </c>
      <c r="O64" s="412" t="s">
        <v>208</v>
      </c>
      <c r="Q64" s="242"/>
    </row>
    <row r="65" spans="11:18" x14ac:dyDescent="0.25">
      <c r="K65" s="415" t="s">
        <v>5238</v>
      </c>
      <c r="L65" s="416" cm="1">
        <f t="array" ref="L65">(SUMPRODUCT($L35:$P35,$L$7:$P$7,1-($L$45:$P$45*$L$44:$P$44))/3)</f>
        <v>191969.6614666667</v>
      </c>
      <c r="M65" s="416">
        <f t="shared" ref="M65:M69" si="22">L65*$L$12/$L$11/($K$12-$K$11)*($M$51-$L$51)</f>
        <v>188533.68431945692</v>
      </c>
      <c r="N65" s="417">
        <f>(SUMPRODUCT($L35:$P35,$L$7:$P$7))/3</f>
        <v>249766.66666666666</v>
      </c>
      <c r="O65" s="412" t="s">
        <v>208</v>
      </c>
      <c r="Q65" s="240"/>
      <c r="R65" s="242"/>
    </row>
    <row r="66" spans="11:18" x14ac:dyDescent="0.25">
      <c r="K66" s="415" t="s">
        <v>5239</v>
      </c>
      <c r="L66" s="416" cm="1">
        <f t="array" ref="L66">(SUMPRODUCT($L37:$P37,$L$7:$P$7,1-($L$46:$P$46*$L$44:$P$44))/3)</f>
        <v>34900.883333333331</v>
      </c>
      <c r="M66" s="416">
        <f t="shared" si="22"/>
        <v>34276.208389206331</v>
      </c>
      <c r="N66" s="417">
        <f>(SUMPRODUCT($L37:$P37,$L$7:$P$7))/3</f>
        <v>50333.333333333336</v>
      </c>
      <c r="O66" s="412" t="s">
        <v>208</v>
      </c>
      <c r="Q66" s="240"/>
    </row>
    <row r="67" spans="11:18" x14ac:dyDescent="0.25">
      <c r="K67" s="415">
        <v>20</v>
      </c>
      <c r="L67" s="416" cm="1">
        <f t="array" ref="L67">(SUMPRODUCT($L38:$P38,$L$7:$P$7,1-($L$46:$P$46*$L$44:$P$44))/3)</f>
        <v>2789.7750000000001</v>
      </c>
      <c r="M67" s="416">
        <f t="shared" si="22"/>
        <v>2739.8420935572722</v>
      </c>
      <c r="N67" s="417">
        <f t="shared" ref="N67" si="23">(SUMPRODUCT($L35:$P35,$L$7:$P$7))/3</f>
        <v>249766.66666666666</v>
      </c>
      <c r="O67" s="412" t="s">
        <v>208</v>
      </c>
      <c r="Q67" s="240"/>
    </row>
    <row r="68" spans="11:18" x14ac:dyDescent="0.25">
      <c r="K68" s="415" t="s">
        <v>5240</v>
      </c>
      <c r="L68" s="416" cm="1">
        <f t="array" ref="L68">(SUMPRODUCT($L39:$P39,$L$7:$P$7,1-($L$45:$P$45*$L$44:$P$44))/3)</f>
        <v>161041.27966666667</v>
      </c>
      <c r="M68" s="416">
        <f t="shared" si="22"/>
        <v>158158.87547600153</v>
      </c>
      <c r="N68" s="417">
        <f>(SUMPRODUCT($L39:$P39,$L$7:$P$7))/3</f>
        <v>246166.66666666666</v>
      </c>
      <c r="O68" s="412" t="s">
        <v>208</v>
      </c>
      <c r="Q68" s="240"/>
    </row>
    <row r="69" spans="11:18" x14ac:dyDescent="0.25">
      <c r="K69" s="415" t="s">
        <v>5241</v>
      </c>
      <c r="L69" s="416" cm="1">
        <f t="array" ref="L69">(SUMPRODUCT($L40:$P40,$L$7:$P$7,1-($L$44:$P$44))/3)</f>
        <v>91389.833333333328</v>
      </c>
      <c r="M69" s="416">
        <f t="shared" si="22"/>
        <v>89754.088516045245</v>
      </c>
      <c r="N69" s="417">
        <f>(SUMPRODUCT($L40:$P40,$L$7:$P$7))/3</f>
        <v>207833.33333333334</v>
      </c>
      <c r="O69" s="412" t="s">
        <v>213</v>
      </c>
    </row>
    <row r="70" spans="11:18" x14ac:dyDescent="0.25">
      <c r="K70" s="414"/>
      <c r="L70" s="345"/>
      <c r="M70" s="345"/>
      <c r="N70" s="243"/>
    </row>
    <row r="71" spans="11:18" x14ac:dyDescent="0.25">
      <c r="K71" s="344" t="s">
        <v>129</v>
      </c>
      <c r="L71" s="345"/>
      <c r="M71" s="345"/>
      <c r="Q71" s="242"/>
    </row>
    <row r="72" spans="11:18" x14ac:dyDescent="0.25">
      <c r="K72" s="144" t="s">
        <v>93</v>
      </c>
      <c r="L72" s="275">
        <v>2019</v>
      </c>
      <c r="M72" s="275">
        <v>2040</v>
      </c>
      <c r="Q72" s="240"/>
      <c r="R72" s="242"/>
    </row>
    <row r="73" spans="11:18" x14ac:dyDescent="0.25">
      <c r="K73" s="222" t="s">
        <v>214</v>
      </c>
      <c r="L73" s="180">
        <f>SUM(L52:L69)</f>
        <v>5638137.1331333341</v>
      </c>
      <c r="M73" s="180">
        <f>SUM(M52:M69)</f>
        <v>5537222.6959547028</v>
      </c>
      <c r="Q73" s="240"/>
    </row>
    <row r="74" spans="11:18" x14ac:dyDescent="0.25">
      <c r="K74" s="367"/>
      <c r="L74" s="368"/>
      <c r="M74" s="368"/>
      <c r="Q74" s="240"/>
    </row>
    <row r="75" spans="11:18" x14ac:dyDescent="0.25">
      <c r="K75" s="367"/>
      <c r="L75" s="368"/>
      <c r="M75" s="368"/>
      <c r="Q75" s="240"/>
    </row>
    <row r="76" spans="11:18" x14ac:dyDescent="0.25">
      <c r="L76" s="368"/>
      <c r="M76" s="368"/>
      <c r="O76" s="240"/>
    </row>
    <row r="77" spans="11:18" ht="17.25" x14ac:dyDescent="0.25">
      <c r="K77" s="344" t="s">
        <v>262</v>
      </c>
      <c r="L77" s="368"/>
      <c r="M77" s="368"/>
    </row>
    <row r="78" spans="11:18" x14ac:dyDescent="0.25">
      <c r="K78" s="373" t="s">
        <v>93</v>
      </c>
      <c r="L78" s="349" t="s">
        <v>51</v>
      </c>
      <c r="M78" s="349" t="s">
        <v>52</v>
      </c>
      <c r="N78" s="275" t="s">
        <v>53</v>
      </c>
      <c r="O78" s="275" t="s">
        <v>54</v>
      </c>
      <c r="P78" s="275" t="s">
        <v>83</v>
      </c>
    </row>
    <row r="79" spans="11:18" x14ac:dyDescent="0.25">
      <c r="K79" s="369" t="s">
        <v>217</v>
      </c>
      <c r="L79" s="371">
        <f t="shared" ref="L79:L90" si="24">AI16</f>
        <v>0.78159753612319116</v>
      </c>
      <c r="M79" s="371">
        <f t="shared" ref="M79:M90" si="25">AJ16</f>
        <v>1.6748518631211238</v>
      </c>
      <c r="N79" s="371">
        <f t="shared" ref="N79:N90" si="26">AK16</f>
        <v>6.2527802889855293</v>
      </c>
      <c r="O79" s="371">
        <f t="shared" ref="O79:O90" si="27">AL16</f>
        <v>9.4908272243530352</v>
      </c>
      <c r="P79" s="371">
        <f>AM16</f>
        <v>43.099521277650254</v>
      </c>
    </row>
    <row r="80" spans="11:18" x14ac:dyDescent="0.25">
      <c r="K80" s="369" t="s">
        <v>218</v>
      </c>
      <c r="L80" s="371">
        <f t="shared" si="24"/>
        <v>0.30641934744016514</v>
      </c>
      <c r="M80" s="371">
        <f t="shared" si="25"/>
        <v>0.91925804232049535</v>
      </c>
      <c r="N80" s="371">
        <f t="shared" si="26"/>
        <v>8.8861610757647878</v>
      </c>
      <c r="O80" s="371">
        <f t="shared" si="27"/>
        <v>7.6604836860041274</v>
      </c>
      <c r="P80" s="371">
        <f>AM17</f>
        <v>39.221676472341137</v>
      </c>
    </row>
    <row r="81" spans="11:16" x14ac:dyDescent="0.25">
      <c r="K81" s="369" t="s">
        <v>219</v>
      </c>
      <c r="L81" s="371">
        <f t="shared" si="24"/>
        <v>0.64323009570700995</v>
      </c>
      <c r="M81" s="371">
        <f t="shared" si="25"/>
        <v>0.64323009570700995</v>
      </c>
      <c r="N81" s="371">
        <f t="shared" si="26"/>
        <v>5.7890708613630899</v>
      </c>
      <c r="O81" s="371">
        <f t="shared" si="27"/>
        <v>9.6484514356051498</v>
      </c>
      <c r="P81" s="371">
        <f>AM18</f>
        <v>41.809956220955648</v>
      </c>
    </row>
    <row r="82" spans="11:16" x14ac:dyDescent="0.25">
      <c r="K82" s="369" t="s">
        <v>220</v>
      </c>
      <c r="L82" s="371">
        <f t="shared" si="24"/>
        <v>0</v>
      </c>
      <c r="M82" s="371">
        <f t="shared" si="25"/>
        <v>0.22462447701104188</v>
      </c>
      <c r="N82" s="371">
        <f t="shared" si="26"/>
        <v>1.9467454674290297</v>
      </c>
      <c r="O82" s="371">
        <f t="shared" si="27"/>
        <v>5.0914881455836163</v>
      </c>
      <c r="P82" s="371">
        <f>AM19</f>
        <v>29.051432360094751</v>
      </c>
    </row>
    <row r="83" spans="11:16" x14ac:dyDescent="0.25">
      <c r="K83" s="369" t="s">
        <v>221</v>
      </c>
      <c r="L83" s="371">
        <f t="shared" si="24"/>
        <v>0.19092167438308433</v>
      </c>
      <c r="M83" s="371">
        <f t="shared" si="25"/>
        <v>0.57276502314925304</v>
      </c>
      <c r="N83" s="371">
        <f t="shared" si="26"/>
        <v>2.4819817669800965</v>
      </c>
      <c r="O83" s="371">
        <f t="shared" si="27"/>
        <v>4.7730418595771082</v>
      </c>
      <c r="P83" s="371">
        <f>AM20</f>
        <v>50.976087060283518</v>
      </c>
    </row>
    <row r="84" spans="11:16" x14ac:dyDescent="0.25">
      <c r="K84" s="369" t="s">
        <v>222</v>
      </c>
      <c r="L84" s="371">
        <f t="shared" si="24"/>
        <v>0</v>
      </c>
      <c r="M84" s="371">
        <f t="shared" si="25"/>
        <v>3.8913246419300349</v>
      </c>
      <c r="N84" s="371">
        <f t="shared" si="26"/>
        <v>31.130597135440279</v>
      </c>
      <c r="O84" s="371">
        <f t="shared" si="27"/>
        <v>3.8913246419300349</v>
      </c>
      <c r="P84" s="371">
        <f>AM21</f>
        <v>27.239272493510242</v>
      </c>
    </row>
    <row r="85" spans="11:16" x14ac:dyDescent="0.25">
      <c r="K85" s="369" t="s">
        <v>223</v>
      </c>
      <c r="L85" s="371">
        <f t="shared" si="24"/>
        <v>0.31934516358136661</v>
      </c>
      <c r="M85" s="371">
        <f t="shared" si="25"/>
        <v>1.9160709814881995</v>
      </c>
      <c r="N85" s="371">
        <f t="shared" si="26"/>
        <v>12.13511621609193</v>
      </c>
      <c r="O85" s="371">
        <f t="shared" si="27"/>
        <v>19.799400142044728</v>
      </c>
      <c r="P85" s="371">
        <f>AM22</f>
        <v>92.610097438596313</v>
      </c>
    </row>
    <row r="86" spans="11:16" x14ac:dyDescent="0.25">
      <c r="K86" s="370">
        <v>110</v>
      </c>
      <c r="L86" s="371">
        <f t="shared" si="24"/>
        <v>1.6654869467460549</v>
      </c>
      <c r="M86" s="371">
        <f t="shared" si="25"/>
        <v>8.327434733730275</v>
      </c>
      <c r="N86" s="371">
        <f t="shared" si="26"/>
        <v>18.320356414206604</v>
      </c>
      <c r="O86" s="371">
        <f t="shared" si="27"/>
        <v>21.651330307698714</v>
      </c>
      <c r="P86" s="371">
        <f>AM23</f>
        <v>109.92213848523963</v>
      </c>
    </row>
    <row r="87" spans="11:16" x14ac:dyDescent="0.25">
      <c r="K87" s="370">
        <v>92</v>
      </c>
      <c r="L87" s="371">
        <f t="shared" si="24"/>
        <v>0</v>
      </c>
      <c r="M87" s="371">
        <f t="shared" si="25"/>
        <v>0</v>
      </c>
      <c r="N87" s="371">
        <f t="shared" si="26"/>
        <v>9.9463642308849529</v>
      </c>
      <c r="O87" s="371">
        <f t="shared" si="27"/>
        <v>24.865910577212382</v>
      </c>
      <c r="P87" s="371">
        <f>AM24</f>
        <v>104.436824424292</v>
      </c>
    </row>
    <row r="88" spans="11:16" x14ac:dyDescent="0.25">
      <c r="K88" s="369" t="s">
        <v>224</v>
      </c>
      <c r="L88" s="371">
        <f t="shared" si="24"/>
        <v>0</v>
      </c>
      <c r="M88" s="371">
        <f t="shared" si="25"/>
        <v>2.453852241287291</v>
      </c>
      <c r="N88" s="371">
        <f t="shared" si="26"/>
        <v>7.3615567238618729</v>
      </c>
      <c r="O88" s="371">
        <f t="shared" si="27"/>
        <v>12.269261206436454</v>
      </c>
      <c r="P88" s="371">
        <f>AM25</f>
        <v>29.446226895447492</v>
      </c>
    </row>
    <row r="89" spans="11:16" ht="15.75" customHeight="1" x14ac:dyDescent="0.25">
      <c r="K89" s="369" t="s">
        <v>225</v>
      </c>
      <c r="L89" s="371">
        <f t="shared" si="24"/>
        <v>0</v>
      </c>
      <c r="M89" s="371">
        <f t="shared" si="25"/>
        <v>4.9246861589848745</v>
      </c>
      <c r="N89" s="371">
        <f t="shared" si="26"/>
        <v>12.311715397462185</v>
      </c>
      <c r="O89" s="371">
        <f t="shared" si="27"/>
        <v>14.774058476954623</v>
      </c>
      <c r="P89" s="371">
        <f>AM26</f>
        <v>105.88075241817479</v>
      </c>
    </row>
    <row r="90" spans="11:16" x14ac:dyDescent="0.25">
      <c r="K90" s="369" t="s">
        <v>226</v>
      </c>
      <c r="L90" s="371">
        <f t="shared" si="24"/>
        <v>0.49660516981376535</v>
      </c>
      <c r="M90" s="371">
        <f t="shared" si="25"/>
        <v>0.99321033962753069</v>
      </c>
      <c r="N90" s="371">
        <f t="shared" si="26"/>
        <v>8.9388930566477764</v>
      </c>
      <c r="O90" s="371">
        <f t="shared" si="27"/>
        <v>16.884575773668022</v>
      </c>
      <c r="P90" s="371">
        <f>AM27</f>
        <v>76.477196151319859</v>
      </c>
    </row>
    <row r="91" spans="11:16" ht="15.75" customHeight="1" x14ac:dyDescent="0.25">
      <c r="K91" s="367"/>
      <c r="L91" s="368"/>
      <c r="M91" s="368"/>
    </row>
    <row r="92" spans="11:16" x14ac:dyDescent="0.25">
      <c r="K92" s="367"/>
      <c r="L92" s="368"/>
      <c r="M92" s="368"/>
    </row>
    <row r="94" spans="11:16" ht="17.25" x14ac:dyDescent="0.25">
      <c r="K94" s="240" t="s">
        <v>152</v>
      </c>
      <c r="N94" s="102"/>
      <c r="O94" s="366" t="s">
        <v>248</v>
      </c>
    </row>
    <row r="95" spans="11:16" x14ac:dyDescent="0.25">
      <c r="K95" s="275" t="s">
        <v>94</v>
      </c>
      <c r="L95" s="275" t="s">
        <v>130</v>
      </c>
      <c r="N95" s="175" t="s">
        <v>94</v>
      </c>
      <c r="O95" s="366" t="s">
        <v>45</v>
      </c>
    </row>
    <row r="96" spans="11:16" x14ac:dyDescent="0.25">
      <c r="K96" s="275">
        <v>2017</v>
      </c>
      <c r="L96" s="163">
        <f>SUM($AT$16:$AT$27)</f>
        <v>1617292.5409083508</v>
      </c>
      <c r="N96" s="129">
        <v>2014</v>
      </c>
      <c r="O96" s="174">
        <f>'Annualized Operations'!C5</f>
        <v>7194763.4400000013</v>
      </c>
    </row>
    <row r="97" spans="11:16" x14ac:dyDescent="0.25">
      <c r="K97" s="275">
        <v>2040</v>
      </c>
      <c r="L97" s="377">
        <f>L96*O97/O96</f>
        <v>2109182.8778525493</v>
      </c>
      <c r="N97" s="129">
        <v>2040</v>
      </c>
      <c r="O97" s="174">
        <f>'Annualized Operations'!C6</f>
        <v>9383009.8600000013</v>
      </c>
    </row>
    <row r="98" spans="11:16" x14ac:dyDescent="0.25">
      <c r="N98" s="384"/>
      <c r="O98" s="385"/>
    </row>
    <row r="101" spans="11:16" x14ac:dyDescent="0.25">
      <c r="L101" s="241">
        <v>1</v>
      </c>
      <c r="M101" s="241">
        <v>2</v>
      </c>
      <c r="N101" s="241">
        <v>3</v>
      </c>
      <c r="O101" s="241">
        <v>4</v>
      </c>
      <c r="P101" s="241">
        <v>5</v>
      </c>
    </row>
    <row r="102" spans="11:16" x14ac:dyDescent="0.25">
      <c r="L102" s="241" t="s">
        <v>51</v>
      </c>
      <c r="M102" s="241" t="s">
        <v>52</v>
      </c>
      <c r="N102" s="241" t="s">
        <v>53</v>
      </c>
      <c r="O102" s="241" t="s">
        <v>54</v>
      </c>
      <c r="P102" s="241" t="s">
        <v>83</v>
      </c>
    </row>
    <row r="103" spans="11:16" x14ac:dyDescent="0.25">
      <c r="K103" s="239">
        <v>1</v>
      </c>
      <c r="L103" s="239">
        <f>COUNTIFS(Sheet1!$B$2:$B$76,'Safety Benefits'!$K103,Sheet1!$U$2:$U$76,'Safety Benefits'!L$101)</f>
        <v>0</v>
      </c>
      <c r="M103" s="239">
        <f>COUNTIFS(Sheet1!$B$2:$B$76,'Safety Benefits'!$K103,Sheet1!$U$2:$U$76,'Safety Benefits'!M$101)</f>
        <v>0</v>
      </c>
      <c r="N103" s="239">
        <f>COUNTIFS(Sheet1!$B$2:$B$76,'Safety Benefits'!$K103,Sheet1!$U$2:$U$76,'Safety Benefits'!N$101)</f>
        <v>0</v>
      </c>
      <c r="O103" s="239">
        <f>COUNTIFS(Sheet1!$B$2:$B$76,'Safety Benefits'!$K103,Sheet1!$U$2:$U$76,'Safety Benefits'!O$101)</f>
        <v>0</v>
      </c>
      <c r="P103" s="239">
        <f>COUNTIFS(Sheet1!$B$2:$B$76,'Safety Benefits'!$K103,Sheet1!$U$2:$U$76,'Safety Benefits'!P$101)</f>
        <v>1</v>
      </c>
    </row>
    <row r="104" spans="11:16" x14ac:dyDescent="0.25">
      <c r="K104" s="239">
        <v>2</v>
      </c>
      <c r="L104" s="239">
        <f>COUNTIFS(Sheet1!$B$2:$B$76,'Safety Benefits'!$K104,Sheet1!$U$2:$U$76,'Safety Benefits'!L$101)</f>
        <v>0</v>
      </c>
      <c r="M104" s="239">
        <f>COUNTIFS(Sheet1!$B$2:$B$76,'Safety Benefits'!$K104,Sheet1!$U$2:$U$76,'Safety Benefits'!M$101)</f>
        <v>0</v>
      </c>
      <c r="N104" s="239">
        <f>COUNTIFS(Sheet1!$B$2:$B$76,'Safety Benefits'!$K104,Sheet1!$U$2:$U$76,'Safety Benefits'!N$101)</f>
        <v>0</v>
      </c>
      <c r="O104" s="239">
        <f>COUNTIFS(Sheet1!$B$2:$B$76,'Safety Benefits'!$K104,Sheet1!$U$2:$U$76,'Safety Benefits'!O$101)</f>
        <v>0</v>
      </c>
      <c r="P104" s="239">
        <f>COUNTIFS(Sheet1!$B$2:$B$76,'Safety Benefits'!$K104,Sheet1!$U$2:$U$76,'Safety Benefits'!P$101)</f>
        <v>1</v>
      </c>
    </row>
    <row r="105" spans="11:16" x14ac:dyDescent="0.25">
      <c r="K105" s="239">
        <v>3</v>
      </c>
      <c r="L105" s="239">
        <f>COUNTIFS(Sheet1!$B$2:$B$76,'Safety Benefits'!$K105,Sheet1!$U$2:$U$76,'Safety Benefits'!L$101)</f>
        <v>0</v>
      </c>
      <c r="M105" s="239">
        <f>COUNTIFS(Sheet1!$B$2:$B$76,'Safety Benefits'!$K105,Sheet1!$U$2:$U$76,'Safety Benefits'!M$101)</f>
        <v>0</v>
      </c>
      <c r="N105" s="239">
        <f>COUNTIFS(Sheet1!$B$2:$B$76,'Safety Benefits'!$K105,Sheet1!$U$2:$U$76,'Safety Benefits'!N$101)</f>
        <v>0</v>
      </c>
      <c r="O105" s="239">
        <f>COUNTIFS(Sheet1!$B$2:$B$76,'Safety Benefits'!$K105,Sheet1!$U$2:$U$76,'Safety Benefits'!O$101)</f>
        <v>0</v>
      </c>
      <c r="P105" s="239">
        <f>COUNTIFS(Sheet1!$B$2:$B$76,'Safety Benefits'!$K105,Sheet1!$U$2:$U$76,'Safety Benefits'!P$101)</f>
        <v>1</v>
      </c>
    </row>
    <row r="106" spans="11:16" x14ac:dyDescent="0.25">
      <c r="K106" s="239">
        <v>4</v>
      </c>
      <c r="L106" s="239">
        <f>COUNTIFS(Sheet1!$B$2:$B$76,'Safety Benefits'!$K106,Sheet1!$U$2:$U$76,'Safety Benefits'!L$101)</f>
        <v>2</v>
      </c>
      <c r="M106" s="239">
        <f>COUNTIFS(Sheet1!$B$2:$B$76,'Safety Benefits'!$K106,Sheet1!$U$2:$U$76,'Safety Benefits'!M$101)</f>
        <v>0</v>
      </c>
      <c r="N106" s="239">
        <f>COUNTIFS(Sheet1!$B$2:$B$76,'Safety Benefits'!$K106,Sheet1!$U$2:$U$76,'Safety Benefits'!N$101)</f>
        <v>2</v>
      </c>
      <c r="O106" s="239">
        <f>COUNTIFS(Sheet1!$B$2:$B$76,'Safety Benefits'!$K106,Sheet1!$U$2:$U$76,'Safety Benefits'!O$101)</f>
        <v>0</v>
      </c>
      <c r="P106" s="239">
        <f>COUNTIFS(Sheet1!$B$2:$B$76,'Safety Benefits'!$K106,Sheet1!$U$2:$U$76,'Safety Benefits'!P$101)</f>
        <v>6</v>
      </c>
    </row>
    <row r="107" spans="11:16" x14ac:dyDescent="0.25">
      <c r="K107" s="239">
        <v>5</v>
      </c>
      <c r="L107" s="239">
        <f>COUNTIFS(Sheet1!$B$2:$B$76,'Safety Benefits'!$K107,Sheet1!$U$2:$U$76,'Safety Benefits'!L$101)</f>
        <v>0</v>
      </c>
      <c r="M107" s="239">
        <f>COUNTIFS(Sheet1!$B$2:$B$76,'Safety Benefits'!$K107,Sheet1!$U$2:$U$76,'Safety Benefits'!M$101)</f>
        <v>0</v>
      </c>
      <c r="N107" s="239">
        <f>COUNTIFS(Sheet1!$B$2:$B$76,'Safety Benefits'!$K107,Sheet1!$U$2:$U$76,'Safety Benefits'!N$101)</f>
        <v>0</v>
      </c>
      <c r="O107" s="239">
        <f>COUNTIFS(Sheet1!$B$2:$B$76,'Safety Benefits'!$K107,Sheet1!$U$2:$U$76,'Safety Benefits'!O$101)</f>
        <v>1</v>
      </c>
      <c r="P107" s="239">
        <f>COUNTIFS(Sheet1!$B$2:$B$76,'Safety Benefits'!$K107,Sheet1!$U$2:$U$76,'Safety Benefits'!P$101)</f>
        <v>0</v>
      </c>
    </row>
    <row r="108" spans="11:16" x14ac:dyDescent="0.25">
      <c r="K108" s="239">
        <v>6</v>
      </c>
      <c r="L108" s="239">
        <f>COUNTIFS(Sheet1!$B$2:$B$76,'Safety Benefits'!$K108,Sheet1!$U$2:$U$76,'Safety Benefits'!L$101)</f>
        <v>0</v>
      </c>
      <c r="M108" s="239">
        <f>COUNTIFS(Sheet1!$B$2:$B$76,'Safety Benefits'!$K108,Sheet1!$U$2:$U$76,'Safety Benefits'!M$101)</f>
        <v>0</v>
      </c>
      <c r="N108" s="239">
        <f>COUNTIFS(Sheet1!$B$2:$B$76,'Safety Benefits'!$K108,Sheet1!$U$2:$U$76,'Safety Benefits'!N$101)</f>
        <v>0</v>
      </c>
      <c r="O108" s="239">
        <f>COUNTIFS(Sheet1!$B$2:$B$76,'Safety Benefits'!$K108,Sheet1!$U$2:$U$76,'Safety Benefits'!O$101)</f>
        <v>1</v>
      </c>
      <c r="P108" s="239">
        <f>COUNTIFS(Sheet1!$B$2:$B$76,'Safety Benefits'!$K108,Sheet1!$U$2:$U$76,'Safety Benefits'!P$101)</f>
        <v>3</v>
      </c>
    </row>
    <row r="109" spans="11:16" x14ac:dyDescent="0.25">
      <c r="K109" s="239">
        <v>7</v>
      </c>
      <c r="L109" s="239">
        <f>COUNTIFS(Sheet1!$B$2:$B$76,'Safety Benefits'!$K109,Sheet1!$U$2:$U$76,'Safety Benefits'!L$101)</f>
        <v>0</v>
      </c>
      <c r="M109" s="239">
        <f>COUNTIFS(Sheet1!$B$2:$B$76,'Safety Benefits'!$K109,Sheet1!$U$2:$U$76,'Safety Benefits'!M$101)</f>
        <v>0</v>
      </c>
      <c r="N109" s="239">
        <f>COUNTIFS(Sheet1!$B$2:$B$76,'Safety Benefits'!$K109,Sheet1!$U$2:$U$76,'Safety Benefits'!N$101)</f>
        <v>0</v>
      </c>
      <c r="O109" s="239">
        <f>COUNTIFS(Sheet1!$B$2:$B$76,'Safety Benefits'!$K109,Sheet1!$U$2:$U$76,'Safety Benefits'!O$101)</f>
        <v>0</v>
      </c>
      <c r="P109" s="239">
        <f>COUNTIFS(Sheet1!$B$2:$B$76,'Safety Benefits'!$K109,Sheet1!$U$2:$U$76,'Safety Benefits'!P$101)</f>
        <v>0</v>
      </c>
    </row>
    <row r="110" spans="11:16" x14ac:dyDescent="0.25">
      <c r="K110" s="239">
        <v>8</v>
      </c>
      <c r="L110" s="239">
        <f>COUNTIFS(Sheet1!$B$2:$B$76,'Safety Benefits'!$K110,Sheet1!$U$2:$U$76,'Safety Benefits'!L$101)</f>
        <v>0</v>
      </c>
      <c r="M110" s="239">
        <f>COUNTIFS(Sheet1!$B$2:$B$76,'Safety Benefits'!$K110,Sheet1!$U$2:$U$76,'Safety Benefits'!M$101)</f>
        <v>0</v>
      </c>
      <c r="N110" s="239">
        <f>COUNTIFS(Sheet1!$B$2:$B$76,'Safety Benefits'!$K110,Sheet1!$U$2:$U$76,'Safety Benefits'!N$101)</f>
        <v>0</v>
      </c>
      <c r="O110" s="239">
        <f>COUNTIFS(Sheet1!$B$2:$B$76,'Safety Benefits'!$K110,Sheet1!$U$2:$U$76,'Safety Benefits'!O$101)</f>
        <v>1</v>
      </c>
      <c r="P110" s="239">
        <f>COUNTIFS(Sheet1!$B$2:$B$76,'Safety Benefits'!$K110,Sheet1!$U$2:$U$76,'Safety Benefits'!P$101)</f>
        <v>0</v>
      </c>
    </row>
    <row r="111" spans="11:16" x14ac:dyDescent="0.25">
      <c r="K111" s="239">
        <v>9</v>
      </c>
      <c r="L111" s="239">
        <f>COUNTIFS(Sheet1!$B$2:$B$76,'Safety Benefits'!$K111,Sheet1!$U$2:$U$76,'Safety Benefits'!L$101)</f>
        <v>0</v>
      </c>
      <c r="M111" s="239">
        <f>COUNTIFS(Sheet1!$B$2:$B$76,'Safety Benefits'!$K111,Sheet1!$U$2:$U$76,'Safety Benefits'!M$101)</f>
        <v>0</v>
      </c>
      <c r="N111" s="239">
        <f>COUNTIFS(Sheet1!$B$2:$B$76,'Safety Benefits'!$K111,Sheet1!$U$2:$U$76,'Safety Benefits'!N$101)</f>
        <v>0</v>
      </c>
      <c r="O111" s="239">
        <f>COUNTIFS(Sheet1!$B$2:$B$76,'Safety Benefits'!$K111,Sheet1!$U$2:$U$76,'Safety Benefits'!O$101)</f>
        <v>0</v>
      </c>
      <c r="P111" s="239">
        <f>COUNTIFS(Sheet1!$B$2:$B$76,'Safety Benefits'!$K111,Sheet1!$U$2:$U$76,'Safety Benefits'!P$101)</f>
        <v>0</v>
      </c>
    </row>
    <row r="112" spans="11:16" x14ac:dyDescent="0.25">
      <c r="K112" s="239">
        <v>10</v>
      </c>
      <c r="L112" s="239">
        <f>COUNTIFS(Sheet1!$B$2:$B$76,'Safety Benefits'!$K112,Sheet1!$U$2:$U$76,'Safety Benefits'!L$101)</f>
        <v>0</v>
      </c>
      <c r="M112" s="239">
        <f>COUNTIFS(Sheet1!$B$2:$B$76,'Safety Benefits'!$K112,Sheet1!$U$2:$U$76,'Safety Benefits'!M$101)</f>
        <v>0</v>
      </c>
      <c r="N112" s="239">
        <f>COUNTIFS(Sheet1!$B$2:$B$76,'Safety Benefits'!$K112,Sheet1!$U$2:$U$76,'Safety Benefits'!N$101)</f>
        <v>0</v>
      </c>
      <c r="O112" s="239">
        <f>COUNTIFS(Sheet1!$B$2:$B$76,'Safety Benefits'!$K112,Sheet1!$U$2:$U$76,'Safety Benefits'!O$101)</f>
        <v>1</v>
      </c>
      <c r="P112" s="239">
        <f>COUNTIFS(Sheet1!$B$2:$B$76,'Safety Benefits'!$K112,Sheet1!$U$2:$U$76,'Safety Benefits'!P$101)</f>
        <v>0</v>
      </c>
    </row>
    <row r="113" spans="11:16" x14ac:dyDescent="0.25">
      <c r="K113" s="239">
        <v>11</v>
      </c>
      <c r="L113" s="239">
        <f>COUNTIFS(Sheet1!$B$2:$B$76,'Safety Benefits'!$K113,Sheet1!$U$2:$U$76,'Safety Benefits'!L$101)</f>
        <v>0</v>
      </c>
      <c r="M113" s="239">
        <f>COUNTIFS(Sheet1!$B$2:$B$76,'Safety Benefits'!$K113,Sheet1!$U$2:$U$76,'Safety Benefits'!M$101)</f>
        <v>0</v>
      </c>
      <c r="N113" s="239">
        <f>COUNTIFS(Sheet1!$B$2:$B$76,'Safety Benefits'!$K113,Sheet1!$U$2:$U$76,'Safety Benefits'!N$101)</f>
        <v>1</v>
      </c>
      <c r="O113" s="239">
        <f>COUNTIFS(Sheet1!$B$2:$B$76,'Safety Benefits'!$K113,Sheet1!$U$2:$U$76,'Safety Benefits'!O$101)</f>
        <v>0</v>
      </c>
      <c r="P113" s="239">
        <f>COUNTIFS(Sheet1!$B$2:$B$76,'Safety Benefits'!$K113,Sheet1!$U$2:$U$76,'Safety Benefits'!P$101)</f>
        <v>2</v>
      </c>
    </row>
    <row r="114" spans="11:16" x14ac:dyDescent="0.25">
      <c r="K114" s="7" t="s">
        <v>207</v>
      </c>
      <c r="L114" s="239">
        <f>COUNTIFS(Sheet1!$B$2:$B$76,'Safety Benefits'!$K114,Sheet1!$U$2:$U$76,'Safety Benefits'!L$101)</f>
        <v>0</v>
      </c>
      <c r="M114" s="239">
        <f>COUNTIFS(Sheet1!$B$2:$B$76,'Safety Benefits'!$K114,Sheet1!$U$2:$U$76,'Safety Benefits'!M$101)</f>
        <v>0</v>
      </c>
      <c r="N114" s="239">
        <f>COUNTIFS(Sheet1!$B$2:$B$76,'Safety Benefits'!$K114,Sheet1!$U$2:$U$76,'Safety Benefits'!N$101)</f>
        <v>1</v>
      </c>
      <c r="O114" s="239">
        <f>COUNTIFS(Sheet1!$B$2:$B$76,'Safety Benefits'!$K114,Sheet1!$U$2:$U$76,'Safety Benefits'!O$101)</f>
        <v>1</v>
      </c>
      <c r="P114" s="239">
        <f>COUNTIFS(Sheet1!$B$2:$B$76,'Safety Benefits'!$K114,Sheet1!$U$2:$U$76,'Safety Benefits'!P$101)</f>
        <v>5</v>
      </c>
    </row>
    <row r="115" spans="11:16" x14ac:dyDescent="0.25">
      <c r="K115" s="239">
        <v>12</v>
      </c>
      <c r="L115" s="239">
        <f>COUNTIFS(Sheet1!$B$2:$B$76,'Safety Benefits'!$K115,Sheet1!$U$2:$U$76,'Safety Benefits'!L$101)</f>
        <v>0</v>
      </c>
      <c r="M115" s="239">
        <f>COUNTIFS(Sheet1!$B$2:$B$76,'Safety Benefits'!$K115,Sheet1!$U$2:$U$76,'Safety Benefits'!M$101)</f>
        <v>0</v>
      </c>
      <c r="N115" s="239">
        <f>COUNTIFS(Sheet1!$B$2:$B$76,'Safety Benefits'!$K115,Sheet1!$U$2:$U$76,'Safety Benefits'!N$101)</f>
        <v>0</v>
      </c>
      <c r="O115" s="239">
        <f>COUNTIFS(Sheet1!$B$2:$B$76,'Safety Benefits'!$K115,Sheet1!$U$2:$U$76,'Safety Benefits'!O$101)</f>
        <v>0</v>
      </c>
      <c r="P115" s="239">
        <f>COUNTIFS(Sheet1!$B$2:$B$76,'Safety Benefits'!$K115,Sheet1!$U$2:$U$76,'Safety Benefits'!P$101)</f>
        <v>0</v>
      </c>
    </row>
    <row r="116" spans="11:16" x14ac:dyDescent="0.25">
      <c r="K116" s="239">
        <v>13</v>
      </c>
      <c r="L116" s="239">
        <f>COUNTIFS(Sheet1!$B$2:$B$76,'Safety Benefits'!$K116,Sheet1!$U$2:$U$76,'Safety Benefits'!L$101)</f>
        <v>0</v>
      </c>
      <c r="M116" s="239">
        <f>COUNTIFS(Sheet1!$B$2:$B$76,'Safety Benefits'!$K116,Sheet1!$U$2:$U$76,'Safety Benefits'!M$101)</f>
        <v>0</v>
      </c>
      <c r="N116" s="239">
        <f>COUNTIFS(Sheet1!$B$2:$B$76,'Safety Benefits'!$K116,Sheet1!$U$2:$U$76,'Safety Benefits'!N$101)</f>
        <v>0</v>
      </c>
      <c r="O116" s="239">
        <f>COUNTIFS(Sheet1!$B$2:$B$76,'Safety Benefits'!$K116,Sheet1!$U$2:$U$76,'Safety Benefits'!O$101)</f>
        <v>0</v>
      </c>
      <c r="P116" s="239">
        <f>COUNTIFS(Sheet1!$B$2:$B$76,'Safety Benefits'!$K116,Sheet1!$U$2:$U$76,'Safety Benefits'!P$101)</f>
        <v>0</v>
      </c>
    </row>
    <row r="117" spans="11:16" x14ac:dyDescent="0.25">
      <c r="K117" s="239">
        <v>14</v>
      </c>
      <c r="L117" s="239">
        <f>COUNTIFS(Sheet1!$B$2:$B$76,'Safety Benefits'!$K117,Sheet1!$U$2:$U$76,'Safety Benefits'!L$101)</f>
        <v>0</v>
      </c>
      <c r="M117" s="239">
        <f>COUNTIFS(Sheet1!$B$2:$B$76,'Safety Benefits'!$K117,Sheet1!$U$2:$U$76,'Safety Benefits'!M$101)</f>
        <v>0</v>
      </c>
      <c r="N117" s="239">
        <f>COUNTIFS(Sheet1!$B$2:$B$76,'Safety Benefits'!$K117,Sheet1!$U$2:$U$76,'Safety Benefits'!N$101)</f>
        <v>0</v>
      </c>
      <c r="O117" s="239">
        <f>COUNTIFS(Sheet1!$B$2:$B$76,'Safety Benefits'!$K117,Sheet1!$U$2:$U$76,'Safety Benefits'!O$101)</f>
        <v>0</v>
      </c>
      <c r="P117" s="239">
        <f>COUNTIFS(Sheet1!$B$2:$B$76,'Safety Benefits'!$K117,Sheet1!$U$2:$U$76,'Safety Benefits'!P$101)</f>
        <v>2</v>
      </c>
    </row>
    <row r="118" spans="11:16" x14ac:dyDescent="0.25">
      <c r="K118" s="239">
        <v>15</v>
      </c>
      <c r="L118" s="239">
        <f>COUNTIFS(Sheet1!$B$2:$B$76,'Safety Benefits'!$K118,Sheet1!$U$2:$U$76,'Safety Benefits'!L$101)</f>
        <v>0</v>
      </c>
      <c r="M118" s="239">
        <f>COUNTIFS(Sheet1!$B$2:$B$76,'Safety Benefits'!$K118,Sheet1!$U$2:$U$76,'Safety Benefits'!M$101)</f>
        <v>0</v>
      </c>
      <c r="N118" s="239">
        <f>COUNTIFS(Sheet1!$B$2:$B$76,'Safety Benefits'!$K118,Sheet1!$U$2:$U$76,'Safety Benefits'!N$101)</f>
        <v>0</v>
      </c>
      <c r="O118" s="239">
        <f>COUNTIFS(Sheet1!$B$2:$B$76,'Safety Benefits'!$K118,Sheet1!$U$2:$U$76,'Safety Benefits'!O$101)</f>
        <v>0</v>
      </c>
      <c r="P118" s="239">
        <f>COUNTIFS(Sheet1!$B$2:$B$76,'Safety Benefits'!$K118,Sheet1!$U$2:$U$76,'Safety Benefits'!P$101)</f>
        <v>0</v>
      </c>
    </row>
    <row r="119" spans="11:16" x14ac:dyDescent="0.25">
      <c r="K119" s="239">
        <v>16</v>
      </c>
      <c r="L119" s="239">
        <f>COUNTIFS(Sheet1!$B$2:$B$76,'Safety Benefits'!$K119,Sheet1!$U$2:$U$76,'Safety Benefits'!L$101)</f>
        <v>0</v>
      </c>
      <c r="M119" s="239">
        <f>COUNTIFS(Sheet1!$B$2:$B$76,'Safety Benefits'!$K119,Sheet1!$U$2:$U$76,'Safety Benefits'!M$101)</f>
        <v>0</v>
      </c>
      <c r="N119" s="239">
        <f>COUNTIFS(Sheet1!$B$2:$B$76,'Safety Benefits'!$K119,Sheet1!$U$2:$U$76,'Safety Benefits'!N$101)</f>
        <v>0</v>
      </c>
      <c r="O119" s="239">
        <f>COUNTIFS(Sheet1!$B$2:$B$76,'Safety Benefits'!$K119,Sheet1!$U$2:$U$76,'Safety Benefits'!O$101)</f>
        <v>0</v>
      </c>
      <c r="P119" s="239">
        <f>COUNTIFS(Sheet1!$B$2:$B$76,'Safety Benefits'!$K119,Sheet1!$U$2:$U$76,'Safety Benefits'!P$101)</f>
        <v>0</v>
      </c>
    </row>
    <row r="120" spans="11:16" x14ac:dyDescent="0.25">
      <c r="K120" s="239">
        <v>17</v>
      </c>
      <c r="L120" s="239">
        <f>COUNTIFS(Sheet1!$B$2:$B$76,'Safety Benefits'!$K120,Sheet1!$U$2:$U$76,'Safety Benefits'!L$101)</f>
        <v>0</v>
      </c>
      <c r="M120" s="239">
        <f>COUNTIFS(Sheet1!$B$2:$B$76,'Safety Benefits'!$K120,Sheet1!$U$2:$U$76,'Safety Benefits'!M$101)</f>
        <v>1</v>
      </c>
      <c r="N120" s="239">
        <f>COUNTIFS(Sheet1!$B$2:$B$76,'Safety Benefits'!$K120,Sheet1!$U$2:$U$76,'Safety Benefits'!N$101)</f>
        <v>1</v>
      </c>
      <c r="O120" s="239">
        <f>COUNTIFS(Sheet1!$B$2:$B$76,'Safety Benefits'!$K120,Sheet1!$U$2:$U$76,'Safety Benefits'!O$101)</f>
        <v>1</v>
      </c>
      <c r="P120" s="239">
        <f>COUNTIFS(Sheet1!$B$2:$B$76,'Safety Benefits'!$K120,Sheet1!$U$2:$U$76,'Safety Benefits'!P$101)</f>
        <v>3</v>
      </c>
    </row>
    <row r="121" spans="11:16" x14ac:dyDescent="0.25">
      <c r="K121" s="239">
        <v>18</v>
      </c>
      <c r="L121" s="239">
        <f>COUNTIFS(Sheet1!$B$2:$B$76,'Safety Benefits'!$K121,Sheet1!$U$2:$U$76,'Safety Benefits'!L$101)</f>
        <v>0</v>
      </c>
      <c r="M121" s="239">
        <f>COUNTIFS(Sheet1!$B$2:$B$76,'Safety Benefits'!$K121,Sheet1!$U$2:$U$76,'Safety Benefits'!M$101)</f>
        <v>0</v>
      </c>
      <c r="N121" s="239">
        <f>COUNTIFS(Sheet1!$B$2:$B$76,'Safety Benefits'!$K121,Sheet1!$U$2:$U$76,'Safety Benefits'!N$101)</f>
        <v>0</v>
      </c>
      <c r="O121" s="239">
        <f>COUNTIFS(Sheet1!$B$2:$B$76,'Safety Benefits'!$K121,Sheet1!$U$2:$U$76,'Safety Benefits'!O$101)</f>
        <v>0</v>
      </c>
      <c r="P121" s="239">
        <f>COUNTIFS(Sheet1!$B$2:$B$76,'Safety Benefits'!$K121,Sheet1!$U$2:$U$76,'Safety Benefits'!P$101)</f>
        <v>0</v>
      </c>
    </row>
    <row r="122" spans="11:16" x14ac:dyDescent="0.25">
      <c r="K122" s="239">
        <v>19</v>
      </c>
      <c r="L122" s="239">
        <f>COUNTIFS(Sheet1!$B$2:$B$76,'Safety Benefits'!$K122,Sheet1!$U$2:$U$76,'Safety Benefits'!L$101)</f>
        <v>0</v>
      </c>
      <c r="M122" s="239">
        <f>COUNTIFS(Sheet1!$B$2:$B$76,'Safety Benefits'!$K122,Sheet1!$U$2:$U$76,'Safety Benefits'!M$101)</f>
        <v>0</v>
      </c>
      <c r="N122" s="239">
        <f>COUNTIFS(Sheet1!$B$2:$B$76,'Safety Benefits'!$K122,Sheet1!$U$2:$U$76,'Safety Benefits'!N$101)</f>
        <v>1</v>
      </c>
      <c r="O122" s="239">
        <f>COUNTIFS(Sheet1!$B$2:$B$76,'Safety Benefits'!$K122,Sheet1!$U$2:$U$76,'Safety Benefits'!O$101)</f>
        <v>0</v>
      </c>
      <c r="P122" s="239">
        <f>COUNTIFS(Sheet1!$B$2:$B$76,'Safety Benefits'!$K122,Sheet1!$U$2:$U$76,'Safety Benefits'!P$101)</f>
        <v>2</v>
      </c>
    </row>
    <row r="123" spans="11:16" x14ac:dyDescent="0.25">
      <c r="K123" s="239">
        <v>20</v>
      </c>
      <c r="L123" s="239">
        <f>COUNTIFS(Sheet1!$B$2:$B$76,'Safety Benefits'!$K123,Sheet1!$U$2:$U$76,'Safety Benefits'!L$101)</f>
        <v>0</v>
      </c>
      <c r="M123" s="239">
        <f>COUNTIFS(Sheet1!$B$2:$B$76,'Safety Benefits'!$K123,Sheet1!$U$2:$U$76,'Safety Benefits'!M$101)</f>
        <v>0</v>
      </c>
      <c r="N123" s="239">
        <f>COUNTIFS(Sheet1!$B$2:$B$76,'Safety Benefits'!$K123,Sheet1!$U$2:$U$76,'Safety Benefits'!N$101)</f>
        <v>0</v>
      </c>
      <c r="O123" s="239">
        <f>COUNTIFS(Sheet1!$B$2:$B$76,'Safety Benefits'!$K123,Sheet1!$U$2:$U$76,'Safety Benefits'!O$101)</f>
        <v>0</v>
      </c>
      <c r="P123" s="239">
        <f>COUNTIFS(Sheet1!$B$2:$B$76,'Safety Benefits'!$K123,Sheet1!$U$2:$U$76,'Safety Benefits'!P$101)</f>
        <v>3</v>
      </c>
    </row>
    <row r="124" spans="11:16" x14ac:dyDescent="0.25">
      <c r="K124" s="239">
        <v>21</v>
      </c>
      <c r="L124" s="239">
        <f>COUNTIFS(Sheet1!$B$2:$B$76,'Safety Benefits'!$K124,Sheet1!$U$2:$U$76,'Safety Benefits'!L$101)</f>
        <v>0</v>
      </c>
      <c r="M124" s="239">
        <f>COUNTIFS(Sheet1!$B$2:$B$76,'Safety Benefits'!$K124,Sheet1!$U$2:$U$76,'Safety Benefits'!M$101)</f>
        <v>0</v>
      </c>
      <c r="N124" s="239">
        <f>COUNTIFS(Sheet1!$B$2:$B$76,'Safety Benefits'!$K124,Sheet1!$U$2:$U$76,'Safety Benefits'!N$101)</f>
        <v>3</v>
      </c>
      <c r="O124" s="239">
        <f>COUNTIFS(Sheet1!$B$2:$B$76,'Safety Benefits'!$K124,Sheet1!$U$2:$U$76,'Safety Benefits'!O$101)</f>
        <v>4</v>
      </c>
      <c r="P124" s="239">
        <f>COUNTIFS(Sheet1!$B$2:$B$76,'Safety Benefits'!$K124,Sheet1!$U$2:$U$76,'Safety Benefits'!P$101)</f>
        <v>5</v>
      </c>
    </row>
    <row r="125" spans="11:16" x14ac:dyDescent="0.25">
      <c r="K125" s="7" t="s">
        <v>5187</v>
      </c>
      <c r="L125" s="239">
        <f>COUNTIFS(Sheet1!$B$2:$B$76,'Safety Benefits'!$K125,Sheet1!$U$2:$U$76,'Safety Benefits'!L$101)</f>
        <v>0</v>
      </c>
      <c r="M125" s="239">
        <f>COUNTIFS(Sheet1!$B$2:$B$76,'Safety Benefits'!$K125,Sheet1!$U$2:$U$76,'Safety Benefits'!M$101)</f>
        <v>0</v>
      </c>
      <c r="N125" s="239">
        <f>COUNTIFS(Sheet1!$B$2:$B$76,'Safety Benefits'!$K125,Sheet1!$U$2:$U$76,'Safety Benefits'!N$101)</f>
        <v>2</v>
      </c>
      <c r="O125" s="239">
        <f>COUNTIFS(Sheet1!$B$2:$B$76,'Safety Benefits'!$K125,Sheet1!$U$2:$U$76,'Safety Benefits'!O$101)</f>
        <v>4</v>
      </c>
      <c r="P125" s="239">
        <f>COUNTIFS(Sheet1!$B$2:$B$76,'Safety Benefits'!$K125,Sheet1!$U$2:$U$76,'Safety Benefits'!P$101)</f>
        <v>11</v>
      </c>
    </row>
    <row r="128" spans="11:16" x14ac:dyDescent="0.25">
      <c r="L128" s="239">
        <f>L103-L17</f>
        <v>0</v>
      </c>
      <c r="M128" s="239">
        <f t="shared" ref="M128:P128" si="28">M103-M17</f>
        <v>0</v>
      </c>
      <c r="N128" s="239">
        <f t="shared" si="28"/>
        <v>0</v>
      </c>
      <c r="O128" s="239">
        <f t="shared" si="28"/>
        <v>0</v>
      </c>
      <c r="P128" s="239">
        <f t="shared" si="28"/>
        <v>0</v>
      </c>
    </row>
    <row r="129" spans="12:16" x14ac:dyDescent="0.25">
      <c r="L129" s="239">
        <f t="shared" ref="L129:P139" si="29">L104-L18</f>
        <v>0</v>
      </c>
      <c r="M129" s="239">
        <f t="shared" si="29"/>
        <v>0</v>
      </c>
      <c r="N129" s="239">
        <f t="shared" si="29"/>
        <v>0</v>
      </c>
      <c r="O129" s="239">
        <f t="shared" si="29"/>
        <v>0</v>
      </c>
      <c r="P129" s="239">
        <f t="shared" si="29"/>
        <v>0</v>
      </c>
    </row>
    <row r="130" spans="12:16" x14ac:dyDescent="0.25">
      <c r="L130" s="239">
        <f t="shared" si="29"/>
        <v>0</v>
      </c>
      <c r="M130" s="239">
        <f t="shared" si="29"/>
        <v>0</v>
      </c>
      <c r="N130" s="239">
        <f t="shared" si="29"/>
        <v>0</v>
      </c>
      <c r="O130" s="239">
        <f t="shared" si="29"/>
        <v>0</v>
      </c>
      <c r="P130" s="239">
        <f t="shared" si="29"/>
        <v>0</v>
      </c>
    </row>
    <row r="131" spans="12:16" x14ac:dyDescent="0.25">
      <c r="L131" s="239">
        <f t="shared" si="29"/>
        <v>0</v>
      </c>
      <c r="M131" s="239">
        <f t="shared" si="29"/>
        <v>0</v>
      </c>
      <c r="N131" s="239">
        <f t="shared" si="29"/>
        <v>0</v>
      </c>
      <c r="O131" s="239">
        <f t="shared" si="29"/>
        <v>0</v>
      </c>
      <c r="P131" s="239">
        <f t="shared" si="29"/>
        <v>0</v>
      </c>
    </row>
    <row r="132" spans="12:16" x14ac:dyDescent="0.25">
      <c r="L132" s="239">
        <f t="shared" si="29"/>
        <v>0</v>
      </c>
      <c r="M132" s="239">
        <f t="shared" si="29"/>
        <v>0</v>
      </c>
      <c r="N132" s="239">
        <f t="shared" si="29"/>
        <v>0</v>
      </c>
      <c r="O132" s="239">
        <f t="shared" si="29"/>
        <v>0</v>
      </c>
      <c r="P132" s="239">
        <f t="shared" si="29"/>
        <v>0</v>
      </c>
    </row>
    <row r="133" spans="12:16" x14ac:dyDescent="0.25">
      <c r="L133" s="239">
        <f t="shared" si="29"/>
        <v>0</v>
      </c>
      <c r="M133" s="239">
        <f t="shared" si="29"/>
        <v>0</v>
      </c>
      <c r="N133" s="239">
        <f t="shared" si="29"/>
        <v>0</v>
      </c>
      <c r="O133" s="239">
        <f t="shared" si="29"/>
        <v>0</v>
      </c>
      <c r="P133" s="239">
        <f t="shared" si="29"/>
        <v>0</v>
      </c>
    </row>
    <row r="134" spans="12:16" x14ac:dyDescent="0.25">
      <c r="L134" s="239">
        <f t="shared" si="29"/>
        <v>0</v>
      </c>
      <c r="M134" s="239">
        <f t="shared" si="29"/>
        <v>0</v>
      </c>
      <c r="N134" s="239">
        <f t="shared" si="29"/>
        <v>0</v>
      </c>
      <c r="O134" s="239">
        <f t="shared" si="29"/>
        <v>0</v>
      </c>
      <c r="P134" s="239">
        <f t="shared" si="29"/>
        <v>0</v>
      </c>
    </row>
    <row r="135" spans="12:16" x14ac:dyDescent="0.25">
      <c r="L135" s="239">
        <f t="shared" si="29"/>
        <v>0</v>
      </c>
      <c r="M135" s="239">
        <f t="shared" si="29"/>
        <v>0</v>
      </c>
      <c r="N135" s="239">
        <f t="shared" si="29"/>
        <v>0</v>
      </c>
      <c r="O135" s="239">
        <f t="shared" si="29"/>
        <v>0</v>
      </c>
      <c r="P135" s="239">
        <f t="shared" si="29"/>
        <v>0</v>
      </c>
    </row>
    <row r="136" spans="12:16" x14ac:dyDescent="0.25">
      <c r="L136" s="239">
        <f t="shared" si="29"/>
        <v>0</v>
      </c>
      <c r="M136" s="239">
        <f t="shared" si="29"/>
        <v>0</v>
      </c>
      <c r="N136" s="239">
        <f t="shared" si="29"/>
        <v>0</v>
      </c>
      <c r="O136" s="239">
        <f t="shared" si="29"/>
        <v>0</v>
      </c>
      <c r="P136" s="239">
        <f t="shared" si="29"/>
        <v>0</v>
      </c>
    </row>
    <row r="137" spans="12:16" x14ac:dyDescent="0.25">
      <c r="L137" s="239">
        <f t="shared" si="29"/>
        <v>0</v>
      </c>
      <c r="M137" s="239">
        <f t="shared" si="29"/>
        <v>0</v>
      </c>
      <c r="N137" s="239">
        <f t="shared" si="29"/>
        <v>0</v>
      </c>
      <c r="O137" s="239">
        <f t="shared" si="29"/>
        <v>0</v>
      </c>
      <c r="P137" s="239">
        <f t="shared" si="29"/>
        <v>0</v>
      </c>
    </row>
    <row r="138" spans="12:16" x14ac:dyDescent="0.25">
      <c r="L138" s="239">
        <f t="shared" si="29"/>
        <v>0</v>
      </c>
      <c r="M138" s="239">
        <f t="shared" si="29"/>
        <v>0</v>
      </c>
      <c r="N138" s="239">
        <f t="shared" si="29"/>
        <v>0</v>
      </c>
      <c r="O138" s="239">
        <f t="shared" si="29"/>
        <v>0</v>
      </c>
      <c r="P138" s="239">
        <f t="shared" si="29"/>
        <v>0</v>
      </c>
    </row>
    <row r="139" spans="12:16" x14ac:dyDescent="0.25">
      <c r="L139" s="239">
        <f t="shared" si="29"/>
        <v>0</v>
      </c>
      <c r="M139" s="239">
        <f t="shared" si="29"/>
        <v>0</v>
      </c>
      <c r="N139" s="239">
        <f t="shared" si="29"/>
        <v>0</v>
      </c>
      <c r="O139" s="239">
        <f t="shared" si="29"/>
        <v>0</v>
      </c>
      <c r="P139" s="239">
        <f t="shared" si="29"/>
        <v>0</v>
      </c>
    </row>
    <row r="140" spans="12:16" x14ac:dyDescent="0.25">
      <c r="L140" s="239">
        <f>L115-L30</f>
        <v>0</v>
      </c>
      <c r="M140" s="239">
        <f t="shared" ref="M140:P140" si="30">M115-M30</f>
        <v>0</v>
      </c>
      <c r="N140" s="239">
        <f t="shared" si="30"/>
        <v>0</v>
      </c>
      <c r="O140" s="239">
        <f t="shared" si="30"/>
        <v>0</v>
      </c>
      <c r="P140" s="239">
        <f t="shared" si="30"/>
        <v>0</v>
      </c>
    </row>
    <row r="141" spans="12:16" x14ac:dyDescent="0.25">
      <c r="L141" s="239">
        <f t="shared" ref="L141:P150" si="31">L116-L31</f>
        <v>0</v>
      </c>
      <c r="M141" s="239">
        <f t="shared" si="31"/>
        <v>0</v>
      </c>
      <c r="N141" s="239">
        <f t="shared" si="31"/>
        <v>0</v>
      </c>
      <c r="O141" s="239">
        <f t="shared" si="31"/>
        <v>0</v>
      </c>
      <c r="P141" s="239">
        <f t="shared" si="31"/>
        <v>0</v>
      </c>
    </row>
    <row r="142" spans="12:16" x14ac:dyDescent="0.25">
      <c r="L142" s="239">
        <f t="shared" si="31"/>
        <v>0</v>
      </c>
      <c r="M142" s="239">
        <f t="shared" si="31"/>
        <v>0</v>
      </c>
      <c r="N142" s="239">
        <f t="shared" si="31"/>
        <v>0</v>
      </c>
      <c r="O142" s="239">
        <f t="shared" si="31"/>
        <v>0</v>
      </c>
      <c r="P142" s="239">
        <f t="shared" si="31"/>
        <v>0</v>
      </c>
    </row>
    <row r="143" spans="12:16" x14ac:dyDescent="0.25">
      <c r="L143" s="239">
        <f t="shared" si="31"/>
        <v>0</v>
      </c>
      <c r="M143" s="239">
        <f t="shared" si="31"/>
        <v>0</v>
      </c>
      <c r="N143" s="239">
        <f t="shared" si="31"/>
        <v>0</v>
      </c>
      <c r="O143" s="239">
        <f t="shared" si="31"/>
        <v>0</v>
      </c>
      <c r="P143" s="239">
        <f t="shared" si="31"/>
        <v>0</v>
      </c>
    </row>
    <row r="144" spans="12:16" x14ac:dyDescent="0.25">
      <c r="L144" s="239">
        <f t="shared" si="31"/>
        <v>0</v>
      </c>
      <c r="M144" s="239">
        <f t="shared" si="31"/>
        <v>0</v>
      </c>
      <c r="N144" s="239">
        <f t="shared" si="31"/>
        <v>0</v>
      </c>
      <c r="O144" s="239">
        <f t="shared" si="31"/>
        <v>0</v>
      </c>
      <c r="P144" s="239">
        <f t="shared" si="31"/>
        <v>0</v>
      </c>
    </row>
    <row r="145" spans="12:16" x14ac:dyDescent="0.25">
      <c r="L145" s="239">
        <f t="shared" si="31"/>
        <v>0</v>
      </c>
      <c r="M145" s="239">
        <f t="shared" si="31"/>
        <v>0</v>
      </c>
      <c r="N145" s="239">
        <f t="shared" si="31"/>
        <v>0</v>
      </c>
      <c r="O145" s="239">
        <f t="shared" si="31"/>
        <v>0</v>
      </c>
      <c r="P145" s="239">
        <f t="shared" si="31"/>
        <v>0</v>
      </c>
    </row>
    <row r="146" spans="12:16" x14ac:dyDescent="0.25">
      <c r="L146" s="239">
        <f t="shared" si="31"/>
        <v>0</v>
      </c>
      <c r="M146" s="239">
        <f t="shared" si="31"/>
        <v>0</v>
      </c>
      <c r="N146" s="239">
        <f t="shared" si="31"/>
        <v>0</v>
      </c>
      <c r="O146" s="239">
        <f t="shared" si="31"/>
        <v>0</v>
      </c>
      <c r="P146" s="239">
        <f t="shared" si="31"/>
        <v>0</v>
      </c>
    </row>
    <row r="147" spans="12:16" x14ac:dyDescent="0.25">
      <c r="L147" s="239">
        <f t="shared" si="31"/>
        <v>0</v>
      </c>
      <c r="M147" s="239">
        <f t="shared" si="31"/>
        <v>0</v>
      </c>
      <c r="N147" s="239">
        <f t="shared" si="31"/>
        <v>0</v>
      </c>
      <c r="O147" s="239">
        <f t="shared" si="31"/>
        <v>0</v>
      </c>
      <c r="P147" s="239">
        <f t="shared" si="31"/>
        <v>0</v>
      </c>
    </row>
    <row r="148" spans="12:16" x14ac:dyDescent="0.25">
      <c r="L148" s="239">
        <f t="shared" si="31"/>
        <v>0</v>
      </c>
      <c r="M148" s="239">
        <f t="shared" si="31"/>
        <v>0</v>
      </c>
      <c r="N148" s="239">
        <f t="shared" si="31"/>
        <v>0</v>
      </c>
      <c r="O148" s="239">
        <f t="shared" si="31"/>
        <v>0</v>
      </c>
      <c r="P148" s="239">
        <f t="shared" si="31"/>
        <v>0</v>
      </c>
    </row>
    <row r="149" spans="12:16" x14ac:dyDescent="0.25">
      <c r="L149" s="239">
        <f t="shared" si="31"/>
        <v>0</v>
      </c>
      <c r="M149" s="239">
        <f t="shared" si="31"/>
        <v>0</v>
      </c>
      <c r="N149" s="239">
        <f t="shared" si="31"/>
        <v>0</v>
      </c>
      <c r="O149" s="239">
        <f t="shared" si="31"/>
        <v>0</v>
      </c>
      <c r="P149" s="239">
        <f t="shared" si="31"/>
        <v>0</v>
      </c>
    </row>
    <row r="150" spans="12:16" x14ac:dyDescent="0.25">
      <c r="L150" s="239">
        <f t="shared" si="31"/>
        <v>0</v>
      </c>
      <c r="M150" s="239">
        <f t="shared" si="31"/>
        <v>0</v>
      </c>
      <c r="N150" s="239">
        <f t="shared" si="31"/>
        <v>0</v>
      </c>
      <c r="O150" s="239">
        <f t="shared" si="31"/>
        <v>0</v>
      </c>
      <c r="P150" s="239">
        <f t="shared" si="31"/>
        <v>0</v>
      </c>
    </row>
  </sheetData>
  <mergeCells count="16">
    <mergeCell ref="B44:H51"/>
    <mergeCell ref="B29:H31"/>
    <mergeCell ref="B53:H54"/>
    <mergeCell ref="B33:H37"/>
    <mergeCell ref="B39:H42"/>
    <mergeCell ref="Q31:R31"/>
    <mergeCell ref="B4:B5"/>
    <mergeCell ref="C4:C5"/>
    <mergeCell ref="H4:H5"/>
    <mergeCell ref="E4:E5"/>
    <mergeCell ref="G4:G5"/>
    <mergeCell ref="AC14:AG14"/>
    <mergeCell ref="AI14:AM14"/>
    <mergeCell ref="AO14:AT14"/>
    <mergeCell ref="F4:F5"/>
    <mergeCell ref="D4:D5"/>
  </mergeCells>
  <hyperlinks>
    <hyperlink ref="Q36" r:id="rId1" xr:uid="{12C01AFD-8079-4AA8-99B4-E8218EDA699E}"/>
    <hyperlink ref="Q32" r:id="rId2" xr:uid="{3F9A400A-0792-4767-A6A2-A7E9844B2D60}"/>
    <hyperlink ref="R32" r:id="rId3" xr:uid="{DE0DBB53-F7F7-47D6-8D0B-4206910F2C46}"/>
    <hyperlink ref="Q34" r:id="rId4" xr:uid="{FD53770B-379D-4C95-B5D3-7CC302419EAB}"/>
    <hyperlink ref="Q35" r:id="rId5" xr:uid="{5B61C07F-9F0E-4BC7-9565-0586F274DF0E}"/>
    <hyperlink ref="Q33" r:id="rId6" xr:uid="{277A0CA2-C52B-40A0-819E-0AB8D8A13D9F}"/>
  </hyperlinks>
  <pageMargins left="0.7" right="0.7" top="0.75" bottom="0.75" header="0.3" footer="0.3"/>
  <pageSetup scale="32" orientation="landscape" horizontalDpi="1200" verticalDpi="1200" r:id="rId7"/>
  <colBreaks count="1" manualBreakCount="1">
    <brk id="11" max="1048575" man="1"/>
  </colBreaks>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50"/>
    <pageSetUpPr fitToPage="1"/>
  </sheetPr>
  <dimension ref="A1:AE74"/>
  <sheetViews>
    <sheetView tabSelected="1" view="pageBreakPreview" zoomScale="85" zoomScaleNormal="85" zoomScaleSheetLayoutView="85" workbookViewId="0">
      <selection activeCell="E28" sqref="E28"/>
    </sheetView>
  </sheetViews>
  <sheetFormatPr defaultRowHeight="15" x14ac:dyDescent="0.25"/>
  <cols>
    <col min="1" max="1" width="4.140625" style="239" customWidth="1"/>
    <col min="2" max="3" width="15.7109375" style="239" customWidth="1"/>
    <col min="4" max="5" width="18.5703125" style="239" customWidth="1"/>
    <col min="6" max="15" width="15.7109375" style="239" customWidth="1"/>
    <col min="16" max="16" width="17.7109375" style="239" customWidth="1"/>
    <col min="17" max="17" width="8.5703125" style="239" customWidth="1"/>
    <col min="18" max="22" width="15.42578125" style="239" customWidth="1"/>
    <col min="23" max="24" width="9.28515625" style="239" customWidth="1"/>
    <col min="25" max="25" width="12.28515625" style="239" customWidth="1"/>
    <col min="26" max="26" width="19.140625" style="239" customWidth="1"/>
    <col min="27" max="27" width="13.85546875" style="239" customWidth="1"/>
    <col min="28" max="31" width="13.140625" style="239" customWidth="1"/>
    <col min="32" max="16384" width="9.140625" style="239"/>
  </cols>
  <sheetData>
    <row r="1" spans="2:31" x14ac:dyDescent="0.25">
      <c r="B1" s="239">
        <v>1</v>
      </c>
      <c r="C1" s="239">
        <f>B1+1</f>
        <v>2</v>
      </c>
      <c r="D1" s="239">
        <f t="shared" ref="D1:P1" si="0">C1+1</f>
        <v>3</v>
      </c>
      <c r="E1" s="239">
        <f t="shared" si="0"/>
        <v>4</v>
      </c>
      <c r="F1" s="239">
        <f t="shared" si="0"/>
        <v>5</v>
      </c>
      <c r="G1" s="239">
        <f t="shared" si="0"/>
        <v>6</v>
      </c>
      <c r="H1" s="239">
        <f t="shared" si="0"/>
        <v>7</v>
      </c>
      <c r="I1" s="239">
        <f t="shared" si="0"/>
        <v>8</v>
      </c>
      <c r="J1" s="239">
        <f t="shared" si="0"/>
        <v>9</v>
      </c>
      <c r="K1" s="239">
        <f t="shared" si="0"/>
        <v>10</v>
      </c>
      <c r="L1" s="239">
        <f t="shared" si="0"/>
        <v>11</v>
      </c>
      <c r="M1" s="239">
        <f t="shared" si="0"/>
        <v>12</v>
      </c>
      <c r="N1" s="239">
        <f t="shared" si="0"/>
        <v>13</v>
      </c>
      <c r="O1" s="239">
        <f t="shared" si="0"/>
        <v>14</v>
      </c>
      <c r="P1" s="239">
        <f t="shared" si="0"/>
        <v>15</v>
      </c>
    </row>
    <row r="2" spans="2:31" ht="15.75" thickBot="1" x14ac:dyDescent="0.3">
      <c r="B2" s="240" t="s">
        <v>25</v>
      </c>
      <c r="C2" s="240"/>
      <c r="D2" s="240"/>
      <c r="E2" s="240"/>
    </row>
    <row r="3" spans="2:31" ht="15.75" thickBot="1" x14ac:dyDescent="0.3">
      <c r="C3" s="491" t="s">
        <v>169</v>
      </c>
      <c r="D3" s="492"/>
      <c r="E3" s="493"/>
      <c r="F3" s="494" t="s">
        <v>190</v>
      </c>
      <c r="G3" s="495"/>
      <c r="H3" s="495"/>
      <c r="I3" s="495"/>
      <c r="J3" s="495"/>
      <c r="K3" s="495"/>
      <c r="L3" s="495"/>
      <c r="M3" s="495"/>
      <c r="N3" s="495"/>
      <c r="O3" s="496" t="s">
        <v>170</v>
      </c>
      <c r="P3" s="497"/>
    </row>
    <row r="4" spans="2:31" ht="35.1" customHeight="1" x14ac:dyDescent="0.25">
      <c r="B4" s="498" t="s">
        <v>0</v>
      </c>
      <c r="C4" s="469" t="s">
        <v>266</v>
      </c>
      <c r="D4" s="471" t="s">
        <v>171</v>
      </c>
      <c r="E4" s="502" t="s">
        <v>172</v>
      </c>
      <c r="F4" s="469" t="s">
        <v>265</v>
      </c>
      <c r="G4" s="471" t="s">
        <v>173</v>
      </c>
      <c r="H4" s="479" t="s">
        <v>174</v>
      </c>
      <c r="I4" s="505" t="s">
        <v>175</v>
      </c>
      <c r="J4" s="471" t="s">
        <v>176</v>
      </c>
      <c r="K4" s="479" t="s">
        <v>177</v>
      </c>
      <c r="L4" s="505" t="s">
        <v>178</v>
      </c>
      <c r="M4" s="469" t="s">
        <v>179</v>
      </c>
      <c r="N4" s="507" t="s">
        <v>1</v>
      </c>
      <c r="O4" s="509" t="s">
        <v>167</v>
      </c>
      <c r="P4" s="489" t="s">
        <v>180</v>
      </c>
      <c r="R4" s="93"/>
    </row>
    <row r="5" spans="2:31" ht="35.1" customHeight="1" thickBot="1" x14ac:dyDescent="0.3">
      <c r="B5" s="499"/>
      <c r="C5" s="500"/>
      <c r="D5" s="501"/>
      <c r="E5" s="503"/>
      <c r="F5" s="500"/>
      <c r="G5" s="501"/>
      <c r="H5" s="504"/>
      <c r="I5" s="506"/>
      <c r="J5" s="501"/>
      <c r="K5" s="504"/>
      <c r="L5" s="506"/>
      <c r="M5" s="500"/>
      <c r="N5" s="508"/>
      <c r="O5" s="510"/>
      <c r="P5" s="490"/>
    </row>
    <row r="6" spans="2:31" ht="17.25" x14ac:dyDescent="0.25">
      <c r="B6" s="1">
        <v>2026</v>
      </c>
      <c r="C6" s="307">
        <f>($F6*$V$8*'Travel Time Cost Savings'!$Q$11+$F6*$V$9*'Travel Time Cost Savings'!$Q$12)/10^6</f>
        <v>2150.7781866908913</v>
      </c>
      <c r="D6" s="392">
        <f>C6*-_xlfn.XLOOKUP($B6,$R$14:$R$44,$V$14:$V$44)</f>
        <v>-122594.3566413808</v>
      </c>
      <c r="E6" s="393">
        <f>D6*(1+0.03)^-($B6-Assumptions!$C$6)</f>
        <v>-99680.430723706435</v>
      </c>
      <c r="F6" s="335">
        <f>IFERROR(_xlfn.XLOOKUP($B6,'Annualized Operations'!$B$13:$B$32,'Annualized Operations'!$E$13:$E$32),0)</f>
        <v>4880294.8307523727</v>
      </c>
      <c r="G6" s="308">
        <f>($F6*S$8*'Travel Time Cost Savings'!$Q$11+$F6*S$9*'Travel Time Cost Savings'!$Q$12)/10^6</f>
        <v>2.3362011291965428</v>
      </c>
      <c r="H6" s="309">
        <f>($F6*T$8*'Travel Time Cost Savings'!$Q$11+$F6*T$9*'Travel Time Cost Savings'!$Q$12)/10^6</f>
        <v>1.1877814631699865E-2</v>
      </c>
      <c r="I6" s="310">
        <f>($F6*U$8*'Travel Time Cost Savings'!$Q$11+$F6*U$9*'Travel Time Cost Savings'!$Q$12)/10^6</f>
        <v>4.5846262983957366E-2</v>
      </c>
      <c r="J6" s="398">
        <f>G6*-_xlfn.XLOOKUP($B6,$R$14:$R$44,$S$14:$S$44)</f>
        <v>-39715.41919634123</v>
      </c>
      <c r="K6" s="399">
        <f t="shared" ref="K6:L6" si="1">H6*-_xlfn.XLOOKUP($B6,$R$14:$R$44,$S$14:$S$44)</f>
        <v>-201.9228487388977</v>
      </c>
      <c r="L6" s="393">
        <f t="shared" si="1"/>
        <v>-779.3864707272752</v>
      </c>
      <c r="M6" s="347">
        <f t="shared" ref="M6:M29" si="2">SUM(J6:L6)</f>
        <v>-40696.728515807401</v>
      </c>
      <c r="N6" s="400">
        <f>M6*(1+0.07)^-($B6-Assumptions!$C$6)</f>
        <v>-25343.877178766335</v>
      </c>
      <c r="O6" s="394">
        <f t="shared" ref="O6:P29" si="3">M6+D6</f>
        <v>-163291.08515718821</v>
      </c>
      <c r="P6" s="395">
        <f t="shared" si="3"/>
        <v>-125024.30790247276</v>
      </c>
      <c r="R6" s="273" t="s">
        <v>181</v>
      </c>
      <c r="S6" s="273"/>
      <c r="T6" s="273"/>
      <c r="U6" s="273"/>
      <c r="V6" s="273"/>
      <c r="Y6" s="240" t="s">
        <v>191</v>
      </c>
    </row>
    <row r="7" spans="2:31" x14ac:dyDescent="0.25">
      <c r="B7" s="2">
        <f t="shared" ref="B7:B29" si="4">+B6+1</f>
        <v>2027</v>
      </c>
      <c r="C7" s="311">
        <f>($F7*$V$8*'Travel Time Cost Savings'!$Q$11+$F7*$V$9*'Travel Time Cost Savings'!$Q$12)/10^6</f>
        <v>2160.8976342247793</v>
      </c>
      <c r="D7" s="394">
        <f t="shared" ref="D7:D29" si="5">C7*-_xlfn.XLOOKUP($B7,$R$14:$R$44,$V$14:$V$44)</f>
        <v>-125332.0627850372</v>
      </c>
      <c r="E7" s="395">
        <f>D7*(1+0.03)^-($B7-Assumptions!$C$6)</f>
        <v>-98938.28771812233</v>
      </c>
      <c r="F7" s="336">
        <f>IFERROR(_xlfn.XLOOKUP($B7,'Annualized Operations'!$B$13:$B$32,'Annualized Operations'!$E$13:$E$32),0)</f>
        <v>4903256.6999936104</v>
      </c>
      <c r="G7" s="312">
        <f>($F7*S$8*'Travel Time Cost Savings'!$Q$11+$F7*S$9*'Travel Time Cost Savings'!$Q$12)/10^6</f>
        <v>2.3471929947928207</v>
      </c>
      <c r="H7" s="313">
        <f>($F7*T$8*'Travel Time Cost Savings'!$Q$11+$F7*T$9*'Travel Time Cost Savings'!$Q$12)/10^6</f>
        <v>1.1933699949268411E-2</v>
      </c>
      <c r="I7" s="314">
        <f>($F7*U$8*'Travel Time Cost Savings'!$Q$11+$F7*U$9*'Travel Time Cost Savings'!$Q$12)/10^6</f>
        <v>4.6061970422205459E-2</v>
      </c>
      <c r="J7" s="401">
        <f t="shared" ref="J7:J29" si="6">G7*-_xlfn.XLOOKUP($B7,$R$14:$R$44,$S$14:$S$44)</f>
        <v>-40606.438809915802</v>
      </c>
      <c r="K7" s="402">
        <f t="shared" ref="K7:K29" si="7">H7*-_xlfn.XLOOKUP($B7,$R$14:$R$44,$S$14:$S$44)</f>
        <v>-206.4530091223435</v>
      </c>
      <c r="L7" s="403">
        <f t="shared" ref="L7:L29" si="8">I7*-_xlfn.XLOOKUP($B7,$R$14:$R$44,$S$14:$S$44)</f>
        <v>-796.87208830415443</v>
      </c>
      <c r="M7" s="351">
        <f t="shared" si="2"/>
        <v>-41609.763907342298</v>
      </c>
      <c r="N7" s="404">
        <f>M7*(1+0.07)^-($B7-Assumptions!$C$6)</f>
        <v>-24217.261432874944</v>
      </c>
      <c r="O7" s="405">
        <f t="shared" si="3"/>
        <v>-166941.82669237949</v>
      </c>
      <c r="P7" s="403">
        <f t="shared" si="3"/>
        <v>-123155.54915099728</v>
      </c>
      <c r="R7" s="144" t="s">
        <v>192</v>
      </c>
      <c r="S7" s="150" t="s">
        <v>185</v>
      </c>
      <c r="T7" s="150" t="s">
        <v>182</v>
      </c>
      <c r="U7" s="150" t="s">
        <v>186</v>
      </c>
      <c r="V7" s="150" t="s">
        <v>183</v>
      </c>
      <c r="Y7" s="135" t="s">
        <v>193</v>
      </c>
      <c r="Z7" s="135" t="s">
        <v>194</v>
      </c>
      <c r="AA7" s="135" t="s">
        <v>195</v>
      </c>
      <c r="AB7" s="223" t="s">
        <v>185</v>
      </c>
      <c r="AC7" s="223" t="s">
        <v>182</v>
      </c>
      <c r="AD7" s="223" t="s">
        <v>186</v>
      </c>
      <c r="AE7" s="223" t="s">
        <v>183</v>
      </c>
    </row>
    <row r="8" spans="2:31" x14ac:dyDescent="0.25">
      <c r="B8" s="2">
        <f t="shared" si="4"/>
        <v>2028</v>
      </c>
      <c r="C8" s="311">
        <f>($F8*$V$8*'Travel Time Cost Savings'!$Q$11+$F8*$V$9*'Travel Time Cost Savings'!$Q$12)/10^6</f>
        <v>2171.0170817540434</v>
      </c>
      <c r="D8" s="394">
        <f t="shared" si="5"/>
        <v>-128090.00782348856</v>
      </c>
      <c r="E8" s="395">
        <f>D8*(1+0.03)^-($B8-Assumptions!$C$6)</f>
        <v>-98170.325241947707</v>
      </c>
      <c r="F8" s="336">
        <f>IFERROR(_xlfn.XLOOKUP($B8,'Annualized Operations'!$B$13:$B$32,'Annualized Operations'!$E$13:$E$32),0)</f>
        <v>4926218.5692243576</v>
      </c>
      <c r="G8" s="312">
        <f>($F8*S$8*'Travel Time Cost Savings'!$Q$11+$F8*S$9*'Travel Time Cost Savings'!$Q$12)/10^6</f>
        <v>2.3581848603840778</v>
      </c>
      <c r="H8" s="313">
        <f>($F8*T$8*'Travel Time Cost Savings'!$Q$11+$F8*T$9*'Travel Time Cost Savings'!$Q$12)/10^6</f>
        <v>1.1989585266811431E-2</v>
      </c>
      <c r="I8" s="314">
        <f>($F8*U$8*'Travel Time Cost Savings'!$Q$11+$F8*U$9*'Travel Time Cost Savings'!$Q$12)/10^6</f>
        <v>4.6277677860355006E-2</v>
      </c>
      <c r="J8" s="401">
        <f t="shared" si="6"/>
        <v>-41268.235056721365</v>
      </c>
      <c r="K8" s="402">
        <f t="shared" si="7"/>
        <v>-209.81774216920005</v>
      </c>
      <c r="L8" s="403">
        <f t="shared" si="8"/>
        <v>-809.85936255621255</v>
      </c>
      <c r="M8" s="351">
        <f t="shared" si="2"/>
        <v>-42287.91216144678</v>
      </c>
      <c r="N8" s="404">
        <f>M8*(1+0.07)^-($B8-Assumptions!$C$6)</f>
        <v>-23001.822328045459</v>
      </c>
      <c r="O8" s="405">
        <f t="shared" si="3"/>
        <v>-170377.91998493535</v>
      </c>
      <c r="P8" s="403">
        <f t="shared" si="3"/>
        <v>-121172.14756999316</v>
      </c>
      <c r="R8" s="144" t="s">
        <v>196</v>
      </c>
      <c r="S8" s="337">
        <f>AB26</f>
        <v>0.22790983982547491</v>
      </c>
      <c r="T8" s="337">
        <f t="shared" ref="T8:V8" si="9">AC26</f>
        <v>2.0699004398994176E-3</v>
      </c>
      <c r="U8" s="337">
        <f t="shared" si="9"/>
        <v>5.8180715878192544E-3</v>
      </c>
      <c r="V8" s="337">
        <f t="shared" si="9"/>
        <v>317.22468262036</v>
      </c>
      <c r="Y8" s="223">
        <v>11</v>
      </c>
      <c r="Z8" s="135" t="s">
        <v>197</v>
      </c>
      <c r="AA8" s="135" t="s">
        <v>198</v>
      </c>
      <c r="AB8" s="338">
        <v>0.73690802096518104</v>
      </c>
      <c r="AC8" s="338">
        <v>2.4081927794970298E-3</v>
      </c>
      <c r="AD8" s="338">
        <v>1.78605259703664E-2</v>
      </c>
      <c r="AE8" s="338">
        <v>362.51238716242</v>
      </c>
    </row>
    <row r="9" spans="2:31" x14ac:dyDescent="0.25">
      <c r="B9" s="2">
        <f t="shared" si="4"/>
        <v>2029</v>
      </c>
      <c r="C9" s="311">
        <f>($F9*$V$8*'Travel Time Cost Savings'!$Q$11+$F9*$V$9*'Travel Time Cost Savings'!$Q$12)/10^6</f>
        <v>2181.1365292784749</v>
      </c>
      <c r="D9" s="394">
        <f t="shared" si="5"/>
        <v>-130868.19175670849</v>
      </c>
      <c r="E9" s="395">
        <f>D9*(1+0.03)^-($B9-Assumptions!$C$6)</f>
        <v>-97378.225139704562</v>
      </c>
      <c r="F9" s="336">
        <f>IFERROR(_xlfn.XLOOKUP($B9,'Annualized Operations'!$B$13:$B$32,'Annualized Operations'!$E$13:$E$32),0)</f>
        <v>4949180.4384441376</v>
      </c>
      <c r="G9" s="312">
        <f>($F9*S$8*'Travel Time Cost Savings'!$Q$11+$F9*S$9*'Travel Time Cost Savings'!$Q$12)/10^6</f>
        <v>2.3691767259700844</v>
      </c>
      <c r="H9" s="313">
        <f>($F9*T$8*'Travel Time Cost Savings'!$Q$11+$F9*T$9*'Travel Time Cost Savings'!$Q$12)/10^6</f>
        <v>1.2045470584327759E-2</v>
      </c>
      <c r="I9" s="314">
        <f>($F9*U$8*'Travel Time Cost Savings'!$Q$11+$F9*U$9*'Travel Time Cost Savings'!$Q$12)/10^6</f>
        <v>4.6493385298401524E-2</v>
      </c>
      <c r="J9" s="401">
        <f t="shared" si="6"/>
        <v>-41934.428049670496</v>
      </c>
      <c r="K9" s="402">
        <f t="shared" si="7"/>
        <v>-213.20482934260133</v>
      </c>
      <c r="L9" s="403">
        <f t="shared" si="8"/>
        <v>-822.93291978170703</v>
      </c>
      <c r="M9" s="351">
        <f t="shared" si="2"/>
        <v>-42970.5657987948</v>
      </c>
      <c r="N9" s="404">
        <f>M9*(1+0.07)^-($B9-Assumptions!$C$6)</f>
        <v>-21844.056706445652</v>
      </c>
      <c r="O9" s="405">
        <f t="shared" si="3"/>
        <v>-173838.75755550328</v>
      </c>
      <c r="P9" s="403">
        <f t="shared" si="3"/>
        <v>-119222.28184615022</v>
      </c>
      <c r="R9" s="144" t="s">
        <v>199</v>
      </c>
      <c r="S9" s="337">
        <f t="shared" ref="S9:V9" si="10">AB27</f>
        <v>2.099484306313415</v>
      </c>
      <c r="T9" s="337">
        <f t="shared" si="10"/>
        <v>4.7858028693373951E-3</v>
      </c>
      <c r="U9" s="337">
        <f t="shared" si="10"/>
        <v>3.2505287070740692E-2</v>
      </c>
      <c r="V9" s="337">
        <f t="shared" si="10"/>
        <v>1238.7315972924489</v>
      </c>
      <c r="Y9" s="223">
        <v>21</v>
      </c>
      <c r="Z9" s="135" t="s">
        <v>200</v>
      </c>
      <c r="AA9" s="135" t="s">
        <v>198</v>
      </c>
      <c r="AB9" s="338">
        <v>3.7528759722247264E-2</v>
      </c>
      <c r="AC9" s="338">
        <v>1.6122938930079201E-3</v>
      </c>
      <c r="AD9" s="338">
        <v>1.1798384221972261E-3</v>
      </c>
      <c r="AE9" s="338">
        <v>243.79125643460799</v>
      </c>
    </row>
    <row r="10" spans="2:31" ht="15" customHeight="1" x14ac:dyDescent="0.25">
      <c r="B10" s="2">
        <f t="shared" si="4"/>
        <v>2030</v>
      </c>
      <c r="C10" s="311">
        <f>($F10*$V$8*'Travel Time Cost Savings'!$Q$11+$F10*$V$9*'Travel Time Cost Savings'!$Q$12)/10^6</f>
        <v>2191.2559768077394</v>
      </c>
      <c r="D10" s="394">
        <f t="shared" si="5"/>
        <v>-133666.61458527209</v>
      </c>
      <c r="E10" s="395">
        <f>D10*(1+0.03)^-($B10-Assumptions!$C$6)</f>
        <v>-96563.606347327004</v>
      </c>
      <c r="F10" s="336">
        <f>IFERROR(_xlfn.XLOOKUP($B10,'Annualized Operations'!$B$13:$B$32,'Annualized Operations'!$E$13:$E$32),0)</f>
        <v>4972142.3076748848</v>
      </c>
      <c r="G10" s="312">
        <f>($F10*S$8*'Travel Time Cost Savings'!$Q$11+$F10*S$9*'Travel Time Cost Savings'!$Q$12)/10^6</f>
        <v>2.3801685915613411</v>
      </c>
      <c r="H10" s="313">
        <f>($F10*T$8*'Travel Time Cost Savings'!$Q$11+$F10*T$9*'Travel Time Cost Savings'!$Q$12)/10^6</f>
        <v>1.2101355901870777E-2</v>
      </c>
      <c r="I10" s="314">
        <f>($F10*U$8*'Travel Time Cost Savings'!$Q$11+$F10*U$9*'Travel Time Cost Savings'!$Q$12)/10^6</f>
        <v>4.6709092736551071E-2</v>
      </c>
      <c r="J10" s="401">
        <f t="shared" si="6"/>
        <v>-42843.034648104142</v>
      </c>
      <c r="K10" s="402">
        <f t="shared" si="7"/>
        <v>-217.82440623367398</v>
      </c>
      <c r="L10" s="403">
        <f t="shared" si="8"/>
        <v>-840.76366925791922</v>
      </c>
      <c r="M10" s="351">
        <f t="shared" si="2"/>
        <v>-43901.622723595734</v>
      </c>
      <c r="N10" s="404">
        <f>M10*(1+0.07)^-($B10-Assumptions!$C$6)</f>
        <v>-20857.344705705917</v>
      </c>
      <c r="O10" s="405">
        <f t="shared" si="3"/>
        <v>-177568.23730886783</v>
      </c>
      <c r="P10" s="403">
        <f t="shared" si="3"/>
        <v>-117420.95105303291</v>
      </c>
      <c r="R10" s="240"/>
      <c r="S10" s="339"/>
      <c r="T10" s="340"/>
      <c r="U10" s="339"/>
      <c r="V10" s="341"/>
      <c r="Y10" s="223">
        <v>31</v>
      </c>
      <c r="Z10" s="135" t="s">
        <v>200</v>
      </c>
      <c r="AA10" s="135" t="s">
        <v>198</v>
      </c>
      <c r="AB10" s="338">
        <v>5.602001301010253E-2</v>
      </c>
      <c r="AC10" s="338">
        <v>2.0534055761767299E-3</v>
      </c>
      <c r="AD10" s="338">
        <v>1.6834690354423085E-3</v>
      </c>
      <c r="AE10" s="338">
        <v>318.590574637288</v>
      </c>
    </row>
    <row r="11" spans="2:31" x14ac:dyDescent="0.25">
      <c r="B11" s="2">
        <f t="shared" si="4"/>
        <v>2031</v>
      </c>
      <c r="C11" s="311">
        <f>($F11*$V$8*'Travel Time Cost Savings'!$Q$11+$F11*$V$9*'Travel Time Cost Savings'!$Q$12)/10^6</f>
        <v>2201.375424341627</v>
      </c>
      <c r="D11" s="394">
        <f t="shared" si="5"/>
        <v>-136485.27630918086</v>
      </c>
      <c r="E11" s="395">
        <f>D11*(1+0.03)^-($B11-Assumptions!$C$6)</f>
        <v>-95728.026745838128</v>
      </c>
      <c r="F11" s="336">
        <f>IFERROR(_xlfn.XLOOKUP($B11,'Annualized Operations'!$B$13:$B$32,'Annualized Operations'!$E$13:$E$32),0)</f>
        <v>4995104.1769161224</v>
      </c>
      <c r="G11" s="312">
        <f>($F11*S$8*'Travel Time Cost Savings'!$Q$11+$F11*S$9*'Travel Time Cost Savings'!$Q$12)/10^6</f>
        <v>2.3911604571576195</v>
      </c>
      <c r="H11" s="313">
        <f>($F11*T$8*'Travel Time Cost Savings'!$Q$11+$F11*T$9*'Travel Time Cost Savings'!$Q$12)/10^6</f>
        <v>1.2157241219439325E-2</v>
      </c>
      <c r="I11" s="314">
        <f>($F11*U$8*'Travel Time Cost Savings'!$Q$11+$F11*U$9*'Travel Time Cost Savings'!$Q$12)/10^6</f>
        <v>4.6924800174799171E-2</v>
      </c>
      <c r="J11" s="401">
        <f t="shared" si="6"/>
        <v>-43040.888228837153</v>
      </c>
      <c r="K11" s="402">
        <f t="shared" si="7"/>
        <v>-218.83034194990785</v>
      </c>
      <c r="L11" s="403">
        <f t="shared" si="8"/>
        <v>-844.64640314638507</v>
      </c>
      <c r="M11" s="351">
        <f t="shared" si="2"/>
        <v>-44104.364973933443</v>
      </c>
      <c r="N11" s="404">
        <f>M11*(1+0.07)^-($B11-Assumptions!$C$6)</f>
        <v>-19582.865503144647</v>
      </c>
      <c r="O11" s="405">
        <f t="shared" si="3"/>
        <v>-180589.6412831143</v>
      </c>
      <c r="P11" s="403">
        <f t="shared" si="3"/>
        <v>-115310.89224898277</v>
      </c>
      <c r="S11" s="241"/>
      <c r="T11" s="241"/>
      <c r="U11" s="241"/>
      <c r="V11" s="241"/>
      <c r="Y11" s="223">
        <v>32</v>
      </c>
      <c r="Z11" s="135" t="s">
        <v>200</v>
      </c>
      <c r="AA11" s="135" t="s">
        <v>198</v>
      </c>
      <c r="AB11" s="338">
        <v>8.1182565604368817E-2</v>
      </c>
      <c r="AC11" s="338">
        <v>2.2057095109159902E-3</v>
      </c>
      <c r="AD11" s="338">
        <v>2.5484529232710825E-3</v>
      </c>
      <c r="AE11" s="338">
        <v>344.00451224712401</v>
      </c>
    </row>
    <row r="12" spans="2:31" ht="17.25" x14ac:dyDescent="0.25">
      <c r="B12" s="2">
        <f t="shared" si="4"/>
        <v>2032</v>
      </c>
      <c r="C12" s="311">
        <f>($F12*$V$8*'Travel Time Cost Savings'!$Q$11+$F12*$V$9*'Travel Time Cost Savings'!$Q$12)/10^6</f>
        <v>2211.494871870892</v>
      </c>
      <c r="D12" s="394">
        <f t="shared" si="5"/>
        <v>-139324.17692786618</v>
      </c>
      <c r="E12" s="395">
        <f>D12*(1+0.03)^-($B12-Assumptions!$C$6)</f>
        <v>-94872.984972477076</v>
      </c>
      <c r="F12" s="336">
        <f>IFERROR(_xlfn.XLOOKUP($B12,'Annualized Operations'!$B$13:$B$32,'Annualized Operations'!$E$13:$E$32),0)</f>
        <v>5018066.0461468697</v>
      </c>
      <c r="G12" s="312">
        <f>($F12*S$8*'Travel Time Cost Savings'!$Q$11+$F12*S$9*'Travel Time Cost Savings'!$Q$12)/10^6</f>
        <v>2.4021523227488761</v>
      </c>
      <c r="H12" s="313">
        <f>($F12*T$8*'Travel Time Cost Savings'!$Q$11+$F12*T$9*'Travel Time Cost Savings'!$Q$12)/10^6</f>
        <v>1.2213126536982345E-2</v>
      </c>
      <c r="I12" s="314">
        <f>($F12*U$8*'Travel Time Cost Savings'!$Q$11+$F12*U$9*'Travel Time Cost Savings'!$Q$12)/10^6</f>
        <v>4.7140507612948725E-2</v>
      </c>
      <c r="J12" s="401">
        <f t="shared" si="6"/>
        <v>-43238.741809479769</v>
      </c>
      <c r="K12" s="402">
        <f t="shared" si="7"/>
        <v>-219.83627766568222</v>
      </c>
      <c r="L12" s="403">
        <f t="shared" si="8"/>
        <v>-848.52913703307706</v>
      </c>
      <c r="M12" s="351">
        <f t="shared" si="2"/>
        <v>-44307.107224178522</v>
      </c>
      <c r="N12" s="404">
        <f>M12*(1+0.07)^-($B12-Assumptions!$C$6)</f>
        <v>-18385.874286819475</v>
      </c>
      <c r="O12" s="405">
        <f t="shared" si="3"/>
        <v>-183631.28415204471</v>
      </c>
      <c r="P12" s="403">
        <f t="shared" si="3"/>
        <v>-113258.85925929656</v>
      </c>
      <c r="R12" s="240" t="s">
        <v>184</v>
      </c>
      <c r="Y12" s="223">
        <v>41</v>
      </c>
      <c r="Z12" s="135" t="s">
        <v>201</v>
      </c>
      <c r="AA12" s="135" t="s">
        <v>202</v>
      </c>
      <c r="AB12" s="338">
        <v>2.237602310868759</v>
      </c>
      <c r="AC12" s="338">
        <v>5.5717265564873301E-3</v>
      </c>
      <c r="AD12" s="338">
        <v>1.658066855283262E-2</v>
      </c>
      <c r="AE12" s="338">
        <v>1406.7823013201701</v>
      </c>
    </row>
    <row r="13" spans="2:31" x14ac:dyDescent="0.25">
      <c r="B13" s="2">
        <f t="shared" si="4"/>
        <v>2033</v>
      </c>
      <c r="C13" s="311">
        <f>($F13*$V$8*'Travel Time Cost Savings'!$Q$11+$F13*$V$9*'Travel Time Cost Savings'!$Q$12)/10^6</f>
        <v>2221.6143194001565</v>
      </c>
      <c r="D13" s="394">
        <f t="shared" si="5"/>
        <v>-142183.31644161002</v>
      </c>
      <c r="E13" s="395">
        <f>D13*(1+0.03)^-($B13-Assumptions!$C$6)</f>
        <v>-93999.922189891629</v>
      </c>
      <c r="F13" s="336">
        <f>IFERROR(_xlfn.XLOOKUP($B13,'Annualized Operations'!$B$13:$B$32,'Annualized Operations'!$E$13:$E$32),0)</f>
        <v>5041027.9153776169</v>
      </c>
      <c r="G13" s="312">
        <f>($F13*S$8*'Travel Time Cost Savings'!$Q$11+$F13*S$9*'Travel Time Cost Savings'!$Q$12)/10^6</f>
        <v>2.4131441883401332</v>
      </c>
      <c r="H13" s="313">
        <f>($F13*T$8*'Travel Time Cost Savings'!$Q$11+$F13*T$9*'Travel Time Cost Savings'!$Q$12)/10^6</f>
        <v>1.2269011854525365E-2</v>
      </c>
      <c r="I13" s="314">
        <f>($F13*U$8*'Travel Time Cost Savings'!$Q$11+$F13*U$9*'Travel Time Cost Savings'!$Q$12)/10^6</f>
        <v>4.7356215051098272E-2</v>
      </c>
      <c r="J13" s="401">
        <f t="shared" si="6"/>
        <v>-43436.595390122398</v>
      </c>
      <c r="K13" s="402">
        <f t="shared" si="7"/>
        <v>-220.84221338145656</v>
      </c>
      <c r="L13" s="403">
        <f t="shared" si="8"/>
        <v>-852.41187091976894</v>
      </c>
      <c r="M13" s="351">
        <f t="shared" si="2"/>
        <v>-44509.84947442363</v>
      </c>
      <c r="N13" s="404">
        <f>M13*(1+0.07)^-($B13-Assumptions!$C$6)</f>
        <v>-17261.6870212674</v>
      </c>
      <c r="O13" s="405">
        <f t="shared" si="3"/>
        <v>-186693.16591603364</v>
      </c>
      <c r="P13" s="403">
        <f t="shared" si="3"/>
        <v>-111261.60921115903</v>
      </c>
      <c r="R13" s="315" t="s">
        <v>94</v>
      </c>
      <c r="S13" s="275" t="s">
        <v>185</v>
      </c>
      <c r="T13" s="275" t="s">
        <v>182</v>
      </c>
      <c r="U13" s="275" t="s">
        <v>186</v>
      </c>
      <c r="V13" s="275" t="s">
        <v>183</v>
      </c>
      <c r="Y13" s="223">
        <v>42</v>
      </c>
      <c r="Z13" s="135" t="s">
        <v>201</v>
      </c>
      <c r="AA13" s="135" t="s">
        <v>202</v>
      </c>
      <c r="AB13" s="338">
        <v>1.9658170115512426</v>
      </c>
      <c r="AC13" s="338">
        <v>5.4889920561794897E-3</v>
      </c>
      <c r="AD13" s="338">
        <v>1.2308421676718551E-2</v>
      </c>
      <c r="AE13" s="338">
        <v>1391.9649569298599</v>
      </c>
    </row>
    <row r="14" spans="2:31" ht="15" customHeight="1" x14ac:dyDescent="0.25">
      <c r="B14" s="2">
        <f t="shared" si="4"/>
        <v>2034</v>
      </c>
      <c r="C14" s="311">
        <f>($F14*$V$8*'Travel Time Cost Savings'!$Q$11+$F14*$V$9*'Travel Time Cost Savings'!$Q$12)/10^6</f>
        <v>2231.7337669243775</v>
      </c>
      <c r="D14" s="394">
        <f t="shared" si="5"/>
        <v>-147294.4286170089</v>
      </c>
      <c r="E14" s="395">
        <f>D14*(1+0.03)^-($B14-Assumptions!$C$6)</f>
        <v>-94542.688792800152</v>
      </c>
      <c r="F14" s="336">
        <f>IFERROR(_xlfn.XLOOKUP($B14,'Annualized Operations'!$B$13:$B$32,'Annualized Operations'!$E$13:$E$32),0)</f>
        <v>5063989.78459692</v>
      </c>
      <c r="G14" s="312">
        <f>($F14*S$8*'Travel Time Cost Savings'!$Q$11+$F14*S$9*'Travel Time Cost Savings'!$Q$12)/10^6</f>
        <v>2.4241360539259116</v>
      </c>
      <c r="H14" s="313">
        <f>($F14*T$8*'Travel Time Cost Savings'!$Q$11+$F14*T$9*'Travel Time Cost Savings'!$Q$12)/10^6</f>
        <v>1.2324897172040527E-2</v>
      </c>
      <c r="I14" s="314">
        <f>($F14*U$8*'Travel Time Cost Savings'!$Q$11+$F14*U$9*'Travel Time Cost Savings'!$Q$12)/10^6</f>
        <v>4.7571922489140314E-2</v>
      </c>
      <c r="J14" s="401">
        <f t="shared" si="6"/>
        <v>-43634.44897066641</v>
      </c>
      <c r="K14" s="402">
        <f t="shared" si="7"/>
        <v>-221.84814909672949</v>
      </c>
      <c r="L14" s="403">
        <f t="shared" si="8"/>
        <v>-856.29460480452565</v>
      </c>
      <c r="M14" s="351">
        <f t="shared" si="2"/>
        <v>-44712.591724567668</v>
      </c>
      <c r="N14" s="404">
        <f>M14*(1+0.07)^-($B14-Assumptions!$C$6)</f>
        <v>-16205.900898463462</v>
      </c>
      <c r="O14" s="405">
        <f t="shared" si="3"/>
        <v>-192007.02034157657</v>
      </c>
      <c r="P14" s="403">
        <f t="shared" si="3"/>
        <v>-110748.58969126361</v>
      </c>
      <c r="R14" s="316">
        <v>2020</v>
      </c>
      <c r="S14" s="317">
        <v>15700</v>
      </c>
      <c r="T14" s="317">
        <v>40400</v>
      </c>
      <c r="U14" s="317">
        <v>729300</v>
      </c>
      <c r="V14" s="317">
        <v>50</v>
      </c>
      <c r="Y14" s="223">
        <v>43</v>
      </c>
      <c r="Z14" s="135" t="s">
        <v>201</v>
      </c>
      <c r="AA14" s="135" t="s">
        <v>202</v>
      </c>
      <c r="AB14" s="338">
        <v>1.9469017025302577</v>
      </c>
      <c r="AC14" s="338">
        <v>3.66910948950592E-3</v>
      </c>
      <c r="AD14" s="338">
        <v>5.5096995199883071E-2</v>
      </c>
      <c r="AE14" s="338">
        <v>1071.1129065416801</v>
      </c>
    </row>
    <row r="15" spans="2:31" x14ac:dyDescent="0.25">
      <c r="B15" s="2">
        <f t="shared" si="4"/>
        <v>2035</v>
      </c>
      <c r="C15" s="311">
        <f>($F15*$V$8*'Travel Time Cost Savings'!$Q$11+$F15*$V$9*'Travel Time Cost Savings'!$Q$12)/10^6</f>
        <v>2241.8532144584756</v>
      </c>
      <c r="D15" s="394">
        <f t="shared" si="5"/>
        <v>-150204.16536871786</v>
      </c>
      <c r="E15" s="395">
        <f>D15*(1+0.03)^-($B15-Assumptions!$C$6)</f>
        <v>-93602.269990935805</v>
      </c>
      <c r="F15" s="336">
        <f>IFERROR(_xlfn.XLOOKUP($B15,'Annualized Operations'!$B$13:$B$32,'Annualized Operations'!$E$13:$E$32),0)</f>
        <v>5086951.6538386345</v>
      </c>
      <c r="G15" s="312">
        <f>($F15*S$8*'Travel Time Cost Savings'!$Q$11+$F15*S$9*'Travel Time Cost Savings'!$Q$12)/10^6</f>
        <v>2.4351279195224178</v>
      </c>
      <c r="H15" s="313">
        <f>($F15*T$8*'Travel Time Cost Savings'!$Q$11+$F15*T$9*'Travel Time Cost Savings'!$Q$12)/10^6</f>
        <v>1.2380782489610239E-2</v>
      </c>
      <c r="I15" s="314">
        <f>($F15*U$8*'Travel Time Cost Savings'!$Q$11+$F15*U$9*'Travel Time Cost Savings'!$Q$12)/10^6</f>
        <v>4.778762992739289E-2</v>
      </c>
      <c r="J15" s="401">
        <f t="shared" si="6"/>
        <v>-43832.302551403518</v>
      </c>
      <c r="K15" s="402">
        <f t="shared" si="7"/>
        <v>-222.8540848129843</v>
      </c>
      <c r="L15" s="403">
        <f t="shared" si="8"/>
        <v>-860.17733869307199</v>
      </c>
      <c r="M15" s="351">
        <f t="shared" si="2"/>
        <v>-44915.333974909576</v>
      </c>
      <c r="N15" s="404">
        <f>M15*(1+0.07)^-($B15-Assumptions!$C$6)</f>
        <v>-15214.377588890862</v>
      </c>
      <c r="O15" s="405">
        <f t="shared" si="3"/>
        <v>-195119.49934362742</v>
      </c>
      <c r="P15" s="403">
        <f t="shared" si="3"/>
        <v>-108816.64757982666</v>
      </c>
      <c r="R15" s="316">
        <v>2021</v>
      </c>
      <c r="S15" s="317">
        <v>15900</v>
      </c>
      <c r="T15" s="317">
        <v>41300</v>
      </c>
      <c r="U15" s="317">
        <v>742300</v>
      </c>
      <c r="V15" s="317">
        <v>52</v>
      </c>
      <c r="Y15" s="223">
        <v>51</v>
      </c>
      <c r="Z15" s="135" t="s">
        <v>203</v>
      </c>
      <c r="AA15" s="135" t="s">
        <v>202</v>
      </c>
      <c r="AB15" s="338">
        <v>2.48942987946789</v>
      </c>
      <c r="AC15" s="338">
        <v>5.2833773025508703E-3</v>
      </c>
      <c r="AD15" s="338">
        <v>3.4321389281753531E-2</v>
      </c>
      <c r="AE15" s="338">
        <v>1427.83446247497</v>
      </c>
    </row>
    <row r="16" spans="2:31" x14ac:dyDescent="0.25">
      <c r="B16" s="2">
        <f t="shared" si="4"/>
        <v>2036</v>
      </c>
      <c r="C16" s="311">
        <f>($F16*$V$8*'Travel Time Cost Savings'!$Q$11+$F16*$V$9*'Travel Time Cost Savings'!$Q$12)/10^6</f>
        <v>2251.97266198753</v>
      </c>
      <c r="D16" s="394">
        <f t="shared" si="5"/>
        <v>-153134.14101515204</v>
      </c>
      <c r="E16" s="395">
        <f>D16*(1+0.03)^-($B16-Assumptions!$C$6)</f>
        <v>-92648.673734479293</v>
      </c>
      <c r="F16" s="336">
        <f>IFERROR(_xlfn.XLOOKUP($B16,'Annualized Operations'!$B$13:$B$32,'Annualized Operations'!$E$13:$E$32),0)</f>
        <v>5109913.5230689049</v>
      </c>
      <c r="G16" s="312">
        <f>($F16*S$8*'Travel Time Cost Savings'!$Q$11+$F16*S$9*'Travel Time Cost Savings'!$Q$12)/10^6</f>
        <v>2.4461197851134466</v>
      </c>
      <c r="H16" s="313">
        <f>($F16*T$8*'Travel Time Cost Savings'!$Q$11+$F16*T$9*'Travel Time Cost Savings'!$Q$12)/10^6</f>
        <v>1.2436667807152099E-2</v>
      </c>
      <c r="I16" s="314">
        <f>($F16*U$8*'Travel Time Cost Savings'!$Q$11+$F16*U$9*'Travel Time Cost Savings'!$Q$12)/10^6</f>
        <v>4.8003337365537954E-2</v>
      </c>
      <c r="J16" s="401">
        <f t="shared" si="6"/>
        <v>-44030.156132042037</v>
      </c>
      <c r="K16" s="402">
        <f t="shared" si="7"/>
        <v>-223.86002052873778</v>
      </c>
      <c r="L16" s="403">
        <f t="shared" si="8"/>
        <v>-864.06007257968315</v>
      </c>
      <c r="M16" s="351">
        <f t="shared" si="2"/>
        <v>-45118.076225150457</v>
      </c>
      <c r="N16" s="404">
        <f>M16*(1+0.07)^-($B16-Assumptions!$C$6)</f>
        <v>-14283.227479890267</v>
      </c>
      <c r="O16" s="405">
        <f t="shared" si="3"/>
        <v>-198252.2172403025</v>
      </c>
      <c r="P16" s="403">
        <f t="shared" si="3"/>
        <v>-106931.90121436956</v>
      </c>
      <c r="R16" s="316">
        <v>2022</v>
      </c>
      <c r="S16" s="317">
        <v>16100</v>
      </c>
      <c r="T16" s="317">
        <v>42100</v>
      </c>
      <c r="U16" s="317">
        <v>755500</v>
      </c>
      <c r="V16" s="317">
        <v>53</v>
      </c>
      <c r="Y16" s="223">
        <v>52</v>
      </c>
      <c r="Z16" s="135" t="s">
        <v>203</v>
      </c>
      <c r="AA16" s="135" t="s">
        <v>202</v>
      </c>
      <c r="AB16" s="338">
        <v>0.95074648895471525</v>
      </c>
      <c r="AC16" s="338">
        <v>3.5321878667988801E-3</v>
      </c>
      <c r="AD16" s="338">
        <v>1.5158170819293781E-2</v>
      </c>
      <c r="AE16" s="338">
        <v>862.616489254057</v>
      </c>
    </row>
    <row r="17" spans="2:31" x14ac:dyDescent="0.25">
      <c r="B17" s="2">
        <f t="shared" si="4"/>
        <v>2037</v>
      </c>
      <c r="C17" s="311">
        <f>($F17*$V$8*'Travel Time Cost Savings'!$Q$11+$F17*$V$9*'Travel Time Cost Savings'!$Q$12)/10^6</f>
        <v>2262.0921095167946</v>
      </c>
      <c r="D17" s="394">
        <f t="shared" si="5"/>
        <v>-156084.35555665882</v>
      </c>
      <c r="E17" s="395">
        <f>D17*(1+0.03)^-($B17-Assumptions!$C$6)</f>
        <v>-91683.108787243968</v>
      </c>
      <c r="F17" s="336">
        <f>IFERROR(_xlfn.XLOOKUP($B17,'Annualized Operations'!$B$13:$B$32,'Annualized Operations'!$E$13:$E$32),0)</f>
        <v>5132875.3922996521</v>
      </c>
      <c r="G17" s="312">
        <f>($F17*S$8*'Travel Time Cost Savings'!$Q$11+$F17*S$9*'Travel Time Cost Savings'!$Q$12)/10^6</f>
        <v>2.4571116507047033</v>
      </c>
      <c r="H17" s="313">
        <f>($F17*T$8*'Travel Time Cost Savings'!$Q$11+$F17*T$9*'Travel Time Cost Savings'!$Q$12)/10^6</f>
        <v>1.2492553124695115E-2</v>
      </c>
      <c r="I17" s="314">
        <f>($F17*U$8*'Travel Time Cost Savings'!$Q$11+$F17*U$9*'Travel Time Cost Savings'!$Q$12)/10^6</f>
        <v>4.8219044803687501E-2</v>
      </c>
      <c r="J17" s="401">
        <f t="shared" si="6"/>
        <v>-44228.009712684659</v>
      </c>
      <c r="K17" s="402">
        <f t="shared" si="7"/>
        <v>-224.86595624451206</v>
      </c>
      <c r="L17" s="403">
        <f t="shared" si="8"/>
        <v>-867.94280646637503</v>
      </c>
      <c r="M17" s="351">
        <f t="shared" si="2"/>
        <v>-45320.818475395543</v>
      </c>
      <c r="N17" s="404">
        <f>M17*(1+0.07)^-($B17-Assumptions!$C$6)</f>
        <v>-13408.79484503077</v>
      </c>
      <c r="O17" s="405">
        <f t="shared" si="3"/>
        <v>-201405.17403205438</v>
      </c>
      <c r="P17" s="403">
        <f t="shared" si="3"/>
        <v>-105091.90363227474</v>
      </c>
      <c r="R17" s="316">
        <v>2023</v>
      </c>
      <c r="S17" s="317">
        <v>16400</v>
      </c>
      <c r="T17" s="317">
        <v>43000</v>
      </c>
      <c r="U17" s="317">
        <v>769000</v>
      </c>
      <c r="V17" s="317">
        <v>54</v>
      </c>
      <c r="Y17" s="223">
        <v>53</v>
      </c>
      <c r="Z17" s="135" t="s">
        <v>203</v>
      </c>
      <c r="AA17" s="135" t="s">
        <v>202</v>
      </c>
      <c r="AB17" s="338">
        <v>0.89067775827536644</v>
      </c>
      <c r="AC17" s="338">
        <v>3.4020765235606102E-3</v>
      </c>
      <c r="AD17" s="338">
        <v>1.349939126139434E-2</v>
      </c>
      <c r="AE17" s="338">
        <v>829.46088804247995</v>
      </c>
    </row>
    <row r="18" spans="2:31" x14ac:dyDescent="0.25">
      <c r="B18" s="2">
        <f t="shared" si="4"/>
        <v>2038</v>
      </c>
      <c r="C18" s="311">
        <f>($F18*$V$8*'Travel Time Cost Savings'!$Q$11+$F18*$V$9*'Travel Time Cost Savings'!$Q$12)/10^6</f>
        <v>2272.2115570412261</v>
      </c>
      <c r="D18" s="394">
        <f t="shared" si="5"/>
        <v>-159054.80899288584</v>
      </c>
      <c r="E18" s="395">
        <f>D18*(1+0.03)^-($B18-Assumptions!$C$6)</f>
        <v>-90706.735065882502</v>
      </c>
      <c r="F18" s="336">
        <f>IFERROR(_xlfn.XLOOKUP($B18,'Annualized Operations'!$B$13:$B$32,'Annualized Operations'!$E$13:$E$32),0)</f>
        <v>5155837.2615194321</v>
      </c>
      <c r="G18" s="312">
        <f>($F18*S$8*'Travel Time Cost Savings'!$Q$11+$F18*S$9*'Travel Time Cost Savings'!$Q$12)/10^6</f>
        <v>2.4681035162907103</v>
      </c>
      <c r="H18" s="313">
        <f>($F18*T$8*'Travel Time Cost Savings'!$Q$11+$F18*T$9*'Travel Time Cost Savings'!$Q$12)/10^6</f>
        <v>1.2548438442211443E-2</v>
      </c>
      <c r="I18" s="314">
        <f>($F18*U$8*'Travel Time Cost Savings'!$Q$11+$F18*U$9*'Travel Time Cost Savings'!$Q$12)/10^6</f>
        <v>4.8434752241734019E-2</v>
      </c>
      <c r="J18" s="401">
        <f t="shared" si="6"/>
        <v>-44425.863293232789</v>
      </c>
      <c r="K18" s="402">
        <f t="shared" si="7"/>
        <v>-225.87189195980596</v>
      </c>
      <c r="L18" s="403">
        <f t="shared" si="8"/>
        <v>-871.82554035121234</v>
      </c>
      <c r="M18" s="351">
        <f t="shared" si="2"/>
        <v>-45523.560725543808</v>
      </c>
      <c r="N18" s="404">
        <f>M18*(1+0.07)^-($B18-Assumptions!$C$6)</f>
        <v>-12587.643888937841</v>
      </c>
      <c r="O18" s="405">
        <f t="shared" si="3"/>
        <v>-204578.36971842963</v>
      </c>
      <c r="P18" s="403">
        <f t="shared" si="3"/>
        <v>-103294.37895482033</v>
      </c>
      <c r="R18" s="316">
        <v>2024</v>
      </c>
      <c r="S18" s="317">
        <v>16600</v>
      </c>
      <c r="T18" s="317">
        <v>43900</v>
      </c>
      <c r="U18" s="317">
        <v>782700</v>
      </c>
      <c r="V18" s="317">
        <v>55</v>
      </c>
      <c r="Y18" s="223">
        <v>54</v>
      </c>
      <c r="Z18" s="135" t="s">
        <v>203</v>
      </c>
      <c r="AA18" s="135" t="s">
        <v>202</v>
      </c>
      <c r="AB18" s="338">
        <v>1.6481032166429217</v>
      </c>
      <c r="AC18" s="338">
        <v>6.0326542026046303E-3</v>
      </c>
      <c r="AD18" s="338">
        <v>4.2864875162321965E-2</v>
      </c>
      <c r="AE18" s="338">
        <v>1166.1048437433201</v>
      </c>
    </row>
    <row r="19" spans="2:31" x14ac:dyDescent="0.25">
      <c r="B19" s="2">
        <f t="shared" si="4"/>
        <v>2039</v>
      </c>
      <c r="C19" s="311">
        <f>($F19*$V$8*'Travel Time Cost Savings'!$Q$11+$F19*$V$9*'Travel Time Cost Savings'!$Q$12)/10^6</f>
        <v>2282.3310045751136</v>
      </c>
      <c r="D19" s="394">
        <f t="shared" si="5"/>
        <v>-162045.50132483308</v>
      </c>
      <c r="E19" s="395">
        <f>D19*(1+0.03)^-($B19-Assumptions!$C$6)</f>
        <v>-89720.665158529693</v>
      </c>
      <c r="F19" s="336">
        <f>IFERROR(_xlfn.XLOOKUP($B19,'Annualized Operations'!$B$13:$B$32,'Annualized Operations'!$E$13:$E$32),0)</f>
        <v>5178799.1307606697</v>
      </c>
      <c r="G19" s="312">
        <f>($F19*S$8*'Travel Time Cost Savings'!$Q$11+$F19*S$9*'Travel Time Cost Savings'!$Q$12)/10^6</f>
        <v>2.4790953818869883</v>
      </c>
      <c r="H19" s="313">
        <f>($F19*T$8*'Travel Time Cost Savings'!$Q$11+$F19*T$9*'Travel Time Cost Savings'!$Q$12)/10^6</f>
        <v>1.2604323759779993E-2</v>
      </c>
      <c r="I19" s="314">
        <f>($F19*U$8*'Travel Time Cost Savings'!$Q$11+$F19*U$9*'Travel Time Cost Savings'!$Q$12)/10^6</f>
        <v>4.8650459679982112E-2</v>
      </c>
      <c r="J19" s="401">
        <f t="shared" si="6"/>
        <v>-44623.716873965786</v>
      </c>
      <c r="K19" s="402">
        <f t="shared" si="7"/>
        <v>-226.87782767603989</v>
      </c>
      <c r="L19" s="403">
        <f t="shared" si="8"/>
        <v>-875.70827423967808</v>
      </c>
      <c r="M19" s="351">
        <f t="shared" si="2"/>
        <v>-45726.30297588151</v>
      </c>
      <c r="N19" s="404">
        <f>M19*(1+0.07)^-($B19-Assumptions!$C$6)</f>
        <v>-11816.545617392138</v>
      </c>
      <c r="O19" s="405">
        <f t="shared" si="3"/>
        <v>-207771.80430071458</v>
      </c>
      <c r="P19" s="403">
        <f t="shared" si="3"/>
        <v>-101537.21077592183</v>
      </c>
      <c r="R19" s="316">
        <v>2025</v>
      </c>
      <c r="S19" s="317">
        <v>16800</v>
      </c>
      <c r="T19" s="317">
        <v>44900</v>
      </c>
      <c r="U19" s="317">
        <v>796600</v>
      </c>
      <c r="V19" s="317">
        <v>56</v>
      </c>
      <c r="Y19" s="223">
        <v>61</v>
      </c>
      <c r="Z19" s="135" t="s">
        <v>204</v>
      </c>
      <c r="AA19" s="135" t="s">
        <v>202</v>
      </c>
      <c r="AB19" s="338">
        <v>3.0234078113615883</v>
      </c>
      <c r="AC19" s="338">
        <v>4.9760807160904204E-3</v>
      </c>
      <c r="AD19" s="338">
        <v>4.3407648080982714E-2</v>
      </c>
      <c r="AE19" s="338">
        <v>1463.90880302132</v>
      </c>
    </row>
    <row r="20" spans="2:31" x14ac:dyDescent="0.25">
      <c r="B20" s="2">
        <f t="shared" si="4"/>
        <v>2040</v>
      </c>
      <c r="C20" s="311">
        <f>($F20*$V$8*'Travel Time Cost Savings'!$Q$11+$F20*$V$9*'Travel Time Cost Savings'!$Q$12)/10^6</f>
        <v>2292.4504521043782</v>
      </c>
      <c r="D20" s="394">
        <f t="shared" si="5"/>
        <v>-165056.43255151523</v>
      </c>
      <c r="E20" s="395">
        <f>D20*(1+0.03)^-($B20-Assumptions!$C$6)</f>
        <v>-88725.965802200124</v>
      </c>
      <c r="F20" s="336">
        <f>IFERROR(_xlfn.XLOOKUP($B20,'Annualized Operations'!$B$13:$B$32,'Annualized Operations'!$E$13:$E$32),0)</f>
        <v>5201760.9999914169</v>
      </c>
      <c r="G20" s="312">
        <f>($F20*S$8*'Travel Time Cost Savings'!$Q$11+$F20*S$9*'Travel Time Cost Savings'!$Q$12)/10^6</f>
        <v>2.4900872474782449</v>
      </c>
      <c r="H20" s="313">
        <f>($F20*T$8*'Travel Time Cost Savings'!$Q$11+$F20*T$9*'Travel Time Cost Savings'!$Q$12)/10^6</f>
        <v>1.2660209077323011E-2</v>
      </c>
      <c r="I20" s="314">
        <f>($F20*U$8*'Travel Time Cost Savings'!$Q$11+$F20*U$9*'Travel Time Cost Savings'!$Q$12)/10^6</f>
        <v>4.8866167118131666E-2</v>
      </c>
      <c r="J20" s="401">
        <f t="shared" si="6"/>
        <v>-44821.570454608409</v>
      </c>
      <c r="K20" s="402">
        <f t="shared" si="7"/>
        <v>-227.8837633918142</v>
      </c>
      <c r="L20" s="403">
        <f t="shared" si="8"/>
        <v>-879.59100812636996</v>
      </c>
      <c r="M20" s="351">
        <f t="shared" si="2"/>
        <v>-45929.045226126596</v>
      </c>
      <c r="N20" s="404">
        <f>M20*(1+0.07)^-($B20-Assumptions!$C$6)</f>
        <v>-11092.465483671693</v>
      </c>
      <c r="O20" s="405">
        <f t="shared" si="3"/>
        <v>-210985.47777764182</v>
      </c>
      <c r="P20" s="403">
        <f t="shared" si="3"/>
        <v>-99818.431285871819</v>
      </c>
      <c r="R20" s="316">
        <v>2026</v>
      </c>
      <c r="S20" s="317">
        <v>17000</v>
      </c>
      <c r="T20" s="317">
        <v>45500</v>
      </c>
      <c r="U20" s="317">
        <v>807500</v>
      </c>
      <c r="V20" s="317">
        <v>57</v>
      </c>
      <c r="Y20" s="223">
        <v>62</v>
      </c>
      <c r="Z20" s="135" t="s">
        <v>204</v>
      </c>
      <c r="AA20" s="135" t="s">
        <v>202</v>
      </c>
      <c r="AB20" s="338">
        <v>3.7426725771679936</v>
      </c>
      <c r="AC20" s="338">
        <v>5.1160211102583997E-3</v>
      </c>
      <c r="AD20" s="338">
        <v>5.9310023601485649E-2</v>
      </c>
      <c r="AE20" s="338">
        <v>1528.79872430418</v>
      </c>
    </row>
    <row r="21" spans="2:31" x14ac:dyDescent="0.25">
      <c r="B21" s="2">
        <f t="shared" si="4"/>
        <v>2041</v>
      </c>
      <c r="C21" s="311">
        <f>($F21*$V$8*'Travel Time Cost Savings'!$Q$11+$F21*$V$9*'Travel Time Cost Savings'!$Q$12)/10^6</f>
        <v>2302.5698996334327</v>
      </c>
      <c r="D21" s="394">
        <f t="shared" si="5"/>
        <v>-168087.60267324059</v>
      </c>
      <c r="E21" s="395">
        <f>D21*(1+0.03)^-($B21-Assumptions!$C$6)</f>
        <v>-87723.659326495908</v>
      </c>
      <c r="F21" s="336">
        <f>IFERROR(_xlfn.XLOOKUP($B21,'Annualized Operations'!$B$13:$B$32,'Annualized Operations'!$E$13:$E$32),0)</f>
        <v>5224722.8692216873</v>
      </c>
      <c r="G21" s="312">
        <f>($F21*S$8*'Travel Time Cost Savings'!$Q$11+$F21*S$9*'Travel Time Cost Savings'!$Q$12)/10^6</f>
        <v>2.5010791130692733</v>
      </c>
      <c r="H21" s="313">
        <f>($F21*T$8*'Travel Time Cost Savings'!$Q$11+$F21*T$9*'Travel Time Cost Savings'!$Q$12)/10^6</f>
        <v>1.2716094394864869E-2</v>
      </c>
      <c r="I21" s="314">
        <f>($F21*U$8*'Travel Time Cost Savings'!$Q$11+$F21*U$9*'Travel Time Cost Savings'!$Q$12)/10^6</f>
        <v>4.9081874556276738E-2</v>
      </c>
      <c r="J21" s="401">
        <f t="shared" si="6"/>
        <v>-45019.424035246921</v>
      </c>
      <c r="K21" s="402">
        <f t="shared" si="7"/>
        <v>-228.88969910756765</v>
      </c>
      <c r="L21" s="403">
        <f t="shared" si="8"/>
        <v>-883.47374201298123</v>
      </c>
      <c r="M21" s="351">
        <f t="shared" si="2"/>
        <v>-46131.78747636747</v>
      </c>
      <c r="N21" s="404">
        <f>M21*(1+0.07)^-($B21-Assumptions!$C$6)</f>
        <v>-10412.551766673245</v>
      </c>
      <c r="O21" s="405">
        <f t="shared" si="3"/>
        <v>-214219.39014960805</v>
      </c>
      <c r="P21" s="403">
        <f t="shared" si="3"/>
        <v>-98136.211093169157</v>
      </c>
      <c r="R21" s="316">
        <v>2027</v>
      </c>
      <c r="S21" s="317">
        <v>17300</v>
      </c>
      <c r="T21" s="317">
        <v>46200</v>
      </c>
      <c r="U21" s="317">
        <v>818600</v>
      </c>
      <c r="V21" s="317">
        <v>58</v>
      </c>
    </row>
    <row r="22" spans="2:31" x14ac:dyDescent="0.25">
      <c r="B22" s="2">
        <f t="shared" si="4"/>
        <v>2042</v>
      </c>
      <c r="C22" s="311">
        <f>($F22*$V$8*'Travel Time Cost Savings'!$Q$11+$F22*$V$9*'Travel Time Cost Savings'!$Q$12)/10^6</f>
        <v>2312.6893471578642</v>
      </c>
      <c r="D22" s="394">
        <f t="shared" si="5"/>
        <v>-173451.7010368398</v>
      </c>
      <c r="E22" s="395">
        <f>D22*(1+0.03)^-($B22-Assumptions!$C$6)</f>
        <v>-87886.545666461039</v>
      </c>
      <c r="F22" s="336">
        <f>IFERROR(_xlfn.XLOOKUP($B22,'Annualized Operations'!$B$13:$B$32,'Annualized Operations'!$E$13:$E$32),0)</f>
        <v>5247684.7384414673</v>
      </c>
      <c r="G22" s="312">
        <f>($F22*S$8*'Travel Time Cost Savings'!$Q$11+$F22*S$9*'Travel Time Cost Savings'!$Q$12)/10^6</f>
        <v>2.5120709786552804</v>
      </c>
      <c r="H22" s="313">
        <f>($F22*T$8*'Travel Time Cost Savings'!$Q$11+$F22*T$9*'Travel Time Cost Savings'!$Q$12)/10^6</f>
        <v>1.2771979712381195E-2</v>
      </c>
      <c r="I22" s="314">
        <f>($F22*U$8*'Travel Time Cost Savings'!$Q$11+$F22*U$9*'Travel Time Cost Savings'!$Q$12)/10^6</f>
        <v>4.9297581994323256E-2</v>
      </c>
      <c r="J22" s="401">
        <f t="shared" si="6"/>
        <v>-45217.27761579505</v>
      </c>
      <c r="K22" s="402">
        <f t="shared" si="7"/>
        <v>-229.8956348228615</v>
      </c>
      <c r="L22" s="403">
        <f t="shared" si="8"/>
        <v>-887.35647589781865</v>
      </c>
      <c r="M22" s="351">
        <f t="shared" si="2"/>
        <v>-46334.529726515728</v>
      </c>
      <c r="N22" s="404">
        <f>M22*(1+0.07)^-($B22-Assumptions!$C$6)</f>
        <v>-9774.1246370745757</v>
      </c>
      <c r="O22" s="405">
        <f t="shared" si="3"/>
        <v>-219786.23076335553</v>
      </c>
      <c r="P22" s="403">
        <f t="shared" si="3"/>
        <v>-97660.670303535619</v>
      </c>
      <c r="R22" s="316">
        <v>2028</v>
      </c>
      <c r="S22" s="317">
        <v>17500</v>
      </c>
      <c r="T22" s="317">
        <v>46900</v>
      </c>
      <c r="U22" s="317">
        <v>829800</v>
      </c>
      <c r="V22" s="317">
        <v>59</v>
      </c>
    </row>
    <row r="23" spans="2:31" x14ac:dyDescent="0.25">
      <c r="B23" s="2">
        <f t="shared" si="4"/>
        <v>2043</v>
      </c>
      <c r="C23" s="311">
        <f>($F23*$V$8*'Travel Time Cost Savings'!$Q$11+$F23*$V$9*'Travel Time Cost Savings'!$Q$12)/10^6</f>
        <v>2322.8087946919618</v>
      </c>
      <c r="D23" s="394">
        <f t="shared" si="5"/>
        <v>-176533.4683965891</v>
      </c>
      <c r="E23" s="395">
        <f>D23*(1+0.03)^-($B23-Assumptions!$C$6)</f>
        <v>-86842.76869730679</v>
      </c>
      <c r="F23" s="336">
        <f>IFERROR(_xlfn.XLOOKUP($B23,'Annualized Operations'!$B$13:$B$32,'Annualized Operations'!$E$13:$E$32),0)</f>
        <v>5270646.6076831818</v>
      </c>
      <c r="G23" s="312">
        <f>($F23*S$8*'Travel Time Cost Savings'!$Q$11+$F23*S$9*'Travel Time Cost Savings'!$Q$12)/10^6</f>
        <v>2.5230628442517875</v>
      </c>
      <c r="H23" s="313">
        <f>($F23*T$8*'Travel Time Cost Savings'!$Q$11+$F23*T$9*'Travel Time Cost Savings'!$Q$12)/10^6</f>
        <v>1.2827865029950907E-2</v>
      </c>
      <c r="I23" s="314">
        <f>($F23*U$8*'Travel Time Cost Savings'!$Q$11+$F23*U$9*'Travel Time Cost Savings'!$Q$12)/10^6</f>
        <v>4.9513289432575831E-2</v>
      </c>
      <c r="J23" s="401">
        <f t="shared" si="6"/>
        <v>-45415.131196532173</v>
      </c>
      <c r="K23" s="402">
        <f t="shared" si="7"/>
        <v>-230.90157053911634</v>
      </c>
      <c r="L23" s="403">
        <f t="shared" si="8"/>
        <v>-891.239209786365</v>
      </c>
      <c r="M23" s="351">
        <f t="shared" si="2"/>
        <v>-46537.27197685765</v>
      </c>
      <c r="N23" s="404">
        <f>M23*(1+0.07)^-($B23-Assumptions!$C$6)</f>
        <v>-9174.665871875326</v>
      </c>
      <c r="O23" s="405">
        <f t="shared" si="3"/>
        <v>-223070.74037344675</v>
      </c>
      <c r="P23" s="403">
        <f t="shared" si="3"/>
        <v>-96017.434569182122</v>
      </c>
      <c r="R23" s="316">
        <v>2029</v>
      </c>
      <c r="S23" s="317">
        <v>17700</v>
      </c>
      <c r="T23" s="317">
        <v>47600</v>
      </c>
      <c r="U23" s="317">
        <v>841200</v>
      </c>
      <c r="V23" s="317">
        <v>60</v>
      </c>
    </row>
    <row r="24" spans="2:31" x14ac:dyDescent="0.25">
      <c r="B24" s="2">
        <f t="shared" si="4"/>
        <v>2044</v>
      </c>
      <c r="C24" s="311">
        <f>($F24*$V$8*'Travel Time Cost Savings'!$Q$11+$F24*$V$9*'Travel Time Cost Savings'!$Q$12)/10^6</f>
        <v>2332.9282422212268</v>
      </c>
      <c r="D24" s="394">
        <f t="shared" si="5"/>
        <v>-179635.47465103446</v>
      </c>
      <c r="E24" s="395">
        <f>D24*(1+0.03)^-($B24-Assumptions!$C$6)</f>
        <v>-85794.903130295745</v>
      </c>
      <c r="F24" s="336">
        <f>IFERROR(_xlfn.XLOOKUP($B24,'Annualized Operations'!$B$13:$B$32,'Annualized Operations'!$E$13:$E$32),0)</f>
        <v>5293608.476913929</v>
      </c>
      <c r="G24" s="312">
        <f>($F24*S$8*'Travel Time Cost Savings'!$Q$11+$F24*S$9*'Travel Time Cost Savings'!$Q$12)/10^6</f>
        <v>2.5340547098430442</v>
      </c>
      <c r="H24" s="313">
        <f>($F24*T$8*'Travel Time Cost Savings'!$Q$11+$F24*T$9*'Travel Time Cost Savings'!$Q$12)/10^6</f>
        <v>1.2883750347493925E-2</v>
      </c>
      <c r="I24" s="314">
        <f>($F24*U$8*'Travel Time Cost Savings'!$Q$11+$F24*U$9*'Travel Time Cost Savings'!$Q$12)/10^6</f>
        <v>4.9728996870725378E-2</v>
      </c>
      <c r="J24" s="401">
        <f t="shared" si="6"/>
        <v>-45612.984777174795</v>
      </c>
      <c r="K24" s="402">
        <f t="shared" si="7"/>
        <v>-231.90750625489065</v>
      </c>
      <c r="L24" s="403">
        <f t="shared" si="8"/>
        <v>-895.12194367305676</v>
      </c>
      <c r="M24" s="351">
        <f t="shared" si="2"/>
        <v>-46740.014227102736</v>
      </c>
      <c r="N24" s="404">
        <f>M24*(1+0.07)^-($B24-Assumptions!$C$6)</f>
        <v>-8611.8091787214544</v>
      </c>
      <c r="O24" s="405">
        <f t="shared" si="3"/>
        <v>-226375.4888781372</v>
      </c>
      <c r="P24" s="403">
        <f t="shared" si="3"/>
        <v>-94406.712309017195</v>
      </c>
      <c r="R24" s="316">
        <v>2030</v>
      </c>
      <c r="S24" s="317">
        <v>18000</v>
      </c>
      <c r="T24" s="317">
        <v>48200</v>
      </c>
      <c r="U24" s="317">
        <v>852700</v>
      </c>
      <c r="V24" s="317">
        <v>61</v>
      </c>
    </row>
    <row r="25" spans="2:31" ht="15" customHeight="1" x14ac:dyDescent="0.25">
      <c r="B25" s="2">
        <f t="shared" si="4"/>
        <v>2045</v>
      </c>
      <c r="C25" s="311">
        <f>($F25*$V$8*'Travel Time Cost Savings'!$Q$11+$F25*$V$9*'Travel Time Cost Savings'!$Q$12)/10^6</f>
        <v>2343.0476897500712</v>
      </c>
      <c r="D25" s="394">
        <f t="shared" si="5"/>
        <v>-182757.71980050555</v>
      </c>
      <c r="E25" s="395">
        <f>D25*(1+0.03)^-($B25-Assumptions!$C$6)</f>
        <v>-84743.791070177991</v>
      </c>
      <c r="F25" s="336">
        <f>IFERROR(_xlfn.XLOOKUP($B25,'Annualized Operations'!$B$13:$B$32,'Annualized Operations'!$E$13:$E$32),0)</f>
        <v>5316570.3461437225</v>
      </c>
      <c r="G25" s="312">
        <f>($F25*S$8*'Travel Time Cost Savings'!$Q$11+$F25*S$9*'Travel Time Cost Savings'!$Q$12)/10^6</f>
        <v>2.5450465754338438</v>
      </c>
      <c r="H25" s="313">
        <f>($F25*T$8*'Travel Time Cost Savings'!$Q$11+$F25*T$9*'Travel Time Cost Savings'!$Q$12)/10^6</f>
        <v>1.2939635665034623E-2</v>
      </c>
      <c r="I25" s="314">
        <f>($F25*U$8*'Travel Time Cost Savings'!$Q$11+$F25*U$9*'Travel Time Cost Savings'!$Q$12)/10^6</f>
        <v>4.9944704308865967E-2</v>
      </c>
      <c r="J25" s="401">
        <f t="shared" si="6"/>
        <v>-45810.838357809189</v>
      </c>
      <c r="K25" s="402">
        <f t="shared" si="7"/>
        <v>-232.91344197062321</v>
      </c>
      <c r="L25" s="403">
        <f t="shared" si="8"/>
        <v>-899.00467755958744</v>
      </c>
      <c r="M25" s="351">
        <f t="shared" si="2"/>
        <v>-46942.756477339397</v>
      </c>
      <c r="N25" s="404">
        <f>M25*(1+0.07)^-($B25-Assumptions!$C$6)</f>
        <v>-8083.3310949313736</v>
      </c>
      <c r="O25" s="405">
        <f t="shared" si="3"/>
        <v>-229700.47627784495</v>
      </c>
      <c r="P25" s="403">
        <f t="shared" si="3"/>
        <v>-92827.122165109366</v>
      </c>
      <c r="R25" s="316">
        <v>2031</v>
      </c>
      <c r="S25" s="317">
        <v>18000</v>
      </c>
      <c r="T25" s="317">
        <v>48200</v>
      </c>
      <c r="U25" s="317">
        <v>852700</v>
      </c>
      <c r="V25" s="317">
        <v>62</v>
      </c>
      <c r="AA25" s="144" t="s">
        <v>192</v>
      </c>
      <c r="AB25" s="150" t="s">
        <v>185</v>
      </c>
      <c r="AC25" s="150" t="s">
        <v>182</v>
      </c>
      <c r="AD25" s="150" t="s">
        <v>186</v>
      </c>
      <c r="AE25" s="150" t="s">
        <v>183</v>
      </c>
    </row>
    <row r="26" spans="2:31" x14ac:dyDescent="0.25">
      <c r="B26" s="2">
        <f t="shared" si="4"/>
        <v>2046</v>
      </c>
      <c r="C26" s="311">
        <f>($F26*$V$8*'Travel Time Cost Savings'!$Q$11+$F26*$V$9*'Travel Time Cost Savings'!$Q$12)/10^6</f>
        <v>0</v>
      </c>
      <c r="D26" s="394">
        <f t="shared" si="5"/>
        <v>0</v>
      </c>
      <c r="E26" s="395">
        <f>D26*(1+0.03)^-($B26-Assumptions!$C$6)</f>
        <v>0</v>
      </c>
      <c r="F26" s="336">
        <f>IFERROR(_xlfn.XLOOKUP($B26,'Annualized Operations'!$B$13:$B$32,'Annualized Operations'!$E$13:$E$32),0)</f>
        <v>0</v>
      </c>
      <c r="G26" s="312">
        <f>($F26*S$8*'Travel Time Cost Savings'!$Q$11+$F26*S$9*'Travel Time Cost Savings'!$Q$12)/10^6</f>
        <v>0</v>
      </c>
      <c r="H26" s="313">
        <f>($F26*T$8*'Travel Time Cost Savings'!$Q$11+$F26*T$9*'Travel Time Cost Savings'!$Q$12)/10^6</f>
        <v>0</v>
      </c>
      <c r="I26" s="314">
        <f>($F26*U$8*'Travel Time Cost Savings'!$Q$11+$F26*U$9*'Travel Time Cost Savings'!$Q$12)/10^6</f>
        <v>0</v>
      </c>
      <c r="J26" s="401">
        <f t="shared" si="6"/>
        <v>0</v>
      </c>
      <c r="K26" s="402">
        <f t="shared" si="7"/>
        <v>0</v>
      </c>
      <c r="L26" s="403">
        <f t="shared" si="8"/>
        <v>0</v>
      </c>
      <c r="M26" s="351">
        <f t="shared" si="2"/>
        <v>0</v>
      </c>
      <c r="N26" s="404">
        <f>M26*(1+0.07)^-($B26-Assumptions!$C$6)</f>
        <v>0</v>
      </c>
      <c r="O26" s="405">
        <f t="shared" si="3"/>
        <v>0</v>
      </c>
      <c r="P26" s="403">
        <f t="shared" si="3"/>
        <v>0</v>
      </c>
      <c r="R26" s="316">
        <v>2032</v>
      </c>
      <c r="S26" s="317">
        <v>18000</v>
      </c>
      <c r="T26" s="317">
        <v>48200</v>
      </c>
      <c r="U26" s="317">
        <v>852700</v>
      </c>
      <c r="V26" s="317">
        <v>63</v>
      </c>
      <c r="AA26" s="144" t="s">
        <v>196</v>
      </c>
      <c r="AB26" s="337">
        <f>AVERAGE(AB8:AB11)</f>
        <v>0.22790983982547491</v>
      </c>
      <c r="AC26" s="337">
        <f t="shared" ref="AC26:AE26" si="11">AVERAGE(AC8:AC11)</f>
        <v>2.0699004398994176E-3</v>
      </c>
      <c r="AD26" s="337">
        <f t="shared" si="11"/>
        <v>5.8180715878192544E-3</v>
      </c>
      <c r="AE26" s="337">
        <f t="shared" si="11"/>
        <v>317.22468262036</v>
      </c>
    </row>
    <row r="27" spans="2:31" x14ac:dyDescent="0.25">
      <c r="B27" s="2">
        <f t="shared" si="4"/>
        <v>2047</v>
      </c>
      <c r="C27" s="311">
        <f>($F27*$V$8*'Travel Time Cost Savings'!$Q$11+$F27*$V$9*'Travel Time Cost Savings'!$Q$12)/10^6</f>
        <v>0</v>
      </c>
      <c r="D27" s="394">
        <f t="shared" si="5"/>
        <v>0</v>
      </c>
      <c r="E27" s="395">
        <f>D27*(1+0.03)^-($B27-Assumptions!$C$6)</f>
        <v>0</v>
      </c>
      <c r="F27" s="336">
        <f>IFERROR(_xlfn.XLOOKUP($B27,'Annualized Operations'!$B$13:$B$32,'Annualized Operations'!$E$13:$E$32),0)</f>
        <v>0</v>
      </c>
      <c r="G27" s="312">
        <f>($F27*S$8*'Travel Time Cost Savings'!$Q$11+$F27*S$9*'Travel Time Cost Savings'!$Q$12)/10^6</f>
        <v>0</v>
      </c>
      <c r="H27" s="313">
        <f>($F27*T$8*'Travel Time Cost Savings'!$Q$11+$F27*T$9*'Travel Time Cost Savings'!$Q$12)/10^6</f>
        <v>0</v>
      </c>
      <c r="I27" s="314">
        <f>($F27*U$8*'Travel Time Cost Savings'!$Q$11+$F27*U$9*'Travel Time Cost Savings'!$Q$12)/10^6</f>
        <v>0</v>
      </c>
      <c r="J27" s="401">
        <f t="shared" si="6"/>
        <v>0</v>
      </c>
      <c r="K27" s="402">
        <f t="shared" si="7"/>
        <v>0</v>
      </c>
      <c r="L27" s="403">
        <f t="shared" si="8"/>
        <v>0</v>
      </c>
      <c r="M27" s="351">
        <f t="shared" si="2"/>
        <v>0</v>
      </c>
      <c r="N27" s="404">
        <f>M27*(1+0.07)^-($B27-Assumptions!$C$6)</f>
        <v>0</v>
      </c>
      <c r="O27" s="405">
        <f t="shared" si="3"/>
        <v>0</v>
      </c>
      <c r="P27" s="403">
        <f t="shared" si="3"/>
        <v>0</v>
      </c>
      <c r="R27" s="316">
        <v>2033</v>
      </c>
      <c r="S27" s="317">
        <v>18000</v>
      </c>
      <c r="T27" s="317">
        <v>48200</v>
      </c>
      <c r="U27" s="317">
        <v>852700</v>
      </c>
      <c r="V27" s="317">
        <v>64</v>
      </c>
      <c r="AA27" s="144" t="s">
        <v>199</v>
      </c>
      <c r="AB27" s="337">
        <f>AVERAGE(AB12:AB20)</f>
        <v>2.099484306313415</v>
      </c>
      <c r="AC27" s="337">
        <f t="shared" ref="AC27:AE27" si="12">AVERAGE(AC12:AC20)</f>
        <v>4.7858028693373951E-3</v>
      </c>
      <c r="AD27" s="337">
        <f t="shared" si="12"/>
        <v>3.2505287070740692E-2</v>
      </c>
      <c r="AE27" s="337">
        <f t="shared" si="12"/>
        <v>1238.7315972924489</v>
      </c>
    </row>
    <row r="28" spans="2:31" x14ac:dyDescent="0.25">
      <c r="B28" s="2">
        <f t="shared" si="4"/>
        <v>2048</v>
      </c>
      <c r="C28" s="311">
        <f>($F28*$V$8*'Travel Time Cost Savings'!$Q$11+$F28*$V$9*'Travel Time Cost Savings'!$Q$12)/10^6</f>
        <v>0</v>
      </c>
      <c r="D28" s="394">
        <f t="shared" si="5"/>
        <v>0</v>
      </c>
      <c r="E28" s="395">
        <f>D28*(1+0.03)^-($B28-Assumptions!$C$6)</f>
        <v>0</v>
      </c>
      <c r="F28" s="336">
        <f>IFERROR(_xlfn.XLOOKUP($B28,'Annualized Operations'!$B$13:$B$32,'Annualized Operations'!$E$13:$E$32),0)</f>
        <v>0</v>
      </c>
      <c r="G28" s="312">
        <f>($F28*S$8*'Travel Time Cost Savings'!$Q$11+$F28*S$9*'Travel Time Cost Savings'!$Q$12)/10^6</f>
        <v>0</v>
      </c>
      <c r="H28" s="313">
        <f>($F28*T$8*'Travel Time Cost Savings'!$Q$11+$F28*T$9*'Travel Time Cost Savings'!$Q$12)/10^6</f>
        <v>0</v>
      </c>
      <c r="I28" s="314">
        <f>($F28*U$8*'Travel Time Cost Savings'!$Q$11+$F28*U$9*'Travel Time Cost Savings'!$Q$12)/10^6</f>
        <v>0</v>
      </c>
      <c r="J28" s="401">
        <f t="shared" si="6"/>
        <v>0</v>
      </c>
      <c r="K28" s="402">
        <f t="shared" si="7"/>
        <v>0</v>
      </c>
      <c r="L28" s="403">
        <f t="shared" si="8"/>
        <v>0</v>
      </c>
      <c r="M28" s="351">
        <f t="shared" si="2"/>
        <v>0</v>
      </c>
      <c r="N28" s="404">
        <f>M28*(1+0.07)^-($B28-Assumptions!$C$6)</f>
        <v>0</v>
      </c>
      <c r="O28" s="405">
        <f t="shared" si="3"/>
        <v>0</v>
      </c>
      <c r="P28" s="403">
        <f t="shared" si="3"/>
        <v>0</v>
      </c>
      <c r="R28" s="316">
        <v>2034</v>
      </c>
      <c r="S28" s="317">
        <v>18000</v>
      </c>
      <c r="T28" s="317">
        <v>48200</v>
      </c>
      <c r="U28" s="317">
        <v>852700</v>
      </c>
      <c r="V28" s="317">
        <v>66</v>
      </c>
    </row>
    <row r="29" spans="2:31" ht="15" customHeight="1" thickBot="1" x14ac:dyDescent="0.3">
      <c r="B29" s="3">
        <f t="shared" si="4"/>
        <v>2049</v>
      </c>
      <c r="C29" s="318">
        <f>($F29*$V$8*'Travel Time Cost Savings'!$Q$11+$F29*$V$9*'Travel Time Cost Savings'!$Q$12)/10^6</f>
        <v>0</v>
      </c>
      <c r="D29" s="396">
        <f t="shared" si="5"/>
        <v>0</v>
      </c>
      <c r="E29" s="397">
        <f>D29*(1+0.03)^-($B29-Assumptions!$C$6)</f>
        <v>0</v>
      </c>
      <c r="F29" s="342">
        <f>IFERROR(_xlfn.XLOOKUP($B29,'Annualized Operations'!$B$13:$B$32,'Annualized Operations'!$E$13:$E$32),0)</f>
        <v>0</v>
      </c>
      <c r="G29" s="319">
        <f>($F29*S$8*'Travel Time Cost Savings'!$Q$11+$F29*S$9*'Travel Time Cost Savings'!$Q$12)/10^6</f>
        <v>0</v>
      </c>
      <c r="H29" s="320">
        <f>($F29*T$8*'Travel Time Cost Savings'!$Q$11+$F29*T$9*'Travel Time Cost Savings'!$Q$12)/10^6</f>
        <v>0</v>
      </c>
      <c r="I29" s="321">
        <f>($F29*U$8*'Travel Time Cost Savings'!$Q$11+$F29*U$9*'Travel Time Cost Savings'!$Q$12)/10^6</f>
        <v>0</v>
      </c>
      <c r="J29" s="406">
        <f t="shared" si="6"/>
        <v>0</v>
      </c>
      <c r="K29" s="407">
        <f t="shared" si="7"/>
        <v>0</v>
      </c>
      <c r="L29" s="397">
        <f t="shared" si="8"/>
        <v>0</v>
      </c>
      <c r="M29" s="359">
        <f t="shared" si="2"/>
        <v>0</v>
      </c>
      <c r="N29" s="408">
        <f>M29*(1+0.07)^-($B29-Assumptions!$C$6)</f>
        <v>0</v>
      </c>
      <c r="O29" s="396">
        <f t="shared" si="3"/>
        <v>0</v>
      </c>
      <c r="P29" s="397">
        <f t="shared" si="3"/>
        <v>0</v>
      </c>
      <c r="R29" s="316">
        <v>2035</v>
      </c>
      <c r="S29" s="317">
        <v>18000</v>
      </c>
      <c r="T29" s="317">
        <v>48200</v>
      </c>
      <c r="U29" s="317">
        <v>852700</v>
      </c>
      <c r="V29" s="317">
        <v>67</v>
      </c>
    </row>
    <row r="30" spans="2:31" x14ac:dyDescent="0.25">
      <c r="B30" s="4"/>
      <c r="C30" s="4"/>
      <c r="D30" s="322" t="s">
        <v>2</v>
      </c>
      <c r="E30" s="323">
        <f>SUM(E6:E29)</f>
        <v>-1849953.584301824</v>
      </c>
      <c r="F30" s="343"/>
      <c r="G30" s="4"/>
      <c r="H30" s="4"/>
      <c r="I30" s="4"/>
      <c r="J30" s="4"/>
      <c r="K30" s="4"/>
      <c r="L30" s="4"/>
      <c r="M30" s="322" t="s">
        <v>2</v>
      </c>
      <c r="N30" s="323">
        <f>SUM(N6:N29)</f>
        <v>-311160.22751462279</v>
      </c>
      <c r="O30" s="323">
        <f>SUM(O6:O29)</f>
        <v>-3926203.8072468061</v>
      </c>
      <c r="P30" s="323">
        <f>SUM(P6:P29)</f>
        <v>-2161113.8118164469</v>
      </c>
      <c r="R30" s="316">
        <v>2036</v>
      </c>
      <c r="S30" s="317">
        <v>18000</v>
      </c>
      <c r="T30" s="317">
        <v>48200</v>
      </c>
      <c r="U30" s="317">
        <v>852700</v>
      </c>
      <c r="V30" s="317">
        <v>68</v>
      </c>
    </row>
    <row r="31" spans="2:31" x14ac:dyDescent="0.25">
      <c r="R31" s="316">
        <v>2037</v>
      </c>
      <c r="S31" s="317">
        <v>18000</v>
      </c>
      <c r="T31" s="317">
        <v>48200</v>
      </c>
      <c r="U31" s="317">
        <v>852700</v>
      </c>
      <c r="V31" s="317">
        <v>69</v>
      </c>
    </row>
    <row r="32" spans="2:31" x14ac:dyDescent="0.25">
      <c r="B32" s="240" t="s">
        <v>3</v>
      </c>
      <c r="C32" s="240"/>
      <c r="D32" s="240"/>
      <c r="E32" s="240"/>
      <c r="R32" s="316">
        <v>2038</v>
      </c>
      <c r="S32" s="317">
        <v>18000</v>
      </c>
      <c r="T32" s="317">
        <v>48200</v>
      </c>
      <c r="U32" s="317">
        <v>852700</v>
      </c>
      <c r="V32" s="317">
        <v>70</v>
      </c>
    </row>
    <row r="33" spans="1:22" x14ac:dyDescent="0.25">
      <c r="A33" s="7" t="s">
        <v>32</v>
      </c>
      <c r="B33" s="468" t="s">
        <v>187</v>
      </c>
      <c r="C33" s="468"/>
      <c r="D33" s="468"/>
      <c r="E33" s="468"/>
      <c r="F33" s="468"/>
      <c r="G33" s="468"/>
      <c r="H33" s="468"/>
      <c r="I33" s="468"/>
      <c r="J33" s="468"/>
      <c r="K33" s="468"/>
      <c r="L33" s="468"/>
      <c r="M33" s="468"/>
      <c r="R33" s="316">
        <v>2039</v>
      </c>
      <c r="S33" s="317">
        <v>18000</v>
      </c>
      <c r="T33" s="317">
        <v>48200</v>
      </c>
      <c r="U33" s="317">
        <v>852700</v>
      </c>
      <c r="V33" s="317">
        <v>71</v>
      </c>
    </row>
    <row r="34" spans="1:22" x14ac:dyDescent="0.25">
      <c r="B34" s="468"/>
      <c r="C34" s="468"/>
      <c r="D34" s="468"/>
      <c r="E34" s="468"/>
      <c r="F34" s="468"/>
      <c r="G34" s="468"/>
      <c r="H34" s="468"/>
      <c r="I34" s="468"/>
      <c r="J34" s="468"/>
      <c r="K34" s="468"/>
      <c r="L34" s="468"/>
      <c r="M34" s="468"/>
      <c r="R34" s="316">
        <v>2040</v>
      </c>
      <c r="S34" s="317">
        <v>18000</v>
      </c>
      <c r="T34" s="317">
        <v>48200</v>
      </c>
      <c r="U34" s="317">
        <v>852700</v>
      </c>
      <c r="V34" s="317">
        <v>72</v>
      </c>
    </row>
    <row r="35" spans="1:22" x14ac:dyDescent="0.25">
      <c r="B35" s="468"/>
      <c r="C35" s="468"/>
      <c r="D35" s="468"/>
      <c r="E35" s="468"/>
      <c r="F35" s="468"/>
      <c r="G35" s="468"/>
      <c r="H35" s="468"/>
      <c r="I35" s="468"/>
      <c r="J35" s="468"/>
      <c r="K35" s="468"/>
      <c r="L35" s="468"/>
      <c r="M35" s="468"/>
      <c r="R35" s="316">
        <v>2041</v>
      </c>
      <c r="S35" s="317">
        <v>18000</v>
      </c>
      <c r="T35" s="317">
        <v>48200</v>
      </c>
      <c r="U35" s="317">
        <v>852700</v>
      </c>
      <c r="V35" s="317">
        <v>73</v>
      </c>
    </row>
    <row r="36" spans="1:22" x14ac:dyDescent="0.25">
      <c r="B36" s="240"/>
      <c r="C36" s="240"/>
      <c r="D36" s="240"/>
      <c r="E36" s="240"/>
      <c r="Q36" s="324"/>
      <c r="R36" s="316">
        <v>2042</v>
      </c>
      <c r="S36" s="317">
        <v>18000</v>
      </c>
      <c r="T36" s="317">
        <v>48200</v>
      </c>
      <c r="U36" s="317">
        <v>852700</v>
      </c>
      <c r="V36" s="317">
        <v>75</v>
      </c>
    </row>
    <row r="37" spans="1:22" x14ac:dyDescent="0.25">
      <c r="A37" s="7" t="s">
        <v>31</v>
      </c>
      <c r="B37" s="468" t="s">
        <v>188</v>
      </c>
      <c r="C37" s="468"/>
      <c r="D37" s="468"/>
      <c r="E37" s="468"/>
      <c r="F37" s="468"/>
      <c r="G37" s="468"/>
      <c r="H37" s="468"/>
      <c r="I37" s="468"/>
      <c r="J37" s="468"/>
      <c r="K37" s="468"/>
      <c r="L37" s="468"/>
      <c r="M37" s="468"/>
      <c r="Q37" s="324"/>
      <c r="R37" s="316">
        <v>2043</v>
      </c>
      <c r="S37" s="317">
        <v>18000</v>
      </c>
      <c r="T37" s="317">
        <v>48200</v>
      </c>
      <c r="U37" s="317">
        <v>852700</v>
      </c>
      <c r="V37" s="317">
        <v>76</v>
      </c>
    </row>
    <row r="38" spans="1:22" x14ac:dyDescent="0.25">
      <c r="B38" s="468"/>
      <c r="C38" s="468"/>
      <c r="D38" s="468"/>
      <c r="E38" s="468"/>
      <c r="F38" s="468"/>
      <c r="G38" s="468"/>
      <c r="H38" s="468"/>
      <c r="I38" s="468"/>
      <c r="J38" s="468"/>
      <c r="K38" s="468"/>
      <c r="L38" s="468"/>
      <c r="M38" s="468"/>
      <c r="R38" s="316">
        <v>2044</v>
      </c>
      <c r="S38" s="317">
        <v>18000</v>
      </c>
      <c r="T38" s="317">
        <v>48200</v>
      </c>
      <c r="U38" s="317">
        <v>852700</v>
      </c>
      <c r="V38" s="317">
        <v>77</v>
      </c>
    </row>
    <row r="39" spans="1:22" ht="15" customHeight="1" x14ac:dyDescent="0.25">
      <c r="A39" s="7"/>
      <c r="B39" s="77"/>
      <c r="C39" s="77"/>
      <c r="D39" s="77"/>
      <c r="E39" s="77"/>
      <c r="F39" s="33"/>
      <c r="G39" s="324"/>
      <c r="H39" s="324"/>
      <c r="I39" s="33"/>
      <c r="R39" s="316">
        <v>2045</v>
      </c>
      <c r="S39" s="317">
        <v>18000</v>
      </c>
      <c r="T39" s="317">
        <v>48200</v>
      </c>
      <c r="U39" s="317">
        <v>852700</v>
      </c>
      <c r="V39" s="317">
        <v>78</v>
      </c>
    </row>
    <row r="40" spans="1:22" x14ac:dyDescent="0.25">
      <c r="A40" s="7" t="s">
        <v>138</v>
      </c>
      <c r="B40" s="468" t="s">
        <v>264</v>
      </c>
      <c r="C40" s="468"/>
      <c r="D40" s="468"/>
      <c r="E40" s="468"/>
      <c r="F40" s="468"/>
      <c r="G40" s="468"/>
      <c r="H40" s="468"/>
      <c r="I40" s="468"/>
      <c r="J40" s="468"/>
      <c r="K40" s="468"/>
      <c r="L40" s="468"/>
      <c r="M40" s="468"/>
      <c r="R40" s="316">
        <v>2046</v>
      </c>
      <c r="S40" s="317">
        <v>18000</v>
      </c>
      <c r="T40" s="317">
        <v>48200</v>
      </c>
      <c r="U40" s="317">
        <v>852700</v>
      </c>
      <c r="V40" s="317">
        <v>79</v>
      </c>
    </row>
    <row r="41" spans="1:22" x14ac:dyDescent="0.25">
      <c r="B41" s="468"/>
      <c r="C41" s="468"/>
      <c r="D41" s="468"/>
      <c r="E41" s="468"/>
      <c r="F41" s="468"/>
      <c r="G41" s="468"/>
      <c r="H41" s="468"/>
      <c r="I41" s="468"/>
      <c r="J41" s="468"/>
      <c r="K41" s="468"/>
      <c r="L41" s="468"/>
      <c r="M41" s="468"/>
      <c r="R41" s="316">
        <v>2047</v>
      </c>
      <c r="S41" s="317">
        <v>18000</v>
      </c>
      <c r="T41" s="317">
        <v>48200</v>
      </c>
      <c r="U41" s="317">
        <v>852700</v>
      </c>
      <c r="V41" s="317">
        <v>80</v>
      </c>
    </row>
    <row r="42" spans="1:22" x14ac:dyDescent="0.25">
      <c r="B42" s="468"/>
      <c r="C42" s="468"/>
      <c r="D42" s="468"/>
      <c r="E42" s="468"/>
      <c r="F42" s="468"/>
      <c r="G42" s="468"/>
      <c r="H42" s="468"/>
      <c r="I42" s="468"/>
      <c r="J42" s="468"/>
      <c r="K42" s="468"/>
      <c r="L42" s="468"/>
      <c r="M42" s="468"/>
      <c r="R42" s="316">
        <v>2048</v>
      </c>
      <c r="S42" s="317">
        <v>18000</v>
      </c>
      <c r="T42" s="317">
        <v>48200</v>
      </c>
      <c r="U42" s="317">
        <v>852700</v>
      </c>
      <c r="V42" s="317">
        <v>81</v>
      </c>
    </row>
    <row r="43" spans="1:22" ht="15" customHeight="1" x14ac:dyDescent="0.25">
      <c r="B43" s="274"/>
      <c r="C43" s="274"/>
      <c r="D43" s="274"/>
      <c r="E43" s="274"/>
      <c r="F43" s="274"/>
      <c r="G43" s="274"/>
      <c r="H43" s="274"/>
      <c r="I43" s="274"/>
      <c r="R43" s="316">
        <v>2049</v>
      </c>
      <c r="S43" s="317">
        <v>18000</v>
      </c>
      <c r="T43" s="317">
        <v>48200</v>
      </c>
      <c r="U43" s="317">
        <v>852700</v>
      </c>
      <c r="V43" s="317">
        <v>83</v>
      </c>
    </row>
    <row r="44" spans="1:22" ht="15.75" customHeight="1" x14ac:dyDescent="0.25">
      <c r="B44" s="274"/>
      <c r="C44" s="274"/>
      <c r="D44" s="274"/>
      <c r="E44" s="274"/>
      <c r="F44" s="274"/>
      <c r="G44" s="274"/>
      <c r="H44" s="274"/>
      <c r="I44" s="274"/>
      <c r="R44" s="316">
        <v>2050</v>
      </c>
      <c r="S44" s="317">
        <v>18000</v>
      </c>
      <c r="T44" s="317">
        <v>48200</v>
      </c>
      <c r="U44" s="317">
        <v>852700</v>
      </c>
      <c r="V44" s="317">
        <v>84</v>
      </c>
    </row>
    <row r="45" spans="1:22" x14ac:dyDescent="0.25">
      <c r="B45" s="274"/>
      <c r="C45" s="274"/>
      <c r="D45" s="274"/>
      <c r="E45" s="274"/>
      <c r="F45" s="274"/>
      <c r="G45" s="274"/>
      <c r="H45" s="274"/>
      <c r="I45" s="274"/>
    </row>
    <row r="46" spans="1:22" ht="15" customHeight="1" x14ac:dyDescent="0.25">
      <c r="B46" s="274"/>
      <c r="C46" s="274"/>
      <c r="D46" s="274"/>
      <c r="E46" s="274"/>
      <c r="F46" s="274"/>
      <c r="G46" s="274"/>
      <c r="H46" s="274"/>
      <c r="I46" s="274"/>
    </row>
    <row r="47" spans="1:22" x14ac:dyDescent="0.25">
      <c r="B47" s="274"/>
      <c r="C47" s="274"/>
      <c r="D47" s="274"/>
      <c r="E47" s="274"/>
      <c r="F47" s="274"/>
      <c r="G47" s="274"/>
      <c r="H47" s="274"/>
      <c r="I47" s="274"/>
    </row>
    <row r="48" spans="1:22" x14ac:dyDescent="0.25">
      <c r="A48" s="7"/>
      <c r="B48" s="77"/>
      <c r="C48" s="77"/>
      <c r="D48" s="77"/>
      <c r="E48" s="77"/>
      <c r="F48" s="33"/>
      <c r="G48" s="33"/>
      <c r="H48" s="33"/>
      <c r="I48" s="33"/>
      <c r="N48" s="325"/>
      <c r="O48" s="325"/>
      <c r="P48" s="325"/>
    </row>
    <row r="49" spans="1:16" x14ac:dyDescent="0.25">
      <c r="A49" s="7"/>
      <c r="B49" s="77"/>
      <c r="C49" s="77"/>
      <c r="D49" s="77"/>
      <c r="E49" s="77"/>
      <c r="F49" s="33"/>
      <c r="G49" s="33"/>
      <c r="H49" s="33"/>
      <c r="I49" s="33"/>
      <c r="N49" s="325"/>
      <c r="O49" s="325"/>
      <c r="P49" s="325"/>
    </row>
    <row r="50" spans="1:16" x14ac:dyDescent="0.25">
      <c r="A50" s="7"/>
      <c r="B50" s="77"/>
      <c r="C50" s="77"/>
      <c r="D50" s="77"/>
      <c r="E50" s="77"/>
      <c r="F50" s="33"/>
      <c r="G50" s="33"/>
      <c r="H50" s="33"/>
      <c r="I50" s="33"/>
      <c r="J50" s="132"/>
      <c r="L50" s="324"/>
      <c r="M50" s="324"/>
      <c r="N50" s="325"/>
      <c r="O50" s="325"/>
      <c r="P50" s="325"/>
    </row>
    <row r="51" spans="1:16" x14ac:dyDescent="0.25">
      <c r="A51" s="7"/>
      <c r="B51" s="77"/>
      <c r="C51" s="77"/>
      <c r="D51" s="77"/>
      <c r="E51" s="77"/>
      <c r="F51" s="33"/>
      <c r="G51" s="33"/>
      <c r="H51" s="33"/>
      <c r="I51" s="33"/>
      <c r="J51" s="132"/>
      <c r="L51" s="324"/>
      <c r="M51" s="324"/>
    </row>
    <row r="52" spans="1:16" x14ac:dyDescent="0.25">
      <c r="A52" s="7"/>
      <c r="B52" s="77"/>
      <c r="C52" s="77"/>
      <c r="D52" s="77"/>
      <c r="E52" s="77"/>
      <c r="F52" s="33"/>
      <c r="G52" s="33"/>
      <c r="H52" s="33"/>
      <c r="I52" s="33"/>
      <c r="L52" s="324"/>
      <c r="M52" s="324"/>
    </row>
    <row r="53" spans="1:16" x14ac:dyDescent="0.25">
      <c r="A53" s="7"/>
      <c r="B53" s="77"/>
      <c r="C53" s="77"/>
      <c r="D53" s="77"/>
      <c r="E53" s="77"/>
      <c r="F53" s="33"/>
      <c r="G53" s="33"/>
      <c r="H53" s="33"/>
      <c r="I53" s="33"/>
      <c r="L53" s="324"/>
      <c r="M53" s="324"/>
    </row>
    <row r="54" spans="1:16" x14ac:dyDescent="0.25">
      <c r="A54" s="7"/>
      <c r="B54" s="77"/>
      <c r="C54" s="77"/>
      <c r="D54" s="77"/>
      <c r="E54" s="77"/>
      <c r="F54" s="33"/>
      <c r="G54" s="33"/>
      <c r="H54" s="33"/>
      <c r="I54" s="33"/>
      <c r="J54" s="324"/>
      <c r="K54" s="324"/>
      <c r="L54" s="324"/>
      <c r="M54" s="324"/>
    </row>
    <row r="55" spans="1:16" x14ac:dyDescent="0.25">
      <c r="B55" s="77"/>
      <c r="C55" s="77"/>
      <c r="D55" s="77"/>
      <c r="E55" s="77"/>
      <c r="F55" s="33"/>
      <c r="G55" s="33"/>
      <c r="H55" s="33"/>
      <c r="I55" s="33"/>
      <c r="K55" s="324"/>
      <c r="L55" s="324"/>
      <c r="M55" s="324"/>
    </row>
    <row r="56" spans="1:16" x14ac:dyDescent="0.25">
      <c r="B56" s="77"/>
      <c r="C56" s="77"/>
      <c r="D56" s="77"/>
      <c r="E56" s="77"/>
      <c r="F56" s="33"/>
      <c r="G56" s="33"/>
      <c r="H56" s="33"/>
      <c r="I56" s="33"/>
      <c r="J56" s="33"/>
      <c r="L56" s="324"/>
      <c r="M56" s="324"/>
    </row>
    <row r="57" spans="1:16" x14ac:dyDescent="0.25">
      <c r="B57" s="77"/>
      <c r="C57" s="77"/>
      <c r="D57" s="77"/>
      <c r="E57" s="77"/>
      <c r="F57" s="33"/>
      <c r="G57" s="33"/>
      <c r="H57" s="33"/>
      <c r="I57" s="33"/>
      <c r="J57" s="33"/>
    </row>
    <row r="58" spans="1:16" x14ac:dyDescent="0.25">
      <c r="A58" s="7"/>
      <c r="B58" s="77"/>
      <c r="C58" s="77"/>
      <c r="D58" s="77"/>
      <c r="E58" s="77"/>
      <c r="F58" s="33"/>
      <c r="G58" s="33"/>
      <c r="H58" s="33"/>
      <c r="I58" s="33"/>
      <c r="J58" s="33"/>
      <c r="K58" s="33"/>
    </row>
    <row r="59" spans="1:16" x14ac:dyDescent="0.25">
      <c r="B59" s="77"/>
      <c r="C59" s="77"/>
      <c r="D59" s="77"/>
      <c r="E59" s="77"/>
      <c r="F59" s="33"/>
      <c r="G59" s="33"/>
      <c r="H59" s="33"/>
      <c r="I59" s="33"/>
      <c r="J59" s="33"/>
      <c r="K59" s="33"/>
    </row>
    <row r="60" spans="1:16" x14ac:dyDescent="0.25">
      <c r="B60" s="77"/>
      <c r="C60" s="77"/>
      <c r="D60" s="77"/>
      <c r="E60" s="77"/>
      <c r="F60" s="33"/>
      <c r="G60" s="33"/>
      <c r="H60" s="33"/>
      <c r="I60" s="33"/>
      <c r="J60" s="33"/>
      <c r="K60" s="33"/>
    </row>
    <row r="61" spans="1:16" x14ac:dyDescent="0.25">
      <c r="J61" s="33"/>
      <c r="K61" s="33"/>
    </row>
    <row r="62" spans="1:16" x14ac:dyDescent="0.25">
      <c r="F62" s="324"/>
      <c r="I62" s="324"/>
      <c r="J62" s="33"/>
      <c r="K62" s="33"/>
    </row>
    <row r="63" spans="1:16" x14ac:dyDescent="0.25">
      <c r="B63" s="324"/>
      <c r="C63" s="324"/>
      <c r="D63" s="324"/>
      <c r="E63" s="324"/>
      <c r="F63" s="324"/>
      <c r="I63" s="324"/>
      <c r="J63" s="33"/>
      <c r="K63" s="33"/>
    </row>
    <row r="64" spans="1:16" x14ac:dyDescent="0.25">
      <c r="J64" s="33"/>
      <c r="K64" s="33"/>
    </row>
    <row r="65" spans="1:12" x14ac:dyDescent="0.25">
      <c r="B65" s="33"/>
      <c r="C65" s="33"/>
      <c r="D65" s="33"/>
      <c r="E65" s="33"/>
      <c r="F65" s="33"/>
      <c r="G65" s="33"/>
      <c r="H65" s="33"/>
      <c r="I65" s="33"/>
      <c r="J65" s="33"/>
      <c r="K65" s="33"/>
    </row>
    <row r="66" spans="1:12" x14ac:dyDescent="0.25">
      <c r="A66" s="7"/>
      <c r="B66" s="33"/>
      <c r="C66" s="33"/>
      <c r="D66" s="33"/>
      <c r="E66" s="33"/>
      <c r="F66" s="33"/>
      <c r="G66" s="33"/>
      <c r="H66" s="33"/>
      <c r="J66" s="33"/>
      <c r="K66" s="33"/>
    </row>
    <row r="67" spans="1:12" x14ac:dyDescent="0.25">
      <c r="J67" s="33"/>
      <c r="K67" s="33"/>
    </row>
    <row r="68" spans="1:12" x14ac:dyDescent="0.25">
      <c r="J68" s="33"/>
      <c r="K68" s="33"/>
    </row>
    <row r="69" spans="1:12" x14ac:dyDescent="0.25">
      <c r="J69" s="33"/>
      <c r="K69" s="33"/>
    </row>
    <row r="71" spans="1:12" x14ac:dyDescent="0.25">
      <c r="A71" s="7"/>
      <c r="J71" s="324"/>
    </row>
    <row r="72" spans="1:12" x14ac:dyDescent="0.25">
      <c r="J72" s="324"/>
      <c r="L72" s="33"/>
    </row>
    <row r="74" spans="1:12" x14ac:dyDescent="0.25">
      <c r="A74" s="7"/>
      <c r="J74" s="33"/>
      <c r="K74" s="33"/>
    </row>
  </sheetData>
  <mergeCells count="21">
    <mergeCell ref="K4:K5"/>
    <mergeCell ref="L4:L5"/>
    <mergeCell ref="M4:M5"/>
    <mergeCell ref="N4:N5"/>
    <mergeCell ref="O4:O5"/>
    <mergeCell ref="P4:P5"/>
    <mergeCell ref="B33:M35"/>
    <mergeCell ref="B37:M38"/>
    <mergeCell ref="B40:M42"/>
    <mergeCell ref="C3:E3"/>
    <mergeCell ref="F3:N3"/>
    <mergeCell ref="O3:P3"/>
    <mergeCell ref="B4:B5"/>
    <mergeCell ref="C4:C5"/>
    <mergeCell ref="D4:D5"/>
    <mergeCell ref="E4:E5"/>
    <mergeCell ref="F4:F5"/>
    <mergeCell ref="G4:G5"/>
    <mergeCell ref="H4:H5"/>
    <mergeCell ref="I4:I5"/>
    <mergeCell ref="J4:J5"/>
  </mergeCells>
  <pageMargins left="0.25" right="0.25" top="0.75" bottom="0.75" header="0.3" footer="0.3"/>
  <pageSetup paperSize="119" scale="2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00000"/>
    <pageSetUpPr fitToPage="1"/>
  </sheetPr>
  <dimension ref="A1:S60"/>
  <sheetViews>
    <sheetView view="pageBreakPreview" topLeftCell="A10" zoomScale="85" zoomScaleNormal="85" zoomScaleSheetLayoutView="85" workbookViewId="0">
      <selection activeCell="M13" sqref="M13"/>
    </sheetView>
  </sheetViews>
  <sheetFormatPr defaultRowHeight="15" x14ac:dyDescent="0.25"/>
  <cols>
    <col min="1" max="1" width="5.140625" customWidth="1"/>
    <col min="2" max="4" width="15.7109375" style="86" customWidth="1"/>
    <col min="5" max="7" width="15.7109375" style="239" customWidth="1"/>
    <col min="8" max="8" width="20.28515625" style="239" customWidth="1"/>
    <col min="9" max="10" width="15.7109375" style="239" customWidth="1"/>
    <col min="11" max="13" width="15.7109375" style="86" customWidth="1"/>
    <col min="14" max="14" width="18.42578125" customWidth="1"/>
    <col min="15" max="15" width="21.140625" customWidth="1"/>
    <col min="16" max="17" width="21.140625" style="239" customWidth="1"/>
    <col min="18" max="18" width="24.85546875" style="86" bestFit="1" customWidth="1"/>
    <col min="19" max="19" width="16" style="86" customWidth="1"/>
  </cols>
  <sheetData>
    <row r="1" spans="2:19" x14ac:dyDescent="0.25">
      <c r="B1" s="86">
        <v>1</v>
      </c>
      <c r="C1" s="86">
        <f>B1+1</f>
        <v>2</v>
      </c>
      <c r="D1" s="86">
        <f t="shared" ref="D1" si="0">C1+1</f>
        <v>3</v>
      </c>
      <c r="E1" s="239">
        <f t="shared" ref="E1" si="1">D1+1</f>
        <v>4</v>
      </c>
      <c r="F1" s="239">
        <f t="shared" ref="F1" si="2">E1+1</f>
        <v>5</v>
      </c>
      <c r="K1" s="239"/>
      <c r="L1" s="239"/>
    </row>
    <row r="2" spans="2:19" x14ac:dyDescent="0.25">
      <c r="B2" s="6" t="s">
        <v>117</v>
      </c>
      <c r="I2" s="86"/>
      <c r="J2"/>
      <c r="K2"/>
      <c r="L2" s="239"/>
      <c r="M2" s="239"/>
      <c r="N2" s="86"/>
      <c r="O2" s="86"/>
      <c r="P2"/>
      <c r="Q2"/>
      <c r="R2"/>
      <c r="S2"/>
    </row>
    <row r="3" spans="2:19" ht="18.75" customHeight="1" thickBot="1" x14ac:dyDescent="0.3">
      <c r="C3" s="239"/>
      <c r="D3" s="239"/>
      <c r="E3" s="86"/>
      <c r="F3" s="86"/>
      <c r="G3" s="86"/>
      <c r="H3" s="6" t="s">
        <v>47</v>
      </c>
      <c r="I3"/>
      <c r="J3" s="86"/>
      <c r="L3"/>
      <c r="M3"/>
      <c r="P3"/>
      <c r="Q3"/>
      <c r="R3"/>
      <c r="S3"/>
    </row>
    <row r="4" spans="2:19" ht="15.75" customHeight="1" thickBot="1" x14ac:dyDescent="0.3">
      <c r="C4" s="494" t="s">
        <v>21</v>
      </c>
      <c r="D4" s="528"/>
      <c r="E4" s="494" t="s">
        <v>30</v>
      </c>
      <c r="F4" s="528"/>
      <c r="G4" s="86"/>
      <c r="H4"/>
      <c r="I4" s="147" t="s">
        <v>135</v>
      </c>
      <c r="J4" s="85"/>
      <c r="K4"/>
      <c r="L4"/>
      <c r="M4"/>
      <c r="P4"/>
      <c r="Q4"/>
      <c r="R4"/>
      <c r="S4"/>
    </row>
    <row r="5" spans="2:19" ht="15.75" thickBot="1" x14ac:dyDescent="0.3">
      <c r="C5" s="527" t="s">
        <v>45</v>
      </c>
      <c r="D5" s="527"/>
      <c r="E5" s="527" t="s">
        <v>45</v>
      </c>
      <c r="F5" s="527"/>
      <c r="G5" s="86"/>
      <c r="H5" s="9" t="s">
        <v>48</v>
      </c>
      <c r="I5" s="225">
        <f>Assumptions!C7</f>
        <v>2024</v>
      </c>
      <c r="J5" s="86"/>
      <c r="K5"/>
      <c r="L5"/>
      <c r="M5"/>
      <c r="P5"/>
      <c r="Q5"/>
      <c r="R5"/>
      <c r="S5"/>
    </row>
    <row r="6" spans="2:19" ht="15.75" customHeight="1" x14ac:dyDescent="0.25">
      <c r="B6" s="529" t="s">
        <v>0</v>
      </c>
      <c r="C6" s="529" t="s">
        <v>34</v>
      </c>
      <c r="D6" s="476" t="s">
        <v>1</v>
      </c>
      <c r="E6" s="529" t="s">
        <v>96</v>
      </c>
      <c r="F6" s="505" t="s">
        <v>97</v>
      </c>
      <c r="G6" s="86"/>
      <c r="H6" s="9" t="s">
        <v>46</v>
      </c>
      <c r="I6" s="225">
        <f>Assumptions!C8</f>
        <v>2</v>
      </c>
      <c r="J6" s="86"/>
      <c r="K6"/>
      <c r="L6"/>
      <c r="M6"/>
      <c r="P6"/>
      <c r="Q6"/>
      <c r="R6"/>
      <c r="S6"/>
    </row>
    <row r="7" spans="2:19" ht="15.75" customHeight="1" thickBot="1" x14ac:dyDescent="0.3">
      <c r="B7" s="530"/>
      <c r="C7" s="530"/>
      <c r="D7" s="477"/>
      <c r="E7" s="530"/>
      <c r="F7" s="531"/>
      <c r="G7" s="86"/>
      <c r="H7"/>
      <c r="I7"/>
      <c r="J7" s="86"/>
      <c r="L7"/>
      <c r="M7"/>
      <c r="P7"/>
      <c r="Q7"/>
      <c r="R7"/>
      <c r="S7"/>
    </row>
    <row r="8" spans="2:19" ht="15.75" customHeight="1" x14ac:dyDescent="0.25">
      <c r="B8" s="250">
        <f>Assumptions!$C$6</f>
        <v>2019</v>
      </c>
      <c r="C8" s="155">
        <f t="shared" ref="C8:C35" si="3">IF(AND($B8&gt;=$I$5,$B8&lt;$I$5+$I$6),($J$19)/$I$6,0)</f>
        <v>0</v>
      </c>
      <c r="D8" s="109">
        <f>C8*(1+0.07)^-($B8-Assumptions!$C$6)</f>
        <v>0</v>
      </c>
      <c r="E8" s="112">
        <f>IF($B8=Assumptions!$C$11,'Capital Costs'!$J$32,0)</f>
        <v>0</v>
      </c>
      <c r="F8" s="206">
        <f>E8*(1+0.07)^-($B8-Assumptions!$C$6)</f>
        <v>0</v>
      </c>
      <c r="G8" s="86"/>
      <c r="H8" s="34" t="s">
        <v>49</v>
      </c>
      <c r="I8"/>
      <c r="J8" s="86"/>
      <c r="L8"/>
      <c r="M8"/>
      <c r="P8"/>
      <c r="Q8"/>
      <c r="R8"/>
      <c r="S8"/>
    </row>
    <row r="9" spans="2:19" ht="15.75" customHeight="1" thickBot="1" x14ac:dyDescent="0.3">
      <c r="B9" s="251">
        <f>B8+1</f>
        <v>2020</v>
      </c>
      <c r="C9" s="156">
        <f t="shared" si="3"/>
        <v>0</v>
      </c>
      <c r="D9" s="154">
        <f>C9*(1+0.07)^-($B9-Assumptions!$C$6)</f>
        <v>0</v>
      </c>
      <c r="E9" s="205">
        <f>IF($B9=Assumptions!$C$11,'Capital Costs'!$J$32,0)</f>
        <v>0</v>
      </c>
      <c r="F9" s="207">
        <f>E9*(1+0.07)^-($B9-Assumptions!$C$6)</f>
        <v>0</v>
      </c>
      <c r="G9" s="86"/>
      <c r="H9" s="6"/>
      <c r="I9"/>
      <c r="J9" s="147" t="s">
        <v>136</v>
      </c>
      <c r="K9" s="34"/>
      <c r="L9"/>
      <c r="M9"/>
      <c r="P9"/>
      <c r="Q9"/>
      <c r="R9"/>
      <c r="S9"/>
    </row>
    <row r="10" spans="2:19" ht="15.75" customHeight="1" x14ac:dyDescent="0.25">
      <c r="B10" s="250">
        <f t="shared" ref="B10:B35" si="4">B9+1</f>
        <v>2021</v>
      </c>
      <c r="C10" s="254">
        <f t="shared" si="3"/>
        <v>0</v>
      </c>
      <c r="D10" s="109">
        <f>C10*(1+0.07)^-($B10-Assumptions!$C$6)</f>
        <v>0</v>
      </c>
      <c r="E10" s="257">
        <f>IF($B10=Assumptions!$C$11,'Capital Costs'!$J$32,0)</f>
        <v>0</v>
      </c>
      <c r="F10" s="208">
        <f>E10*(1+0.07)^-($B10-Assumptions!$C$6)</f>
        <v>0</v>
      </c>
      <c r="G10" s="86"/>
      <c r="H10" s="520" t="s">
        <v>5</v>
      </c>
      <c r="I10" s="523" t="s">
        <v>6</v>
      </c>
      <c r="J10" s="511" t="s">
        <v>168</v>
      </c>
      <c r="K10" s="139"/>
      <c r="L10"/>
      <c r="M10"/>
      <c r="P10"/>
      <c r="Q10"/>
      <c r="R10"/>
      <c r="S10"/>
    </row>
    <row r="11" spans="2:19" ht="15.75" customHeight="1" x14ac:dyDescent="0.25">
      <c r="B11" s="252">
        <f t="shared" si="4"/>
        <v>2022</v>
      </c>
      <c r="C11" s="255">
        <f t="shared" si="3"/>
        <v>0</v>
      </c>
      <c r="D11" s="137">
        <f>C11*(1+0.07)^-($B11-Assumptions!$C$6)</f>
        <v>0</v>
      </c>
      <c r="E11" s="258">
        <f>IF($B11=Assumptions!$C$11,'Capital Costs'!$J$32,0)</f>
        <v>0</v>
      </c>
      <c r="F11" s="209">
        <f>E11*(1+0.07)^-($B11-Assumptions!$C$6)</f>
        <v>0</v>
      </c>
      <c r="G11" s="86"/>
      <c r="H11" s="521"/>
      <c r="I11" s="524"/>
      <c r="J11" s="512"/>
      <c r="K11" s="139"/>
      <c r="L11"/>
      <c r="M11"/>
      <c r="P11"/>
      <c r="Q11"/>
      <c r="R11"/>
      <c r="S11"/>
    </row>
    <row r="12" spans="2:19" ht="15.75" customHeight="1" x14ac:dyDescent="0.25">
      <c r="B12" s="252">
        <f t="shared" si="4"/>
        <v>2023</v>
      </c>
      <c r="C12" s="255">
        <f t="shared" si="3"/>
        <v>0</v>
      </c>
      <c r="D12" s="137">
        <f>C12*(1+0.07)^-($B12-Assumptions!$C$6)</f>
        <v>0</v>
      </c>
      <c r="E12" s="258">
        <f>IF($B12=Assumptions!$C$11,'Capital Costs'!$J$32,0)</f>
        <v>0</v>
      </c>
      <c r="F12" s="209">
        <f>E12*(1+0.07)^-($B12-Assumptions!$C$6)</f>
        <v>0</v>
      </c>
      <c r="G12" s="86"/>
      <c r="H12" s="522"/>
      <c r="I12" s="525"/>
      <c r="J12" s="513"/>
      <c r="K12" s="139"/>
      <c r="L12"/>
      <c r="M12" t="s">
        <v>5177</v>
      </c>
      <c r="P12"/>
      <c r="Q12"/>
      <c r="R12"/>
      <c r="S12"/>
    </row>
    <row r="13" spans="2:19" ht="15.75" customHeight="1" x14ac:dyDescent="0.25">
      <c r="B13" s="252">
        <f t="shared" si="4"/>
        <v>2024</v>
      </c>
      <c r="C13" s="255">
        <f t="shared" si="3"/>
        <v>29508041.40309833</v>
      </c>
      <c r="D13" s="137">
        <f>C13*(1+0.07)^-($B13-Assumptions!$C$6)</f>
        <v>21038825.704040982</v>
      </c>
      <c r="E13" s="258">
        <f>IF($B13=Assumptions!$C$11,'Capital Costs'!$J$32,0)</f>
        <v>0</v>
      </c>
      <c r="F13" s="209">
        <f>E13*(1+0.07)^-($B13-Assumptions!$C$6)</f>
        <v>0</v>
      </c>
      <c r="G13" s="86"/>
      <c r="H13" s="9" t="s">
        <v>36</v>
      </c>
      <c r="I13" s="43">
        <v>100</v>
      </c>
      <c r="J13" s="122">
        <f>M13/$H$35</f>
        <v>1573463.2598646053</v>
      </c>
      <c r="K13" s="140"/>
      <c r="L13"/>
      <c r="M13" s="243">
        <f>'[3]Costs (Contingecy method)'!AB6</f>
        <v>1619000</v>
      </c>
      <c r="P13"/>
      <c r="Q13"/>
      <c r="R13"/>
      <c r="S13"/>
    </row>
    <row r="14" spans="2:19" ht="15.75" customHeight="1" x14ac:dyDescent="0.25">
      <c r="B14" s="252">
        <f t="shared" si="4"/>
        <v>2025</v>
      </c>
      <c r="C14" s="255">
        <f t="shared" si="3"/>
        <v>29508041.40309833</v>
      </c>
      <c r="D14" s="137">
        <f>C14*(1+0.07)^-($B14-Assumptions!$C$6)</f>
        <v>19662453.929010265</v>
      </c>
      <c r="E14" s="258">
        <f>IF($B14=Assumptions!$C$11,'Capital Costs'!$J$32,0)</f>
        <v>0</v>
      </c>
      <c r="F14" s="209">
        <f>E14*(1+0.07)^-($B14-Assumptions!$C$6)</f>
        <v>0</v>
      </c>
      <c r="G14" s="86"/>
      <c r="H14" s="9" t="s">
        <v>37</v>
      </c>
      <c r="I14" s="43">
        <v>60</v>
      </c>
      <c r="J14" s="122">
        <f t="shared" ref="J14:J18" si="5">M14/$H$35</f>
        <v>1739291.9405237571</v>
      </c>
      <c r="K14" s="140"/>
      <c r="L14"/>
      <c r="M14" s="243">
        <f>'[3]Costs (Contingecy method)'!AB7</f>
        <v>1789627.8378627468</v>
      </c>
      <c r="P14"/>
      <c r="Q14"/>
      <c r="R14"/>
      <c r="S14"/>
    </row>
    <row r="15" spans="2:19" ht="15.75" customHeight="1" x14ac:dyDescent="0.25">
      <c r="B15" s="252">
        <f t="shared" si="4"/>
        <v>2026</v>
      </c>
      <c r="C15" s="255">
        <f t="shared" si="3"/>
        <v>0</v>
      </c>
      <c r="D15" s="137">
        <f>C15*(1+0.07)^-($B15-Assumptions!$C$6)</f>
        <v>0</v>
      </c>
      <c r="E15" s="258">
        <f>IF($B15=Assumptions!$C$11,'Capital Costs'!$J$32,0)</f>
        <v>0</v>
      </c>
      <c r="F15" s="209">
        <f>E15*(1+0.07)^-($B15-Assumptions!$C$6)</f>
        <v>0</v>
      </c>
      <c r="G15" s="86"/>
      <c r="H15" s="9" t="s">
        <v>38</v>
      </c>
      <c r="I15" s="43">
        <v>50</v>
      </c>
      <c r="J15" s="122">
        <f t="shared" si="5"/>
        <v>21439379.057978131</v>
      </c>
      <c r="K15" s="140"/>
      <c r="L15"/>
      <c r="M15" s="243">
        <f>'[3]Costs (Contingecy method)'!AB8</f>
        <v>22059844.40834887</v>
      </c>
      <c r="P15"/>
      <c r="Q15"/>
      <c r="R15"/>
      <c r="S15"/>
    </row>
    <row r="16" spans="2:19" ht="15.75" customHeight="1" x14ac:dyDescent="0.25">
      <c r="B16" s="252">
        <f t="shared" ref="B16:B28" si="6">B15+1</f>
        <v>2027</v>
      </c>
      <c r="C16" s="255">
        <f t="shared" si="3"/>
        <v>0</v>
      </c>
      <c r="D16" s="137">
        <f>C16*(1+0.07)^-($B16-Assumptions!$C$6)</f>
        <v>0</v>
      </c>
      <c r="E16" s="258">
        <f>IF($B16=Assumptions!$C$11,'Capital Costs'!$J$32,0)</f>
        <v>0</v>
      </c>
      <c r="F16" s="209">
        <f>E16*(1+0.07)^-($B16-Assumptions!$C$6)</f>
        <v>0</v>
      </c>
      <c r="G16" s="86"/>
      <c r="H16" s="9" t="s">
        <v>39</v>
      </c>
      <c r="I16" s="43">
        <v>40</v>
      </c>
      <c r="J16" s="122">
        <f t="shared" si="5"/>
        <v>13819342.610371856</v>
      </c>
      <c r="K16" s="140"/>
      <c r="L16"/>
      <c r="M16" s="243">
        <f>'[3]Costs (Contingecy method)'!AB9</f>
        <v>14219280.651088893</v>
      </c>
      <c r="P16"/>
      <c r="Q16"/>
      <c r="R16"/>
      <c r="S16"/>
    </row>
    <row r="17" spans="2:19" ht="15.75" customHeight="1" x14ac:dyDescent="0.25">
      <c r="B17" s="252">
        <f t="shared" si="6"/>
        <v>2028</v>
      </c>
      <c r="C17" s="255">
        <f t="shared" si="3"/>
        <v>0</v>
      </c>
      <c r="D17" s="137">
        <f>C17*(1+0.07)^-($B17-Assumptions!$C$6)</f>
        <v>0</v>
      </c>
      <c r="E17" s="258">
        <f>IF($B17=Assumptions!$C$11,'Capital Costs'!$J$32,0)</f>
        <v>0</v>
      </c>
      <c r="F17" s="209">
        <f>E17*(1+0.07)^-($B17-Assumptions!$C$6)</f>
        <v>0</v>
      </c>
      <c r="G17" s="86"/>
      <c r="H17" s="9" t="s">
        <v>40</v>
      </c>
      <c r="I17" s="43">
        <v>25</v>
      </c>
      <c r="J17" s="122">
        <f t="shared" si="5"/>
        <v>1591084.6200664663</v>
      </c>
      <c r="K17" s="140"/>
      <c r="L17"/>
      <c r="M17" s="243">
        <f>'[3]Costs (Contingecy method)'!AB10</f>
        <v>1637131.3303554785</v>
      </c>
      <c r="P17"/>
      <c r="Q17"/>
      <c r="R17"/>
      <c r="S17"/>
    </row>
    <row r="18" spans="2:19" ht="15.75" customHeight="1" x14ac:dyDescent="0.25">
      <c r="B18" s="252">
        <f t="shared" si="6"/>
        <v>2029</v>
      </c>
      <c r="C18" s="255">
        <f t="shared" si="3"/>
        <v>0</v>
      </c>
      <c r="D18" s="137">
        <f>C18*(1+0.07)^-($B18-Assumptions!$C$6)</f>
        <v>0</v>
      </c>
      <c r="E18" s="258">
        <f>IF($B18=Assumptions!$C$11,'Capital Costs'!$J$32,0)</f>
        <v>0</v>
      </c>
      <c r="F18" s="209">
        <f>E18*(1+0.07)^-($B18-Assumptions!$C$6)</f>
        <v>0</v>
      </c>
      <c r="G18" s="86"/>
      <c r="H18" s="9" t="s">
        <v>41</v>
      </c>
      <c r="I18" s="43" t="s">
        <v>27</v>
      </c>
      <c r="J18" s="122">
        <f t="shared" si="5"/>
        <v>18853521.317391839</v>
      </c>
      <c r="K18" s="140"/>
      <c r="L18"/>
      <c r="M18" s="243">
        <f>'[3]Costs (Contingecy method)'!AB11</f>
        <v>19399150.772344016</v>
      </c>
      <c r="P18"/>
      <c r="Q18"/>
      <c r="R18"/>
      <c r="S18"/>
    </row>
    <row r="19" spans="2:19" ht="15.75" customHeight="1" x14ac:dyDescent="0.25">
      <c r="B19" s="252">
        <f t="shared" si="6"/>
        <v>2030</v>
      </c>
      <c r="C19" s="255">
        <f t="shared" si="3"/>
        <v>0</v>
      </c>
      <c r="D19" s="137">
        <f>C19*(1+0.07)^-($B19-Assumptions!$C$6)</f>
        <v>0</v>
      </c>
      <c r="E19" s="258">
        <f>IF($B19=Assumptions!$C$11,'Capital Costs'!$J$32,0)</f>
        <v>0</v>
      </c>
      <c r="F19" s="209">
        <f>E19*(1+0.07)^-($B19-Assumptions!$C$6)</f>
        <v>0</v>
      </c>
      <c r="G19" s="86"/>
      <c r="H19" s="519" t="s">
        <v>45</v>
      </c>
      <c r="I19" s="519"/>
      <c r="J19" s="41">
        <f>SUM(J13:J18)</f>
        <v>59016082.80619666</v>
      </c>
      <c r="K19" s="141"/>
      <c r="L19"/>
      <c r="M19" s="243">
        <f>SUM(M13:M18)</f>
        <v>60724035.000000007</v>
      </c>
      <c r="P19"/>
      <c r="Q19"/>
      <c r="R19"/>
      <c r="S19"/>
    </row>
    <row r="20" spans="2:19" ht="15.75" customHeight="1" x14ac:dyDescent="0.25">
      <c r="B20" s="252">
        <f t="shared" si="6"/>
        <v>2031</v>
      </c>
      <c r="C20" s="255">
        <f t="shared" si="3"/>
        <v>0</v>
      </c>
      <c r="D20" s="137">
        <f>C20*(1+0.07)^-($B20-Assumptions!$C$6)</f>
        <v>0</v>
      </c>
      <c r="E20" s="258">
        <f>IF($B20=Assumptions!$C$11,'Capital Costs'!$J$32,0)</f>
        <v>0</v>
      </c>
      <c r="F20" s="209">
        <f>E20*(1+0.07)^-($B20-Assumptions!$C$6)</f>
        <v>0</v>
      </c>
      <c r="G20" s="86"/>
      <c r="H20"/>
      <c r="I20"/>
      <c r="J20" s="86"/>
      <c r="L20"/>
      <c r="M20"/>
      <c r="P20"/>
      <c r="Q20"/>
      <c r="R20"/>
      <c r="S20"/>
    </row>
    <row r="21" spans="2:19" ht="15.75" customHeight="1" x14ac:dyDescent="0.25">
      <c r="B21" s="252">
        <f t="shared" si="6"/>
        <v>2032</v>
      </c>
      <c r="C21" s="255">
        <f t="shared" si="3"/>
        <v>0</v>
      </c>
      <c r="D21" s="137">
        <f>C21*(1+0.07)^-($B21-Assumptions!$C$6)</f>
        <v>0</v>
      </c>
      <c r="E21" s="258">
        <f>IF($B21=Assumptions!$C$11,'Capital Costs'!$J$32,0)</f>
        <v>0</v>
      </c>
      <c r="F21" s="209">
        <f>E21*(1+0.07)^-($B21-Assumptions!$C$6)</f>
        <v>0</v>
      </c>
      <c r="G21" s="86"/>
      <c r="H21" s="6" t="s">
        <v>109</v>
      </c>
      <c r="I21"/>
      <c r="J21" s="86"/>
      <c r="L21"/>
      <c r="M21"/>
      <c r="P21"/>
      <c r="Q21"/>
      <c r="R21"/>
      <c r="S21"/>
    </row>
    <row r="22" spans="2:19" ht="15.75" customHeight="1" x14ac:dyDescent="0.25">
      <c r="B22" s="252">
        <f t="shared" si="6"/>
        <v>2033</v>
      </c>
      <c r="C22" s="255">
        <f t="shared" si="3"/>
        <v>0</v>
      </c>
      <c r="D22" s="137">
        <f>C22*(1+0.07)^-($B22-Assumptions!$C$6)</f>
        <v>0</v>
      </c>
      <c r="E22" s="258">
        <f>IF($B22=Assumptions!$C$11,'Capital Costs'!$J$32,0)</f>
        <v>0</v>
      </c>
      <c r="F22" s="209">
        <f>E22*(1+0.07)^-($B22-Assumptions!$C$6)</f>
        <v>0</v>
      </c>
      <c r="G22" s="86"/>
      <c r="H22" s="38"/>
      <c r="I22" s="8"/>
      <c r="J22" s="229" t="s">
        <v>136</v>
      </c>
      <c r="K22" s="34"/>
      <c r="L22"/>
      <c r="M22"/>
      <c r="P22"/>
      <c r="Q22"/>
      <c r="R22"/>
      <c r="S22"/>
    </row>
    <row r="23" spans="2:19" ht="15.75" customHeight="1" x14ac:dyDescent="0.25">
      <c r="B23" s="252">
        <f t="shared" si="6"/>
        <v>2034</v>
      </c>
      <c r="C23" s="255">
        <f t="shared" si="3"/>
        <v>0</v>
      </c>
      <c r="D23" s="137">
        <f>C23*(1+0.07)^-($B23-Assumptions!$C$6)</f>
        <v>0</v>
      </c>
      <c r="E23" s="258">
        <f>IF($B23=Assumptions!$C$11,'Capital Costs'!$J$32,0)</f>
        <v>0</v>
      </c>
      <c r="F23" s="209">
        <f>E23*(1+0.07)^-($B23-Assumptions!$C$6)</f>
        <v>0</v>
      </c>
      <c r="G23" s="86"/>
      <c r="H23" s="520" t="s">
        <v>5</v>
      </c>
      <c r="I23" s="514" t="s">
        <v>28</v>
      </c>
      <c r="J23" s="514" t="s">
        <v>29</v>
      </c>
      <c r="K23" s="142"/>
      <c r="L23"/>
      <c r="M23"/>
      <c r="P23"/>
      <c r="Q23"/>
      <c r="R23"/>
      <c r="S23"/>
    </row>
    <row r="24" spans="2:19" ht="15.75" customHeight="1" x14ac:dyDescent="0.25">
      <c r="B24" s="252">
        <f t="shared" si="6"/>
        <v>2035</v>
      </c>
      <c r="C24" s="255">
        <f t="shared" si="3"/>
        <v>0</v>
      </c>
      <c r="D24" s="137">
        <f>C24*(1+0.07)^-($B24-Assumptions!$C$6)</f>
        <v>0</v>
      </c>
      <c r="E24" s="258">
        <f>IF($B24=Assumptions!$C$11,'Capital Costs'!$J$32,0)</f>
        <v>0</v>
      </c>
      <c r="F24" s="209">
        <f>E24*(1+0.07)^-($B24-Assumptions!$C$6)</f>
        <v>0</v>
      </c>
      <c r="G24" s="86"/>
      <c r="H24" s="521"/>
      <c r="I24" s="515"/>
      <c r="J24" s="515"/>
      <c r="K24" s="142"/>
      <c r="L24"/>
      <c r="M24"/>
      <c r="P24"/>
      <c r="Q24"/>
      <c r="R24"/>
      <c r="S24"/>
    </row>
    <row r="25" spans="2:19" ht="15.75" customHeight="1" x14ac:dyDescent="0.25">
      <c r="B25" s="252">
        <f t="shared" si="6"/>
        <v>2036</v>
      </c>
      <c r="C25" s="255">
        <f t="shared" si="3"/>
        <v>0</v>
      </c>
      <c r="D25" s="137">
        <f>C25*(1+0.07)^-($B25-Assumptions!$C$6)</f>
        <v>0</v>
      </c>
      <c r="E25" s="258">
        <f>IF($B25=Assumptions!$C$11,'Capital Costs'!$J$32,0)</f>
        <v>0</v>
      </c>
      <c r="F25" s="209">
        <f>E25*(1+0.07)^-($B25-Assumptions!$C$6)</f>
        <v>0</v>
      </c>
      <c r="G25" s="86"/>
      <c r="H25" s="522"/>
      <c r="I25" s="516"/>
      <c r="J25" s="516"/>
      <c r="K25" s="142"/>
      <c r="L25"/>
      <c r="M25"/>
      <c r="P25"/>
      <c r="Q25"/>
      <c r="R25"/>
      <c r="S25"/>
    </row>
    <row r="26" spans="2:19" ht="15.75" customHeight="1" x14ac:dyDescent="0.25">
      <c r="B26" s="252">
        <f t="shared" si="6"/>
        <v>2037</v>
      </c>
      <c r="C26" s="255">
        <f t="shared" si="3"/>
        <v>0</v>
      </c>
      <c r="D26" s="137">
        <f>C26*(1+0.07)^-($B26-Assumptions!$C$6)</f>
        <v>0</v>
      </c>
      <c r="E26" s="258">
        <f>IF($B26=Assumptions!$C$11,'Capital Costs'!$J$32,0)</f>
        <v>0</v>
      </c>
      <c r="F26" s="209">
        <f>E26*(1+0.07)^-($B26-Assumptions!$C$6)</f>
        <v>0</v>
      </c>
      <c r="G26" s="86"/>
      <c r="H26" s="9" t="s">
        <v>36</v>
      </c>
      <c r="I26" s="145">
        <v>0.99668901533542598</v>
      </c>
      <c r="J26" s="122">
        <f>I26*J13</f>
        <v>1568253.5471409229</v>
      </c>
      <c r="K26" s="143"/>
      <c r="L26"/>
      <c r="M26"/>
      <c r="P26"/>
      <c r="Q26"/>
      <c r="R26"/>
      <c r="S26"/>
    </row>
    <row r="27" spans="2:19" ht="15.75" customHeight="1" x14ac:dyDescent="0.25">
      <c r="B27" s="252">
        <f t="shared" si="6"/>
        <v>2038</v>
      </c>
      <c r="C27" s="255">
        <f t="shared" si="3"/>
        <v>0</v>
      </c>
      <c r="D27" s="137">
        <f>C27*(1+0.07)^-($B27-Assumptions!$C$6)</f>
        <v>0</v>
      </c>
      <c r="E27" s="258">
        <f>IF($B27=Assumptions!$C$11,'Capital Costs'!$J$32,0)</f>
        <v>0</v>
      </c>
      <c r="F27" s="209">
        <f>E27*(1+0.07)^-($B27-Assumptions!$C$6)</f>
        <v>0</v>
      </c>
      <c r="G27" s="86"/>
      <c r="H27" s="9" t="s">
        <v>37</v>
      </c>
      <c r="I27" s="145">
        <v>0.94960729545289124</v>
      </c>
      <c r="J27" s="122">
        <f t="shared" ref="J27:J31" si="7">I27*J14</f>
        <v>1651644.315643776</v>
      </c>
      <c r="K27" s="143"/>
      <c r="L27"/>
      <c r="M27"/>
      <c r="P27"/>
      <c r="Q27"/>
      <c r="R27"/>
      <c r="S27"/>
    </row>
    <row r="28" spans="2:19" ht="15.75" customHeight="1" x14ac:dyDescent="0.25">
      <c r="B28" s="252">
        <f t="shared" si="6"/>
        <v>2039</v>
      </c>
      <c r="C28" s="255">
        <f t="shared" si="3"/>
        <v>0</v>
      </c>
      <c r="D28" s="137">
        <f>C28*(1+0.07)^-($B28-Assumptions!$C$6)</f>
        <v>0</v>
      </c>
      <c r="E28" s="258">
        <f>IF($B28=Assumptions!$C$11,'Capital Costs'!$J$32,0)</f>
        <v>0</v>
      </c>
      <c r="F28" s="209">
        <f>E28*(1+0.07)^-($B28-Assumptions!$C$6)</f>
        <v>0</v>
      </c>
      <c r="G28" s="86"/>
      <c r="H28" s="9" t="s">
        <v>38</v>
      </c>
      <c r="I28" s="145">
        <v>0.89915725708762995</v>
      </c>
      <c r="J28" s="122">
        <f t="shared" si="7"/>
        <v>19277373.267433591</v>
      </c>
      <c r="K28" s="143"/>
      <c r="L28"/>
      <c r="M28"/>
      <c r="P28"/>
      <c r="Q28"/>
      <c r="R28"/>
      <c r="S28"/>
    </row>
    <row r="29" spans="2:19" ht="15.75" customHeight="1" x14ac:dyDescent="0.25">
      <c r="B29" s="252">
        <f t="shared" si="4"/>
        <v>2040</v>
      </c>
      <c r="C29" s="255">
        <f t="shared" si="3"/>
        <v>0</v>
      </c>
      <c r="D29" s="137">
        <f>C29*(1+0.07)^-($B29-Assumptions!$C$6)</f>
        <v>0</v>
      </c>
      <c r="E29" s="258">
        <f>IF($B29=Assumptions!$C$11,'Capital Costs'!$J$32,0)</f>
        <v>0</v>
      </c>
      <c r="F29" s="209">
        <f>E29*(1+0.07)^-($B29-Assumptions!$C$6)</f>
        <v>0</v>
      </c>
      <c r="G29" s="86"/>
      <c r="H29" s="9" t="s">
        <v>39</v>
      </c>
      <c r="I29" s="145">
        <v>0.79464788577092815</v>
      </c>
      <c r="J29" s="122">
        <f t="shared" si="7"/>
        <v>10981511.388076095</v>
      </c>
      <c r="K29" s="143"/>
      <c r="L29"/>
      <c r="M29"/>
      <c r="P29"/>
      <c r="Q29"/>
      <c r="R29"/>
      <c r="S29"/>
    </row>
    <row r="30" spans="2:19" ht="15.75" customHeight="1" x14ac:dyDescent="0.25">
      <c r="B30" s="252">
        <f t="shared" si="4"/>
        <v>2041</v>
      </c>
      <c r="C30" s="255">
        <f t="shared" si="3"/>
        <v>0</v>
      </c>
      <c r="D30" s="137">
        <f>C30*(1+0.07)^-($B30-Assumptions!$C$6)</f>
        <v>0</v>
      </c>
      <c r="E30" s="258">
        <f>IF($B30=Assumptions!$C$11,'Capital Costs'!$J$32,0)</f>
        <v>0</v>
      </c>
      <c r="F30" s="209">
        <f>E30*(1+0.07)^-($B30-Assumptions!$C$6)</f>
        <v>0</v>
      </c>
      <c r="G30" s="86"/>
      <c r="H30" s="9" t="s">
        <v>40</v>
      </c>
      <c r="I30" s="145">
        <v>0.35184006268551071</v>
      </c>
      <c r="J30" s="122">
        <f t="shared" si="7"/>
        <v>559807.31246213755</v>
      </c>
      <c r="K30" s="143"/>
      <c r="L30"/>
      <c r="M30"/>
      <c r="P30"/>
      <c r="Q30"/>
      <c r="R30"/>
      <c r="S30"/>
    </row>
    <row r="31" spans="2:19" ht="15.75" customHeight="1" x14ac:dyDescent="0.25">
      <c r="B31" s="252">
        <f t="shared" si="4"/>
        <v>2042</v>
      </c>
      <c r="C31" s="255">
        <f t="shared" si="3"/>
        <v>0</v>
      </c>
      <c r="D31" s="137">
        <f>C31*(1+0.07)^-($B31-Assumptions!$C$6)</f>
        <v>0</v>
      </c>
      <c r="E31" s="258">
        <f>IF($B31=Assumptions!$C$11,'Capital Costs'!$J$32,0)</f>
        <v>0</v>
      </c>
      <c r="F31" s="209">
        <f>E31*(1+0.07)^-($B31-Assumptions!$C$6)</f>
        <v>0</v>
      </c>
      <c r="G31" s="86"/>
      <c r="H31" s="9" t="s">
        <v>41</v>
      </c>
      <c r="I31" s="145">
        <v>0</v>
      </c>
      <c r="J31" s="122">
        <f t="shared" si="7"/>
        <v>0</v>
      </c>
      <c r="K31" s="143"/>
      <c r="L31"/>
      <c r="M31"/>
      <c r="P31"/>
      <c r="Q31"/>
      <c r="R31"/>
      <c r="S31"/>
    </row>
    <row r="32" spans="2:19" ht="15.75" customHeight="1" x14ac:dyDescent="0.25">
      <c r="B32" s="252">
        <f t="shared" si="4"/>
        <v>2043</v>
      </c>
      <c r="C32" s="255">
        <f t="shared" si="3"/>
        <v>0</v>
      </c>
      <c r="D32" s="137">
        <f>C32*(1+0.07)^-($B32-Assumptions!$C$6)</f>
        <v>0</v>
      </c>
      <c r="E32" s="258">
        <f>IF($B32=Assumptions!$C$11,'Capital Costs'!$J$32,0)</f>
        <v>0</v>
      </c>
      <c r="F32" s="209">
        <f>E32*(1+0.07)^-($B32-Assumptions!$C$6)</f>
        <v>0</v>
      </c>
      <c r="G32" s="86"/>
      <c r="H32" s="517" t="s">
        <v>35</v>
      </c>
      <c r="I32" s="518"/>
      <c r="J32" s="42">
        <f>SUM(J26:J31)</f>
        <v>34038589.830756523</v>
      </c>
      <c r="K32" s="141"/>
      <c r="L32"/>
      <c r="M32"/>
      <c r="P32"/>
      <c r="Q32"/>
      <c r="R32"/>
      <c r="S32"/>
    </row>
    <row r="33" spans="1:19" ht="15.75" customHeight="1" x14ac:dyDescent="0.25">
      <c r="B33" s="252">
        <f t="shared" si="4"/>
        <v>2044</v>
      </c>
      <c r="C33" s="255">
        <f t="shared" si="3"/>
        <v>0</v>
      </c>
      <c r="D33" s="137">
        <f>C33*(1+0.07)^-($B33-Assumptions!$C$6)</f>
        <v>0</v>
      </c>
      <c r="E33" s="258">
        <f>IF($B33=Assumptions!$C$11,'Capital Costs'!$J$32,0)</f>
        <v>0</v>
      </c>
      <c r="F33" s="209">
        <f>E33*(1+0.07)^-($B33-Assumptions!$C$6)</f>
        <v>0</v>
      </c>
      <c r="G33" s="19"/>
      <c r="H33"/>
      <c r="I33"/>
      <c r="J33" s="86"/>
      <c r="L33"/>
      <c r="M33"/>
      <c r="P33"/>
      <c r="Q33"/>
      <c r="R33"/>
      <c r="S33"/>
    </row>
    <row r="34" spans="1:19" ht="15.75" customHeight="1" x14ac:dyDescent="0.25">
      <c r="A34" s="19"/>
      <c r="B34" s="252">
        <f t="shared" si="4"/>
        <v>2045</v>
      </c>
      <c r="C34" s="255">
        <f t="shared" si="3"/>
        <v>0</v>
      </c>
      <c r="D34" s="137">
        <f>C34*(1+0.07)^-($B34-Assumptions!$C$6)</f>
        <v>0</v>
      </c>
      <c r="E34" s="258">
        <f>IF($B34=Assumptions!$C$11,'Capital Costs'!$J$32,0)</f>
        <v>34038589.830756523</v>
      </c>
      <c r="F34" s="209">
        <f>E34*(1+0.07)^-($B34-Assumptions!$C$6)</f>
        <v>5861291.7573212693</v>
      </c>
      <c r="G34" s="86"/>
      <c r="H34" s="305" t="s">
        <v>5178</v>
      </c>
      <c r="I34"/>
      <c r="J34" s="86"/>
      <c r="L34"/>
      <c r="M34"/>
      <c r="P34"/>
      <c r="Q34"/>
      <c r="R34"/>
      <c r="S34"/>
    </row>
    <row r="35" spans="1:19" ht="15.75" customHeight="1" thickBot="1" x14ac:dyDescent="0.3">
      <c r="A35" s="86"/>
      <c r="B35" s="253">
        <f t="shared" si="4"/>
        <v>2046</v>
      </c>
      <c r="C35" s="256">
        <f t="shared" si="3"/>
        <v>0</v>
      </c>
      <c r="D35" s="138">
        <f>C35*(1+0.07)^-($B35-Assumptions!$C$6)</f>
        <v>0</v>
      </c>
      <c r="E35" s="259">
        <f>IF($B35=Assumptions!$C$11,'Capital Costs'!$J$32,0)</f>
        <v>0</v>
      </c>
      <c r="F35" s="215">
        <f>E35*(1+0.07)^-($B35-Assumptions!$C$6)</f>
        <v>0</v>
      </c>
      <c r="G35" s="86"/>
      <c r="H35" s="115">
        <f>115.514/112.265</f>
        <v>1.028940453391529</v>
      </c>
      <c r="I35"/>
      <c r="J35" s="86"/>
      <c r="M35"/>
      <c r="P35"/>
      <c r="Q35"/>
      <c r="R35"/>
      <c r="S35"/>
    </row>
    <row r="36" spans="1:19" s="86" customFormat="1" ht="15.75" customHeight="1" x14ac:dyDescent="0.25">
      <c r="C36" s="243"/>
      <c r="D36" s="243">
        <f>SUM(D8:D35)</f>
        <v>40701279.633051246</v>
      </c>
      <c r="F36" s="152">
        <f>SUM(F8:F35)</f>
        <v>5861291.7573212693</v>
      </c>
      <c r="L36"/>
    </row>
    <row r="37" spans="1:19" ht="15.75" customHeight="1" x14ac:dyDescent="0.25">
      <c r="C37" s="239"/>
      <c r="D37" s="239"/>
      <c r="E37" s="86"/>
      <c r="F37" s="86"/>
      <c r="G37" s="86"/>
      <c r="H37"/>
      <c r="I37"/>
      <c r="J37" s="86"/>
      <c r="L37"/>
      <c r="M37"/>
      <c r="P37"/>
      <c r="Q37"/>
      <c r="R37"/>
      <c r="S37"/>
    </row>
    <row r="38" spans="1:19" ht="15.75" customHeight="1" x14ac:dyDescent="0.25">
      <c r="C38" s="239"/>
      <c r="D38" s="239"/>
      <c r="E38" s="86"/>
      <c r="F38" s="86"/>
      <c r="G38" s="19"/>
      <c r="H38" s="19"/>
      <c r="I38" s="19"/>
      <c r="J38" s="19"/>
      <c r="M38"/>
      <c r="P38"/>
      <c r="Q38"/>
      <c r="R38"/>
      <c r="S38"/>
    </row>
    <row r="39" spans="1:19" ht="15.75" customHeight="1" x14ac:dyDescent="0.25">
      <c r="A39" s="86"/>
      <c r="B39" s="21" t="s">
        <v>3</v>
      </c>
      <c r="C39" s="19"/>
      <c r="D39" s="19"/>
      <c r="E39" s="19"/>
      <c r="F39" s="19"/>
      <c r="G39" s="270"/>
      <c r="H39" s="270"/>
      <c r="I39" s="270"/>
      <c r="J39" s="270"/>
      <c r="K39" s="270"/>
      <c r="L39" s="270"/>
    </row>
    <row r="40" spans="1:19" ht="15.75" customHeight="1" x14ac:dyDescent="0.25">
      <c r="A40" s="226" t="s">
        <v>32</v>
      </c>
      <c r="B40" s="526" t="s">
        <v>267</v>
      </c>
      <c r="C40" s="526"/>
      <c r="D40" s="526"/>
      <c r="E40" s="526"/>
      <c r="F40" s="526"/>
      <c r="G40" s="270"/>
      <c r="H40" s="270"/>
      <c r="I40" s="270"/>
      <c r="J40" s="270"/>
      <c r="K40" s="270"/>
      <c r="L40" s="270"/>
      <c r="R40" s="152"/>
    </row>
    <row r="41" spans="1:19" ht="15.75" customHeight="1" x14ac:dyDescent="0.25">
      <c r="A41" s="86"/>
      <c r="B41" s="526"/>
      <c r="C41" s="526"/>
      <c r="D41" s="526"/>
      <c r="E41" s="526"/>
      <c r="F41" s="526"/>
      <c r="G41" s="270"/>
      <c r="H41" s="270"/>
      <c r="I41" s="270"/>
      <c r="J41" s="270"/>
      <c r="K41" s="270"/>
      <c r="L41" s="270"/>
      <c r="N41" s="86"/>
      <c r="O41" s="86"/>
      <c r="R41" s="153"/>
    </row>
    <row r="42" spans="1:19" ht="15.75" customHeight="1" x14ac:dyDescent="0.25">
      <c r="A42" s="86"/>
      <c r="B42" s="526"/>
      <c r="C42" s="526"/>
      <c r="D42" s="526"/>
      <c r="E42" s="526"/>
      <c r="F42" s="526"/>
      <c r="G42" s="270"/>
      <c r="H42" s="270"/>
      <c r="I42" s="270"/>
      <c r="J42" s="270"/>
      <c r="K42" s="270"/>
      <c r="L42" s="270"/>
    </row>
    <row r="43" spans="1:19" ht="15.75" customHeight="1" x14ac:dyDescent="0.25">
      <c r="A43" s="226"/>
      <c r="B43" s="31"/>
      <c r="C43" s="31"/>
      <c r="D43" s="31"/>
      <c r="E43" s="31"/>
      <c r="F43" s="31"/>
      <c r="G43" s="270"/>
      <c r="H43" s="270"/>
      <c r="I43" s="270"/>
      <c r="J43" s="270"/>
      <c r="K43" s="270"/>
      <c r="L43" s="270"/>
      <c r="N43" s="306"/>
    </row>
    <row r="44" spans="1:19" ht="15.75" customHeight="1" x14ac:dyDescent="0.25">
      <c r="A44" s="226" t="s">
        <v>31</v>
      </c>
      <c r="B44" s="526" t="s">
        <v>124</v>
      </c>
      <c r="C44" s="526"/>
      <c r="D44" s="526"/>
      <c r="E44" s="526"/>
      <c r="F44" s="526"/>
      <c r="G44" s="270"/>
      <c r="H44" s="270"/>
      <c r="I44" s="270"/>
      <c r="J44" s="270"/>
      <c r="K44" s="270"/>
      <c r="L44" s="270"/>
    </row>
    <row r="45" spans="1:19" ht="15" customHeight="1" x14ac:dyDescent="0.25">
      <c r="A45" s="77"/>
      <c r="B45" s="526"/>
      <c r="C45" s="526"/>
      <c r="D45" s="526"/>
      <c r="E45" s="526"/>
      <c r="F45" s="526"/>
      <c r="G45" s="270"/>
      <c r="H45" s="270"/>
      <c r="I45" s="270"/>
      <c r="J45" s="270"/>
      <c r="K45" s="270"/>
      <c r="L45" s="270"/>
    </row>
    <row r="46" spans="1:19" x14ac:dyDescent="0.25">
      <c r="A46" s="77"/>
      <c r="B46" s="526"/>
      <c r="C46" s="526"/>
      <c r="D46" s="526"/>
      <c r="E46" s="526"/>
      <c r="F46" s="526"/>
      <c r="G46" s="270"/>
      <c r="H46" s="270"/>
      <c r="I46" s="270"/>
      <c r="J46" s="270"/>
      <c r="K46" s="270"/>
      <c r="L46" s="270"/>
    </row>
    <row r="47" spans="1:19" x14ac:dyDescent="0.25">
      <c r="A47" s="226"/>
      <c r="B47" s="526"/>
      <c r="C47" s="526"/>
      <c r="D47" s="526"/>
      <c r="E47" s="526"/>
      <c r="F47" s="526"/>
      <c r="G47" s="270"/>
      <c r="H47" s="270"/>
      <c r="I47" s="270"/>
      <c r="J47" s="270"/>
      <c r="K47" s="270"/>
      <c r="L47" s="270"/>
    </row>
    <row r="48" spans="1:19" x14ac:dyDescent="0.25">
      <c r="A48" s="86"/>
      <c r="B48" s="526"/>
      <c r="C48" s="526"/>
      <c r="D48" s="526"/>
      <c r="E48" s="526"/>
      <c r="F48" s="526"/>
      <c r="G48" s="270"/>
      <c r="H48" s="270"/>
      <c r="I48" s="270"/>
      <c r="J48" s="270"/>
      <c r="K48" s="270"/>
      <c r="L48" s="270"/>
    </row>
    <row r="49" spans="1:12" x14ac:dyDescent="0.25">
      <c r="A49" s="86"/>
      <c r="B49" s="526"/>
      <c r="C49" s="526"/>
      <c r="D49" s="526"/>
      <c r="E49" s="526"/>
      <c r="F49" s="526"/>
      <c r="G49" s="270"/>
      <c r="H49" s="270"/>
      <c r="I49" s="270"/>
      <c r="J49" s="270"/>
      <c r="K49" s="270"/>
      <c r="L49" s="270"/>
    </row>
    <row r="50" spans="1:12" ht="15" customHeight="1" x14ac:dyDescent="0.25">
      <c r="A50" s="7"/>
      <c r="B50" s="526"/>
      <c r="C50" s="526"/>
      <c r="D50" s="526"/>
      <c r="E50" s="526"/>
      <c r="F50" s="526"/>
      <c r="G50" s="270"/>
      <c r="H50" s="270"/>
      <c r="I50" s="270"/>
      <c r="J50" s="270"/>
      <c r="K50" s="270"/>
      <c r="L50" s="270"/>
    </row>
    <row r="51" spans="1:12" x14ac:dyDescent="0.25">
      <c r="A51" s="77"/>
      <c r="B51" s="526"/>
      <c r="C51" s="526"/>
      <c r="D51" s="526"/>
      <c r="E51" s="526"/>
      <c r="F51" s="526"/>
      <c r="G51" s="270"/>
      <c r="H51" s="270"/>
      <c r="I51" s="270"/>
      <c r="J51" s="270"/>
      <c r="K51" s="270"/>
      <c r="L51" s="270"/>
    </row>
    <row r="52" spans="1:12" x14ac:dyDescent="0.25">
      <c r="B52" s="526"/>
      <c r="C52" s="526"/>
      <c r="D52" s="526"/>
      <c r="E52" s="526"/>
      <c r="F52" s="526"/>
    </row>
    <row r="54" spans="1:12" ht="15" customHeight="1" x14ac:dyDescent="0.25"/>
    <row r="60" spans="1:12" ht="15" customHeight="1" x14ac:dyDescent="0.25"/>
  </sheetData>
  <mergeCells count="19">
    <mergeCell ref="B44:F52"/>
    <mergeCell ref="B40:F42"/>
    <mergeCell ref="C5:D5"/>
    <mergeCell ref="C4:D4"/>
    <mergeCell ref="E4:F4"/>
    <mergeCell ref="E6:E7"/>
    <mergeCell ref="F6:F7"/>
    <mergeCell ref="E5:F5"/>
    <mergeCell ref="B6:B7"/>
    <mergeCell ref="C6:C7"/>
    <mergeCell ref="D6:D7"/>
    <mergeCell ref="J10:J12"/>
    <mergeCell ref="J23:J25"/>
    <mergeCell ref="H32:I32"/>
    <mergeCell ref="H19:I19"/>
    <mergeCell ref="H10:H12"/>
    <mergeCell ref="H23:H25"/>
    <mergeCell ref="I10:I12"/>
    <mergeCell ref="I23:I25"/>
  </mergeCells>
  <pageMargins left="0.25" right="0.25" top="0.75" bottom="0.75" header="0.3" footer="0.3"/>
  <pageSetup paperSize="119" scale="4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00000"/>
    <pageSetUpPr fitToPage="1"/>
  </sheetPr>
  <dimension ref="A1:L51"/>
  <sheetViews>
    <sheetView view="pageBreakPreview" topLeftCell="A16" zoomScale="85" zoomScaleNormal="100" zoomScaleSheetLayoutView="85" workbookViewId="0">
      <selection activeCell="G21" sqref="G21"/>
    </sheetView>
  </sheetViews>
  <sheetFormatPr defaultColWidth="9.140625" defaultRowHeight="15" x14ac:dyDescent="0.25"/>
  <cols>
    <col min="1" max="1" width="3.7109375" style="86" customWidth="1"/>
    <col min="2" max="2" width="15.7109375" style="86" customWidth="1"/>
    <col min="3" max="8" width="15.7109375" style="239" customWidth="1"/>
    <col min="9" max="9" width="9.42578125" style="86" customWidth="1"/>
    <col min="10" max="10" width="38.7109375" style="86" customWidth="1"/>
    <col min="11" max="11" width="15.42578125" style="86" customWidth="1"/>
    <col min="12" max="12" width="18" style="86" customWidth="1"/>
    <col min="13" max="13" width="13.140625" style="86" customWidth="1"/>
    <col min="14" max="16384" width="9.140625" style="86"/>
  </cols>
  <sheetData>
    <row r="1" spans="2:12" x14ac:dyDescent="0.25">
      <c r="B1" s="86">
        <v>1</v>
      </c>
      <c r="C1" s="239">
        <f t="shared" ref="C1" si="0">B1+1</f>
        <v>2</v>
      </c>
      <c r="D1" s="239">
        <f t="shared" ref="D1" si="1">C1+1</f>
        <v>3</v>
      </c>
      <c r="E1" s="239">
        <f t="shared" ref="E1" si="2">D1+1</f>
        <v>4</v>
      </c>
      <c r="F1" s="239">
        <f t="shared" ref="F1" si="3">E1+1</f>
        <v>5</v>
      </c>
      <c r="G1" s="239">
        <f t="shared" ref="G1" si="4">F1+1</f>
        <v>6</v>
      </c>
      <c r="H1" s="239">
        <f t="shared" ref="H1" si="5">G1+1</f>
        <v>7</v>
      </c>
    </row>
    <row r="2" spans="2:12" x14ac:dyDescent="0.25">
      <c r="B2" s="6" t="s">
        <v>80</v>
      </c>
      <c r="C2" s="240"/>
      <c r="D2" s="240"/>
      <c r="E2" s="240"/>
      <c r="F2" s="240"/>
      <c r="G2" s="240"/>
      <c r="H2" s="240"/>
    </row>
    <row r="3" spans="2:12" x14ac:dyDescent="0.25">
      <c r="B3" s="6"/>
      <c r="C3" s="240"/>
      <c r="D3" s="240"/>
      <c r="E3" s="240"/>
      <c r="F3" s="240"/>
      <c r="G3" s="240"/>
      <c r="H3" s="240"/>
    </row>
    <row r="4" spans="2:12" ht="15" customHeight="1" thickBot="1" x14ac:dyDescent="0.3">
      <c r="B4" s="6"/>
      <c r="C4" s="326"/>
      <c r="D4" s="326"/>
      <c r="E4" s="326"/>
      <c r="F4" s="326"/>
      <c r="G4" s="326"/>
      <c r="H4" s="326"/>
    </row>
    <row r="5" spans="2:12" ht="21" customHeight="1" thickBot="1" x14ac:dyDescent="0.3">
      <c r="B5" s="6"/>
      <c r="C5" s="532" t="s">
        <v>42</v>
      </c>
      <c r="D5" s="533"/>
      <c r="E5" s="532" t="s">
        <v>43</v>
      </c>
      <c r="F5" s="533"/>
      <c r="G5" s="267"/>
      <c r="H5" s="268"/>
    </row>
    <row r="6" spans="2:12" ht="15.75" customHeight="1" x14ac:dyDescent="0.25">
      <c r="B6" s="469" t="s">
        <v>0</v>
      </c>
      <c r="C6" s="471" t="s">
        <v>154</v>
      </c>
      <c r="D6" s="505" t="s">
        <v>155</v>
      </c>
      <c r="E6" s="471" t="s">
        <v>154</v>
      </c>
      <c r="F6" s="505" t="s">
        <v>155</v>
      </c>
      <c r="G6" s="534" t="s">
        <v>98</v>
      </c>
      <c r="H6" s="485" t="s">
        <v>1</v>
      </c>
    </row>
    <row r="7" spans="2:12" ht="35.1" customHeight="1" thickBot="1" x14ac:dyDescent="0.3">
      <c r="B7" s="470"/>
      <c r="C7" s="472"/>
      <c r="D7" s="531"/>
      <c r="E7" s="472"/>
      <c r="F7" s="531"/>
      <c r="G7" s="535"/>
      <c r="H7" s="486"/>
      <c r="J7" s="6" t="s">
        <v>125</v>
      </c>
      <c r="K7" s="242"/>
    </row>
    <row r="8" spans="2:12" x14ac:dyDescent="0.25">
      <c r="B8" s="1">
        <v>2021</v>
      </c>
      <c r="C8" s="164">
        <f>IFERROR(VLOOKUP($B8-2021,$K$14:$L$17,2,FALSE),0)*$K$10*2</f>
        <v>3640000</v>
      </c>
      <c r="D8" s="178">
        <f>IF($B8&gt;Assumptions!$C$11,0,$K$10*8100*2)</f>
        <v>84240</v>
      </c>
      <c r="E8" s="164">
        <f>IFERROR(VLOOKUP($B8-2021,$K$21:$L$22,2,FALSE),0)*$K$10*4</f>
        <v>0</v>
      </c>
      <c r="F8" s="178">
        <f>IF($B8&gt;Assumptions!$C$11,0,$K$10*8100*IF($B8&lt;Assumptions!$C$10,2,4))</f>
        <v>84240</v>
      </c>
      <c r="G8" s="157">
        <f t="shared" ref="G8:G45" si="6">SUM(E8:F8)-SUM(C8:D8)</f>
        <v>-3640000</v>
      </c>
      <c r="H8" s="118">
        <f>G8*(1+0.07)^-($B8-Assumptions!$C$6)</f>
        <v>-3179316.9709144901</v>
      </c>
      <c r="J8" s="218" t="s">
        <v>48</v>
      </c>
      <c r="K8" s="223">
        <f>'Capital Costs'!$I$5</f>
        <v>2024</v>
      </c>
    </row>
    <row r="9" spans="2:12" x14ac:dyDescent="0.25">
      <c r="B9" s="2">
        <f>+B8+1</f>
        <v>2022</v>
      </c>
      <c r="C9" s="166">
        <f t="shared" ref="C9:C45" si="7">IFERROR(VLOOKUP($B9-2021,$K$14:$L$17,2,FALSE),0)*$K$10*2</f>
        <v>0</v>
      </c>
      <c r="D9" s="248">
        <f>IF($B9&gt;Assumptions!$C$11,0,$K$10*8100*2)</f>
        <v>84240</v>
      </c>
      <c r="E9" s="166">
        <f t="shared" ref="E9:E45" si="8">IFERROR(VLOOKUP($B9-2021,$K$21:$L$22,2,FALSE),0)*$K$10*4</f>
        <v>0</v>
      </c>
      <c r="F9" s="248">
        <f>IF($B9&gt;Assumptions!$C$11,0,$K$10*8100*IF($B9&lt;Assumptions!$C$10,2,4))</f>
        <v>84240</v>
      </c>
      <c r="G9" s="158">
        <f t="shared" si="6"/>
        <v>0</v>
      </c>
      <c r="H9" s="159">
        <f>G9*(1+0.07)^-($B9-Assumptions!$C$6)</f>
        <v>0</v>
      </c>
      <c r="J9" s="218" t="s">
        <v>46</v>
      </c>
      <c r="K9" s="223">
        <f>'Capital Costs'!$I$6</f>
        <v>2</v>
      </c>
    </row>
    <row r="10" spans="2:12" x14ac:dyDescent="0.25">
      <c r="B10" s="2">
        <f t="shared" ref="B10:B45" si="9">+B9+1</f>
        <v>2023</v>
      </c>
      <c r="C10" s="166">
        <f t="shared" si="7"/>
        <v>0</v>
      </c>
      <c r="D10" s="248">
        <f>IF($B10&gt;Assumptions!$C$11,0,$K$10*8100*2)</f>
        <v>84240</v>
      </c>
      <c r="E10" s="166">
        <f t="shared" si="8"/>
        <v>0</v>
      </c>
      <c r="F10" s="248">
        <f>IF($B10&gt;Assumptions!$C$11,0,$K$10*8100*IF($B10&lt;Assumptions!$C$10,2,4))</f>
        <v>84240</v>
      </c>
      <c r="G10" s="158">
        <f t="shared" si="6"/>
        <v>0</v>
      </c>
      <c r="H10" s="159">
        <f>G10*(1+0.07)^-($B10-Assumptions!$C$6)</f>
        <v>0</v>
      </c>
      <c r="J10" s="219" t="s">
        <v>189</v>
      </c>
      <c r="K10" s="223">
        <v>5.2</v>
      </c>
    </row>
    <row r="11" spans="2:12" x14ac:dyDescent="0.25">
      <c r="B11" s="2">
        <f t="shared" si="9"/>
        <v>2024</v>
      </c>
      <c r="C11" s="166">
        <f t="shared" si="7"/>
        <v>0</v>
      </c>
      <c r="D11" s="248">
        <f>IF($B11&gt;Assumptions!$C$11,0,$K$10*8100*2)</f>
        <v>84240</v>
      </c>
      <c r="E11" s="166">
        <f t="shared" si="8"/>
        <v>0</v>
      </c>
      <c r="F11" s="248">
        <f>IF($B11&gt;Assumptions!$C$11,0,$K$10*8100*IF($B11&lt;Assumptions!$C$10,2,4))</f>
        <v>84240</v>
      </c>
      <c r="G11" s="158">
        <f t="shared" si="6"/>
        <v>0</v>
      </c>
      <c r="H11" s="159">
        <f>G11*(1+0.07)^-($B11-Assumptions!$C$6)</f>
        <v>0</v>
      </c>
    </row>
    <row r="12" spans="2:12" x14ac:dyDescent="0.25">
      <c r="B12" s="2">
        <f t="shared" si="9"/>
        <v>2025</v>
      </c>
      <c r="C12" s="166">
        <f t="shared" si="7"/>
        <v>0</v>
      </c>
      <c r="D12" s="248">
        <f>IF($B12&gt;Assumptions!$C$11,0,$K$10*8100*2)</f>
        <v>84240</v>
      </c>
      <c r="E12" s="166">
        <f t="shared" si="8"/>
        <v>0</v>
      </c>
      <c r="F12" s="248">
        <f>IF($B12&gt;Assumptions!$C$11,0,$K$10*8100*IF($B12&lt;Assumptions!$C$10,2,4))</f>
        <v>84240</v>
      </c>
      <c r="G12" s="158">
        <f t="shared" si="6"/>
        <v>0</v>
      </c>
      <c r="H12" s="159">
        <f>G12*(1+0.07)^-($B12-Assumptions!$C$6)</f>
        <v>0</v>
      </c>
      <c r="J12" s="6" t="s">
        <v>119</v>
      </c>
    </row>
    <row r="13" spans="2:12" x14ac:dyDescent="0.25">
      <c r="B13" s="2">
        <f t="shared" si="9"/>
        <v>2026</v>
      </c>
      <c r="C13" s="166">
        <f t="shared" si="7"/>
        <v>0</v>
      </c>
      <c r="D13" s="248">
        <f>IF($B13&gt;Assumptions!$C$11,0,$K$10*8100*2)</f>
        <v>84240</v>
      </c>
      <c r="E13" s="166">
        <f t="shared" si="8"/>
        <v>0</v>
      </c>
      <c r="F13" s="248">
        <f>IF($B13&gt;Assumptions!$C$11,0,$K$10*8100*IF($B13&lt;Assumptions!$C$10,2,4))</f>
        <v>168480</v>
      </c>
      <c r="G13" s="158">
        <f t="shared" si="6"/>
        <v>84240</v>
      </c>
      <c r="H13" s="159">
        <f>G13*(1+0.07)^-($B13-Assumptions!$C$6)</f>
        <v>52460.438256357957</v>
      </c>
      <c r="J13" s="100" t="s">
        <v>99</v>
      </c>
      <c r="K13" s="147" t="s">
        <v>94</v>
      </c>
      <c r="L13" s="147" t="s">
        <v>110</v>
      </c>
    </row>
    <row r="14" spans="2:12" x14ac:dyDescent="0.25">
      <c r="B14" s="2">
        <f t="shared" si="9"/>
        <v>2027</v>
      </c>
      <c r="C14" s="166">
        <f t="shared" si="7"/>
        <v>0</v>
      </c>
      <c r="D14" s="248">
        <f>IF($B14&gt;Assumptions!$C$11,0,$K$10*8100*2)</f>
        <v>84240</v>
      </c>
      <c r="E14" s="166">
        <f t="shared" si="8"/>
        <v>0</v>
      </c>
      <c r="F14" s="248">
        <f>IF($B14&gt;Assumptions!$C$11,0,$K$10*8100*IF($B14&lt;Assumptions!$C$10,2,4))</f>
        <v>168480</v>
      </c>
      <c r="G14" s="158">
        <f t="shared" si="6"/>
        <v>84240</v>
      </c>
      <c r="H14" s="159">
        <f>G14*(1+0.07)^-($B14-Assumptions!$C$6)</f>
        <v>49028.446968558834</v>
      </c>
      <c r="J14" s="135" t="s">
        <v>100</v>
      </c>
      <c r="K14" s="135">
        <v>0</v>
      </c>
      <c r="L14" s="163">
        <v>350000</v>
      </c>
    </row>
    <row r="15" spans="2:12" x14ac:dyDescent="0.25">
      <c r="B15" s="2">
        <f t="shared" si="9"/>
        <v>2028</v>
      </c>
      <c r="C15" s="166">
        <f t="shared" si="7"/>
        <v>0</v>
      </c>
      <c r="D15" s="248">
        <f>IF($B15&gt;Assumptions!$C$11,0,$K$10*8100*2)</f>
        <v>84240</v>
      </c>
      <c r="E15" s="166">
        <f t="shared" si="8"/>
        <v>0</v>
      </c>
      <c r="F15" s="248">
        <f>IF($B15&gt;Assumptions!$C$11,0,$K$10*8100*IF($B15&lt;Assumptions!$C$10,2,4))</f>
        <v>168480</v>
      </c>
      <c r="G15" s="158">
        <f t="shared" si="6"/>
        <v>84240</v>
      </c>
      <c r="H15" s="159">
        <f>G15*(1+0.07)^-($B15-Assumptions!$C$6)</f>
        <v>45820.978475288633</v>
      </c>
      <c r="J15" s="135" t="s">
        <v>101</v>
      </c>
      <c r="K15" s="135">
        <v>14</v>
      </c>
      <c r="L15" s="163">
        <v>250000</v>
      </c>
    </row>
    <row r="16" spans="2:12" x14ac:dyDescent="0.25">
      <c r="B16" s="2">
        <f t="shared" si="9"/>
        <v>2029</v>
      </c>
      <c r="C16" s="166">
        <f t="shared" si="7"/>
        <v>0</v>
      </c>
      <c r="D16" s="248">
        <f>IF($B16&gt;Assumptions!$C$11,0,$K$10*8100*2)</f>
        <v>84240</v>
      </c>
      <c r="E16" s="166">
        <f t="shared" si="8"/>
        <v>0</v>
      </c>
      <c r="F16" s="248">
        <f>IF($B16&gt;Assumptions!$C$11,0,$K$10*8100*IF($B16&lt;Assumptions!$C$10,2,4))</f>
        <v>168480</v>
      </c>
      <c r="G16" s="158">
        <f t="shared" si="6"/>
        <v>84240</v>
      </c>
      <c r="H16" s="159">
        <f>G16*(1+0.07)^-($B16-Assumptions!$C$6)</f>
        <v>42823.344369428625</v>
      </c>
      <c r="J16" s="135" t="s">
        <v>100</v>
      </c>
      <c r="K16" s="135">
        <v>24</v>
      </c>
      <c r="L16" s="163">
        <v>350000</v>
      </c>
    </row>
    <row r="17" spans="2:12" x14ac:dyDescent="0.25">
      <c r="B17" s="2">
        <f t="shared" si="9"/>
        <v>2030</v>
      </c>
      <c r="C17" s="166">
        <f t="shared" si="7"/>
        <v>0</v>
      </c>
      <c r="D17" s="248">
        <f>IF($B17&gt;Assumptions!$C$11,0,$K$10*8100*2)</f>
        <v>84240</v>
      </c>
      <c r="E17" s="166">
        <f t="shared" si="8"/>
        <v>0</v>
      </c>
      <c r="F17" s="248">
        <f>IF($B17&gt;Assumptions!$C$11,0,$K$10*8100*IF($B17&lt;Assumptions!$C$10,2,4))</f>
        <v>168480</v>
      </c>
      <c r="G17" s="158">
        <f t="shared" si="6"/>
        <v>84240</v>
      </c>
      <c r="H17" s="159">
        <f>G17*(1+0.07)^-($B17-Assumptions!$C$6)</f>
        <v>40021.8171676903</v>
      </c>
      <c r="J17" s="135" t="s">
        <v>102</v>
      </c>
      <c r="K17" s="135">
        <v>37</v>
      </c>
      <c r="L17" s="163">
        <v>800000</v>
      </c>
    </row>
    <row r="18" spans="2:12" x14ac:dyDescent="0.25">
      <c r="B18" s="2">
        <f t="shared" si="9"/>
        <v>2031</v>
      </c>
      <c r="C18" s="166">
        <f t="shared" si="7"/>
        <v>0</v>
      </c>
      <c r="D18" s="248">
        <f>IF($B18&gt;Assumptions!$C$11,0,$K$10*8100*2)</f>
        <v>84240</v>
      </c>
      <c r="E18" s="166">
        <f t="shared" si="8"/>
        <v>0</v>
      </c>
      <c r="F18" s="248">
        <f>IF($B18&gt;Assumptions!$C$11,0,$K$10*8100*IF($B18&lt;Assumptions!$C$10,2,4))</f>
        <v>168480</v>
      </c>
      <c r="G18" s="158">
        <f t="shared" si="6"/>
        <v>84240</v>
      </c>
      <c r="H18" s="159">
        <f>G18*(1+0.07)^-($B18-Assumptions!$C$6)</f>
        <v>37403.567446439542</v>
      </c>
    </row>
    <row r="19" spans="2:12" x14ac:dyDescent="0.25">
      <c r="B19" s="2">
        <f t="shared" si="9"/>
        <v>2032</v>
      </c>
      <c r="C19" s="166">
        <f t="shared" si="7"/>
        <v>0</v>
      </c>
      <c r="D19" s="248">
        <f>IF($B19&gt;Assumptions!$C$11,0,$K$10*8100*2)</f>
        <v>84240</v>
      </c>
      <c r="E19" s="166">
        <f t="shared" si="8"/>
        <v>0</v>
      </c>
      <c r="F19" s="248">
        <f>IF($B19&gt;Assumptions!$C$11,0,$K$10*8100*IF($B19&lt;Assumptions!$C$10,2,4))</f>
        <v>168480</v>
      </c>
      <c r="G19" s="158">
        <f t="shared" si="6"/>
        <v>84240</v>
      </c>
      <c r="H19" s="159">
        <f>G19*(1+0.07)^-($B19-Assumptions!$C$6)</f>
        <v>34956.605090130404</v>
      </c>
      <c r="J19" s="6" t="s">
        <v>120</v>
      </c>
    </row>
    <row r="20" spans="2:12" x14ac:dyDescent="0.25">
      <c r="B20" s="2">
        <f t="shared" si="9"/>
        <v>2033</v>
      </c>
      <c r="C20" s="166">
        <f t="shared" si="7"/>
        <v>0</v>
      </c>
      <c r="D20" s="248">
        <f>IF($B20&gt;Assumptions!$C$11,0,$K$10*8100*2)</f>
        <v>84240</v>
      </c>
      <c r="E20" s="166">
        <f t="shared" si="8"/>
        <v>0</v>
      </c>
      <c r="F20" s="248">
        <f>IF($B20&gt;Assumptions!$C$11,0,$K$10*8100*IF($B20&lt;Assumptions!$C$10,2,4))</f>
        <v>168480</v>
      </c>
      <c r="G20" s="158">
        <f t="shared" si="6"/>
        <v>84240</v>
      </c>
      <c r="H20" s="159">
        <f>G20*(1+0.07)^-($B20-Assumptions!$C$6)</f>
        <v>32669.72438329945</v>
      </c>
      <c r="J20" s="100" t="s">
        <v>99</v>
      </c>
      <c r="K20" s="147" t="s">
        <v>94</v>
      </c>
      <c r="L20" s="147" t="s">
        <v>110</v>
      </c>
    </row>
    <row r="21" spans="2:12" x14ac:dyDescent="0.25">
      <c r="B21" s="2">
        <f t="shared" si="9"/>
        <v>2034</v>
      </c>
      <c r="C21" s="166">
        <f t="shared" si="7"/>
        <v>0</v>
      </c>
      <c r="D21" s="248">
        <f>IF($B21&gt;Assumptions!$C$11,0,$K$10*8100*2)</f>
        <v>84240</v>
      </c>
      <c r="E21" s="166">
        <f t="shared" si="8"/>
        <v>0</v>
      </c>
      <c r="F21" s="248">
        <f>IF($B21&gt;Assumptions!$C$11,0,$K$10*8100*IF($B21&lt;Assumptions!$C$10,2,4))</f>
        <v>168480</v>
      </c>
      <c r="G21" s="158">
        <f t="shared" si="6"/>
        <v>84240</v>
      </c>
      <c r="H21" s="159">
        <f>G21*(1+0.07)^-($B21-Assumptions!$C$6)</f>
        <v>30532.452694672378</v>
      </c>
      <c r="J21" s="135" t="s">
        <v>101</v>
      </c>
      <c r="K21" s="135">
        <v>20</v>
      </c>
      <c r="L21" s="163">
        <v>250000</v>
      </c>
    </row>
    <row r="22" spans="2:12" x14ac:dyDescent="0.25">
      <c r="B22" s="2">
        <f t="shared" si="9"/>
        <v>2035</v>
      </c>
      <c r="C22" s="166">
        <f t="shared" si="7"/>
        <v>2600000</v>
      </c>
      <c r="D22" s="248">
        <f>IF($B22&gt;Assumptions!$C$11,0,$K$10*8100*2)</f>
        <v>84240</v>
      </c>
      <c r="E22" s="166">
        <f t="shared" si="8"/>
        <v>0</v>
      </c>
      <c r="F22" s="248">
        <f>IF($B22&gt;Assumptions!$C$11,0,$K$10*8100*IF($B22&lt;Assumptions!$C$10,2,4))</f>
        <v>168480</v>
      </c>
      <c r="G22" s="158">
        <f t="shared" si="6"/>
        <v>-2515760</v>
      </c>
      <c r="H22" s="159">
        <f>G22*(1+0.07)^-($B22-Assumptions!$C$6)</f>
        <v>-852174.95175276906</v>
      </c>
      <c r="J22" s="135" t="s">
        <v>100</v>
      </c>
      <c r="K22" s="135">
        <v>35</v>
      </c>
      <c r="L22" s="163">
        <v>350000</v>
      </c>
    </row>
    <row r="23" spans="2:12" x14ac:dyDescent="0.25">
      <c r="B23" s="2">
        <f t="shared" si="9"/>
        <v>2036</v>
      </c>
      <c r="C23" s="166">
        <f t="shared" si="7"/>
        <v>0</v>
      </c>
      <c r="D23" s="248">
        <f>IF($B23&gt;Assumptions!$C$11,0,$K$10*8100*2)</f>
        <v>84240</v>
      </c>
      <c r="E23" s="166">
        <f t="shared" si="8"/>
        <v>0</v>
      </c>
      <c r="F23" s="248">
        <f>IF($B23&gt;Assumptions!$C$11,0,$K$10*8100*IF($B23&lt;Assumptions!$C$10,2,4))</f>
        <v>168480</v>
      </c>
      <c r="G23" s="158">
        <f t="shared" si="6"/>
        <v>84240</v>
      </c>
      <c r="H23" s="159">
        <f>G23*(1+0.07)^-($B23-Assumptions!$C$6)</f>
        <v>26668.226652696641</v>
      </c>
    </row>
    <row r="24" spans="2:12" x14ac:dyDescent="0.25">
      <c r="B24" s="2">
        <f t="shared" si="9"/>
        <v>2037</v>
      </c>
      <c r="C24" s="166">
        <f t="shared" si="7"/>
        <v>0</v>
      </c>
      <c r="D24" s="248">
        <f>IF($B24&gt;Assumptions!$C$11,0,$K$10*8100*2)</f>
        <v>84240</v>
      </c>
      <c r="E24" s="166">
        <f t="shared" si="8"/>
        <v>0</v>
      </c>
      <c r="F24" s="248">
        <f>IF($B24&gt;Assumptions!$C$11,0,$K$10*8100*IF($B24&lt;Assumptions!$C$10,2,4))</f>
        <v>168480</v>
      </c>
      <c r="G24" s="158">
        <f t="shared" si="6"/>
        <v>84240</v>
      </c>
      <c r="H24" s="159">
        <f>G24*(1+0.07)^-($B24-Assumptions!$C$6)</f>
        <v>24923.576310931436</v>
      </c>
    </row>
    <row r="25" spans="2:12" x14ac:dyDescent="0.25">
      <c r="B25" s="2">
        <f t="shared" si="9"/>
        <v>2038</v>
      </c>
      <c r="C25" s="166">
        <f t="shared" si="7"/>
        <v>0</v>
      </c>
      <c r="D25" s="248">
        <f>IF($B25&gt;Assumptions!$C$11,0,$K$10*8100*2)</f>
        <v>84240</v>
      </c>
      <c r="E25" s="166">
        <f t="shared" si="8"/>
        <v>0</v>
      </c>
      <c r="F25" s="248">
        <f>IF($B25&gt;Assumptions!$C$11,0,$K$10*8100*IF($B25&lt;Assumptions!$C$10,2,4))</f>
        <v>168480</v>
      </c>
      <c r="G25" s="158">
        <f t="shared" si="6"/>
        <v>84240</v>
      </c>
      <c r="H25" s="159">
        <f>G25*(1+0.07)^-($B25-Assumptions!$C$6)</f>
        <v>23293.061972833118</v>
      </c>
      <c r="K25" s="115"/>
      <c r="L25" s="115"/>
    </row>
    <row r="26" spans="2:12" x14ac:dyDescent="0.25">
      <c r="B26" s="2">
        <f t="shared" si="9"/>
        <v>2039</v>
      </c>
      <c r="C26" s="166">
        <f t="shared" si="7"/>
        <v>0</v>
      </c>
      <c r="D26" s="248">
        <f>IF($B26&gt;Assumptions!$C$11,0,$K$10*8100*2)</f>
        <v>84240</v>
      </c>
      <c r="E26" s="166">
        <f t="shared" si="8"/>
        <v>0</v>
      </c>
      <c r="F26" s="248">
        <f>IF($B26&gt;Assumptions!$C$11,0,$K$10*8100*IF($B26&lt;Assumptions!$C$10,2,4))</f>
        <v>168480</v>
      </c>
      <c r="G26" s="158">
        <f t="shared" si="6"/>
        <v>84240</v>
      </c>
      <c r="H26" s="159">
        <f>G26*(1+0.07)^-($B26-Assumptions!$C$6)</f>
        <v>21769.216797040299</v>
      </c>
    </row>
    <row r="27" spans="2:12" x14ac:dyDescent="0.25">
      <c r="B27" s="2">
        <f t="shared" si="9"/>
        <v>2040</v>
      </c>
      <c r="C27" s="166">
        <f t="shared" si="7"/>
        <v>0</v>
      </c>
      <c r="D27" s="248">
        <f>IF($B27&gt;Assumptions!$C$11,0,$K$10*8100*2)</f>
        <v>84240</v>
      </c>
      <c r="E27" s="166">
        <f t="shared" si="8"/>
        <v>0</v>
      </c>
      <c r="F27" s="248">
        <f>IF($B27&gt;Assumptions!$C$11,0,$K$10*8100*IF($B27&lt;Assumptions!$C$10,2,4))</f>
        <v>168480</v>
      </c>
      <c r="G27" s="158">
        <f t="shared" si="6"/>
        <v>84240</v>
      </c>
      <c r="H27" s="159">
        <f>G27*(1+0.07)^-($B27-Assumptions!$C$6)</f>
        <v>20345.062427140467</v>
      </c>
    </row>
    <row r="28" spans="2:12" x14ac:dyDescent="0.25">
      <c r="B28" s="2">
        <f t="shared" si="9"/>
        <v>2041</v>
      </c>
      <c r="C28" s="166">
        <f t="shared" si="7"/>
        <v>0</v>
      </c>
      <c r="D28" s="248">
        <f>IF($B28&gt;Assumptions!$C$11,0,$K$10*8100*2)</f>
        <v>84240</v>
      </c>
      <c r="E28" s="166">
        <f t="shared" si="8"/>
        <v>5200000</v>
      </c>
      <c r="F28" s="248">
        <f>IF($B28&gt;Assumptions!$C$11,0,$K$10*8100*IF($B28&lt;Assumptions!$C$10,2,4))</f>
        <v>168480</v>
      </c>
      <c r="G28" s="158">
        <f t="shared" si="6"/>
        <v>5284240</v>
      </c>
      <c r="H28" s="159">
        <f>G28*(1+0.07)^-($B28-Assumptions!$C$6)</f>
        <v>1192722.5359674711</v>
      </c>
    </row>
    <row r="29" spans="2:12" x14ac:dyDescent="0.25">
      <c r="B29" s="2">
        <f t="shared" si="9"/>
        <v>2042</v>
      </c>
      <c r="C29" s="166">
        <f t="shared" si="7"/>
        <v>0</v>
      </c>
      <c r="D29" s="248">
        <f>IF($B29&gt;Assumptions!$C$11,0,$K$10*8100*2)</f>
        <v>84240</v>
      </c>
      <c r="E29" s="166">
        <f t="shared" si="8"/>
        <v>0</v>
      </c>
      <c r="F29" s="248">
        <f>IF($B29&gt;Assumptions!$C$11,0,$K$10*8100*IF($B29&lt;Assumptions!$C$10,2,4))</f>
        <v>168480</v>
      </c>
      <c r="G29" s="158">
        <f t="shared" si="6"/>
        <v>84240</v>
      </c>
      <c r="H29" s="159">
        <f>G29*(1+0.07)^-($B29-Assumptions!$C$6)</f>
        <v>17770.165453000667</v>
      </c>
    </row>
    <row r="30" spans="2:12" x14ac:dyDescent="0.25">
      <c r="B30" s="2">
        <f t="shared" si="9"/>
        <v>2043</v>
      </c>
      <c r="C30" s="166">
        <f t="shared" si="7"/>
        <v>0</v>
      </c>
      <c r="D30" s="248">
        <f>IF($B30&gt;Assumptions!$C$11,0,$K$10*8100*2)</f>
        <v>84240</v>
      </c>
      <c r="E30" s="166">
        <f t="shared" si="8"/>
        <v>0</v>
      </c>
      <c r="F30" s="248">
        <f>IF($B30&gt;Assumptions!$C$11,0,$K$10*8100*IF($B30&lt;Assumptions!$C$10,2,4))</f>
        <v>168480</v>
      </c>
      <c r="G30" s="158">
        <f t="shared" si="6"/>
        <v>84240</v>
      </c>
      <c r="H30" s="159">
        <f>G30*(1+0.07)^-($B30-Assumptions!$C$6)</f>
        <v>16607.631264486605</v>
      </c>
    </row>
    <row r="31" spans="2:12" ht="15" customHeight="1" x14ac:dyDescent="0.25">
      <c r="B31" s="2">
        <f t="shared" si="9"/>
        <v>2044</v>
      </c>
      <c r="C31" s="166">
        <f t="shared" si="7"/>
        <v>0</v>
      </c>
      <c r="D31" s="248">
        <f>IF($B31&gt;Assumptions!$C$11,0,$K$10*8100*2)</f>
        <v>84240</v>
      </c>
      <c r="E31" s="166">
        <f t="shared" si="8"/>
        <v>0</v>
      </c>
      <c r="F31" s="248">
        <f>IF($B31&gt;Assumptions!$C$11,0,$K$10*8100*IF($B31&lt;Assumptions!$C$10,2,4))</f>
        <v>168480</v>
      </c>
      <c r="G31" s="158">
        <f t="shared" si="6"/>
        <v>84240</v>
      </c>
      <c r="H31" s="159">
        <f>G31*(1+0.07)^-($B31-Assumptions!$C$6)</f>
        <v>15521.150714473462</v>
      </c>
      <c r="I31" s="77"/>
    </row>
    <row r="32" spans="2:12" ht="15" customHeight="1" x14ac:dyDescent="0.25">
      <c r="B32" s="2">
        <f t="shared" si="9"/>
        <v>2045</v>
      </c>
      <c r="C32" s="166">
        <f t="shared" si="7"/>
        <v>3640000</v>
      </c>
      <c r="D32" s="248">
        <f>IF($B32&gt;Assumptions!$C$11,0,$K$10*8100*2)</f>
        <v>84240</v>
      </c>
      <c r="E32" s="166">
        <f t="shared" si="8"/>
        <v>0</v>
      </c>
      <c r="F32" s="248">
        <f>IF($B32&gt;Assumptions!$C$11,0,$K$10*8100*IF($B32&lt;Assumptions!$C$10,2,4))</f>
        <v>168480</v>
      </c>
      <c r="G32" s="158">
        <f t="shared" si="6"/>
        <v>-3555760</v>
      </c>
      <c r="H32" s="159">
        <f>G32*(1+0.07)^-($B32-Assumptions!$C$6)</f>
        <v>-612285.84623035393</v>
      </c>
      <c r="I32" s="77"/>
    </row>
    <row r="33" spans="1:9" x14ac:dyDescent="0.25">
      <c r="B33" s="2">
        <f t="shared" si="9"/>
        <v>2046</v>
      </c>
      <c r="C33" s="166">
        <f t="shared" si="7"/>
        <v>0</v>
      </c>
      <c r="D33" s="248">
        <f>IF($B33&gt;Assumptions!$C$11,0,$K$10*8100*2)</f>
        <v>0</v>
      </c>
      <c r="E33" s="166">
        <f t="shared" si="8"/>
        <v>0</v>
      </c>
      <c r="F33" s="248">
        <f>IF($B33&gt;Assumptions!$C$11,0,$K$10*8100*IF($B33&lt;Assumptions!$C$10,2,4))</f>
        <v>0</v>
      </c>
      <c r="G33" s="158">
        <f t="shared" si="6"/>
        <v>0</v>
      </c>
      <c r="H33" s="159">
        <f>G33*(1+0.07)^-($B33-Assumptions!$C$6)</f>
        <v>0</v>
      </c>
      <c r="I33" s="77"/>
    </row>
    <row r="34" spans="1:9" x14ac:dyDescent="0.25">
      <c r="B34" s="2">
        <f t="shared" si="9"/>
        <v>2047</v>
      </c>
      <c r="C34" s="166">
        <f t="shared" si="7"/>
        <v>0</v>
      </c>
      <c r="D34" s="248">
        <f>IF($B34&gt;Assumptions!$C$11,0,$K$10*8100*2)</f>
        <v>0</v>
      </c>
      <c r="E34" s="166">
        <f t="shared" si="8"/>
        <v>0</v>
      </c>
      <c r="F34" s="248">
        <f>IF($B34&gt;Assumptions!$C$11,0,$K$10*8100*IF($B34&lt;Assumptions!$C$10,2,4))</f>
        <v>0</v>
      </c>
      <c r="G34" s="158">
        <f t="shared" si="6"/>
        <v>0</v>
      </c>
      <c r="H34" s="159">
        <f>G34*(1+0.07)^-($B34-Assumptions!$C$6)</f>
        <v>0</v>
      </c>
    </row>
    <row r="35" spans="1:9" x14ac:dyDescent="0.25">
      <c r="B35" s="2">
        <f t="shared" si="9"/>
        <v>2048</v>
      </c>
      <c r="C35" s="166">
        <f t="shared" si="7"/>
        <v>0</v>
      </c>
      <c r="D35" s="248">
        <f>IF($B35&gt;Assumptions!$C$11,0,$K$10*8100*2)</f>
        <v>0</v>
      </c>
      <c r="E35" s="166">
        <f t="shared" si="8"/>
        <v>0</v>
      </c>
      <c r="F35" s="248">
        <f>IF($B35&gt;Assumptions!$C$11,0,$K$10*8100*IF($B35&lt;Assumptions!$C$10,2,4))</f>
        <v>0</v>
      </c>
      <c r="G35" s="158">
        <f t="shared" si="6"/>
        <v>0</v>
      </c>
      <c r="H35" s="159">
        <f>G35*(1+0.07)^-($B35-Assumptions!$C$6)</f>
        <v>0</v>
      </c>
    </row>
    <row r="36" spans="1:9" x14ac:dyDescent="0.25">
      <c r="B36" s="2">
        <f t="shared" si="9"/>
        <v>2049</v>
      </c>
      <c r="C36" s="166">
        <f t="shared" si="7"/>
        <v>0</v>
      </c>
      <c r="D36" s="248">
        <f>IF($B36&gt;Assumptions!$C$11,0,$K$10*8100*2)</f>
        <v>0</v>
      </c>
      <c r="E36" s="166">
        <f t="shared" si="8"/>
        <v>0</v>
      </c>
      <c r="F36" s="248">
        <f>IF($B36&gt;Assumptions!$C$11,0,$K$10*8100*IF($B36&lt;Assumptions!$C$10,2,4))</f>
        <v>0</v>
      </c>
      <c r="G36" s="158">
        <f t="shared" si="6"/>
        <v>0</v>
      </c>
      <c r="H36" s="159">
        <f>G36*(1+0.07)^-($B36-Assumptions!$C$6)</f>
        <v>0</v>
      </c>
    </row>
    <row r="37" spans="1:9" x14ac:dyDescent="0.25">
      <c r="B37" s="2">
        <f t="shared" si="9"/>
        <v>2050</v>
      </c>
      <c r="C37" s="166">
        <f t="shared" si="7"/>
        <v>0</v>
      </c>
      <c r="D37" s="248">
        <f>IF($B37&gt;Assumptions!$C$11,0,$K$10*8100*2)</f>
        <v>0</v>
      </c>
      <c r="E37" s="166">
        <f t="shared" si="8"/>
        <v>0</v>
      </c>
      <c r="F37" s="248">
        <f>IF($B37&gt;Assumptions!$C$11,0,$K$10*8100*IF($B37&lt;Assumptions!$C$10,2,4))</f>
        <v>0</v>
      </c>
      <c r="G37" s="158">
        <f t="shared" si="6"/>
        <v>0</v>
      </c>
      <c r="H37" s="159">
        <f>G37*(1+0.07)^-($B37-Assumptions!$C$6)</f>
        <v>0</v>
      </c>
    </row>
    <row r="38" spans="1:9" x14ac:dyDescent="0.25">
      <c r="B38" s="2">
        <f t="shared" si="9"/>
        <v>2051</v>
      </c>
      <c r="C38" s="166">
        <f t="shared" si="7"/>
        <v>0</v>
      </c>
      <c r="D38" s="248">
        <f>IF($B38&gt;Assumptions!$C$11,0,$K$10*8100*2)</f>
        <v>0</v>
      </c>
      <c r="E38" s="166">
        <f t="shared" si="8"/>
        <v>0</v>
      </c>
      <c r="F38" s="248">
        <f>IF($B38&gt;Assumptions!$C$11,0,$K$10*8100*IF($B38&lt;Assumptions!$C$10,2,4))</f>
        <v>0</v>
      </c>
      <c r="G38" s="158">
        <f t="shared" si="6"/>
        <v>0</v>
      </c>
      <c r="H38" s="159">
        <f>G38*(1+0.07)^-($B38-Assumptions!$C$6)</f>
        <v>0</v>
      </c>
    </row>
    <row r="39" spans="1:9" x14ac:dyDescent="0.25">
      <c r="B39" s="2">
        <f t="shared" si="9"/>
        <v>2052</v>
      </c>
      <c r="C39" s="166">
        <f t="shared" si="7"/>
        <v>0</v>
      </c>
      <c r="D39" s="248">
        <f>IF($B39&gt;Assumptions!$C$11,0,$K$10*8100*2)</f>
        <v>0</v>
      </c>
      <c r="E39" s="166">
        <f t="shared" si="8"/>
        <v>0</v>
      </c>
      <c r="F39" s="248">
        <f>IF($B39&gt;Assumptions!$C$11,0,$K$10*8100*IF($B39&lt;Assumptions!$C$10,2,4))</f>
        <v>0</v>
      </c>
      <c r="G39" s="158">
        <f t="shared" si="6"/>
        <v>0</v>
      </c>
      <c r="H39" s="159">
        <f>G39*(1+0.07)^-($B39-Assumptions!$C$6)</f>
        <v>0</v>
      </c>
    </row>
    <row r="40" spans="1:9" x14ac:dyDescent="0.25">
      <c r="B40" s="2">
        <f t="shared" si="9"/>
        <v>2053</v>
      </c>
      <c r="C40" s="166">
        <f t="shared" si="7"/>
        <v>0</v>
      </c>
      <c r="D40" s="248">
        <f>IF($B40&gt;Assumptions!$C$11,0,$K$10*8100*2)</f>
        <v>0</v>
      </c>
      <c r="E40" s="166">
        <f t="shared" si="8"/>
        <v>0</v>
      </c>
      <c r="F40" s="248">
        <f>IF($B40&gt;Assumptions!$C$11,0,$K$10*8100*IF($B40&lt;Assumptions!$C$10,2,4))</f>
        <v>0</v>
      </c>
      <c r="G40" s="158">
        <f t="shared" si="6"/>
        <v>0</v>
      </c>
      <c r="H40" s="159">
        <f>G40*(1+0.07)^-($B40-Assumptions!$C$6)</f>
        <v>0</v>
      </c>
    </row>
    <row r="41" spans="1:9" x14ac:dyDescent="0.25">
      <c r="B41" s="2">
        <f t="shared" si="9"/>
        <v>2054</v>
      </c>
      <c r="C41" s="166">
        <f t="shared" si="7"/>
        <v>0</v>
      </c>
      <c r="D41" s="248">
        <f>IF($B41&gt;Assumptions!$C$11,0,$K$10*8100*2)</f>
        <v>0</v>
      </c>
      <c r="E41" s="166">
        <f t="shared" si="8"/>
        <v>0</v>
      </c>
      <c r="F41" s="248">
        <f>IF($B41&gt;Assumptions!$C$11,0,$K$10*8100*IF($B41&lt;Assumptions!$C$10,2,4))</f>
        <v>0</v>
      </c>
      <c r="G41" s="158">
        <f t="shared" si="6"/>
        <v>0</v>
      </c>
      <c r="H41" s="159">
        <f>G41*(1+0.07)^-($B41-Assumptions!$C$6)</f>
        <v>0</v>
      </c>
    </row>
    <row r="42" spans="1:9" x14ac:dyDescent="0.25">
      <c r="B42" s="2">
        <f t="shared" si="9"/>
        <v>2055</v>
      </c>
      <c r="C42" s="166">
        <f t="shared" si="7"/>
        <v>0</v>
      </c>
      <c r="D42" s="248">
        <f>IF($B42&gt;Assumptions!$C$11,0,$K$10*8100*2)</f>
        <v>0</v>
      </c>
      <c r="E42" s="166">
        <f t="shared" si="8"/>
        <v>0</v>
      </c>
      <c r="F42" s="248">
        <f>IF($B42&gt;Assumptions!$C$11,0,$K$10*8100*IF($B42&lt;Assumptions!$C$10,2,4))</f>
        <v>0</v>
      </c>
      <c r="G42" s="158">
        <f t="shared" si="6"/>
        <v>0</v>
      </c>
      <c r="H42" s="159">
        <f>G42*(1+0.07)^-($B42-Assumptions!$C$6)</f>
        <v>0</v>
      </c>
    </row>
    <row r="43" spans="1:9" x14ac:dyDescent="0.25">
      <c r="B43" s="2">
        <f t="shared" si="9"/>
        <v>2056</v>
      </c>
      <c r="C43" s="166">
        <f t="shared" si="7"/>
        <v>0</v>
      </c>
      <c r="D43" s="248">
        <f>IF($B43&gt;Assumptions!$C$11,0,$K$10*8100*2)</f>
        <v>0</v>
      </c>
      <c r="E43" s="166">
        <f t="shared" si="8"/>
        <v>7280000</v>
      </c>
      <c r="F43" s="248">
        <f>IF($B43&gt;Assumptions!$C$11,0,$K$10*8100*IF($B43&lt;Assumptions!$C$10,2,4))</f>
        <v>0</v>
      </c>
      <c r="G43" s="158">
        <f t="shared" si="6"/>
        <v>7280000</v>
      </c>
      <c r="H43" s="159">
        <f>G43*(1+0.07)^-($B43-Assumptions!$C$6)</f>
        <v>595568.34282504569</v>
      </c>
    </row>
    <row r="44" spans="1:9" x14ac:dyDescent="0.25">
      <c r="B44" s="2">
        <f t="shared" si="9"/>
        <v>2057</v>
      </c>
      <c r="C44" s="166">
        <f t="shared" si="7"/>
        <v>0</v>
      </c>
      <c r="D44" s="248">
        <f>IF($B44&gt;Assumptions!$C$11,0,$K$10*8100*2)</f>
        <v>0</v>
      </c>
      <c r="E44" s="166">
        <f t="shared" si="8"/>
        <v>0</v>
      </c>
      <c r="F44" s="248">
        <f>IF($B44&gt;Assumptions!$C$11,0,$K$10*8100*IF($B44&lt;Assumptions!$C$10,2,4))</f>
        <v>0</v>
      </c>
      <c r="G44" s="158">
        <f t="shared" si="6"/>
        <v>0</v>
      </c>
      <c r="H44" s="159">
        <f>G44*(1+0.07)^-($B44-Assumptions!$C$6)</f>
        <v>0</v>
      </c>
    </row>
    <row r="45" spans="1:9" ht="15.75" thickBot="1" x14ac:dyDescent="0.3">
      <c r="B45" s="3">
        <f t="shared" si="9"/>
        <v>2058</v>
      </c>
      <c r="C45" s="167">
        <f t="shared" si="7"/>
        <v>8320000</v>
      </c>
      <c r="D45" s="249">
        <f>IF($B45&gt;Assumptions!$C$11,0,$K$10*8100*2)</f>
        <v>0</v>
      </c>
      <c r="E45" s="167">
        <f t="shared" si="8"/>
        <v>0</v>
      </c>
      <c r="F45" s="249">
        <f>IF($B45&gt;Assumptions!$C$11,0,$K$10*8100*IF($B45&lt;Assumptions!$C$10,2,4))</f>
        <v>0</v>
      </c>
      <c r="G45" s="160">
        <f t="shared" si="6"/>
        <v>-8320000</v>
      </c>
      <c r="H45" s="161">
        <f>G45*(1+0.07)^-($B45-Assumptions!$C$6)</f>
        <v>-594505.66395073372</v>
      </c>
    </row>
    <row r="46" spans="1:9" ht="15.75" thickBot="1" x14ac:dyDescent="0.3">
      <c r="B46" s="4"/>
      <c r="C46" s="4"/>
      <c r="D46" s="4"/>
      <c r="E46" s="4"/>
      <c r="F46" s="4"/>
      <c r="G46" s="227">
        <f>SUM(G8:G32)</f>
        <v>-2995200</v>
      </c>
      <c r="H46" s="227">
        <f>SUM(H8:H32)</f>
        <v>-2918439.7664856743</v>
      </c>
    </row>
    <row r="47" spans="1:9" ht="15.75" thickBot="1" x14ac:dyDescent="0.3">
      <c r="F47" s="7" t="s">
        <v>112</v>
      </c>
      <c r="G47" s="220">
        <f>SUM(G8:G45)-G46</f>
        <v>-1040000</v>
      </c>
      <c r="H47" s="220">
        <f>SUM(H8:H45)-H46</f>
        <v>1062.6788743119687</v>
      </c>
    </row>
    <row r="48" spans="1:9" x14ac:dyDescent="0.25">
      <c r="A48" s="19"/>
      <c r="B48" s="21"/>
      <c r="C48" s="21"/>
      <c r="D48" s="21"/>
      <c r="E48" s="21"/>
      <c r="F48" s="21"/>
      <c r="G48" s="21"/>
      <c r="H48" s="21"/>
    </row>
    <row r="49" spans="1:8" x14ac:dyDescent="0.25">
      <c r="A49" s="96"/>
      <c r="B49" s="83"/>
      <c r="C49" s="83"/>
      <c r="D49" s="83"/>
      <c r="E49" s="83"/>
      <c r="F49" s="83"/>
      <c r="G49" s="83"/>
      <c r="H49" s="83"/>
    </row>
    <row r="50" spans="1:8" x14ac:dyDescent="0.25">
      <c r="B50" s="77"/>
      <c r="C50" s="77"/>
      <c r="D50" s="77"/>
      <c r="E50" s="77"/>
      <c r="F50" s="77"/>
      <c r="G50" s="77"/>
      <c r="H50" s="77"/>
    </row>
    <row r="51" spans="1:8" x14ac:dyDescent="0.25">
      <c r="B51" s="77"/>
      <c r="C51" s="77"/>
      <c r="D51" s="77"/>
      <c r="E51" s="77"/>
      <c r="F51" s="77"/>
      <c r="G51" s="77"/>
      <c r="H51" s="77"/>
    </row>
  </sheetData>
  <mergeCells count="9">
    <mergeCell ref="B6:B7"/>
    <mergeCell ref="C5:D5"/>
    <mergeCell ref="E5:F5"/>
    <mergeCell ref="G6:G7"/>
    <mergeCell ref="H6:H7"/>
    <mergeCell ref="C6:C7"/>
    <mergeCell ref="D6:D7"/>
    <mergeCell ref="E6:E7"/>
    <mergeCell ref="F6:F7"/>
  </mergeCells>
  <pageMargins left="0.25" right="0.25" top="0.75" bottom="0.75" header="0.3" footer="0.3"/>
  <pageSetup paperSize="3" scale="64"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m W V S U L 6 8 F Z + o A A A A + A A A A B I A H A B D b 2 5 m a W c v U G F j a 2 F n Z S 5 4 b W w g o h g A K K A U A A A A A A A A A A A A A A A A A A A A A A A A A A A A h Y 9 B D o I w F E S v Q r q n L Q g q 5 F M W b i U x I R q 3 D V R o h G J o s d z N h U f y C p I o 6 s 7 l T N 4 k b x 6 3 O 6 R j 2 z h X 0 W v Z q Q R 5 m C J H q K I r p a o S N J i T u 0 Y p g x 0 v z r w S z g Q r H Y 9 a J q g 2 5 h I T Y q 3 F d o G 7 v i I + p R 4 5 Z t u 8 q E X L X a m 0 4 a o Q 6 L M q / 6 8 Q g 8 N L h v l 4 F e J w G U Q 4 C j w g c w 2 Z V F / E n 4 w x B f J T w m Z o z N A L J p S 7 z 4 H M E c j 7 B X s C U E s D B B Q A A g A I A J l l U l 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Z Z V J Q K I p H u A 4 A A A A R A A A A E w A c A E Z v c m 1 1 b G F z L 1 N l Y 3 R p b 2 4 x L m 0 g o h g A K K A U A A A A A A A A A A A A A A A A A A A A A A A A A A A A K 0 5 N L s n M z 1 M I h t C G 1 g B Q S w E C L Q A U A A I A C A C Z Z V J Q v r w V n 6 g A A A D 4 A A A A E g A A A A A A A A A A A A A A A A A A A A A A Q 2 9 u Z m l n L 1 B h Y 2 t h Z 2 U u e G 1 s U E s B A i 0 A F A A C A A g A m W V S U A / K 6 a u k A A A A 6 Q A A A B M A A A A A A A A A A A A A A A A A 9 A A A A F t D b 2 5 0 Z W 5 0 X 1 R 5 c G V z X S 5 4 b W x Q S w E C L Q A U A A I A C A C Z Z V J 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b P w f 6 H S W H k 2 k 6 O 1 c W / h y s Q A A A A A C A A A A A A A D Z g A A w A A A A B A A A A A Y W K e X P y v h U O f D z J K 1 o Y 9 7 A A A A A A S A A A C g A A A A E A A A A I K x K S a W z q w L A Q 9 9 h v q y D W t Q A A A A m c S y Q r s U 1 V x W 7 l 7 8 G F U e t Z X W s W s p I a 5 + j 0 2 q r y z 9 R y u / N 3 x F H 3 8 K N 4 P H d o O 2 K k r f 7 c F L u v G B Y e 5 / + W p 0 h 2 + / j A s G 2 9 u R M 8 k f 8 2 l o r L J z L 6 8 U A A A A O 5 5 3 s / I L i C x 9 Y m P 9 u k d V Z J F k I 7 w = < / D a t a M a s h u p > 
</file>

<file path=customXml/itemProps1.xml><?xml version="1.0" encoding="utf-8"?>
<ds:datastoreItem xmlns:ds="http://schemas.openxmlformats.org/officeDocument/2006/customXml" ds:itemID="{DD0C0C97-B770-489B-BA56-8E9FDB35152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9</vt:i4>
      </vt:variant>
    </vt:vector>
  </HeadingPairs>
  <TitlesOfParts>
    <vt:vector size="33" baseType="lpstr">
      <vt:lpstr>Assumptions</vt:lpstr>
      <vt:lpstr>BCA Summary</vt:lpstr>
      <vt:lpstr>Annualized Operations</vt:lpstr>
      <vt:lpstr>Travel Time Cost Savings</vt:lpstr>
      <vt:lpstr>Operating Cost Savings</vt:lpstr>
      <vt:lpstr>Safety Benefits</vt:lpstr>
      <vt:lpstr>Air Quality</vt:lpstr>
      <vt:lpstr>Capital Costs</vt:lpstr>
      <vt:lpstr>Operation and Maintenance</vt:lpstr>
      <vt:lpstr>RCV Calculator</vt:lpstr>
      <vt:lpstr>212-Project Corridor</vt:lpstr>
      <vt:lpstr>Sheet1</vt:lpstr>
      <vt:lpstr>TH7</vt:lpstr>
      <vt:lpstr>212 W of NYA</vt:lpstr>
      <vt:lpstr>CR22</vt:lpstr>
      <vt:lpstr>212 E of Carver-2L</vt:lpstr>
      <vt:lpstr>CR50</vt:lpstr>
      <vt:lpstr>Shoreline</vt:lpstr>
      <vt:lpstr>TH110</vt:lpstr>
      <vt:lpstr>CR92</vt:lpstr>
      <vt:lpstr>158th St</vt:lpstr>
      <vt:lpstr>CR 33</vt:lpstr>
      <vt:lpstr>TH 5</vt:lpstr>
      <vt:lpstr>212 E of Carver-3L</vt:lpstr>
      <vt:lpstr>'Air Quality'!Print_Area</vt:lpstr>
      <vt:lpstr>'Annualized Operations'!Print_Area</vt:lpstr>
      <vt:lpstr>Assumptions!Print_Area</vt:lpstr>
      <vt:lpstr>'BCA Summary'!Print_Area</vt:lpstr>
      <vt:lpstr>'Capital Costs'!Print_Area</vt:lpstr>
      <vt:lpstr>'Operating Cost Savings'!Print_Area</vt:lpstr>
      <vt:lpstr>'Operation and Maintenance'!Print_Area</vt:lpstr>
      <vt:lpstr>'Safety Benefits'!Print_Area</vt:lpstr>
      <vt:lpstr>'Travel Time Cost Savings'!Print_Area</vt:lpstr>
    </vt:vector>
  </TitlesOfParts>
  <Company>SRF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Loos</dc:creator>
  <cp:lastModifiedBy>Nick Semeja</cp:lastModifiedBy>
  <cp:lastPrinted>2019-03-04T18:55:28Z</cp:lastPrinted>
  <dcterms:created xsi:type="dcterms:W3CDTF">2013-05-17T20:57:43Z</dcterms:created>
  <dcterms:modified xsi:type="dcterms:W3CDTF">2021-06-29T22:33:45Z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am_Crash_Cost" linkTarget="Prop_Dam_Crash_Cost">
    <vt:r8>0</vt:r8>
  </property>
</Properties>
</file>